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/Library/CloudStorage/GoogleDrive-edwingarciarios@gmail.com/My Drive/Harvard/PDS/Week 1/"/>
    </mc:Choice>
  </mc:AlternateContent>
  <xr:revisionPtr revIDLastSave="0" documentId="13_ncr:1_{608175CD-DE3D-4B49-9351-B7625F6571D4}" xr6:coauthVersionLast="47" xr6:coauthVersionMax="47" xr10:uidLastSave="{00000000-0000-0000-0000-000000000000}"/>
  <bookViews>
    <workbookView xWindow="0" yWindow="-28800" windowWidth="44260" windowHeight="28800" activeTab="2" xr2:uid="{00000000-000D-0000-FFFF-FFFF00000000}"/>
  </bookViews>
  <sheets>
    <sheet name="Sales" sheetId="1" r:id="rId1"/>
    <sheet name="Employees" sheetId="2" r:id="rId2"/>
    <sheet name="Songs" sheetId="3" r:id="rId3"/>
    <sheet name="Albums" sheetId="4" r:id="rId4"/>
    <sheet name="Customers" sheetId="5" r:id="rId5"/>
    <sheet name="Invoices" sheetId="6" r:id="rId6"/>
  </sheets>
  <definedNames>
    <definedName name="_xlnm._FilterDatabase" localSheetId="4" hidden="1">Customers!$A$4:$N$63</definedName>
    <definedName name="_xlnm._FilterDatabase" localSheetId="5" hidden="1">Invoices!$A$4:$AN$416</definedName>
    <definedName name="_xlnm._FilterDatabase" localSheetId="2" hidden="1">Songs!$A$1:$D$3486</definedName>
    <definedName name="Range1">Invoices!$C$5:$I$416</definedName>
    <definedName name="SalesReps">Employees!$A$15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2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5" i="5"/>
  <c r="C1" i="5"/>
  <c r="A15" i="2"/>
  <c r="D16" i="5"/>
  <c r="D27" i="5"/>
  <c r="D38" i="5"/>
  <c r="D49" i="5"/>
  <c r="D60" i="5"/>
  <c r="D61" i="5"/>
  <c r="D62" i="5"/>
  <c r="D63" i="5"/>
  <c r="D6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53" i="5"/>
  <c r="D54" i="5"/>
  <c r="D55" i="5"/>
  <c r="D56" i="5"/>
  <c r="D57" i="5"/>
  <c r="D58" i="5"/>
  <c r="D59" i="5"/>
  <c r="D5" i="5"/>
  <c r="I26" i="6"/>
  <c r="I40" i="6"/>
  <c r="I299" i="6"/>
  <c r="I215" i="6"/>
  <c r="I138" i="6"/>
  <c r="I327" i="6"/>
  <c r="I61" i="6"/>
  <c r="I410" i="6"/>
  <c r="I166" i="6"/>
  <c r="I89" i="6"/>
  <c r="I251" i="6"/>
  <c r="I117" i="6"/>
  <c r="I180" i="6"/>
  <c r="I396" i="6"/>
  <c r="I236" i="6"/>
  <c r="I403" i="6"/>
  <c r="I313" i="6"/>
  <c r="I62" i="6"/>
  <c r="I382" i="6"/>
  <c r="I306" i="6"/>
  <c r="I271" i="6"/>
  <c r="I348" i="6"/>
  <c r="I27" i="6"/>
  <c r="I68" i="6"/>
  <c r="I397" i="6"/>
  <c r="I82" i="6"/>
  <c r="I201" i="6"/>
  <c r="I145" i="6"/>
  <c r="I328" i="6"/>
  <c r="I411" i="6"/>
  <c r="I208" i="6"/>
  <c r="I272" i="6"/>
  <c r="I368" i="6"/>
  <c r="I103" i="6"/>
  <c r="I187" i="6"/>
  <c r="I181" i="6"/>
  <c r="I237" i="6"/>
  <c r="I334" i="6"/>
  <c r="I146" i="6"/>
  <c r="I96" i="6"/>
  <c r="I194" i="6"/>
  <c r="I341" i="6"/>
  <c r="I307" i="6"/>
  <c r="I349" i="6"/>
  <c r="I159" i="6"/>
  <c r="I188" i="6"/>
  <c r="I361" i="6"/>
  <c r="I75" i="6"/>
  <c r="I5" i="6"/>
  <c r="B1" i="6" s="1"/>
  <c r="I202" i="6"/>
  <c r="I329" i="6"/>
  <c r="I389" i="6"/>
  <c r="I342" i="6"/>
  <c r="I41" i="6"/>
  <c r="I229" i="6"/>
  <c r="I12" i="6"/>
  <c r="I104" i="6"/>
  <c r="I182" i="6"/>
  <c r="I216" i="6"/>
  <c r="I6" i="6"/>
  <c r="I167" i="6"/>
  <c r="I257" i="6"/>
  <c r="I375" i="6"/>
  <c r="I195" i="6"/>
  <c r="I308" i="6"/>
  <c r="I252" i="6"/>
  <c r="I13" i="6"/>
  <c r="I404" i="6"/>
  <c r="I354" i="6"/>
  <c r="I222" i="6"/>
  <c r="I76" i="6"/>
  <c r="I203" i="6"/>
  <c r="I63" i="6"/>
  <c r="I376" i="6"/>
  <c r="I28" i="6"/>
  <c r="I131" i="6"/>
  <c r="I19" i="6"/>
  <c r="I230" i="6"/>
  <c r="I105" i="6"/>
  <c r="I398" i="6"/>
  <c r="I223" i="6"/>
  <c r="I412" i="6"/>
  <c r="I173" i="6"/>
  <c r="I243" i="6"/>
  <c r="I258" i="6"/>
  <c r="I196" i="6"/>
  <c r="I273" i="6"/>
  <c r="I20" i="6"/>
  <c r="I238" i="6"/>
  <c r="I152" i="6"/>
  <c r="I124" i="6"/>
  <c r="I355" i="6"/>
  <c r="I77" i="6"/>
  <c r="I147" i="6"/>
  <c r="I244" i="6"/>
  <c r="I350" i="6"/>
  <c r="I264" i="6"/>
  <c r="I110" i="6"/>
  <c r="I132" i="6"/>
  <c r="I231" i="6"/>
  <c r="I189" i="6"/>
  <c r="I125" i="6"/>
  <c r="I330" i="6"/>
  <c r="I33" i="6"/>
  <c r="I292" i="6"/>
  <c r="I174" i="6"/>
  <c r="I259" i="6"/>
  <c r="I343" i="6"/>
  <c r="I111" i="6"/>
  <c r="I183" i="6"/>
  <c r="I320" i="6"/>
  <c r="I47" i="6"/>
  <c r="I153" i="6"/>
  <c r="I356" i="6"/>
  <c r="I7" i="6"/>
  <c r="I293" i="6"/>
  <c r="I309" i="6"/>
  <c r="I54" i="6"/>
  <c r="I285" i="6"/>
  <c r="I265" i="6"/>
  <c r="I133" i="6"/>
  <c r="I14" i="6"/>
  <c r="I48" i="6"/>
  <c r="I204" i="6"/>
  <c r="I278" i="6"/>
  <c r="I139" i="6"/>
  <c r="I34" i="6"/>
  <c r="I175" i="6"/>
  <c r="I377" i="6"/>
  <c r="I286" i="6"/>
  <c r="I106" i="6"/>
  <c r="I300" i="6"/>
  <c r="I118" i="6"/>
  <c r="I321" i="6"/>
  <c r="I154" i="6"/>
  <c r="I224" i="6"/>
  <c r="I140" i="6"/>
  <c r="I197" i="6"/>
  <c r="I90" i="6"/>
  <c r="I383" i="6"/>
  <c r="I55" i="6"/>
  <c r="I266" i="6"/>
  <c r="I21" i="6"/>
  <c r="I119" i="6"/>
  <c r="I78" i="6"/>
  <c r="I314" i="6"/>
  <c r="I83" i="6"/>
  <c r="I279" i="6"/>
  <c r="I35" i="6"/>
  <c r="I245" i="6"/>
  <c r="I384" i="6"/>
  <c r="I232" i="6"/>
  <c r="I69" i="6"/>
  <c r="I369" i="6"/>
  <c r="I301" i="6"/>
  <c r="I322" i="6"/>
  <c r="I126" i="6"/>
  <c r="I84" i="6"/>
  <c r="I260" i="6"/>
  <c r="I209" i="6"/>
  <c r="I97" i="6"/>
  <c r="I91" i="6"/>
  <c r="I56" i="6"/>
  <c r="I112" i="6"/>
  <c r="I370" i="6"/>
  <c r="I357" i="6"/>
  <c r="I335" i="6"/>
  <c r="I362" i="6"/>
  <c r="I315" i="6"/>
  <c r="I280" i="6"/>
  <c r="I294" i="6"/>
  <c r="I98" i="6"/>
  <c r="I134" i="6"/>
  <c r="I160" i="6"/>
  <c r="I42" i="6"/>
  <c r="I70" i="6"/>
  <c r="I302" i="6"/>
  <c r="I49" i="6"/>
  <c r="I363" i="6"/>
  <c r="I176" i="6"/>
  <c r="I390" i="6"/>
  <c r="I168" i="6"/>
  <c r="I210" i="6"/>
  <c r="I92" i="6"/>
  <c r="I287" i="6"/>
  <c r="I43" i="6"/>
  <c r="I155" i="6"/>
  <c r="I217" i="6"/>
  <c r="I405" i="6"/>
  <c r="I336" i="6"/>
  <c r="I316" i="6"/>
  <c r="I141" i="6"/>
  <c r="I169" i="6"/>
  <c r="I267" i="6"/>
  <c r="I253" i="6"/>
  <c r="I29" i="6"/>
  <c r="I161" i="6"/>
  <c r="I71" i="6"/>
  <c r="I120" i="6"/>
  <c r="I406" i="6"/>
  <c r="I36" i="6"/>
  <c r="I64" i="6"/>
  <c r="I413" i="6"/>
  <c r="I391" i="6"/>
  <c r="I211" i="6"/>
  <c r="I385" i="6"/>
  <c r="I30" i="6"/>
  <c r="I323" i="6"/>
  <c r="I399" i="6"/>
  <c r="I239" i="6"/>
  <c r="I218" i="6"/>
  <c r="I337" i="6"/>
  <c r="I85" i="6"/>
  <c r="I414" i="6"/>
  <c r="I57" i="6"/>
  <c r="I274" i="6"/>
  <c r="I351" i="6"/>
  <c r="I254" i="6"/>
  <c r="I162" i="6"/>
  <c r="I371" i="6"/>
  <c r="I240" i="6"/>
  <c r="I281" i="6"/>
  <c r="I148" i="6"/>
  <c r="I331" i="6"/>
  <c r="I65" i="6"/>
  <c r="I392" i="6"/>
  <c r="I99" i="6"/>
  <c r="I352" i="6"/>
  <c r="I303" i="6"/>
  <c r="I190" i="6"/>
  <c r="I184" i="6"/>
  <c r="I400" i="6"/>
  <c r="I219" i="6"/>
  <c r="I364" i="6"/>
  <c r="I332" i="6"/>
  <c r="I93" i="6"/>
  <c r="I344" i="6"/>
  <c r="I310" i="6"/>
  <c r="I275" i="6"/>
  <c r="I255" i="6"/>
  <c r="I44" i="6"/>
  <c r="I185" i="6"/>
  <c r="I317" i="6"/>
  <c r="I8" i="6"/>
  <c r="I205" i="6"/>
  <c r="I149" i="6"/>
  <c r="I66" i="6"/>
  <c r="I170" i="6"/>
  <c r="I311" i="6"/>
  <c r="I72" i="6"/>
  <c r="I15" i="6"/>
  <c r="I107" i="6"/>
  <c r="I191" i="6"/>
  <c r="I401" i="6"/>
  <c r="I407" i="6"/>
  <c r="I206" i="6"/>
  <c r="I212" i="6"/>
  <c r="I378" i="6"/>
  <c r="I198" i="6"/>
  <c r="I345" i="6"/>
  <c r="I276" i="6"/>
  <c r="I31" i="6"/>
  <c r="I108" i="6"/>
  <c r="I338" i="6"/>
  <c r="I225" i="6"/>
  <c r="I79" i="6"/>
  <c r="I9" i="6"/>
  <c r="I150" i="6"/>
  <c r="I415" i="6"/>
  <c r="I199" i="6"/>
  <c r="I163" i="6"/>
  <c r="I22" i="6"/>
  <c r="I233" i="6"/>
  <c r="I16" i="6"/>
  <c r="I192" i="6"/>
  <c r="I241" i="6"/>
  <c r="I80" i="6"/>
  <c r="I393" i="6"/>
  <c r="I246" i="6"/>
  <c r="I261" i="6"/>
  <c r="I379" i="6"/>
  <c r="I346" i="6"/>
  <c r="I353" i="6"/>
  <c r="I234" i="6"/>
  <c r="I220" i="6"/>
  <c r="I127" i="6"/>
  <c r="I358" i="6"/>
  <c r="I226" i="6"/>
  <c r="I10" i="6"/>
  <c r="I333" i="6"/>
  <c r="I262" i="6"/>
  <c r="I256" i="6"/>
  <c r="I113" i="6"/>
  <c r="I135" i="6"/>
  <c r="I23" i="6"/>
  <c r="I17" i="6"/>
  <c r="I186" i="6"/>
  <c r="I359" i="6"/>
  <c r="I67" i="6"/>
  <c r="I295" i="6"/>
  <c r="I177" i="6"/>
  <c r="I247" i="6"/>
  <c r="I380" i="6"/>
  <c r="I312" i="6"/>
  <c r="I136" i="6"/>
  <c r="I402" i="6"/>
  <c r="I50" i="6"/>
  <c r="I156" i="6"/>
  <c r="I128" i="6"/>
  <c r="I227" i="6"/>
  <c r="I207" i="6"/>
  <c r="I178" i="6"/>
  <c r="I277" i="6"/>
  <c r="I288" i="6"/>
  <c r="I268" i="6"/>
  <c r="I114" i="6"/>
  <c r="I24" i="6"/>
  <c r="I109" i="6"/>
  <c r="I157" i="6"/>
  <c r="I151" i="6"/>
  <c r="I142" i="6"/>
  <c r="I37" i="6"/>
  <c r="I296" i="6"/>
  <c r="I248" i="6"/>
  <c r="I200" i="6"/>
  <c r="I269" i="6"/>
  <c r="I193" i="6"/>
  <c r="I121" i="6"/>
  <c r="I324" i="6"/>
  <c r="I51" i="6"/>
  <c r="I129" i="6"/>
  <c r="I81" i="6"/>
  <c r="I38" i="6"/>
  <c r="I347" i="6"/>
  <c r="I386" i="6"/>
  <c r="I58" i="6"/>
  <c r="I289" i="6"/>
  <c r="I115" i="6"/>
  <c r="I235" i="6"/>
  <c r="I325" i="6"/>
  <c r="I11" i="6"/>
  <c r="I86" i="6"/>
  <c r="I282" i="6"/>
  <c r="I143" i="6"/>
  <c r="I297" i="6"/>
  <c r="I263" i="6"/>
  <c r="I59" i="6"/>
  <c r="I18" i="6"/>
  <c r="I372" i="6"/>
  <c r="I304" i="6"/>
  <c r="I122" i="6"/>
  <c r="I52" i="6"/>
  <c r="I360" i="6"/>
  <c r="I283" i="6"/>
  <c r="I381" i="6"/>
  <c r="I100" i="6"/>
  <c r="I94" i="6"/>
  <c r="I387" i="6"/>
  <c r="I290" i="6"/>
  <c r="I137" i="6"/>
  <c r="I305" i="6"/>
  <c r="I228" i="6"/>
  <c r="I365" i="6"/>
  <c r="I318" i="6"/>
  <c r="I87" i="6"/>
  <c r="I144" i="6"/>
  <c r="I179" i="6"/>
  <c r="I95" i="6"/>
  <c r="I25" i="6"/>
  <c r="I45" i="6"/>
  <c r="I73" i="6"/>
  <c r="I373" i="6"/>
  <c r="I123" i="6"/>
  <c r="I158" i="6"/>
  <c r="I319" i="6"/>
  <c r="I249" i="6"/>
  <c r="I171" i="6"/>
  <c r="I213" i="6"/>
  <c r="I101" i="6"/>
  <c r="I388" i="6"/>
  <c r="I270" i="6"/>
  <c r="I74" i="6"/>
  <c r="I130" i="6"/>
  <c r="I408" i="6"/>
  <c r="I339" i="6"/>
  <c r="I366" i="6"/>
  <c r="I88" i="6"/>
  <c r="I39" i="6"/>
  <c r="I214" i="6"/>
  <c r="I116" i="6"/>
  <c r="I32" i="6"/>
  <c r="I164" i="6"/>
  <c r="I46" i="6"/>
  <c r="I374" i="6"/>
  <c r="I326" i="6"/>
  <c r="I340" i="6"/>
  <c r="I298" i="6"/>
  <c r="I416" i="6"/>
  <c r="I394" i="6"/>
  <c r="I172" i="6"/>
  <c r="I102" i="6"/>
  <c r="I60" i="6"/>
  <c r="I165" i="6"/>
  <c r="I53" i="6"/>
  <c r="I242" i="6"/>
  <c r="I221" i="6"/>
  <c r="I409" i="6"/>
  <c r="I367" i="6"/>
  <c r="I284" i="6"/>
  <c r="I395" i="6"/>
  <c r="I291" i="6"/>
  <c r="I250" i="6"/>
  <c r="J291" i="6"/>
  <c r="J395" i="6"/>
  <c r="J284" i="6"/>
  <c r="J367" i="6"/>
  <c r="J409" i="6"/>
  <c r="J221" i="6"/>
  <c r="J242" i="6"/>
  <c r="J53" i="6"/>
  <c r="J165" i="6"/>
  <c r="J60" i="6"/>
  <c r="J102" i="6"/>
  <c r="J172" i="6"/>
  <c r="J394" i="6"/>
  <c r="J416" i="6"/>
  <c r="J298" i="6"/>
  <c r="J340" i="6"/>
  <c r="J326" i="6"/>
  <c r="J374" i="6"/>
  <c r="J46" i="6"/>
  <c r="J164" i="6"/>
  <c r="J32" i="6"/>
  <c r="J116" i="6"/>
  <c r="J214" i="6"/>
  <c r="J39" i="6"/>
  <c r="J88" i="6"/>
  <c r="J366" i="6"/>
  <c r="J339" i="6"/>
  <c r="J408" i="6"/>
  <c r="J130" i="6"/>
  <c r="J74" i="6"/>
  <c r="J270" i="6"/>
  <c r="J388" i="6"/>
  <c r="J101" i="6"/>
  <c r="J213" i="6"/>
  <c r="J171" i="6"/>
  <c r="J249" i="6"/>
  <c r="J319" i="6"/>
  <c r="J158" i="6"/>
  <c r="J123" i="6"/>
  <c r="J373" i="6"/>
  <c r="J73" i="6"/>
  <c r="J45" i="6"/>
  <c r="J25" i="6"/>
  <c r="J95" i="6"/>
  <c r="J179" i="6"/>
  <c r="J144" i="6"/>
  <c r="J87" i="6"/>
  <c r="J318" i="6"/>
  <c r="J365" i="6"/>
  <c r="J228" i="6"/>
  <c r="J305" i="6"/>
  <c r="J137" i="6"/>
  <c r="J290" i="6"/>
  <c r="J387" i="6"/>
  <c r="J94" i="6"/>
  <c r="J100" i="6"/>
  <c r="J381" i="6"/>
  <c r="J283" i="6"/>
  <c r="J360" i="6"/>
  <c r="J52" i="6"/>
  <c r="J122" i="6"/>
  <c r="J304" i="6"/>
  <c r="J372" i="6"/>
  <c r="J18" i="6"/>
  <c r="J59" i="6"/>
  <c r="J263" i="6"/>
  <c r="J297" i="6"/>
  <c r="J143" i="6"/>
  <c r="J282" i="6"/>
  <c r="J86" i="6"/>
  <c r="J11" i="6"/>
  <c r="J325" i="6"/>
  <c r="J235" i="6"/>
  <c r="J115" i="6"/>
  <c r="J289" i="6"/>
  <c r="J58" i="6"/>
  <c r="J386" i="6"/>
  <c r="J347" i="6"/>
  <c r="J38" i="6"/>
  <c r="J81" i="6"/>
  <c r="J129" i="6"/>
  <c r="J51" i="6"/>
  <c r="J324" i="6"/>
  <c r="J121" i="6"/>
  <c r="J193" i="6"/>
  <c r="J269" i="6"/>
  <c r="J200" i="6"/>
  <c r="J248" i="6"/>
  <c r="J296" i="6"/>
  <c r="J37" i="6"/>
  <c r="J142" i="6"/>
  <c r="J151" i="6"/>
  <c r="J157" i="6"/>
  <c r="J109" i="6"/>
  <c r="J24" i="6"/>
  <c r="J114" i="6"/>
  <c r="J268" i="6"/>
  <c r="J288" i="6"/>
  <c r="J277" i="6"/>
  <c r="J178" i="6"/>
  <c r="J207" i="6"/>
  <c r="J227" i="6"/>
  <c r="J128" i="6"/>
  <c r="J156" i="6"/>
  <c r="J50" i="6"/>
  <c r="J402" i="6"/>
  <c r="J136" i="6"/>
  <c r="J312" i="6"/>
  <c r="J380" i="6"/>
  <c r="J247" i="6"/>
  <c r="J177" i="6"/>
  <c r="J295" i="6"/>
  <c r="J67" i="6"/>
  <c r="J359" i="6"/>
  <c r="J186" i="6"/>
  <c r="J17" i="6"/>
  <c r="J23" i="6"/>
  <c r="J135" i="6"/>
  <c r="J113" i="6"/>
  <c r="J256" i="6"/>
  <c r="J262" i="6"/>
  <c r="J333" i="6"/>
  <c r="J10" i="6"/>
  <c r="J226" i="6"/>
  <c r="J358" i="6"/>
  <c r="J127" i="6"/>
  <c r="J220" i="6"/>
  <c r="J234" i="6"/>
  <c r="J353" i="6"/>
  <c r="J346" i="6"/>
  <c r="J379" i="6"/>
  <c r="J261" i="6"/>
  <c r="J246" i="6"/>
  <c r="J393" i="6"/>
  <c r="J80" i="6"/>
  <c r="J241" i="6"/>
  <c r="J192" i="6"/>
  <c r="J16" i="6"/>
  <c r="J233" i="6"/>
  <c r="J22" i="6"/>
  <c r="J163" i="6"/>
  <c r="J199" i="6"/>
  <c r="J415" i="6"/>
  <c r="J150" i="6"/>
  <c r="J9" i="6"/>
  <c r="J79" i="6"/>
  <c r="J225" i="6"/>
  <c r="J338" i="6"/>
  <c r="J108" i="6"/>
  <c r="J31" i="6"/>
  <c r="J276" i="6"/>
  <c r="J345" i="6"/>
  <c r="J198" i="6"/>
  <c r="J378" i="6"/>
  <c r="J212" i="6"/>
  <c r="J206" i="6"/>
  <c r="J407" i="6"/>
  <c r="J401" i="6"/>
  <c r="J191" i="6"/>
  <c r="J107" i="6"/>
  <c r="J15" i="6"/>
  <c r="J72" i="6"/>
  <c r="J311" i="6"/>
  <c r="J170" i="6"/>
  <c r="J66" i="6"/>
  <c r="J149" i="6"/>
  <c r="J205" i="6"/>
  <c r="J8" i="6"/>
  <c r="J317" i="6"/>
  <c r="J185" i="6"/>
  <c r="J44" i="6"/>
  <c r="J255" i="6"/>
  <c r="J275" i="6"/>
  <c r="J310" i="6"/>
  <c r="J344" i="6"/>
  <c r="J93" i="6"/>
  <c r="J332" i="6"/>
  <c r="J364" i="6"/>
  <c r="J219" i="6"/>
  <c r="J400" i="6"/>
  <c r="J184" i="6"/>
  <c r="J190" i="6"/>
  <c r="J303" i="6"/>
  <c r="J352" i="6"/>
  <c r="J99" i="6"/>
  <c r="J392" i="6"/>
  <c r="J65" i="6"/>
  <c r="J331" i="6"/>
  <c r="J148" i="6"/>
  <c r="J281" i="6"/>
  <c r="J240" i="6"/>
  <c r="J371" i="6"/>
  <c r="J162" i="6"/>
  <c r="J254" i="6"/>
  <c r="J351" i="6"/>
  <c r="J274" i="6"/>
  <c r="J57" i="6"/>
  <c r="J414" i="6"/>
  <c r="J85" i="6"/>
  <c r="J337" i="6"/>
  <c r="J218" i="6"/>
  <c r="J239" i="6"/>
  <c r="J399" i="6"/>
  <c r="J323" i="6"/>
  <c r="J30" i="6"/>
  <c r="J385" i="6"/>
  <c r="J211" i="6"/>
  <c r="J391" i="6"/>
  <c r="J413" i="6"/>
  <c r="J64" i="6"/>
  <c r="J36" i="6"/>
  <c r="J406" i="6"/>
  <c r="J120" i="6"/>
  <c r="J71" i="6"/>
  <c r="J161" i="6"/>
  <c r="J29" i="6"/>
  <c r="J253" i="6"/>
  <c r="J267" i="6"/>
  <c r="J169" i="6"/>
  <c r="J141" i="6"/>
  <c r="J316" i="6"/>
  <c r="J336" i="6"/>
  <c r="J405" i="6"/>
  <c r="J217" i="6"/>
  <c r="J155" i="6"/>
  <c r="J43" i="6"/>
  <c r="J287" i="6"/>
  <c r="J92" i="6"/>
  <c r="J210" i="6"/>
  <c r="J168" i="6"/>
  <c r="J390" i="6"/>
  <c r="J176" i="6"/>
  <c r="J363" i="6"/>
  <c r="J49" i="6"/>
  <c r="J302" i="6"/>
  <c r="J70" i="6"/>
  <c r="J42" i="6"/>
  <c r="J160" i="6"/>
  <c r="J134" i="6"/>
  <c r="J98" i="6"/>
  <c r="J294" i="6"/>
  <c r="J280" i="6"/>
  <c r="J315" i="6"/>
  <c r="J362" i="6"/>
  <c r="J335" i="6"/>
  <c r="J357" i="6"/>
  <c r="J370" i="6"/>
  <c r="J112" i="6"/>
  <c r="J56" i="6"/>
  <c r="J91" i="6"/>
  <c r="J97" i="6"/>
  <c r="J209" i="6"/>
  <c r="J260" i="6"/>
  <c r="J84" i="6"/>
  <c r="J126" i="6"/>
  <c r="J322" i="6"/>
  <c r="J301" i="6"/>
  <c r="J369" i="6"/>
  <c r="J69" i="6"/>
  <c r="J232" i="6"/>
  <c r="J384" i="6"/>
  <c r="J245" i="6"/>
  <c r="J35" i="6"/>
  <c r="J279" i="6"/>
  <c r="J83" i="6"/>
  <c r="J314" i="6"/>
  <c r="J78" i="6"/>
  <c r="J119" i="6"/>
  <c r="J21" i="6"/>
  <c r="J266" i="6"/>
  <c r="J55" i="6"/>
  <c r="J383" i="6"/>
  <c r="J90" i="6"/>
  <c r="J197" i="6"/>
  <c r="J140" i="6"/>
  <c r="J224" i="6"/>
  <c r="J154" i="6"/>
  <c r="J321" i="6"/>
  <c r="J118" i="6"/>
  <c r="J300" i="6"/>
  <c r="J106" i="6"/>
  <c r="J286" i="6"/>
  <c r="J377" i="6"/>
  <c r="J175" i="6"/>
  <c r="J34" i="6"/>
  <c r="J139" i="6"/>
  <c r="J278" i="6"/>
  <c r="J204" i="6"/>
  <c r="J48" i="6"/>
  <c r="J14" i="6"/>
  <c r="J133" i="6"/>
  <c r="J265" i="6"/>
  <c r="J285" i="6"/>
  <c r="J54" i="6"/>
  <c r="J309" i="6"/>
  <c r="J293" i="6"/>
  <c r="J7" i="6"/>
  <c r="J356" i="6"/>
  <c r="J153" i="6"/>
  <c r="J47" i="6"/>
  <c r="J320" i="6"/>
  <c r="J183" i="6"/>
  <c r="J111" i="6"/>
  <c r="J343" i="6"/>
  <c r="J259" i="6"/>
  <c r="J174" i="6"/>
  <c r="J292" i="6"/>
  <c r="J33" i="6"/>
  <c r="J330" i="6"/>
  <c r="J125" i="6"/>
  <c r="J189" i="6"/>
  <c r="J231" i="6"/>
  <c r="J132" i="6"/>
  <c r="J110" i="6"/>
  <c r="J264" i="6"/>
  <c r="J350" i="6"/>
  <c r="J244" i="6"/>
  <c r="J147" i="6"/>
  <c r="J77" i="6"/>
  <c r="J355" i="6"/>
  <c r="J124" i="6"/>
  <c r="J152" i="6"/>
  <c r="J238" i="6"/>
  <c r="J20" i="6"/>
  <c r="J273" i="6"/>
  <c r="J196" i="6"/>
  <c r="J258" i="6"/>
  <c r="J243" i="6"/>
  <c r="J173" i="6"/>
  <c r="J412" i="6"/>
  <c r="J223" i="6"/>
  <c r="J398" i="6"/>
  <c r="J105" i="6"/>
  <c r="J230" i="6"/>
  <c r="J19" i="6"/>
  <c r="J131" i="6"/>
  <c r="J28" i="6"/>
  <c r="J376" i="6"/>
  <c r="J63" i="6"/>
  <c r="J203" i="6"/>
  <c r="J76" i="6"/>
  <c r="J222" i="6"/>
  <c r="J354" i="6"/>
  <c r="J404" i="6"/>
  <c r="J13" i="6"/>
  <c r="J252" i="6"/>
  <c r="J308" i="6"/>
  <c r="J195" i="6"/>
  <c r="J375" i="6"/>
  <c r="J257" i="6"/>
  <c r="J167" i="6"/>
  <c r="J6" i="6"/>
  <c r="J216" i="6"/>
  <c r="J182" i="6"/>
  <c r="J104" i="6"/>
  <c r="J12" i="6"/>
  <c r="J229" i="6"/>
  <c r="J41" i="6"/>
  <c r="J342" i="6"/>
  <c r="J389" i="6"/>
  <c r="J329" i="6"/>
  <c r="J202" i="6"/>
  <c r="J5" i="6"/>
  <c r="J75" i="6"/>
  <c r="J361" i="6"/>
  <c r="J188" i="6"/>
  <c r="J159" i="6"/>
  <c r="J349" i="6"/>
  <c r="J307" i="6"/>
  <c r="J341" i="6"/>
  <c r="J194" i="6"/>
  <c r="J96" i="6"/>
  <c r="J146" i="6"/>
  <c r="J334" i="6"/>
  <c r="J237" i="6"/>
  <c r="J181" i="6"/>
  <c r="J187" i="6"/>
  <c r="J103" i="6"/>
  <c r="J368" i="6"/>
  <c r="J272" i="6"/>
  <c r="J208" i="6"/>
  <c r="J411" i="6"/>
  <c r="J328" i="6"/>
  <c r="J145" i="6"/>
  <c r="J201" i="6"/>
  <c r="J82" i="6"/>
  <c r="J397" i="6"/>
  <c r="J68" i="6"/>
  <c r="J27" i="6"/>
  <c r="J348" i="6"/>
  <c r="J271" i="6"/>
  <c r="J306" i="6"/>
  <c r="J382" i="6"/>
  <c r="J62" i="6"/>
  <c r="J313" i="6"/>
  <c r="J403" i="6"/>
  <c r="J236" i="6"/>
  <c r="J396" i="6"/>
  <c r="J180" i="6"/>
  <c r="J117" i="6"/>
  <c r="J251" i="6"/>
  <c r="J89" i="6"/>
  <c r="J166" i="6"/>
  <c r="J410" i="6"/>
  <c r="J61" i="6"/>
  <c r="J327" i="6"/>
  <c r="J138" i="6"/>
  <c r="J215" i="6"/>
  <c r="J299" i="6"/>
  <c r="J40" i="6"/>
  <c r="J26" i="6"/>
  <c r="J250" i="6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A134" i="4"/>
  <c r="B134" i="4" s="1"/>
  <c r="A133" i="4"/>
  <c r="B133" i="4" s="1"/>
  <c r="A132" i="4"/>
  <c r="B132" i="4" s="1"/>
  <c r="A131" i="4"/>
  <c r="B131" i="4" s="1"/>
  <c r="A130" i="4"/>
  <c r="B130" i="4" s="1"/>
  <c r="A129" i="4"/>
  <c r="B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A116" i="4"/>
  <c r="B116" i="4" s="1"/>
  <c r="A115" i="4"/>
  <c r="B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A105" i="4"/>
  <c r="B105" i="4" s="1"/>
  <c r="A104" i="4"/>
  <c r="B104" i="4" s="1"/>
  <c r="A103" i="4"/>
  <c r="B103" i="4" s="1"/>
  <c r="A102" i="4"/>
  <c r="B102" i="4" s="1"/>
  <c r="A101" i="4"/>
  <c r="B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A88" i="4"/>
  <c r="B88" i="4" s="1"/>
  <c r="A87" i="4"/>
  <c r="B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A72" i="4"/>
  <c r="B72" i="4" s="1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A65" i="4"/>
  <c r="B65" i="4" s="1"/>
  <c r="A64" i="4"/>
  <c r="B64" i="4" s="1"/>
  <c r="A63" i="4"/>
  <c r="B63" i="4" s="1"/>
  <c r="A62" i="4"/>
  <c r="B62" i="4" s="1"/>
  <c r="A61" i="4"/>
  <c r="B61" i="4" s="1"/>
  <c r="A60" i="4"/>
  <c r="B60" i="4" s="1"/>
  <c r="A59" i="4"/>
  <c r="B59" i="4" s="1"/>
  <c r="A58" i="4"/>
  <c r="B58" i="4" s="1"/>
  <c r="A57" i="4"/>
  <c r="B57" i="4" s="1"/>
  <c r="A56" i="4"/>
  <c r="B56" i="4" s="1"/>
  <c r="A55" i="4"/>
  <c r="B55" i="4" s="1"/>
  <c r="A54" i="4"/>
  <c r="B54" i="4" s="1"/>
  <c r="A53" i="4"/>
  <c r="B53" i="4" s="1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A44" i="4"/>
  <c r="B44" i="4" s="1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A27" i="4"/>
  <c r="B27" i="4" s="1"/>
  <c r="A26" i="4"/>
  <c r="B26" i="4" s="1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<sst xmlns="http://schemas.openxmlformats.org/spreadsheetml/2006/main" count="19440" uniqueCount="5962">
  <si>
    <t>InvoiceId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</si>
  <si>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</si>
  <si>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</si>
  <si>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</si>
  <si>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</si>
  <si>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</si>
  <si>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</si>
  <si>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</si>
  <si>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</si>
  <si>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</si>
  <si>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</si>
  <si>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</si>
  <si>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</si>
  <si>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</si>
  <si>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</si>
  <si>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</si>
  <si>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</si>
  <si>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</si>
  <si>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</si>
  <si>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</si>
  <si>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</si>
  <si>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</si>
  <si>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</si>
  <si>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</si>
  <si>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</si>
  <si>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</si>
  <si>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</si>
  <si>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</si>
  <si>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</si>
  <si>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</si>
  <si>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</si>
  <si>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</si>
  <si>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</si>
  <si>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</si>
  <si>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</si>
  <si>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</si>
  <si>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</si>
  <si>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</si>
  <si>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</si>
  <si>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</si>
  <si>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</si>
  <si>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</si>
  <si>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</si>
  <si>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</si>
  <si>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</si>
  <si>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</si>
  <si>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</si>
  <si>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</si>
  <si>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</si>
  <si>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</si>
  <si>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</si>
  <si>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</si>
  <si>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</si>
  <si>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</si>
  <si>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</si>
  <si>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</si>
  <si>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</si>
  <si>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</si>
  <si>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</si>
  <si>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</si>
  <si>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</si>
  <si>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</si>
  <si>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</si>
  <si>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</si>
  <si>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</si>
  <si>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</si>
  <si>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</si>
  <si>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</si>
  <si>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</si>
  <si>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</si>
  <si>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</si>
  <si>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</si>
  <si>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</si>
  <si>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</si>
  <si>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</si>
  <si>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</si>
  <si>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</si>
  <si>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</si>
  <si>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</si>
  <si>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</si>
  <si>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</si>
  <si>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</si>
  <si>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</si>
  <si>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</si>
  <si>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</si>
  <si>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</si>
  <si>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</si>
  <si>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</si>
  <si>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</si>
  <si>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</si>
  <si>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</si>
  <si>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</si>
  <si>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</si>
  <si>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</si>
  <si>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</si>
  <si>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</si>
  <si>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</si>
  <si>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</si>
  <si>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</si>
  <si>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</si>
  <si>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</si>
  <si>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</si>
  <si>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</si>
  <si>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</si>
  <si>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</si>
  <si>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</si>
  <si>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</si>
  <si>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</si>
  <si>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</si>
  <si>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</si>
  <si>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</si>
  <si>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</si>
  <si>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</si>
  <si>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</si>
  <si>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</si>
  <si>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</si>
  <si>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</si>
  <si>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</si>
  <si>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</si>
  <si>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</si>
  <si>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</si>
  <si>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</si>
  <si>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</si>
  <si>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</si>
  <si>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</si>
  <si>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</si>
  <si>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</si>
  <si>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</si>
  <si>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</si>
  <si>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</si>
  <si>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</si>
  <si>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</si>
  <si>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</si>
  <si>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</si>
  <si>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</si>
  <si>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</si>
  <si>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</si>
  <si>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</si>
  <si>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</si>
  <si>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</si>
  <si>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</si>
  <si>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</si>
  <si>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</si>
  <si>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</si>
  <si>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</si>
  <si>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</si>
  <si>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</si>
  <si>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</si>
  <si>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</si>
  <si>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</si>
  <si>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</si>
  <si>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</si>
  <si>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</si>
  <si>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</si>
  <si>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</si>
  <si>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</si>
  <si>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</si>
  <si>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</si>
  <si>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</si>
  <si>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</si>
  <si>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</si>
  <si>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</si>
  <si>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</si>
  <si>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</si>
  <si>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</si>
  <si>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</si>
  <si>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</si>
  <si>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</si>
  <si>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</si>
  <si>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</si>
  <si>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</si>
  <si>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</si>
  <si>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</si>
  <si>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</si>
  <si>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</si>
  <si>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</si>
  <si>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</si>
  <si>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</si>
  <si>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</si>
  <si>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</si>
  <si>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</si>
  <si>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</si>
  <si>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</si>
  <si>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</si>
  <si>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</si>
  <si>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</si>
  <si>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</si>
  <si>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</si>
  <si>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</si>
  <si>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</si>
  <si>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</si>
  <si>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</si>
  <si>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</si>
  <si>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</si>
  <si>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</si>
  <si>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</si>
  <si>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</si>
  <si>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</si>
  <si>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</si>
  <si>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</si>
  <si>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</si>
  <si>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</si>
  <si>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</si>
  <si>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</si>
  <si>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</si>
  <si>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</si>
  <si>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</si>
  <si>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</si>
  <si>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</si>
  <si>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</si>
  <si>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</si>
  <si>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</si>
  <si>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</si>
  <si>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</si>
  <si>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</si>
  <si>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</si>
  <si>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</si>
  <si>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</si>
  <si>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</si>
  <si>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</si>
  <si>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</si>
  <si>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</si>
  <si>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</si>
  <si>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</si>
  <si>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</si>
  <si>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</si>
  <si>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</si>
  <si>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</si>
  <si>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</si>
  <si>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</si>
  <si>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</si>
  <si>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</si>
  <si>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</si>
  <si>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</si>
  <si>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</si>
  <si>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</si>
  <si>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</si>
  <si>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</si>
  <si>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</si>
  <si>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</si>
  <si>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</si>
  <si>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</si>
  <si>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</si>
  <si>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</si>
  <si>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</si>
  <si>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</si>
  <si>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</si>
  <si>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</si>
  <si>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</si>
  <si>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</si>
  <si>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</si>
  <si>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</si>
  <si>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</si>
  <si>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</si>
  <si>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</si>
  <si>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</si>
  <si>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</si>
  <si>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</si>
  <si>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</si>
  <si>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</si>
  <si>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</si>
  <si>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</si>
  <si>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</si>
  <si>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</si>
  <si>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</si>
  <si>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</si>
  <si>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</si>
  <si>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</si>
  <si>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</si>
  <si>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</si>
  <si>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</si>
  <si>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</si>
  <si>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</si>
  <si>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</si>
  <si>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</si>
  <si>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</si>
  <si>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</si>
  <si>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</si>
  <si>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</si>
  <si>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</si>
  <si>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</si>
  <si>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</si>
  <si>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</si>
  <si>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</si>
  <si>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</si>
  <si>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</si>
  <si>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</si>
  <si>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</si>
  <si>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</si>
  <si>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</si>
  <si>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</si>
  <si>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</si>
  <si>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</si>
  <si>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</si>
  <si>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</si>
  <si>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</si>
  <si>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</si>
  <si>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</si>
  <si>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</si>
  <si>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</si>
  <si>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</si>
  <si>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</si>
  <si>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</si>
  <si>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</si>
  <si>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</si>
  <si>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</si>
  <si>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</si>
  <si>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</si>
  <si>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</si>
  <si>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</si>
  <si>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</si>
  <si>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</si>
  <si>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</si>
  <si>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</si>
  <si>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</si>
  <si>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</si>
  <si>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</si>
  <si>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</si>
  <si>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</si>
  <si>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</si>
  <si>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</si>
  <si>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</si>
  <si>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</si>
  <si>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</si>
  <si>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</si>
  <si>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</si>
  <si>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</si>
  <si>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</si>
  <si>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</si>
  <si>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</si>
  <si>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</si>
  <si>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</si>
  <si>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</si>
  <si>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</si>
  <si>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</si>
  <si>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</si>
  <si>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</si>
  <si>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</si>
  <si>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</si>
  <si>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</si>
  <si>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</si>
  <si>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</si>
  <si>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</si>
  <si>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</si>
  <si>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</si>
  <si>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</si>
  <si>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</si>
  <si>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</si>
  <si>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</si>
  <si>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</si>
  <si>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</si>
  <si>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</si>
  <si>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</si>
  <si>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</si>
  <si>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</si>
  <si>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</si>
  <si>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</si>
  <si>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</si>
  <si>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</si>
  <si>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</si>
  <si>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</si>
  <si>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</si>
  <si>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</si>
  <si>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</si>
  <si>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</si>
  <si>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</si>
  <si>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</si>
  <si>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</si>
  <si>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</si>
  <si>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</si>
  <si>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</si>
  <si>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</si>
  <si>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</si>
  <si>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</si>
  <si>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</si>
  <si>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</si>
  <si>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</si>
  <si>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</si>
  <si>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</si>
  <si>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</si>
  <si>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</si>
  <si>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</si>
  <si>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</si>
  <si>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</si>
  <si>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</si>
  <si>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</si>
  <si>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</si>
  <si>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</si>
  <si>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</si>
  <si>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</si>
  <si>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</si>
  <si>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</si>
  <si>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</si>
  <si>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</si>
  <si>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</si>
  <si>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</si>
  <si>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</si>
  <si>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</si>
  <si>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</si>
  <si>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</si>
  <si>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</si>
  <si>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</si>
  <si>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</si>
  <si>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</si>
  <si>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</si>
  <si>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</si>
  <si>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</si>
  <si>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</si>
  <si>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</si>
  <si>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</si>
  <si>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</si>
  <si>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</si>
  <si>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</si>
  <si>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</si>
  <si>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Manager</t>
  </si>
  <si>
    <t>LastName</t>
  </si>
  <si>
    <t>FirstName</t>
  </si>
  <si>
    <t>Title</t>
  </si>
  <si>
    <t>BirthDate</t>
  </si>
  <si>
    <t>HireDate</t>
  </si>
  <si>
    <t>CompanyTime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</si>
  <si>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</si>
  <si>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</si>
  <si>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</si>
  <si>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</si>
  <si>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</si>
  <si>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</si>
  <si>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</si>
  <si>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</si>
  <si>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Adams</t>
  </si>
  <si>
    <t>Andrew</t>
  </si>
  <si>
    <t>General Manager</t>
  </si>
  <si>
    <t>1962-02-18 00:00:00</t>
  </si>
  <si>
    <t>2002-08-14 00:00:00</t>
  </si>
  <si>
    <t>11120 Jasper Ave NW</t>
  </si>
  <si>
    <t>Edmonton</t>
  </si>
  <si>
    <t>AB</t>
  </si>
  <si>
    <t>Canada</t>
  </si>
  <si>
    <t>T5K 2N1</t>
  </si>
  <si>
    <t>+1 (780) 428-9482</t>
  </si>
  <si>
    <t>+1 (780) 428-3457</t>
  </si>
  <si>
    <t>andrew@chinookcorp.com</t>
  </si>
  <si>
    <t>Michael Mitchell</t>
  </si>
  <si>
    <t>Callahan</t>
  </si>
  <si>
    <t>Laura</t>
  </si>
  <si>
    <t>IT Staff</t>
  </si>
  <si>
    <t>1968-01-09 00:00:00</t>
  </si>
  <si>
    <t>2004-03-04 00:00:00</t>
  </si>
  <si>
    <t>923 7 ST NW</t>
  </si>
  <si>
    <t>Lethbridge</t>
  </si>
  <si>
    <t>T1H 1Y8</t>
  </si>
  <si>
    <t>+1 (403) 467-3351</t>
  </si>
  <si>
    <t>+1 (403) 467-8772</t>
  </si>
  <si>
    <t>laura@chinookcorp.com</t>
  </si>
  <si>
    <t>Andrew Adams</t>
  </si>
  <si>
    <t>Edwards</t>
  </si>
  <si>
    <t>Nancy</t>
  </si>
  <si>
    <t>Sales Manager</t>
  </si>
  <si>
    <t>1958-12-08 00:00:00</t>
  </si>
  <si>
    <t>2002-05-01 00:00:00</t>
  </si>
  <si>
    <t>825 8 Ave SW</t>
  </si>
  <si>
    <t>Calgary</t>
  </si>
  <si>
    <t>T2P 2T3</t>
  </si>
  <si>
    <t>+1 (403) 262-3443</t>
  </si>
  <si>
    <t>+1 (403) 262-3322</t>
  </si>
  <si>
    <t>nancy@chinookcorp.com</t>
  </si>
  <si>
    <t>Nancy Edwards</t>
  </si>
  <si>
    <t>Johnson</t>
  </si>
  <si>
    <t>Steve</t>
  </si>
  <si>
    <t>Sales Support Agent</t>
  </si>
  <si>
    <t>1965-03-03 00:00:00</t>
  </si>
  <si>
    <t>2003-10-17 00:00:00</t>
  </si>
  <si>
    <t>7727B 41 Ave</t>
  </si>
  <si>
    <t>T3B 1Y7</t>
  </si>
  <si>
    <t>+1 (780) 836-9987</t>
  </si>
  <si>
    <t>+1 (780) 836-9543</t>
  </si>
  <si>
    <t>steve@chinookcorp.com</t>
  </si>
  <si>
    <t>King</t>
  </si>
  <si>
    <t>Robert</t>
  </si>
  <si>
    <t>1970-05-29 00:00:00</t>
  </si>
  <si>
    <t>2004-01-02 00:00:00</t>
  </si>
  <si>
    <t>590 Columbia Boulevard West</t>
  </si>
  <si>
    <t>T1K 5N8</t>
  </si>
  <si>
    <t>+1 (403) 456-9986</t>
  </si>
  <si>
    <t>+1 (403) 456-8485</t>
  </si>
  <si>
    <t>robert@chinookcorp.com</t>
  </si>
  <si>
    <t>Mitchell</t>
  </si>
  <si>
    <t>Michael</t>
  </si>
  <si>
    <t>IT Manager</t>
  </si>
  <si>
    <t>1973-07-01 00:00:00</t>
  </si>
  <si>
    <t>5827 Bowness Road NW</t>
  </si>
  <si>
    <t>T3B 0C5</t>
  </si>
  <si>
    <t>+1 (403) 246-9887</t>
  </si>
  <si>
    <t>+1 (403) 246-9899</t>
  </si>
  <si>
    <t>michael@chinookcorp.com</t>
  </si>
  <si>
    <t>Park</t>
  </si>
  <si>
    <t>Margaret</t>
  </si>
  <si>
    <t>1947-09-19 00:00:00</t>
  </si>
  <si>
    <t>2003-05-03 00:00:00</t>
  </si>
  <si>
    <t>683 10 Street SW</t>
  </si>
  <si>
    <t>T2P 5G3</t>
  </si>
  <si>
    <t>+1 (403) 263-4423</t>
  </si>
  <si>
    <t>+1 (403) 263-4289</t>
  </si>
  <si>
    <t>margaret@chinookcorp.com</t>
  </si>
  <si>
    <t>Peacock</t>
  </si>
  <si>
    <t>Jane</t>
  </si>
  <si>
    <t>1973-08-29 00:00:00</t>
  </si>
  <si>
    <t>2002-04-01 00:00:00</t>
  </si>
  <si>
    <t>1111 6 Ave SW</t>
  </si>
  <si>
    <t>T2P 5M5</t>
  </si>
  <si>
    <t>+1 (403) 262-6712</t>
  </si>
  <si>
    <t>jane@chinookcorp.com</t>
  </si>
  <si>
    <t>Name</t>
  </si>
  <si>
    <t>Composer</t>
  </si>
  <si>
    <t>Album</t>
  </si>
  <si>
    <t>Artist</t>
  </si>
  <si>
    <t>?</t>
  </si>
  <si>
    <t>Lost, Season 2</t>
  </si>
  <si>
    <t>Lost</t>
  </si>
  <si>
    <t>...And Found</t>
  </si>
  <si>
    <t>...And Justice For All</t>
  </si>
  <si>
    <t>James Hetfield, Lars Ulrich &amp; Kirk Hammett</t>
  </si>
  <si>
    <t>Metallica</t>
  </si>
  <si>
    <t>...In Translation</t>
  </si>
  <si>
    <t>Lost, Season 1</t>
  </si>
  <si>
    <t>.07%</t>
  </si>
  <si>
    <t>Heroes, Season 1</t>
  </si>
  <si>
    <t>Heroes</t>
  </si>
  <si>
    <t>'Round Midnight</t>
  </si>
  <si>
    <t>Miles Davis</t>
  </si>
  <si>
    <t>The Essential Miles Davis [Disc 1]</t>
  </si>
  <si>
    <t>(Anesthesia) Pulling Teeth</t>
  </si>
  <si>
    <t>Cliff Burton</t>
  </si>
  <si>
    <t>Kill 'Em All</t>
  </si>
  <si>
    <t>(Da Le) Yaleo</t>
  </si>
  <si>
    <t>Santana</t>
  </si>
  <si>
    <t>Supernatural</t>
  </si>
  <si>
    <t>(I Can't Help) Falling In Love With You</t>
  </si>
  <si>
    <t>UB40 The Best Of - Volume Two [UK]</t>
  </si>
  <si>
    <t>UB40</t>
  </si>
  <si>
    <t>(Oh) Pretty Woman</t>
  </si>
  <si>
    <t>Bill Dees/Roy Orbison</t>
  </si>
  <si>
    <t>Diver Down</t>
  </si>
  <si>
    <t>Van Halen</t>
  </si>
  <si>
    <t>(There Is) No Greater Love (Teo Licks)</t>
  </si>
  <si>
    <t>Isham Jones &amp; Marty Symes</t>
  </si>
  <si>
    <t>Frank</t>
  </si>
  <si>
    <t>Amy Winehouse</t>
  </si>
  <si>
    <t>(We Are) The Road Crew</t>
  </si>
  <si>
    <t>Clarke/Kilmister/Taylor</t>
  </si>
  <si>
    <t>Ace Of Spades</t>
  </si>
  <si>
    <t>Motörhead</t>
  </si>
  <si>
    <t>(White Man) In Hammersmith Palais</t>
  </si>
  <si>
    <t>Joe Strummer/Mick Jones</t>
  </si>
  <si>
    <t>The Singles</t>
  </si>
  <si>
    <t>The Clash</t>
  </si>
  <si>
    <t>(Wish I Could) Hideaway</t>
  </si>
  <si>
    <t>J.C. Fogerty</t>
  </si>
  <si>
    <t>Chronicle, Vol. 2</t>
  </si>
  <si>
    <t>Creedence Clearwater Revival</t>
  </si>
  <si>
    <t>[Just Like] Starting Over</t>
  </si>
  <si>
    <t>Instant Karma: The Amnesty International Campaign to Save Darfur</t>
  </si>
  <si>
    <t>U2</t>
  </si>
  <si>
    <t>[Untitled]</t>
  </si>
  <si>
    <t>Billy Corgan</t>
  </si>
  <si>
    <t>Rotten Apples: Greatest Hits</t>
  </si>
  <si>
    <t>Smashing Pumpkins</t>
  </si>
  <si>
    <t>#1 Zero</t>
  </si>
  <si>
    <t>Cornell, Commerford, Morello, Wilk</t>
  </si>
  <si>
    <t>Out Of Exile</t>
  </si>
  <si>
    <t>Audioslave</t>
  </si>
  <si>
    <t>#9 Dream</t>
  </si>
  <si>
    <t>01 - Prowler</t>
  </si>
  <si>
    <t>Steve Harris</t>
  </si>
  <si>
    <t>Iron Maiden</t>
  </si>
  <si>
    <t>02 - Sanctuary</t>
  </si>
  <si>
    <t>David Murray/Paul Di'Anno/Steve Harris</t>
  </si>
  <si>
    <t>03 - Remember Tomorrow</t>
  </si>
  <si>
    <t>Harris/Paul Di´Anno</t>
  </si>
  <si>
    <t>04 - Running Free</t>
  </si>
  <si>
    <t>05 - Phantom of the Opera</t>
  </si>
  <si>
    <t>06 - Transylvania</t>
  </si>
  <si>
    <t>07 - Strange World</t>
  </si>
  <si>
    <t>09 - Iron Maiden</t>
  </si>
  <si>
    <t>1/2 Full</t>
  </si>
  <si>
    <t>Jeff Ament</t>
  </si>
  <si>
    <t>Riot Act</t>
  </si>
  <si>
    <t>Pearl Jam</t>
  </si>
  <si>
    <t>1° De Julho</t>
  </si>
  <si>
    <t>Cássia Eller - Coleção Sem Limite [Disc 2]</t>
  </si>
  <si>
    <t>Cássia Eller</t>
  </si>
  <si>
    <t>100% HardCore</t>
  </si>
  <si>
    <t>Os Cães Ladram Mas A Caravana Não Pára</t>
  </si>
  <si>
    <t>Planet Hemp</t>
  </si>
  <si>
    <t>13 Years Of Grief</t>
  </si>
  <si>
    <t>Alcohol Fueled Brewtality Live! [Disc 1]</t>
  </si>
  <si>
    <t>Black Label Society</t>
  </si>
  <si>
    <t>14 Years</t>
  </si>
  <si>
    <t>Izzy Stradlin'/W. Axl Rose</t>
  </si>
  <si>
    <t>Use Your Illusion II</t>
  </si>
  <si>
    <t>Guns N' Roses</t>
  </si>
  <si>
    <t>16 Toneladas</t>
  </si>
  <si>
    <t>Roda De Funk</t>
  </si>
  <si>
    <t>Funk Como Le Gusta</t>
  </si>
  <si>
    <t>1979</t>
  </si>
  <si>
    <t>19th Nervous Breakdown</t>
  </si>
  <si>
    <t>Jagger/Richards</t>
  </si>
  <si>
    <t>Hot Rocks, 1964-1971 (Disc 1)</t>
  </si>
  <si>
    <t>The Rolling Stones</t>
  </si>
  <si>
    <t>1º De Julho</t>
  </si>
  <si>
    <t>Renato Russo</t>
  </si>
  <si>
    <t>A TempestadeTempestade Ou O Livro Dos Dias</t>
  </si>
  <si>
    <t>Legião Urbana</t>
  </si>
  <si>
    <t>2 A.M.</t>
  </si>
  <si>
    <t>Blaze Bayley/Janick Gers/Steve Harris</t>
  </si>
  <si>
    <t>The X Factor</t>
  </si>
  <si>
    <t>2 Minutes To Midnight</t>
  </si>
  <si>
    <t>Adrian Smith/Bruce Dickinson</t>
  </si>
  <si>
    <t>A Real Dead One</t>
  </si>
  <si>
    <t>Smith/Dickinson</t>
  </si>
  <si>
    <t>Live After Death</t>
  </si>
  <si>
    <t>Live At Donington 1992 (Disc 2)</t>
  </si>
  <si>
    <t>Powerslave</t>
  </si>
  <si>
    <t>Rock In Rio [CD1]</t>
  </si>
  <si>
    <t>2 X 4</t>
  </si>
  <si>
    <t>James Hetfield, Lars Ulrich, Kirk Hammett</t>
  </si>
  <si>
    <t>Load</t>
  </si>
  <si>
    <t>2,000 Man</t>
  </si>
  <si>
    <t>Mick Jagger, Keith Richard</t>
  </si>
  <si>
    <t>Unplugged [Live]</t>
  </si>
  <si>
    <t>Kiss</t>
  </si>
  <si>
    <t>20 Flight Rock</t>
  </si>
  <si>
    <t>Ned Fairchild</t>
  </si>
  <si>
    <t>BackBeat Soundtrack</t>
  </si>
  <si>
    <t>BackBeat</t>
  </si>
  <si>
    <t>200 Years Old</t>
  </si>
  <si>
    <t>Frank Zappa</t>
  </si>
  <si>
    <t>Bongo Fury</t>
  </si>
  <si>
    <t>Frank Zappa &amp; Captain Beefheart</t>
  </si>
  <si>
    <t>2112 Overture</t>
  </si>
  <si>
    <t>Geddy Lee And Alex Lifeson/Geddy Lee And Neil Peart/Rush</t>
  </si>
  <si>
    <t>Retrospective I (1974-1980)</t>
  </si>
  <si>
    <t>Rush</t>
  </si>
  <si>
    <t>22 Acacia Avenue</t>
  </si>
  <si>
    <t>Adrian Smith/Steve Harris</t>
  </si>
  <si>
    <t>The Number of The Beast</t>
  </si>
  <si>
    <t>24 Caprices, Op. 1, No. 24, for Solo Violin, in A Minor</t>
  </si>
  <si>
    <t>Niccolò Paganini</t>
  </si>
  <si>
    <t>Great Recordings of the Century: Paganini's 24 Caprices</t>
  </si>
  <si>
    <t>Itzhak Perlman</t>
  </si>
  <si>
    <t>3 Gymnopédies: No.1 - Lent Et Grave, No.3 - Lent Et Douloureux</t>
  </si>
  <si>
    <t>Erik Satie</t>
  </si>
  <si>
    <t>The Ultimate Relexation Album</t>
  </si>
  <si>
    <t>Charles Dutoit &amp; L'Orchestre Symphonique de Montréal</t>
  </si>
  <si>
    <t>32 Dentes</t>
  </si>
  <si>
    <t>Titãs</t>
  </si>
  <si>
    <t>Acústico</t>
  </si>
  <si>
    <t>War</t>
  </si>
  <si>
    <t>5.15</t>
  </si>
  <si>
    <t>Pete Townshend</t>
  </si>
  <si>
    <t>My Generation - The Very Best Of The Who</t>
  </si>
  <si>
    <t>The Who</t>
  </si>
  <si>
    <t>51st Anniversary</t>
  </si>
  <si>
    <t>Jimi Hendrix</t>
  </si>
  <si>
    <t>Are You Experienced?</t>
  </si>
  <si>
    <t>A Banda</t>
  </si>
  <si>
    <t>Minha Historia</t>
  </si>
  <si>
    <t>Chico Buarque</t>
  </si>
  <si>
    <t>A Bencao E Outros</t>
  </si>
  <si>
    <t>Vinicius De Moraes</t>
  </si>
  <si>
    <t>Vinícius De Moraes</t>
  </si>
  <si>
    <t>A Benihana Christmas, Pts. 1 &amp; 2</t>
  </si>
  <si>
    <t>The Office, Season 3</t>
  </si>
  <si>
    <t>The Office</t>
  </si>
  <si>
    <t>A Carta</t>
  </si>
  <si>
    <t>Djavan - Gabriel, O Pensador</t>
  </si>
  <si>
    <t>Djavan Ao Vivo - Vol. 1</t>
  </si>
  <si>
    <t>Djavan</t>
  </si>
  <si>
    <t>A Castle Full Of Rascals</t>
  </si>
  <si>
    <t>Ian Gillan, Roger Glover, Jon Lord, Steve Morse, Ian Paice</t>
  </si>
  <si>
    <t>Purpendicular</t>
  </si>
  <si>
    <t>Deep Purple</t>
  </si>
  <si>
    <t>A Cor Do Sol</t>
  </si>
  <si>
    <t>Bernardo Vilhena/Da Gama/Lazão</t>
  </si>
  <si>
    <t>Acústico MTV [Live]</t>
  </si>
  <si>
    <t>Cidade Negra</t>
  </si>
  <si>
    <t>Bernardo Vilhena/Da Gama/Lazao</t>
  </si>
  <si>
    <t>Cidade Negra - Hits</t>
  </si>
  <si>
    <t>A Cura</t>
  </si>
  <si>
    <t>Lulu Santos - RCA 100 Anos De Música - Álbum 01</t>
  </si>
  <si>
    <t>Lulu Santos</t>
  </si>
  <si>
    <t>A Day In the Life</t>
  </si>
  <si>
    <t>Battlestar Galactica, Season 3</t>
  </si>
  <si>
    <t>Battlestar Galactica</t>
  </si>
  <si>
    <t>A Different Kind Of Blue</t>
  </si>
  <si>
    <t>Brian Eno, Bono, Adam Clayton, The Edge &amp; Larry Mullen Jnr.</t>
  </si>
  <si>
    <t>Original Soundtracks 1</t>
  </si>
  <si>
    <t>Passengers</t>
  </si>
  <si>
    <t>A E O Z</t>
  </si>
  <si>
    <t>Mutantes</t>
  </si>
  <si>
    <t>Minha História</t>
  </si>
  <si>
    <t>Os Mutantes</t>
  </si>
  <si>
    <t>A Estrada</t>
  </si>
  <si>
    <t>Bino Farias/Da Gama/Lazão/Toni Garrido</t>
  </si>
  <si>
    <t>Da Gama/Lazao/Toni Garrido</t>
  </si>
  <si>
    <t>A Festa Do Santo Reis</t>
  </si>
  <si>
    <t>Serie Sem Limite (Disc 2)</t>
  </si>
  <si>
    <t>Tim Maia</t>
  </si>
  <si>
    <t>À Francesa</t>
  </si>
  <si>
    <t>Na Pista</t>
  </si>
  <si>
    <t>Cláudio Zoli</t>
  </si>
  <si>
    <t>A Kind Of Magic</t>
  </si>
  <si>
    <t>Roger Taylor</t>
  </si>
  <si>
    <t>Greatest Hits II</t>
  </si>
  <si>
    <t>Queen</t>
  </si>
  <si>
    <t>A Luz De Tieta</t>
  </si>
  <si>
    <t>Caetano Veloso</t>
  </si>
  <si>
    <t>Prenda Minha</t>
  </si>
  <si>
    <t>A Man And A Woman</t>
  </si>
  <si>
    <t>Adam Clayton, Bono, Larry Mullen &amp; The Edge</t>
  </si>
  <si>
    <t>How To Dismantle An Atomic Bomb</t>
  </si>
  <si>
    <t>A Measure of Salvation</t>
  </si>
  <si>
    <t>A Melhor Forma</t>
  </si>
  <si>
    <t>A Menina Dança</t>
  </si>
  <si>
    <t>Caetano Veloso e Gilberto Gil</t>
  </si>
  <si>
    <t>Barulhinho Bom</t>
  </si>
  <si>
    <t>Marisa Monte</t>
  </si>
  <si>
    <t>A Midsummer Night's Dream, Op.61 Incidental Music: No.7 Notturno</t>
  </si>
  <si>
    <t>Mendelssohn: A Midsummer Night's Dream</t>
  </si>
  <si>
    <t>Philharmonia Orchestra &amp; Sir Neville Marriner</t>
  </si>
  <si>
    <t>A Moça e a Chuva</t>
  </si>
  <si>
    <t>Mônica Marianno</t>
  </si>
  <si>
    <t>Demorou...</t>
  </si>
  <si>
    <t>A New Flame</t>
  </si>
  <si>
    <t>Mick Hucknall</t>
  </si>
  <si>
    <t>Greatest Hits</t>
  </si>
  <si>
    <t>Lenny Kravitz</t>
  </si>
  <si>
    <t>A Noite Do Meu Bem</t>
  </si>
  <si>
    <t>Dolores Duran</t>
  </si>
  <si>
    <t>Milton Nascimento Ao Vivo</t>
  </si>
  <si>
    <t>Milton Nascimento</t>
  </si>
  <si>
    <t>A Novidade</t>
  </si>
  <si>
    <t>Gilberto Gil</t>
  </si>
  <si>
    <t>Unplugged</t>
  </si>
  <si>
    <t>Eric Clapton</t>
  </si>
  <si>
    <t>A Novidade (Live)</t>
  </si>
  <si>
    <t>Quanta Gente Veio Ver (Live)</t>
  </si>
  <si>
    <t>A Paz</t>
  </si>
  <si>
    <t>Donato/Gilberto Gil</t>
  </si>
  <si>
    <t>Chill: Brazil (Disc 1)</t>
  </si>
  <si>
    <t>Marcos Valle</t>
  </si>
  <si>
    <t>A Room At The Heartbreak Hotel</t>
  </si>
  <si>
    <t>B-Sides 1980-1990</t>
  </si>
  <si>
    <t>A Rua</t>
  </si>
  <si>
    <t>The Best of Ed Motta</t>
  </si>
  <si>
    <t>Ed Motta</t>
  </si>
  <si>
    <t>A Small Victory</t>
  </si>
  <si>
    <t>Angel Dust</t>
  </si>
  <si>
    <t>Faith No More</t>
  </si>
  <si>
    <t>A Sombra Da Maldade</t>
  </si>
  <si>
    <t>Da Gama/Toni Garrido</t>
  </si>
  <si>
    <t>A Statistic</t>
  </si>
  <si>
    <t>Body Count</t>
  </si>
  <si>
    <t>A Sua</t>
  </si>
  <si>
    <t>Rodolfo</t>
  </si>
  <si>
    <t>Cesta Básica</t>
  </si>
  <si>
    <t>Raimundos</t>
  </si>
  <si>
    <t>A Tale of Two Cities</t>
  </si>
  <si>
    <t>Lost, Season 3</t>
  </si>
  <si>
    <t>A Tarde</t>
  </si>
  <si>
    <t>Jota Quest-1995</t>
  </si>
  <si>
    <t>Jota Quest</t>
  </si>
  <si>
    <t>A Touch Away</t>
  </si>
  <si>
    <t>A Twist In The Tail</t>
  </si>
  <si>
    <t>roger glover</t>
  </si>
  <si>
    <t>The Battle Rages On</t>
  </si>
  <si>
    <t>A Última Guerra</t>
  </si>
  <si>
    <t>Leão, Rodrigo F./Lô Borges/Samuel Rosa</t>
  </si>
  <si>
    <t>Maquinarama</t>
  </si>
  <si>
    <t>Skank</t>
  </si>
  <si>
    <t>A Via Láctea</t>
  </si>
  <si>
    <t>A Volta Da Asa Branca</t>
  </si>
  <si>
    <t>Luiz Gonzaga/Zé Dantas</t>
  </si>
  <si>
    <t>As Canções de Eu Tu Eles</t>
  </si>
  <si>
    <t>À Vontade (Live Mix)</t>
  </si>
  <si>
    <t>Bombom/Ed Motta</t>
  </si>
  <si>
    <t>A World Without Heroes</t>
  </si>
  <si>
    <t>Paul Stanley, Gene Simmons, Bob Ezrin, Lewis Reed</t>
  </si>
  <si>
    <t>A.N.D.R.O.T.A.Z.</t>
  </si>
  <si>
    <t>Abandoned</t>
  </si>
  <si>
    <t>Abraham, Martin And John</t>
  </si>
  <si>
    <t>Dick Holler</t>
  </si>
  <si>
    <t>Seek And Shall Find: More Of The Best (1963-1981)</t>
  </si>
  <si>
    <t>Marvin Gaye</t>
  </si>
  <si>
    <t>Abrir A Porta</t>
  </si>
  <si>
    <t>Vários</t>
  </si>
  <si>
    <t>Chill: Brazil (Disc 2)</t>
  </si>
  <si>
    <t>Antônio Carlos Jobim</t>
  </si>
  <si>
    <t>Absolute Zero</t>
  </si>
  <si>
    <t>Mike Bordin, Billy Gould, Mike Patton</t>
  </si>
  <si>
    <t>King For A Day Fool For A Lifetime</t>
  </si>
  <si>
    <t>Acacia Avenue</t>
  </si>
  <si>
    <t>Açai</t>
  </si>
  <si>
    <t>Acelerou</t>
  </si>
  <si>
    <t>Djavan Ao Vivo - Vol. 02</t>
  </si>
  <si>
    <t>Aces High</t>
  </si>
  <si>
    <t>Harris</t>
  </si>
  <si>
    <t>Achilles Last Stand</t>
  </si>
  <si>
    <t>Jimmy Page/Robert Plant</t>
  </si>
  <si>
    <t>Presence</t>
  </si>
  <si>
    <t>Led Zeppelin</t>
  </si>
  <si>
    <t>Acrobat</t>
  </si>
  <si>
    <t>Achtung Baby</t>
  </si>
  <si>
    <t>Act IV, Symphony</t>
  </si>
  <si>
    <t>Henry Purcell</t>
  </si>
  <si>
    <t>Purcell: The Fairy Queen</t>
  </si>
  <si>
    <t>Roger Norrington, London Classical Players</t>
  </si>
  <si>
    <t>Action</t>
  </si>
  <si>
    <t>Vault: Def Leppard's Greatest Hits</t>
  </si>
  <si>
    <t>Def Leppard</t>
  </si>
  <si>
    <t>Adagio for Strings from the String Quartet, Op. 11</t>
  </si>
  <si>
    <t>Samuel Barber</t>
  </si>
  <si>
    <t>Great Performances - Barber's Adagio and Other Romantic Favorites for Strings</t>
  </si>
  <si>
    <t>Leonard Bernstein &amp; New York Philharmonic</t>
  </si>
  <si>
    <t>Adeus</t>
  </si>
  <si>
    <t>Adios nonino</t>
  </si>
  <si>
    <t>Astor Piazzolla</t>
  </si>
  <si>
    <t>South American Getaway</t>
  </si>
  <si>
    <t>The 12 Cellists of The Berlin Philharmonic</t>
  </si>
  <si>
    <t>Admirável Gado Novo</t>
  </si>
  <si>
    <t>Cássia Eller - Sem Limite [Disc 1]</t>
  </si>
  <si>
    <t>Adoled (Ocean)</t>
  </si>
  <si>
    <t>Adrift</t>
  </si>
  <si>
    <t>Advance Romance</t>
  </si>
  <si>
    <t>Aeroplane Flies High</t>
  </si>
  <si>
    <t>Judas 0: B-Sides and Rarities</t>
  </si>
  <si>
    <t>Afraid</t>
  </si>
  <si>
    <t>Nikki Sixx</t>
  </si>
  <si>
    <t>Motley Crue Greatest Hits</t>
  </si>
  <si>
    <t>Mötley Crüe</t>
  </si>
  <si>
    <t>Afraid To Shoot Strangers</t>
  </si>
  <si>
    <t>A Real Live One</t>
  </si>
  <si>
    <t>Fear Of The Dark</t>
  </si>
  <si>
    <t>Live At Donington 1992 (Disc 1)</t>
  </si>
  <si>
    <t>Africa Bamba</t>
  </si>
  <si>
    <t>I. Toure, S. Tidiane Toure, Carlos Santana &amp; K. Perazzo</t>
  </si>
  <si>
    <t>After Midnight</t>
  </si>
  <si>
    <t>Clapton/J. J. Cale</t>
  </si>
  <si>
    <t>The Cream Of Clapton</t>
  </si>
  <si>
    <t>Aftermath</t>
  </si>
  <si>
    <t>The Tea Party</t>
  </si>
  <si>
    <t>Transmission</t>
  </si>
  <si>
    <t>Again</t>
  </si>
  <si>
    <t>Age Of Innocence</t>
  </si>
  <si>
    <t>David Murray/Steve Harris</t>
  </si>
  <si>
    <t>Dance Of Death</t>
  </si>
  <si>
    <t>Agora Que O Dia Acordou</t>
  </si>
  <si>
    <t>Água de Beber</t>
  </si>
  <si>
    <t>Antonio Carlos Jobim/Vinicius de Moraes</t>
  </si>
  <si>
    <t>Água E Fogo</t>
  </si>
  <si>
    <t>Chico Amaral/Edgard Scandurra/Samuel Rosa</t>
  </si>
  <si>
    <t>Aguia De Ouro 2001</t>
  </si>
  <si>
    <t>Carnaval 2001</t>
  </si>
  <si>
    <t>Various Artists</t>
  </si>
  <si>
    <t>Ain't Talkin' 'bout Love</t>
  </si>
  <si>
    <t>Edward Van Halen, Alex Van Halen, David Lee Roth, Michael Anthony</t>
  </si>
  <si>
    <t>The Best Of Van Halen, Vol. I</t>
  </si>
  <si>
    <t>Ain't Talkin' 'Bout Love</t>
  </si>
  <si>
    <t>Edward Van Halen, Alex Van Halen, Michael Anthony and David Lee Roth</t>
  </si>
  <si>
    <t>Ainda É Cedo</t>
  </si>
  <si>
    <t>Dado Villa-Lobos/Ico Ouro-Preto/Marcelo Bonfá</t>
  </si>
  <si>
    <t>Mais Do Mesmo</t>
  </si>
  <si>
    <t>Ainda Lembro</t>
  </si>
  <si>
    <t>Alabama Song</t>
  </si>
  <si>
    <t>Weill-Brecht</t>
  </si>
  <si>
    <t>The Doors</t>
  </si>
  <si>
    <t>Alagados</t>
  </si>
  <si>
    <t>Arquivo Os Paralamas Do Sucesso</t>
  </si>
  <si>
    <t>Os Paralamas Do Sucesso</t>
  </si>
  <si>
    <t>Alarum</t>
  </si>
  <si>
    <t>Alberta</t>
  </si>
  <si>
    <t>Traditional</t>
  </si>
  <si>
    <t>Alcohol</t>
  </si>
  <si>
    <t>Jorge Ben Jor 25 Anos</t>
  </si>
  <si>
    <t>Jorge Ben</t>
  </si>
  <si>
    <t>Alegria, Alegria</t>
  </si>
  <si>
    <t>Alexander the Great</t>
  </si>
  <si>
    <t>Somewhere in Time</t>
  </si>
  <si>
    <t>Ali</t>
  </si>
  <si>
    <t>Nando Reis/Samuel Rosa</t>
  </si>
  <si>
    <t>Álibi</t>
  </si>
  <si>
    <t>Alice</t>
  </si>
  <si>
    <t>Alive</t>
  </si>
  <si>
    <t>Stone Gossard</t>
  </si>
  <si>
    <t>Ten</t>
  </si>
  <si>
    <t>All Along The Watchtower</t>
  </si>
  <si>
    <t>Dylan, Bob</t>
  </si>
  <si>
    <t>Rattle And Hum</t>
  </si>
  <si>
    <t>All Because Of You</t>
  </si>
  <si>
    <t>All Dead, All Dead</t>
  </si>
  <si>
    <t>May</t>
  </si>
  <si>
    <t>News Of The World</t>
  </si>
  <si>
    <t>All For You</t>
  </si>
  <si>
    <t>All I Really Want</t>
  </si>
  <si>
    <t>Alanis Morissette &amp; Glenn Ballard</t>
  </si>
  <si>
    <t>Jagged Little Pill</t>
  </si>
  <si>
    <t>Alanis Morissette</t>
  </si>
  <si>
    <t>All I Want Is You</t>
  </si>
  <si>
    <t>Bono/Clayton, Adam/Mullen Jr., Larry/The Edge</t>
  </si>
  <si>
    <t>U2 &amp; Van Dyke Parks</t>
  </si>
  <si>
    <t>The Best Of 1980-1990</t>
  </si>
  <si>
    <t>All My Life</t>
  </si>
  <si>
    <t>Foo Fighters</t>
  </si>
  <si>
    <t>One By One</t>
  </si>
  <si>
    <t>All My Love</t>
  </si>
  <si>
    <t>Robert Plant &amp; John Paul Jones</t>
  </si>
  <si>
    <t>In Through The Out Door</t>
  </si>
  <si>
    <t>E. Schrody/L. Dimant</t>
  </si>
  <si>
    <t>House of Pain</t>
  </si>
  <si>
    <t>House Of Pain</t>
  </si>
  <si>
    <t>All Night Thing</t>
  </si>
  <si>
    <t>Temple of the Dog</t>
  </si>
  <si>
    <t>All or None</t>
  </si>
  <si>
    <t>All Star</t>
  </si>
  <si>
    <t>Nando Reis</t>
  </si>
  <si>
    <t>All the Best Cowboys Have Daddy Issues</t>
  </si>
  <si>
    <t>All Within My Hands</t>
  </si>
  <si>
    <t>Bob Rock/James Hetfield/Kirk Hammett/Lars Ulrich</t>
  </si>
  <si>
    <t>St. Anger</t>
  </si>
  <si>
    <t>Alô Alô Marciano</t>
  </si>
  <si>
    <t>Alô, Alô, Marciano</t>
  </si>
  <si>
    <t>Elis Regina-Minha História</t>
  </si>
  <si>
    <t>Elis Regina</t>
  </si>
  <si>
    <t>Aloha</t>
  </si>
  <si>
    <t>Always Be All Right</t>
  </si>
  <si>
    <t>Always Forever Now</t>
  </si>
  <si>
    <t>Always On The Run</t>
  </si>
  <si>
    <t>Lenny Kravitz/Slash</t>
  </si>
  <si>
    <t>Always With Me, Always With You</t>
  </si>
  <si>
    <t>Surfing with the Alien (Remastered)</t>
  </si>
  <si>
    <t>Joe Satriani</t>
  </si>
  <si>
    <t>Am I Evil?</t>
  </si>
  <si>
    <t>Harris/Tatler</t>
  </si>
  <si>
    <t>Garage Inc. (Disc 2)</t>
  </si>
  <si>
    <t>Amanda</t>
  </si>
  <si>
    <t>Luca Gusella</t>
  </si>
  <si>
    <t>Quiet Songs</t>
  </si>
  <si>
    <t>Aisha Duo</t>
  </si>
  <si>
    <t>Amanhã Não Se Sabe</t>
  </si>
  <si>
    <t>Sérgio Britto</t>
  </si>
  <si>
    <t>Volume Dois</t>
  </si>
  <si>
    <t>Amar É Tudo</t>
  </si>
  <si>
    <t>Amazing</t>
  </si>
  <si>
    <t>Steven Tyler, Richie Supa</t>
  </si>
  <si>
    <t>Big Ones</t>
  </si>
  <si>
    <t>Aerosmith</t>
  </si>
  <si>
    <t>American Gothic</t>
  </si>
  <si>
    <t>Billy Duffy/Ian Astbury</t>
  </si>
  <si>
    <t>Beyond Good And Evil</t>
  </si>
  <si>
    <t>The Cult</t>
  </si>
  <si>
    <t>American Idiot</t>
  </si>
  <si>
    <t>Billie Joe Armstrong, Mike Dirnt, Tré Cool</t>
  </si>
  <si>
    <t>Green Day</t>
  </si>
  <si>
    <t>American Woman</t>
  </si>
  <si>
    <t>B. Cummings/G. Peterson/M.J. Kale/R. Bachman</t>
  </si>
  <si>
    <t>Amor De Muito</t>
  </si>
  <si>
    <t>Chico Science</t>
  </si>
  <si>
    <t>Afrociberdelia</t>
  </si>
  <si>
    <t>Chico Science &amp; Nação Zumbi</t>
  </si>
  <si>
    <t>Amor Demais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</si>
  <si>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</si>
  <si>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</si>
  <si>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And the Cradle Will Rock...</t>
  </si>
  <si>
    <t>Ando Meio Desligado</t>
  </si>
  <si>
    <t>Arnaldo Baptista - Rita Lee -  Sérgio Dias</t>
  </si>
  <si>
    <t>Aneurysm</t>
  </si>
  <si>
    <t>Nirvana</t>
  </si>
  <si>
    <t>From The Muddy Banks Of The Wishkah [Live]</t>
  </si>
  <si>
    <t>Angel</t>
  </si>
  <si>
    <t>Steven Tyler, Desmond Child</t>
  </si>
  <si>
    <t>Carolyn Franklin and Sonny Saunders</t>
  </si>
  <si>
    <t>Angel Of Harlem</t>
  </si>
  <si>
    <t>Angela</t>
  </si>
  <si>
    <t>Warner 25 Anos</t>
  </si>
  <si>
    <t>Animal</t>
  </si>
  <si>
    <t>Dave Abbruzzese/Eddie Vedder/Jeff Ament/Mike McCready/Stone Gossard</t>
  </si>
  <si>
    <t>Vs.</t>
  </si>
  <si>
    <t>Another Life</t>
  </si>
  <si>
    <t>Killers</t>
  </si>
  <si>
    <t>Another One Bites The Dust</t>
  </si>
  <si>
    <t>Deacon, John</t>
  </si>
  <si>
    <t>Greatest Hits I</t>
  </si>
  <si>
    <t>Another Round</t>
  </si>
  <si>
    <t>Dave Grohl, Taylor Hawkins, Nate Mendel, Chris Shiflett/FOO FIGHTERS</t>
  </si>
  <si>
    <t>In Your Honor [Disc 2]</t>
  </si>
  <si>
    <t>Antene Se</t>
  </si>
  <si>
    <t>Da Lama Ao Caos</t>
  </si>
  <si>
    <t>Antes Das Seis</t>
  </si>
  <si>
    <t>Dado Villa-Lobos</t>
  </si>
  <si>
    <t>Anthem</t>
  </si>
  <si>
    <t>Any Colour You Like</t>
  </si>
  <si>
    <t>Gilmour, Mason, Wright, Waters</t>
  </si>
  <si>
    <t>Dark Side Of The Moon</t>
  </si>
  <si>
    <t>Pink Floyd</t>
  </si>
  <si>
    <t>Anya</t>
  </si>
  <si>
    <t>jon lord/roger glover</t>
  </si>
  <si>
    <t>Anyone's Daughter</t>
  </si>
  <si>
    <t>Ritchie Blackmore, Ian Gillan, Roger Glover, Jon Lord, Ian Paice</t>
  </si>
  <si>
    <t>Fireball</t>
  </si>
  <si>
    <t>Anything Goes</t>
  </si>
  <si>
    <t>Appetite for Destruction</t>
  </si>
  <si>
    <t>Anyway, Anyhow, Anywhere</t>
  </si>
  <si>
    <t>Pete Townshend, Roger Daltrey</t>
  </si>
  <si>
    <t>Ao Meu Redor</t>
  </si>
  <si>
    <t>Aonde Quer Que Eu Va</t>
  </si>
  <si>
    <t>Herbert Vianna/Paulo Sérgio Valle</t>
  </si>
  <si>
    <t>Arquivo II</t>
  </si>
  <si>
    <t>Aos Leões</t>
  </si>
  <si>
    <t>Apache Rose Peacock</t>
  </si>
  <si>
    <t>Anthony Kiedis/Chad Smith/Flea/John Frusciante</t>
  </si>
  <si>
    <t>Blood Sugar Sex Magik</t>
  </si>
  <si>
    <t>Red Hot Chili Peppers</t>
  </si>
  <si>
    <t>Apesar De Você</t>
  </si>
  <si>
    <t>Aprendendo A Jogar</t>
  </si>
  <si>
    <t>Aquarela (Toquinho)</t>
  </si>
  <si>
    <t>Vozes do MPB</t>
  </si>
  <si>
    <t>Aquele Abraço</t>
  </si>
  <si>
    <t>Aquilo</t>
  </si>
  <si>
    <t>Lulu Santos - RCA 100 Anos De Música - Álbum 02</t>
  </si>
  <si>
    <t>Arc</t>
  </si>
  <si>
    <t>Are We The Waiting</t>
  </si>
  <si>
    <t>Are You Gonna Be My Girl</t>
  </si>
  <si>
    <t>C. Muncey/N. Cester</t>
  </si>
  <si>
    <t>Get Born</t>
  </si>
  <si>
    <t>JET</t>
  </si>
  <si>
    <t>Are You Gonna Go My Way</t>
  </si>
  <si>
    <t>Craig Ross/Lenny Kravitz</t>
  </si>
  <si>
    <t>Aria Mit 30 Veränderungen, BWV 988 "Goldberg Variations": Aria</t>
  </si>
  <si>
    <t>Johann Sebastian Bach</t>
  </si>
  <si>
    <t>Bach: Goldberg Variations</t>
  </si>
  <si>
    <t>Wilhelm Kempff</t>
  </si>
  <si>
    <t>Armadura</t>
  </si>
  <si>
    <t>Radio Brasil (O Som da Jovem Vanguarda) - Seleccao de Henrique Amaro</t>
  </si>
  <si>
    <t>O Rappa</t>
  </si>
  <si>
    <t>Armageddon It</t>
  </si>
  <si>
    <t>Arms Around Your Love</t>
  </si>
  <si>
    <t>Chris Cornell</t>
  </si>
  <si>
    <t>Carry On</t>
  </si>
  <si>
    <t>Army Ants</t>
  </si>
  <si>
    <t>Army Reserve</t>
  </si>
  <si>
    <t>Around The World</t>
  </si>
  <si>
    <t>Californication</t>
  </si>
  <si>
    <t>Arrepio</t>
  </si>
  <si>
    <t>Carlinhos Brown</t>
  </si>
  <si>
    <t>As Aparências Enganam</t>
  </si>
  <si>
    <t>As Dores do Mundo</t>
  </si>
  <si>
    <t>Hyldon</t>
  </si>
  <si>
    <t>As Pegadas Do Amor</t>
  </si>
  <si>
    <t>As Profecias</t>
  </si>
  <si>
    <t>Raul Seixas</t>
  </si>
  <si>
    <t>As Rosas Não Falam (Beth Carvalho)</t>
  </si>
  <si>
    <t>As Tears Go By</t>
  </si>
  <si>
    <t>Jagger/Richards/Oldham</t>
  </si>
  <si>
    <t>As The Years Go by</t>
  </si>
  <si>
    <t>Albert King</t>
  </si>
  <si>
    <t>Santana - As Years Go By</t>
  </si>
  <si>
    <t>Às Vezes</t>
  </si>
  <si>
    <t>Compositores</t>
  </si>
  <si>
    <t>O Terço</t>
  </si>
  <si>
    <t>As We Sleep</t>
  </si>
  <si>
    <t>Heart of the Night</t>
  </si>
  <si>
    <t>Spyro Gyra</t>
  </si>
  <si>
    <t>Asa Branca</t>
  </si>
  <si>
    <t>Humberto Teixeira/Luiz Gonzaga</t>
  </si>
  <si>
    <t>Asas</t>
  </si>
  <si>
    <t>Deixa Entrar</t>
  </si>
  <si>
    <t>Falamansa</t>
  </si>
  <si>
    <t>Ashes And Ghosts</t>
  </si>
  <si>
    <t>Billy Duffy/Bob Rock/Ian Astbury</t>
  </si>
  <si>
    <t>Ashes To Ashes</t>
  </si>
  <si>
    <t>Bill Gould/Jon Hudson/Mike Bordin/Mike Patton/Roddy Bottum</t>
  </si>
  <si>
    <t>Album Of The Year</t>
  </si>
  <si>
    <t>Assaltaram A Gramática</t>
  </si>
  <si>
    <t>Assim Caminha A Humanidade</t>
  </si>
  <si>
    <t>Assum Preto</t>
  </si>
  <si>
    <t>Astronomy</t>
  </si>
  <si>
    <t>A.Bouchard/J.Bouchard/S.Pearlman</t>
  </si>
  <si>
    <t>Garage Inc. (Disc 1)</t>
  </si>
  <si>
    <t>Até Que Enfim Encontrei Você</t>
  </si>
  <si>
    <t>Serie Sem Limite (Disc 1)</t>
  </si>
  <si>
    <t>Atomic Punk</t>
  </si>
  <si>
    <t>Atras Da Porta</t>
  </si>
  <si>
    <t>Atrás da Porta</t>
  </si>
  <si>
    <t>Atrás Da Verd-E-Rosa Só Não Vai Quem Já Morreu</t>
  </si>
  <si>
    <t>David Corrêa - Paulinho Carvalho - Carlos Sena - Bira do Ponto</t>
  </si>
  <si>
    <t>Atrás Do Trio Elétrico</t>
  </si>
  <si>
    <t>Attitude</t>
  </si>
  <si>
    <t>Hetfield, Ulrich</t>
  </si>
  <si>
    <t>ReLoad</t>
  </si>
  <si>
    <t>Ava Adore</t>
  </si>
  <si>
    <t>Ave Maria</t>
  </si>
  <si>
    <t>Franz Schubert</t>
  </si>
  <si>
    <t>A Soprano Inspired</t>
  </si>
  <si>
    <t>Britten Sinfonia, Ivor Bolton &amp; Lesley Garrett</t>
  </si>
  <si>
    <t>Avisa</t>
  </si>
  <si>
    <t>Aviso Aos Navegantes</t>
  </si>
  <si>
    <t>Azul</t>
  </si>
  <si>
    <t>Azul Da Cor Do Mar</t>
  </si>
  <si>
    <t>B.Y.O.B.</t>
  </si>
  <si>
    <t>Tankian, Serj</t>
  </si>
  <si>
    <t>Mezmerize</t>
  </si>
  <si>
    <t>System Of A Down</t>
  </si>
  <si>
    <t>Baba O'Riley</t>
  </si>
  <si>
    <t>John Entwistle/Pete Townshend</t>
  </si>
  <si>
    <t>Babe I'm Gonna Leave You</t>
  </si>
  <si>
    <t>Led Zeppelin I</t>
  </si>
  <si>
    <t>Baby</t>
  </si>
  <si>
    <t>Baby Break It Down</t>
  </si>
  <si>
    <t>Voodoo Lounge</t>
  </si>
  <si>
    <t>Babyface</t>
  </si>
  <si>
    <t>U2; Bono</t>
  </si>
  <si>
    <t>Zooropa</t>
  </si>
  <si>
    <t>Babylon</t>
  </si>
  <si>
    <t>Tangents</t>
  </si>
  <si>
    <t>Back Door Man</t>
  </si>
  <si>
    <t>Willie Dixon, C. Burnett</t>
  </si>
  <si>
    <t>Back from Vacation</t>
  </si>
  <si>
    <t>Back in the Village</t>
  </si>
  <si>
    <t>Dickinson/Smith</t>
  </si>
  <si>
    <t>Back to Black</t>
  </si>
  <si>
    <t>Mark Ronson</t>
  </si>
  <si>
    <t>Bad</t>
  </si>
  <si>
    <t>Bad Apples</t>
  </si>
  <si>
    <t>Use Your Illusion I</t>
  </si>
  <si>
    <t>Bad Attitude</t>
  </si>
  <si>
    <t>Richie Blackmore, Ian Gillian, Roger Glover, Jon Lord</t>
  </si>
  <si>
    <t>Knocking at Your Back Door: The Best Of Deep Purple in the 80's</t>
  </si>
  <si>
    <t>Bad Boy</t>
  </si>
  <si>
    <t>Larry Williams</t>
  </si>
  <si>
    <t>Bad Boy Boogie</t>
  </si>
  <si>
    <t>AC/DC</t>
  </si>
  <si>
    <t>Let There Be Rock</t>
  </si>
  <si>
    <t>Bad Moon Rising</t>
  </si>
  <si>
    <t>J. C. Fogerty</t>
  </si>
  <si>
    <t>Chronicle, Vol. 1</t>
  </si>
  <si>
    <t>Bad Obsession</t>
  </si>
  <si>
    <t>Bad Seed</t>
  </si>
  <si>
    <t>Hetfield, Ulrich, Hammett</t>
  </si>
  <si>
    <t>Bad, Bad Leroy Brown</t>
  </si>
  <si>
    <t>jim croce</t>
  </si>
  <si>
    <t>My Way: The Best Of Frank Sinatra [Disc 1]</t>
  </si>
  <si>
    <t>Frank Sinatra</t>
  </si>
  <si>
    <t>Badge</t>
  </si>
  <si>
    <t>Clapton/Harrison</t>
  </si>
  <si>
    <t>Baião Ambiental [Instrumental]</t>
  </si>
  <si>
    <t>Baião Da Penha</t>
  </si>
  <si>
    <t>Baixo Rio</t>
  </si>
  <si>
    <t>Balada Da Paula</t>
  </si>
  <si>
    <t>Emerson Villani</t>
  </si>
  <si>
    <t>Balada Do Amor Inabalável</t>
  </si>
  <si>
    <t>Fausto Fawcett/Samuel Rosa</t>
  </si>
  <si>
    <t>Balada Do Louco</t>
  </si>
  <si>
    <t>Arnaldo Baptista - Rita Lee</t>
  </si>
  <si>
    <t>Balanço</t>
  </si>
  <si>
    <t>Ballot or the Bullet</t>
  </si>
  <si>
    <t>Van Halen III</t>
  </si>
  <si>
    <t>Baltar's Escape</t>
  </si>
  <si>
    <t>Battlestar Galactica (Classic), Season 1</t>
  </si>
  <si>
    <t>Battlestar Galactica (Classic)</t>
  </si>
  <si>
    <t>Baltimore, DC</t>
  </si>
  <si>
    <t>John Scofield</t>
  </si>
  <si>
    <t>Outbreak</t>
  </si>
  <si>
    <t>Dennis Chambers</t>
  </si>
  <si>
    <t>Band Members Discuss Tracks from "Revelations"</t>
  </si>
  <si>
    <t>Revelations</t>
  </si>
  <si>
    <t>Banditismo Por Uma Questa</t>
  </si>
  <si>
    <t>Banho De Lua</t>
  </si>
  <si>
    <t>B. de Filippi - F. Migliaci - Versão: Fred Jorge</t>
  </si>
  <si>
    <t>Bankrobber</t>
  </si>
  <si>
    <t>Bark at the Moon</t>
  </si>
  <si>
    <t>O. Osbourne</t>
  </si>
  <si>
    <t>Bark at the Moon (Remastered)</t>
  </si>
  <si>
    <t>Ozzy Osbourne</t>
  </si>
  <si>
    <t>Basket Case</t>
  </si>
  <si>
    <t>Billie Joe Armstrong -Words Green Day -Music</t>
  </si>
  <si>
    <t>International Superhits</t>
  </si>
  <si>
    <t>Basketball</t>
  </si>
  <si>
    <t>The Office, Season 1</t>
  </si>
  <si>
    <t>Bass Trap</t>
  </si>
  <si>
    <t>Bastille Day</t>
  </si>
  <si>
    <t>Bat Macumba</t>
  </si>
  <si>
    <t>Gilberto Gil - Caetano Veloso</t>
  </si>
  <si>
    <t>Batalha Naval</t>
  </si>
  <si>
    <t>Bate Lata</t>
  </si>
  <si>
    <t>Fábio Nolasco/Gal Sales/Ivan Brasil</t>
  </si>
  <si>
    <t>Axé Bahia 2001</t>
  </si>
  <si>
    <t>Battery</t>
  </si>
  <si>
    <t>J.Hetfield/L.Ulrich</t>
  </si>
  <si>
    <t>Master Of Puppets</t>
  </si>
  <si>
    <t>Battlestar Galactica, Pt. 1</t>
  </si>
  <si>
    <t>Battlestar Galactica, Pt. 2</t>
  </si>
  <si>
    <t>Battlestar Galactica, Pt. 3</t>
  </si>
  <si>
    <t>Battlestar Galactica: The Story So Far</t>
  </si>
  <si>
    <t>Be Aggressive</t>
  </si>
  <si>
    <t>Be Good Johnny</t>
  </si>
  <si>
    <t>The Best Of Men At Work</t>
  </si>
  <si>
    <t>Men At Work</t>
  </si>
  <si>
    <t>Be Mine</t>
  </si>
  <si>
    <t>Bill Berry-Peter Buck-Mike Mills-Michael Stipe</t>
  </si>
  <si>
    <t>New Adventures In Hi-Fi</t>
  </si>
  <si>
    <t>R.E.M.</t>
  </si>
  <si>
    <t>Be Quick Or Be Dead</t>
  </si>
  <si>
    <t>Bruce Dickinson/Janick Gers</t>
  </si>
  <si>
    <t>Be Yourself</t>
  </si>
  <si>
    <t>Bê-a-Bá</t>
  </si>
  <si>
    <t>Beach Games</t>
  </si>
  <si>
    <t>Beach Sequence</t>
  </si>
  <si>
    <t>Beautiful Boy</t>
  </si>
  <si>
    <t>Beautiful Day</t>
  </si>
  <si>
    <t>Adam Clayton, Bono, Larry Mullen, The Edge</t>
  </si>
  <si>
    <t>All That You Can't Leave Behind</t>
  </si>
  <si>
    <t>Because You Are</t>
  </si>
  <si>
    <t>Been A Son</t>
  </si>
  <si>
    <t>Kurt Cobain</t>
  </si>
  <si>
    <t>Before You Accuse Me</t>
  </si>
  <si>
    <t>Eugene McDaniel</t>
  </si>
  <si>
    <t>Behind The Wall Of Sleep</t>
  </si>
  <si>
    <t>Black Sabbath</t>
  </si>
  <si>
    <t>Beija Eu</t>
  </si>
  <si>
    <t>Beija-Flor</t>
  </si>
  <si>
    <t>Caruso/Cleber/Deo/Osmar</t>
  </si>
  <si>
    <t>Sambas De Enredo 2001</t>
  </si>
  <si>
    <t>Beijo do Olhar</t>
  </si>
  <si>
    <t>Beijo Partido</t>
  </si>
  <si>
    <t>Toninho Horta</t>
  </si>
  <si>
    <t>Minas</t>
  </si>
  <si>
    <t>Beira Mar</t>
  </si>
  <si>
    <t>Believe</t>
  </si>
  <si>
    <t>Henry Hirsch/Lenny Kravitz</t>
  </si>
  <si>
    <t>James Iha</t>
  </si>
  <si>
    <t>Believe in Love</t>
  </si>
  <si>
    <t>20th Century Masters - The Millennium Collection: The Best of Scorpions</t>
  </si>
  <si>
    <t>Scorpions</t>
  </si>
  <si>
    <t>Believer</t>
  </si>
  <si>
    <t>O. Osbourne, R. Daisley, R. Rhoads</t>
  </si>
  <si>
    <t>Tribute</t>
  </si>
  <si>
    <t>Bell Bottom Blues</t>
  </si>
  <si>
    <t>Clapton</t>
  </si>
  <si>
    <t>Belong</t>
  </si>
  <si>
    <t>Bill Berry/Michael Stipe/Mike Mills/Peter Buck</t>
  </si>
  <si>
    <t>Out Of Time</t>
  </si>
  <si>
    <t>R.E.M. Feat. Kate Pearson</t>
  </si>
  <si>
    <t>Bem Devagar</t>
  </si>
  <si>
    <t>Bem Leve</t>
  </si>
  <si>
    <t>Ben Franklin</t>
  </si>
  <si>
    <t>Berimbau</t>
  </si>
  <si>
    <t>Vinícius De Moraes - Sem Limite</t>
  </si>
  <si>
    <t>Toquinho &amp; Vinícius</t>
  </si>
  <si>
    <t>Berlim</t>
  </si>
  <si>
    <t>Best Of You</t>
  </si>
  <si>
    <t>Dave Grohl, Taylor Hawkins, Nate Mendel, Chris Shiflett</t>
  </si>
  <si>
    <t>In Your Honor [Disc 1]</t>
  </si>
  <si>
    <t>Best Thing</t>
  </si>
  <si>
    <t>Beth</t>
  </si>
  <si>
    <t>S. Penridge, Bob Ezrin, Peter Criss</t>
  </si>
  <si>
    <t>Greatest Kiss</t>
  </si>
  <si>
    <t>Peter Criss, Stan Penridge, Bob Ezrin</t>
  </si>
  <si>
    <t>Better Halves</t>
  </si>
  <si>
    <t>Better Man</t>
  </si>
  <si>
    <t>Eddie Vedder</t>
  </si>
  <si>
    <t>Live On Two Legs [Live]</t>
  </si>
  <si>
    <t>Better Than You</t>
  </si>
  <si>
    <t>Bichos Escrotos (Vinheta)</t>
  </si>
  <si>
    <t>Bicycle Race</t>
  </si>
  <si>
    <t>Mercury, Freddie</t>
  </si>
  <si>
    <t>Big Bad Bill (Is Sweet William Now)</t>
  </si>
  <si>
    <t>Jack Yellen/Milton Ager</t>
  </si>
  <si>
    <t>Big City Nights</t>
  </si>
  <si>
    <t>Big Machine</t>
  </si>
  <si>
    <t>Dave Kushner, Duff, Matt Sorum, Scott Weiland &amp; Slash</t>
  </si>
  <si>
    <t>Contraband</t>
  </si>
  <si>
    <t>Velvet Revolver</t>
  </si>
  <si>
    <t>Big Wave</t>
  </si>
  <si>
    <t>Billie Jean</t>
  </si>
  <si>
    <t>Michael Jackson</t>
  </si>
  <si>
    <t>Binky The Doormat</t>
  </si>
  <si>
    <t>Biruta</t>
  </si>
  <si>
    <t>Bite The Bullet</t>
  </si>
  <si>
    <t>Bitter Pill</t>
  </si>
  <si>
    <t>Mick Mars/Nikki Sixx/Tommy Lee/Vince Neil</t>
  </si>
  <si>
    <t>Bitter Suite: Brief Encounter / Lost Weekend / Blue Angel</t>
  </si>
  <si>
    <t>Kelly, Mosley, Rothery, Trewaves</t>
  </si>
  <si>
    <t>Misplaced Childhood</t>
  </si>
  <si>
    <t>Marillion</t>
  </si>
  <si>
    <t>Bittersweet Me</t>
  </si>
  <si>
    <t>Black</t>
  </si>
  <si>
    <t>Stone Gossard &amp; Eddie Vedder</t>
  </si>
  <si>
    <t>Dave Krusen/Stone Gossard</t>
  </si>
  <si>
    <t>Black Capricorn Day</t>
  </si>
  <si>
    <t>Jay Kay</t>
  </si>
  <si>
    <t>Synkronized</t>
  </si>
  <si>
    <t>Jamiroquai</t>
  </si>
  <si>
    <t>Black Country Woman</t>
  </si>
  <si>
    <t>Robert Plant</t>
  </si>
  <si>
    <t>Physical Graffiti [Disc 2]</t>
  </si>
  <si>
    <t>Black Diamond</t>
  </si>
  <si>
    <t>Paul Stanley</t>
  </si>
  <si>
    <t>Black Dog</t>
  </si>
  <si>
    <t>John Paul Jones/Robert Plant</t>
  </si>
  <si>
    <t>BBC Sessions [Disc 2] [Live]</t>
  </si>
  <si>
    <t>Jimmy Page, Robert Plant, John Paul Jones</t>
  </si>
  <si>
    <t>IV</t>
  </si>
  <si>
    <t>Black Hole Sun</t>
  </si>
  <si>
    <t>Soundgarden</t>
  </si>
  <si>
    <t>A-Sides</t>
  </si>
  <si>
    <t>Black Light Syndrome</t>
  </si>
  <si>
    <t>Terry Bozzio, Steve Stevens, Tony Levin</t>
  </si>
  <si>
    <t>[1997] Black Light Syndrome</t>
  </si>
  <si>
    <t>Terry Bozzio, Tony Levin &amp; Steve Stevens</t>
  </si>
  <si>
    <t>Black Moon Creeping</t>
  </si>
  <si>
    <t>Chris Robinson/Rich Robinson</t>
  </si>
  <si>
    <t>Live [Disc 2]</t>
  </si>
  <si>
    <t>The Black Crowes</t>
  </si>
  <si>
    <t>Black Mountain Side</t>
  </si>
  <si>
    <t>Jimmy Page</t>
  </si>
  <si>
    <t>Black Night</t>
  </si>
  <si>
    <t>Richie Blackmore, Ian Gillian, Roger Glover, Jon Lord, Ian Paice</t>
  </si>
  <si>
    <t>Speak of the Devil</t>
  </si>
  <si>
    <t>Black Satin</t>
  </si>
  <si>
    <t>The Essential Miles Davis [Disc 2]</t>
  </si>
  <si>
    <t>Black Velveteen</t>
  </si>
  <si>
    <t>Blackened</t>
  </si>
  <si>
    <t>James Hetfield, Lars Ulrich &amp; Jason Newsted</t>
  </si>
  <si>
    <t>Blanco</t>
  </si>
  <si>
    <t>Marisa Monte/poema de Octavio Paz/versão: Haroldo de Campos</t>
  </si>
  <si>
    <t>Bleed The Freak</t>
  </si>
  <si>
    <t>Jerry Cantrell</t>
  </si>
  <si>
    <t>Facelift</t>
  </si>
  <si>
    <t>Alice In Chains</t>
  </si>
  <si>
    <t>Bleed Together</t>
  </si>
  <si>
    <t>Bleeding Me</t>
  </si>
  <si>
    <t>Blew</t>
  </si>
  <si>
    <t>Blind Curve: Vocal Under A Bloodlight / Passing Strangers / Mylo / Perimeter Walk / Threshold</t>
  </si>
  <si>
    <t>Blind Man</t>
  </si>
  <si>
    <t>Steven Tyler, Joe Perry, Taylor Rhodes</t>
  </si>
  <si>
    <t>Blinded By Rainbows</t>
  </si>
  <si>
    <t>Blissed &amp; Gone</t>
  </si>
  <si>
    <t>Blitzkrieg</t>
  </si>
  <si>
    <t>Jones/Sirotto/Smith</t>
  </si>
  <si>
    <t>Blood</t>
  </si>
  <si>
    <t>Blood Brothers</t>
  </si>
  <si>
    <t>Brave New World</t>
  </si>
  <si>
    <t>Blood In The Wall</t>
  </si>
  <si>
    <t>Alcohol Fueled Brewtality Live! [Disc 2]</t>
  </si>
  <si>
    <t>Blood On The World's Hands</t>
  </si>
  <si>
    <t>Bloodsucker</t>
  </si>
  <si>
    <t>Blackmore, Gillan, Glover, Lord, Paice</t>
  </si>
  <si>
    <t>Deep Purple In Rock</t>
  </si>
  <si>
    <t>Blow Up The Outside World</t>
  </si>
  <si>
    <t>Blow Your Mind</t>
  </si>
  <si>
    <t>Smith, Toby</t>
  </si>
  <si>
    <t>Emergency On Planet Earth</t>
  </si>
  <si>
    <t>Blue Rythm Fantasy</t>
  </si>
  <si>
    <t>Up An' Atom</t>
  </si>
  <si>
    <t>Gene Krupa</t>
  </si>
  <si>
    <t>Blue Train</t>
  </si>
  <si>
    <t>Jimmy Page, Robert Plant, Charlie Jones, Michael Lee</t>
  </si>
  <si>
    <t>Walking Into Clarksdale</t>
  </si>
  <si>
    <t>Page &amp; Plant</t>
  </si>
  <si>
    <t>Blues Da Piedade</t>
  </si>
  <si>
    <t>Blues For Pablo</t>
  </si>
  <si>
    <t>Gil Evans</t>
  </si>
  <si>
    <t>Miles Ahead</t>
  </si>
  <si>
    <t>Blues For Pablo (Alternate Take)</t>
  </si>
  <si>
    <t>Boa Noite</t>
  </si>
  <si>
    <t>Bodies</t>
  </si>
  <si>
    <t>Body Count Anthem</t>
  </si>
  <si>
    <t>Body Count's In The House</t>
  </si>
  <si>
    <t>Bohemian Rhapsody</t>
  </si>
  <si>
    <t>Bonzo's Montreux</t>
  </si>
  <si>
    <t>John Bonham</t>
  </si>
  <si>
    <t>Coda</t>
  </si>
  <si>
    <t>Boogie Blues</t>
  </si>
  <si>
    <t>Boogie With Stu</t>
  </si>
  <si>
    <t>Ian Stewart/John Bonham/John Paul Jones/Mrs. Valens/Robert Plant</t>
  </si>
  <si>
    <t>Book of Hours</t>
  </si>
  <si>
    <t>Book Of Thel</t>
  </si>
  <si>
    <t>Eddie Casillas/Roy Z</t>
  </si>
  <si>
    <t>Chemical Wedding</t>
  </si>
  <si>
    <t>Bruce Dickinson</t>
  </si>
  <si>
    <t>Booze Cruise</t>
  </si>
  <si>
    <t>The Office, Season 2</t>
  </si>
  <si>
    <t>Bop Boogie</t>
  </si>
  <si>
    <t>Bora-Bora</t>
  </si>
  <si>
    <t>Herbert Vianna</t>
  </si>
  <si>
    <t>Acústico MTV</t>
  </si>
  <si>
    <t>Bored To Tears</t>
  </si>
  <si>
    <t>Boris The Spider</t>
  </si>
  <si>
    <t>John Entwistle</t>
  </si>
  <si>
    <t>Born On The Bayou</t>
  </si>
  <si>
    <t>Born To Booze</t>
  </si>
  <si>
    <t>Born To Move</t>
  </si>
  <si>
    <t>Born to Run</t>
  </si>
  <si>
    <t>Borogodo</t>
  </si>
  <si>
    <t>João Suplicy</t>
  </si>
  <si>
    <t>Cafezinho</t>
  </si>
  <si>
    <t>Bossa</t>
  </si>
  <si>
    <t>Boulevard Of Broken Dreams</t>
  </si>
  <si>
    <t>Mike Dint, Billie Joe, Tré Cool</t>
  </si>
  <si>
    <t>Bowels Of The Devil</t>
  </si>
  <si>
    <t>Boys and Girls</t>
  </si>
  <si>
    <t>Brain Damage</t>
  </si>
  <si>
    <t>Waters</t>
  </si>
  <si>
    <t>Brain Stew</t>
  </si>
  <si>
    <t>Branch Closing</t>
  </si>
  <si>
    <t>Brand New Car</t>
  </si>
  <si>
    <t>Brasil</t>
  </si>
  <si>
    <t>Milton Nascimento, Fernando Brant</t>
  </si>
  <si>
    <t>Brasília 5:31</t>
  </si>
  <si>
    <t>Bruce Dickinson/David Murray/Steve Harris</t>
  </si>
  <si>
    <t>Breadfan</t>
  </si>
  <si>
    <t>Bourge/Phillips/Shelley</t>
  </si>
  <si>
    <t>Break on Through</t>
  </si>
  <si>
    <t>Robby Krieger, Ray Manzarek, John Densmore, Jim Morrison</t>
  </si>
  <si>
    <t>Breakdown</t>
  </si>
  <si>
    <t>W. Axl Rose</t>
  </si>
  <si>
    <t>Breakfast In Bed</t>
  </si>
  <si>
    <t>Blackmore, Glover, Turner</t>
  </si>
  <si>
    <t>Slaves And Masters</t>
  </si>
  <si>
    <t>Breaking The Girl</t>
  </si>
  <si>
    <t>Breaking The Law (Live)</t>
  </si>
  <si>
    <t>Living After Midnight</t>
  </si>
  <si>
    <t>Judas Priest</t>
  </si>
  <si>
    <t>Breaking The Rules</t>
  </si>
  <si>
    <t>Angus Young, Malcolm Young, Brian Johnson</t>
  </si>
  <si>
    <t>For Those About To Rock We Salute You</t>
  </si>
  <si>
    <t>Breakthru</t>
  </si>
  <si>
    <t>Breathe</t>
  </si>
  <si>
    <t>Billy Duffy/Ian Astbury/Marti Frederiksen/Mick Jones</t>
  </si>
  <si>
    <t>Breed</t>
  </si>
  <si>
    <t>Nevermind</t>
  </si>
  <si>
    <t>Brejo Da Cruz</t>
  </si>
  <si>
    <t>Brighter Than a Thousand Suns</t>
  </si>
  <si>
    <t>A Matter of Life and Death</t>
  </si>
  <si>
    <t>Bring It On Home</t>
  </si>
  <si>
    <t>Jimmy Page, Robert Plant</t>
  </si>
  <si>
    <t>Led Zeppelin II</t>
  </si>
  <si>
    <t>Bring Me Your Cup</t>
  </si>
  <si>
    <t>Bring'em Back Alive</t>
  </si>
  <si>
    <t>Audioslave/Chris Cornell</t>
  </si>
  <si>
    <t>Bringin' On The Heartbreak</t>
  </si>
  <si>
    <t>Broken City</t>
  </si>
  <si>
    <t>Bron-Y-Aur Stomp</t>
  </si>
  <si>
    <t>Led Zeppelin III</t>
  </si>
  <si>
    <t>Bron-Yr-Aur</t>
  </si>
  <si>
    <t>Brumário</t>
  </si>
  <si>
    <t>Buk-In-Hamm Palace</t>
  </si>
  <si>
    <t>Bullet The Blue Sky</t>
  </si>
  <si>
    <t>Bullet With Butterfly Wings</t>
  </si>
  <si>
    <t>Bumbo Da Mangueira</t>
  </si>
  <si>
    <t>Burden In My Hand</t>
  </si>
  <si>
    <t>Burn</t>
  </si>
  <si>
    <t>Coverdale/Lord/Paice</t>
  </si>
  <si>
    <t>MK III The Final Concerts [Disc 1]</t>
  </si>
  <si>
    <t>Burn Away</t>
  </si>
  <si>
    <t>Burning Up</t>
  </si>
  <si>
    <t>Busca Vida</t>
  </si>
  <si>
    <t>Bush Doctor</t>
  </si>
  <si>
    <t>Bushleager</t>
  </si>
  <si>
    <t>Business School</t>
  </si>
  <si>
    <t>Butterfly</t>
  </si>
  <si>
    <t>Jay Kay/Toby Smith</t>
  </si>
  <si>
    <t>By The Way</t>
  </si>
  <si>
    <t>Anthony Kiedis, Flea, John Frusciante, and Chad Smith</t>
  </si>
  <si>
    <t>By-Tor And The Snow Dog</t>
  </si>
  <si>
    <t>Bye Bye Blackbird</t>
  </si>
  <si>
    <t>Bye, Bye Brasil</t>
  </si>
  <si>
    <t>C.O.D.</t>
  </si>
  <si>
    <t>C'est La Vie</t>
  </si>
  <si>
    <t>C'Mon Everybody</t>
  </si>
  <si>
    <t>Eddie Cochran/Jerry Capehart</t>
  </si>
  <si>
    <t>Cabeça Dinossauro</t>
  </si>
  <si>
    <t>Cabin Fever</t>
  </si>
  <si>
    <t>LOST, Season 4</t>
  </si>
  <si>
    <t>Cabron</t>
  </si>
  <si>
    <t>Caçador de Mim (Sá &amp; Guarabyra)</t>
  </si>
  <si>
    <t>Cada Um Cada Um (A Namoradeira)</t>
  </si>
  <si>
    <t>Caffeine</t>
  </si>
  <si>
    <t>Cajueiro</t>
  </si>
  <si>
    <t>Caleidoscópio</t>
  </si>
  <si>
    <t>Call Me a Dog</t>
  </si>
  <si>
    <t>Call Me At Cleo´s</t>
  </si>
  <si>
    <t>Call Of The Wild</t>
  </si>
  <si>
    <t>Calling Dr. Love</t>
  </si>
  <si>
    <t>Gene Simmons</t>
  </si>
  <si>
    <t>Camarão que Dorme e Onda Leva</t>
  </si>
  <si>
    <t>Acyi Marques/Arlindo Bruz/Braço, Beto Sem/Zeca Pagodinho</t>
  </si>
  <si>
    <t>Ao Vivo [IMPORT]</t>
  </si>
  <si>
    <t>Zeca Pagodinho</t>
  </si>
  <si>
    <t>Camisa Verde 2001</t>
  </si>
  <si>
    <t>Can I Play With Madness</t>
  </si>
  <si>
    <t>Adrian Smith/Bruce Dickinson/Steve Harris</t>
  </si>
  <si>
    <t>Adrian Smith; Bruce Dickinson; Steve Harris</t>
  </si>
  <si>
    <t>Seventh Son of a Seventh Son</t>
  </si>
  <si>
    <t>Can You See Me</t>
  </si>
  <si>
    <t>Can't Get There From Here</t>
  </si>
  <si>
    <t>The Best Of R.E.M.: The IRS Years</t>
  </si>
  <si>
    <t>Can't Get This Stuff No More</t>
  </si>
  <si>
    <t>Edward Van Halen, Alex Van Halen, Michael Anthony,/Edward Van Halen, Alex Van Halen, Michael Anthony, David Lee Roth</t>
  </si>
  <si>
    <t>Can't Get You Off My Mind</t>
  </si>
  <si>
    <t>Can't Keep</t>
  </si>
  <si>
    <t>Can't Stand Losing You</t>
  </si>
  <si>
    <t>G M Sumner</t>
  </si>
  <si>
    <t>The Police Greatest Hits</t>
  </si>
  <si>
    <t>The Police</t>
  </si>
  <si>
    <t>Can't Stop</t>
  </si>
  <si>
    <t>Can't Stop Loving You</t>
  </si>
  <si>
    <t>Canário Do Reino</t>
  </si>
  <si>
    <t>Canção Do Novo Mundo</t>
  </si>
  <si>
    <t>Beto Guedes, Ronaldo Bastos</t>
  </si>
  <si>
    <t>Canção Noturna</t>
  </si>
  <si>
    <t>Chico Amaral/Lelo Zanettik</t>
  </si>
  <si>
    <t>Candy Store Rock</t>
  </si>
  <si>
    <t>Canned Heat</t>
  </si>
  <si>
    <t>Canon and Gigue in D Major: I. Canon</t>
  </si>
  <si>
    <t>Johann Pachelbel</t>
  </si>
  <si>
    <t>Pachelbel: Canon &amp; Gigue</t>
  </si>
  <si>
    <t>English Concert &amp; Trevor Pinnock</t>
  </si>
  <si>
    <t>Canta, Canta Mais</t>
  </si>
  <si>
    <t>Canto De Ossanha</t>
  </si>
  <si>
    <t>Caprichosos</t>
  </si>
  <si>
    <t>Gule/Jorge 101/Lequinho/Luiz Piao</t>
  </si>
  <si>
    <t>Caralho Voador</t>
  </si>
  <si>
    <t>Mike Bordin, Billy Gould, Mike Patton, Trey Spruance</t>
  </si>
  <si>
    <t>Caras Como Eu</t>
  </si>
  <si>
    <t>Toni Bellotto</t>
  </si>
  <si>
    <t>Carimbo</t>
  </si>
  <si>
    <t>Carmen: Overture</t>
  </si>
  <si>
    <t>Georges Bizet</t>
  </si>
  <si>
    <t>Bizet: Carmen Highlights</t>
  </si>
  <si>
    <t>Chor der Wiener Staatsoper, Herbert Von Karajan &amp; Wiener Philharmoniker</t>
  </si>
  <si>
    <t>Carmina Burana: O Fortuna</t>
  </si>
  <si>
    <t>Carl Orff</t>
  </si>
  <si>
    <t>Carmina Burana</t>
  </si>
  <si>
    <t>Boston Symphony Orchestra &amp; Seiji Ozawa</t>
  </si>
  <si>
    <t>Carnival Of Sorts</t>
  </si>
  <si>
    <t>Carol</t>
  </si>
  <si>
    <t>Chuck Berry</t>
  </si>
  <si>
    <t>Carolina</t>
  </si>
  <si>
    <t>Carolina Hard-Core Ecstasy</t>
  </si>
  <si>
    <t>Carouselambra</t>
  </si>
  <si>
    <t>John Paul Jones, Jimmy Page &amp; Robert Plant</t>
  </si>
  <si>
    <t>Carpe Diem Baby</t>
  </si>
  <si>
    <t>Carta Ao Tom 74</t>
  </si>
  <si>
    <t>Cartao Postal</t>
  </si>
  <si>
    <t>Olodum</t>
  </si>
  <si>
    <t>Casa</t>
  </si>
  <si>
    <t>Casa no Campo</t>
  </si>
  <si>
    <t>Cascades : I'm Not Your Lover</t>
  </si>
  <si>
    <t>Casinha Feliz</t>
  </si>
  <si>
    <t>Casino Night - Season Finale</t>
  </si>
  <si>
    <t>Caso Você Queira Saber</t>
  </si>
  <si>
    <t>Beto Guedes, Márcio Borges</t>
  </si>
  <si>
    <t>Catch-22</t>
  </si>
  <si>
    <t>Cathedral</t>
  </si>
  <si>
    <t>Alex Van Halen/David Lee Roth/Edward Van Halen/Michael Anthony</t>
  </si>
  <si>
    <t>Catimbo</t>
  </si>
  <si>
    <t>Caught Somewhere in Time</t>
  </si>
  <si>
    <t>Cavalleria Rusticana \ Act \ Intermezzo Sinfonico</t>
  </si>
  <si>
    <t>Pietro Mascagni</t>
  </si>
  <si>
    <t>Mascagni: Cavalleria Rusticana</t>
  </si>
  <si>
    <t>James Levine</t>
  </si>
  <si>
    <t>Caxangá</t>
  </si>
  <si>
    <t>Celebration Day</t>
  </si>
  <si>
    <t>The Song Remains The Same (Disc 1)</t>
  </si>
  <si>
    <t>Cérebro Eletrônico</t>
  </si>
  <si>
    <t>Cérebro Eletrônico (Live)</t>
  </si>
  <si>
    <t>Chains Of Misery</t>
  </si>
  <si>
    <t>Bruce Dickinson/David Murray</t>
  </si>
  <si>
    <t>Changes</t>
  </si>
  <si>
    <t>Tony Iommi, Bill Ward, Geezer Butler, Ozzy Osbourne</t>
  </si>
  <si>
    <t>Black Sabbath Vol. 4 (Remaster)</t>
  </si>
  <si>
    <t>Sully Erna; Tony Rombola</t>
  </si>
  <si>
    <t>Faceless</t>
  </si>
  <si>
    <t>Godsmack</t>
  </si>
  <si>
    <t>Chão De Estrelas</t>
  </si>
  <si>
    <t>Orestes Barbosa-Sílvio Caldas</t>
  </si>
  <si>
    <t>Chão de Giz (Elba Ramalho)</t>
  </si>
  <si>
    <t>Chaos-Control</t>
  </si>
  <si>
    <t>Chapa o Coco</t>
  </si>
  <si>
    <t>Charles Anjo 45</t>
  </si>
  <si>
    <t>Chega no Suingue</t>
  </si>
  <si>
    <t>Roy Z</t>
  </si>
  <si>
    <t>Cherub Rock</t>
  </si>
  <si>
    <t>Chico Não Vai na Corimba</t>
  </si>
  <si>
    <t>Dudu Nobre/Zeca Pagodinho</t>
  </si>
  <si>
    <t>Child In Time</t>
  </si>
  <si>
    <t>Child In Time (Son Of Aleric - Instrumental)</t>
  </si>
  <si>
    <t>Childhood's End</t>
  </si>
  <si>
    <t>Childhoods End?</t>
  </si>
  <si>
    <t>Children Of The Damned</t>
  </si>
  <si>
    <t>Children of the Damned</t>
  </si>
  <si>
    <t>Children Of The Grave</t>
  </si>
  <si>
    <t>A. F. Iommi, W. Ward, T. Butler, J. Osbourne</t>
  </si>
  <si>
    <t>Chocolate</t>
  </si>
  <si>
    <t>Choramingando</t>
  </si>
  <si>
    <t>Christmas Party</t>
  </si>
  <si>
    <t>Chuva No Brejo</t>
  </si>
  <si>
    <t>Morais</t>
  </si>
  <si>
    <t>Cidade</t>
  </si>
  <si>
    <t>Cigano</t>
  </si>
  <si>
    <t>Cigaro</t>
  </si>
  <si>
    <t>Cinema Mudo</t>
  </si>
  <si>
    <t>Circles</t>
  </si>
  <si>
    <t>City Of Blinding Lights</t>
  </si>
  <si>
    <t>Civil War</t>
  </si>
  <si>
    <t>Duff McKagan/Slash/W. Axl Rose</t>
  </si>
  <si>
    <t>Clash City Rockers</t>
  </si>
  <si>
    <t>Closer To The Heart</t>
  </si>
  <si>
    <t>Cocaine</t>
  </si>
  <si>
    <t>Cale/Clapton</t>
  </si>
  <si>
    <t>Cochise</t>
  </si>
  <si>
    <t>Cocktails</t>
  </si>
  <si>
    <t>Cold Day In The Sun</t>
  </si>
  <si>
    <t>Cold Gin</t>
  </si>
  <si>
    <t>Ace Frehley</t>
  </si>
  <si>
    <t>Cold Sweat</t>
  </si>
  <si>
    <t>Alfred Ellis/James Brown</t>
  </si>
  <si>
    <t>Sex Machine</t>
  </si>
  <si>
    <t>James Brown</t>
  </si>
  <si>
    <t>Cold Turkey</t>
  </si>
  <si>
    <t>Colibri</t>
  </si>
  <si>
    <t>Richard Bull</t>
  </si>
  <si>
    <t>Blue Moods</t>
  </si>
  <si>
    <t>Incognito</t>
  </si>
  <si>
    <t>Collaborators</t>
  </si>
  <si>
    <t>Collision</t>
  </si>
  <si>
    <t>Jon Hudson/Mike Patton</t>
  </si>
  <si>
    <t>Com A Perna No Mundo</t>
  </si>
  <si>
    <t>Gonzaga Jr.</t>
  </si>
  <si>
    <t>Meus Momentos</t>
  </si>
  <si>
    <t>Gonzaguinha</t>
  </si>
  <si>
    <t>Com Açúcar E Com Afeto</t>
  </si>
  <si>
    <t>Coma</t>
  </si>
  <si>
    <t>Comatose</t>
  </si>
  <si>
    <t>Mike McCready &amp; Stone Gossard</t>
  </si>
  <si>
    <t>Come And Get Some Of This</t>
  </si>
  <si>
    <t>E. Schrody/L. Muggerud/R. Medrano</t>
  </si>
  <si>
    <t>Come Around Again</t>
  </si>
  <si>
    <t>Come As You Are</t>
  </si>
  <si>
    <t>Come Back</t>
  </si>
  <si>
    <t>Eddie Vedder &amp; Mike McCready</t>
  </si>
  <si>
    <t>Come Fly With Me</t>
  </si>
  <si>
    <t>jimmy van heusen/sammy cahn</t>
  </si>
  <si>
    <t>Começaria Tudo Outra Vez</t>
  </si>
  <si>
    <t>Começaria Tudo Outra Vez (Maria Creuza)</t>
  </si>
  <si>
    <t>Comida</t>
  </si>
  <si>
    <t>Comin' Home</t>
  </si>
  <si>
    <t>Bolin/Coverdale/Paice</t>
  </si>
  <si>
    <t>Come Taste The Band</t>
  </si>
  <si>
    <t>Paul Stanley, Ace Frehley</t>
  </si>
  <si>
    <t>Coming In Hot</t>
  </si>
  <si>
    <t>Commercial 1</t>
  </si>
  <si>
    <t>L. Muggerud</t>
  </si>
  <si>
    <t>Commercial 2</t>
  </si>
  <si>
    <t>Commotion</t>
  </si>
  <si>
    <t>Communication Breakdown</t>
  </si>
  <si>
    <t>Jimmy Page/John Bonham/John Paul Jones</t>
  </si>
  <si>
    <t>BBC Sessions [Disc 1] [Live]</t>
  </si>
  <si>
    <t>Communication Breakdown(2)</t>
  </si>
  <si>
    <t>Communication Breakdown(3)</t>
  </si>
  <si>
    <t>Como É Duro Trabalhar</t>
  </si>
  <si>
    <t>Como Estais Amigos</t>
  </si>
  <si>
    <t>Blaze Bayley/Janick Gers</t>
  </si>
  <si>
    <t>Virtual XI</t>
  </si>
  <si>
    <t>Compadre</t>
  </si>
  <si>
    <t>Company Man</t>
  </si>
  <si>
    <t>Complete Control</t>
  </si>
  <si>
    <t>Comportamento Geral</t>
  </si>
  <si>
    <t>Gonzaga Jr</t>
  </si>
  <si>
    <t>Compulsion</t>
  </si>
  <si>
    <t>Computadores Fazem Arte</t>
  </si>
  <si>
    <t>Concert pour 4 Parties de V**les, H. 545: I. Prelude</t>
  </si>
  <si>
    <t>Marc-Antoine Charpentier</t>
  </si>
  <si>
    <t>Charpentier: Divertissements, Airs &amp; Concerts</t>
  </si>
  <si>
    <t>Les Arts Florissants &amp; William Christie</t>
  </si>
  <si>
    <t>Concerto for 2 Violins in D Minor, BWV 1043: I. Vivace</t>
  </si>
  <si>
    <t>Bach: Violin Concertos</t>
  </si>
  <si>
    <t>Hilary Hahn, Jeffrey Kahane, Los Angeles Chamber Orchestra &amp; Margaret Batjer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</si>
  <si>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</si>
  <si>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</si>
  <si>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</si>
  <si>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</si>
  <si>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Concerto for Clarinet in A Major, K. 622: II. Adagio</t>
  </si>
  <si>
    <t>Wolfgang Amadeus Mozart</t>
  </si>
  <si>
    <t>Mozart: Wind Concertos</t>
  </si>
  <si>
    <t>Berliner Philharmoniker, Claudio Abbado &amp; Sabine Meyer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</si>
  <si>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</si>
  <si>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</si>
  <si>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</si>
  <si>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</si>
  <si>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Concerto for Violin, Strings and Continuo in G Major, Op. 3, No. 9: I. Allegro</t>
  </si>
  <si>
    <t>Pietro Antonio Locatelli</t>
  </si>
  <si>
    <t>Locatelli: Concertos for Violin, Strings and Continuo, Vol. 3</t>
  </si>
  <si>
    <t>Mela Tenenbaum, Pro Musica Prague &amp; Richard Kapp</t>
  </si>
  <si>
    <t>Concerto No. 1 in E Major, RV 269 "Spring": I. Allegro</t>
  </si>
  <si>
    <t>Antonio Vivaldi</t>
  </si>
  <si>
    <t>Vivaldi: The Four Seasons</t>
  </si>
  <si>
    <t>Anne-Sophie Mutter, Herbert Von Karajan &amp; Wiener Philharmoniker</t>
  </si>
  <si>
    <t>Concerto No.2 in F Major, BWV1047, I. Allegro</t>
  </si>
  <si>
    <t>Bach: The Brandenburg Concertos</t>
  </si>
  <si>
    <t>Orchestra of The Age of Enlightenment</t>
  </si>
  <si>
    <t>Conciliação</t>
  </si>
  <si>
    <t>Da Gama/Lazão/Rás Bernardo</t>
  </si>
  <si>
    <t>Condição</t>
  </si>
  <si>
    <t>Confidence Man</t>
  </si>
  <si>
    <t>Confidência</t>
  </si>
  <si>
    <t>Confirmed Dead</t>
  </si>
  <si>
    <t>Conflict Resolution</t>
  </si>
  <si>
    <t>Confusion</t>
  </si>
  <si>
    <t>Jerry Cantrell, Michael Starr, Layne Staley</t>
  </si>
  <si>
    <t>Construção / Deus Lhe Pague</t>
  </si>
  <si>
    <t>Copacabana (Live)</t>
  </si>
  <si>
    <t>Coração De Estudante</t>
  </si>
  <si>
    <t>Wagner Tiso, Milton Nascimento</t>
  </si>
  <si>
    <t>Coração do Agreste (Fafá de Belém)</t>
  </si>
  <si>
    <t>Coração Em Desalinho</t>
  </si>
  <si>
    <t>Mauro Diniz/Ratino Sigem</t>
  </si>
  <si>
    <t>Corazon Espinado</t>
  </si>
  <si>
    <t>F. Olivera</t>
  </si>
  <si>
    <t>Corcovado (Quiet Nights Of Quiet Stars)</t>
  </si>
  <si>
    <t>Corduroy</t>
  </si>
  <si>
    <t>Pearl Jam &amp; Eddie Vedder</t>
  </si>
  <si>
    <t>Corinna</t>
  </si>
  <si>
    <t>Jesse Ed Davis III/Taj Mahal</t>
  </si>
  <si>
    <t>No Security</t>
  </si>
  <si>
    <t>Cornucopia</t>
  </si>
  <si>
    <t>Coronation Drop</t>
  </si>
  <si>
    <t>Coroné Antonio Bento</t>
  </si>
  <si>
    <t>Do Vale, João/Luiz Wanderley</t>
  </si>
  <si>
    <t>Corpo De Lama</t>
  </si>
  <si>
    <t>Corpse (These Chains Are Way Too Long)</t>
  </si>
  <si>
    <t>Cosmic Fiend</t>
  </si>
  <si>
    <t>Live [Disc 1]</t>
  </si>
  <si>
    <t>Cotidiano N 2</t>
  </si>
  <si>
    <t>Cotton Fields</t>
  </si>
  <si>
    <t>Country Feedback</t>
  </si>
  <si>
    <t>Crack Hitler</t>
  </si>
  <si>
    <t>Crackerman</t>
  </si>
  <si>
    <t>Kretz/R. DeLeo/Weiland</t>
  </si>
  <si>
    <t>Core</t>
  </si>
  <si>
    <t>Stone Temple Pilots</t>
  </si>
  <si>
    <t>Crash Course In Brain Surgery</t>
  </si>
  <si>
    <t>Crazy</t>
  </si>
  <si>
    <t>Steven Tyler, Joe Perry, Desmond Child</t>
  </si>
  <si>
    <t>Crazy Little Thing Called Love</t>
  </si>
  <si>
    <t>Crazy Train</t>
  </si>
  <si>
    <t>B. Daisley, O. Osbourne &amp; R. Rhoads</t>
  </si>
  <si>
    <t>Blizzard of Ozz</t>
  </si>
  <si>
    <t>Creep</t>
  </si>
  <si>
    <t>R. DeLeo/Weiland</t>
  </si>
  <si>
    <t>Creeping Death</t>
  </si>
  <si>
    <t>Apocalyptica</t>
  </si>
  <si>
    <t>Plays Metallica By Four Cellos</t>
  </si>
  <si>
    <t>Ride The Lightning</t>
  </si>
  <si>
    <t>Criança De Domingo</t>
  </si>
  <si>
    <t>Cristina Nº 2</t>
  </si>
  <si>
    <t>Carlos Imperial/Tim Maia</t>
  </si>
  <si>
    <t>Cropduster</t>
  </si>
  <si>
    <t>Matt Cameron</t>
  </si>
  <si>
    <t>Crossfire</t>
  </si>
  <si>
    <t>B. Carter/C. Layton/R. Ellsworth/R. Wynans/T. Shannon</t>
  </si>
  <si>
    <t>In Step</t>
  </si>
  <si>
    <t>Stevie Ray Vaughan &amp; Double Trouble</t>
  </si>
  <si>
    <t>Crossroads</t>
  </si>
  <si>
    <t>Clapton/Robert Johnson Arr: Eric Clapton</t>
  </si>
  <si>
    <t>Crossroads, Pt. 1</t>
  </si>
  <si>
    <t>Crossroads, Pt. 2</t>
  </si>
  <si>
    <t>Crumbs From Your Table</t>
  </si>
  <si>
    <t>Crushing Day</t>
  </si>
  <si>
    <t>Cry For Love</t>
  </si>
  <si>
    <t>Bossi/David Coverdale/Earl Slick</t>
  </si>
  <si>
    <t>Into The Light</t>
  </si>
  <si>
    <t>David Coverdale</t>
  </si>
  <si>
    <t>Cryin'</t>
  </si>
  <si>
    <t>Crying In The Rain</t>
  </si>
  <si>
    <t>Coverdale</t>
  </si>
  <si>
    <t>Crystal Ball</t>
  </si>
  <si>
    <t>Cuando A Noite Vai Chegando</t>
  </si>
  <si>
    <t>Cuando Eu For Pro Ceu</t>
  </si>
  <si>
    <t>Cucamonga</t>
  </si>
  <si>
    <t>Cuckoo For Caca</t>
  </si>
  <si>
    <t>Cuitelinho</t>
  </si>
  <si>
    <t>Folclore</t>
  </si>
  <si>
    <t>Cure</t>
  </si>
  <si>
    <t>James Hetfield, Lars Ulrich</t>
  </si>
  <si>
    <t>Cursed Diamonds</t>
  </si>
  <si>
    <t>Custard Pie</t>
  </si>
  <si>
    <t>Physical Graffiti [Disc 1]</t>
  </si>
  <si>
    <t>Cuyahoga</t>
  </si>
  <si>
    <t>D Note</t>
  </si>
  <si>
    <t>D.O.C.</t>
  </si>
  <si>
    <t>D'Yer Mak'er</t>
  </si>
  <si>
    <t>John Bonham/John Paul Jones</t>
  </si>
  <si>
    <t>Houses Of The Holy</t>
  </si>
  <si>
    <t>Daddy's Gonna Pay For Your Crashed Car</t>
  </si>
  <si>
    <t>Damage Case</t>
  </si>
  <si>
    <t>Clarke/Farren/Kilmister/Tayler</t>
  </si>
  <si>
    <t>Damage Inc.</t>
  </si>
  <si>
    <t>K.Hammett</t>
  </si>
  <si>
    <t>Dança Da Solidão</t>
  </si>
  <si>
    <t>Dance</t>
  </si>
  <si>
    <t>Dance Enquanto é Tempo</t>
  </si>
  <si>
    <t>Janick Gers/Steve Harris</t>
  </si>
  <si>
    <t>Dance the Night Away</t>
  </si>
  <si>
    <t>Dancin´Days</t>
  </si>
  <si>
    <t>Dancing Barefoot</t>
  </si>
  <si>
    <t>Ivan Kral/Patti Smith</t>
  </si>
  <si>
    <t>Dancing Days</t>
  </si>
  <si>
    <t>Jimmy Page/Jimmy Page &amp; Robert Plant/Robert Plant</t>
  </si>
  <si>
    <t>Dancing In The Street</t>
  </si>
  <si>
    <t>Ivy Jo Hunter/Marvin Gaye/William Stevenson</t>
  </si>
  <si>
    <t>Dandelion</t>
  </si>
  <si>
    <t>Daniela</t>
  </si>
  <si>
    <t>Jorge Cardoso/Pierre Onasis</t>
  </si>
  <si>
    <t>Danny Boy, Danny Boy</t>
  </si>
  <si>
    <t>E. Schrody/L. Muggerud</t>
  </si>
  <si>
    <t>Dark Corners</t>
  </si>
  <si>
    <t>Dark Side Of The Cog</t>
  </si>
  <si>
    <t>Jean Paul Maunick</t>
  </si>
  <si>
    <t>Darlene</t>
  </si>
  <si>
    <t>Jimmy Page, Robert Plant, John Bonham, John Paul Jones</t>
  </si>
  <si>
    <t>Das Lied Von Der Erde, Von Der Jugend</t>
  </si>
  <si>
    <t>Gustav Mahler</t>
  </si>
  <si>
    <t>Great Recordings of the Century - Mahler: Das Lied von der Erde</t>
  </si>
  <si>
    <t>Daughter</t>
  </si>
  <si>
    <t>Dave Abbruzzese &amp; Jeff Ament &amp; Stone Gossard &amp; Mike McCready &amp; Eddie Vedder</t>
  </si>
  <si>
    <t>Dave</t>
  </si>
  <si>
    <t>Dazed and Confused</t>
  </si>
  <si>
    <t>Dazed And Confused</t>
  </si>
  <si>
    <t>Jimmy Page/Led Zeppelin</t>
  </si>
  <si>
    <t>De Do Do Do, De Da Da Da</t>
  </si>
  <si>
    <t>De Ja Vu</t>
  </si>
  <si>
    <t>De La Luz</t>
  </si>
  <si>
    <t>De Noite Na Cama</t>
  </si>
  <si>
    <t>De Ouro E Marfim (Live)</t>
  </si>
  <si>
    <t>Dead And Bloated</t>
  </si>
  <si>
    <t>Dead And Broken</t>
  </si>
  <si>
    <t>Sully Erna</t>
  </si>
  <si>
    <t>Dead Horse</t>
  </si>
  <si>
    <t>Dealer</t>
  </si>
  <si>
    <t>Bolin/Coverdale</t>
  </si>
  <si>
    <t>Debra Kadabra</t>
  </si>
  <si>
    <t>Dee</t>
  </si>
  <si>
    <t>R. Rhoads</t>
  </si>
  <si>
    <t>Deep</t>
  </si>
  <si>
    <t>Jeff Ament/Stone Gossard</t>
  </si>
  <si>
    <t>Deep Waters</t>
  </si>
  <si>
    <t>Deeper Underground</t>
  </si>
  <si>
    <t>Toby Smith</t>
  </si>
  <si>
    <t>Deixa</t>
  </si>
  <si>
    <t>Demorou!</t>
  </si>
  <si>
    <t>Denúncia</t>
  </si>
  <si>
    <t>Departure</t>
  </si>
  <si>
    <t>Desafinado</t>
  </si>
  <si>
    <t>Desaforo</t>
  </si>
  <si>
    <t>Desculpe Babe</t>
  </si>
  <si>
    <t>Desire</t>
  </si>
  <si>
    <t>Desordem</t>
  </si>
  <si>
    <t>Charles Gavin/Marcelo Fromer/Sérgio Britto</t>
  </si>
  <si>
    <t>Despertar</t>
  </si>
  <si>
    <t>Andrea Dulbecco</t>
  </si>
  <si>
    <t>Destitute Illusions</t>
  </si>
  <si>
    <t>Derrick McKenzie/Jay Kay/Toby Smith</t>
  </si>
  <si>
    <t>Detroit Rock City</t>
  </si>
  <si>
    <t>Paul Stanley, B. Ezrin</t>
  </si>
  <si>
    <t>Deuce</t>
  </si>
  <si>
    <t>Deuces Are Wild</t>
  </si>
  <si>
    <t>Steven Tyler, Jim Vallance</t>
  </si>
  <si>
    <t>Deus</t>
  </si>
  <si>
    <t>Deus Ex Machina</t>
  </si>
  <si>
    <t>Devil's Dance</t>
  </si>
  <si>
    <t>Dezesseis</t>
  </si>
  <si>
    <t>Dado Villa-Lobos/Marcelo Bonfá</t>
  </si>
  <si>
    <t>Diamante De Mendigo</t>
  </si>
  <si>
    <t>Diamonds And Rust (Live)</t>
  </si>
  <si>
    <t>Didgin' Out</t>
  </si>
  <si>
    <t>Buchanan, Wallis</t>
  </si>
  <si>
    <t>Die Die My Darling</t>
  </si>
  <si>
    <t>Danzig</t>
  </si>
  <si>
    <t>Die Walküre: The Ride of the Valkyries</t>
  </si>
  <si>
    <t>Richard Wagner</t>
  </si>
  <si>
    <t>Wagner: Favourite Overtures</t>
  </si>
  <si>
    <t>Sir Georg Solti &amp; Wiener Philharmoniker</t>
  </si>
  <si>
    <t>Die With Your Boots On</t>
  </si>
  <si>
    <t>Piece Of Mind</t>
  </si>
  <si>
    <t>Die Zauberflöte, K.620: "Der Hölle Rache Kocht in Meinem Herze"</t>
  </si>
  <si>
    <t>Mozart Gala: Famous Arias</t>
  </si>
  <si>
    <t>Sir Georg Solti, Sumi Jo &amp; Wiener Philharmoniker</t>
  </si>
  <si>
    <t>Different World</t>
  </si>
  <si>
    <t>Dig-Dig, Lambe-Lambe (Ao Vivo)</t>
  </si>
  <si>
    <t>Cassiano Costa/Cintia Maviane/J.F./Lucas Costa</t>
  </si>
  <si>
    <t>Diga Lá, Coração</t>
  </si>
  <si>
    <t>Digging The Grave</t>
  </si>
  <si>
    <t>Din Din Wo (Little Child)</t>
  </si>
  <si>
    <t>Habib Koité</t>
  </si>
  <si>
    <t>Muso Ko</t>
  </si>
  <si>
    <t>Habib Koité and Bamada</t>
  </si>
  <si>
    <t>Dindi (Dindi)</t>
  </si>
  <si>
    <t>Dirty Day</t>
  </si>
  <si>
    <t>U2; Bono &amp; Edge, The</t>
  </si>
  <si>
    <t>Dirty Hands</t>
  </si>
  <si>
    <t>Dirty Little Thing</t>
  </si>
  <si>
    <t>Dave Kushner, Duff, Keith Nelson, Matt Sorum, Scott Weiland &amp; Slash</t>
  </si>
  <si>
    <t>Dirty Love</t>
  </si>
  <si>
    <t>Dirty Water Dog</t>
  </si>
  <si>
    <t>Dirty Window</t>
  </si>
  <si>
    <t>Disappearing Act</t>
  </si>
  <si>
    <t>Disarm</t>
  </si>
  <si>
    <t>Disc Jockey Jump</t>
  </si>
  <si>
    <t>Discotheque</t>
  </si>
  <si>
    <t>Bono, The Edge, Adam Clayton, and Larry Mullen</t>
  </si>
  <si>
    <t>Pop</t>
  </si>
  <si>
    <t>Disenchanted Lullaby</t>
  </si>
  <si>
    <t>Disposable Heroes</t>
  </si>
  <si>
    <t>Dissident</t>
  </si>
  <si>
    <t>Distance</t>
  </si>
  <si>
    <t>Karsh Kale/Vishal Vaid</t>
  </si>
  <si>
    <t>Realize</t>
  </si>
  <si>
    <t>Karsh Kale</t>
  </si>
  <si>
    <t>Distractions</t>
  </si>
  <si>
    <t>Diversão</t>
  </si>
  <si>
    <t>Diversity Day</t>
  </si>
  <si>
    <t>Divirta-Se (Saindo Da Sua)</t>
  </si>
  <si>
    <t>Diwali</t>
  </si>
  <si>
    <t>Do It For The Kids</t>
  </si>
  <si>
    <t>Do No Harm</t>
  </si>
  <si>
    <t>Do Nosso Amor</t>
  </si>
  <si>
    <t>Do The Evolution</t>
  </si>
  <si>
    <t>Eddie Vedder &amp; Stone Gossard</t>
  </si>
  <si>
    <t>Do what cha wanna</t>
  </si>
  <si>
    <t>George Duke</t>
  </si>
  <si>
    <t>The Best Of Billy Cobham</t>
  </si>
  <si>
    <t>Billy Cobham</t>
  </si>
  <si>
    <t>Do You Feel Loved</t>
  </si>
  <si>
    <t>Do You Have Other Loves?</t>
  </si>
  <si>
    <t>Do You Like The Way</t>
  </si>
  <si>
    <t>L. Hill</t>
  </si>
  <si>
    <t>Do You Love Me</t>
  </si>
  <si>
    <t>Paul Stanley, B. Ezrin, K. Fowley</t>
  </si>
  <si>
    <t>Paul Stanley, Bob Ezrin, Kim Fowley</t>
  </si>
  <si>
    <t>DOA</t>
  </si>
  <si>
    <t>Doce De Carnaval (Candy All)</t>
  </si>
  <si>
    <t>Quanta Gente Veio ver--Bônus De Carnaval</t>
  </si>
  <si>
    <t>Doesn't Remind Me</t>
  </si>
  <si>
    <t>Dog Eat Dog</t>
  </si>
  <si>
    <t>Dois Índios</t>
  </si>
  <si>
    <t>Dois Pra Lá, Dois Pra Cá</t>
  </si>
  <si>
    <t>Doll</t>
  </si>
  <si>
    <t>Dave, Taylor, Nate, Chris</t>
  </si>
  <si>
    <t>The Colour And The Shape</t>
  </si>
  <si>
    <t>Domingo</t>
  </si>
  <si>
    <t>Sérgio Britto/Toni Bellotto</t>
  </si>
  <si>
    <t>Domino</t>
  </si>
  <si>
    <t>Don't Cry</t>
  </si>
  <si>
    <t>Don't Cry (Original)</t>
  </si>
  <si>
    <t>Don't Damn Me</t>
  </si>
  <si>
    <t>Don't Forget Me</t>
  </si>
  <si>
    <t>Don't Go Away Mad (Just Go Away)</t>
  </si>
  <si>
    <t>Mick Mars/Nikki Sixx</t>
  </si>
  <si>
    <t>Don't Go Back To Rockville</t>
  </si>
  <si>
    <t>Don't Lie To Me</t>
  </si>
  <si>
    <t>David Coverdale/Earl Slick</t>
  </si>
  <si>
    <t>Don't Look Back</t>
  </si>
  <si>
    <t>Don't Look Now</t>
  </si>
  <si>
    <t>Don't Look To The Eyes Of A Stranger</t>
  </si>
  <si>
    <t>Don't Stand so Close to Me</t>
  </si>
  <si>
    <t>Don't Stand So Close to Me '86</t>
  </si>
  <si>
    <t>Don't Stop Me Now</t>
  </si>
  <si>
    <t>Don't Take Your Love From Me</t>
  </si>
  <si>
    <t>Don't Tread On Me</t>
  </si>
  <si>
    <t>Ulrich</t>
  </si>
  <si>
    <t>Black Album</t>
  </si>
  <si>
    <t>Don't You Cry</t>
  </si>
  <si>
    <t>Dona (Roupa Nova)</t>
  </si>
  <si>
    <t>Dosed</t>
  </si>
  <si>
    <t>Double Talkin' Jive</t>
  </si>
  <si>
    <t>Doutor</t>
  </si>
  <si>
    <t>Bino/Da Gama/Toni Garrido</t>
  </si>
  <si>
    <t>Down by the Sea</t>
  </si>
  <si>
    <t>Down By The Seaside</t>
  </si>
  <si>
    <t>Down On The Corner</t>
  </si>
  <si>
    <t>Down Under</t>
  </si>
  <si>
    <t>Downtown</t>
  </si>
  <si>
    <t>Dr. Feelgood</t>
  </si>
  <si>
    <t>Dr. Heckyll &amp; Mr. Jive</t>
  </si>
  <si>
    <t>Drain You</t>
  </si>
  <si>
    <t>Drão</t>
  </si>
  <si>
    <t>Dream Of Mirrors</t>
  </si>
  <si>
    <t>Rock In Rio [CD2]</t>
  </si>
  <si>
    <t>Dreams</t>
  </si>
  <si>
    <t>Edward Van Halen, Alex Van Halen, Michael Anthony,/Edward Van Halen, Alex Van Halen, Michael Anthony, Sammy Hagar</t>
  </si>
  <si>
    <t>Drifter</t>
  </si>
  <si>
    <t>Driver 8</t>
  </si>
  <si>
    <t>Drown</t>
  </si>
  <si>
    <t>Drown Me Slowly</t>
  </si>
  <si>
    <t>Drowning Man</t>
  </si>
  <si>
    <t>Drug Testing</t>
  </si>
  <si>
    <t>Drum Boogie</t>
  </si>
  <si>
    <t>Dude (Looks Like A Lady)</t>
  </si>
  <si>
    <t>Duelists</t>
  </si>
  <si>
    <t>Duende</t>
  </si>
  <si>
    <t>Dujji</t>
  </si>
  <si>
    <t>Dust N' Bones</t>
  </si>
  <si>
    <t>Dwight's Speech</t>
  </si>
  <si>
    <t>Dyers Eve</t>
  </si>
  <si>
    <t>James Hetfield, Lars Ulrich and Kirk Hammett</t>
  </si>
  <si>
    <t>É Fogo</t>
  </si>
  <si>
    <t>É Preciso Saber Viver</t>
  </si>
  <si>
    <t>Erasmo Carlos/Roberto Carlos</t>
  </si>
  <si>
    <t>É que Nessa Encarnação Eu Nasci Manga</t>
  </si>
  <si>
    <t>Lucina/Luli</t>
  </si>
  <si>
    <t>É Uma Partida De Futebol</t>
  </si>
  <si>
    <t>Samuel Rosa</t>
  </si>
  <si>
    <t>O Samba Poconé</t>
  </si>
  <si>
    <t>E Vamos À Luta</t>
  </si>
  <si>
    <t>E-Bow The Letter</t>
  </si>
  <si>
    <t>E.C.T.</t>
  </si>
  <si>
    <t>E.S.P.</t>
  </si>
  <si>
    <t>Earth Mofo</t>
  </si>
  <si>
    <t>Pure Cult: The Best Of The Cult (For Rockers, Ravers, Lovers &amp; Sinners) [UK]</t>
  </si>
  <si>
    <t>Easily</t>
  </si>
  <si>
    <t>Easy</t>
  </si>
  <si>
    <t>Eat The Rich</t>
  </si>
  <si>
    <t>Steven Tyler, Joe Perry, Jim Vallance</t>
  </si>
  <si>
    <t>Echo</t>
  </si>
  <si>
    <t>J. Satriani</t>
  </si>
  <si>
    <t>Eclipse</t>
  </si>
  <si>
    <t>Eclipse Oculto</t>
  </si>
  <si>
    <t>Edge Of The World</t>
  </si>
  <si>
    <t>The Real Thing</t>
  </si>
  <si>
    <t>Edie (Ciao Baby)</t>
  </si>
  <si>
    <t>Eduardo E Mônica</t>
  </si>
  <si>
    <t>Eggtown</t>
  </si>
  <si>
    <t>Ego Tripping Out</t>
  </si>
  <si>
    <t>Eine Kleine Nachtmusik Serenade In G, K. 525: I. Allegro</t>
  </si>
  <si>
    <t>Sir Neville Marriner: A Celebration</t>
  </si>
  <si>
    <t>Academy of St. Martin in the Fields Chamber Ensemble &amp; Sir Neville Marriner</t>
  </si>
  <si>
    <t>El Corazon Manda</t>
  </si>
  <si>
    <t>E.Weiss</t>
  </si>
  <si>
    <t>El Farol</t>
  </si>
  <si>
    <t>Carlos Santana &amp; KC Porter</t>
  </si>
  <si>
    <t>Ela Desapareceu</t>
  </si>
  <si>
    <t>Chico Amaral/Samuel Rosa</t>
  </si>
  <si>
    <t>Ela Disse Adeus</t>
  </si>
  <si>
    <t>Elderly Woman Behind The Counter In A Small Town</t>
  </si>
  <si>
    <t>Eleanor Rigby</t>
  </si>
  <si>
    <t>Electric Eye</t>
  </si>
  <si>
    <t>Electrolite</t>
  </si>
  <si>
    <t>Elevation</t>
  </si>
  <si>
    <t>Elvis Ate America</t>
  </si>
  <si>
    <t>Elza</t>
  </si>
  <si>
    <t>Email Surveillance</t>
  </si>
  <si>
    <t>Emerald</t>
  </si>
  <si>
    <t>Emergency</t>
  </si>
  <si>
    <t>Dufort/Johnson/McAuliffe/Williams</t>
  </si>
  <si>
    <t>Emit Remmus</t>
  </si>
  <si>
    <t>Encontrar Alguém</t>
  </si>
  <si>
    <t>Marco Tulio Lara/Rogerio Flausino</t>
  </si>
  <si>
    <t>End Of Romanticism</t>
  </si>
  <si>
    <t>Rick Strauss</t>
  </si>
  <si>
    <t>Morning Dance</t>
  </si>
  <si>
    <t>End Of The Night</t>
  </si>
  <si>
    <t>End Over End</t>
  </si>
  <si>
    <t>Endgame</t>
  </si>
  <si>
    <t>Endless Deep</t>
  </si>
  <si>
    <t>Engenho De Dentro</t>
  </si>
  <si>
    <t>English Civil War</t>
  </si>
  <si>
    <t>Mick Jones/Traditional arr. Joe Strummer</t>
  </si>
  <si>
    <t>Enough Space</t>
  </si>
  <si>
    <t>Dave Grohl</t>
  </si>
  <si>
    <t>Enquanto O Dia Não Vem</t>
  </si>
  <si>
    <t>Enquanto O Mundo Explode</t>
  </si>
  <si>
    <t>Enslaved</t>
  </si>
  <si>
    <t>Mick Mars/Nikki Sixx/Tommy Lee</t>
  </si>
  <si>
    <t>Enter 77</t>
  </si>
  <si>
    <t>Enter Sandman</t>
  </si>
  <si>
    <t>Entrando Na Sua (Intro)</t>
  </si>
  <si>
    <t>Entre E Ouça</t>
  </si>
  <si>
    <t>Epic</t>
  </si>
  <si>
    <t>Equal Rights Downpresser Man</t>
  </si>
  <si>
    <t>Equinocio</t>
  </si>
  <si>
    <t>Era Uma Vez</t>
  </si>
  <si>
    <t>Arnaldo Anutnes/Branco Mello/Marcelo Fromer/Sergio Brotto/Toni Bellotto</t>
  </si>
  <si>
    <t>Erlkonig, D.328</t>
  </si>
  <si>
    <t>Great Recordings of the Century - Shubert: Schwanengesang, 4 Lieder</t>
  </si>
  <si>
    <t>Gerald Moore</t>
  </si>
  <si>
    <t>Eruption</t>
  </si>
  <si>
    <t>Escape</t>
  </si>
  <si>
    <t>Esotérico</t>
  </si>
  <si>
    <t>Esperando Na Janela</t>
  </si>
  <si>
    <t>Manuca/Raimundinho DoAcordion/Targino Godim</t>
  </si>
  <si>
    <t>Esperando Por Mim</t>
  </si>
  <si>
    <t>Espere Por Mim, Morena</t>
  </si>
  <si>
    <t>Esporrei Na Manivela</t>
  </si>
  <si>
    <t>Esquinas</t>
  </si>
  <si>
    <t>Essa Moça Ta Diferente</t>
  </si>
  <si>
    <t>Esse Cara</t>
  </si>
  <si>
    <t>Esta É A Canção</t>
  </si>
  <si>
    <t>Estranged</t>
  </si>
  <si>
    <t>Estrela (Live)</t>
  </si>
  <si>
    <t>Etnia</t>
  </si>
  <si>
    <t>Étude 1, In C Major - Preludio (Presto) - Liszt</t>
  </si>
  <si>
    <t>Liszt - 12 Études D'Execution Transcendante</t>
  </si>
  <si>
    <t>Michele Campanella</t>
  </si>
  <si>
    <t>Eu Amo Você</t>
  </si>
  <si>
    <t>Eu Apenas Queria Que Voçê Soubesse</t>
  </si>
  <si>
    <t>Eu Disse A Ela</t>
  </si>
  <si>
    <t>Eu E Ela</t>
  </si>
  <si>
    <t>Eu So Queria Sumir</t>
  </si>
  <si>
    <t>Eu Sou Neguinha (Ao Vivo)</t>
  </si>
  <si>
    <t>Eu Também Quero Beijar</t>
  </si>
  <si>
    <t>Fausto Nilo/Moraes Moreira/Pepeu Gomes</t>
  </si>
  <si>
    <t>Eu Te Devoro</t>
  </si>
  <si>
    <t>Eu Vim Da Bahia - Live</t>
  </si>
  <si>
    <t>Even Better Than The Real Thing</t>
  </si>
  <si>
    <t>Even Flow</t>
  </si>
  <si>
    <t>Evenflow</t>
  </si>
  <si>
    <t>Everlasting Love</t>
  </si>
  <si>
    <t>Buzz Cason/Mac Gayden</t>
  </si>
  <si>
    <t>Everlong</t>
  </si>
  <si>
    <t>Every Breath You Take</t>
  </si>
  <si>
    <t>Every Little Thing She Does is Magic</t>
  </si>
  <si>
    <t>Every Man for Himself</t>
  </si>
  <si>
    <t>Every Time I Look At You</t>
  </si>
  <si>
    <t>Paul Stanley, Vincent Cusano</t>
  </si>
  <si>
    <t>Everybody Hates Hugo</t>
  </si>
  <si>
    <t>Everything I Need</t>
  </si>
  <si>
    <t>Everything's Ruined</t>
  </si>
  <si>
    <t>Evidence</t>
  </si>
  <si>
    <t>Evil Dick</t>
  </si>
  <si>
    <t>Evil Walks</t>
  </si>
  <si>
    <t>Evil Ways</t>
  </si>
  <si>
    <t>Santana Live</t>
  </si>
  <si>
    <t>Evil Woman</t>
  </si>
  <si>
    <t>Exodus (Part 1)</t>
  </si>
  <si>
    <t>Exodus (Part 2) [Season Finale]</t>
  </si>
  <si>
    <t>Exodus (Part 3) [Season Finale]</t>
  </si>
  <si>
    <t>Exodus, Pt. 1</t>
  </si>
  <si>
    <t>Exodus, Pt. 2</t>
  </si>
  <si>
    <t>Experiment In Terra</t>
  </si>
  <si>
    <t>Exploder</t>
  </si>
  <si>
    <t>Exposé</t>
  </si>
  <si>
    <t>Expresso 2222</t>
  </si>
  <si>
    <t>Extra</t>
  </si>
  <si>
    <t>Extraordinary Girl</t>
  </si>
  <si>
    <t>Eye</t>
  </si>
  <si>
    <t>Eye Of The Beholder</t>
  </si>
  <si>
    <t>Face In The Sand</t>
  </si>
  <si>
    <t>Fade To Black</t>
  </si>
  <si>
    <t>Failling</t>
  </si>
  <si>
    <t>Fairground</t>
  </si>
  <si>
    <t>Fairies Wear Boots</t>
  </si>
  <si>
    <t>Faixa Amarela</t>
  </si>
  <si>
    <t>Beto Gogo/Jessé Pai/Luiz Carlos/Zeca Pagodinho</t>
  </si>
  <si>
    <t>Falamansa Song</t>
  </si>
  <si>
    <t>Falando De Amor</t>
  </si>
  <si>
    <t>Falar A Verdade</t>
  </si>
  <si>
    <t>Bino/Da Gama/Ras Bernardo</t>
  </si>
  <si>
    <t>Fall On Me</t>
  </si>
  <si>
    <t>Fall To Pieces</t>
  </si>
  <si>
    <t>Falling in Circles</t>
  </si>
  <si>
    <t>Falling To Pieces</t>
  </si>
  <si>
    <t>Fallout</t>
  </si>
  <si>
    <t>Faltando Um Pedaço</t>
  </si>
  <si>
    <t>Família</t>
  </si>
  <si>
    <t>Fanfare for the Common Man</t>
  </si>
  <si>
    <t>Aaron Copland</t>
  </si>
  <si>
    <t>A Copland Celebration, Vol. I</t>
  </si>
  <si>
    <t>Aaron Copland &amp; London Symphony Orchestra</t>
  </si>
  <si>
    <t>Fantasia On Greensleeves</t>
  </si>
  <si>
    <t>Ralph Vaughan Williams</t>
  </si>
  <si>
    <t>The World of Classical Favourites</t>
  </si>
  <si>
    <t>Academy of St. Martin in the Fields &amp; Sir Neville Marriner</t>
  </si>
  <si>
    <t>Faraó Divindade Do Egito</t>
  </si>
  <si>
    <t>Faroeste Caboclo</t>
  </si>
  <si>
    <t>Fascinação</t>
  </si>
  <si>
    <t>Fast And Loose</t>
  </si>
  <si>
    <t>Fast As a Shark</t>
  </si>
  <si>
    <t>F. Baltes, S. Kaufman, U. Dirkscneider &amp; W. Hoffman</t>
  </si>
  <si>
    <t>Restless and Wild</t>
  </si>
  <si>
    <t>Accept</t>
  </si>
  <si>
    <t>Fat Bottomed Girls</t>
  </si>
  <si>
    <t>May, Brian</t>
  </si>
  <si>
    <t>Fates Warning</t>
  </si>
  <si>
    <t>No Prayer For The Dying</t>
  </si>
  <si>
    <t>Fato Consumado</t>
  </si>
  <si>
    <t>Fé Cega, Faca Amolada</t>
  </si>
  <si>
    <t>Milton Nascimento, Ronaldo Bastos</t>
  </si>
  <si>
    <t>Fear Is The Key</t>
  </si>
  <si>
    <t>February Stars</t>
  </si>
  <si>
    <t>Feel It</t>
  </si>
  <si>
    <t>E. Schrody/R. Medrano</t>
  </si>
  <si>
    <t>Feel Your Love Tonight</t>
  </si>
  <si>
    <t>Feira Moderna</t>
  </si>
  <si>
    <t>Beto Guedes/Fernando Brant/L Borges</t>
  </si>
  <si>
    <t>Feirinha da Pavuna/Luz do Repente/Bagaço da Laranja</t>
  </si>
  <si>
    <t>Arlindo Cruz/Franco/Marquinhos PQD/Negro, Jovelina Pérolo/Zeca Pagodinho</t>
  </si>
  <si>
    <t>Felicidade Urgente</t>
  </si>
  <si>
    <t>Fell On Black Days</t>
  </si>
  <si>
    <t>Férias</t>
  </si>
  <si>
    <t>Fica</t>
  </si>
  <si>
    <t>Fight Fire With Fire</t>
  </si>
  <si>
    <t>Fight From The Inside</t>
  </si>
  <si>
    <t>Taylor</t>
  </si>
  <si>
    <t>Filho Maravilha</t>
  </si>
  <si>
    <t>Finally Forever</t>
  </si>
  <si>
    <t>Finding My Way</t>
  </si>
  <si>
    <t>Fire</t>
  </si>
  <si>
    <t>Fire + Water</t>
  </si>
  <si>
    <t>Fire Fire</t>
  </si>
  <si>
    <t>Fire In Space</t>
  </si>
  <si>
    <t>Fire In The Basement</t>
  </si>
  <si>
    <t>Blackmore, Glover, Turner, Lord, Paice</t>
  </si>
  <si>
    <t>Fire In The Head</t>
  </si>
  <si>
    <t>Fire in the Hole</t>
  </si>
  <si>
    <t>Fire Woman</t>
  </si>
  <si>
    <t>Firmamento</t>
  </si>
  <si>
    <t>Bino Farias/Da Gama/Henry Lawes/Lazão/Toni Garrido/Winston Foser-Vers</t>
  </si>
  <si>
    <t>Harry Lawes/Winston Foster-Vers</t>
  </si>
  <si>
    <t>First Time I Met The Blues</t>
  </si>
  <si>
    <t>Eurreal Montgomery</t>
  </si>
  <si>
    <t>The Best Of Buddy Guy - The Millenium Collection</t>
  </si>
  <si>
    <t>Buddy Guy</t>
  </si>
  <si>
    <t>Five Years Gone</t>
  </si>
  <si>
    <t>Fixxxer</t>
  </si>
  <si>
    <t>Flash</t>
  </si>
  <si>
    <t>Flash of The Blade</t>
  </si>
  <si>
    <t>Dickinson</t>
  </si>
  <si>
    <t>Flashes Before Your Eyes</t>
  </si>
  <si>
    <t>Flight Of Icarus</t>
  </si>
  <si>
    <t>Flight Of The Icarus</t>
  </si>
  <si>
    <t>Flight Of The Rat</t>
  </si>
  <si>
    <t>Flip The Switch</t>
  </si>
  <si>
    <t>Flor De Lis</t>
  </si>
  <si>
    <t>Flor Do Futuro</t>
  </si>
  <si>
    <t>Flores</t>
  </si>
  <si>
    <t>Flower</t>
  </si>
  <si>
    <t>Chris Cornell/Kim Thayil</t>
  </si>
  <si>
    <t>Fly Away</t>
  </si>
  <si>
    <t>Fly By Night</t>
  </si>
  <si>
    <t>Fly Me To The Moon</t>
  </si>
  <si>
    <t>bart howard</t>
  </si>
  <si>
    <t>Flying High Again</t>
  </si>
  <si>
    <t>L. Kerslake, O. Osbourne, R. Daisley &amp; R. Rhoads</t>
  </si>
  <si>
    <t>Diary of a Madman (Remastered)</t>
  </si>
  <si>
    <t>O. Osbourne, R. Daisley, R. Rhoads, L. Kerslake</t>
  </si>
  <si>
    <t>Fogo De Palha</t>
  </si>
  <si>
    <t>Folhas Secas</t>
  </si>
  <si>
    <t>Fool For Your Loving</t>
  </si>
  <si>
    <t>Marsden/Moody</t>
  </si>
  <si>
    <t>Fool In The Rain</t>
  </si>
  <si>
    <t>Jimmy Page, Robert Plant &amp; John Paul Jones</t>
  </si>
  <si>
    <t>Fools</t>
  </si>
  <si>
    <t>For Once In My Life</t>
  </si>
  <si>
    <t>orlando murden/ronald miller</t>
  </si>
  <si>
    <t>For the Greater Good of God</t>
  </si>
  <si>
    <t>For Those About To Rock (We Salute You)</t>
  </si>
  <si>
    <t>For Whom The Bell Tolls</t>
  </si>
  <si>
    <t>For Your Babies</t>
  </si>
  <si>
    <t>For Your Life</t>
  </si>
  <si>
    <t>Fora Da Ordem</t>
  </si>
  <si>
    <t>Forgiven</t>
  </si>
  <si>
    <t>Formigueiro</t>
  </si>
  <si>
    <t>Formosa</t>
  </si>
  <si>
    <t>Forró De Tóquio</t>
  </si>
  <si>
    <t>Fortunate Son</t>
  </si>
  <si>
    <t>Fortunes Of War</t>
  </si>
  <si>
    <t>Fortuneteller</t>
  </si>
  <si>
    <t>Forty Days (Com DJ Hum)</t>
  </si>
  <si>
    <t>Forty Days Instrumental</t>
  </si>
  <si>
    <t>Fotografia</t>
  </si>
  <si>
    <t>Four Sticks</t>
  </si>
  <si>
    <t>Four Walled World</t>
  </si>
  <si>
    <t>Foxy Lady</t>
  </si>
  <si>
    <t>Frantic</t>
  </si>
  <si>
    <t>Free Me</t>
  </si>
  <si>
    <t>Free Speech For The Dumb</t>
  </si>
  <si>
    <t>Molaney/Morris/Roberts/Wainwright</t>
  </si>
  <si>
    <t>Freedom For My People</t>
  </si>
  <si>
    <t>Mabins, Macie/Magee, Sterling/Robinson, Bobby</t>
  </si>
  <si>
    <t>Freedom Of Speech</t>
  </si>
  <si>
    <t>Freestyle Love</t>
  </si>
  <si>
    <t>Freewheel Burning</t>
  </si>
  <si>
    <t>Freewill</t>
  </si>
  <si>
    <t>Fried Neckbones And Home Fries</t>
  </si>
  <si>
    <t>W.Correa</t>
  </si>
  <si>
    <t>Friend Of A Friend</t>
  </si>
  <si>
    <t>Friends</t>
  </si>
  <si>
    <t>Friends Will Be Friends</t>
  </si>
  <si>
    <t>Freddie Mercury &amp; John Deacon</t>
  </si>
  <si>
    <t>From Afar</t>
  </si>
  <si>
    <t>From Here To Eternity</t>
  </si>
  <si>
    <t>From Out Of Nowhere</t>
  </si>
  <si>
    <t>Fuel</t>
  </si>
  <si>
    <t>Fullgás</t>
  </si>
  <si>
    <t>Funk de Bamba</t>
  </si>
  <si>
    <t>Funk De Bamba (Com Fernanda Abreu)</t>
  </si>
  <si>
    <t>Funk Hum</t>
  </si>
  <si>
    <t>Funky Monks</t>
  </si>
  <si>
    <t>Funky Piano</t>
  </si>
  <si>
    <t>Further Instructions</t>
  </si>
  <si>
    <t>Futureal</t>
  </si>
  <si>
    <t>Blaze Bayley/Steve Harris</t>
  </si>
  <si>
    <t>FX</t>
  </si>
  <si>
    <t>Gallows Pole</t>
  </si>
  <si>
    <t>Gangland</t>
  </si>
  <si>
    <t>Adrian Smith/Clive Burr/Steve Harris</t>
  </si>
  <si>
    <t>Garden</t>
  </si>
  <si>
    <t>Garden of Eden</t>
  </si>
  <si>
    <t>Garota De Ipanema</t>
  </si>
  <si>
    <t>Garota de Ipanema (Dick Farney)</t>
  </si>
  <si>
    <t>Garota Nacional</t>
  </si>
  <si>
    <t>Garotas do Brasil</t>
  </si>
  <si>
    <t>Garay, Ricardo Engels/Luca Predabom/Ludwig, Carlos Henrique/Maurício Vieira</t>
  </si>
  <si>
    <t>Gasoline</t>
  </si>
  <si>
    <t>Gatas Extraordinárias</t>
  </si>
  <si>
    <t>Gates Of Tomorrow</t>
  </si>
  <si>
    <t>Bruce Dickinson/Janick Gers/Steve Harris</t>
  </si>
  <si>
    <t>Gates Of Urizen</t>
  </si>
  <si>
    <t>Gavioes 2001</t>
  </si>
  <si>
    <t>Gay Witch Hunt</t>
  </si>
  <si>
    <t>Geek Stink Breath</t>
  </si>
  <si>
    <t>Generique</t>
  </si>
  <si>
    <t>Genesis</t>
  </si>
  <si>
    <t>Genghis Khan</t>
  </si>
  <si>
    <t>Geni E O Zepelim</t>
  </si>
  <si>
    <t>Geração Coca-Cola</t>
  </si>
  <si>
    <t>Geração Coca-Cola (Ao Vivo)</t>
  </si>
  <si>
    <t>Get Down, Make Love</t>
  </si>
  <si>
    <t>Mercury</t>
  </si>
  <si>
    <t>Get In The Ring</t>
  </si>
  <si>
    <t>Get Me Outta Here</t>
  </si>
  <si>
    <t>C. Cester/N. Cester</t>
  </si>
  <si>
    <t>Get My Hands On Some Lovin'</t>
  </si>
  <si>
    <t>Get Off Of My Cloud</t>
  </si>
  <si>
    <t>Get On The Good Foot</t>
  </si>
  <si>
    <t>Fred Wesley/James Brown/Joseph Mims</t>
  </si>
  <si>
    <t>Get On The Snake</t>
  </si>
  <si>
    <t>Get On Top</t>
  </si>
  <si>
    <t>Get Out</t>
  </si>
  <si>
    <t>Get Right</t>
  </si>
  <si>
    <t>Get Up</t>
  </si>
  <si>
    <t>Green</t>
  </si>
  <si>
    <t>Get Up (I Feel Like Being A) Sex Machine</t>
  </si>
  <si>
    <t>Bobby Byrd/James Brown/Ron Lenhoff</t>
  </si>
  <si>
    <t>Get Up Offa That Thing</t>
  </si>
  <si>
    <t>Deanna Brown/Deidra Jenkins/Yamma Brown</t>
  </si>
  <si>
    <t>Get What You Need</t>
  </si>
  <si>
    <t>C. Cester/C. Muncey/N. Cester</t>
  </si>
  <si>
    <t>Getaway Car</t>
  </si>
  <si>
    <t>Gettin' Tighter</t>
  </si>
  <si>
    <t>Bolin/Hughes</t>
  </si>
  <si>
    <t>Ghandi (Live)</t>
  </si>
  <si>
    <t>Ghost</t>
  </si>
  <si>
    <t>Ghost Of The Navigator</t>
  </si>
  <si>
    <t>Ghosts</t>
  </si>
  <si>
    <t>Gimme Some Truth</t>
  </si>
  <si>
    <t>Gimmie Shelters</t>
  </si>
  <si>
    <t>Girassol</t>
  </si>
  <si>
    <t>Bino Farias/Da Gama/Lazão/Pedro Luis/Toni Garrido</t>
  </si>
  <si>
    <t>Girl From A Pawnshop</t>
  </si>
  <si>
    <t>Girls, Girls, Girls</t>
  </si>
  <si>
    <t>Give It Away</t>
  </si>
  <si>
    <t>Give Me Love</t>
  </si>
  <si>
    <t>Give Me Novacaine</t>
  </si>
  <si>
    <t>Give Peace a Chance</t>
  </si>
  <si>
    <t>Given To Fly</t>
  </si>
  <si>
    <t>Giz</t>
  </si>
  <si>
    <t>Glitter</t>
  </si>
  <si>
    <t>Bryan Adams/Nikki Sixx/Scott Humphrey</t>
  </si>
  <si>
    <t>Glorified G</t>
  </si>
  <si>
    <t>Go</t>
  </si>
  <si>
    <t>Go Back</t>
  </si>
  <si>
    <t>Go Down</t>
  </si>
  <si>
    <t>Go West</t>
  </si>
  <si>
    <t>God</t>
  </si>
  <si>
    <t>God Gave Rock 'n' Roll To You</t>
  </si>
  <si>
    <t>Paul Stanley, Gene Simmons, Rus Ballard, Bob Ezrin</t>
  </si>
  <si>
    <t>God Of Thunder</t>
  </si>
  <si>
    <t>God Part II</t>
  </si>
  <si>
    <t>Goin' Blind</t>
  </si>
  <si>
    <t>Gene Simmons, S. Coronel</t>
  </si>
  <si>
    <t>Gene Simmons, Stephen Coronel</t>
  </si>
  <si>
    <t>Going Down / Highway Star</t>
  </si>
  <si>
    <t>Gillan/Glover/Lord/Nix - Blackmore/Paice</t>
  </si>
  <si>
    <t>The Final Concerts (Disc 2)</t>
  </si>
  <si>
    <t>Going To California</t>
  </si>
  <si>
    <t>Gone</t>
  </si>
  <si>
    <t>Gonna Give Her All The Love I've Got</t>
  </si>
  <si>
    <t>Barrett Strong/Norman Whitfield</t>
  </si>
  <si>
    <t>Gonna Keep On Tryin' Till I Win Your Love</t>
  </si>
  <si>
    <t>Good Golly Miss Molly</t>
  </si>
  <si>
    <t>Little Richard</t>
  </si>
  <si>
    <t>Good Old-Fashioned Lover Boy</t>
  </si>
  <si>
    <t>Good Riddance (Time Of Your Life)</t>
  </si>
  <si>
    <t>Good Times Bad Times</t>
  </si>
  <si>
    <t>Goodbye To Romance</t>
  </si>
  <si>
    <t>Gostava Tanto De Você</t>
  </si>
  <si>
    <t>Got That Feeling</t>
  </si>
  <si>
    <t>Mike Patton</t>
  </si>
  <si>
    <t>Gota D'água</t>
  </si>
  <si>
    <t>Grace</t>
  </si>
  <si>
    <t>Gran Circo</t>
  </si>
  <si>
    <t>Milton Nascimento, Márcio Borges</t>
  </si>
  <si>
    <t>Grande Rio</t>
  </si>
  <si>
    <t>Carlos Santos/Ciro/Claudio Russo/Zé Luiz</t>
  </si>
  <si>
    <t>Greasy Grass River</t>
  </si>
  <si>
    <t>Green Disease</t>
  </si>
  <si>
    <t>Green Grow The Rushes</t>
  </si>
  <si>
    <t>Green River</t>
  </si>
  <si>
    <t>Greetings from Earth, Pt. 1</t>
  </si>
  <si>
    <t>Greetings from Earth, Pt. 2</t>
  </si>
  <si>
    <t>Grief Counseling</t>
  </si>
  <si>
    <t>Grito De Alerta</t>
  </si>
  <si>
    <t>Groovus Interruptus</t>
  </si>
  <si>
    <t>Jim Beard</t>
  </si>
  <si>
    <t>Grow Old With Me</t>
  </si>
  <si>
    <t>Guanabara</t>
  </si>
  <si>
    <t>Guess Who's Back</t>
  </si>
  <si>
    <t>Gypsy</t>
  </si>
  <si>
    <t>Coverdale/Hughes/Lord/Paice</t>
  </si>
  <si>
    <t>Kevin Robinson</t>
  </si>
  <si>
    <t>Gyroscope</t>
  </si>
  <si>
    <t>Há Quanto Tempo</t>
  </si>
  <si>
    <t>Há Tempos</t>
  </si>
  <si>
    <t>Hail, Hail</t>
  </si>
  <si>
    <t>Stone Gossard &amp; Eddie Vedder &amp; Jeff Ament &amp; Mike McCready</t>
  </si>
  <si>
    <t>Hairshirt</t>
  </si>
  <si>
    <t>Half A World Away</t>
  </si>
  <si>
    <t>Half The Man</t>
  </si>
  <si>
    <t>The Return Of The Space Cowboy</t>
  </si>
  <si>
    <t>Hallelujah Here She Comes</t>
  </si>
  <si>
    <t>Hallowed Be Thy Name</t>
  </si>
  <si>
    <t>Hallowed Be Thy Name (Live) [Non Album Bonus Track]</t>
  </si>
  <si>
    <t>Halloween</t>
  </si>
  <si>
    <t>Halo</t>
  </si>
  <si>
    <t>Hammer To Fall</t>
  </si>
  <si>
    <t>Brian May</t>
  </si>
  <si>
    <t>Hand In My Pocket</t>
  </si>
  <si>
    <t>Hands All Over</t>
  </si>
  <si>
    <t>Hang 'Em High</t>
  </si>
  <si>
    <t>Happy Jack</t>
  </si>
  <si>
    <t>Happy Trails</t>
  </si>
  <si>
    <t>Dale Evans</t>
  </si>
  <si>
    <t>Hard Lovin' Man</t>
  </si>
  <si>
    <t>Hard Luck Woman</t>
  </si>
  <si>
    <t>Hard To Handle</t>
  </si>
  <si>
    <t>A.Isbell/A.Jones/O.Redding</t>
  </si>
  <si>
    <t>Harvester Of Sorrow</t>
  </si>
  <si>
    <t>James Hetfield and Lars Ulrich</t>
  </si>
  <si>
    <t>Hats Off To (Roy) Harper</t>
  </si>
  <si>
    <t>Have It All</t>
  </si>
  <si>
    <t>Have You Ever Needed Someone So Bad</t>
  </si>
  <si>
    <t>Have You Ever Seen The Rain?</t>
  </si>
  <si>
    <t>Hawkmoon 269</t>
  </si>
  <si>
    <t>He Can Only Hold Her</t>
  </si>
  <si>
    <t>Richard Poindexter &amp; Robert Poindexter</t>
  </si>
  <si>
    <t>Head Over Feet</t>
  </si>
  <si>
    <t>Heading Out To The Highway (Live)</t>
  </si>
  <si>
    <t>Headlong</t>
  </si>
  <si>
    <t>Headspace</t>
  </si>
  <si>
    <t>Health Care</t>
  </si>
  <si>
    <t>Heart In Your Hand</t>
  </si>
  <si>
    <t>Heart Of Gold</t>
  </si>
  <si>
    <t>Heart Of Lothian: Wide Boy / Curtain Call</t>
  </si>
  <si>
    <t>Heart Of Soul</t>
  </si>
  <si>
    <t>Heart Of Stone</t>
  </si>
  <si>
    <t>Heart-Shaped Box</t>
  </si>
  <si>
    <t>Heartbreaker</t>
  </si>
  <si>
    <t>John Bonham/John Paul Jones/Robert Plant</t>
  </si>
  <si>
    <t>Jimmy Page, Robert Plant, John Paul Jones, John Bonham</t>
  </si>
  <si>
    <t>Heartland</t>
  </si>
  <si>
    <t>Hearts and Minds</t>
  </si>
  <si>
    <t>Heaven Can Wait</t>
  </si>
  <si>
    <t>Heaven Coming Down</t>
  </si>
  <si>
    <t>Heaven Help</t>
  </si>
  <si>
    <t>Gerry DeVeaux/Terry Britten</t>
  </si>
  <si>
    <t>Heaven Is</t>
  </si>
  <si>
    <t>Heaven's Dead</t>
  </si>
  <si>
    <t>Heavy Love Affair</t>
  </si>
  <si>
    <t>Heliopolis</t>
  </si>
  <si>
    <t>Jay Beckenstein</t>
  </si>
  <si>
    <t>Hell</t>
  </si>
  <si>
    <t>Hell Ain't A Bad Place To Be</t>
  </si>
  <si>
    <t>Hello Mary Lou</t>
  </si>
  <si>
    <t>Help Help</t>
  </si>
  <si>
    <t>Help Yourself</t>
  </si>
  <si>
    <t>Freddy James, Jimmy hogarth &amp; Larry Stock</t>
  </si>
  <si>
    <t>Helpless</t>
  </si>
  <si>
    <t>Bill Gould/Mike Bordin/Mike Patton</t>
  </si>
  <si>
    <t>Helter Skelter</t>
  </si>
  <si>
    <t>Lennon, John/McCartney, Paul</t>
  </si>
  <si>
    <t>Hemp Family</t>
  </si>
  <si>
    <t>Here I Am (Come And Take Me)</t>
  </si>
  <si>
    <t>Here I Go Again</t>
  </si>
  <si>
    <t>Marsden</t>
  </si>
  <si>
    <t>Here's To The Atom Bomb</t>
  </si>
  <si>
    <t>Hereditário</t>
  </si>
  <si>
    <t>Hero</t>
  </si>
  <si>
    <t>Hero Of The Day</t>
  </si>
  <si>
    <t>Hey America</t>
  </si>
  <si>
    <t>Addie William Jones/Nat Jones</t>
  </si>
  <si>
    <t>Hey Cisco</t>
  </si>
  <si>
    <t>Hey Hey</t>
  </si>
  <si>
    <t>Big Bill Broonzy</t>
  </si>
  <si>
    <t>Hey Joe</t>
  </si>
  <si>
    <t>Billy Roberts</t>
  </si>
  <si>
    <t>Hey Tonight</t>
  </si>
  <si>
    <t>Hey, Johnny Park!</t>
  </si>
  <si>
    <t>High Ball Shooter</t>
  </si>
  <si>
    <t>D.Coverdale/G.Hughes/Glenn Hughes/I.Paice/Ian Paice/J.Lord/John Lord/R.Blackmore/Ritchie Blackmore</t>
  </si>
  <si>
    <t>Stormbringer</t>
  </si>
  <si>
    <t>High Head Blues</t>
  </si>
  <si>
    <t>Higher Ground</t>
  </si>
  <si>
    <t>Highway Chile</t>
  </si>
  <si>
    <t>Highway Star</t>
  </si>
  <si>
    <t>Ian Gillan/Ian Paice/Jon Lord/Ritchie Blckmore/Roger Glover</t>
  </si>
  <si>
    <t>Machine Head</t>
  </si>
  <si>
    <t>Hill of the Skull</t>
  </si>
  <si>
    <t>Hip Hop Rio</t>
  </si>
  <si>
    <t>Hiros</t>
  </si>
  <si>
    <t>Hit The Lights</t>
  </si>
  <si>
    <t>Hitchin' A Ride</t>
  </si>
  <si>
    <t>Hitsville UK</t>
  </si>
  <si>
    <t>Hold On</t>
  </si>
  <si>
    <t>D.Coverdal/G.Hughes/Glenn Hughes/I.Paice/Ian Paice/J.Lord/John Lord</t>
  </si>
  <si>
    <t>Holding Back The Years</t>
  </si>
  <si>
    <t>Mick Hucknall and Neil Moss</t>
  </si>
  <si>
    <t>Holiday</t>
  </si>
  <si>
    <t>Holier Than Thou</t>
  </si>
  <si>
    <t>Holy Man</t>
  </si>
  <si>
    <t>D.Coverdale/G.Hughes/Glenn Hughes/J.Lord/John Lord</t>
  </si>
  <si>
    <t>Holy Smoke</t>
  </si>
  <si>
    <t>Bruce Dickinson/Steve Harris</t>
  </si>
  <si>
    <t>Home Sick Home</t>
  </si>
  <si>
    <t>Home Sweet Home</t>
  </si>
  <si>
    <t>Nikki Sixx/Tommy Lee/Vince Neil</t>
  </si>
  <si>
    <t>Homecoming</t>
  </si>
  <si>
    <t>Homecoming / The Death Of St. Jimmy / East 12th St. / Nobody Likes You / Rock And Roll Girlfriend / We're Coming Home Again</t>
  </si>
  <si>
    <t>Mike Dirnt/Tré Cool</t>
  </si>
  <si>
    <t>Homely Girl</t>
  </si>
  <si>
    <t>Homem Primata</t>
  </si>
  <si>
    <t>Homem Primata (Vinheta)</t>
  </si>
  <si>
    <t>Honolulu</t>
  </si>
  <si>
    <t>Hooked Up</t>
  </si>
  <si>
    <t>Hooks In You</t>
  </si>
  <si>
    <t>Hot Dog</t>
  </si>
  <si>
    <t>Jimmy Page &amp; Robert Plant</t>
  </si>
  <si>
    <t>Hot Girl</t>
  </si>
  <si>
    <t>Hot Pants Pt.1</t>
  </si>
  <si>
    <t>Fred Wesley/James Brown</t>
  </si>
  <si>
    <t>Hot Rockin'</t>
  </si>
  <si>
    <t>Hots On For Nowhere</t>
  </si>
  <si>
    <t>House And The Rising Sun</t>
  </si>
  <si>
    <t>E. Schrody/J. Vasquez/L. Dimant</t>
  </si>
  <si>
    <t>House Of Love</t>
  </si>
  <si>
    <t>House Of Pain Anthem</t>
  </si>
  <si>
    <t>House of the Rising Sun</t>
  </si>
  <si>
    <t>How High The Moon</t>
  </si>
  <si>
    <t>How Many More Times</t>
  </si>
  <si>
    <t>Chester Burnett/Jimmy Page/John Bonham/John Paul Jones/Robert Plant</t>
  </si>
  <si>
    <t>How Many Say I</t>
  </si>
  <si>
    <t>How The West Was Won And Where It Got Us</t>
  </si>
  <si>
    <t>How to Stop an Exploding Man</t>
  </si>
  <si>
    <t>Humans Being</t>
  </si>
  <si>
    <t>Hunger Strike</t>
  </si>
  <si>
    <t>Hush</t>
  </si>
  <si>
    <t>South</t>
  </si>
  <si>
    <t>Hyperconectividade</t>
  </si>
  <si>
    <t>Hypnotize</t>
  </si>
  <si>
    <t>Hysteria</t>
  </si>
  <si>
    <t>I Am</t>
  </si>
  <si>
    <t>I Am Mine</t>
  </si>
  <si>
    <t>I am the Highway</t>
  </si>
  <si>
    <t>I Believe</t>
  </si>
  <si>
    <t>I Belong To You</t>
  </si>
  <si>
    <t>I Can See For Miles</t>
  </si>
  <si>
    <t>I Can't Explain</t>
  </si>
  <si>
    <t>I Can't Quit You Baby</t>
  </si>
  <si>
    <t>Willie Dixon</t>
  </si>
  <si>
    <t>I Can't Quit You Baby(2)</t>
  </si>
  <si>
    <t>I Can't Remember</t>
  </si>
  <si>
    <t>Jerry Cantrell, Layne Staley</t>
  </si>
  <si>
    <t>I Can't Stand It</t>
  </si>
  <si>
    <t>I Could Die For You</t>
  </si>
  <si>
    <t>I Could Have Lied</t>
  </si>
  <si>
    <t>I Do</t>
  </si>
  <si>
    <t>I Don't Know</t>
  </si>
  <si>
    <t>I Don't Know What To Do With Myself</t>
  </si>
  <si>
    <t>I Don't Live Today</t>
  </si>
  <si>
    <t>I Don't Wanna Be Kissed (By Anyone But You)</t>
  </si>
  <si>
    <t>H. Spina, J. Elliott</t>
  </si>
  <si>
    <t>I Don't Wanna Be Kissed (By Anyone But You) (Alternate Take)</t>
  </si>
  <si>
    <t>I Feel Free</t>
  </si>
  <si>
    <t>Bruce/Clapton</t>
  </si>
  <si>
    <t>I Feel Good (I Got You) - Sossego</t>
  </si>
  <si>
    <t>James Brown/Tim Maia</t>
  </si>
  <si>
    <t>I Fought The Law</t>
  </si>
  <si>
    <t>Sonny Curtis</t>
  </si>
  <si>
    <t>I Get A Kick Out Of You</t>
  </si>
  <si>
    <t>cole porter</t>
  </si>
  <si>
    <t>I Go Wild</t>
  </si>
  <si>
    <t>I Got You (I Feel Good)</t>
  </si>
  <si>
    <t>I Guess You're Right</t>
  </si>
  <si>
    <t>Darius "Take One" Minwalla/Jon Auer/Ken Stringfellow/Matt Harris</t>
  </si>
  <si>
    <t>Every Kind of Light</t>
  </si>
  <si>
    <t>The Posies</t>
  </si>
  <si>
    <t>I Heard It Through The Grapevine</t>
  </si>
  <si>
    <t>Whitfield-Strong</t>
  </si>
  <si>
    <t>I Heard Love Is Blind</t>
  </si>
  <si>
    <t>I Ka Barra (Your Work)</t>
  </si>
  <si>
    <t>I Know Somethin (Bout You)</t>
  </si>
  <si>
    <t>I Like Dirt</t>
  </si>
  <si>
    <t>I Looked At You</t>
  </si>
  <si>
    <t>I Need Love</t>
  </si>
  <si>
    <t>I Put A Spell On You</t>
  </si>
  <si>
    <t>Jay Hawkins</t>
  </si>
  <si>
    <t>I Remember California</t>
  </si>
  <si>
    <t>I Shot The Sheriff</t>
  </si>
  <si>
    <t>Marley</t>
  </si>
  <si>
    <t>I Stand Alone</t>
  </si>
  <si>
    <t>I Still Haven't Found What I'm Looking for</t>
  </si>
  <si>
    <t>I Still Haven't Found What I'm Looking For</t>
  </si>
  <si>
    <t>I Still Love You</t>
  </si>
  <si>
    <t>I Want It All</t>
  </si>
  <si>
    <t>I Want To Break Free</t>
  </si>
  <si>
    <t>John Deacon</t>
  </si>
  <si>
    <t>I Was Made For Loving You</t>
  </si>
  <si>
    <t>Paul Stanley, Vincent Poncia, Desmond Child</t>
  </si>
  <si>
    <t>I Will Follow</t>
  </si>
  <si>
    <t>I Wish It Would Rain</t>
  </si>
  <si>
    <t>Barrett Strong/Norman Whitfield/Roger Penzabene</t>
  </si>
  <si>
    <t>I Would Do For You</t>
  </si>
  <si>
    <t>I'm A Boy</t>
  </si>
  <si>
    <t>I'm A Greedy Man Pt.1</t>
  </si>
  <si>
    <t>Charles Bobbitt/James Brown</t>
  </si>
  <si>
    <t>I'm Coming Virginia</t>
  </si>
  <si>
    <t>I'm Going Slightly Mad</t>
  </si>
  <si>
    <t>I'm Gonna Crawl</t>
  </si>
  <si>
    <t>I'm Losing You</t>
  </si>
  <si>
    <t>I'm Real</t>
  </si>
  <si>
    <t>Full Force/James Brown</t>
  </si>
  <si>
    <t>I'm The One</t>
  </si>
  <si>
    <t>I'm The Toughest</t>
  </si>
  <si>
    <t>I've Got You Under My Skin</t>
  </si>
  <si>
    <t>Ice 9</t>
  </si>
  <si>
    <t>Ice Cream Man</t>
  </si>
  <si>
    <t>John Brim</t>
  </si>
  <si>
    <t>Idolatrada</t>
  </si>
  <si>
    <t>If God Will Send His Angels</t>
  </si>
  <si>
    <t>If I Like It, I Do It</t>
  </si>
  <si>
    <t>Gelder, Nick van</t>
  </si>
  <si>
    <t>If You Don't Know Me By Now</t>
  </si>
  <si>
    <t>Kenny Gamble and Leon Huff</t>
  </si>
  <si>
    <t>If You Have To Ask</t>
  </si>
  <si>
    <t>If You Wear That Velvet Dress</t>
  </si>
  <si>
    <t>Illegal I Song</t>
  </si>
  <si>
    <t>Imagination</t>
  </si>
  <si>
    <t>Imagine</t>
  </si>
  <si>
    <t>Immigrant Song</t>
  </si>
  <si>
    <t>Imperatriz</t>
  </si>
  <si>
    <t>Guga/Marquinho Lessa/Tuninho Professor</t>
  </si>
  <si>
    <t>Império Serrano</t>
  </si>
  <si>
    <t>Arlindo Cruz/Carlos Sena/Elmo Caetano/Mauricao</t>
  </si>
  <si>
    <t>In A Little While</t>
  </si>
  <si>
    <t>In Bloom</t>
  </si>
  <si>
    <t>In My Bed</t>
  </si>
  <si>
    <t>Salaam Remi</t>
  </si>
  <si>
    <t>In My Time Of Dying</t>
  </si>
  <si>
    <t>In The Evening</t>
  </si>
  <si>
    <t>In The Light</t>
  </si>
  <si>
    <t>In Time</t>
  </si>
  <si>
    <t>Sylvester Stewart</t>
  </si>
  <si>
    <t>In Your Honor</t>
  </si>
  <si>
    <t>Indifference</t>
  </si>
  <si>
    <t>Indios</t>
  </si>
  <si>
    <t>Infeliz Natal</t>
  </si>
  <si>
    <t>Infinite Dreams</t>
  </si>
  <si>
    <t>Inject The Venom</t>
  </si>
  <si>
    <t>Innocent Exile</t>
  </si>
  <si>
    <t>Di´Anno/Harris</t>
  </si>
  <si>
    <t>Innuendo</t>
  </si>
  <si>
    <t>Insensível</t>
  </si>
  <si>
    <t>Inside Job</t>
  </si>
  <si>
    <t>Instant Karma</t>
  </si>
  <si>
    <t>Instinto Colectivo</t>
  </si>
  <si>
    <t>Interlude Zumbi</t>
  </si>
  <si>
    <t>Into The Fire</t>
  </si>
  <si>
    <t>Intoitus: Adorate Deum</t>
  </si>
  <si>
    <t>Anonymous</t>
  </si>
  <si>
    <t>Adorate Deum: Gregorian Chant from the Proper of the Mass</t>
  </si>
  <si>
    <t>Alberto Turco &amp; Nova Schola Gregoriana</t>
  </si>
  <si>
    <t>Intro</t>
  </si>
  <si>
    <t>Intro / Stronger Than Me</t>
  </si>
  <si>
    <t>Intro- Churchill S Speech</t>
  </si>
  <si>
    <t>Intro/ Low Down</t>
  </si>
  <si>
    <t>Introdução (Live)</t>
  </si>
  <si>
    <t>Intruder</t>
  </si>
  <si>
    <t>Invaders</t>
  </si>
  <si>
    <t>Invisible Kid</t>
  </si>
  <si>
    <t>Invisible Sun</t>
  </si>
  <si>
    <t>Ipiranga 2001</t>
  </si>
  <si>
    <t>The Beast Live</t>
  </si>
  <si>
    <t>Paul D'Ianno</t>
  </si>
  <si>
    <t>Iron Man</t>
  </si>
  <si>
    <t>Iron Man/Children of the Grave</t>
  </si>
  <si>
    <t>Ironic</t>
  </si>
  <si>
    <t>Is This Love</t>
  </si>
  <si>
    <t>Sykes</t>
  </si>
  <si>
    <t>Is This Love (Live)</t>
  </si>
  <si>
    <t>Isolation</t>
  </si>
  <si>
    <t>It Ain't Like That</t>
  </si>
  <si>
    <t>Jerry Cantrell, Michael Starr, Sean Kinney</t>
  </si>
  <si>
    <t>It Ain't Over 'Til It's Over</t>
  </si>
  <si>
    <t>It Came Out Of The Sky</t>
  </si>
  <si>
    <t>It Doesn't Matter</t>
  </si>
  <si>
    <t>Chet Catallo</t>
  </si>
  <si>
    <t>It Was A Very Good Year</t>
  </si>
  <si>
    <t>ervin drake</t>
  </si>
  <si>
    <t>It's A Bitter Pill To Swallow</t>
  </si>
  <si>
    <t>Smokey Robinson/Warren "Pete" Moore</t>
  </si>
  <si>
    <t>It's A Hard Life</t>
  </si>
  <si>
    <t>Freddie Mercury</t>
  </si>
  <si>
    <t>It's A Man's Man's Man's World</t>
  </si>
  <si>
    <t>Betty Newsome/James Brown</t>
  </si>
  <si>
    <t>It's a Mistake</t>
  </si>
  <si>
    <t>It's Electric</t>
  </si>
  <si>
    <t>It's Just A Thought</t>
  </si>
  <si>
    <t>It's Late</t>
  </si>
  <si>
    <t>It's Only Love</t>
  </si>
  <si>
    <t>Jimmy and Vella Cameron</t>
  </si>
  <si>
    <t>It's So Easy</t>
  </si>
  <si>
    <t>It's The End Of The World As We Know It (And I Feel Fine)</t>
  </si>
  <si>
    <t>It's Too Funky In Here</t>
  </si>
  <si>
    <t>Brad Shapiro/George Jackson/Robert Miller/Walter Shaw</t>
  </si>
  <si>
    <t>Ito Okashi</t>
  </si>
  <si>
    <t>J Squared</t>
  </si>
  <si>
    <t>J.A.R. (Jason Andrew Relva)</t>
  </si>
  <si>
    <t>Mike Dirnt -Words Green Day -Music</t>
  </si>
  <si>
    <t>Já Foi</t>
  </si>
  <si>
    <t>Já!!!</t>
  </si>
  <si>
    <t>Jacob's Ladder</t>
  </si>
  <si>
    <t>Julian Crampton</t>
  </si>
  <si>
    <t>Jaded</t>
  </si>
  <si>
    <t>Jah Seh No</t>
  </si>
  <si>
    <t>Jailbait</t>
  </si>
  <si>
    <t>Jamie's Cryin'</t>
  </si>
  <si>
    <t>Janie's Got A Gun</t>
  </si>
  <si>
    <t>Steven Tyler, Tom Hamilton</t>
  </si>
  <si>
    <t>Jealous Guy</t>
  </si>
  <si>
    <t>Jean Pierre (Live)</t>
  </si>
  <si>
    <t>Jeepers Creepers</t>
  </si>
  <si>
    <t>Jeito Faceiro</t>
  </si>
  <si>
    <t>Jeremy</t>
  </si>
  <si>
    <t>Jeru</t>
  </si>
  <si>
    <t>Jerusalem</t>
  </si>
  <si>
    <t>Jesus Christ Pose</t>
  </si>
  <si>
    <t>Ben Shepherd/Chris Cornell/Kim Thayil/Matt Cameron</t>
  </si>
  <si>
    <t>Jesus Of Suburbia / City Of The Damned / I Don't Care / Dearly Beloved / Tales Of Another Broken Home</t>
  </si>
  <si>
    <t>Billie Joe Armstrong/Green Day</t>
  </si>
  <si>
    <t>Jewel of the Summertime</t>
  </si>
  <si>
    <t>Ji Yeon</t>
  </si>
  <si>
    <t>Jingo</t>
  </si>
  <si>
    <t>M.Babatunde Olantunji</t>
  </si>
  <si>
    <t>Jizzlobber</t>
  </si>
  <si>
    <t>Johnny B. Goode</t>
  </si>
  <si>
    <t>Join Together</t>
  </si>
  <si>
    <t>Jorge Da Capadócia</t>
  </si>
  <si>
    <t>Josephina</t>
  </si>
  <si>
    <t>Journey Into Sunlight</t>
  </si>
  <si>
    <t>Journey To Arnhemland</t>
  </si>
  <si>
    <t>Toby Smith/Wallis Buchanan</t>
  </si>
  <si>
    <t>Journeyman</t>
  </si>
  <si>
    <t>Juazeiro</t>
  </si>
  <si>
    <t>Jubilee</t>
  </si>
  <si>
    <t>Jeremy Wall</t>
  </si>
  <si>
    <t>Judas Be My Guide</t>
  </si>
  <si>
    <t>Judgement Day</t>
  </si>
  <si>
    <t>Vandenberg</t>
  </si>
  <si>
    <t>Judgement Of Heaven</t>
  </si>
  <si>
    <t>Jump</t>
  </si>
  <si>
    <t>Edward Van Halen, Alex Van Halen, David Lee Roth</t>
  </si>
  <si>
    <t>Jump Around</t>
  </si>
  <si>
    <t>Jump Around (Pete Rock Remix)</t>
  </si>
  <si>
    <t>Jump In The Fire</t>
  </si>
  <si>
    <t>James Hetfield, Lars Ulrich, Dave Mustaine</t>
  </si>
  <si>
    <t>Jungle Drums</t>
  </si>
  <si>
    <t>Jupiter, the Bringer of Jollity</t>
  </si>
  <si>
    <t>Gustav Holst</t>
  </si>
  <si>
    <t>Holst: The Planets, Op. 32 &amp; Vaughan Williams: Fantasies</t>
  </si>
  <si>
    <t>Eugene Ormandy</t>
  </si>
  <si>
    <t>Just A Man</t>
  </si>
  <si>
    <t>Just Ain't Good Enough</t>
  </si>
  <si>
    <t>Just Another Story</t>
  </si>
  <si>
    <t>Just Friends</t>
  </si>
  <si>
    <t>Juventude Transviada (Ao Vivo)</t>
  </si>
  <si>
    <t>Karelia Suite, Op.11: 2. Ballade (Tempo Di Menuetto)</t>
  </si>
  <si>
    <t>Jean Sibelius</t>
  </si>
  <si>
    <t>Sibelius: Finlandia</t>
  </si>
  <si>
    <t>Berliner Philharmoniker &amp; Hans Rosbaud</t>
  </si>
  <si>
    <t>Kashmir</t>
  </si>
  <si>
    <t>Kayleigh</t>
  </si>
  <si>
    <t>Keep It To Myself (Aka Keep It To Yourself)</t>
  </si>
  <si>
    <t>Sonny Boy Williamson [I]</t>
  </si>
  <si>
    <t>Kickstart My Heart</t>
  </si>
  <si>
    <t>Killer Queen</t>
  </si>
  <si>
    <t>Paul Di'Anno/Steve Harris</t>
  </si>
  <si>
    <t>Killing Birds</t>
  </si>
  <si>
    <t>Killing Floor</t>
  </si>
  <si>
    <t>Adrian Smith</t>
  </si>
  <si>
    <t>Killing Time</t>
  </si>
  <si>
    <t>Sweet Savage</t>
  </si>
  <si>
    <t>Kindergarten</t>
  </si>
  <si>
    <t>King For A Day</t>
  </si>
  <si>
    <t>King In Crimson</t>
  </si>
  <si>
    <t>King Nothing</t>
  </si>
  <si>
    <t>King Of Dreams</t>
  </si>
  <si>
    <t>King Of Pain</t>
  </si>
  <si>
    <t>Kingston Town</t>
  </si>
  <si>
    <t>Kir Royal</t>
  </si>
  <si>
    <t>Kite</t>
  </si>
  <si>
    <t>Knockin On Heavens Door</t>
  </si>
  <si>
    <t>Clapton/Dylan</t>
  </si>
  <si>
    <t>Knockin' On Heaven's Door</t>
  </si>
  <si>
    <t>Bob Dylan</t>
  </si>
  <si>
    <t>Knocking At Your Back Door</t>
  </si>
  <si>
    <t>Richie Blackmore, Ian Gillian, Roger Glover</t>
  </si>
  <si>
    <t>Know Your Rights</t>
  </si>
  <si>
    <t>Koyaanisqatsi</t>
  </si>
  <si>
    <t>Philip Glass</t>
  </si>
  <si>
    <t>Koyaanisqatsi (Soundtrack from the Motion Picture)</t>
  </si>
  <si>
    <t>Philip Glass Ensemble</t>
  </si>
  <si>
    <t>L.A. Is My Lady</t>
  </si>
  <si>
    <t>alan bergman/marilyn bergman/peggy lipton jones/quincy jones</t>
  </si>
  <si>
    <t>L'Arc En Ciel De Miles</t>
  </si>
  <si>
    <t>Kevin Robinson/Richard Bull</t>
  </si>
  <si>
    <t>L'Avventura</t>
  </si>
  <si>
    <t>L'orfeo, Act 3, Sinfonia (Orchestra)</t>
  </si>
  <si>
    <t>Claudio Monteverdi</t>
  </si>
  <si>
    <t>Monteverdi: L'Orfeo</t>
  </si>
  <si>
    <t>C. Monteverdi, Nigel Rogers - Chiaroscuro; London Baroque; London Cornett &amp; Sackbu</t>
  </si>
  <si>
    <t>La Bella Luna</t>
  </si>
  <si>
    <t>La Puesta Del Sol</t>
  </si>
  <si>
    <t>Lá Vem O Sol (Here Comes The Sun)</t>
  </si>
  <si>
    <t>La Villa Strangiato</t>
  </si>
  <si>
    <t>Lady Double Dealer</t>
  </si>
  <si>
    <t>D.Coverdale/R.Blackmore/Ritchie Blackmore</t>
  </si>
  <si>
    <t>Lady Luck</t>
  </si>
  <si>
    <t>Cook/Coverdale</t>
  </si>
  <si>
    <t>Laguna Sunrise</t>
  </si>
  <si>
    <t>Lament</t>
  </si>
  <si>
    <t>J.J. Johnson</t>
  </si>
  <si>
    <t>Lamentations of Jeremiah, First Set \ Incipit Lamentatio</t>
  </si>
  <si>
    <t>Thomas Tallis</t>
  </si>
  <si>
    <t>English Renaissance</t>
  </si>
  <si>
    <t>The King's Singers</t>
  </si>
  <si>
    <t>Lamento De Carnaval</t>
  </si>
  <si>
    <t>Lamento Sertanejo</t>
  </si>
  <si>
    <t>Dominguinhos/Gilberto Gil</t>
  </si>
  <si>
    <t>Land Of Sunshine</t>
  </si>
  <si>
    <t>Landslide</t>
  </si>
  <si>
    <t>Stevie Nicks</t>
  </si>
  <si>
    <t>Lanterna Dos Afogados</t>
  </si>
  <si>
    <t>Last Caress/Green Hell</t>
  </si>
  <si>
    <t>Last Chance</t>
  </si>
  <si>
    <t>C. Cester/C. Muncey</t>
  </si>
  <si>
    <t>Last Cup Of Sorrow</t>
  </si>
  <si>
    <t>Bill Gould/Mike Patton</t>
  </si>
  <si>
    <t>Last Night On Earth</t>
  </si>
  <si>
    <t>Latinha de Cerveja</t>
  </si>
  <si>
    <t>Adriano Bernandes/Edmar Neves</t>
  </si>
  <si>
    <t>Lavadeira</t>
  </si>
  <si>
    <t>Do Vale, Valverde/Gal Oliveira/Luciano Pinto</t>
  </si>
  <si>
    <t>Lavender</t>
  </si>
  <si>
    <t>Lay Down Sally</t>
  </si>
  <si>
    <t>Clapton/Levy</t>
  </si>
  <si>
    <t>Layla</t>
  </si>
  <si>
    <t>Clapton/Gordon</t>
  </si>
  <si>
    <t>Eric Clapton, Jim Gordon</t>
  </si>
  <si>
    <t>Lazy</t>
  </si>
  <si>
    <t>Lazy Gun</t>
  </si>
  <si>
    <t>Le Sacre Du Printemps: I.iv. Spring Rounds</t>
  </si>
  <si>
    <t>Igor Stravinsky</t>
  </si>
  <si>
    <t>Prokofiev: Symphony No.5 &amp; Stravinksy: Le Sacre Du Printemps</t>
  </si>
  <si>
    <t>Berliner Philharmoniker &amp; Herbert Von Karajan</t>
  </si>
  <si>
    <t>Leandro De Itaquera 2001</t>
  </si>
  <si>
    <t>Leash</t>
  </si>
  <si>
    <t>Leave</t>
  </si>
  <si>
    <t>Leave My Girl Alone</t>
  </si>
  <si>
    <t>B. Guy</t>
  </si>
  <si>
    <t>Leave Us Leap</t>
  </si>
  <si>
    <t>Left Behind</t>
  </si>
  <si>
    <t>Leila</t>
  </si>
  <si>
    <t>Leila (Venha Ser Feliz)</t>
  </si>
  <si>
    <t>Lemon</t>
  </si>
  <si>
    <t>Lemon Drop</t>
  </si>
  <si>
    <t>Leper Messiah</t>
  </si>
  <si>
    <t>C.Burton</t>
  </si>
  <si>
    <t>Let It Grow</t>
  </si>
  <si>
    <t>Let Love Rule</t>
  </si>
  <si>
    <t>Let Me Love You Baby</t>
  </si>
  <si>
    <t>Let Me Off Uptown</t>
  </si>
  <si>
    <t>Let's Get It Up</t>
  </si>
  <si>
    <t>Let's Get Rocked</t>
  </si>
  <si>
    <t>Let's See Action</t>
  </si>
  <si>
    <t>Let's Spend The Night Together</t>
  </si>
  <si>
    <t>Letterbomb</t>
  </si>
  <si>
    <t>Levada do Amor (Ailoviu)</t>
  </si>
  <si>
    <t>Luiz Wanderley/Paulo Levi</t>
  </si>
  <si>
    <t>Lick It Up</t>
  </si>
  <si>
    <t>Lickin'</t>
  </si>
  <si>
    <t>Life During Wartime</t>
  </si>
  <si>
    <t>Chris Frantz/David Byrne/Jerry Harrison/Tina Weymouth</t>
  </si>
  <si>
    <t>Life Goes On</t>
  </si>
  <si>
    <t>Life Line</t>
  </si>
  <si>
    <t>Life Wasted</t>
  </si>
  <si>
    <t>Light My Fire</t>
  </si>
  <si>
    <t>Light My Way</t>
  </si>
  <si>
    <t>Light Years</t>
  </si>
  <si>
    <t>Lightning Strikes Twice</t>
  </si>
  <si>
    <t>Ligia</t>
  </si>
  <si>
    <t>Like A Bird</t>
  </si>
  <si>
    <t>Like A Song...</t>
  </si>
  <si>
    <t>Like a Stone</t>
  </si>
  <si>
    <t>Lil' Evil</t>
  </si>
  <si>
    <t>Lilás</t>
  </si>
  <si>
    <t>Lindo Lago Do Amor</t>
  </si>
  <si>
    <t>Linha de Passe (João Bosco)</t>
  </si>
  <si>
    <t>Linha Do Equador</t>
  </si>
  <si>
    <t>Caetano Veloso - Djavan</t>
  </si>
  <si>
    <t>Linha Do Horizonte</t>
  </si>
  <si>
    <t>Lithium</t>
  </si>
  <si>
    <t>Little Church (Live)</t>
  </si>
  <si>
    <t>Little Dreamer</t>
  </si>
  <si>
    <t>Little Guitars</t>
  </si>
  <si>
    <t>Little Guitars (Intro)</t>
  </si>
  <si>
    <t>Little Linda</t>
  </si>
  <si>
    <t>Live and Let Die</t>
  </si>
  <si>
    <t>Live To Win</t>
  </si>
  <si>
    <t>Live Together, Die Alone, Pt. 1</t>
  </si>
  <si>
    <t>Live Together, Die Alone, Pt. 2</t>
  </si>
  <si>
    <t>Live With Me</t>
  </si>
  <si>
    <t>Livin' On The Edge</t>
  </si>
  <si>
    <t>Steven Tyler, Joe Perry, Mark Hudson</t>
  </si>
  <si>
    <t>Living In America</t>
  </si>
  <si>
    <t>Charlie Midnight/Dan Hartman</t>
  </si>
  <si>
    <t>Living Loving Maid (She's Just A Woman)</t>
  </si>
  <si>
    <t>Living On Love</t>
  </si>
  <si>
    <t>Living Wreck</t>
  </si>
  <si>
    <t>Livre Pra Viver</t>
  </si>
  <si>
    <t>Lixo Do Mangue</t>
  </si>
  <si>
    <t>Lockdown</t>
  </si>
  <si>
    <t>Locomotive</t>
  </si>
  <si>
    <t>Slash/W. Axl Rose</t>
  </si>
  <si>
    <t>Lodi</t>
  </si>
  <si>
    <t>London Calling</t>
  </si>
  <si>
    <t>Lonely As You</t>
  </si>
  <si>
    <t>Lonely Stranger</t>
  </si>
  <si>
    <t>Long As I Can See The Light</t>
  </si>
  <si>
    <t>Long Tall Sally</t>
  </si>
  <si>
    <t>Enotris Johnson/Little Richard/Robert "Bumps" Blackwell</t>
  </si>
  <si>
    <t>Longe Do Meu Lado</t>
  </si>
  <si>
    <t>Renato Russo - Marcelo Bonfá</t>
  </si>
  <si>
    <t>Longview</t>
  </si>
  <si>
    <t>Look For The Truth</t>
  </si>
  <si>
    <t>Look What You've Done</t>
  </si>
  <si>
    <t>N. Cester</t>
  </si>
  <si>
    <t>Lookin' For A Reason</t>
  </si>
  <si>
    <t>Lookin' Out My Back Door</t>
  </si>
  <si>
    <t>Looking For Love</t>
  </si>
  <si>
    <t>Looks That Kill</t>
  </si>
  <si>
    <t>Loosen My Strings</t>
  </si>
  <si>
    <t>Lord of Light</t>
  </si>
  <si>
    <t>Lord Of The Flies</t>
  </si>
  <si>
    <t>Lords of Karma</t>
  </si>
  <si>
    <t>Lords Of The Backstage</t>
  </si>
  <si>
    <t>Los Pretos</t>
  </si>
  <si>
    <t>Losfer Words</t>
  </si>
  <si>
    <t>Losing My Religion</t>
  </si>
  <si>
    <t>Lost (Pilot, Part 1) [Premiere]</t>
  </si>
  <si>
    <t>Lost (Pilot, Part 2)</t>
  </si>
  <si>
    <t>LOST In 8:15</t>
  </si>
  <si>
    <t>Lost in Hollywood</t>
  </si>
  <si>
    <t>Lost My Better Half</t>
  </si>
  <si>
    <t>Lost Planet of the Gods, Pt. 1</t>
  </si>
  <si>
    <t>Lost Planet of the Gods, Pt. 2</t>
  </si>
  <si>
    <t>LOST Season 4 Trailer</t>
  </si>
  <si>
    <t>Lost Survival Guide</t>
  </si>
  <si>
    <t>Loud Love</t>
  </si>
  <si>
    <t>Lounge Act</t>
  </si>
  <si>
    <t>Lourinha Bombril</t>
  </si>
  <si>
    <t>Bahiano/Diego Blanco/Herbert Vianna</t>
  </si>
  <si>
    <t>Love</t>
  </si>
  <si>
    <t>Love Ain't No Stranger</t>
  </si>
  <si>
    <t>Galley</t>
  </si>
  <si>
    <t>Love And Marriage</t>
  </si>
  <si>
    <t>Love And Peace Or Else</t>
  </si>
  <si>
    <t>Love Bites</t>
  </si>
  <si>
    <t>Love Boat Captain</t>
  </si>
  <si>
    <t>Love Child</t>
  </si>
  <si>
    <t>Love Comes</t>
  </si>
  <si>
    <t>Love Comes Tumbling</t>
  </si>
  <si>
    <t>Love Conquers All</t>
  </si>
  <si>
    <t>Love Don't Mean a Thing</t>
  </si>
  <si>
    <t>Love Gun</t>
  </si>
  <si>
    <t>Love In An Elevator</t>
  </si>
  <si>
    <t>Steven Tyler, Joe Perry</t>
  </si>
  <si>
    <t>Love Is a Losing Game</t>
  </si>
  <si>
    <t>Love Is Blind</t>
  </si>
  <si>
    <t>Love Is Blindness</t>
  </si>
  <si>
    <t>Love Is Strong</t>
  </si>
  <si>
    <t>Love Is The Colour</t>
  </si>
  <si>
    <t>R. Carless</t>
  </si>
  <si>
    <t>Love Me Darlin'</t>
  </si>
  <si>
    <t>C. Burnett</t>
  </si>
  <si>
    <t>Love Me Like A Reptile</t>
  </si>
  <si>
    <t>Love Of My Life</t>
  </si>
  <si>
    <t>Carlos Santana &amp; Dave Matthews</t>
  </si>
  <si>
    <t>Love Or Confusion</t>
  </si>
  <si>
    <t>Love Removal Machine</t>
  </si>
  <si>
    <t>Love Rescue Me</t>
  </si>
  <si>
    <t>Bono/Clayton, Adam/Dylan, Bob/Mullen Jr., Larry/The Edge</t>
  </si>
  <si>
    <t>Love, Hate, Love</t>
  </si>
  <si>
    <t>Loverman</t>
  </si>
  <si>
    <t>Cave</t>
  </si>
  <si>
    <t>Loves Been Good To Me</t>
  </si>
  <si>
    <t>rod mckuen</t>
  </si>
  <si>
    <t>Loving The Alien</t>
  </si>
  <si>
    <t>Loving You Is Sweeter Than Ever</t>
  </si>
  <si>
    <t>Ivy Hunter/Stevie Wonder</t>
  </si>
  <si>
    <t>Loving You Sunday Morning</t>
  </si>
  <si>
    <t>Low</t>
  </si>
  <si>
    <t>Low Desert</t>
  </si>
  <si>
    <t>Low Man's Lyric</t>
  </si>
  <si>
    <t>Lua de Ogum</t>
  </si>
  <si>
    <t>Ratinho/Zeca Pagodinho</t>
  </si>
  <si>
    <t>Lucky 13</t>
  </si>
  <si>
    <t>Lugar Nenhum</t>
  </si>
  <si>
    <t>Arnaldo Antunes/Charles Gavin/Marcelo Fromer/Sérgio Britto/Toni Bellotto</t>
  </si>
  <si>
    <t>Luis Inacio (300 Picaretas)</t>
  </si>
  <si>
    <t>Luminous Times (Hold On To Love)</t>
  </si>
  <si>
    <t>Brian Eno/U2</t>
  </si>
  <si>
    <t>Machine Men</t>
  </si>
  <si>
    <t>Mack The Knife</t>
  </si>
  <si>
    <t>bert brecht/kurt weill/marc blitzstein</t>
  </si>
  <si>
    <t>Macô</t>
  </si>
  <si>
    <t>Macy's Day Parade</t>
  </si>
  <si>
    <t>Madagáscar Olodum</t>
  </si>
  <si>
    <t>Madalena</t>
  </si>
  <si>
    <t>Madama Butterfly: Un Bel Dì Vedremo</t>
  </si>
  <si>
    <t>Giacomo Puccini</t>
  </si>
  <si>
    <t>Puccini: Madama Butterfly - Highlights</t>
  </si>
  <si>
    <t>Herbert Von Karajan, Mirella Freni &amp; Wiener Philharmoniker</t>
  </si>
  <si>
    <t>Mãe Terra</t>
  </si>
  <si>
    <t>Maelstrom</t>
  </si>
  <si>
    <t>Magamalabares</t>
  </si>
  <si>
    <t>Magic Bus</t>
  </si>
  <si>
    <t>Mágica</t>
  </si>
  <si>
    <t>Magnetic Ocean</t>
  </si>
  <si>
    <t>Patrick Claher/Richard Bull</t>
  </si>
  <si>
    <t>Make It Funky Pt.1</t>
  </si>
  <si>
    <t>Make Love Like A Man</t>
  </si>
  <si>
    <t>Make Me Believe</t>
  </si>
  <si>
    <t>Malandragem</t>
  </si>
  <si>
    <t>Malpractice</t>
  </si>
  <si>
    <t>Malted Milk</t>
  </si>
  <si>
    <t>Robert Johnson</t>
  </si>
  <si>
    <t>Maluco Beleza</t>
  </si>
  <si>
    <t>Mama Africa</t>
  </si>
  <si>
    <t>Mama Said</t>
  </si>
  <si>
    <t>Mama, I'm Coming Home</t>
  </si>
  <si>
    <t>L. Kilmister, O. Osbourne &amp; Z. Wylde</t>
  </si>
  <si>
    <t>No More Tears (Remastered)</t>
  </si>
  <si>
    <t>Man In The Box</t>
  </si>
  <si>
    <t>Man of Science, Man of Faith (Premiere)</t>
  </si>
  <si>
    <t>Man On The Edge</t>
  </si>
  <si>
    <t>Man Or Animal</t>
  </si>
  <si>
    <t>Man With The Woman Head</t>
  </si>
  <si>
    <t>Don Van Vliet</t>
  </si>
  <si>
    <t>Mangueira</t>
  </si>
  <si>
    <t>Bizuca/Clóvis Pê/Gilson Bernini/Marelo D'Aguia</t>
  </si>
  <si>
    <t>Manguetown</t>
  </si>
  <si>
    <t>Chico Science/Dengue/Lúcio Maia</t>
  </si>
  <si>
    <t>Manic Depression</t>
  </si>
  <si>
    <t>Manifest Destiny</t>
  </si>
  <si>
    <t>Manuel</t>
  </si>
  <si>
    <t>Mão Na Cabeça</t>
  </si>
  <si>
    <t>Maraçá</t>
  </si>
  <si>
    <t>Maracatu Atômico</t>
  </si>
  <si>
    <t>Maracatu Atômico [Atomic Version]</t>
  </si>
  <si>
    <t>Maracatu Atômico [Ragga Mix]</t>
  </si>
  <si>
    <t>Maracatu Atômico [Trip Hop]</t>
  </si>
  <si>
    <t>Maracatu De Tiro Certeiro</t>
  </si>
  <si>
    <t>Maria</t>
  </si>
  <si>
    <t>Maria Fumaça</t>
  </si>
  <si>
    <t>Luiz Carlos/Oberdan</t>
  </si>
  <si>
    <t>Maria Maria</t>
  </si>
  <si>
    <t>W. Jean, J. Duplessis, Carlos Santana, K. Perazzo &amp; R. Rekow</t>
  </si>
  <si>
    <t>Maria Rosa</t>
  </si>
  <si>
    <t>Maria, Maria</t>
  </si>
  <si>
    <t>Marina (Dorival Caymmi)</t>
  </si>
  <si>
    <t>Marker In The Sand</t>
  </si>
  <si>
    <t>Mike McCready</t>
  </si>
  <si>
    <t>Marquis In Spades</t>
  </si>
  <si>
    <t>Marvin</t>
  </si>
  <si>
    <t>Mary Jane</t>
  </si>
  <si>
    <t>Mas Que Nada</t>
  </si>
  <si>
    <t>Mata Virgem</t>
  </si>
  <si>
    <t>Maternity Leave</t>
  </si>
  <si>
    <t>Mateus Enter</t>
  </si>
  <si>
    <t>May This Be Love</t>
  </si>
  <si>
    <t>Maybe I'm A Leo</t>
  </si>
  <si>
    <t>Me &amp; Mr. Jones</t>
  </si>
  <si>
    <t>Me Deixas Louca</t>
  </si>
  <si>
    <t>Me In Honey</t>
  </si>
  <si>
    <t>Me Liga</t>
  </si>
  <si>
    <t>Me Wise Magic</t>
  </si>
  <si>
    <t>Mean Disposition</t>
  </si>
  <si>
    <t>Meditação</t>
  </si>
  <si>
    <t>Tom Jobim - Newton Mendoça</t>
  </si>
  <si>
    <t>Medo De Escuro</t>
  </si>
  <si>
    <t>Meet Kevin Johnson</t>
  </si>
  <si>
    <t>Meia-Lua Inteira</t>
  </si>
  <si>
    <t>Mel</t>
  </si>
  <si>
    <t>Caetano Veloso - Waly Salomão</t>
  </si>
  <si>
    <t>Mellowship Slinky In B Major</t>
  </si>
  <si>
    <t>Melô Do Marinheiro</t>
  </si>
  <si>
    <t>Memory Motel</t>
  </si>
  <si>
    <t>Menestrel Das Alagoas</t>
  </si>
  <si>
    <t>Menina Bonita</t>
  </si>
  <si>
    <t>Alexandre Brazil/Pedro Luis/Rodrigo Cabelo</t>
  </si>
  <si>
    <t>Menina Sarará</t>
  </si>
  <si>
    <t>Menino De Rua</t>
  </si>
  <si>
    <t>Menino do Rio</t>
  </si>
  <si>
    <t>Menino Do Rio</t>
  </si>
  <si>
    <t>Meninos E Meninas</t>
  </si>
  <si>
    <t>Mensagem</t>
  </si>
  <si>
    <t>Bino Farias/Da Gama/Lazão/Rás Bernardo</t>
  </si>
  <si>
    <t>Mensagen De Amor (2000)</t>
  </si>
  <si>
    <t>Mercyful Fate</t>
  </si>
  <si>
    <t>Diamond/Shermann</t>
  </si>
  <si>
    <t>Merry Christmas</t>
  </si>
  <si>
    <t>Message in a Bottle</t>
  </si>
  <si>
    <t>Message in a Bottle (new classic rock mix)</t>
  </si>
  <si>
    <t>Metal Meltdown</t>
  </si>
  <si>
    <t>Metal Militia</t>
  </si>
  <si>
    <t>Metopes, Op. 29: Calypso</t>
  </si>
  <si>
    <t>Karol Szymanowski</t>
  </si>
  <si>
    <t>Szymanowski: Piano Works, Vol. 1</t>
  </si>
  <si>
    <t>Martin Roscoe</t>
  </si>
  <si>
    <t>Metrô. Linha 743</t>
  </si>
  <si>
    <t>Meu Bem-Querer</t>
  </si>
  <si>
    <t>Meu Caro Amigo</t>
  </si>
  <si>
    <t>Meu Erro</t>
  </si>
  <si>
    <t>Meu Guarda-Chuva</t>
  </si>
  <si>
    <t>Meu Mundo Fica Completo (Com Você)</t>
  </si>
  <si>
    <t>Meu Pranto Rolou</t>
  </si>
  <si>
    <t>Meu Refrigerador Não Funciona</t>
  </si>
  <si>
    <t>Arnaldo Baptista - Rita Lee - Sérgio Dias</t>
  </si>
  <si>
    <t>MFC</t>
  </si>
  <si>
    <t>Miami</t>
  </si>
  <si>
    <t>Michael's Birthday</t>
  </si>
  <si>
    <t>Midget</t>
  </si>
  <si>
    <t>Midlife Crisis</t>
  </si>
  <si>
    <t>Midnight</t>
  </si>
  <si>
    <t>Midnight Blue</t>
  </si>
  <si>
    <t>Midnight Cowboy</t>
  </si>
  <si>
    <t>Midnight From The Inside Out</t>
  </si>
  <si>
    <t>Migra</t>
  </si>
  <si>
    <t>R. Taha, Carlos Santana &amp; T. Lindsay</t>
  </si>
  <si>
    <t>Mil Pedaços</t>
  </si>
  <si>
    <t>Miles Davis, Gil Evans</t>
  </si>
  <si>
    <t>Miles Runs The Voodoo Down</t>
  </si>
  <si>
    <t>Milk It</t>
  </si>
  <si>
    <t>Millenium</t>
  </si>
  <si>
    <t>Maxton Gig Beesley Jnr.</t>
  </si>
  <si>
    <t>Milton Nascimento, Caetano Veloso</t>
  </si>
  <si>
    <t>Minha Fé</t>
  </si>
  <si>
    <t>Murilão</t>
  </si>
  <si>
    <t>Minha Gata</t>
  </si>
  <si>
    <t>Minha Namorada</t>
  </si>
  <si>
    <t>Minor Thing</t>
  </si>
  <si>
    <t>Minority</t>
  </si>
  <si>
    <t>Miracle</t>
  </si>
  <si>
    <t>Miracle Drug</t>
  </si>
  <si>
    <t>Miracle To Me</t>
  </si>
  <si>
    <t>Mis Penas Lloraba Yo (Ao Vivo) Soy Gitano (Tangos)</t>
  </si>
  <si>
    <t>Miserere mei, Deus</t>
  </si>
  <si>
    <t>Gregorio Allegri</t>
  </si>
  <si>
    <t>Allegri: Miserere</t>
  </si>
  <si>
    <t>Richard Marlow &amp; The Choir of Trinity College, Cambridge</t>
  </si>
  <si>
    <t>Miséria</t>
  </si>
  <si>
    <t>Arnaldo Antunes/Britto, SergioMiklos, Paulo</t>
  </si>
  <si>
    <t>Miss Sarajevo</t>
  </si>
  <si>
    <t>Missa Papae Marcelli: Kyrie</t>
  </si>
  <si>
    <t>Giovanni Pierluigi da Palestrina</t>
  </si>
  <si>
    <t>Palestrina: Missa Papae Marcelli &amp; Allegri: Miserere</t>
  </si>
  <si>
    <t>Choir Of Westminster Abbey &amp; Simon Preston</t>
  </si>
  <si>
    <t>Mistério da Raça</t>
  </si>
  <si>
    <t>Luiz Melodia/Ricardo Augusto</t>
  </si>
  <si>
    <t>Mistreated</t>
  </si>
  <si>
    <t>Mistreated (Alternate Version)</t>
  </si>
  <si>
    <t>Blackmore/Coverdale</t>
  </si>
  <si>
    <t>Misty Mountain Hop</t>
  </si>
  <si>
    <t>Moby Dick</t>
  </si>
  <si>
    <t>John Bonham, John Paul Jones, Jimmy Page</t>
  </si>
  <si>
    <t>The Song Remains The Same (Disc 2)</t>
  </si>
  <si>
    <t>Mocidade</t>
  </si>
  <si>
    <t>Domenil/J. Brito/Joaozinho/Rap, Marcelo Do</t>
  </si>
  <si>
    <t>Mocidade Alegre 2001</t>
  </si>
  <si>
    <t>Mofo</t>
  </si>
  <si>
    <t>Molina</t>
  </si>
  <si>
    <t>Momentos Que Marcam</t>
  </si>
  <si>
    <t>Momma's Gotta Die Tonight</t>
  </si>
  <si>
    <t>Money</t>
  </si>
  <si>
    <t>Berry Gordy, Jr./Janie Bradford</t>
  </si>
  <si>
    <t>Money's Too Tight To Mention</t>
  </si>
  <si>
    <t>John and William Valentine</t>
  </si>
  <si>
    <t>Monkey Wrench</t>
  </si>
  <si>
    <t>Montsegur</t>
  </si>
  <si>
    <t>Moon germs</t>
  </si>
  <si>
    <t>Moon Is Up</t>
  </si>
  <si>
    <t>Moon River</t>
  </si>
  <si>
    <t>henry mancini/johnny mercer</t>
  </si>
  <si>
    <t>Moonchild</t>
  </si>
  <si>
    <t>Adrian Smith; Bruce Dickinson</t>
  </si>
  <si>
    <t>Morena De Angola</t>
  </si>
  <si>
    <t>Morning Glory</t>
  </si>
  <si>
    <t>J. Kay/Jay Kay</t>
  </si>
  <si>
    <t>Morro Da Casa Verde 2001</t>
  </si>
  <si>
    <t>Most High</t>
  </si>
  <si>
    <t>Motéis</t>
  </si>
  <si>
    <t>Moth</t>
  </si>
  <si>
    <t>Mother</t>
  </si>
  <si>
    <t>Mother Russia</t>
  </si>
  <si>
    <t>Mother's Little Helper</t>
  </si>
  <si>
    <t>Motorbreath</t>
  </si>
  <si>
    <t>James Hetfield</t>
  </si>
  <si>
    <t>Mouth To Mouth</t>
  </si>
  <si>
    <t>Bill Gould/Jon Hudson/Mike Bordin/Mike Patton</t>
  </si>
  <si>
    <t>Move On</t>
  </si>
  <si>
    <t>Mr Funk Samba</t>
  </si>
  <si>
    <t>Mr. Brownstone</t>
  </si>
  <si>
    <t>Mr. Cab Driver</t>
  </si>
  <si>
    <t>Mr. Crowley</t>
  </si>
  <si>
    <t>Mr. Moon</t>
  </si>
  <si>
    <t>Stuard Zender/Toby Smith</t>
  </si>
  <si>
    <t>Muçulmano</t>
  </si>
  <si>
    <t>Leão, Rodrigo F./Samuel Rosa</t>
  </si>
  <si>
    <t>Muffin Man</t>
  </si>
  <si>
    <t>Muita Bobeira</t>
  </si>
  <si>
    <t>Luciana Souza</t>
  </si>
  <si>
    <t>Duos II</t>
  </si>
  <si>
    <t>Luciana Souza/Romero Lubambo</t>
  </si>
  <si>
    <t>Muita Estrela, Pouca Constelação</t>
  </si>
  <si>
    <t>Mulher Carioca</t>
  </si>
  <si>
    <t>Mun-Ra</t>
  </si>
  <si>
    <t>Mundaréu</t>
  </si>
  <si>
    <t>Murder On the Rising Star</t>
  </si>
  <si>
    <t>Murders In The Rue Morgue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</si>
  <si>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</si>
  <si>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</si>
  <si>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</si>
  <si>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Music for the Royal Fireworks, HWV351 (1749): La Réjouissance</t>
  </si>
  <si>
    <t>George Frideric Handel</t>
  </si>
  <si>
    <t>Handel: Music for the Royal Fireworks (Original Version 1749)</t>
  </si>
  <si>
    <t>Music Of The Wind</t>
  </si>
  <si>
    <t>Música Ambiente</t>
  </si>
  <si>
    <t>Música De Trabalho</t>
  </si>
  <si>
    <t>Música No Ar</t>
  </si>
  <si>
    <t>Música Urbana 2</t>
  </si>
  <si>
    <t>My Baby Left Me</t>
  </si>
  <si>
    <t>My Bridges Burn</t>
  </si>
  <si>
    <t>My Brother</t>
  </si>
  <si>
    <t>My Friend Of Misery</t>
  </si>
  <si>
    <t>James Hetfield, Lars Ulrich and Jason Newsted</t>
  </si>
  <si>
    <t>My Funny Valentine (Live)</t>
  </si>
  <si>
    <t>My Generation</t>
  </si>
  <si>
    <t>My Hero</t>
  </si>
  <si>
    <t>My Kind Of Town</t>
  </si>
  <si>
    <t>My Love</t>
  </si>
  <si>
    <t>Jauperi/Zeu Góes</t>
  </si>
  <si>
    <t>My Lovely Man</t>
  </si>
  <si>
    <t>My Melancholy Blues</t>
  </si>
  <si>
    <t>My Michelle</t>
  </si>
  <si>
    <t>My Mistake</t>
  </si>
  <si>
    <t>My Poor Brain</t>
  </si>
  <si>
    <t>My Ship</t>
  </si>
  <si>
    <t>Ira Gershwin, Kurt Weill</t>
  </si>
  <si>
    <t>My Time After Awhile</t>
  </si>
  <si>
    <t>Robert Geddins/Ron Badger/Sheldon Feinberg</t>
  </si>
  <si>
    <t>My Way</t>
  </si>
  <si>
    <t>claude françois/gilles thibault/jacques revaux/paul anka</t>
  </si>
  <si>
    <t>My World</t>
  </si>
  <si>
    <t>Mysterious Ways</t>
  </si>
  <si>
    <t>Mystic Man</t>
  </si>
  <si>
    <t>N.I.B.</t>
  </si>
  <si>
    <t>Na Cadência Do Samba</t>
  </si>
  <si>
    <t>Na Frente Da TV</t>
  </si>
  <si>
    <t>Bino/Da Gama/Lazao/Ras Bernardo</t>
  </si>
  <si>
    <t>Na Ladeira</t>
  </si>
  <si>
    <t>Nabucco: Chorus, "Va, Pensiero, Sull'ali Dorate"</t>
  </si>
  <si>
    <t>Giuseppe Verdi</t>
  </si>
  <si>
    <t>Great Opera Choruses</t>
  </si>
  <si>
    <t>Chicago Symphony Chorus, Chicago Symphony Orchestra &amp; Sir Georg Solti</t>
  </si>
  <si>
    <t>Naked In Front Of The Computer</t>
  </si>
  <si>
    <t>Naked In The Rain</t>
  </si>
  <si>
    <t>Naked Sunday</t>
  </si>
  <si>
    <t>D. DeLeo/Kretz/R. DeLeo/Weiland</t>
  </si>
  <si>
    <t>Não Dá Mais Pra Segurar (Explode Coração)</t>
  </si>
  <si>
    <t>Não Deixe O Samba Morrer - Cassia Eller e Alcione</t>
  </si>
  <si>
    <t>Não Quero Dinheiro</t>
  </si>
  <si>
    <t>Não Sei O Que Eu Quero Da Vida</t>
  </si>
  <si>
    <t>Não Sou Mais Disso</t>
  </si>
  <si>
    <t>Jorge Aragão/Zeca Pagodinho</t>
  </si>
  <si>
    <t>Não Vou Ficar</t>
  </si>
  <si>
    <t>Não Vou Lutar</t>
  </si>
  <si>
    <t>Não Vou Me Adaptar</t>
  </si>
  <si>
    <t>Arnaldo Antunes</t>
  </si>
  <si>
    <t>Naquele Dia</t>
  </si>
  <si>
    <t>Nasty Piece Of Work</t>
  </si>
  <si>
    <t>Natália</t>
  </si>
  <si>
    <t>Navegar Impreciso</t>
  </si>
  <si>
    <t>Near Wild Heaven</t>
  </si>
  <si>
    <t>Nebulosa Do Amor</t>
  </si>
  <si>
    <t>Nefertiti</t>
  </si>
  <si>
    <t>Nega Do Cabelo Duro</t>
  </si>
  <si>
    <t>Negative Creep</t>
  </si>
  <si>
    <t>Negócio É</t>
  </si>
  <si>
    <t>Nem 5 Minutos Guardados</t>
  </si>
  <si>
    <t>Nem Um Dia</t>
  </si>
  <si>
    <t>Nene 2001</t>
  </si>
  <si>
    <t>Nervosa</t>
  </si>
  <si>
    <t>Never Before</t>
  </si>
  <si>
    <t>Never Say Die</t>
  </si>
  <si>
    <t>New Faces</t>
  </si>
  <si>
    <t>New Frontier</t>
  </si>
  <si>
    <t>Adrian Smith/Bruce Dickinson/Nicko McBrain</t>
  </si>
  <si>
    <t>New Love</t>
  </si>
  <si>
    <t>New Rhumba</t>
  </si>
  <si>
    <t>A. Jamal</t>
  </si>
  <si>
    <t>New Test Leper</t>
  </si>
  <si>
    <t>New Way Home</t>
  </si>
  <si>
    <t>New Year's Day</t>
  </si>
  <si>
    <t>New York</t>
  </si>
  <si>
    <t>New York, New York</t>
  </si>
  <si>
    <t>fred ebb/john kander</t>
  </si>
  <si>
    <t>Neworld</t>
  </si>
  <si>
    <t>Nice Guys Finish Last</t>
  </si>
  <si>
    <t>Nico</t>
  </si>
  <si>
    <t>Night Flight</t>
  </si>
  <si>
    <t>Night Of The Long Knives</t>
  </si>
  <si>
    <t>Night Time Is The Right Time</t>
  </si>
  <si>
    <t>Night Train</t>
  </si>
  <si>
    <t>Jimmy Forrest/Lewis C. Simpkins/Oscar Washington</t>
  </si>
  <si>
    <t>Nightrain</t>
  </si>
  <si>
    <t>Nimrod (Adagio) from Variations On an Original Theme, Op. 36 "Enigma"</t>
  </si>
  <si>
    <t>The Last Night of the Proms</t>
  </si>
  <si>
    <t>Barry Wordsworth &amp; BBC Concert Orchestra</t>
  </si>
  <si>
    <t>No Bone Movies</t>
  </si>
  <si>
    <t>No Clima</t>
  </si>
  <si>
    <t>No Fundo Do Quintal Da Escola</t>
  </si>
  <si>
    <t>No Futuro</t>
  </si>
  <si>
    <t>No Good Without You</t>
  </si>
  <si>
    <t>William "Mickey" Stevenson</t>
  </si>
  <si>
    <t>No Memory</t>
  </si>
  <si>
    <t>Dean Deleo</t>
  </si>
  <si>
    <t>No More Lies</t>
  </si>
  <si>
    <t>No More Tears</t>
  </si>
  <si>
    <t>J. Purdell, M. Inez, O. Osbourne, R. Castillo &amp; Z. Wylde</t>
  </si>
  <si>
    <t>No No No</t>
  </si>
  <si>
    <t>No One Came</t>
  </si>
  <si>
    <t>No One Like You</t>
  </si>
  <si>
    <t>No Quarter</t>
  </si>
  <si>
    <t>John Paul Jones</t>
  </si>
  <si>
    <t>No Remorse</t>
  </si>
  <si>
    <t>No Sign of Yesterday</t>
  </si>
  <si>
    <t>No Such Thing</t>
  </si>
  <si>
    <t>No Way Back</t>
  </si>
  <si>
    <t>Nobody Knows You When You're Down &amp; Out</t>
  </si>
  <si>
    <t>Jimmy Cox</t>
  </si>
  <si>
    <t>Nobody Told Me</t>
  </si>
  <si>
    <t>Nobody's Fault But Mine</t>
  </si>
  <si>
    <t>Nobody's Home</t>
  </si>
  <si>
    <t>Noite Do Prazer</t>
  </si>
  <si>
    <t>Noite Negra</t>
  </si>
  <si>
    <t>Norwegian Wood</t>
  </si>
  <si>
    <t>John Lennon, Paul McCartney</t>
  </si>
  <si>
    <t>Nós (Ao Vivo)</t>
  </si>
  <si>
    <t>Nos Bailes Da Vida</t>
  </si>
  <si>
    <t>Nossa Gente (Avisa Là)</t>
  </si>
  <si>
    <t>Nosso Adeus</t>
  </si>
  <si>
    <t>Not In Portland</t>
  </si>
  <si>
    <t>Not The Doctor</t>
  </si>
  <si>
    <t>Nothin' To Lose</t>
  </si>
  <si>
    <t>Nothing But Love</t>
  </si>
  <si>
    <t>Nothing Else Matters</t>
  </si>
  <si>
    <t>Nothing Left to Say But Goodbye</t>
  </si>
  <si>
    <t>Nothing to Hide</t>
  </si>
  <si>
    <t>Nothing To Say</t>
  </si>
  <si>
    <t>Nothingman</t>
  </si>
  <si>
    <t>Jeff Ament &amp; Eddie Vedder</t>
  </si>
  <si>
    <t>November Rain</t>
  </si>
  <si>
    <t>Now I'm Here</t>
  </si>
  <si>
    <t>Now Sports</t>
  </si>
  <si>
    <t>Now You're Gone</t>
  </si>
  <si>
    <t>Now's The Time</t>
  </si>
  <si>
    <t>Numb</t>
  </si>
  <si>
    <t>U2; Edge, The</t>
  </si>
  <si>
    <t>Numbers</t>
  </si>
  <si>
    <t>O Amor Daqui De Casa</t>
  </si>
  <si>
    <t>O Amor Nao Sabe Esperar</t>
  </si>
  <si>
    <t>O Bêbado e a Equilibrista</t>
  </si>
  <si>
    <t>O Beco</t>
  </si>
  <si>
    <t>O Bicho Tá Pregando</t>
  </si>
  <si>
    <t>O Boto (Bôto)</t>
  </si>
  <si>
    <t>O Braço Da Minha Guitarra</t>
  </si>
  <si>
    <t>O Cidadão Do Mundo</t>
  </si>
  <si>
    <t>O Descobridor Dos Sete Mares</t>
  </si>
  <si>
    <t>Gilson Mendonça/Michel</t>
  </si>
  <si>
    <t>O Dia Em Que A Terra Parou</t>
  </si>
  <si>
    <t>O Encontro De Isaac Asimov Com Santos Dumont No Céu</t>
  </si>
  <si>
    <t>O Erê</t>
  </si>
  <si>
    <t>Bernardo Vilhena/Bino Farias/Da Gama/Lazão/Toni Garrido</t>
  </si>
  <si>
    <t>Bernardo Vilhena/Bino/Da Gama/Lazao/Toni Garrido</t>
  </si>
  <si>
    <t>O Estrangeiro</t>
  </si>
  <si>
    <t>O Leaozinho</t>
  </si>
  <si>
    <t>O Livro Dos Dias</t>
  </si>
  <si>
    <t>O Mestre-Sala dos Mares</t>
  </si>
  <si>
    <t>O Misterio do Samba</t>
  </si>
  <si>
    <t>O Pulso</t>
  </si>
  <si>
    <t>O Que É O Que É ?</t>
  </si>
  <si>
    <t>O Que Me Importa</t>
  </si>
  <si>
    <t>O Que Será (À Flor Da Terra)</t>
  </si>
  <si>
    <t>O Que Vai Em Meu Coração</t>
  </si>
  <si>
    <t>O Segredo Do Universo</t>
  </si>
  <si>
    <t>O Segundo Sol</t>
  </si>
  <si>
    <t>O Trem Da Juventude</t>
  </si>
  <si>
    <t>O Último Romântico (Ao Vivo)</t>
  </si>
  <si>
    <t>O Velho E Aflor</t>
  </si>
  <si>
    <t>O Xote Das Meninas</t>
  </si>
  <si>
    <t>OAM's Blues</t>
  </si>
  <si>
    <t>Aaron Goldberg</t>
  </si>
  <si>
    <t>Worlds</t>
  </si>
  <si>
    <t>Occupation / Precipice</t>
  </si>
  <si>
    <t>Oceano</t>
  </si>
  <si>
    <t>Oceans</t>
  </si>
  <si>
    <t>October Song</t>
  </si>
  <si>
    <t>Matt Rowe &amp; Stefan Skarbek</t>
  </si>
  <si>
    <t>Óculos</t>
  </si>
  <si>
    <t>Odara</t>
  </si>
  <si>
    <t>Of Wolf And Man</t>
  </si>
  <si>
    <t>Off He Goes</t>
  </si>
  <si>
    <t>Office Olympics</t>
  </si>
  <si>
    <t>Oh, My Love</t>
  </si>
  <si>
    <t>Oi, La</t>
  </si>
  <si>
    <t>Óia Eu Aqui De Novo</t>
  </si>
  <si>
    <t>Old Love</t>
  </si>
  <si>
    <t>Eric Clapton, Robert Cray</t>
  </si>
  <si>
    <t>Old School Hollywood</t>
  </si>
  <si>
    <t>Dolmayan, John/Malakian, Daron/Odadjian, Shavo</t>
  </si>
  <si>
    <t>Olhos Coloridos (Com Sandra De Sá)</t>
  </si>
  <si>
    <t>Olodum - Alegria Geral</t>
  </si>
  <si>
    <t>Olodum - Smile (Instrumental)</t>
  </si>
  <si>
    <t>Olodum, A Banda Do Pelô</t>
  </si>
  <si>
    <t>On A Plain</t>
  </si>
  <si>
    <t>On Fire</t>
  </si>
  <si>
    <t>On Mercury</t>
  </si>
  <si>
    <t>On the Beautiful Blue Danube</t>
  </si>
  <si>
    <t>Johann Strauss II</t>
  </si>
  <si>
    <t>Strauss: Waltzes</t>
  </si>
  <si>
    <t>On The Mend</t>
  </si>
  <si>
    <t>On The Run</t>
  </si>
  <si>
    <t>Gilmour, Waters</t>
  </si>
  <si>
    <t>Once</t>
  </si>
  <si>
    <t>Onde Anda Você</t>
  </si>
  <si>
    <t>Onde Você Mora?</t>
  </si>
  <si>
    <t>Marisa Monte/Nando Reis</t>
  </si>
  <si>
    <t>One</t>
  </si>
  <si>
    <t>James Hetfield &amp; Lars Ulrich</t>
  </si>
  <si>
    <t>One and the Same</t>
  </si>
  <si>
    <t>One For The Road</t>
  </si>
  <si>
    <t>E. Schrody/L. Dimant/L. Muggerud</t>
  </si>
  <si>
    <t>One Giant Leap</t>
  </si>
  <si>
    <t>One I Want</t>
  </si>
  <si>
    <t>One Man's Meat</t>
  </si>
  <si>
    <t>One Minute Warning</t>
  </si>
  <si>
    <t>One of Them</t>
  </si>
  <si>
    <t>One of Us</t>
  </si>
  <si>
    <t>One Step Beyond</t>
  </si>
  <si>
    <t>One Step Closer</t>
  </si>
  <si>
    <t>One Vision</t>
  </si>
  <si>
    <t>Onibusfobia</t>
  </si>
  <si>
    <t>Only A Dream In Rio</t>
  </si>
  <si>
    <t>Only the Good Die Young</t>
  </si>
  <si>
    <t>Bruce Dickinson; Harris</t>
  </si>
  <si>
    <t>Opachorô (Live)</t>
  </si>
  <si>
    <t>Oprah</t>
  </si>
  <si>
    <t>Opus No.1</t>
  </si>
  <si>
    <t>Oração</t>
  </si>
  <si>
    <t>Orange Crush</t>
  </si>
  <si>
    <t>Orientation</t>
  </si>
  <si>
    <t>Original Fire</t>
  </si>
  <si>
    <t>Original Of The Species</t>
  </si>
  <si>
    <t>Orion</t>
  </si>
  <si>
    <t>Os Alquimistas Estão Chegando</t>
  </si>
  <si>
    <t>Os Cegos Do Castelo</t>
  </si>
  <si>
    <t>Os Exilados</t>
  </si>
  <si>
    <t>Otay</t>
  </si>
  <si>
    <t>John Scofield, Robert Aries, Milton Chambers and Gary Grainger</t>
  </si>
  <si>
    <t>Otherside</t>
  </si>
  <si>
    <t>Out Of Control</t>
  </si>
  <si>
    <t>Out Of Sight</t>
  </si>
  <si>
    <t>Ted Wright</t>
  </si>
  <si>
    <t>Out Of Tears</t>
  </si>
  <si>
    <t>Out of the Shadows</t>
  </si>
  <si>
    <t>Out Of The Silent Planet</t>
  </si>
  <si>
    <t>Out On The Tiles</t>
  </si>
  <si>
    <t>Jimmy Page, Robert Plant, John Bonham</t>
  </si>
  <si>
    <t>Out Ta Get Me</t>
  </si>
  <si>
    <t>Jim Beard &amp; Jon Herington</t>
  </si>
  <si>
    <t>Outlaws</t>
  </si>
  <si>
    <t>Outra Vez</t>
  </si>
  <si>
    <t>Outshined</t>
  </si>
  <si>
    <t>Over Again</t>
  </si>
  <si>
    <t>Over And Out</t>
  </si>
  <si>
    <t>Over The Hills And Far Away</t>
  </si>
  <si>
    <t>Overdose</t>
  </si>
  <si>
    <t>Overdrive</t>
  </si>
  <si>
    <t>Overkill</t>
  </si>
  <si>
    <t>Clarke/Kilmister/Tayler</t>
  </si>
  <si>
    <t>Overtime</t>
  </si>
  <si>
    <t>Ozone Baby</t>
  </si>
  <si>
    <t>P.S.Apareça</t>
  </si>
  <si>
    <t>Padre Cícero</t>
  </si>
  <si>
    <t>Paga Pau</t>
  </si>
  <si>
    <t>Pagan Baby</t>
  </si>
  <si>
    <t>Paint It Black</t>
  </si>
  <si>
    <t>Keith Richards/Mick Jagger</t>
  </si>
  <si>
    <t>Pais E Filhos</t>
  </si>
  <si>
    <t>País Tropical</t>
  </si>
  <si>
    <t>Paisagem Na Janela</t>
  </si>
  <si>
    <t>Lô Borges, Fernando Brant</t>
  </si>
  <si>
    <t>Palavras</t>
  </si>
  <si>
    <t>Palavras Ao Vento</t>
  </si>
  <si>
    <t>Palco</t>
  </si>
  <si>
    <t>Palco (Live)</t>
  </si>
  <si>
    <t>Palhas Do Coqueiro</t>
  </si>
  <si>
    <t>Panama</t>
  </si>
  <si>
    <t>Panis Et Circenses</t>
  </si>
  <si>
    <t>Caetano Veloso - Gilberto Gil</t>
  </si>
  <si>
    <t>Papa's Got A Brand New Bag Pt.1</t>
  </si>
  <si>
    <t>Papeau Nuky Doe</t>
  </si>
  <si>
    <t>Papel Principal</t>
  </si>
  <si>
    <t>Almir Guineto/Dedé Paraiso/Luverci Ernesto</t>
  </si>
  <si>
    <t>Papelão</t>
  </si>
  <si>
    <t>Par Avion</t>
  </si>
  <si>
    <t>Para Lennon E McCartney</t>
  </si>
  <si>
    <t>Lô Borges, Márcio Borges, Fernando Brant</t>
  </si>
  <si>
    <t>Parabolicamará</t>
  </si>
  <si>
    <t>Parachutes</t>
  </si>
  <si>
    <t>Paradise City</t>
  </si>
  <si>
    <t>Parallel Universe</t>
  </si>
  <si>
    <t>Paranoid</t>
  </si>
  <si>
    <t>Parasite</t>
  </si>
  <si>
    <t>Paris On Mine</t>
  </si>
  <si>
    <t>Jon Herington</t>
  </si>
  <si>
    <t>Partita in E Major, BWV 1006A: I. Prelude</t>
  </si>
  <si>
    <t>J.S. Bach: Chaconne, Suite in E Minor, Partita in E Major &amp; Prelude, Fugue and Allegro</t>
  </si>
  <si>
    <t>Julian Bream</t>
  </si>
  <si>
    <t>Paschendale</t>
  </si>
  <si>
    <t>Past, Present, and Future</t>
  </si>
  <si>
    <t>Paths Of Glory</t>
  </si>
  <si>
    <t>Pau-De-Arara</t>
  </si>
  <si>
    <t>Guio De Morais E Seus "Parentes"/Luiz Gonzaga</t>
  </si>
  <si>
    <t>Paula E Bebeto</t>
  </si>
  <si>
    <t>Pavan, Lachrimae Antiquae</t>
  </si>
  <si>
    <t>John Dowland</t>
  </si>
  <si>
    <t>Armada: Music from the Courts of England and Spain</t>
  </si>
  <si>
    <t>Fretwork</t>
  </si>
  <si>
    <t>Payin' Them Dues Blues</t>
  </si>
  <si>
    <t>Peace On Earth</t>
  </si>
  <si>
    <t>Peer Gynt Suite No.1, Op.46: 1. Morning Mood</t>
  </si>
  <si>
    <t>Edvard Grieg</t>
  </si>
  <si>
    <t>Grieg: Peer Gynt Suites &amp; Sibelius: Pelléas et Mélisande</t>
  </si>
  <si>
    <t>Pela Internet (Live)</t>
  </si>
  <si>
    <t>Pela Luz Dos Olhos Teus</t>
  </si>
  <si>
    <t>Pela Luz dos Olhos Teus (Miúcha e Tom Jobim)</t>
  </si>
  <si>
    <t>Pensamento</t>
  </si>
  <si>
    <t>Bino Farias/Da Gamma/Lazão/Rás Bernard</t>
  </si>
  <si>
    <t>Pererê</t>
  </si>
  <si>
    <t>Augusto Conceição/Chiclete Com Banana</t>
  </si>
  <si>
    <t>Perfect</t>
  </si>
  <si>
    <t>Perfect Circle</t>
  </si>
  <si>
    <t>Perfect Crime</t>
  </si>
  <si>
    <t>Perfect Strangers</t>
  </si>
  <si>
    <t>Perfeição</t>
  </si>
  <si>
    <t>Performance Review</t>
  </si>
  <si>
    <t>Perola Negra 2001</t>
  </si>
  <si>
    <t>Perplexo</t>
  </si>
  <si>
    <t>Persuasion</t>
  </si>
  <si>
    <t>Carlos Santana</t>
  </si>
  <si>
    <t>Pescador de Ilusões</t>
  </si>
  <si>
    <t>Macelo Yuka/O Rappa</t>
  </si>
  <si>
    <t>Pétala</t>
  </si>
  <si>
    <t>Petits Machins (Little Stuff)</t>
  </si>
  <si>
    <t>Phantom Lord</t>
  </si>
  <si>
    <t>Phantom Of The Opera</t>
  </si>
  <si>
    <t>Phoney Smile Fake Hellos</t>
  </si>
  <si>
    <t>Photograph</t>
  </si>
  <si>
    <t>Phyllis's Wedding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</si>
  <si>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</si>
  <si>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</si>
  <si>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</si>
  <si>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</si>
  <si>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Pick Myself Up</t>
  </si>
  <si>
    <t>Pictures Of Home</t>
  </si>
  <si>
    <t>Pictures Of Lily</t>
  </si>
  <si>
    <t>Piece Of Pie</t>
  </si>
  <si>
    <t>Pilot</t>
  </si>
  <si>
    <t>Aquaman</t>
  </si>
  <si>
    <t>Pinball Wizard</t>
  </si>
  <si>
    <t>Pini Di Roma (Pinien Von Rom) \ I Pini Della Via Appia</t>
  </si>
  <si>
    <t>Respighi:Pines of Rome</t>
  </si>
  <si>
    <t>Plan B</t>
  </si>
  <si>
    <t>Dean Brown, Dennis Chambers &amp; Jim Beard</t>
  </si>
  <si>
    <t>Planet Home</t>
  </si>
  <si>
    <t>Plaster Caster</t>
  </si>
  <si>
    <t>Play The Game</t>
  </si>
  <si>
    <t>Play With Fire</t>
  </si>
  <si>
    <t>Nanker Phelge</t>
  </si>
  <si>
    <t>Playtime</t>
  </si>
  <si>
    <t>Please</t>
  </si>
  <si>
    <t>Please Don't Touch</t>
  </si>
  <si>
    <t>Heath/Robinson</t>
  </si>
  <si>
    <t>Please Mr. Postman</t>
  </si>
  <si>
    <t>Brian Holland/Freddie Gorman/Georgia Dobbins/Robert Bateman/William Garrett</t>
  </si>
  <si>
    <t>Please Please Please</t>
  </si>
  <si>
    <t>James Brown/Johnny Terry</t>
  </si>
  <si>
    <t>Please Read The Letter</t>
  </si>
  <si>
    <t>Plot 180</t>
  </si>
  <si>
    <t>Plush</t>
  </si>
  <si>
    <t>Poconé</t>
  </si>
  <si>
    <t>Pode Parar</t>
  </si>
  <si>
    <t>Jorge Vercilo/Jota Maranhao</t>
  </si>
  <si>
    <t>Podes Crer</t>
  </si>
  <si>
    <t>Podres Poderes</t>
  </si>
  <si>
    <t>Poeira</t>
  </si>
  <si>
    <t>Poison Eye</t>
  </si>
  <si>
    <t>Polícia (Vinheta)</t>
  </si>
  <si>
    <t>Polly</t>
  </si>
  <si>
    <t>Ponta de Areia</t>
  </si>
  <si>
    <t>Ponto De Interrogação</t>
  </si>
  <si>
    <t>Poofter's Froth Wyoming Plans Ahead</t>
  </si>
  <si>
    <t>Poor Tom</t>
  </si>
  <si>
    <t>Poor Twisted Me</t>
  </si>
  <si>
    <t>Pop Song 89</t>
  </si>
  <si>
    <t>Poprocks And Coke</t>
  </si>
  <si>
    <t>Por Causa De Você</t>
  </si>
  <si>
    <t>Por Merecer</t>
  </si>
  <si>
    <t>Por Que Será</t>
  </si>
  <si>
    <t>Por Você</t>
  </si>
  <si>
    <t>Porcelain</t>
  </si>
  <si>
    <t>Porch</t>
  </si>
  <si>
    <t>Portela</t>
  </si>
  <si>
    <t>Flavio Bororo/Paulo Apparicio/Wagner Alves/Zeca Sereno</t>
  </si>
  <si>
    <t>Portia</t>
  </si>
  <si>
    <t>Posso Até Me Apaixonar</t>
  </si>
  <si>
    <t>Dudu Nobre</t>
  </si>
  <si>
    <t>Posso Perder Minha Mulher, Minha Mãe, Desde Que Eu Tenha O Rock And Roll</t>
  </si>
  <si>
    <t>Arnaldo Baptista - Rita Lee - Arnolpho Lima Filho</t>
  </si>
  <si>
    <t>Pot-Pourri N.º 2</t>
  </si>
  <si>
    <t>Pot-Pourri N.º 4</t>
  </si>
  <si>
    <t>Pot-Pourri N.º 5</t>
  </si>
  <si>
    <t>Poundcake</t>
  </si>
  <si>
    <t>Pour Some Sugar On Me</t>
  </si>
  <si>
    <t>Power to the People</t>
  </si>
  <si>
    <t>Prá Dizer Adeus</t>
  </si>
  <si>
    <t>Praiera</t>
  </si>
  <si>
    <t>Praise</t>
  </si>
  <si>
    <t>Prazer E Fé</t>
  </si>
  <si>
    <t>Preciso Apender a Viver Só (Maysa)</t>
  </si>
  <si>
    <t>Preciso Aprender A Ser Só</t>
  </si>
  <si>
    <t>Preciso Ser Amado</t>
  </si>
  <si>
    <t>Tradicional</t>
  </si>
  <si>
    <t>Pretinha</t>
  </si>
  <si>
    <t>Preto Damião</t>
  </si>
  <si>
    <t>Pretty Baby</t>
  </si>
  <si>
    <t>Pretty Noose</t>
  </si>
  <si>
    <t>Pretty Persuasion</t>
  </si>
  <si>
    <t>Pretty Tied Up</t>
  </si>
  <si>
    <t>Izzy Stradlin'</t>
  </si>
  <si>
    <t>Pride (In The Name Of Love)</t>
  </si>
  <si>
    <t>Primal Scream</t>
  </si>
  <si>
    <t>Primary</t>
  </si>
  <si>
    <t>Primavera</t>
  </si>
  <si>
    <t>KC Porter &amp; JB Eckl</t>
  </si>
  <si>
    <t>Genival Cassiano/Silvio Rochael</t>
  </si>
  <si>
    <t>Prince Charming</t>
  </si>
  <si>
    <t>Princess of the Dawn</t>
  </si>
  <si>
    <t>Deaffy &amp; R.A. Smith-Diesel</t>
  </si>
  <si>
    <t>Principiando/Decolagem</t>
  </si>
  <si>
    <t>Pristina</t>
  </si>
  <si>
    <t>Problem Child</t>
  </si>
  <si>
    <t>Prodigal Son</t>
  </si>
  <si>
    <t>Producer's Cut: The Return</t>
  </si>
  <si>
    <t>Product Recall</t>
  </si>
  <si>
    <t>Prometheus Overture, Op. 43</t>
  </si>
  <si>
    <t>Beethoven: Symphony No. 6 'Pastoral' Etc.</t>
  </si>
  <si>
    <t>Otto Klemperer &amp; Philharmonia Orchestra</t>
  </si>
  <si>
    <t>Promises</t>
  </si>
  <si>
    <t>Clapton/F.eldman/Linn</t>
  </si>
  <si>
    <t>Protesto Do Olodum (Ao Vivo)</t>
  </si>
  <si>
    <t>Proud Mary</t>
  </si>
  <si>
    <t>Prowler</t>
  </si>
  <si>
    <t>Pseudo Silk Kimono</t>
  </si>
  <si>
    <t>Psychopomp</t>
  </si>
  <si>
    <t>Public Enema Number One</t>
  </si>
  <si>
    <t>Pulse</t>
  </si>
  <si>
    <t>Pura Elegancia</t>
  </si>
  <si>
    <t>Purgatory</t>
  </si>
  <si>
    <t>Purify</t>
  </si>
  <si>
    <t>Purple Haze</t>
  </si>
  <si>
    <t>Purple Stain</t>
  </si>
  <si>
    <t>Pushin Forward Back</t>
  </si>
  <si>
    <t>Put The Finger On You</t>
  </si>
  <si>
    <t>Put You Down</t>
  </si>
  <si>
    <t>Put Your Head Out</t>
  </si>
  <si>
    <t>E. Schrody/L. Freese/L. Muggerud</t>
  </si>
  <si>
    <t>Put Your Lights On</t>
  </si>
  <si>
    <t>E. Shrody</t>
  </si>
  <si>
    <t>Puteiro Em João Pessoa</t>
  </si>
  <si>
    <t>Quadrant</t>
  </si>
  <si>
    <t>Qualquer Coisa</t>
  </si>
  <si>
    <t>Quando Você Voltar</t>
  </si>
  <si>
    <t>Quanta (Live)</t>
  </si>
  <si>
    <t>Quase Um Segundo</t>
  </si>
  <si>
    <t>Que Luz É Essa</t>
  </si>
  <si>
    <t>Que Maravilha</t>
  </si>
  <si>
    <t>Que País É Este</t>
  </si>
  <si>
    <t>Queimando Tudo</t>
  </si>
  <si>
    <t>Queixa</t>
  </si>
  <si>
    <t>Quem Mata A Mulher Mata O Melhor</t>
  </si>
  <si>
    <t>Quem Me Cobrou?</t>
  </si>
  <si>
    <t>Querem Meu Sangue</t>
  </si>
  <si>
    <t>Quest For Fire</t>
  </si>
  <si>
    <t>Question!</t>
  </si>
  <si>
    <t>Qui Nem Jiló</t>
  </si>
  <si>
    <t>Quilombo Groove [Instrumental]</t>
  </si>
  <si>
    <t>Quintet for Horn, Violin, 2 Violas, and Cello in E Flat Major, K. 407/386c: III. Allegro</t>
  </si>
  <si>
    <t>Mozart: Chamber Music</t>
  </si>
  <si>
    <t>Nash Ensemble</t>
  </si>
  <si>
    <t>Radio Free Aurope</t>
  </si>
  <si>
    <t>Radio GA GA</t>
  </si>
  <si>
    <t>Radio Song</t>
  </si>
  <si>
    <t>Radio/Video</t>
  </si>
  <si>
    <t>Rag Doll</t>
  </si>
  <si>
    <t>Steven Tyler, Joe Perry, Jim Vallance, Holly Knight</t>
  </si>
  <si>
    <t>Rain</t>
  </si>
  <si>
    <t>Rain Song</t>
  </si>
  <si>
    <t>Rainmaker</t>
  </si>
  <si>
    <t>Raised By Another</t>
  </si>
  <si>
    <t>Ram It Down</t>
  </si>
  <si>
    <t>Ramble On</t>
  </si>
  <si>
    <t>Ramshackle Man</t>
  </si>
  <si>
    <t>Rapidamente</t>
  </si>
  <si>
    <t>Rappers Reais</t>
  </si>
  <si>
    <t>Rapture</t>
  </si>
  <si>
    <t>Rasul</t>
  </si>
  <si>
    <t>Rats</t>
  </si>
  <si>
    <t>Razor</t>
  </si>
  <si>
    <t>Re-Align</t>
  </si>
  <si>
    <t>Reach Down</t>
  </si>
  <si>
    <t>Real Love</t>
  </si>
  <si>
    <t>Real Thing</t>
  </si>
  <si>
    <t>Realce</t>
  </si>
  <si>
    <t>Realidade Virtual</t>
  </si>
  <si>
    <t>Bino/Da Gamma/Lazao/Toni Garrido</t>
  </si>
  <si>
    <t>Realword</t>
  </si>
  <si>
    <t>Rearviewmirror</t>
  </si>
  <si>
    <t>Rebelião</t>
  </si>
  <si>
    <t>Reboladeira</t>
  </si>
  <si>
    <t>Cal Adan/Ferrugem/Julinho Carioca/Tríona Ní Dhomhnaill</t>
  </si>
  <si>
    <t>Red House</t>
  </si>
  <si>
    <t>Red Light</t>
  </si>
  <si>
    <t>Red Mosquito</t>
  </si>
  <si>
    <t>Jeff Ament &amp; Stone Gossard &amp; Jack Irons &amp; Mike McCready &amp; Eddie Vedder</t>
  </si>
  <si>
    <t>Redundant</t>
  </si>
  <si>
    <t>Refavela (Live)</t>
  </si>
  <si>
    <t>Refazenda</t>
  </si>
  <si>
    <t>Reggae Music</t>
  </si>
  <si>
    <t>Reggae Odoyá</t>
  </si>
  <si>
    <t>Reggae Tchan</t>
  </si>
  <si>
    <t>Cal Adan/Del Rey, Tension/Edu Casanova</t>
  </si>
  <si>
    <t>Rehab</t>
  </si>
  <si>
    <t>Rehab (Hot Chip Remix)</t>
  </si>
  <si>
    <t>Release</t>
  </si>
  <si>
    <t>Jeff Ament/Mike McCready/Stone Gossard</t>
  </si>
  <si>
    <t>Releasing The Demons</t>
  </si>
  <si>
    <t>Relvelation (Mother Earth)</t>
  </si>
  <si>
    <t>Remedy</t>
  </si>
  <si>
    <t>Remember</t>
  </si>
  <si>
    <t>Remember Tomorrow</t>
  </si>
  <si>
    <t>Remote Control</t>
  </si>
  <si>
    <t>Requebra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</si>
  <si>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</si>
  <si>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</si>
  <si>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</si>
  <si>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</si>
  <si>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Resolve</t>
  </si>
  <si>
    <t>Respectable</t>
  </si>
  <si>
    <t>F. Baltes, R.A. Smith-Diesel, S. Kaufman, U. Dirkscneider &amp; W. Hoffman</t>
  </si>
  <si>
    <t>Resurrection Joe</t>
  </si>
  <si>
    <t>Réu Confesso</t>
  </si>
  <si>
    <t>Revenga</t>
  </si>
  <si>
    <t>Revolta Olodum</t>
  </si>
  <si>
    <t>Revolution</t>
  </si>
  <si>
    <t>Revolution 1993</t>
  </si>
  <si>
    <t>Rhinocerous</t>
  </si>
  <si>
    <t>Rhythm of Love</t>
  </si>
  <si>
    <t>Ricochet</t>
  </si>
  <si>
    <t>Right Next Door to Hell</t>
  </si>
  <si>
    <t>Right Now</t>
  </si>
  <si>
    <t>Right On Time</t>
  </si>
  <si>
    <t>Right Through You</t>
  </si>
  <si>
    <t>Rime Of The Ancient Mariner</t>
  </si>
  <si>
    <t>Rime of the Ancient Mariner</t>
  </si>
  <si>
    <t>Rindo À Toa</t>
  </si>
  <si>
    <t>Rios Pontes &amp; Overdrives</t>
  </si>
  <si>
    <t>Rise</t>
  </si>
  <si>
    <t>Risoflora</t>
  </si>
  <si>
    <t>Rita Lee</t>
  </si>
  <si>
    <t>Arnaldo Baptista/Rita Lee/Sérgio Dias</t>
  </si>
  <si>
    <t>River Song</t>
  </si>
  <si>
    <t>Riviera Paradise</t>
  </si>
  <si>
    <t>Stevie Ray Vaughan</t>
  </si>
  <si>
    <t>Ro-Que-Se-Da-Ne</t>
  </si>
  <si>
    <t>Road Trippin'</t>
  </si>
  <si>
    <t>Roadrunner</t>
  </si>
  <si>
    <t>Bo Diddley</t>
  </si>
  <si>
    <t>Rock 'N' Roll Music</t>
  </si>
  <si>
    <t>Rock &amp; Roll</t>
  </si>
  <si>
    <t>Rock And Roll All Nite</t>
  </si>
  <si>
    <t>Paul Stanley, Gene Simmons</t>
  </si>
  <si>
    <t>Rock And Roll Is Dead</t>
  </si>
  <si>
    <t>Rock Bottom</t>
  </si>
  <si>
    <t>Rock Das Aranhas (Ao Vivo) (Live)</t>
  </si>
  <si>
    <t>Rock Me</t>
  </si>
  <si>
    <t>Rock Of Ages</t>
  </si>
  <si>
    <t>Rock On</t>
  </si>
  <si>
    <t>David Cook</t>
  </si>
  <si>
    <t>Rock The Casbah</t>
  </si>
  <si>
    <t>Rock You Like a Hurricane</t>
  </si>
  <si>
    <t>Rocket</t>
  </si>
  <si>
    <t>Rocket Queen</t>
  </si>
  <si>
    <t>Roll Call</t>
  </si>
  <si>
    <t>Rollin' And Tumblin'</t>
  </si>
  <si>
    <t>McKinley Morgenfield (Muddy Waters)</t>
  </si>
  <si>
    <t>Rollover D.J.</t>
  </si>
  <si>
    <t>Romance Ideal</t>
  </si>
  <si>
    <t>Romaria</t>
  </si>
  <si>
    <t>Romaria (Renato Teixeira)</t>
  </si>
  <si>
    <t>Romeo et Juliette: No. 11 - Danse des Chevaliers</t>
  </si>
  <si>
    <t>Prokofiev: Romeo &amp; Juliet</t>
  </si>
  <si>
    <t>Michael Tilson Thomas &amp; San Francisco Symphony</t>
  </si>
  <si>
    <t>Ronnie</t>
  </si>
  <si>
    <t>Rosa's Cantina</t>
  </si>
  <si>
    <t>Rosas De Ouro 2001</t>
  </si>
  <si>
    <t>Roxanne</t>
  </si>
  <si>
    <t>Royal Orleans</t>
  </si>
  <si>
    <t>Rubens</t>
  </si>
  <si>
    <t>Ruby Tuesday</t>
  </si>
  <si>
    <t>Rugas</t>
  </si>
  <si>
    <t>Augusto Garcez/Nelson Cavaquinho</t>
  </si>
  <si>
    <t>Run Silent Run Deep</t>
  </si>
  <si>
    <t>Run Through The Jungle</t>
  </si>
  <si>
    <t>Run To The Hills</t>
  </si>
  <si>
    <t>Run to the Hills</t>
  </si>
  <si>
    <t>Run To The Hilss</t>
  </si>
  <si>
    <t>Run!</t>
  </si>
  <si>
    <t>Runnin' With The Devil</t>
  </si>
  <si>
    <t>Running Free</t>
  </si>
  <si>
    <t>Harris/Di Anno</t>
  </si>
  <si>
    <t>Running On Faith</t>
  </si>
  <si>
    <t>Jerry Lynn Williams</t>
  </si>
  <si>
    <t>Rusty Cage</t>
  </si>
  <si>
    <t>RV</t>
  </si>
  <si>
    <t>S.O.S.</t>
  </si>
  <si>
    <t>Sábado A Noite</t>
  </si>
  <si>
    <t>Sábado À Noite</t>
  </si>
  <si>
    <t>Sabbath, Bloody Sabbath</t>
  </si>
  <si>
    <t>Sabbra Cadabra</t>
  </si>
  <si>
    <t>Saber Amar</t>
  </si>
  <si>
    <t>Sad But True</t>
  </si>
  <si>
    <t>Sad Statue</t>
  </si>
  <si>
    <t>Safe and Sound</t>
  </si>
  <si>
    <t>Safety Training</t>
  </si>
  <si>
    <t>Saint Of Me</t>
  </si>
  <si>
    <t>Salgueiro</t>
  </si>
  <si>
    <t>Augusto/Craig Negoescu/Rocco Filho/Saara, Ze Carlos Da</t>
  </si>
  <si>
    <t>Salustiano Song</t>
  </si>
  <si>
    <t>Salutations</t>
  </si>
  <si>
    <t>Salve Nossa Senhora</t>
  </si>
  <si>
    <t>Carlos Imperial/Edardo Araújo</t>
  </si>
  <si>
    <t>Salve Simpatia</t>
  </si>
  <si>
    <t>Sam With The Showing Scalp Flat Top</t>
  </si>
  <si>
    <t>Samba da Bençaco</t>
  </si>
  <si>
    <t>Baden Powell/Vinicius de Moraes</t>
  </si>
  <si>
    <t>Samba Da Bênção</t>
  </si>
  <si>
    <t>Samba Da Volta</t>
  </si>
  <si>
    <t>Samba De Orly</t>
  </si>
  <si>
    <t>Samba De Uma Nota Só (One Note Samba)</t>
  </si>
  <si>
    <t>Samba Do Jato</t>
  </si>
  <si>
    <t>Samba Do Lado</t>
  </si>
  <si>
    <t>Samba Em Prelúdio</t>
  </si>
  <si>
    <t>Samba Makossa</t>
  </si>
  <si>
    <t>Samba Pra Endrigo</t>
  </si>
  <si>
    <t>Samba pras moças</t>
  </si>
  <si>
    <t>Grazielle/Roque Ferreira</t>
  </si>
  <si>
    <t>Sambassim (dj patife remix)</t>
  </si>
  <si>
    <t>Alba Carvalho/Fernando Porto</t>
  </si>
  <si>
    <t>Same Ol' Situation</t>
  </si>
  <si>
    <t>Samidarish [Instrumental]</t>
  </si>
  <si>
    <t>Sampa</t>
  </si>
  <si>
    <t>Samurai</t>
  </si>
  <si>
    <t>San Francisco Bay Blues</t>
  </si>
  <si>
    <t>Jesse Fuller</t>
  </si>
  <si>
    <t>Sanctuary</t>
  </si>
  <si>
    <t>Sangrando</t>
  </si>
  <si>
    <t>Gonzaga Jr/Gonzaguinha</t>
  </si>
  <si>
    <t>Sangue De Bairro</t>
  </si>
  <si>
    <t>Sangue Latino</t>
  </si>
  <si>
    <t>Santa Clara Clareou</t>
  </si>
  <si>
    <t>Santana Jam</t>
  </si>
  <si>
    <t>Santo Antonio</t>
  </si>
  <si>
    <t>Sao Lucas 2001</t>
  </si>
  <si>
    <t>Sapato 36</t>
  </si>
  <si>
    <t>Sapopemba e Maxambomba</t>
  </si>
  <si>
    <t>Nei Lopes/Wilson Moreira</t>
  </si>
  <si>
    <t>Satch Boogie</t>
  </si>
  <si>
    <t>Satisfação</t>
  </si>
  <si>
    <t>Satisfaction</t>
  </si>
  <si>
    <t>Saturnine</t>
  </si>
  <si>
    <t>Saudade Dos Aviões Da Panair (Conversando No Bar)</t>
  </si>
  <si>
    <t>Saudade Louca</t>
  </si>
  <si>
    <t>Acyr Marques/Arlindo Cruz/Franco</t>
  </si>
  <si>
    <t>Saudosa Maloca</t>
  </si>
  <si>
    <t>Saudosismo</t>
  </si>
  <si>
    <t>Save Me</t>
  </si>
  <si>
    <t>Save Me (Remix)</t>
  </si>
  <si>
    <t>Save The Children</t>
  </si>
  <si>
    <t>Al Cleveland/Marvin Gaye/Renaldo Benson</t>
  </si>
  <si>
    <t>Save You</t>
  </si>
  <si>
    <t>Eddie Vedder/Jeff Ament/Matt Cameron/Mike McCready/Stone Gossard</t>
  </si>
  <si>
    <t>Savior</t>
  </si>
  <si>
    <t>Say Hello 2 Heaven</t>
  </si>
  <si>
    <t>Say It Loud, I'm Black And I'm Proud Pt.1</t>
  </si>
  <si>
    <t>Scam</t>
  </si>
  <si>
    <t>Stuart Zender</t>
  </si>
  <si>
    <t>Scar On the Sky</t>
  </si>
  <si>
    <t>Scar Tissue</t>
  </si>
  <si>
    <t>Scentless Apprentice</t>
  </si>
  <si>
    <t>Scheherazade, Op. 35: I. The Sea and Sindbad's Ship</t>
  </si>
  <si>
    <t>Nikolai Rimsky-Korsakov</t>
  </si>
  <si>
    <t>Scheherazade</t>
  </si>
  <si>
    <t>Chicago Symphony Orchestra &amp; Fritz Reiner</t>
  </si>
  <si>
    <t>School</t>
  </si>
  <si>
    <t>Scratch-N-Sniff</t>
  </si>
  <si>
    <t>Doyle Bramhall/Stevie Ray Vaughan</t>
  </si>
  <si>
    <t>SCRIABIN: Prelude in B Major, Op. 11, No. 11</t>
  </si>
  <si>
    <t>SCRIABIN: Vers la flamme</t>
  </si>
  <si>
    <t>Christopher O'Riley</t>
  </si>
  <si>
    <t>Se Liga</t>
  </si>
  <si>
    <t>Se Todos Fossem Iguais A Você (Instrumental)</t>
  </si>
  <si>
    <t>Se Você Pensa</t>
  </si>
  <si>
    <t>Se...</t>
  </si>
  <si>
    <t>Sea of Madness</t>
  </si>
  <si>
    <t>Sea Of Sorrow</t>
  </si>
  <si>
    <t>Seconds</t>
  </si>
  <si>
    <t>Secrets</t>
  </si>
  <si>
    <t>Século XXI</t>
  </si>
  <si>
    <t>Seduzir</t>
  </si>
  <si>
    <t>See You</t>
  </si>
  <si>
    <t>See You Tonight</t>
  </si>
  <si>
    <t>Seek &amp; Destroy</t>
  </si>
  <si>
    <t>Seek And You Shall Find</t>
  </si>
  <si>
    <t>Ivy Hunter/William "Mickey" Stevenson</t>
  </si>
  <si>
    <t>Segue O Seco</t>
  </si>
  <si>
    <t>Seis Da Tarde</t>
  </si>
  <si>
    <t>Selassiê</t>
  </si>
  <si>
    <t>Selvagem</t>
  </si>
  <si>
    <t>Bi Ribeiro/Herbert Vianna/João Barone</t>
  </si>
  <si>
    <t>Sem Essa de Malandro Agulha</t>
  </si>
  <si>
    <t>Aldir Blanc/Jayme Vignoli</t>
  </si>
  <si>
    <t>Sem Sentido</t>
  </si>
  <si>
    <t>Sem Terra</t>
  </si>
  <si>
    <t>Send Me an Angel</t>
  </si>
  <si>
    <t>Senhor Delegado/Eu Não Aguento</t>
  </si>
  <si>
    <t>Antonio Lopes</t>
  </si>
  <si>
    <t>Senhora E Senhor</t>
  </si>
  <si>
    <t>Arnaldo Anutnes/Marcelo Fromer/Paulo Miklos</t>
  </si>
  <si>
    <t>Senta A Pua</t>
  </si>
  <si>
    <t>Será</t>
  </si>
  <si>
    <t>Será Que Vai Chover?</t>
  </si>
  <si>
    <t>Sereia</t>
  </si>
  <si>
    <t>Serenity</t>
  </si>
  <si>
    <t>Serrado</t>
  </si>
  <si>
    <t>Set It Off</t>
  </si>
  <si>
    <t>Set Me Free</t>
  </si>
  <si>
    <t>Set The Ray To Jerry</t>
  </si>
  <si>
    <t>Seu Balancê</t>
  </si>
  <si>
    <t>Paulinho Rezende/Toninho Geraes</t>
  </si>
  <si>
    <t>Seus Amigos</t>
  </si>
  <si>
    <t>Seven Minutes to Midnight</t>
  </si>
  <si>
    <t>Seven Seas Of Rhye</t>
  </si>
  <si>
    <t>Severed Hand</t>
  </si>
  <si>
    <t>Sexual Harassment</t>
  </si>
  <si>
    <t>Shadow on the Sun</t>
  </si>
  <si>
    <t>Shakes and Ladders</t>
  </si>
  <si>
    <t>Shamrocks And Shenanigans</t>
  </si>
  <si>
    <t>Shamrocks And Shenanigans (Boom Shalock Lock Boom/Butch Vig Mix)</t>
  </si>
  <si>
    <t>Shape of Things to Come</t>
  </si>
  <si>
    <t>Shape The Sky</t>
  </si>
  <si>
    <t>She</t>
  </si>
  <si>
    <t>She Give Me ...</t>
  </si>
  <si>
    <t>She Loves Me Not</t>
  </si>
  <si>
    <t>She Sells Sanctuary</t>
  </si>
  <si>
    <t>She Suits Me To A Tee</t>
  </si>
  <si>
    <t>She Talks To Angels</t>
  </si>
  <si>
    <t>She Wears Black</t>
  </si>
  <si>
    <t>G Harvey/R Hope-Taylor</t>
  </si>
  <si>
    <t>She'll Never Be Your Man</t>
  </si>
  <si>
    <t>She's A Rebel</t>
  </si>
  <si>
    <t>Sheer Heart Attack</t>
  </si>
  <si>
    <t>Shining In The Light</t>
  </si>
  <si>
    <t>Shiny Happy People</t>
  </si>
  <si>
    <t>Shock Me</t>
  </si>
  <si>
    <t>Shoot Me Again</t>
  </si>
  <si>
    <t>Shoot You In The Back</t>
  </si>
  <si>
    <t>Shotgun Blues</t>
  </si>
  <si>
    <t>Should I Stay Or Should I Go</t>
  </si>
  <si>
    <t>Shout At The Devil</t>
  </si>
  <si>
    <t>Shout It Out Loud</t>
  </si>
  <si>
    <t>Paul Stanley, Gene Simmons, B. Ezrin</t>
  </si>
  <si>
    <t>Show Me How to Live</t>
  </si>
  <si>
    <t>Show Me How to Live (Live at the Quart Festival)</t>
  </si>
  <si>
    <t>Showcase</t>
  </si>
  <si>
    <t>Sick Again</t>
  </si>
  <si>
    <t>Sign Of The Cross</t>
  </si>
  <si>
    <t>Signe</t>
  </si>
  <si>
    <t>Silence the Voices</t>
  </si>
  <si>
    <t>Silver And Gold</t>
  </si>
  <si>
    <t>Bono</t>
  </si>
  <si>
    <t>Simples</t>
  </si>
  <si>
    <t>Nelson Angelo</t>
  </si>
  <si>
    <t>Sin</t>
  </si>
  <si>
    <t>Sina</t>
  </si>
  <si>
    <t>Since I've Been Loving You</t>
  </si>
  <si>
    <t>Sincero Breu</t>
  </si>
  <si>
    <t>C. A./C.A./Celso Alvim/Herbert Vianna/Mário Moura/Pedro Luís/Sidon Silva</t>
  </si>
  <si>
    <t>Sing Joyfully</t>
  </si>
  <si>
    <t>William Byrd</t>
  </si>
  <si>
    <t>Sir Psycho Sexy</t>
  </si>
  <si>
    <t>Sister Awake</t>
  </si>
  <si>
    <t>Sister Morphine</t>
  </si>
  <si>
    <t>Faithfull/Jagger/Richards</t>
  </si>
  <si>
    <t>Sítio Do Pica-Pau Amarelo</t>
  </si>
  <si>
    <t>Siva</t>
  </si>
  <si>
    <t>Six Months Ago</t>
  </si>
  <si>
    <t>SKA</t>
  </si>
  <si>
    <t>Slave</t>
  </si>
  <si>
    <t>Sleep On The Sidewalk</t>
  </si>
  <si>
    <t>Sleeping Village</t>
  </si>
  <si>
    <t>Slide It In</t>
  </si>
  <si>
    <t>Slither</t>
  </si>
  <si>
    <t>Sliver</t>
  </si>
  <si>
    <t>Slow An' Easy</t>
  </si>
  <si>
    <t>Moody</t>
  </si>
  <si>
    <t>Slow Dawn</t>
  </si>
  <si>
    <t>Slow Down</t>
  </si>
  <si>
    <t>Slowness</t>
  </si>
  <si>
    <t>Carried to Dust (Bonus Track Version)</t>
  </si>
  <si>
    <t>Calexico</t>
  </si>
  <si>
    <t>Slug</t>
  </si>
  <si>
    <t>Smaller And Smaller</t>
  </si>
  <si>
    <t>Smells Like Teen Spirit</t>
  </si>
  <si>
    <t>Smells Like Teen Spirit (Ao Vivo)</t>
  </si>
  <si>
    <t>Smoke On The Water</t>
  </si>
  <si>
    <t>Gillan/Glover/Lord/Paice</t>
  </si>
  <si>
    <t>Smokin' in The Boys Room</t>
  </si>
  <si>
    <t>Cub Coda/Michael Lutz</t>
  </si>
  <si>
    <t>Smooth</t>
  </si>
  <si>
    <t>M. Itaal Shur &amp; Rob Thomas</t>
  </si>
  <si>
    <t>Snoopy's search-Red baron</t>
  </si>
  <si>
    <t>Snowballed</t>
  </si>
  <si>
    <t>Snowblind</t>
  </si>
  <si>
    <t>So Beautiful</t>
  </si>
  <si>
    <t>So Central Rain</t>
  </si>
  <si>
    <t>So Cruel</t>
  </si>
  <si>
    <t>So Fast, So Numb</t>
  </si>
  <si>
    <t>So Fine</t>
  </si>
  <si>
    <t>Duff McKagan</t>
  </si>
  <si>
    <t>So Por Amor</t>
  </si>
  <si>
    <t>Só Se For Pelo Cabelo</t>
  </si>
  <si>
    <t>Só Tinha De Ser Com Você</t>
  </si>
  <si>
    <t>So What</t>
  </si>
  <si>
    <t>Culmer/Exalt</t>
  </si>
  <si>
    <t>Sobremesa</t>
  </si>
  <si>
    <t>Socorro</t>
  </si>
  <si>
    <t>Solar</t>
  </si>
  <si>
    <t>Soldado Da Paz</t>
  </si>
  <si>
    <t>Soldier Of Fortune</t>
  </si>
  <si>
    <t>Soldier Side - Intro</t>
  </si>
  <si>
    <t>Solitaire</t>
  </si>
  <si>
    <t>Solitary</t>
  </si>
  <si>
    <t>Solo-Panhandler</t>
  </si>
  <si>
    <t>Solomon HWV 67: The Arrival of the Queen of Sheba</t>
  </si>
  <si>
    <t>Solução</t>
  </si>
  <si>
    <t>Sombras Do Meu Destino</t>
  </si>
  <si>
    <t>Some Days Are Better Than Others</t>
  </si>
  <si>
    <t>Some Heads Are Gonna Roll</t>
  </si>
  <si>
    <t>Some Kind Of Monster</t>
  </si>
  <si>
    <t>Some Unholy War</t>
  </si>
  <si>
    <t>Somebody Stole My Guitar</t>
  </si>
  <si>
    <t>Somebody To Love</t>
  </si>
  <si>
    <t>Someday My Prince Will Come</t>
  </si>
  <si>
    <t>Someday Never Comes</t>
  </si>
  <si>
    <t>Somedays</t>
  </si>
  <si>
    <t>Somethin' Else</t>
  </si>
  <si>
    <t>Bob Cochran/Sharon Sheeley</t>
  </si>
  <si>
    <t>Something For Nothing</t>
  </si>
  <si>
    <t>Something Got Me Started</t>
  </si>
  <si>
    <t>Mick Hucknall and Fritz McIntyre</t>
  </si>
  <si>
    <t>Something In The Way</t>
  </si>
  <si>
    <t>Something Nice Back Home</t>
  </si>
  <si>
    <t>Something Stupid</t>
  </si>
  <si>
    <t>carson c. parks</t>
  </si>
  <si>
    <t>Sometimes I Feel Like Screaming</t>
  </si>
  <si>
    <t>Sometimes Salvation</t>
  </si>
  <si>
    <t>Sometimes You Can't Make It On Your Own</t>
  </si>
  <si>
    <t>Sonata for Solo Violin: IV: Presto</t>
  </si>
  <si>
    <t>Béla Bartók</t>
  </si>
  <si>
    <t>Bartok: Violin &amp; Viola Concertos</t>
  </si>
  <si>
    <t>Yehudi Menuhin</t>
  </si>
  <si>
    <t>Soneto Da Separacao</t>
  </si>
  <si>
    <t>Song For Lorraine</t>
  </si>
  <si>
    <t>Sonifera Ilha</t>
  </si>
  <si>
    <t>Branco Mello/Carlos Barmack/Ciro Pessoa/Marcelo Fromer/Toni Belloto</t>
  </si>
  <si>
    <t>Sons Of Freedom</t>
  </si>
  <si>
    <t>Soon Forgotten</t>
  </si>
  <si>
    <t>Soot &amp; Stars</t>
  </si>
  <si>
    <t>Soul Education</t>
  </si>
  <si>
    <t>Soul Kitchen</t>
  </si>
  <si>
    <t>Soul Parsifal</t>
  </si>
  <si>
    <t>Renato Russo - Marisa Monte</t>
  </si>
  <si>
    <t>Soul Power (Live)</t>
  </si>
  <si>
    <t>Soul Sacrifice</t>
  </si>
  <si>
    <t>Soul Singing</t>
  </si>
  <si>
    <t>Sound of a Gun</t>
  </si>
  <si>
    <t>South Bound Saurez</t>
  </si>
  <si>
    <t>John Paul Jones &amp; Robert Plant</t>
  </si>
  <si>
    <t>Sozinho</t>
  </si>
  <si>
    <t>Peninha</t>
  </si>
  <si>
    <t>Sozinho (Caêdrum 'n' Bass)</t>
  </si>
  <si>
    <t>Sozinho Remix Ao Vivo</t>
  </si>
  <si>
    <t>Sozinho (Hitmakers Classic Mix)</t>
  </si>
  <si>
    <t>Sozinho (Hitmakers Classic Radio Edit)</t>
  </si>
  <si>
    <t>Space Cowboy</t>
  </si>
  <si>
    <t>Space Truckin'</t>
  </si>
  <si>
    <t>Blackmore/Gillan/Glover/Lord/Paice</t>
  </si>
  <si>
    <t>Space Trucking</t>
  </si>
  <si>
    <t>Spanish Eyes</t>
  </si>
  <si>
    <t>Spanish moss-"A sound portrait"-Spanish moss</t>
  </si>
  <si>
    <t>Spank Thru</t>
  </si>
  <si>
    <t>Sparks Will Fly</t>
  </si>
  <si>
    <t>Sparrow</t>
  </si>
  <si>
    <t>Speak To Me/Breathe</t>
  </si>
  <si>
    <t>Mason/Waters, Gilmour, Wright</t>
  </si>
  <si>
    <t>Special</t>
  </si>
  <si>
    <t>Spectacle</t>
  </si>
  <si>
    <t>Speed King</t>
  </si>
  <si>
    <t>Speed Of Light</t>
  </si>
  <si>
    <t>Spellbound</t>
  </si>
  <si>
    <t>Spirit Walker</t>
  </si>
  <si>
    <t>Spirit's in the Material World</t>
  </si>
  <si>
    <t>Spoonman</t>
  </si>
  <si>
    <t>Spread Your Wings</t>
  </si>
  <si>
    <t>Deacon</t>
  </si>
  <si>
    <t>Springsville</t>
  </si>
  <si>
    <t>J. Carisi</t>
  </si>
  <si>
    <t>Springsville (Alternate Take)</t>
  </si>
  <si>
    <t>Squeeze Box</t>
  </si>
  <si>
    <t>St. Jimmy</t>
  </si>
  <si>
    <t>St. Vitus Dance</t>
  </si>
  <si>
    <t>Stairway To Heaven</t>
  </si>
  <si>
    <t>Stand</t>
  </si>
  <si>
    <t>Stand By My Woman</t>
  </si>
  <si>
    <t>Henry Kirssch/Lenny Kravitz/S. Pasch A. Krizan</t>
  </si>
  <si>
    <t>Stand Inside Your Love</t>
  </si>
  <si>
    <t>Star A.D.</t>
  </si>
  <si>
    <t>Starburst</t>
  </si>
  <si>
    <t>Staring At The Sun</t>
  </si>
  <si>
    <t>Stars</t>
  </si>
  <si>
    <t>Stay (Faraway, So Close!)</t>
  </si>
  <si>
    <t>Stay Away</t>
  </si>
  <si>
    <t>Steal Away (The Night)</t>
  </si>
  <si>
    <t>Still</t>
  </si>
  <si>
    <t>Still Life</t>
  </si>
  <si>
    <t>Still Loving You</t>
  </si>
  <si>
    <t>Still Of The Night</t>
  </si>
  <si>
    <t>Stillness In Time</t>
  </si>
  <si>
    <t>Sting Me</t>
  </si>
  <si>
    <t>Stir It Up (Live)</t>
  </si>
  <si>
    <t>Stone Cold Crazy</t>
  </si>
  <si>
    <t>Deacon/May/Mercury/Taylor</t>
  </si>
  <si>
    <t>Stone Crazy</t>
  </si>
  <si>
    <t>Stone Dead Forever</t>
  </si>
  <si>
    <t>Stone Free</t>
  </si>
  <si>
    <t>Straight Out Of Line</t>
  </si>
  <si>
    <t>Strange Brew</t>
  </si>
  <si>
    <t>Clapton/Collins/Pappalardi</t>
  </si>
  <si>
    <t>Strange Kind Of Woman</t>
  </si>
  <si>
    <t>Stranger in a Strange Land</t>
  </si>
  <si>
    <t>Stranger In a Strange Land</t>
  </si>
  <si>
    <t>Strangers In The Night</t>
  </si>
  <si>
    <t>berthold kaempfert/charles singleton/eddie snyder</t>
  </si>
  <si>
    <t>Stratus</t>
  </si>
  <si>
    <t>String Quartet No. 12 in C Minor, D. 703 "Quartettsatz": II. Andante - Allegro assai</t>
  </si>
  <si>
    <t>Schubert: The Late String Quartets &amp; String Quintet (3 CD's)</t>
  </si>
  <si>
    <t>Emerson String Quartet</t>
  </si>
  <si>
    <t>Stripsearch</t>
  </si>
  <si>
    <t>Jon Hudson/Mike Bordin/Mike Patton</t>
  </si>
  <si>
    <t>Stronger Than Death</t>
  </si>
  <si>
    <t>Strutter</t>
  </si>
  <si>
    <t>Stuck In A Moment You Can't Get Out Of</t>
  </si>
  <si>
    <t>Stuck With Me</t>
  </si>
  <si>
    <t>Sua Impossivel Chance</t>
  </si>
  <si>
    <t>Substitute</t>
  </si>
  <si>
    <t>Suck My Kiss</t>
  </si>
  <si>
    <t>Suck On The Jugular</t>
  </si>
  <si>
    <t>Sucker Train Blues</t>
  </si>
  <si>
    <t>Suicide Solution (With Guitar Solo)</t>
  </si>
  <si>
    <t>Suite for Solo Cello No. 1 in G Major, BWV 1007: I. Prélude</t>
  </si>
  <si>
    <t>Bach: The Cello Suites</t>
  </si>
  <si>
    <t>Yo-Yo Ma</t>
  </si>
  <si>
    <t>Suite No. 3 in D, BWV 1068: III. Gavotte I &amp; II</t>
  </si>
  <si>
    <t>Bach: Orchestral Suites Nos. 1 - 4</t>
  </si>
  <si>
    <t>Academy of St. Martin in the Fields, Sir Neville Marriner &amp; Thurston Dart</t>
  </si>
  <si>
    <t>Sul Da América</t>
  </si>
  <si>
    <t>Summer Love</t>
  </si>
  <si>
    <t>hans bradtke/heinz meier/johnny mercer</t>
  </si>
  <si>
    <t>Summertime</t>
  </si>
  <si>
    <t>Sun And Steel</t>
  </si>
  <si>
    <t>Sun King</t>
  </si>
  <si>
    <t>Sunchild</t>
  </si>
  <si>
    <t>Graham Harvey</t>
  </si>
  <si>
    <t>Sunday Bloody Sunday</t>
  </si>
  <si>
    <t>Sunshine</t>
  </si>
  <si>
    <t>Sunshine Of Your Love</t>
  </si>
  <si>
    <t>Super Terrorizer</t>
  </si>
  <si>
    <t>Superhuman</t>
  </si>
  <si>
    <t>Supernaut</t>
  </si>
  <si>
    <t>Supersonic</t>
  </si>
  <si>
    <t>Superstition</t>
  </si>
  <si>
    <t>Sure Know Something</t>
  </si>
  <si>
    <t>Paul Stanley, Vincent Poncia</t>
  </si>
  <si>
    <t>Surfing with the Alien</t>
  </si>
  <si>
    <t>Surprise! You're Dead!</t>
  </si>
  <si>
    <t>Surrender</t>
  </si>
  <si>
    <t>Susie Q</t>
  </si>
  <si>
    <t>Hawkins-Lewis-Broadwater</t>
  </si>
  <si>
    <t>Suzie-Q, Pt. 2</t>
  </si>
  <si>
    <t>Swedish Schnapps</t>
  </si>
  <si>
    <t>Sweet Amber</t>
  </si>
  <si>
    <t>Sweet Child O' Mine</t>
  </si>
  <si>
    <t>Sweet Hitch-Hiker</t>
  </si>
  <si>
    <t>Sweet Lady Luck</t>
  </si>
  <si>
    <t>Sweet Leaf</t>
  </si>
  <si>
    <t>Sweet Soul Sister</t>
  </si>
  <si>
    <t>Sweetest Thing</t>
  </si>
  <si>
    <t>U2 &amp; Daragh O'Toole</t>
  </si>
  <si>
    <t>Sweethearts Together</t>
  </si>
  <si>
    <t>Swing Low Sweet Chariot</t>
  </si>
  <si>
    <t>Clapton/Trad. Arr. Clapton</t>
  </si>
  <si>
    <t>Symphonie Fantastique, Op. 14: V. Songe d'une nuit du sabbat</t>
  </si>
  <si>
    <t>Hector Berlioz</t>
  </si>
  <si>
    <t>Berlioz: Symphonie Fantastique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</si>
  <si>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</si>
  <si>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</si>
  <si>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</si>
  <si>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</si>
  <si>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</si>
  <si>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</si>
  <si>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</si>
  <si>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</si>
  <si>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Symphony No. 2: III. Allegro vivace</t>
  </si>
  <si>
    <t>Kurt Weill</t>
  </si>
  <si>
    <t>Weill: The Seven Deadly Sins</t>
  </si>
  <si>
    <t>Kent Nagano and Orchestre de l'Opéra de Lyon</t>
  </si>
  <si>
    <t>Symphony No. 3 in E-flat major, Op. 55, "Eroica" - Scherzo: Allegro Vivace</t>
  </si>
  <si>
    <t>The Best of Beethoven</t>
  </si>
  <si>
    <t>Nicolaus Esterhazy Sinfonia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</si>
  <si>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</si>
  <si>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</si>
  <si>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</si>
  <si>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</si>
  <si>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Symphony No. 41 in C Major, K. 551, "Jupiter": IV. Molto allegro</t>
  </si>
  <si>
    <t>Mozart: Symphonies Nos. 40 &amp; 41</t>
  </si>
  <si>
    <t>Symphony No.1 in D Major, Op.25 "Classical", Allegro Con Brio</t>
  </si>
  <si>
    <t>Sergei Prokofiev</t>
  </si>
  <si>
    <t>Prokofiev: Symphony No.1</t>
  </si>
  <si>
    <t>Sergei Prokofiev &amp; Yuri Temirkanov</t>
  </si>
  <si>
    <t>Symphony No.5 in C Minor: I. Allegro con brio</t>
  </si>
  <si>
    <t>Beethoven: Symhonies Nos. 5 &amp; 6</t>
  </si>
  <si>
    <t>Orchestre Révolutionnaire et Romantique &amp; John Eliot Gardiner</t>
  </si>
  <si>
    <t>Sympton of the Universe</t>
  </si>
  <si>
    <t>Tabula Rasa</t>
  </si>
  <si>
    <t>Tailgunner</t>
  </si>
  <si>
    <t>Taj Mahal</t>
  </si>
  <si>
    <t>Take It As It Comes</t>
  </si>
  <si>
    <t>Take It Or Leave It</t>
  </si>
  <si>
    <t>Take the Box</t>
  </si>
  <si>
    <t>Luke Smith</t>
  </si>
  <si>
    <t>Take the Celestra</t>
  </si>
  <si>
    <t>Take The Power</t>
  </si>
  <si>
    <t>Take This Bottle</t>
  </si>
  <si>
    <t>Take Your Daughter to Work Day</t>
  </si>
  <si>
    <t>Taking a Break from All Your Worries</t>
  </si>
  <si>
    <t>Talk About Love</t>
  </si>
  <si>
    <t>Talk About The Passion</t>
  </si>
  <si>
    <t>Talkin Loud and Saying Nothin</t>
  </si>
  <si>
    <t>James Brown &amp; Bobby Byrd</t>
  </si>
  <si>
    <t>Talkin' 'Bout Women Obviously</t>
  </si>
  <si>
    <t>Amos Blakemore/Buddy Guy</t>
  </si>
  <si>
    <t>Tangerine</t>
  </si>
  <si>
    <t>Tanto Tempo</t>
  </si>
  <si>
    <t>Tão Seu</t>
  </si>
  <si>
    <t>Tapa Aqui, Descobre Ali</t>
  </si>
  <si>
    <t>Paulo Levi/W. Rangel</t>
  </si>
  <si>
    <t>Tarde Em Itapoã</t>
  </si>
  <si>
    <t>Tatuagem</t>
  </si>
  <si>
    <t>Tea For One</t>
  </si>
  <si>
    <t>Tear</t>
  </si>
  <si>
    <t>Tears Dry On Their Own</t>
  </si>
  <si>
    <t>Nickolas Ashford &amp; Valerie Simpson</t>
  </si>
  <si>
    <t>Tears In Heaven</t>
  </si>
  <si>
    <t>Eric Clapton, Will Jennings</t>
  </si>
  <si>
    <t>Tease Me Please Me</t>
  </si>
  <si>
    <t>Televisão</t>
  </si>
  <si>
    <t>Tempo Perdido</t>
  </si>
  <si>
    <t>Tempo Rei</t>
  </si>
  <si>
    <t>Tempos Modernos</t>
  </si>
  <si>
    <t>Temptation</t>
  </si>
  <si>
    <t>Tempus Fugit</t>
  </si>
  <si>
    <t>Ten Years Gone</t>
  </si>
  <si>
    <t>Tendo A Lua</t>
  </si>
  <si>
    <t>Herbert Vianna/Tet Tillett</t>
  </si>
  <si>
    <t>Herbert Vianna/Tetê Tillet</t>
  </si>
  <si>
    <t>Tenho Sede</t>
  </si>
  <si>
    <t>Tequila - Lourinha Bombril (Parate Y Mira)</t>
  </si>
  <si>
    <t>Bahiano/Chuck Rio/Diego Blanco/Herbert Vianna</t>
  </si>
  <si>
    <t>Terra</t>
  </si>
  <si>
    <t>Territorial Pissings</t>
  </si>
  <si>
    <t>Texarkana</t>
  </si>
  <si>
    <t>Texto "Verdade Tropical"</t>
  </si>
  <si>
    <t>Thank You</t>
  </si>
  <si>
    <t>That's Life</t>
  </si>
  <si>
    <t>dean kay thompson/kelly gordon</t>
  </si>
  <si>
    <t>That's The Way</t>
  </si>
  <si>
    <t>The 23rd Psalm</t>
  </si>
  <si>
    <t>The Aftermath</t>
  </si>
  <si>
    <t>The Alchemist</t>
  </si>
  <si>
    <t>The Alliance</t>
  </si>
  <si>
    <t>The Angel And The Gambler</t>
  </si>
  <si>
    <t>The Apparition</t>
  </si>
  <si>
    <t>The Assassin</t>
  </si>
  <si>
    <t>The Aviator</t>
  </si>
  <si>
    <t>The Awakening</t>
  </si>
  <si>
    <t>The Battle Of Evermore</t>
  </si>
  <si>
    <t>ian paice/jon lord</t>
  </si>
  <si>
    <t>The Bazaar</t>
  </si>
  <si>
    <t>The Begining... At Last</t>
  </si>
  <si>
    <t>The Beginning of the End</t>
  </si>
  <si>
    <t>The Beginning...At Last</t>
  </si>
  <si>
    <t>The Best Is Yet To Come</t>
  </si>
  <si>
    <t>carolyn leigh/cy coleman</t>
  </si>
  <si>
    <t>The Brig</t>
  </si>
  <si>
    <t>The Call Of Ktulu</t>
  </si>
  <si>
    <t>The Call Up</t>
  </si>
  <si>
    <t>The Calling</t>
  </si>
  <si>
    <t>Carlos Santana &amp; C. Thompson</t>
  </si>
  <si>
    <t>The Carpet</t>
  </si>
  <si>
    <t>The Chase Is Better Than The Catch</t>
  </si>
  <si>
    <t>The Clairvoyant</t>
  </si>
  <si>
    <t>The Clansman</t>
  </si>
  <si>
    <t>The Client</t>
  </si>
  <si>
    <t>The Constant</t>
  </si>
  <si>
    <t>The Convention</t>
  </si>
  <si>
    <t>The Convict</t>
  </si>
  <si>
    <t>The Cost of Living</t>
  </si>
  <si>
    <t>The Coup</t>
  </si>
  <si>
    <t>The Crunge</t>
  </si>
  <si>
    <t>The Crystal Ship</t>
  </si>
  <si>
    <t>The Curse</t>
  </si>
  <si>
    <t>The Cut Runs Deep</t>
  </si>
  <si>
    <t>The Day I Tried To Live</t>
  </si>
  <si>
    <t>The Deeper The Love</t>
  </si>
  <si>
    <t>The Deepest Blues Are Black</t>
  </si>
  <si>
    <t>The Duke</t>
  </si>
  <si>
    <t>Dave Brubeck</t>
  </si>
  <si>
    <t>The Dundies</t>
  </si>
  <si>
    <t>The Economist</t>
  </si>
  <si>
    <t>The Edge Of Darkness</t>
  </si>
  <si>
    <t>The Educated Fool</t>
  </si>
  <si>
    <t>The End</t>
  </si>
  <si>
    <t>The Everlasting Gaze</t>
  </si>
  <si>
    <t>The Evil That Men Do</t>
  </si>
  <si>
    <t>The Eye of Jupiter</t>
  </si>
  <si>
    <t>The Fallen Angel</t>
  </si>
  <si>
    <t>The Fight</t>
  </si>
  <si>
    <t>The Finest Worksong</t>
  </si>
  <si>
    <t>The Fire</t>
  </si>
  <si>
    <t>The First Time</t>
  </si>
  <si>
    <t>The Fix</t>
  </si>
  <si>
    <t>The Fly</t>
  </si>
  <si>
    <t>The Four Horsemen</t>
  </si>
  <si>
    <t>The Frayed Ends Of Sanity</t>
  </si>
  <si>
    <t>The Fugitive</t>
  </si>
  <si>
    <t>The Full Bug</t>
  </si>
  <si>
    <t>The Garden</t>
  </si>
  <si>
    <t>The Gentle Art Of Making Enemies</t>
  </si>
  <si>
    <t>The Girl From Ipanema</t>
  </si>
  <si>
    <t>antonio carlos jobim/norman gimbel/vinicius de moraes</t>
  </si>
  <si>
    <t>The Girl I Love She Got Long Black Wavy Hair</t>
  </si>
  <si>
    <t>Jimmy Page/John Bonham/John Estes/John Paul Jones/Robert Plant</t>
  </si>
  <si>
    <t>The Glass Ballerina</t>
  </si>
  <si>
    <t>The God That Failed</t>
  </si>
  <si>
    <t>The Great Gig In The Sky</t>
  </si>
  <si>
    <t>Wright, Waters</t>
  </si>
  <si>
    <t>The Greater Good</t>
  </si>
  <si>
    <t>The Green Manalishi</t>
  </si>
  <si>
    <t>The Greeting Song</t>
  </si>
  <si>
    <t>The Gun On Ice Planet Zero, Pt. 1</t>
  </si>
  <si>
    <t>The Gun On Ice Planet Zero, Pt. 2</t>
  </si>
  <si>
    <t>The Gypsy</t>
  </si>
  <si>
    <t>The Hammer</t>
  </si>
  <si>
    <t>The Hand of God</t>
  </si>
  <si>
    <t>The Hard Part</t>
  </si>
  <si>
    <t>The Hellion</t>
  </si>
  <si>
    <t>The House Is Rockin'</t>
  </si>
  <si>
    <t>The House Jack Built</t>
  </si>
  <si>
    <t>The Hunting Party</t>
  </si>
  <si>
    <t>The Ides Of March</t>
  </si>
  <si>
    <t>The Initiation</t>
  </si>
  <si>
    <t>The Injury</t>
  </si>
  <si>
    <t>The Invisible Man</t>
  </si>
  <si>
    <t>The Job</t>
  </si>
  <si>
    <t>The Kids</t>
  </si>
  <si>
    <t>The Lady Is A Tramp</t>
  </si>
  <si>
    <t>lorenz hart/richard rodgers</t>
  </si>
  <si>
    <t>The Last Remaining Light</t>
  </si>
  <si>
    <t>The Last Song</t>
  </si>
  <si>
    <t>The Last Time</t>
  </si>
  <si>
    <t>The Last To Know</t>
  </si>
  <si>
    <t>The Legacy</t>
  </si>
  <si>
    <t>The Lemon Song</t>
  </si>
  <si>
    <t>The Living Legend, Pt. 1</t>
  </si>
  <si>
    <t>The Living Legend, Pt. 2</t>
  </si>
  <si>
    <t>The Loneliness of the Long Dis</t>
  </si>
  <si>
    <t>The Long Con</t>
  </si>
  <si>
    <t>The Long Patrol</t>
  </si>
  <si>
    <t>The Longest Day</t>
  </si>
  <si>
    <t>The Lost Warrior</t>
  </si>
  <si>
    <t>The Magnificent Seven</t>
  </si>
  <si>
    <t>The Magnificent Warriors</t>
  </si>
  <si>
    <t>The Maids Of Cadiz</t>
  </si>
  <si>
    <t>L. Delibes</t>
  </si>
  <si>
    <t>The Man Behind the Curtain</t>
  </si>
  <si>
    <t>The Man from Tallahassee</t>
  </si>
  <si>
    <t>The Man With Nine Lives</t>
  </si>
  <si>
    <t>The Meaning Of The Blues</t>
  </si>
  <si>
    <t>R. Troup, L. Worth</t>
  </si>
  <si>
    <t>The Meaning Of The Blues/Lament (Alternate Take)</t>
  </si>
  <si>
    <t>J.J. Johnson/R. Troup, L. Worth</t>
  </si>
  <si>
    <t>The Memory Remains</t>
  </si>
  <si>
    <t>The Mercenary</t>
  </si>
  <si>
    <t>The Merger</t>
  </si>
  <si>
    <t>The Messenger</t>
  </si>
  <si>
    <t>Daniel Lanois</t>
  </si>
  <si>
    <t>The Messiah: Behold, I Tell You a Mystery... The Trumpet Shall Sound</t>
  </si>
  <si>
    <t>Handel: The Messiah (Highlights)</t>
  </si>
  <si>
    <t>Scholars Baroque Ensemble</t>
  </si>
  <si>
    <t>The Midnight Special</t>
  </si>
  <si>
    <t>The Miracle</t>
  </si>
  <si>
    <t>The More I See</t>
  </si>
  <si>
    <t>The Morning After</t>
  </si>
  <si>
    <t>The Moth</t>
  </si>
  <si>
    <t>The Mule</t>
  </si>
  <si>
    <t>The Negotiation</t>
  </si>
  <si>
    <t>The Nomad</t>
  </si>
  <si>
    <t>The Number Of The Beast</t>
  </si>
  <si>
    <t>The Nutcracker, Op. 71a, Act II: Scene 14: Pas de deux: Dance of the Prince &amp; the Sugar-Plum Fairy</t>
  </si>
  <si>
    <t>Peter Ilyich Tchaikovsky</t>
  </si>
  <si>
    <t>Tchaikovsky: The Nutcracker</t>
  </si>
  <si>
    <t>London Symphony Orchestra &amp; Sir Charles Mackerras</t>
  </si>
  <si>
    <t>The Ocean</t>
  </si>
  <si>
    <t>The Office: An American Workplace (Pilot)</t>
  </si>
  <si>
    <t>The One I Love</t>
  </si>
  <si>
    <t>The Other 48 Days</t>
  </si>
  <si>
    <t>The Other Side</t>
  </si>
  <si>
    <t>The Other Woman</t>
  </si>
  <si>
    <t>The Outlaw Torn</t>
  </si>
  <si>
    <t>The Pan Piper</t>
  </si>
  <si>
    <t>The Passage</t>
  </si>
  <si>
    <t>The Pilgrim</t>
  </si>
  <si>
    <t>The Playboy Mansion</t>
  </si>
  <si>
    <t>The pleasant pheasant</t>
  </si>
  <si>
    <t>The Power Of Equality</t>
  </si>
  <si>
    <t>The Prince</t>
  </si>
  <si>
    <t>The Prisoner</t>
  </si>
  <si>
    <t>The Prophecy</t>
  </si>
  <si>
    <t>Dave Murray; Steve Harris</t>
  </si>
  <si>
    <t>The Purpendicular Waltz</t>
  </si>
  <si>
    <t>The Rain Song</t>
  </si>
  <si>
    <t>The Real Problem</t>
  </si>
  <si>
    <t>The Refugee</t>
  </si>
  <si>
    <t>The Reincarnation of Benjamin Breeg</t>
  </si>
  <si>
    <t>The Return</t>
  </si>
  <si>
    <t>The Right Thing</t>
  </si>
  <si>
    <t>The Righteous &amp; The Wicked</t>
  </si>
  <si>
    <t>The River (Remix)</t>
  </si>
  <si>
    <t>The Rover</t>
  </si>
  <si>
    <t>The Saint</t>
  </si>
  <si>
    <t>The Secret</t>
  </si>
  <si>
    <t>The Seeker</t>
  </si>
  <si>
    <t>The Shape of Things to Come</t>
  </si>
  <si>
    <t>The Shortest Straw</t>
  </si>
  <si>
    <t>The Show Must Go On</t>
  </si>
  <si>
    <t>The Small Hours</t>
  </si>
  <si>
    <t>Holocaust</t>
  </si>
  <si>
    <t>The Son Also Rises</t>
  </si>
  <si>
    <t>The Song Remains The Same</t>
  </si>
  <si>
    <t>The Spirit Of Radio</t>
  </si>
  <si>
    <t>The Star Spangled Banner</t>
  </si>
  <si>
    <t>Hendrix, Jimi</t>
  </si>
  <si>
    <t>The Struggle Within</t>
  </si>
  <si>
    <t>The Sun Road</t>
  </si>
  <si>
    <t>The Temples Of Syrinx</t>
  </si>
  <si>
    <t>The Thin Line Between Love &amp; Hate</t>
  </si>
  <si>
    <t>The Thing That Should Not Be</t>
  </si>
  <si>
    <t>The Three Sunrises</t>
  </si>
  <si>
    <t>The Tower</t>
  </si>
  <si>
    <t>The Trees</t>
  </si>
  <si>
    <t>The Trooper</t>
  </si>
  <si>
    <t>The Unbeliever</t>
  </si>
  <si>
    <t>The Unforgettable Fire</t>
  </si>
  <si>
    <t>The Unforgiven</t>
  </si>
  <si>
    <t>The Unforgiven II</t>
  </si>
  <si>
    <t>The Unnamed Feeling</t>
  </si>
  <si>
    <t>The Unwritten Law</t>
  </si>
  <si>
    <t>Richie Blackmore, Ian Gillian, Roger Glover, Ian Paice</t>
  </si>
  <si>
    <t>The Wait</t>
  </si>
  <si>
    <t>Killing Joke</t>
  </si>
  <si>
    <t>The Wake-Up Bomb</t>
  </si>
  <si>
    <t>The Wanderer</t>
  </si>
  <si>
    <t>The Wanton Song</t>
  </si>
  <si>
    <t>The Way You Do To Mer</t>
  </si>
  <si>
    <t>The Whole Truth</t>
  </si>
  <si>
    <t>The Wicker Man</t>
  </si>
  <si>
    <t>The Wind Cries Mary</t>
  </si>
  <si>
    <t>The Winner Loses</t>
  </si>
  <si>
    <t>The Witch</t>
  </si>
  <si>
    <t>The Wizard</t>
  </si>
  <si>
    <t>The Woman King</t>
  </si>
  <si>
    <t>The Worm</t>
  </si>
  <si>
    <t>The Worst</t>
  </si>
  <si>
    <t>The Wrong Child</t>
  </si>
  <si>
    <t>The Young Lords</t>
  </si>
  <si>
    <t>The Zephyr Song</t>
  </si>
  <si>
    <t>The Zoo</t>
  </si>
  <si>
    <t>Theme From Let's Go Native</t>
  </si>
  <si>
    <t>Theme From The Swan</t>
  </si>
  <si>
    <t>There Goes The Neighborhood</t>
  </si>
  <si>
    <t>There's No Place Like Home, Pt. 1</t>
  </si>
  <si>
    <t>There's No Place Like Home, Pt. 2</t>
  </si>
  <si>
    <t>There's No Place Like Home, Pt. 3</t>
  </si>
  <si>
    <t>These Colours Don't Run</t>
  </si>
  <si>
    <t>They Can't Take That Away From Me</t>
  </si>
  <si>
    <t>george gershwin/ira gershwin</t>
  </si>
  <si>
    <t>They're Red Hot</t>
  </si>
  <si>
    <t>Thick &amp; Thin</t>
  </si>
  <si>
    <t>Thief In The Night</t>
  </si>
  <si>
    <t>De Beauport/Jagger/Richards</t>
  </si>
  <si>
    <t>Think</t>
  </si>
  <si>
    <t>Lowman Pauling</t>
  </si>
  <si>
    <t>Think About You</t>
  </si>
  <si>
    <t>Thinking 'Bout Tomorrow</t>
  </si>
  <si>
    <t>Fayyaz Virgi/Richard Bull</t>
  </si>
  <si>
    <t>Third Stone From The Sun</t>
  </si>
  <si>
    <t>This Cocaine Makes Me Feel Like I'm On This Song</t>
  </si>
  <si>
    <t>This Is Radio Clash</t>
  </si>
  <si>
    <t>This Is The Place</t>
  </si>
  <si>
    <t>This Time Around / Owed to 'G' [Instrumental]</t>
  </si>
  <si>
    <t>Bolin/Hughes/Lord</t>
  </si>
  <si>
    <t>This Velvet Glove</t>
  </si>
  <si>
    <t>Thorn Within</t>
  </si>
  <si>
    <t>Three Minutes</t>
  </si>
  <si>
    <t>Thrill Me</t>
  </si>
  <si>
    <t>Through a Looking Glass</t>
  </si>
  <si>
    <t>Through the Looking Glass, Pt. 1</t>
  </si>
  <si>
    <t>Through the Looking Glass, Pt. 2</t>
  </si>
  <si>
    <t>Through The Never</t>
  </si>
  <si>
    <t>Throw Away Your Television</t>
  </si>
  <si>
    <t>Thru And Thru</t>
  </si>
  <si>
    <t>Thumbing My Way</t>
  </si>
  <si>
    <t>Tightrope</t>
  </si>
  <si>
    <t>Tim Tim Por Tim Tim</t>
  </si>
  <si>
    <t>Time</t>
  </si>
  <si>
    <t>Mason, Waters, Wright, Gilmour</t>
  </si>
  <si>
    <t>Time After Time</t>
  </si>
  <si>
    <t>Time Is On My Side</t>
  </si>
  <si>
    <t>Jerry Ragavoy</t>
  </si>
  <si>
    <t>Time To Kill</t>
  </si>
  <si>
    <t>Times Like These</t>
  </si>
  <si>
    <t>Times of Trouble</t>
  </si>
  <si>
    <t>Timothy</t>
  </si>
  <si>
    <t>C. Cester</t>
  </si>
  <si>
    <t>Tired Of You</t>
  </si>
  <si>
    <t>Title Song</t>
  </si>
  <si>
    <t>To Live Is To Die</t>
  </si>
  <si>
    <t>James Hetfield, Lars Ulrich and Cliff Burton</t>
  </si>
  <si>
    <t>To Tame A Land</t>
  </si>
  <si>
    <t>Toccata and Fugue in D Minor, BWV 565: I. Toccata</t>
  </si>
  <si>
    <t>Bach: Toccata &amp; Fugue in D Minor</t>
  </si>
  <si>
    <t>Ton Koopman</t>
  </si>
  <si>
    <t>Toda Cor</t>
  </si>
  <si>
    <t>Ciro Pressoa/Marcelo Fromer</t>
  </si>
  <si>
    <t>Toda Forma De Amor</t>
  </si>
  <si>
    <t>Toda Menina Baiana</t>
  </si>
  <si>
    <t>Today</t>
  </si>
  <si>
    <t>Todo Amor (Asas Da Liberdade)</t>
  </si>
  <si>
    <t>Todo Amor Que Houver Nesta Vida</t>
  </si>
  <si>
    <t>Todo Mundo Explica</t>
  </si>
  <si>
    <t>Todo o Carnaval tem seu Fim</t>
  </si>
  <si>
    <t>Tombstone Shadow</t>
  </si>
  <si>
    <t>Tommy Gun</t>
  </si>
  <si>
    <t>Tomorrow's Dream</t>
  </si>
  <si>
    <t>Tonight, Tonight</t>
  </si>
  <si>
    <t>Too Fast For Love</t>
  </si>
  <si>
    <t>Too Late Too Late</t>
  </si>
  <si>
    <t>Too Many Tears</t>
  </si>
  <si>
    <t>Adrian Vanderberg/David Coverdale</t>
  </si>
  <si>
    <t>Too Many Ways (Alternate)</t>
  </si>
  <si>
    <t>Too Much Is Not Enough</t>
  </si>
  <si>
    <t>Turner, Held, Greenwood</t>
  </si>
  <si>
    <t>Too Young To Die</t>
  </si>
  <si>
    <t>Top O' The Morning To Ya</t>
  </si>
  <si>
    <t>Top Top</t>
  </si>
  <si>
    <t>Os Mutantes - Arnolpho Lima Filho</t>
  </si>
  <si>
    <t>Torn</t>
  </si>
  <si>
    <t>Tourette's</t>
  </si>
  <si>
    <t>Trac Trac</t>
  </si>
  <si>
    <t>Fito Paez/Herbert Vianna</t>
  </si>
  <si>
    <t>Tradição</t>
  </si>
  <si>
    <t>Adalto Magalha/Lourenco</t>
  </si>
  <si>
    <t>Train In Vain</t>
  </si>
  <si>
    <t>Trampled Under Foot</t>
  </si>
  <si>
    <t>Transylvania</t>
  </si>
  <si>
    <t>Trapped Under Ice</t>
  </si>
  <si>
    <t>Trash, Trampoline And The Party Girl</t>
  </si>
  <si>
    <t>Trastevere</t>
  </si>
  <si>
    <t>Travelin' Band</t>
  </si>
  <si>
    <t>Traveling Salesmen</t>
  </si>
  <si>
    <t>Travelling Riverside Blues</t>
  </si>
  <si>
    <t>Jimmy Page/Robert Johnson/Robert Plant</t>
  </si>
  <si>
    <t>Travis Walk</t>
  </si>
  <si>
    <t>Três Lados</t>
  </si>
  <si>
    <t>Tres Reis</t>
  </si>
  <si>
    <t>TriboTchan</t>
  </si>
  <si>
    <t>Cal Adan/Paulo Levi</t>
  </si>
  <si>
    <t>Tricia Tanaka Is Dead</t>
  </si>
  <si>
    <t>Trocando Em Miúdos</t>
  </si>
  <si>
    <t>True Believers</t>
  </si>
  <si>
    <t>Trupets Of Jericho</t>
  </si>
  <si>
    <t>Truth Hurts</t>
  </si>
  <si>
    <t>Tryin' To Throw Your Arms Around The World</t>
  </si>
  <si>
    <t>Tucuruvi 2001</t>
  </si>
  <si>
    <t>Tudo Bem</t>
  </si>
  <si>
    <t>Tudo Igual</t>
  </si>
  <si>
    <t>Tudo Na Mais Santa Paz</t>
  </si>
  <si>
    <t>Tuesday's Gone</t>
  </si>
  <si>
    <t>Collins/Van Zandt</t>
  </si>
  <si>
    <t>Tuiuti</t>
  </si>
  <si>
    <t>Claudio Martins/David Lima/Kleber Rodrigues/Livre, Cesare Som</t>
  </si>
  <si>
    <t>Turandot, Act III, Nessun dorma!</t>
  </si>
  <si>
    <t>Pavarotti's Opera Made Easy</t>
  </si>
  <si>
    <t>Luciano Pavarotti</t>
  </si>
  <si>
    <t>Turbo Lover</t>
  </si>
  <si>
    <t>Turn The Page</t>
  </si>
  <si>
    <t>Seger</t>
  </si>
  <si>
    <t>Turn You Inside-Out</t>
  </si>
  <si>
    <t>Twentienth Century Fox</t>
  </si>
  <si>
    <t>Twice As Hard</t>
  </si>
  <si>
    <t>Twist And Shout</t>
  </si>
  <si>
    <t>Bert Russell/Phil Medley</t>
  </si>
  <si>
    <t>Two Fanfares for Orchestra: II. Short Ride in a Fast Machine</t>
  </si>
  <si>
    <t>John Adams</t>
  </si>
  <si>
    <t>Adams, John: The Chairman Dances</t>
  </si>
  <si>
    <t>Edo de Waart &amp; San Francisco Symphony</t>
  </si>
  <si>
    <t>Two for the Road</t>
  </si>
  <si>
    <t>Two Hearts Beat As One</t>
  </si>
  <si>
    <t>Two Steps Behind [Acoustic Version]</t>
  </si>
  <si>
    <t>Ty Cobb</t>
  </si>
  <si>
    <t>Ben Shepherd/Chris Cornell</t>
  </si>
  <si>
    <t>Tyrant (Live)</t>
  </si>
  <si>
    <t>Ugly In The Morning</t>
  </si>
  <si>
    <t>Último Pau-De-Arara</t>
  </si>
  <si>
    <t>Corumbá/José Gumarães/Venancio</t>
  </si>
  <si>
    <t>Ultraviolet (Light My Way)</t>
  </si>
  <si>
    <t>Um Amor Puro</t>
  </si>
  <si>
    <t>Um Amor, Um Lugar</t>
  </si>
  <si>
    <t>Um Certo Alguém</t>
  </si>
  <si>
    <t>Um Contrato Com Deus</t>
  </si>
  <si>
    <t>Um Dia Qualquer</t>
  </si>
  <si>
    <t>Um Gosto De Sol</t>
  </si>
  <si>
    <t>Um Homem Chamado Alfredo</t>
  </si>
  <si>
    <t>Um Homem Também Chora (Guerreiro Menino)</t>
  </si>
  <si>
    <t>Um Indio</t>
  </si>
  <si>
    <t>Um Jantar Pra Dois</t>
  </si>
  <si>
    <t>Um Love</t>
  </si>
  <si>
    <t>Um Lugar ao Sol</t>
  </si>
  <si>
    <t>Um Passeio No Mundo Livre</t>
  </si>
  <si>
    <t>Um Pro Outro</t>
  </si>
  <si>
    <t>Um Satélite Na Cabeça</t>
  </si>
  <si>
    <t>Uma Brasileira</t>
  </si>
  <si>
    <t>Carlinhos Brown/Herbert Vianna</t>
  </si>
  <si>
    <t>Unchained</t>
  </si>
  <si>
    <t>Unchained Melody</t>
  </si>
  <si>
    <t>Alex North/Hy Zaret</t>
  </si>
  <si>
    <t>Under My Thumb</t>
  </si>
  <si>
    <t>Under Pressure</t>
  </si>
  <si>
    <t>Queen &amp; David Bowie</t>
  </si>
  <si>
    <t>Under The Bridge</t>
  </si>
  <si>
    <t>Under The Sun/Every Day Comes and Goes</t>
  </si>
  <si>
    <t>Undertow</t>
  </si>
  <si>
    <t>Underwater Love</t>
  </si>
  <si>
    <t>Unemployable</t>
  </si>
  <si>
    <t>Matt Cameron &amp; Mike McCready</t>
  </si>
  <si>
    <t>Unexpected</t>
  </si>
  <si>
    <t>Unfinished Business</t>
  </si>
  <si>
    <t>União Da Ilha</t>
  </si>
  <si>
    <t>Dito/Djalma Falcao/Ilha, Almir Da/Márcio André</t>
  </si>
  <si>
    <t>Unidos Da Tijuca</t>
  </si>
  <si>
    <t>Douglas/Neves, Vicente Das/Silva, Gilmar L./Toninho Gentil/Wantuir</t>
  </si>
  <si>
    <t>United Colours</t>
  </si>
  <si>
    <t>Universally Speaking</t>
  </si>
  <si>
    <t>Uns Dias</t>
  </si>
  <si>
    <t>Until It Sleeps</t>
  </si>
  <si>
    <t>Until My Dying Day</t>
  </si>
  <si>
    <t>Until The End Of The World</t>
  </si>
  <si>
    <t>Until We Fall</t>
  </si>
  <si>
    <t>Untitled</t>
  </si>
  <si>
    <t>Up Around The Bend</t>
  </si>
  <si>
    <t>Up In Arms</t>
  </si>
  <si>
    <t>Upon A Golden Horse</t>
  </si>
  <si>
    <t>Us And Them</t>
  </si>
  <si>
    <t>Waters, Wright</t>
  </si>
  <si>
    <t>Vai Adiar</t>
  </si>
  <si>
    <t>Alcino Corrêa/Monarco</t>
  </si>
  <si>
    <t>Vai Passar</t>
  </si>
  <si>
    <t>Vai Trabalhar Vagabundo</t>
  </si>
  <si>
    <t>Vai Valer</t>
  </si>
  <si>
    <t>Vai-Vai 2001</t>
  </si>
  <si>
    <t>Valentine's Day</t>
  </si>
  <si>
    <t>Valentino's</t>
  </si>
  <si>
    <t>Vamo Batê Lata</t>
  </si>
  <si>
    <t>Vamos Dançar</t>
  </si>
  <si>
    <t>Van Diemen's Land</t>
  </si>
  <si>
    <t>Vavoom : Ted The Mechanic</t>
  </si>
  <si>
    <t>Vendedor De Caranguejo (Live)</t>
  </si>
  <si>
    <t>Venice Queen</t>
  </si>
  <si>
    <t>Vento No Litoral</t>
  </si>
  <si>
    <t>Verdade</t>
  </si>
  <si>
    <t>Carlinhos Santana/Nelson Rufino</t>
  </si>
  <si>
    <t>Vertigo</t>
  </si>
  <si>
    <t>Vício</t>
  </si>
  <si>
    <t>Victim Of Change (Live)</t>
  </si>
  <si>
    <t>Vida Bandida (Ao Vivo)</t>
  </si>
  <si>
    <t>Vida Boa</t>
  </si>
  <si>
    <t>Fausto Nilo - Armandinho</t>
  </si>
  <si>
    <t>Vida De Cachorro</t>
  </si>
  <si>
    <t>Rita Lee - Arnaldo Baptista - Sérgio Baptista</t>
  </si>
  <si>
    <t>Vinicius, Poeta Do Encontro</t>
  </si>
  <si>
    <t>Viradouro</t>
  </si>
  <si>
    <t>Dadinho/Gilbreto Gomes/Gustavo/P.C. Portugal/R. Mocoto</t>
  </si>
  <si>
    <t>Virginia Moon</t>
  </si>
  <si>
    <t>Vital E Sua Moto</t>
  </si>
  <si>
    <t>Vivo Isolado Do Mundo</t>
  </si>
  <si>
    <t>Alcides Dias Lopes</t>
  </si>
  <si>
    <t>Você</t>
  </si>
  <si>
    <t>Voce e Linda</t>
  </si>
  <si>
    <t>Você Fugiu</t>
  </si>
  <si>
    <t>Genival Cassiano</t>
  </si>
  <si>
    <t>Voce Inteira</t>
  </si>
  <si>
    <t>Voce Nao Entende Nada - Cotidiano</t>
  </si>
  <si>
    <t>Você Passa, Eu Acho Graça (Ao Vivo)</t>
  </si>
  <si>
    <t>Vôo Sobre o Horizonte</t>
  </si>
  <si>
    <t>J.r.Bertami/Parana</t>
  </si>
  <si>
    <t>Voodoo</t>
  </si>
  <si>
    <t>Vou Pra Ai</t>
  </si>
  <si>
    <t>Vulcão Dub - Fui Eu</t>
  </si>
  <si>
    <t>Bi Ribeira/Herbert Vianna/João Barone</t>
  </si>
  <si>
    <t>W.M.A.</t>
  </si>
  <si>
    <t>W/Brasil (Chama O Síndico)</t>
  </si>
  <si>
    <t>Wainting On A Friend</t>
  </si>
  <si>
    <t>Waiting</t>
  </si>
  <si>
    <t>Waiting On A Sign</t>
  </si>
  <si>
    <t>Wake Me Up When September Ends</t>
  </si>
  <si>
    <t>Wake Up</t>
  </si>
  <si>
    <t>Wake Up Alone</t>
  </si>
  <si>
    <t>Paul O'duffy</t>
  </si>
  <si>
    <t>Wake Up Dead Man</t>
  </si>
  <si>
    <t>Walk On</t>
  </si>
  <si>
    <t>Walk On Water</t>
  </si>
  <si>
    <t>Steven Tyler, Joe Perry, Jack Blades, Tommy Shaw</t>
  </si>
  <si>
    <t>Walk To The Water</t>
  </si>
  <si>
    <t>Walkabout</t>
  </si>
  <si>
    <t>Walkin'</t>
  </si>
  <si>
    <t>Walkin' Blues</t>
  </si>
  <si>
    <t>Walking After You</t>
  </si>
  <si>
    <t>Walking Contradiction</t>
  </si>
  <si>
    <t>Walking on the Moon</t>
  </si>
  <si>
    <t>Walking On The Water</t>
  </si>
  <si>
    <t>Walking Wounded</t>
  </si>
  <si>
    <t>Wall Of Denial</t>
  </si>
  <si>
    <t>Walter's Walk</t>
  </si>
  <si>
    <t>Wanted Dread And Alive</t>
  </si>
  <si>
    <t>War (The Process)</t>
  </si>
  <si>
    <t>War of the Gods, Pt. 1</t>
  </si>
  <si>
    <t>War of the Gods, Pt. 2</t>
  </si>
  <si>
    <t>War Pigs</t>
  </si>
  <si>
    <t>Cake: B-Sides and Rarities</t>
  </si>
  <si>
    <t>Cake</t>
  </si>
  <si>
    <t>Warm Tape</t>
  </si>
  <si>
    <t>Warning</t>
  </si>
  <si>
    <t>Wasted My Hate</t>
  </si>
  <si>
    <t>Wasted Reprise</t>
  </si>
  <si>
    <t>Wasted Years</t>
  </si>
  <si>
    <t>Wasting Love</t>
  </si>
  <si>
    <t>Watching the Wheels</t>
  </si>
  <si>
    <t>Waterhole (Expresso Bongo)</t>
  </si>
  <si>
    <t>Wave (Os Cariocas)</t>
  </si>
  <si>
    <t>Wave (Vou te Contar)</t>
  </si>
  <si>
    <t>Antonio Carlos Jobim</t>
  </si>
  <si>
    <t>We Are The Champions</t>
  </si>
  <si>
    <t>We Die Young</t>
  </si>
  <si>
    <t>We Will Rock You</t>
  </si>
  <si>
    <t>Deacon, John/May, Brian</t>
  </si>
  <si>
    <t>We're Gonna Groove</t>
  </si>
  <si>
    <t>Ben E.King/James Bethea</t>
  </si>
  <si>
    <t>We've Got To Get Together/Jingo</t>
  </si>
  <si>
    <t>Wear You To The Ball</t>
  </si>
  <si>
    <t>Wearing And Tearing</t>
  </si>
  <si>
    <t>Weekend Warrior</t>
  </si>
  <si>
    <t>Welcome Home (Sanitarium)</t>
  </si>
  <si>
    <t>Welcome To Paradise</t>
  </si>
  <si>
    <t>Welcome to the Jungle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</si>
  <si>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</si>
  <si>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</si>
  <si>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</si>
  <si>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Were Do We Go From Here</t>
  </si>
  <si>
    <t>Westwood Moon</t>
  </si>
  <si>
    <t>Wet My Bed</t>
  </si>
  <si>
    <t>What A Day</t>
  </si>
  <si>
    <t>What If I Do?</t>
  </si>
  <si>
    <t>What is and Should Never Be</t>
  </si>
  <si>
    <t>What Is And What Should Never Be</t>
  </si>
  <si>
    <t>What Is It About Men</t>
  </si>
  <si>
    <t>Delroy "Chris" Cooper, Donovan Jackson, Earl Chinna Smith, Felix Howard, Gordon Williams, Luke Smith, Paul Watson &amp; Wilburn Squiddley Cole</t>
  </si>
  <si>
    <t>What It Takes</t>
  </si>
  <si>
    <t>What Kate Did</t>
  </si>
  <si>
    <t>What Now My Love</t>
  </si>
  <si>
    <t>carl sigman/gilbert becaud/pierre leroyer</t>
  </si>
  <si>
    <t>What You Are</t>
  </si>
  <si>
    <t>Whatever Gets You Thru the Night</t>
  </si>
  <si>
    <t>Whatever It Is, I Just Can't Stop</t>
  </si>
  <si>
    <t>Jay Kay/Kay, Jay</t>
  </si>
  <si>
    <t>Whatever the Case May Be</t>
  </si>
  <si>
    <t>Whatsername</t>
  </si>
  <si>
    <t>Wheels Of Confusion / The Straightener</t>
  </si>
  <si>
    <t>When Evening Falls</t>
  </si>
  <si>
    <t>When I Come Around</t>
  </si>
  <si>
    <t>When I Had Your Love</t>
  </si>
  <si>
    <t>Robert Rogers/Warren "Pete" Moore/William "Mickey" Stevenson</t>
  </si>
  <si>
    <t>When I Look At The World</t>
  </si>
  <si>
    <t>When I Was A Child</t>
  </si>
  <si>
    <t>When It's Love</t>
  </si>
  <si>
    <t>When Love &amp; Hate Collide</t>
  </si>
  <si>
    <t>When Love Comes To Town</t>
  </si>
  <si>
    <t>When My Left Eye Jumps</t>
  </si>
  <si>
    <t>Al Perkins/Willie Dixon</t>
  </si>
  <si>
    <t>When The Levee Breaks</t>
  </si>
  <si>
    <t>Jimmy Page, Robert Plant, John Paul Jones, John Bonham, Memphis Minnie</t>
  </si>
  <si>
    <t>When The World Was Young</t>
  </si>
  <si>
    <t>When Two Worlds Collide</t>
  </si>
  <si>
    <t>Blaze Bayley/David Murray/Steve Harris</t>
  </si>
  <si>
    <t>When You Gonna Learn (Digeridoo)</t>
  </si>
  <si>
    <t>Where Did I Go Wrong</t>
  </si>
  <si>
    <t>Where Eagles Dare</t>
  </si>
  <si>
    <t>Where Have All The Good Times Gone?</t>
  </si>
  <si>
    <t>Ray Davies</t>
  </si>
  <si>
    <t>Where The River Goes</t>
  </si>
  <si>
    <t>D. DeLeo/Kretz/Weiland</t>
  </si>
  <si>
    <t>Where The Streets Have No Name</t>
  </si>
  <si>
    <t>Where The Wild Things Are</t>
  </si>
  <si>
    <t>Hetfield, Ulrich, Newsted</t>
  </si>
  <si>
    <t>Wherever I Lay My Hat</t>
  </si>
  <si>
    <t>Wherever I May Roam</t>
  </si>
  <si>
    <t>Wherever You May Go</t>
  </si>
  <si>
    <t>Whiplash</t>
  </si>
  <si>
    <t>Whiskey In The Jar</t>
  </si>
  <si>
    <t>Whistle Stop</t>
  </si>
  <si>
    <t>White Feather</t>
  </si>
  <si>
    <t>White Rabbit</t>
  </si>
  <si>
    <t>White Riot</t>
  </si>
  <si>
    <t>White Room</t>
  </si>
  <si>
    <t>Who Are You (Single Edit Version)</t>
  </si>
  <si>
    <t>Who Can It Be Now?</t>
  </si>
  <si>
    <t>Who Needs You</t>
  </si>
  <si>
    <t>Who Wants To Live Forever</t>
  </si>
  <si>
    <t>Who'll Stop The Rain</t>
  </si>
  <si>
    <t>Who's Gonna Ride Your Wild Horses</t>
  </si>
  <si>
    <t>Whole Lotta Love</t>
  </si>
  <si>
    <t>Jimmy Page/John Bonham/John Paul Jones/Robert Plant/Willie Dixon</t>
  </si>
  <si>
    <t>John Bonham/John Paul Jones/Robert Plant/Willie Dixon</t>
  </si>
  <si>
    <t>Whole Lotta Love (Medley)</t>
  </si>
  <si>
    <t>Arthur Crudup/Bernard Besman/Bukka White/Doc Pomus/John Bonham/John Lee Hooker/John Paul Jones/Mort Shuman/Robert Plant/Willie Dixon</t>
  </si>
  <si>
    <t>Whole Lotta Rosie</t>
  </si>
  <si>
    <t>Why Can't This Be Love</t>
  </si>
  <si>
    <t>Why Go</t>
  </si>
  <si>
    <t>Wicked Garden</t>
  </si>
  <si>
    <t>D. DeLeo/R. DeLeo/Weiland</t>
  </si>
  <si>
    <t>Wicked Ways</t>
  </si>
  <si>
    <t>Wide Awake</t>
  </si>
  <si>
    <t>Wild Flower</t>
  </si>
  <si>
    <t>Wild Hearted Son</t>
  </si>
  <si>
    <t>Wild Honey</t>
  </si>
  <si>
    <t>Wild Side</t>
  </si>
  <si>
    <t>Wildest Dreams</t>
  </si>
  <si>
    <t>Wind of Change</t>
  </si>
  <si>
    <t>Wind Up</t>
  </si>
  <si>
    <t>Winterlong</t>
  </si>
  <si>
    <t>Wiser Time</t>
  </si>
  <si>
    <t>Wishing It Was</t>
  </si>
  <si>
    <t>Eale-Eye Cherry, M. Simpson, J. King &amp; M. Nishita</t>
  </si>
  <si>
    <t>With Or Without You</t>
  </si>
  <si>
    <t>Without You</t>
  </si>
  <si>
    <t>Women In Uniform</t>
  </si>
  <si>
    <t>Greg Macainsh</t>
  </si>
  <si>
    <t>Women's Appreciation</t>
  </si>
  <si>
    <t>Won't Get Fooled Again (Full Length Version)</t>
  </si>
  <si>
    <t>Wonderful Tonight</t>
  </si>
  <si>
    <t>Wooden Jesus</t>
  </si>
  <si>
    <t>Woodpecker From Mars</t>
  </si>
  <si>
    <t>Working Class Hero</t>
  </si>
  <si>
    <t>World Leader Pretend</t>
  </si>
  <si>
    <t>World Of Trouble</t>
  </si>
  <si>
    <t>World Wide Suicide</t>
  </si>
  <si>
    <t>Wrapped Around Your Finger</t>
  </si>
  <si>
    <t>Wrathchild</t>
  </si>
  <si>
    <t>Wrote A Song For Everyone</t>
  </si>
  <si>
    <t>X-9 2001</t>
  </si>
  <si>
    <t>Xanadu</t>
  </si>
  <si>
    <t>Xote Dos Milagres</t>
  </si>
  <si>
    <t>Yahweh</t>
  </si>
  <si>
    <t>Year to the Day</t>
  </si>
  <si>
    <t>Yesterday To Tomorrow</t>
  </si>
  <si>
    <t>Yesterdays</t>
  </si>
  <si>
    <t>Billy/Del James/W. Axl Rose/West Arkeen</t>
  </si>
  <si>
    <t>You Ain't the First</t>
  </si>
  <si>
    <t>You Are</t>
  </si>
  <si>
    <t>You Are The Everything</t>
  </si>
  <si>
    <t>You Better You Bet</t>
  </si>
  <si>
    <t>You Can't Do it Right (With the One You Love)</t>
  </si>
  <si>
    <t>D.Coverdale/G.Hughes/Glenn Hughes/R.Blackmore/Ritchie Blackmore</t>
  </si>
  <si>
    <t>You Could Be Mine</t>
  </si>
  <si>
    <t>You Fool No One</t>
  </si>
  <si>
    <t>You Fool No One (Alternate Version)</t>
  </si>
  <si>
    <t>Blackmore/Coverdale/Lord/Paice</t>
  </si>
  <si>
    <t>You Got Me Rocking</t>
  </si>
  <si>
    <t>You Got No Right</t>
  </si>
  <si>
    <t>You Keep On Moving</t>
  </si>
  <si>
    <t>Coverdale/Hughes</t>
  </si>
  <si>
    <t>You Know I'm No Good</t>
  </si>
  <si>
    <t>You Know I'm No Good (feat. Ghostface Killah)</t>
  </si>
  <si>
    <t>You Know My Name</t>
  </si>
  <si>
    <t>You Learn</t>
  </si>
  <si>
    <t>You Oughta Know</t>
  </si>
  <si>
    <t>You Oughta Know (Alternate)</t>
  </si>
  <si>
    <t>You Really Got Me</t>
  </si>
  <si>
    <t>You Sent Me Flying / Cherry</t>
  </si>
  <si>
    <t>You Shook Me</t>
  </si>
  <si>
    <t>J B Lenoir/Willie Dixon</t>
  </si>
  <si>
    <t>J. B. Lenoir/Willie Dixon</t>
  </si>
  <si>
    <t>You Shook Me(2)</t>
  </si>
  <si>
    <t>You Sure Love To Ball</t>
  </si>
  <si>
    <t>You're Crazy</t>
  </si>
  <si>
    <t>You're Gonna Break My Hart Again</t>
  </si>
  <si>
    <t>You're My Best Friend</t>
  </si>
  <si>
    <t>You're What's Happening (In The World Today)</t>
  </si>
  <si>
    <t>Allen Story/George Gordy/Robert Gordy</t>
  </si>
  <si>
    <t>You've Been A Long Time Coming</t>
  </si>
  <si>
    <t>Brian Holland/Eddie Holland/Lamont Dozier</t>
  </si>
  <si>
    <t>You've Got Another Thing Comin'</t>
  </si>
  <si>
    <t>You've Got It</t>
  </si>
  <si>
    <t>Mick Hucknall and Lamont Dozier</t>
  </si>
  <si>
    <t>Your Blue Room</t>
  </si>
  <si>
    <t>Your Mirror</t>
  </si>
  <si>
    <t>Your Savior</t>
  </si>
  <si>
    <t>Your Soul Today</t>
  </si>
  <si>
    <t>Your Time Has Come</t>
  </si>
  <si>
    <t>Your Time Is Gonna Come</t>
  </si>
  <si>
    <t>Jimmy Page/John Paul Jones</t>
  </si>
  <si>
    <t>Page, Jones</t>
  </si>
  <si>
    <t>Un-Led-Ed</t>
  </si>
  <si>
    <t>Dread Zeppelin</t>
  </si>
  <si>
    <t>Zambação</t>
  </si>
  <si>
    <t>Zé Trindade</t>
  </si>
  <si>
    <t>Zeca Violeiro</t>
  </si>
  <si>
    <t>Zero</t>
  </si>
  <si>
    <t>ZeroVinteUm</t>
  </si>
  <si>
    <t>Zither</t>
  </si>
  <si>
    <t>Zombie Eaters</t>
  </si>
  <si>
    <t>Zoo Station</t>
  </si>
  <si>
    <t>Tracks</t>
  </si>
  <si>
    <t>CustomerId</t>
  </si>
  <si>
    <t>Company</t>
  </si>
  <si>
    <t>Luís</t>
  </si>
  <si>
    <t>Gonçalves</t>
  </si>
  <si>
    <t>Embraer - Empresa Brasileira de Aeronáutica S.A.</t>
  </si>
  <si>
    <t>Av. Brigadeiro Faria Lima, 2170</t>
  </si>
  <si>
    <t>São José dos Campos</t>
  </si>
  <si>
    <t>SP</t>
  </si>
  <si>
    <t>Brazil</t>
  </si>
  <si>
    <t>12227-000</t>
  </si>
  <si>
    <t>+55 (12) 3923-5555</t>
  </si>
  <si>
    <t>+55 (12) 3923-5566</t>
  </si>
  <si>
    <t>luisg@embraer.com.br</t>
  </si>
  <si>
    <t>Leonie</t>
  </si>
  <si>
    <t>Köhler</t>
  </si>
  <si>
    <t>Theodor-Heuss-Straße 34</t>
  </si>
  <si>
    <t>Stuttgart</t>
  </si>
  <si>
    <t>Germany</t>
  </si>
  <si>
    <t>70174</t>
  </si>
  <si>
    <t>+49 0711 2842222</t>
  </si>
  <si>
    <t>leonekohler@surfeu.de</t>
  </si>
  <si>
    <t>François</t>
  </si>
  <si>
    <t>Tremblay</t>
  </si>
  <si>
    <t>1498 rue Bélanger</t>
  </si>
  <si>
    <t>Montréal</t>
  </si>
  <si>
    <t>QC</t>
  </si>
  <si>
    <t>H2G 1A7</t>
  </si>
  <si>
    <t>+1 (514) 721-4711</t>
  </si>
  <si>
    <t>ftremblay@gmail.com</t>
  </si>
  <si>
    <t>Bjørn</t>
  </si>
  <si>
    <t>Hansen</t>
  </si>
  <si>
    <t>Ullevålsveien 14</t>
  </si>
  <si>
    <t>Oslo</t>
  </si>
  <si>
    <t>Norway</t>
  </si>
  <si>
    <t>0171</t>
  </si>
  <si>
    <t>+47 22 44 22 22</t>
  </si>
  <si>
    <t>bjorn.hansen@yahoo.no</t>
  </si>
  <si>
    <t>František</t>
  </si>
  <si>
    <t>Wichterlová</t>
  </si>
  <si>
    <t>JetBrains s.r.o.</t>
  </si>
  <si>
    <t>Klanova 9/506</t>
  </si>
  <si>
    <t>Prague</t>
  </si>
  <si>
    <t>Czech Republic</t>
  </si>
  <si>
    <t>14700</t>
  </si>
  <si>
    <t>+420 2 4172 5555</t>
  </si>
  <si>
    <t>frantisekw@jetbrains.com</t>
  </si>
  <si>
    <t>Helena</t>
  </si>
  <si>
    <t>Holý</t>
  </si>
  <si>
    <t>Rilská 3174/6</t>
  </si>
  <si>
    <t>14300</t>
  </si>
  <si>
    <t>+420 2 4177 0449</t>
  </si>
  <si>
    <t>hholy@gmail.com</t>
  </si>
  <si>
    <t>Astrid</t>
  </si>
  <si>
    <t>Gruber</t>
  </si>
  <si>
    <t>Rotenturmstraße 4, 1010 Innere Stadt</t>
  </si>
  <si>
    <t>Vienne</t>
  </si>
  <si>
    <t>Austria</t>
  </si>
  <si>
    <t>1010</t>
  </si>
  <si>
    <t>+43 01 5134505</t>
  </si>
  <si>
    <t>astrid.gruber@apple.at</t>
  </si>
  <si>
    <t>Daan</t>
  </si>
  <si>
    <t>Peeters</t>
  </si>
  <si>
    <t>Grétrystraat 63</t>
  </si>
  <si>
    <t>Brussels</t>
  </si>
  <si>
    <t>Belgium</t>
  </si>
  <si>
    <t>1000</t>
  </si>
  <si>
    <t>+32 02 219 03 03</t>
  </si>
  <si>
    <t>daan_peeters@apple.be</t>
  </si>
  <si>
    <t>Kara</t>
  </si>
  <si>
    <t>Nielsen</t>
  </si>
  <si>
    <t>Sønder Boulevard 51</t>
  </si>
  <si>
    <t>Copenhagen</t>
  </si>
  <si>
    <t>Denmark</t>
  </si>
  <si>
    <t>1720</t>
  </si>
  <si>
    <t>+453 3331 9991</t>
  </si>
  <si>
    <t>kara.nielsen@jubii.dk</t>
  </si>
  <si>
    <t>Eduardo</t>
  </si>
  <si>
    <t>Martins</t>
  </si>
  <si>
    <t>Woodstock Discos</t>
  </si>
  <si>
    <t>Rua Dr. Falcão Filho, 155</t>
  </si>
  <si>
    <t>São Paulo</t>
  </si>
  <si>
    <t>01007-010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</si>
  <si>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</si>
  <si>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</si>
  <si>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</si>
  <si>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</si>
  <si>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</si>
  <si>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</si>
  <si>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Av. Paulista, 2022</t>
  </si>
  <si>
    <t>01310-200</t>
  </si>
  <si>
    <t>+55 (11) 3055-3278</t>
  </si>
  <si>
    <t>+55 (11) 3055-8131</t>
  </si>
  <si>
    <t>alero@uol.com.br</t>
  </si>
  <si>
    <t>Roberto</t>
  </si>
  <si>
    <t>Almeida</t>
  </si>
  <si>
    <t>Riotur</t>
  </si>
  <si>
    <t>Praça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</si>
  <si>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</si>
  <si>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</si>
  <si>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</si>
  <si>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</si>
  <si>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</si>
  <si>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</si>
  <si>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Fernanda</t>
  </si>
  <si>
    <t>Ramos</t>
  </si>
  <si>
    <t>Qe 7 Bloco G</t>
  </si>
  <si>
    <t>Brasília</t>
  </si>
  <si>
    <t>DF</t>
  </si>
  <si>
    <t>71020-677</t>
  </si>
  <si>
    <t>+55 (61) 3363-5547</t>
  </si>
  <si>
    <t>+55 (61) 3363-7855</t>
  </si>
  <si>
    <t>fernadaramos4@uol.com.br</t>
  </si>
  <si>
    <t>Mark</t>
  </si>
  <si>
    <t>Philips</t>
  </si>
  <si>
    <t>Telus</t>
  </si>
  <si>
    <t>8210 111 ST NW</t>
  </si>
  <si>
    <t>T6G 2C7</t>
  </si>
  <si>
    <t>+1 (780) 434-4554</t>
  </si>
  <si>
    <t>+1 (780) 434-5565</t>
  </si>
  <si>
    <t>mphilips12@shaw.ca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</si>
  <si>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</si>
  <si>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</si>
  <si>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</si>
  <si>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</si>
  <si>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</si>
  <si>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</si>
  <si>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</si>
  <si>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</si>
  <si>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</si>
  <si>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</si>
  <si>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Google Inc.</t>
  </si>
  <si>
    <t>1600 Amphitheatre Parkway</t>
  </si>
  <si>
    <t>Mountain View</t>
  </si>
  <si>
    <t>CA</t>
  </si>
  <si>
    <t>USA</t>
  </si>
  <si>
    <t>94043-1351</t>
  </si>
  <si>
    <t>+1 (650) 253-0000</t>
  </si>
  <si>
    <t>fharris@google.com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</si>
  <si>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</si>
  <si>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</si>
  <si>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</si>
  <si>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</si>
  <si>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</si>
  <si>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</si>
  <si>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</si>
  <si>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</si>
  <si>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</si>
  <si>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</si>
  <si>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Michelle</t>
  </si>
  <si>
    <t>Brooks</t>
  </si>
  <si>
    <t>627 Broadway</t>
  </si>
  <si>
    <t>NY</t>
  </si>
  <si>
    <t>10012-2612</t>
  </si>
  <si>
    <t>+1 (212) 221-3546</t>
  </si>
  <si>
    <t>+1 (212) 221-4679</t>
  </si>
  <si>
    <t>michelleb@aol.com</t>
  </si>
  <si>
    <t>Tim</t>
  </si>
  <si>
    <t>Goyer</t>
  </si>
  <si>
    <t>Apple Inc.</t>
  </si>
  <si>
    <t>1 Infinite Loop</t>
  </si>
  <si>
    <t>Cupertino</t>
  </si>
  <si>
    <t>95014</t>
  </si>
  <si>
    <t>+1 (408) 996-1010</t>
  </si>
  <si>
    <t>+1 (408) 996-1011</t>
  </si>
  <si>
    <t>tgoyer@apple.com</t>
  </si>
  <si>
    <t>Dan</t>
  </si>
  <si>
    <t>Miller</t>
  </si>
  <si>
    <t>541 Del Medio Avenue</t>
  </si>
  <si>
    <t>94040-111</t>
  </si>
  <si>
    <t>+1 (650) 644-3358</t>
  </si>
  <si>
    <t>dmiller@comcast.com</t>
  </si>
  <si>
    <t>Kathy</t>
  </si>
  <si>
    <t>Chase</t>
  </si>
  <si>
    <t>801 W 4th Street</t>
  </si>
  <si>
    <t>Reno</t>
  </si>
  <si>
    <t>NV</t>
  </si>
  <si>
    <t>89503</t>
  </si>
  <si>
    <t>+1 (775) 223-7665</t>
  </si>
  <si>
    <t>kachase@hotmail.com</t>
  </si>
  <si>
    <t>Heather</t>
  </si>
  <si>
    <t>Leacock</t>
  </si>
  <si>
    <t>120 S Orange Ave</t>
  </si>
  <si>
    <t>Orlando</t>
  </si>
  <si>
    <t>FL</t>
  </si>
  <si>
    <t>32801</t>
  </si>
  <si>
    <t>+1 (407) 999-7788</t>
  </si>
  <si>
    <t>hleacock@gmail.com</t>
  </si>
  <si>
    <t>John</t>
  </si>
  <si>
    <t>Gordon</t>
  </si>
  <si>
    <t>69 Salem Street</t>
  </si>
  <si>
    <t>Boston</t>
  </si>
  <si>
    <t>MA</t>
  </si>
  <si>
    <t>2113</t>
  </si>
  <si>
    <t>+1 (617) 522-1333</t>
  </si>
  <si>
    <t>johngordon22@yahoo.com</t>
  </si>
  <si>
    <t>Ralston</t>
  </si>
  <si>
    <t>162 E Superior Street</t>
  </si>
  <si>
    <t>Chicago</t>
  </si>
  <si>
    <t>IL</t>
  </si>
  <si>
    <t>60611</t>
  </si>
  <si>
    <t>+1 (312) 332-3232</t>
  </si>
  <si>
    <t>fralston@gmail.com</t>
  </si>
  <si>
    <t>Victor</t>
  </si>
  <si>
    <t>Stevens</t>
  </si>
  <si>
    <t>319 N. Frances Street</t>
  </si>
  <si>
    <t>Madison</t>
  </si>
  <si>
    <t>WI</t>
  </si>
  <si>
    <t>53703</t>
  </si>
  <si>
    <t>+1 (608) 257-0597</t>
  </si>
  <si>
    <t>vstevens@yahoo.com</t>
  </si>
  <si>
    <t>Richard</t>
  </si>
  <si>
    <t>Cunningham</t>
  </si>
  <si>
    <t>2211 W Berry Street</t>
  </si>
  <si>
    <t>Fort Worth</t>
  </si>
  <si>
    <t>TX</t>
  </si>
  <si>
    <t>76110</t>
  </si>
  <si>
    <t>+1 (817) 924-7272</t>
  </si>
  <si>
    <t>ricunningham@hotmail.com</t>
  </si>
  <si>
    <t>Patrick</t>
  </si>
  <si>
    <t>Gray</t>
  </si>
  <si>
    <t>1033 N Park Ave</t>
  </si>
  <si>
    <t>Tucson</t>
  </si>
  <si>
    <t>AZ</t>
  </si>
  <si>
    <t>85719</t>
  </si>
  <si>
    <t>+1 (520) 622-4200</t>
  </si>
  <si>
    <t>patrick.gray@aol.com</t>
  </si>
  <si>
    <t>Julia</t>
  </si>
  <si>
    <t>Barnett</t>
  </si>
  <si>
    <t>302 S 700 E</t>
  </si>
  <si>
    <t>Salt Lake City</t>
  </si>
  <si>
    <t>UT</t>
  </si>
  <si>
    <t>84102</t>
  </si>
  <si>
    <t>+1 (801) 531-7272</t>
  </si>
  <si>
    <t>jubarnett@gmail.com</t>
  </si>
  <si>
    <t>Brown</t>
  </si>
  <si>
    <t>796 Dundas Street West</t>
  </si>
  <si>
    <t>Toronto</t>
  </si>
  <si>
    <t>ON</t>
  </si>
  <si>
    <t>M6J 1V1</t>
  </si>
  <si>
    <t>+1 (416) 363-8888</t>
  </si>
  <si>
    <t>robbrown@shaw.ca</t>
  </si>
  <si>
    <t>Edward</t>
  </si>
  <si>
    <t>Francis</t>
  </si>
  <si>
    <t>230 Elgin Street</t>
  </si>
  <si>
    <t>Ottawa</t>
  </si>
  <si>
    <t>K2P 1L7</t>
  </si>
  <si>
    <t>+1 (613) 234-3322</t>
  </si>
  <si>
    <t>edfrancis@yachoo.ca</t>
  </si>
  <si>
    <t>Martha</t>
  </si>
  <si>
    <t>Silk</t>
  </si>
  <si>
    <t>194A Chain Lake Drive</t>
  </si>
  <si>
    <t>Halifax</t>
  </si>
  <si>
    <t>NS</t>
  </si>
  <si>
    <t>B3S 1C5</t>
  </si>
  <si>
    <t>+1 (902) 450-0450</t>
  </si>
  <si>
    <t>marthasilk@gmail.com</t>
  </si>
  <si>
    <t>Aaron</t>
  </si>
  <si>
    <t>696 Osborne Street</t>
  </si>
  <si>
    <t>Winnipeg</t>
  </si>
  <si>
    <t>MB</t>
  </si>
  <si>
    <t>R3L 2B9</t>
  </si>
  <si>
    <t>+1 (204) 452-6452</t>
  </si>
  <si>
    <t>aaronmitchell@yahoo.ca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</si>
  <si>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</si>
  <si>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</si>
  <si>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</si>
  <si>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</si>
  <si>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</si>
  <si>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</si>
  <si>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</si>
  <si>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</si>
  <si>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João</t>
  </si>
  <si>
    <t>Fernandes</t>
  </si>
  <si>
    <t>Rua da Assunção 53</t>
  </si>
  <si>
    <t>Lisbon</t>
  </si>
  <si>
    <t>Portugal</t>
  </si>
  <si>
    <t>+351 (213) 466-111</t>
  </si>
  <si>
    <t>jfernandes@yahoo.pt</t>
  </si>
  <si>
    <t>Sampaio</t>
  </si>
  <si>
    <t>Rua dos Campeões Europeus de Viena, 4350</t>
  </si>
  <si>
    <t>Porto</t>
  </si>
  <si>
    <t>+351 (225) 022-448</t>
  </si>
  <si>
    <t>masampaio@sapo.pt</t>
  </si>
  <si>
    <t>Hannah</t>
  </si>
  <si>
    <t>Schneider</t>
  </si>
  <si>
    <t>Tauentzienstraße 8</t>
  </si>
  <si>
    <t>Berlin</t>
  </si>
  <si>
    <t>10789</t>
  </si>
  <si>
    <t>+49 030 26550280</t>
  </si>
  <si>
    <t>hannah.schneider@yahoo.de</t>
  </si>
  <si>
    <t>Fynn</t>
  </si>
  <si>
    <t>Zimmermann</t>
  </si>
  <si>
    <t>Berger Straße 10</t>
  </si>
  <si>
    <t>Frankfurt</t>
  </si>
  <si>
    <t>60316</t>
  </si>
  <si>
    <t>+49 069 40598889</t>
  </si>
  <si>
    <t>fzimmermann@yahoo.de</t>
  </si>
  <si>
    <t>Niklas</t>
  </si>
  <si>
    <t>Schröder</t>
  </si>
  <si>
    <t>Barbarossastraße 19</t>
  </si>
  <si>
    <t>10779</t>
  </si>
  <si>
    <t>+49 030 2141444</t>
  </si>
  <si>
    <t>nschroder@surfeu.de</t>
  </si>
  <si>
    <t>Camille</t>
  </si>
  <si>
    <t>Bernard</t>
  </si>
  <si>
    <t>4, Rue Milton</t>
  </si>
  <si>
    <t>Paris</t>
  </si>
  <si>
    <t>France</t>
  </si>
  <si>
    <t>75009</t>
  </si>
  <si>
    <t>+33 01 49 70 65 65</t>
  </si>
  <si>
    <t>camille.bernard@yahoo.fr</t>
  </si>
  <si>
    <t>Dominique</t>
  </si>
  <si>
    <t>Lefebvre</t>
  </si>
  <si>
    <t>8, Rue Hanovre</t>
  </si>
  <si>
    <t>75002</t>
  </si>
  <si>
    <t>+33 01 47 42 71 71</t>
  </si>
  <si>
    <t>dominiquelefebvre@gmail.com</t>
  </si>
  <si>
    <t>Marc</t>
  </si>
  <si>
    <t>Dubois</t>
  </si>
  <si>
    <t>11, Place Bellecour</t>
  </si>
  <si>
    <t>Lyon</t>
  </si>
  <si>
    <t>69002</t>
  </si>
  <si>
    <t>+33 04 78 30 30 30</t>
  </si>
  <si>
    <t>marc.dubois@hotmail.com</t>
  </si>
  <si>
    <t>Wyatt</t>
  </si>
  <si>
    <t>Girard</t>
  </si>
  <si>
    <t>9, Place Louis Barthou</t>
  </si>
  <si>
    <t>Bordeaux</t>
  </si>
  <si>
    <t>33000</t>
  </si>
  <si>
    <t>+33 05 56 96 96 96</t>
  </si>
  <si>
    <t>wyatt.girard@yahoo.fr</t>
  </si>
  <si>
    <t>Isabelle</t>
  </si>
  <si>
    <t>Mercier</t>
  </si>
  <si>
    <t>68, Rue Jouvence</t>
  </si>
  <si>
    <t>Dijon</t>
  </si>
  <si>
    <t>21000</t>
  </si>
  <si>
    <t>+33 03 80 73 66 99</t>
  </si>
  <si>
    <t>isabelle_mercier@apple.fr</t>
  </si>
  <si>
    <t>Terhi</t>
  </si>
  <si>
    <t>Hämäläinen</t>
  </si>
  <si>
    <t>Porthaninkatu 9</t>
  </si>
  <si>
    <t>Helsinki</t>
  </si>
  <si>
    <t>Finland</t>
  </si>
  <si>
    <t>00530</t>
  </si>
  <si>
    <t>+358 09 870 2000</t>
  </si>
  <si>
    <t>terhi.hamalainen@apple.fi</t>
  </si>
  <si>
    <t>Ladislav</t>
  </si>
  <si>
    <t>Kovács</t>
  </si>
  <si>
    <t>Erzsébet krt. 58.</t>
  </si>
  <si>
    <t>Budapest</t>
  </si>
  <si>
    <t>Hungary</t>
  </si>
  <si>
    <t>H-1073</t>
  </si>
  <si>
    <t>ladislav_kovacs@apple.hu</t>
  </si>
  <si>
    <t>Hugh</t>
  </si>
  <si>
    <t>O'Reilly</t>
  </si>
  <si>
    <t>3 Chatham Street</t>
  </si>
  <si>
    <t>Dublin</t>
  </si>
  <si>
    <t>Ireland</t>
  </si>
  <si>
    <t>+353 01 6792424</t>
  </si>
  <si>
    <t>hughoreilly@apple.ie</t>
  </si>
  <si>
    <t>Lucas</t>
  </si>
  <si>
    <t>Mancini</t>
  </si>
  <si>
    <t>Via Degli Scipioni, 43</t>
  </si>
  <si>
    <t>Rome</t>
  </si>
  <si>
    <t>RM</t>
  </si>
  <si>
    <t>Italy</t>
  </si>
  <si>
    <t>00192</t>
  </si>
  <si>
    <t>+39 06 39733434</t>
  </si>
  <si>
    <t>lucas.mancini@yahoo.it</t>
  </si>
  <si>
    <t>Johannes</t>
  </si>
  <si>
    <t>Van der Berg</t>
  </si>
  <si>
    <t>Lijnbaansgracht 120bg</t>
  </si>
  <si>
    <t>Amsterdam</t>
  </si>
  <si>
    <t>VV</t>
  </si>
  <si>
    <t>Netherlands</t>
  </si>
  <si>
    <t>1016</t>
  </si>
  <si>
    <t>+31 020 6223130</t>
  </si>
  <si>
    <t>johavanderberg@yahoo.nl</t>
  </si>
  <si>
    <t>Stanisław</t>
  </si>
  <si>
    <t>Wójcik</t>
  </si>
  <si>
    <t>Ordynacka 10</t>
  </si>
  <si>
    <t>Warsaw</t>
  </si>
  <si>
    <t>Poland</t>
  </si>
  <si>
    <t>00-358</t>
  </si>
  <si>
    <t>+48 22 828 37 39</t>
  </si>
  <si>
    <t>stanisław.wójcik@wp.pl</t>
  </si>
  <si>
    <t>Enrique</t>
  </si>
  <si>
    <t>Muñoz</t>
  </si>
  <si>
    <t>C/ San Bernardo 85</t>
  </si>
  <si>
    <t>Madrid</t>
  </si>
  <si>
    <t>Spain</t>
  </si>
  <si>
    <t>28015</t>
  </si>
  <si>
    <t>+34 914 454 454</t>
  </si>
  <si>
    <t>enrique_munoz@yahoo.es</t>
  </si>
  <si>
    <t>Joakim</t>
  </si>
  <si>
    <t>Johansson</t>
  </si>
  <si>
    <t>Celsiusg. 9</t>
  </si>
  <si>
    <t>Stockholm</t>
  </si>
  <si>
    <t>Sweden</t>
  </si>
  <si>
    <t>11230</t>
  </si>
  <si>
    <t>+46 08-651 52 52</t>
  </si>
  <si>
    <t>joakim.johansson@yahoo.se</t>
  </si>
  <si>
    <t>Emma</t>
  </si>
  <si>
    <t>Jones</t>
  </si>
  <si>
    <t>202 Hoxton Street</t>
  </si>
  <si>
    <t>London</t>
  </si>
  <si>
    <t>United Kingdom</t>
  </si>
  <si>
    <t>N1 5LH</t>
  </si>
  <si>
    <t>+44 020 7707 0707</t>
  </si>
  <si>
    <t>emma_jones@hotmail.com</t>
  </si>
  <si>
    <t>Phil</t>
  </si>
  <si>
    <t>Hughes</t>
  </si>
  <si>
    <t>113 Lupus St</t>
  </si>
  <si>
    <t>SW1V 3EN</t>
  </si>
  <si>
    <t>+44 020 7976 5722</t>
  </si>
  <si>
    <t>phil.hughes@gmail.com</t>
  </si>
  <si>
    <t>Murray</t>
  </si>
  <si>
    <t>110 Raeburn Pl</t>
  </si>
  <si>
    <t>Edinburgh</t>
  </si>
  <si>
    <t>EH4 1HH</t>
  </si>
  <si>
    <t>+44 0131 315 3300</t>
  </si>
  <si>
    <t>steve.murray@yahoo.uk</t>
  </si>
  <si>
    <t>421 Bourke Street</t>
  </si>
  <si>
    <t>Sidney</t>
  </si>
  <si>
    <t>NSW</t>
  </si>
  <si>
    <t>Australia</t>
  </si>
  <si>
    <t>2010</t>
  </si>
  <si>
    <t>+61 (02) 9332 3633</t>
  </si>
  <si>
    <t>mark.taylor@yahoo.au</t>
  </si>
  <si>
    <t>Diego</t>
  </si>
  <si>
    <t>Gutiérrez</t>
  </si>
  <si>
    <t>307 Macacha Güemes</t>
  </si>
  <si>
    <t>Buenos Aires</t>
  </si>
  <si>
    <t>Argentina</t>
  </si>
  <si>
    <t>1106</t>
  </si>
  <si>
    <t>+54 (0)11 4311 4333</t>
  </si>
  <si>
    <t>diego.gutierrez@yahoo.ar</t>
  </si>
  <si>
    <t>Luis</t>
  </si>
  <si>
    <t>Rojas</t>
  </si>
  <si>
    <t>Calle Lira, 198</t>
  </si>
  <si>
    <t>Santiago</t>
  </si>
  <si>
    <t>Chile</t>
  </si>
  <si>
    <t>+56 (0)2 635 4444</t>
  </si>
  <si>
    <t>luisrojas@yahoo.cl</t>
  </si>
  <si>
    <t>Manoj</t>
  </si>
  <si>
    <t>Pareek</t>
  </si>
  <si>
    <t>12,Community Centre</t>
  </si>
  <si>
    <t>Delhi</t>
  </si>
  <si>
    <t>India</t>
  </si>
  <si>
    <t>110017</t>
  </si>
  <si>
    <t>+91 0124 39883988</t>
  </si>
  <si>
    <t>manoj.pareek@rediff.com</t>
  </si>
  <si>
    <t>Puja</t>
  </si>
  <si>
    <t>Srivastava</t>
  </si>
  <si>
    <t>3,Raj Bhavan Road</t>
  </si>
  <si>
    <t>Bangalore</t>
  </si>
  <si>
    <t>560001</t>
  </si>
  <si>
    <t>+91 080 22289999</t>
  </si>
  <si>
    <t>puja_srivastava@yahoo.in</t>
  </si>
  <si>
    <t>InvoiceDate</t>
  </si>
  <si>
    <t>Customer</t>
  </si>
  <si>
    <t>BillingAddress</t>
  </si>
  <si>
    <t>BillingCity</t>
  </si>
  <si>
    <t>BillingState</t>
  </si>
  <si>
    <t>BillingCountry</t>
  </si>
  <si>
    <t>BillingPostalCode</t>
  </si>
  <si>
    <t>Count</t>
  </si>
  <si>
    <t>Item1</t>
  </si>
  <si>
    <t>Price1</t>
  </si>
  <si>
    <t>Item2</t>
  </si>
  <si>
    <t>Price2</t>
  </si>
  <si>
    <t>Item3</t>
  </si>
  <si>
    <t>Price3</t>
  </si>
  <si>
    <t>Item4</t>
  </si>
  <si>
    <t>Price4</t>
  </si>
  <si>
    <t>Item5</t>
  </si>
  <si>
    <t>Price5</t>
  </si>
  <si>
    <t>Item6</t>
  </si>
  <si>
    <t>Price6</t>
  </si>
  <si>
    <t>Item7</t>
  </si>
  <si>
    <t>Price7</t>
  </si>
  <si>
    <t>Item8</t>
  </si>
  <si>
    <t>Price8</t>
  </si>
  <si>
    <t>Item9</t>
  </si>
  <si>
    <t>Price9</t>
  </si>
  <si>
    <t>Item10</t>
  </si>
  <si>
    <t>Price10</t>
  </si>
  <si>
    <t>Item11</t>
  </si>
  <si>
    <t>Price11</t>
  </si>
  <si>
    <t>Item12</t>
  </si>
  <si>
    <t>Price12</t>
  </si>
  <si>
    <t>Item13</t>
  </si>
  <si>
    <t>Price13</t>
  </si>
  <si>
    <t>Item14</t>
  </si>
  <si>
    <t>Price14</t>
  </si>
  <si>
    <t>Item15</t>
  </si>
  <si>
    <t>Price15</t>
  </si>
  <si>
    <t>2009-01-01 00:00:00</t>
  </si>
  <si>
    <t>Leonie Köhler</t>
  </si>
  <si>
    <t>2009-01-02 00:00:00</t>
  </si>
  <si>
    <t>Bjørn Hansen</t>
  </si>
  <si>
    <t>2009-01-03 00:00:00</t>
  </si>
  <si>
    <t>Daan Peeters</t>
  </si>
  <si>
    <t>2009-01-06 00:00:00</t>
  </si>
  <si>
    <t>Mark Philips</t>
  </si>
  <si>
    <t>2009-01-11 00:00:00</t>
  </si>
  <si>
    <t>John Gordon</t>
  </si>
  <si>
    <t>2009-01-19 00:00:00</t>
  </si>
  <si>
    <t>Fynn Zimmermann</t>
  </si>
  <si>
    <t>2009-02-01 00:00:00</t>
  </si>
  <si>
    <t>Niklas Schröder</t>
  </si>
  <si>
    <t>Dominique Lefebvre</t>
  </si>
  <si>
    <t>2009-02-02 00:00:00</t>
  </si>
  <si>
    <t>Wyatt Girard</t>
  </si>
  <si>
    <t>2009-02-03 00:00:00</t>
  </si>
  <si>
    <t>Hugh O'Reilly</t>
  </si>
  <si>
    <t>2009-02-06 00:00:00</t>
  </si>
  <si>
    <t>Emma Jones</t>
  </si>
  <si>
    <t>2009-02-11 00:00:00</t>
  </si>
  <si>
    <t>2009-02-19 00:00:00</t>
  </si>
  <si>
    <t>Frank Harris</t>
  </si>
  <si>
    <t>2009-03-04 00:00:00</t>
  </si>
  <si>
    <t>Jack Smith</t>
  </si>
  <si>
    <t>Tim Goyer</t>
  </si>
  <si>
    <t>2009-03-05 00:00:00</t>
  </si>
  <si>
    <t>Kathy Chase</t>
  </si>
  <si>
    <t>2009-03-06 00:00:00</t>
  </si>
  <si>
    <t>Victor Stevens</t>
  </si>
  <si>
    <t>2009-03-09 00:00:00</t>
  </si>
  <si>
    <t>Martha Silk</t>
  </si>
  <si>
    <t>2009-03-14 00:00:00</t>
  </si>
  <si>
    <t>2009-03-22 00:00:00</t>
  </si>
  <si>
    <t>Steve Murray</t>
  </si>
  <si>
    <t>2009-04-04 00:00:00</t>
  </si>
  <si>
    <t>Mark Taylor</t>
  </si>
  <si>
    <t>Luis Rojas</t>
  </si>
  <si>
    <t>2009-04-05 00:00:00</t>
  </si>
  <si>
    <t>Puja Srivastava</t>
  </si>
  <si>
    <t>2009-04-06 00:00:00</t>
  </si>
  <si>
    <t>2009-04-09 00:00:00</t>
  </si>
  <si>
    <t>Eduardo Martins</t>
  </si>
  <si>
    <t>2009-04-14 00:00:00</t>
  </si>
  <si>
    <t>2009-04-22 00:00:00</t>
  </si>
  <si>
    <t>Ellie Sullivan</t>
  </si>
  <si>
    <t>2009-05-05 00:00:00</t>
  </si>
  <si>
    <t>João Fernandes</t>
  </si>
  <si>
    <t>Hannah Schneider</t>
  </si>
  <si>
    <t>2009-05-06 00:00:00</t>
  </si>
  <si>
    <t>2009-05-07 00:00:00</t>
  </si>
  <si>
    <t>2009-05-10 00:00:00</t>
  </si>
  <si>
    <t>Johannes Van der Berg</t>
  </si>
  <si>
    <t>2009-05-15 00:00:00</t>
  </si>
  <si>
    <t>2009-05-23 00:00:00</t>
  </si>
  <si>
    <t>Roberto Almeida</t>
  </si>
  <si>
    <t>2009-06-05 00:00:00</t>
  </si>
  <si>
    <t>Fernanda Ramos</t>
  </si>
  <si>
    <t>Jennifer Peterson</t>
  </si>
  <si>
    <t>2009-06-06 00:00:00</t>
  </si>
  <si>
    <t>2009-06-07 00:00:00</t>
  </si>
  <si>
    <t>2009-06-10 00:00:00</t>
  </si>
  <si>
    <t>Patrick Gray</t>
  </si>
  <si>
    <t>2009-06-15 00:00:00</t>
  </si>
  <si>
    <t>2009-06-23 00:00:00</t>
  </si>
  <si>
    <t>Enrique Muñoz</t>
  </si>
  <si>
    <t>2009-07-06 00:00:00</t>
  </si>
  <si>
    <t>Joakim Johansson</t>
  </si>
  <si>
    <t>Phil Hughes</t>
  </si>
  <si>
    <t>2009-07-07 00:00:00</t>
  </si>
  <si>
    <t>2009-07-08 00:00:00</t>
  </si>
  <si>
    <t>2009-07-11 00:00:00</t>
  </si>
  <si>
    <t>Helena Holý</t>
  </si>
  <si>
    <t>2009-07-16 00:00:00</t>
  </si>
  <si>
    <t>2009-07-24 00:00:00</t>
  </si>
  <si>
    <t>Robert Brown</t>
  </si>
  <si>
    <t>2009-08-06 00:00:00</t>
  </si>
  <si>
    <t>Edward Francis</t>
  </si>
  <si>
    <t>Aaron Mitchell</t>
  </si>
  <si>
    <t>2009-08-07 00:00:00</t>
  </si>
  <si>
    <t>2009-08-08 00:00:00</t>
  </si>
  <si>
    <t>2009-08-11 00:00:00</t>
  </si>
  <si>
    <t>Terhi Hämäläinen</t>
  </si>
  <si>
    <t>2009-08-16 00:00:00</t>
  </si>
  <si>
    <t>2009-08-24 00:00:00</t>
  </si>
  <si>
    <t>2009-09-06 00:00:00</t>
  </si>
  <si>
    <t>Kara Nielsen</t>
  </si>
  <si>
    <t>Alexandre Rocha</t>
  </si>
  <si>
    <t>2009-09-07 00:00:00</t>
  </si>
  <si>
    <t>2009-09-08 00:00:00</t>
  </si>
  <si>
    <t>2009-09-11 00:00:00</t>
  </si>
  <si>
    <t>2009-09-16 00:00:00</t>
  </si>
  <si>
    <t>2009-09-24 00:00:00</t>
  </si>
  <si>
    <t>2009-10-07 00:00:00</t>
  </si>
  <si>
    <t>Lucas Mancini</t>
  </si>
  <si>
    <t>Stanisław Wójcik</t>
  </si>
  <si>
    <t>2009-10-08 00:00:00</t>
  </si>
  <si>
    <t>2009-10-09 00:00:00</t>
  </si>
  <si>
    <t>2009-10-12 00:00:00</t>
  </si>
  <si>
    <t>2009-10-17 00:00:00</t>
  </si>
  <si>
    <t>2009-10-25 00:00:00</t>
  </si>
  <si>
    <t>2009-11-07 00:00:00</t>
  </si>
  <si>
    <t>Richard Cunningham</t>
  </si>
  <si>
    <t>Julia Barnett</t>
  </si>
  <si>
    <t>2009-11-08 00:00:00</t>
  </si>
  <si>
    <t>2009-11-09 00:00:00</t>
  </si>
  <si>
    <t>2009-11-12 00:00:00</t>
  </si>
  <si>
    <t>2009-11-17 00:00:00</t>
  </si>
  <si>
    <t>2009-11-25 00:00:00</t>
  </si>
  <si>
    <t>2009-12-08 00:00:00</t>
  </si>
  <si>
    <t>František Wichterlová</t>
  </si>
  <si>
    <t>Astrid Gruber</t>
  </si>
  <si>
    <t>2009-12-09 00:00:00</t>
  </si>
  <si>
    <t>2009-12-10 00:00:00</t>
  </si>
  <si>
    <t>2009-12-13 00:00:00</t>
  </si>
  <si>
    <t>2009-12-18 00:00:00</t>
  </si>
  <si>
    <t>2009-12-26 00:00:00</t>
  </si>
  <si>
    <t>2010-01-08 00:00:00</t>
  </si>
  <si>
    <t>Isabelle Mercier</t>
  </si>
  <si>
    <t>Ladislav Kovács</t>
  </si>
  <si>
    <t>2010-01-09 00:00:00</t>
  </si>
  <si>
    <t>2010-01-10 00:00:00</t>
  </si>
  <si>
    <t>2010-01-13 00:00:00</t>
  </si>
  <si>
    <t>2010-01-18 00:00:00</t>
  </si>
  <si>
    <t>2010-01-26 00:00:00</t>
  </si>
  <si>
    <t>2010-02-08 00:00:00</t>
  </si>
  <si>
    <t>Heather Leacock</t>
  </si>
  <si>
    <t>Frank Ralston</t>
  </si>
  <si>
    <t>2010-02-09 00:00:00</t>
  </si>
  <si>
    <t>2010-02-10 00:00:00</t>
  </si>
  <si>
    <t>2010-02-13 00:00:00</t>
  </si>
  <si>
    <t>2010-02-18 00:00:00</t>
  </si>
  <si>
    <t>2010-02-26 00:00:00</t>
  </si>
  <si>
    <t>2010-03-11 00:00:00</t>
  </si>
  <si>
    <t>Luís Gonçalves</t>
  </si>
  <si>
    <t>François Tremblay</t>
  </si>
  <si>
    <t>2010-03-12 00:00:00</t>
  </si>
  <si>
    <t>2010-03-13 00:00:00</t>
  </si>
  <si>
    <t>2010-03-16 00:00:00</t>
  </si>
  <si>
    <t>2010-03-21 00:00:00</t>
  </si>
  <si>
    <t>2010-03-29 00:00:00</t>
  </si>
  <si>
    <t>2010-04-11 00:00:00</t>
  </si>
  <si>
    <t>Camille Bernard</t>
  </si>
  <si>
    <t>Marc Dubois</t>
  </si>
  <si>
    <t>2010-04-12 00:00:00</t>
  </si>
  <si>
    <t>2010-04-13 00:00:00</t>
  </si>
  <si>
    <t>2010-04-16 00:00:00</t>
  </si>
  <si>
    <t>2010-04-21 00:00:00</t>
  </si>
  <si>
    <t>2010-04-29 00:00:00</t>
  </si>
  <si>
    <t>2010-05-12 00:00:00</t>
  </si>
  <si>
    <t>Michelle Brooks</t>
  </si>
  <si>
    <t>Dan Miller</t>
  </si>
  <si>
    <t>2010-05-13 00:00:00</t>
  </si>
  <si>
    <t>2010-05-14 00:00:00</t>
  </si>
  <si>
    <t>2010-05-17 00:00:00</t>
  </si>
  <si>
    <t>2010-05-22 00:00:00</t>
  </si>
  <si>
    <t>2010-05-30 00:00:00</t>
  </si>
  <si>
    <t>2010-06-12 00:00:00</t>
  </si>
  <si>
    <t>Diego Gutiérrez</t>
  </si>
  <si>
    <t>Manoj Pareek</t>
  </si>
  <si>
    <t>2010-06-13 00:00:00</t>
  </si>
  <si>
    <t>2010-06-14 00:00:00</t>
  </si>
  <si>
    <t>2010-06-17 00:00:00</t>
  </si>
  <si>
    <t>2010-06-22 00:00:00</t>
  </si>
  <si>
    <t>2010-06-30 00:00:00</t>
  </si>
  <si>
    <t>2010-07-13 00:00:00</t>
  </si>
  <si>
    <t>Madalena Sampaio</t>
  </si>
  <si>
    <t>2010-07-14 00:00:00</t>
  </si>
  <si>
    <t>2010-07-15 00:00:00</t>
  </si>
  <si>
    <t>2010-07-18 00:00:00</t>
  </si>
  <si>
    <t>2010-07-23 00:00:00</t>
  </si>
  <si>
    <t>2010-07-31 00:00:00</t>
  </si>
  <si>
    <t>2010-08-13 00:00:00</t>
  </si>
  <si>
    <t>2010-08-14 00:00:00</t>
  </si>
  <si>
    <t>2010-08-15 00:00:00</t>
  </si>
  <si>
    <t>2010-08-18 00:00:00</t>
  </si>
  <si>
    <t>2010-08-23 00:00:00</t>
  </si>
  <si>
    <t>2010-08-31 00:00:00</t>
  </si>
  <si>
    <t>2010-09-13 00:00:00</t>
  </si>
  <si>
    <t>2010-09-14 00:00:00</t>
  </si>
  <si>
    <t>2010-09-15 00:00:00</t>
  </si>
  <si>
    <t>2010-09-18 00:00:00</t>
  </si>
  <si>
    <t>2010-09-23 00:00:00</t>
  </si>
  <si>
    <t>2010-10-01 00:00:00</t>
  </si>
  <si>
    <t>2010-10-14 00:00:00</t>
  </si>
  <si>
    <t>2010-10-15 00:00:00</t>
  </si>
  <si>
    <t>2010-10-16 00:00:00</t>
  </si>
  <si>
    <t>2010-10-19 00:00:00</t>
  </si>
  <si>
    <t>2010-10-24 00:00:00</t>
  </si>
  <si>
    <t>2010-11-01 00:00:00</t>
  </si>
  <si>
    <t>2010-11-14 00:00:00</t>
  </si>
  <si>
    <t>2010-11-15 00:00:00</t>
  </si>
  <si>
    <t>2010-11-16 00:00:00</t>
  </si>
  <si>
    <t>2010-11-19 00:00:00</t>
  </si>
  <si>
    <t>2010-11-24 00:00:00</t>
  </si>
  <si>
    <t>2010-12-02 00:00:00</t>
  </si>
  <si>
    <t>2010-12-15 00:00:00</t>
  </si>
  <si>
    <t>2010-12-16 00:00:00</t>
  </si>
  <si>
    <t>2010-12-17 00:00:00</t>
  </si>
  <si>
    <t>2010-12-20 00:00:00</t>
  </si>
  <si>
    <t>2010-12-25 00:00:00</t>
  </si>
  <si>
    <t>2011-01-02 00:00:00</t>
  </si>
  <si>
    <t>2011-01-15 00:00:00</t>
  </si>
  <si>
    <t>2011-01-16 00:00:00</t>
  </si>
  <si>
    <t>2011-01-17 00:00:00</t>
  </si>
  <si>
    <t>2011-01-20 00:00:00</t>
  </si>
  <si>
    <t>2011-01-25 00:00:00</t>
  </si>
  <si>
    <t>2011-02-02 00:00:00</t>
  </si>
  <si>
    <t>2011-02-15 00:00:00</t>
  </si>
  <si>
    <t>2011-02-16 00:00:00</t>
  </si>
  <si>
    <t>2011-02-17 00:00:00</t>
  </si>
  <si>
    <t>2011-02-20 00:00:00</t>
  </si>
  <si>
    <t>2011-02-25 00:00:00</t>
  </si>
  <si>
    <t>2011-03-05 00:00:00</t>
  </si>
  <si>
    <t>2011-03-18 00:00:00</t>
  </si>
  <si>
    <t>2011-03-19 00:00:00</t>
  </si>
  <si>
    <t>2011-03-20 00:00:00</t>
  </si>
  <si>
    <t>2011-03-23 00:00:00</t>
  </si>
  <si>
    <t>2011-03-28 00:00:00</t>
  </si>
  <si>
    <t>2011-04-05 00:00:00</t>
  </si>
  <si>
    <t>2011-04-18 00:00:00</t>
  </si>
  <si>
    <t>2011-04-19 00:00:00</t>
  </si>
  <si>
    <t>2011-04-20 00:00:00</t>
  </si>
  <si>
    <t>2011-04-23 00:00:00</t>
  </si>
  <si>
    <t>2011-04-28 00:00:00</t>
  </si>
  <si>
    <t>2011-05-06 00:00:00</t>
  </si>
  <si>
    <t>2011-05-19 00:00:00</t>
  </si>
  <si>
    <t>2011-05-20 00:00:00</t>
  </si>
  <si>
    <t>2011-05-21 00:00:00</t>
  </si>
  <si>
    <t>2011-05-24 00:00:00</t>
  </si>
  <si>
    <t>2011-05-29 00:00:00</t>
  </si>
  <si>
    <t>2011-06-06 00:00:00</t>
  </si>
  <si>
    <t>2011-06-19 00:00:00</t>
  </si>
  <si>
    <t>2011-06-20 00:00:00</t>
  </si>
  <si>
    <t>2011-06-21 00:00:00</t>
  </si>
  <si>
    <t>2011-06-24 00:00:00</t>
  </si>
  <si>
    <t>2011-06-29 00:00:00</t>
  </si>
  <si>
    <t>2011-07-07 00:00:00</t>
  </si>
  <si>
    <t>2011-07-20 00:00:00</t>
  </si>
  <si>
    <t>2011-07-21 00:00:00</t>
  </si>
  <si>
    <t>2011-07-22 00:00:00</t>
  </si>
  <si>
    <t>2011-07-25 00:00:00</t>
  </si>
  <si>
    <t>2011-07-30 00:00:00</t>
  </si>
  <si>
    <t>2011-08-07 00:00:00</t>
  </si>
  <si>
    <t>2011-08-20 00:00:00</t>
  </si>
  <si>
    <t>2011-08-21 00:00:00</t>
  </si>
  <si>
    <t>2011-08-22 00:00:00</t>
  </si>
  <si>
    <t>2011-08-25 00:00:00</t>
  </si>
  <si>
    <t>2011-08-30 00:00:00</t>
  </si>
  <si>
    <t>2011-09-07 00:00:00</t>
  </si>
  <si>
    <t>2011-09-20 00:00:00</t>
  </si>
  <si>
    <t>2011-09-21 00:00:00</t>
  </si>
  <si>
    <t>2011-09-22 00:00:00</t>
  </si>
  <si>
    <t>2011-09-25 00:00:00</t>
  </si>
  <si>
    <t>2011-09-30 00:00:00</t>
  </si>
  <si>
    <t>2011-10-08 00:00:00</t>
  </si>
  <si>
    <t>2011-10-21 00:00:00</t>
  </si>
  <si>
    <t>2011-10-22 00:00:00</t>
  </si>
  <si>
    <t>2011-10-23 00:00:00</t>
  </si>
  <si>
    <t>2011-10-26 00:00:00</t>
  </si>
  <si>
    <t>2011-10-31 00:00:00</t>
  </si>
  <si>
    <t>2011-11-08 00:00:00</t>
  </si>
  <si>
    <t>2011-11-21 00:00:00</t>
  </si>
  <si>
    <t>2011-11-22 00:00:00</t>
  </si>
  <si>
    <t>2011-11-23 00:00:00</t>
  </si>
  <si>
    <t>2011-11-26 00:00:00</t>
  </si>
  <si>
    <t>2011-12-01 00:00:00</t>
  </si>
  <si>
    <t>2011-12-09 00:00:00</t>
  </si>
  <si>
    <t>2011-12-22 00:00:00</t>
  </si>
  <si>
    <t>2011-12-23 00:00:00</t>
  </si>
  <si>
    <t>2011-12-24 00:00:00</t>
  </si>
  <si>
    <t>2011-12-27 00:00:00</t>
  </si>
  <si>
    <t>2012-01-01 00:00:00</t>
  </si>
  <si>
    <t>2012-01-09 00:00:00</t>
  </si>
  <si>
    <t>2012-01-22 00:00:00</t>
  </si>
  <si>
    <t>2012-01-23 00:00:00</t>
  </si>
  <si>
    <t>2012-01-24 00:00:00</t>
  </si>
  <si>
    <t>2012-01-27 00:00:00</t>
  </si>
  <si>
    <t>2012-02-01 00:00:00</t>
  </si>
  <si>
    <t>2012-02-09 00:00:00</t>
  </si>
  <si>
    <t>2012-02-22 00:00:00</t>
  </si>
  <si>
    <t>2012-02-23 00:00:00</t>
  </si>
  <si>
    <t>2012-02-24 00:00:00</t>
  </si>
  <si>
    <t>2012-02-27 00:00:00</t>
  </si>
  <si>
    <t>2012-03-03 00:00:00</t>
  </si>
  <si>
    <t>2012-03-11 00:00:00</t>
  </si>
  <si>
    <t>2012-03-24 00:00:00</t>
  </si>
  <si>
    <t>2012-03-25 00:00:00</t>
  </si>
  <si>
    <t>2012-03-26 00:00:00</t>
  </si>
  <si>
    <t>2012-03-29 00:00:00</t>
  </si>
  <si>
    <t>2012-04-03 00:00:00</t>
  </si>
  <si>
    <t>2012-04-11 00:00:00</t>
  </si>
  <si>
    <t>2012-04-24 00:00:00</t>
  </si>
  <si>
    <t>2012-04-25 00:00:00</t>
  </si>
  <si>
    <t>2012-04-26 00:00:00</t>
  </si>
  <si>
    <t>2012-04-29 00:00:00</t>
  </si>
  <si>
    <t>2012-05-04 00:00:00</t>
  </si>
  <si>
    <t>2012-05-12 00:00:00</t>
  </si>
  <si>
    <t>2012-05-25 00:00:00</t>
  </si>
  <si>
    <t>2012-05-26 00:00:00</t>
  </si>
  <si>
    <t>2012-05-27 00:00:00</t>
  </si>
  <si>
    <t>2012-05-30 00:00:00</t>
  </si>
  <si>
    <t>2012-06-04 00:00:00</t>
  </si>
  <si>
    <t>2012-06-12 00:00:00</t>
  </si>
  <si>
    <t>2012-06-25 00:00:00</t>
  </si>
  <si>
    <t>2012-06-26 00:00:00</t>
  </si>
  <si>
    <t>2012-06-27 00:00:00</t>
  </si>
  <si>
    <t>2012-06-30 00:00:00</t>
  </si>
  <si>
    <t>2012-07-05 00:00:00</t>
  </si>
  <si>
    <t>2012-07-13 00:00:00</t>
  </si>
  <si>
    <t>2012-07-26 00:00:00</t>
  </si>
  <si>
    <t>2012-07-27 00:00:00</t>
  </si>
  <si>
    <t>2012-07-28 00:00:00</t>
  </si>
  <si>
    <t>2012-07-31 00:00:00</t>
  </si>
  <si>
    <t>2012-08-05 00:00:00</t>
  </si>
  <si>
    <t>2012-08-13 00:00:00</t>
  </si>
  <si>
    <t>2012-08-26 00:00:00</t>
  </si>
  <si>
    <t>2012-08-27 00:00:00</t>
  </si>
  <si>
    <t>2012-08-28 00:00:00</t>
  </si>
  <si>
    <t>2012-08-31 00:00:00</t>
  </si>
  <si>
    <t>2012-09-05 00:00:00</t>
  </si>
  <si>
    <t>2012-09-13 00:00:00</t>
  </si>
  <si>
    <t>2012-09-26 00:00:00</t>
  </si>
  <si>
    <t>2012-09-27 00:00:00</t>
  </si>
  <si>
    <t>2012-09-28 00:00:00</t>
  </si>
  <si>
    <t>2012-10-01 00:00:00</t>
  </si>
  <si>
    <t>2012-10-06 00:00:00</t>
  </si>
  <si>
    <t>2012-10-14 00:00:00</t>
  </si>
  <si>
    <t>2012-10-27 00:00:00</t>
  </si>
  <si>
    <t>2012-10-28 00:00:00</t>
  </si>
  <si>
    <t>2012-10-29 00:00:00</t>
  </si>
  <si>
    <t>2012-11-01 00:00:00</t>
  </si>
  <si>
    <t>2012-11-06 00:00:00</t>
  </si>
  <si>
    <t>2012-11-14 00:00:00</t>
  </si>
  <si>
    <t>2012-11-27 00:00:00</t>
  </si>
  <si>
    <t>2012-11-28 00:00:00</t>
  </si>
  <si>
    <t>2012-11-29 00:00:00</t>
  </si>
  <si>
    <t>2012-12-02 00:00:00</t>
  </si>
  <si>
    <t>2012-12-07 00:00:00</t>
  </si>
  <si>
    <t>2012-12-15 00:00:00</t>
  </si>
  <si>
    <t>2012-12-28 00:00:00</t>
  </si>
  <si>
    <t>2012-12-29 00:00:00</t>
  </si>
  <si>
    <t>2012-12-30 00:00:00</t>
  </si>
  <si>
    <t>2013-01-02 00:00:00</t>
  </si>
  <si>
    <t>2013-01-07 00:00:00</t>
  </si>
  <si>
    <t>2013-01-15 00:00:00</t>
  </si>
  <si>
    <t>2013-01-28 00:00:00</t>
  </si>
  <si>
    <t>2013-01-29 00:00:00</t>
  </si>
  <si>
    <t>2013-01-30 00:00:00</t>
  </si>
  <si>
    <t>2013-02-02 00:00:00</t>
  </si>
  <si>
    <t>2013-02-07 00:00:00</t>
  </si>
  <si>
    <t>2013-02-15 00:00:00</t>
  </si>
  <si>
    <t>2013-02-28 00:00:00</t>
  </si>
  <si>
    <t>2013-03-01 00:00:00</t>
  </si>
  <si>
    <t>2013-03-02 00:00:00</t>
  </si>
  <si>
    <t>2013-03-05 00:00:00</t>
  </si>
  <si>
    <t>2013-03-10 00:00:00</t>
  </si>
  <si>
    <t>2013-03-18 00:00:00</t>
  </si>
  <si>
    <t>2013-03-31 00:00:00</t>
  </si>
  <si>
    <t>2013-04-01 00:00:00</t>
  </si>
  <si>
    <t>2013-04-02 00:00:00</t>
  </si>
  <si>
    <t>2013-04-05 00:00:00</t>
  </si>
  <si>
    <t>2013-04-10 00:00:00</t>
  </si>
  <si>
    <t>2013-04-18 00:00:00</t>
  </si>
  <si>
    <t>2013-05-01 00:00:00</t>
  </si>
  <si>
    <t>2013-05-02 00:00:00</t>
  </si>
  <si>
    <t>2013-05-03 00:00:00</t>
  </si>
  <si>
    <t>2013-05-06 00:00:00</t>
  </si>
  <si>
    <t>2013-05-11 00:00:00</t>
  </si>
  <si>
    <t>2013-05-19 00:00:00</t>
  </si>
  <si>
    <t>2013-06-01 00:00:00</t>
  </si>
  <si>
    <t>2013-06-02 00:00:00</t>
  </si>
  <si>
    <t>2013-06-03 00:00:00</t>
  </si>
  <si>
    <t>2013-06-06 00:00:00</t>
  </si>
  <si>
    <t>2013-06-11 00:00:00</t>
  </si>
  <si>
    <t>2013-06-19 00:00:00</t>
  </si>
  <si>
    <t>2013-07-02 00:00:00</t>
  </si>
  <si>
    <t>2013-07-03 00:00:00</t>
  </si>
  <si>
    <t>2013-07-04 00:00:00</t>
  </si>
  <si>
    <t>2013-07-07 00:00:00</t>
  </si>
  <si>
    <t>2013-07-12 00:00:00</t>
  </si>
  <si>
    <t>2013-07-20 00:00:00</t>
  </si>
  <si>
    <t>2013-08-02 00:00:00</t>
  </si>
  <si>
    <t>2013-08-03 00:00:00</t>
  </si>
  <si>
    <t>2013-08-04 00:00:00</t>
  </si>
  <si>
    <t>2013-08-07 00:00:00</t>
  </si>
  <si>
    <t>2013-08-12 00:00:00</t>
  </si>
  <si>
    <t>2013-08-20 00:00:00</t>
  </si>
  <si>
    <t>2013-09-02 00:00:00</t>
  </si>
  <si>
    <t>2013-09-03 00:00:00</t>
  </si>
  <si>
    <t>2013-09-04 00:00:00</t>
  </si>
  <si>
    <t>2013-09-07 00:00:00</t>
  </si>
  <si>
    <t>2013-09-12 00:00:00</t>
  </si>
  <si>
    <t>2013-09-20 00:00:00</t>
  </si>
  <si>
    <t>2013-10-03 00:00:00</t>
  </si>
  <si>
    <t>2013-10-04 00:00:00</t>
  </si>
  <si>
    <t>2013-10-05 00:00:00</t>
  </si>
  <si>
    <t>2013-10-08 00:00:00</t>
  </si>
  <si>
    <t>2013-10-13 00:00:00</t>
  </si>
  <si>
    <t>2013-10-21 00:00:00</t>
  </si>
  <si>
    <t>2013-11-03 00:00:00</t>
  </si>
  <si>
    <t>2013-11-04 00:00:00</t>
  </si>
  <si>
    <t>2013-11-05 00:00:00</t>
  </si>
  <si>
    <t>2013-11-08 00:00:00</t>
  </si>
  <si>
    <t>2013-11-13 00:00:00</t>
  </si>
  <si>
    <t>2013-11-21 00:00:00</t>
  </si>
  <si>
    <t>2013-12-04 00:00:00</t>
  </si>
  <si>
    <t>2013-12-05 00:00:00</t>
  </si>
  <si>
    <t>2013-12-06 00:00:00</t>
  </si>
  <si>
    <t>2013-12-09 00:00:00</t>
  </si>
  <si>
    <t>2013-12-14 00:00:00</t>
  </si>
  <si>
    <t>2013-12-22 00:00:00</t>
  </si>
  <si>
    <t>Question 1</t>
  </si>
  <si>
    <t>Average</t>
  </si>
  <si>
    <t>Total Revenue</t>
  </si>
  <si>
    <t>Customer Count</t>
  </si>
  <si>
    <t>SalesRep</t>
  </si>
  <si>
    <t>SongPrice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</si>
</sst>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44" fontId="0" fillId="2" borderId="0" xfId="1" applyFont="1" applyFill="1"/>
    <xf numFmtId="0" fontId="0" fillId="2" borderId="0" xfId="0" applyFill="1"/>
    <xf numFmtId="4" fontId="2" fillId="2" borderId="0" xfId="0" quotePrefix="1" applyNumberFormat="1" applyFont="1" applyFill="1" applyAlignment="1">
      <alignment horizontal="left"/>
    </xf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3"/>
  <sheetViews>
    <sheetView zoomScale="180" zoomScaleNormal="18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8.1640625" customWidth="1"/>
    <col min="2" max="2" width="5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3" t="s">
        <v>2</v>
      </c>
      <c r="B2" s="4">
        <v>0.99</v>
      </c>
    </row>
    <row r="3" spans="1:2" ht="15.75" customHeight="1" x14ac:dyDescent="0.15">
      <c r="A3" s="3" t="s">
        <v>3</v>
      </c>
      <c r="B3" s="4">
        <v>3.96</v>
      </c>
    </row>
    <row r="4" spans="1:2" ht="15.75" customHeight="1" x14ac:dyDescent="0.15">
      <c r="A4" s="3" t="s">
        <v>4</v>
      </c>
      <c r="B4" s="4">
        <v>5.94</v>
      </c>
    </row>
    <row r="5" spans="1:2" ht="15.75" customHeight="1" x14ac:dyDescent="0.15">
      <c r="A5" s="3" t="s">
        <v>5</v>
      </c>
      <c r="B5" s="4">
        <v>8.91</v>
      </c>
    </row>
    <row r="6" spans="1:2" ht="15.75" customHeight="1" x14ac:dyDescent="0.15">
      <c r="A6" s="3" t="s">
        <v>6</v>
      </c>
      <c r="B6" s="4">
        <v>13.860000000000001</v>
      </c>
    </row>
    <row r="7" spans="1:2" ht="15.75" customHeight="1" x14ac:dyDescent="0.15">
      <c r="A7" s="3" t="s">
        <v>7</v>
      </c>
      <c r="B7" s="4">
        <v>0.99</v>
      </c>
    </row>
    <row r="8" spans="1:2" ht="15.75" customHeight="1" x14ac:dyDescent="0.15">
      <c r="A8" s="3" t="s">
        <v>8</v>
      </c>
      <c r="B8" s="4">
        <v>1.98</v>
      </c>
    </row>
    <row r="9" spans="1:2" ht="15.75" customHeight="1" x14ac:dyDescent="0.15">
      <c r="A9" s="3" t="s">
        <v>9</v>
      </c>
      <c r="B9" s="4">
        <v>1.98</v>
      </c>
    </row>
    <row r="10" spans="1:2" ht="15.75" customHeight="1" x14ac:dyDescent="0.15">
      <c r="A10" s="3" t="s">
        <v>10</v>
      </c>
      <c r="B10" s="4">
        <v>3.96</v>
      </c>
    </row>
    <row r="11" spans="1:2" ht="15.75" customHeight="1" x14ac:dyDescent="0.15">
      <c r="A11" s="3" t="s">
        <v>11</v>
      </c>
      <c r="B11" s="4">
        <v>5.94</v>
      </c>
    </row>
    <row r="12" spans="1:2" ht="15.75" customHeight="1" x14ac:dyDescent="0.15">
      <c r="A12" s="3" t="s">
        <v>12</v>
      </c>
      <c r="B12" s="4">
        <v>8.91</v>
      </c>
    </row>
    <row r="13" spans="1:2" ht="15.75" customHeight="1" x14ac:dyDescent="0.15">
      <c r="A13" s="3" t="s">
        <v>13</v>
      </c>
      <c r="B13" s="4">
        <v>13.860000000000001</v>
      </c>
    </row>
    <row r="14" spans="1:2" ht="15.75" customHeight="1" x14ac:dyDescent="0.15">
      <c r="A14" s="3" t="s">
        <v>14</v>
      </c>
      <c r="B14" s="4">
        <v>0.99</v>
      </c>
    </row>
    <row r="15" spans="1:2" ht="15.75" customHeight="1" x14ac:dyDescent="0.15">
      <c r="A15" s="3" t="s">
        <v>15</v>
      </c>
      <c r="B15" s="4">
        <v>1.98</v>
      </c>
    </row>
    <row r="16" spans="1:2" ht="15.75" customHeight="1" x14ac:dyDescent="0.15">
      <c r="A16" s="3" t="s">
        <v>16</v>
      </c>
      <c r="B16" s="4">
        <v>1.98</v>
      </c>
    </row>
    <row r="17" spans="1:2" ht="15.75" customHeight="1" x14ac:dyDescent="0.15">
      <c r="A17" s="3" t="s">
        <v>17</v>
      </c>
      <c r="B17" s="4">
        <v>3.96</v>
      </c>
    </row>
    <row r="18" spans="1:2" ht="15.75" customHeight="1" x14ac:dyDescent="0.15">
      <c r="A18" s="3" t="s">
        <v>18</v>
      </c>
      <c r="B18" s="4">
        <v>5.94</v>
      </c>
    </row>
    <row r="19" spans="1:2" ht="15.75" customHeight="1" x14ac:dyDescent="0.15">
      <c r="A19" s="3" t="s">
        <v>19</v>
      </c>
      <c r="B19" s="4">
        <v>8.91</v>
      </c>
    </row>
    <row r="20" spans="1:2" ht="15.75" customHeight="1" x14ac:dyDescent="0.15">
      <c r="A20" s="3" t="s">
        <v>20</v>
      </c>
      <c r="B20" s="4">
        <v>13.860000000000001</v>
      </c>
    </row>
    <row r="21" spans="1:2" ht="15.75" customHeight="1" x14ac:dyDescent="0.15">
      <c r="A21" s="3" t="s">
        <v>21</v>
      </c>
      <c r="B21" s="4">
        <v>0.99</v>
      </c>
    </row>
    <row r="22" spans="1:2" ht="15.75" customHeight="1" x14ac:dyDescent="0.15">
      <c r="A22" s="3" t="s">
        <v>22</v>
      </c>
      <c r="B22" s="4">
        <v>1.98</v>
      </c>
    </row>
    <row r="23" spans="1:2" ht="15.75" customHeight="1" x14ac:dyDescent="0.15">
      <c r="A23" s="3" t="s">
        <v>23</v>
      </c>
      <c r="B23" s="4">
        <v>1.98</v>
      </c>
    </row>
    <row r="24" spans="1:2" ht="15.75" customHeight="1" x14ac:dyDescent="0.15">
      <c r="A24" s="3" t="s">
        <v>24</v>
      </c>
      <c r="B24" s="4">
        <v>3.96</v>
      </c>
    </row>
    <row r="25" spans="1:2" ht="15.75" customHeight="1" x14ac:dyDescent="0.15">
      <c r="A25" s="3" t="s">
        <v>25</v>
      </c>
      <c r="B25" s="4">
        <v>4.95</v>
      </c>
    </row>
    <row r="26" spans="1:2" ht="15.75" customHeight="1" x14ac:dyDescent="0.15">
      <c r="A26" s="3" t="s">
        <v>26</v>
      </c>
      <c r="B26" s="4">
        <v>8.91</v>
      </c>
    </row>
    <row r="27" spans="1:2" ht="15.75" customHeight="1" x14ac:dyDescent="0.15">
      <c r="A27" s="3" t="s">
        <v>27</v>
      </c>
      <c r="B27" s="4">
        <v>13.860000000000001</v>
      </c>
    </row>
    <row r="28" spans="1:2" ht="15.75" customHeight="1" x14ac:dyDescent="0.15">
      <c r="A28" s="3" t="s">
        <v>28</v>
      </c>
      <c r="B28" s="4">
        <v>0.99</v>
      </c>
    </row>
    <row r="29" spans="1:2" ht="15.75" customHeight="1" x14ac:dyDescent="0.15">
      <c r="A29" s="3" t="s">
        <v>29</v>
      </c>
      <c r="B29" s="4">
        <v>1.98</v>
      </c>
    </row>
    <row r="30" spans="1:2" ht="15.75" customHeight="1" x14ac:dyDescent="0.15">
      <c r="A30" s="3" t="s">
        <v>30</v>
      </c>
      <c r="B30" s="4">
        <v>1.98</v>
      </c>
    </row>
    <row r="31" spans="1:2" ht="15.75" customHeight="1" x14ac:dyDescent="0.15">
      <c r="A31" s="3" t="s">
        <v>31</v>
      </c>
      <c r="B31" s="4">
        <v>3.96</v>
      </c>
    </row>
    <row r="32" spans="1:2" ht="15.75" customHeight="1" x14ac:dyDescent="0.15">
      <c r="A32" s="3" t="s">
        <v>32</v>
      </c>
      <c r="B32" s="4">
        <v>5.94</v>
      </c>
    </row>
    <row r="33" spans="1:2" ht="15.75" customHeight="1" x14ac:dyDescent="0.15">
      <c r="A33" s="3" t="s">
        <v>33</v>
      </c>
      <c r="B33" s="4">
        <v>8.91</v>
      </c>
    </row>
    <row r="34" spans="1:2" ht="15.75" customHeight="1" x14ac:dyDescent="0.15">
      <c r="A34" s="3" t="s">
        <v>34</v>
      </c>
      <c r="B34" s="4">
        <v>13.860000000000001</v>
      </c>
    </row>
    <row r="35" spans="1:2" ht="15.75" customHeight="1" x14ac:dyDescent="0.15">
      <c r="A35" s="3" t="s">
        <v>35</v>
      </c>
      <c r="B35" s="4">
        <v>0.99</v>
      </c>
    </row>
    <row r="36" spans="1:2" ht="15.75" customHeight="1" x14ac:dyDescent="0.15">
      <c r="A36" s="3" t="s">
        <v>36</v>
      </c>
      <c r="B36" s="4">
        <v>1.98</v>
      </c>
    </row>
    <row r="37" spans="1:2" ht="15.75" customHeight="1" x14ac:dyDescent="0.15">
      <c r="A37" s="3" t="s">
        <v>37</v>
      </c>
      <c r="B37" s="4">
        <v>1.98</v>
      </c>
    </row>
    <row r="38" spans="1:2" ht="15.75" customHeight="1" x14ac:dyDescent="0.15">
      <c r="A38" s="3" t="s">
        <v>38</v>
      </c>
      <c r="B38" s="4">
        <v>3.96</v>
      </c>
    </row>
    <row r="39" spans="1:2" ht="15.75" customHeight="1" x14ac:dyDescent="0.15">
      <c r="A39" s="3" t="s">
        <v>39</v>
      </c>
      <c r="B39" s="4">
        <v>5.94</v>
      </c>
    </row>
    <row r="40" spans="1:2" ht="15.75" customHeight="1" x14ac:dyDescent="0.15">
      <c r="A40" s="3" t="s">
        <v>40</v>
      </c>
      <c r="B40" s="4">
        <v>8.91</v>
      </c>
    </row>
    <row r="41" spans="1:2" ht="15.75" customHeight="1" x14ac:dyDescent="0.15">
      <c r="A41" s="3" t="s">
        <v>41</v>
      </c>
      <c r="B41" s="4">
        <v>13.860000000000001</v>
      </c>
    </row>
    <row r="42" spans="1:2" ht="15.75" customHeight="1" x14ac:dyDescent="0.15">
      <c r="A42" s="3" t="s">
        <v>42</v>
      </c>
      <c r="B42" s="4">
        <v>0.99</v>
      </c>
    </row>
    <row r="43" spans="1:2" ht="15.75" customHeight="1" x14ac:dyDescent="0.15">
      <c r="A43" s="3" t="s">
        <v>43</v>
      </c>
      <c r="B43" s="4">
        <v>1.98</v>
      </c>
    </row>
    <row r="44" spans="1:2" ht="15.75" customHeight="1" x14ac:dyDescent="0.15">
      <c r="A44" s="3" t="s">
        <v>44</v>
      </c>
      <c r="B44" s="4">
        <v>1.98</v>
      </c>
    </row>
    <row r="45" spans="1:2" ht="15.75" customHeight="1" x14ac:dyDescent="0.15">
      <c r="A45" s="3" t="s">
        <v>45</v>
      </c>
      <c r="B45" s="4">
        <v>3.96</v>
      </c>
    </row>
    <row r="46" spans="1:2" ht="15.75" customHeight="1" x14ac:dyDescent="0.15">
      <c r="A46" s="3" t="s">
        <v>46</v>
      </c>
      <c r="B46" s="4">
        <v>5.94</v>
      </c>
    </row>
    <row r="47" spans="1:2" ht="15.75" customHeight="1" x14ac:dyDescent="0.15">
      <c r="A47" s="3" t="s">
        <v>47</v>
      </c>
      <c r="B47" s="4">
        <v>8.91</v>
      </c>
    </row>
    <row r="48" spans="1:2" ht="15.75" customHeight="1" x14ac:dyDescent="0.15">
      <c r="A48" s="3" t="s">
        <v>48</v>
      </c>
      <c r="B48" s="4">
        <v>13.860000000000001</v>
      </c>
    </row>
    <row r="49" spans="1:2" ht="15.75" customHeight="1" x14ac:dyDescent="0.15">
      <c r="A49" s="3" t="s">
        <v>49</v>
      </c>
      <c r="B49" s="4">
        <v>0.99</v>
      </c>
    </row>
    <row r="50" spans="1:2" ht="15.75" customHeight="1" x14ac:dyDescent="0.15">
      <c r="A50" s="3" t="s">
        <v>50</v>
      </c>
      <c r="B50" s="4">
        <v>1.98</v>
      </c>
    </row>
    <row r="51" spans="1:2" ht="15.75" customHeight="1" x14ac:dyDescent="0.15">
      <c r="A51" s="3" t="s">
        <v>51</v>
      </c>
      <c r="B51" s="4">
        <v>1.98</v>
      </c>
    </row>
    <row r="52" spans="1:2" ht="15.75" customHeight="1" x14ac:dyDescent="0.15">
      <c r="A52" s="3" t="s">
        <v>52</v>
      </c>
      <c r="B52" s="4">
        <v>3.96</v>
      </c>
    </row>
    <row r="53" spans="1:2" ht="15.75" customHeight="1" x14ac:dyDescent="0.15">
      <c r="A53" s="3" t="s">
        <v>53</v>
      </c>
      <c r="B53" s="4">
        <v>5.94</v>
      </c>
    </row>
    <row r="54" spans="1:2" ht="15.75" customHeight="1" x14ac:dyDescent="0.15">
      <c r="A54" s="3" t="s">
        <v>54</v>
      </c>
      <c r="B54" s="4">
        <v>8.91</v>
      </c>
    </row>
    <row r="55" spans="1:2" ht="15.75" customHeight="1" x14ac:dyDescent="0.15">
      <c r="A55" s="3" t="s">
        <v>55</v>
      </c>
      <c r="B55" s="4">
        <v>13.860000000000001</v>
      </c>
    </row>
    <row r="56" spans="1:2" ht="15.75" customHeight="1" x14ac:dyDescent="0.15">
      <c r="A56" s="3" t="s">
        <v>56</v>
      </c>
      <c r="B56" s="4">
        <v>0.99</v>
      </c>
    </row>
    <row r="57" spans="1:2" ht="15.75" customHeight="1" x14ac:dyDescent="0.15">
      <c r="A57" s="3" t="s">
        <v>57</v>
      </c>
      <c r="B57" s="4">
        <v>1.98</v>
      </c>
    </row>
    <row r="58" spans="1:2" ht="15.75" customHeight="1" x14ac:dyDescent="0.15">
      <c r="A58" s="3" t="s">
        <v>58</v>
      </c>
      <c r="B58" s="4">
        <v>1.98</v>
      </c>
    </row>
    <row r="59" spans="1:2" ht="15.75" customHeight="1" x14ac:dyDescent="0.15">
      <c r="A59" s="3" t="s">
        <v>59</v>
      </c>
      <c r="B59" s="4">
        <v>3.96</v>
      </c>
    </row>
    <row r="60" spans="1:2" ht="15.75" customHeight="1" x14ac:dyDescent="0.15">
      <c r="A60" s="3" t="s">
        <v>60</v>
      </c>
      <c r="B60" s="4">
        <v>5.94</v>
      </c>
    </row>
    <row r="61" spans="1:2" ht="15.75" customHeight="1" x14ac:dyDescent="0.15">
      <c r="A61" s="3" t="s">
        <v>61</v>
      </c>
      <c r="B61" s="4">
        <v>8.91</v>
      </c>
    </row>
    <row r="62" spans="1:2" ht="15.75" customHeight="1" x14ac:dyDescent="0.15">
      <c r="A62" s="3" t="s">
        <v>62</v>
      </c>
      <c r="B62" s="4">
        <v>13.860000000000001</v>
      </c>
    </row>
    <row r="63" spans="1:2" ht="15.75" customHeight="1" x14ac:dyDescent="0.15">
      <c r="A63" s="3" t="s">
        <v>63</v>
      </c>
      <c r="B63" s="4">
        <v>0.99</v>
      </c>
    </row>
    <row r="64" spans="1:2" ht="15.75" customHeight="1" x14ac:dyDescent="0.15">
      <c r="A64" s="3" t="s">
        <v>64</v>
      </c>
      <c r="B64" s="4">
        <v>1.98</v>
      </c>
    </row>
    <row r="65" spans="1:2" ht="15.75" customHeight="1" x14ac:dyDescent="0.15">
      <c r="A65" s="3" t="s">
        <v>65</v>
      </c>
      <c r="B65" s="4">
        <v>1.98</v>
      </c>
    </row>
    <row r="66" spans="1:2" ht="15.75" customHeight="1" x14ac:dyDescent="0.15">
      <c r="A66" s="3" t="s">
        <v>66</v>
      </c>
      <c r="B66" s="4">
        <v>3.96</v>
      </c>
    </row>
    <row r="67" spans="1:2" ht="15.75" customHeight="1" x14ac:dyDescent="0.15">
      <c r="A67" s="3" t="s">
        <v>67</v>
      </c>
      <c r="B67" s="4">
        <v>5.94</v>
      </c>
    </row>
    <row r="68" spans="1:2" ht="15.75" customHeight="1" x14ac:dyDescent="0.15">
      <c r="A68" s="3" t="s">
        <v>68</v>
      </c>
      <c r="B68" s="4">
        <v>8.91</v>
      </c>
    </row>
    <row r="69" spans="1:2" ht="15.75" customHeight="1" x14ac:dyDescent="0.15">
      <c r="A69" s="3" t="s">
        <v>69</v>
      </c>
      <c r="B69" s="4">
        <v>13.860000000000001</v>
      </c>
    </row>
    <row r="70" spans="1:2" ht="15.75" customHeight="1" x14ac:dyDescent="0.15">
      <c r="A70" s="3" t="s">
        <v>70</v>
      </c>
      <c r="B70" s="4">
        <v>0.99</v>
      </c>
    </row>
    <row r="71" spans="1:2" ht="15.75" customHeight="1" x14ac:dyDescent="0.15">
      <c r="A71" s="3" t="s">
        <v>71</v>
      </c>
      <c r="B71" s="4">
        <v>1.98</v>
      </c>
    </row>
    <row r="72" spans="1:2" ht="15.75" customHeight="1" x14ac:dyDescent="0.15">
      <c r="A72" s="3" t="s">
        <v>72</v>
      </c>
      <c r="B72" s="4">
        <v>1.98</v>
      </c>
    </row>
    <row r="73" spans="1:2" ht="15.75" customHeight="1" x14ac:dyDescent="0.15">
      <c r="A73" s="3" t="s">
        <v>73</v>
      </c>
      <c r="B73" s="4">
        <v>3.96</v>
      </c>
    </row>
    <row r="74" spans="1:2" ht="15.75" customHeight="1" x14ac:dyDescent="0.15">
      <c r="A74" s="3" t="s">
        <v>74</v>
      </c>
      <c r="B74" s="4">
        <v>5.94</v>
      </c>
    </row>
    <row r="75" spans="1:2" ht="15.75" customHeight="1" x14ac:dyDescent="0.15">
      <c r="A75" s="3" t="s">
        <v>75</v>
      </c>
      <c r="B75" s="4">
        <v>8.91</v>
      </c>
    </row>
    <row r="76" spans="1:2" ht="15.75" customHeight="1" x14ac:dyDescent="0.15">
      <c r="A76" s="3" t="s">
        <v>76</v>
      </c>
      <c r="B76" s="4">
        <v>13.860000000000001</v>
      </c>
    </row>
    <row r="77" spans="1:2" ht="15.75" customHeight="1" x14ac:dyDescent="0.15">
      <c r="A77" s="3" t="s">
        <v>77</v>
      </c>
      <c r="B77" s="4">
        <v>0.99</v>
      </c>
    </row>
    <row r="78" spans="1:2" ht="15.75" customHeight="1" x14ac:dyDescent="0.15">
      <c r="A78" s="3" t="s">
        <v>78</v>
      </c>
      <c r="B78" s="4">
        <v>1.98</v>
      </c>
    </row>
    <row r="79" spans="1:2" ht="15.75" customHeight="1" x14ac:dyDescent="0.15">
      <c r="A79" s="3" t="s">
        <v>79</v>
      </c>
      <c r="B79" s="4">
        <v>1.98</v>
      </c>
    </row>
    <row r="80" spans="1:2" ht="15.75" customHeight="1" x14ac:dyDescent="0.15">
      <c r="A80" s="3" t="s">
        <v>80</v>
      </c>
      <c r="B80" s="4">
        <v>2.9699999999999998</v>
      </c>
    </row>
    <row r="81" spans="1:2" ht="15.75" customHeight="1" x14ac:dyDescent="0.15">
      <c r="A81" s="3" t="s">
        <v>81</v>
      </c>
      <c r="B81" s="4">
        <v>5.94</v>
      </c>
    </row>
    <row r="82" spans="1:2" ht="15.75" customHeight="1" x14ac:dyDescent="0.15">
      <c r="A82" s="3" t="s">
        <v>82</v>
      </c>
      <c r="B82" s="4">
        <v>8.91</v>
      </c>
    </row>
    <row r="83" spans="1:2" ht="15.75" customHeight="1" x14ac:dyDescent="0.15">
      <c r="A83" s="3" t="s">
        <v>83</v>
      </c>
      <c r="B83" s="4">
        <v>13.860000000000001</v>
      </c>
    </row>
    <row r="84" spans="1:2" ht="15.75" customHeight="1" x14ac:dyDescent="0.15">
      <c r="A84" s="3" t="s">
        <v>84</v>
      </c>
      <c r="B84" s="4">
        <v>0.99</v>
      </c>
    </row>
    <row r="85" spans="1:2" ht="13" x14ac:dyDescent="0.15">
      <c r="A85" s="3" t="s">
        <v>85</v>
      </c>
      <c r="B85" s="4">
        <v>1.98</v>
      </c>
    </row>
    <row r="86" spans="1:2" ht="13" x14ac:dyDescent="0.15">
      <c r="A86" s="3" t="s">
        <v>86</v>
      </c>
      <c r="B86" s="4">
        <v>1.98</v>
      </c>
    </row>
    <row r="87" spans="1:2" ht="13" x14ac:dyDescent="0.15">
      <c r="A87" s="3" t="s">
        <v>87</v>
      </c>
      <c r="B87" s="4">
        <v>3.96</v>
      </c>
    </row>
    <row r="88" spans="1:2" ht="13" x14ac:dyDescent="0.15">
      <c r="A88" s="3" t="s">
        <v>88</v>
      </c>
      <c r="B88" s="4">
        <v>6.94</v>
      </c>
    </row>
    <row r="89" spans="1:2" ht="13" x14ac:dyDescent="0.15">
      <c r="A89" s="3" t="s">
        <v>89</v>
      </c>
      <c r="B89" s="4">
        <v>17.91</v>
      </c>
    </row>
    <row r="90" spans="1:2" ht="13" x14ac:dyDescent="0.15">
      <c r="A90" s="3" t="s">
        <v>90</v>
      </c>
      <c r="B90" s="4">
        <v>18.859999999999996</v>
      </c>
    </row>
    <row r="91" spans="1:2" ht="13" x14ac:dyDescent="0.15">
      <c r="A91" s="3" t="s">
        <v>91</v>
      </c>
      <c r="B91" s="4">
        <v>0.99</v>
      </c>
    </row>
    <row r="92" spans="1:2" ht="13" x14ac:dyDescent="0.15">
      <c r="A92" s="3" t="s">
        <v>92</v>
      </c>
      <c r="B92" s="4">
        <v>1.98</v>
      </c>
    </row>
    <row r="93" spans="1:2" ht="13" x14ac:dyDescent="0.15">
      <c r="A93" s="3" t="s">
        <v>93</v>
      </c>
      <c r="B93" s="4">
        <v>1.98</v>
      </c>
    </row>
    <row r="94" spans="1:2" ht="13" x14ac:dyDescent="0.15">
      <c r="A94" s="3" t="s">
        <v>94</v>
      </c>
      <c r="B94" s="4">
        <v>3.96</v>
      </c>
    </row>
    <row r="95" spans="1:2" ht="13" x14ac:dyDescent="0.15">
      <c r="A95" s="3" t="s">
        <v>95</v>
      </c>
      <c r="B95" s="4">
        <v>5.94</v>
      </c>
    </row>
    <row r="96" spans="1:2" ht="13" x14ac:dyDescent="0.15">
      <c r="A96" s="3" t="s">
        <v>96</v>
      </c>
      <c r="B96" s="4">
        <v>8.91</v>
      </c>
    </row>
    <row r="97" spans="1:2" ht="13" x14ac:dyDescent="0.15">
      <c r="A97" s="3" t="s">
        <v>97</v>
      </c>
      <c r="B97" s="4">
        <v>21.859999999999996</v>
      </c>
    </row>
    <row r="98" spans="1:2" ht="13" x14ac:dyDescent="0.15">
      <c r="A98" s="3" t="s">
        <v>98</v>
      </c>
      <c r="B98" s="4">
        <v>1.99</v>
      </c>
    </row>
    <row r="99" spans="1:2" ht="13" x14ac:dyDescent="0.15">
      <c r="A99" s="3" t="s">
        <v>99</v>
      </c>
      <c r="B99" s="4">
        <v>3.98</v>
      </c>
    </row>
    <row r="100" spans="1:2" ht="13" x14ac:dyDescent="0.15">
      <c r="A100" s="3" t="s">
        <v>100</v>
      </c>
      <c r="B100" s="4">
        <v>3.98</v>
      </c>
    </row>
    <row r="101" spans="1:2" ht="13" x14ac:dyDescent="0.15">
      <c r="A101" s="3" t="s">
        <v>101</v>
      </c>
      <c r="B101" s="4">
        <v>3.96</v>
      </c>
    </row>
    <row r="102" spans="1:2" ht="13" x14ac:dyDescent="0.15">
      <c r="A102" s="3" t="s">
        <v>102</v>
      </c>
      <c r="B102" s="4">
        <v>5.94</v>
      </c>
    </row>
    <row r="103" spans="1:2" ht="13" x14ac:dyDescent="0.15">
      <c r="A103" s="3" t="s">
        <v>103</v>
      </c>
      <c r="B103" s="4">
        <v>9.91</v>
      </c>
    </row>
    <row r="104" spans="1:2" ht="13" x14ac:dyDescent="0.15">
      <c r="A104" s="3" t="s">
        <v>104</v>
      </c>
      <c r="B104" s="4">
        <v>15.860000000000001</v>
      </c>
    </row>
    <row r="105" spans="1:2" ht="13" x14ac:dyDescent="0.15">
      <c r="A105" s="3" t="s">
        <v>105</v>
      </c>
      <c r="B105" s="4">
        <v>0.99</v>
      </c>
    </row>
    <row r="106" spans="1:2" ht="13" x14ac:dyDescent="0.15">
      <c r="A106" s="3" t="s">
        <v>106</v>
      </c>
      <c r="B106" s="4">
        <v>1.98</v>
      </c>
    </row>
    <row r="107" spans="1:2" ht="13" x14ac:dyDescent="0.15">
      <c r="A107" s="3" t="s">
        <v>107</v>
      </c>
      <c r="B107" s="4">
        <v>1.98</v>
      </c>
    </row>
    <row r="108" spans="1:2" ht="13" x14ac:dyDescent="0.15">
      <c r="A108" s="3" t="s">
        <v>108</v>
      </c>
      <c r="B108" s="4">
        <v>3.96</v>
      </c>
    </row>
    <row r="109" spans="1:2" ht="13" x14ac:dyDescent="0.15">
      <c r="A109" s="3" t="s">
        <v>109</v>
      </c>
      <c r="B109" s="4">
        <v>5.94</v>
      </c>
    </row>
    <row r="110" spans="1:2" ht="13" x14ac:dyDescent="0.15">
      <c r="A110" s="3" t="s">
        <v>110</v>
      </c>
      <c r="B110" s="4">
        <v>8.91</v>
      </c>
    </row>
    <row r="111" spans="1:2" ht="13" x14ac:dyDescent="0.15">
      <c r="A111" s="3" t="s">
        <v>111</v>
      </c>
      <c r="B111" s="4">
        <v>12.870000000000001</v>
      </c>
    </row>
    <row r="112" spans="1:2" ht="13" x14ac:dyDescent="0.15">
      <c r="A112" s="3" t="s">
        <v>112</v>
      </c>
      <c r="B112" s="4">
        <v>0.99</v>
      </c>
    </row>
    <row r="113" spans="1:2" ht="13" x14ac:dyDescent="0.15">
      <c r="A113" s="3" t="s">
        <v>113</v>
      </c>
      <c r="B113" s="4">
        <v>1.98</v>
      </c>
    </row>
    <row r="114" spans="1:2" ht="13" x14ac:dyDescent="0.15">
      <c r="A114" s="3" t="s">
        <v>114</v>
      </c>
      <c r="B114" s="4">
        <v>1.98</v>
      </c>
    </row>
    <row r="115" spans="1:2" ht="13" x14ac:dyDescent="0.15">
      <c r="A115" s="3" t="s">
        <v>115</v>
      </c>
      <c r="B115" s="4">
        <v>3.96</v>
      </c>
    </row>
    <row r="116" spans="1:2" ht="13" x14ac:dyDescent="0.15">
      <c r="A116" s="3" t="s">
        <v>116</v>
      </c>
      <c r="B116" s="4">
        <v>5.94</v>
      </c>
    </row>
    <row r="117" spans="1:2" ht="13" x14ac:dyDescent="0.15">
      <c r="A117" s="3" t="s">
        <v>117</v>
      </c>
      <c r="B117" s="4">
        <v>8.91</v>
      </c>
    </row>
    <row r="118" spans="1:2" ht="13" x14ac:dyDescent="0.15">
      <c r="A118" s="3" t="s">
        <v>118</v>
      </c>
      <c r="B118" s="4">
        <v>13.860000000000001</v>
      </c>
    </row>
    <row r="119" spans="1:2" ht="13" x14ac:dyDescent="0.15">
      <c r="A119" s="3" t="s">
        <v>119</v>
      </c>
      <c r="B119" s="4">
        <v>0.99</v>
      </c>
    </row>
    <row r="120" spans="1:2" ht="13" x14ac:dyDescent="0.15">
      <c r="A120" s="3" t="s">
        <v>120</v>
      </c>
      <c r="B120" s="4">
        <v>1.98</v>
      </c>
    </row>
    <row r="121" spans="1:2" ht="13" x14ac:dyDescent="0.15">
      <c r="A121" s="3" t="s">
        <v>121</v>
      </c>
      <c r="B121" s="4">
        <v>1.98</v>
      </c>
    </row>
    <row r="122" spans="1:2" ht="13" x14ac:dyDescent="0.15">
      <c r="A122" s="3" t="s">
        <v>122</v>
      </c>
      <c r="B122" s="4">
        <v>3.96</v>
      </c>
    </row>
    <row r="123" spans="1:2" ht="13" x14ac:dyDescent="0.15">
      <c r="A123" s="3" t="s">
        <v>123</v>
      </c>
      <c r="B123" s="4">
        <v>5.94</v>
      </c>
    </row>
    <row r="124" spans="1:2" ht="13" x14ac:dyDescent="0.15">
      <c r="A124" s="3" t="s">
        <v>124</v>
      </c>
      <c r="B124" s="4">
        <v>8.91</v>
      </c>
    </row>
    <row r="125" spans="1:2" ht="13" x14ac:dyDescent="0.15">
      <c r="A125" s="3" t="s">
        <v>125</v>
      </c>
      <c r="B125" s="4">
        <v>13.860000000000001</v>
      </c>
    </row>
    <row r="126" spans="1:2" ht="13" x14ac:dyDescent="0.15">
      <c r="A126" s="3" t="s">
        <v>126</v>
      </c>
      <c r="B126" s="4">
        <v>0.99</v>
      </c>
    </row>
    <row r="127" spans="1:2" ht="13" x14ac:dyDescent="0.15">
      <c r="A127" s="3" t="s">
        <v>127</v>
      </c>
      <c r="B127" s="4">
        <v>1.98</v>
      </c>
    </row>
    <row r="128" spans="1:2" ht="13" x14ac:dyDescent="0.15">
      <c r="A128" s="3" t="s">
        <v>128</v>
      </c>
      <c r="B128" s="4">
        <v>1.98</v>
      </c>
    </row>
    <row r="129" spans="1:2" ht="13" x14ac:dyDescent="0.15">
      <c r="A129" s="3" t="s">
        <v>129</v>
      </c>
      <c r="B129" s="4">
        <v>3.96</v>
      </c>
    </row>
    <row r="130" spans="1:2" ht="13" x14ac:dyDescent="0.15">
      <c r="A130" s="3" t="s">
        <v>130</v>
      </c>
      <c r="B130" s="4">
        <v>5.94</v>
      </c>
    </row>
    <row r="131" spans="1:2" ht="13" x14ac:dyDescent="0.15">
      <c r="A131" s="3" t="s">
        <v>131</v>
      </c>
      <c r="B131" s="4">
        <v>8.91</v>
      </c>
    </row>
    <row r="132" spans="1:2" ht="13" x14ac:dyDescent="0.15">
      <c r="A132" s="3" t="s">
        <v>132</v>
      </c>
      <c r="B132" s="4">
        <v>13.860000000000001</v>
      </c>
    </row>
    <row r="133" spans="1:2" ht="13" x14ac:dyDescent="0.15">
      <c r="A133" s="3" t="s">
        <v>133</v>
      </c>
      <c r="B133" s="4">
        <v>0.99</v>
      </c>
    </row>
    <row r="134" spans="1:2" ht="13" x14ac:dyDescent="0.15">
      <c r="A134" s="3" t="s">
        <v>134</v>
      </c>
      <c r="B134" s="4">
        <v>1.98</v>
      </c>
    </row>
    <row r="135" spans="1:2" ht="13" x14ac:dyDescent="0.15">
      <c r="A135" s="3" t="s">
        <v>135</v>
      </c>
      <c r="B135" s="4">
        <v>1.98</v>
      </c>
    </row>
    <row r="136" spans="1:2" ht="13" x14ac:dyDescent="0.15">
      <c r="A136" s="3" t="s">
        <v>136</v>
      </c>
      <c r="B136" s="4">
        <v>3.96</v>
      </c>
    </row>
    <row r="137" spans="1:2" ht="13" x14ac:dyDescent="0.15">
      <c r="A137" s="3" t="s">
        <v>137</v>
      </c>
      <c r="B137" s="4">
        <v>5.94</v>
      </c>
    </row>
    <row r="138" spans="1:2" ht="13" x14ac:dyDescent="0.15">
      <c r="A138" s="3" t="s">
        <v>138</v>
      </c>
      <c r="B138" s="4">
        <v>8.91</v>
      </c>
    </row>
    <row r="139" spans="1:2" ht="13" x14ac:dyDescent="0.15">
      <c r="A139" s="3" t="s">
        <v>139</v>
      </c>
      <c r="B139" s="4">
        <v>13.860000000000001</v>
      </c>
    </row>
    <row r="140" spans="1:2" ht="13" x14ac:dyDescent="0.15">
      <c r="A140" s="3" t="s">
        <v>140</v>
      </c>
      <c r="B140" s="4">
        <v>0.99</v>
      </c>
    </row>
    <row r="141" spans="1:2" ht="13" x14ac:dyDescent="0.15">
      <c r="A141" s="3" t="s">
        <v>141</v>
      </c>
      <c r="B141" s="4">
        <v>1.98</v>
      </c>
    </row>
    <row r="142" spans="1:2" ht="13" x14ac:dyDescent="0.15">
      <c r="A142" s="3" t="s">
        <v>142</v>
      </c>
      <c r="B142" s="4">
        <v>1.98</v>
      </c>
    </row>
    <row r="143" spans="1:2" ht="13" x14ac:dyDescent="0.15">
      <c r="A143" s="3" t="s">
        <v>143</v>
      </c>
      <c r="B143" s="4">
        <v>3.96</v>
      </c>
    </row>
    <row r="144" spans="1:2" ht="13" x14ac:dyDescent="0.15">
      <c r="A144" s="3" t="s">
        <v>144</v>
      </c>
      <c r="B144" s="4">
        <v>4.95</v>
      </c>
    </row>
    <row r="145" spans="1:2" ht="13" x14ac:dyDescent="0.15">
      <c r="A145" s="3" t="s">
        <v>145</v>
      </c>
      <c r="B145" s="4">
        <v>8.91</v>
      </c>
    </row>
    <row r="146" spans="1:2" ht="13" x14ac:dyDescent="0.15">
      <c r="A146" s="3" t="s">
        <v>146</v>
      </c>
      <c r="B146" s="4">
        <v>13.860000000000001</v>
      </c>
    </row>
    <row r="147" spans="1:2" ht="13" x14ac:dyDescent="0.15">
      <c r="A147" s="3" t="s">
        <v>147</v>
      </c>
      <c r="B147" s="4">
        <v>0.99</v>
      </c>
    </row>
    <row r="148" spans="1:2" ht="13" x14ac:dyDescent="0.15">
      <c r="A148" s="3" t="s">
        <v>148</v>
      </c>
      <c r="B148" s="4">
        <v>1.98</v>
      </c>
    </row>
    <row r="149" spans="1:2" ht="13" x14ac:dyDescent="0.15">
      <c r="A149" s="3" t="s">
        <v>149</v>
      </c>
      <c r="B149" s="4">
        <v>1.98</v>
      </c>
    </row>
    <row r="150" spans="1:2" ht="13" x14ac:dyDescent="0.15">
      <c r="A150" s="3" t="s">
        <v>150</v>
      </c>
      <c r="B150" s="4">
        <v>3.96</v>
      </c>
    </row>
    <row r="151" spans="1:2" ht="13" x14ac:dyDescent="0.15">
      <c r="A151" s="3" t="s">
        <v>151</v>
      </c>
      <c r="B151" s="4">
        <v>5.94</v>
      </c>
    </row>
    <row r="152" spans="1:2" ht="13" x14ac:dyDescent="0.15">
      <c r="A152" s="3" t="s">
        <v>152</v>
      </c>
      <c r="B152" s="4">
        <v>8.91</v>
      </c>
    </row>
    <row r="153" spans="1:2" ht="13" x14ac:dyDescent="0.15">
      <c r="A153" s="3" t="s">
        <v>153</v>
      </c>
      <c r="B153" s="4">
        <v>13.860000000000001</v>
      </c>
    </row>
    <row r="154" spans="1:2" ht="13" x14ac:dyDescent="0.15">
      <c r="A154" s="3" t="s">
        <v>154</v>
      </c>
      <c r="B154" s="4">
        <v>0.99</v>
      </c>
    </row>
    <row r="155" spans="1:2" ht="13" x14ac:dyDescent="0.15">
      <c r="A155" s="3" t="s">
        <v>155</v>
      </c>
      <c r="B155" s="4">
        <v>1.98</v>
      </c>
    </row>
    <row r="156" spans="1:2" ht="13" x14ac:dyDescent="0.15">
      <c r="A156" s="3" t="s">
        <v>156</v>
      </c>
      <c r="B156" s="4">
        <v>1.98</v>
      </c>
    </row>
    <row r="157" spans="1:2" ht="13" x14ac:dyDescent="0.15">
      <c r="A157" s="3" t="s">
        <v>157</v>
      </c>
      <c r="B157" s="4">
        <v>3.96</v>
      </c>
    </row>
    <row r="158" spans="1:2" ht="13" x14ac:dyDescent="0.15">
      <c r="A158" s="3" t="s">
        <v>158</v>
      </c>
      <c r="B158" s="4">
        <v>5.94</v>
      </c>
    </row>
    <row r="159" spans="1:2" ht="13" x14ac:dyDescent="0.15">
      <c r="A159" s="3" t="s">
        <v>159</v>
      </c>
      <c r="B159" s="4">
        <v>8.91</v>
      </c>
    </row>
    <row r="160" spans="1:2" ht="13" x14ac:dyDescent="0.15">
      <c r="A160" s="3" t="s">
        <v>160</v>
      </c>
      <c r="B160" s="4">
        <v>13.860000000000001</v>
      </c>
    </row>
    <row r="161" spans="1:2" ht="13" x14ac:dyDescent="0.15">
      <c r="A161" s="3" t="s">
        <v>161</v>
      </c>
      <c r="B161" s="4">
        <v>0.99</v>
      </c>
    </row>
    <row r="162" spans="1:2" ht="13" x14ac:dyDescent="0.15">
      <c r="A162" s="3" t="s">
        <v>162</v>
      </c>
      <c r="B162" s="4">
        <v>1.98</v>
      </c>
    </row>
    <row r="163" spans="1:2" ht="13" x14ac:dyDescent="0.15">
      <c r="A163" s="3" t="s">
        <v>163</v>
      </c>
      <c r="B163" s="4">
        <v>1.98</v>
      </c>
    </row>
    <row r="164" spans="1:2" ht="13" x14ac:dyDescent="0.15">
      <c r="A164" s="3" t="s">
        <v>164</v>
      </c>
      <c r="B164" s="4">
        <v>2.9699999999999998</v>
      </c>
    </row>
    <row r="165" spans="1:2" ht="13" x14ac:dyDescent="0.15">
      <c r="A165" s="3" t="s">
        <v>165</v>
      </c>
      <c r="B165" s="4">
        <v>5.94</v>
      </c>
    </row>
    <row r="166" spans="1:2" ht="13" x14ac:dyDescent="0.15">
      <c r="A166" s="3" t="s">
        <v>166</v>
      </c>
      <c r="B166" s="4">
        <v>8.91</v>
      </c>
    </row>
    <row r="167" spans="1:2" ht="13" x14ac:dyDescent="0.15">
      <c r="A167" s="3" t="s">
        <v>167</v>
      </c>
      <c r="B167" s="4">
        <v>13.860000000000001</v>
      </c>
    </row>
    <row r="168" spans="1:2" ht="13" x14ac:dyDescent="0.15">
      <c r="A168" s="3" t="s">
        <v>168</v>
      </c>
      <c r="B168" s="4">
        <v>0.99</v>
      </c>
    </row>
    <row r="169" spans="1:2" ht="13" x14ac:dyDescent="0.15">
      <c r="A169" s="3" t="s">
        <v>169</v>
      </c>
      <c r="B169" s="4">
        <v>1.98</v>
      </c>
    </row>
    <row r="170" spans="1:2" ht="13" x14ac:dyDescent="0.15">
      <c r="A170" s="3" t="s">
        <v>170</v>
      </c>
      <c r="B170" s="4">
        <v>1.98</v>
      </c>
    </row>
    <row r="171" spans="1:2" ht="13" x14ac:dyDescent="0.15">
      <c r="A171" s="3" t="s">
        <v>171</v>
      </c>
      <c r="B171" s="4">
        <v>3.96</v>
      </c>
    </row>
    <row r="172" spans="1:2" ht="13" x14ac:dyDescent="0.15">
      <c r="A172" s="3" t="s">
        <v>172</v>
      </c>
      <c r="B172" s="4">
        <v>5.94</v>
      </c>
    </row>
    <row r="173" spans="1:2" ht="13" x14ac:dyDescent="0.15">
      <c r="A173" s="3" t="s">
        <v>173</v>
      </c>
      <c r="B173" s="4">
        <v>8.91</v>
      </c>
    </row>
    <row r="174" spans="1:2" ht="13" x14ac:dyDescent="0.15">
      <c r="A174" s="3" t="s">
        <v>174</v>
      </c>
      <c r="B174" s="4">
        <v>12.870000000000001</v>
      </c>
    </row>
    <row r="175" spans="1:2" ht="13" x14ac:dyDescent="0.15">
      <c r="A175" s="3" t="s">
        <v>175</v>
      </c>
      <c r="B175" s="4">
        <v>0.99</v>
      </c>
    </row>
    <row r="176" spans="1:2" ht="13" x14ac:dyDescent="0.15">
      <c r="A176" s="3" t="s">
        <v>176</v>
      </c>
      <c r="B176" s="4">
        <v>1.98</v>
      </c>
    </row>
    <row r="177" spans="1:2" ht="13" x14ac:dyDescent="0.15">
      <c r="A177" s="3" t="s">
        <v>177</v>
      </c>
      <c r="B177" s="4">
        <v>1.98</v>
      </c>
    </row>
    <row r="178" spans="1:2" ht="13" x14ac:dyDescent="0.15">
      <c r="A178" s="3" t="s">
        <v>178</v>
      </c>
      <c r="B178" s="4">
        <v>3.96</v>
      </c>
    </row>
    <row r="179" spans="1:2" ht="13" x14ac:dyDescent="0.15">
      <c r="A179" s="3" t="s">
        <v>179</v>
      </c>
      <c r="B179" s="4">
        <v>5.94</v>
      </c>
    </row>
    <row r="180" spans="1:2" ht="13" x14ac:dyDescent="0.15">
      <c r="A180" s="3" t="s">
        <v>180</v>
      </c>
      <c r="B180" s="4">
        <v>8.91</v>
      </c>
    </row>
    <row r="181" spans="1:2" ht="13" x14ac:dyDescent="0.15">
      <c r="A181" s="3" t="s">
        <v>181</v>
      </c>
      <c r="B181" s="4">
        <v>13.860000000000001</v>
      </c>
    </row>
    <row r="182" spans="1:2" ht="13" x14ac:dyDescent="0.15">
      <c r="A182" s="3" t="s">
        <v>182</v>
      </c>
      <c r="B182" s="4">
        <v>0.99</v>
      </c>
    </row>
    <row r="183" spans="1:2" ht="13" x14ac:dyDescent="0.15">
      <c r="A183" s="3" t="s">
        <v>183</v>
      </c>
      <c r="B183" s="4">
        <v>1.98</v>
      </c>
    </row>
    <row r="184" spans="1:2" ht="13" x14ac:dyDescent="0.15">
      <c r="A184" s="3" t="s">
        <v>184</v>
      </c>
      <c r="B184" s="4">
        <v>1.98</v>
      </c>
    </row>
    <row r="185" spans="1:2" ht="13" x14ac:dyDescent="0.15">
      <c r="A185" s="3" t="s">
        <v>185</v>
      </c>
      <c r="B185" s="4">
        <v>3.96</v>
      </c>
    </row>
    <row r="186" spans="1:2" ht="13" x14ac:dyDescent="0.15">
      <c r="A186" s="3" t="s">
        <v>186</v>
      </c>
      <c r="B186" s="4">
        <v>5.94</v>
      </c>
    </row>
    <row r="187" spans="1:2" ht="13" x14ac:dyDescent="0.15">
      <c r="A187" s="3" t="s">
        <v>187</v>
      </c>
      <c r="B187" s="4">
        <v>8.91</v>
      </c>
    </row>
    <row r="188" spans="1:2" ht="13" x14ac:dyDescent="0.15">
      <c r="A188" s="3" t="s">
        <v>188</v>
      </c>
      <c r="B188" s="4">
        <v>13.860000000000001</v>
      </c>
    </row>
    <row r="189" spans="1:2" ht="13" x14ac:dyDescent="0.15">
      <c r="A189" s="3" t="s">
        <v>189</v>
      </c>
      <c r="B189" s="4">
        <v>0.99</v>
      </c>
    </row>
    <row r="190" spans="1:2" ht="13" x14ac:dyDescent="0.15">
      <c r="A190" s="3" t="s">
        <v>190</v>
      </c>
      <c r="B190" s="4">
        <v>1.98</v>
      </c>
    </row>
    <row r="191" spans="1:2" ht="13" x14ac:dyDescent="0.15">
      <c r="A191" s="3" t="s">
        <v>191</v>
      </c>
      <c r="B191" s="4">
        <v>1.98</v>
      </c>
    </row>
    <row r="192" spans="1:2" ht="13" x14ac:dyDescent="0.15">
      <c r="A192" s="3" t="s">
        <v>192</v>
      </c>
      <c r="B192" s="4">
        <v>3.96</v>
      </c>
    </row>
    <row r="193" spans="1:2" ht="13" x14ac:dyDescent="0.15">
      <c r="A193" s="3" t="s">
        <v>193</v>
      </c>
      <c r="B193" s="4">
        <v>5.94</v>
      </c>
    </row>
    <row r="194" spans="1:2" ht="13" x14ac:dyDescent="0.15">
      <c r="A194" s="3" t="s">
        <v>194</v>
      </c>
      <c r="B194" s="4">
        <v>14.91</v>
      </c>
    </row>
    <row r="195" spans="1:2" ht="13" x14ac:dyDescent="0.15">
      <c r="A195" s="3" t="s">
        <v>195</v>
      </c>
      <c r="B195" s="4">
        <v>21.859999999999992</v>
      </c>
    </row>
    <row r="196" spans="1:2" ht="13" x14ac:dyDescent="0.15">
      <c r="A196" s="3" t="s">
        <v>196</v>
      </c>
      <c r="B196" s="4">
        <v>0.99</v>
      </c>
    </row>
    <row r="197" spans="1:2" ht="13" x14ac:dyDescent="0.15">
      <c r="A197" s="3" t="s">
        <v>197</v>
      </c>
      <c r="B197" s="4">
        <v>1.98</v>
      </c>
    </row>
    <row r="198" spans="1:2" ht="13" x14ac:dyDescent="0.15">
      <c r="A198" s="3" t="s">
        <v>198</v>
      </c>
      <c r="B198" s="4">
        <v>1.98</v>
      </c>
    </row>
    <row r="199" spans="1:2" ht="13" x14ac:dyDescent="0.15">
      <c r="A199" s="3" t="s">
        <v>199</v>
      </c>
      <c r="B199" s="4">
        <v>3.96</v>
      </c>
    </row>
    <row r="200" spans="1:2" ht="13" x14ac:dyDescent="0.15">
      <c r="A200" s="3" t="s">
        <v>200</v>
      </c>
      <c r="B200" s="4">
        <v>5.94</v>
      </c>
    </row>
    <row r="201" spans="1:2" ht="13" x14ac:dyDescent="0.15">
      <c r="A201" s="3" t="s">
        <v>201</v>
      </c>
      <c r="B201" s="4">
        <v>8.91</v>
      </c>
    </row>
    <row r="202" spans="1:2" ht="13" x14ac:dyDescent="0.15">
      <c r="A202" s="3" t="s">
        <v>202</v>
      </c>
      <c r="B202" s="4">
        <v>18.86</v>
      </c>
    </row>
    <row r="203" spans="1:2" ht="13" x14ac:dyDescent="0.15">
      <c r="A203" s="3" t="s">
        <v>203</v>
      </c>
      <c r="B203" s="4">
        <v>1.99</v>
      </c>
    </row>
    <row r="204" spans="1:2" ht="13" x14ac:dyDescent="0.15">
      <c r="A204" s="3" t="s">
        <v>204</v>
      </c>
      <c r="B204" s="4">
        <v>2.98</v>
      </c>
    </row>
    <row r="205" spans="1:2" ht="13" x14ac:dyDescent="0.15">
      <c r="A205" s="3" t="s">
        <v>205</v>
      </c>
      <c r="B205" s="4">
        <v>3.98</v>
      </c>
    </row>
    <row r="206" spans="1:2" ht="13" x14ac:dyDescent="0.15">
      <c r="A206" s="3" t="s">
        <v>206</v>
      </c>
      <c r="B206" s="4">
        <v>7.96</v>
      </c>
    </row>
    <row r="207" spans="1:2" ht="13" x14ac:dyDescent="0.15">
      <c r="A207" s="3" t="s">
        <v>207</v>
      </c>
      <c r="B207" s="4">
        <v>8.94</v>
      </c>
    </row>
    <row r="208" spans="1:2" ht="13" x14ac:dyDescent="0.15">
      <c r="A208" s="3" t="s">
        <v>208</v>
      </c>
      <c r="B208" s="4">
        <v>8.91</v>
      </c>
    </row>
    <row r="209" spans="1:2" ht="13" x14ac:dyDescent="0.15">
      <c r="A209" s="3" t="s">
        <v>209</v>
      </c>
      <c r="B209" s="4">
        <v>15.860000000000001</v>
      </c>
    </row>
    <row r="210" spans="1:2" ht="13" x14ac:dyDescent="0.15">
      <c r="A210" s="3" t="s">
        <v>210</v>
      </c>
      <c r="B210" s="4">
        <v>0.99</v>
      </c>
    </row>
    <row r="211" spans="1:2" ht="13" x14ac:dyDescent="0.15">
      <c r="A211" s="3" t="s">
        <v>211</v>
      </c>
      <c r="B211" s="4">
        <v>1.98</v>
      </c>
    </row>
    <row r="212" spans="1:2" ht="13" x14ac:dyDescent="0.15">
      <c r="A212" s="3" t="s">
        <v>212</v>
      </c>
      <c r="B212" s="4">
        <v>1.98</v>
      </c>
    </row>
    <row r="213" spans="1:2" ht="13" x14ac:dyDescent="0.15">
      <c r="A213" s="3" t="s">
        <v>213</v>
      </c>
      <c r="B213" s="4">
        <v>2.9699999999999998</v>
      </c>
    </row>
    <row r="214" spans="1:2" ht="13" x14ac:dyDescent="0.15">
      <c r="A214" s="3" t="s">
        <v>214</v>
      </c>
      <c r="B214" s="4">
        <v>5.94</v>
      </c>
    </row>
    <row r="215" spans="1:2" ht="13" x14ac:dyDescent="0.15">
      <c r="A215" s="3" t="s">
        <v>215</v>
      </c>
      <c r="B215" s="4">
        <v>7.9200000000000008</v>
      </c>
    </row>
    <row r="216" spans="1:2" ht="13" x14ac:dyDescent="0.15">
      <c r="A216" s="3" t="s">
        <v>216</v>
      </c>
      <c r="B216" s="4">
        <v>13.860000000000001</v>
      </c>
    </row>
    <row r="217" spans="1:2" ht="13" x14ac:dyDescent="0.15">
      <c r="A217" s="3" t="s">
        <v>217</v>
      </c>
      <c r="B217" s="4">
        <v>0.99</v>
      </c>
    </row>
    <row r="218" spans="1:2" ht="13" x14ac:dyDescent="0.15">
      <c r="A218" s="3" t="s">
        <v>218</v>
      </c>
      <c r="B218" s="4">
        <v>1.98</v>
      </c>
    </row>
    <row r="219" spans="1:2" ht="13" x14ac:dyDescent="0.15">
      <c r="A219" s="3" t="s">
        <v>219</v>
      </c>
      <c r="B219" s="4">
        <v>1.98</v>
      </c>
    </row>
    <row r="220" spans="1:2" ht="13" x14ac:dyDescent="0.15">
      <c r="A220" s="3" t="s">
        <v>220</v>
      </c>
      <c r="B220" s="4">
        <v>3.96</v>
      </c>
    </row>
    <row r="221" spans="1:2" ht="13" x14ac:dyDescent="0.15">
      <c r="A221" s="3" t="s">
        <v>221</v>
      </c>
      <c r="B221" s="4">
        <v>5.94</v>
      </c>
    </row>
    <row r="222" spans="1:2" ht="13" x14ac:dyDescent="0.15">
      <c r="A222" s="3" t="s">
        <v>222</v>
      </c>
      <c r="B222" s="4">
        <v>8.91</v>
      </c>
    </row>
    <row r="223" spans="1:2" ht="13" x14ac:dyDescent="0.15">
      <c r="A223" s="3" t="s">
        <v>223</v>
      </c>
      <c r="B223" s="4">
        <v>13.860000000000001</v>
      </c>
    </row>
    <row r="224" spans="1:2" ht="13" x14ac:dyDescent="0.15">
      <c r="A224" s="3" t="s">
        <v>224</v>
      </c>
      <c r="B224" s="4">
        <v>0.99</v>
      </c>
    </row>
    <row r="225" spans="1:2" ht="13" x14ac:dyDescent="0.15">
      <c r="A225" s="3" t="s">
        <v>225</v>
      </c>
      <c r="B225" s="4">
        <v>1.98</v>
      </c>
    </row>
    <row r="226" spans="1:2" ht="13" x14ac:dyDescent="0.15">
      <c r="A226" s="3" t="s">
        <v>226</v>
      </c>
      <c r="B226" s="4">
        <v>1.98</v>
      </c>
    </row>
    <row r="227" spans="1:2" ht="13" x14ac:dyDescent="0.15">
      <c r="A227" s="3" t="s">
        <v>227</v>
      </c>
      <c r="B227" s="4">
        <v>3.96</v>
      </c>
    </row>
    <row r="228" spans="1:2" ht="13" x14ac:dyDescent="0.15">
      <c r="A228" s="3" t="s">
        <v>228</v>
      </c>
      <c r="B228" s="4">
        <v>5.94</v>
      </c>
    </row>
    <row r="229" spans="1:2" ht="13" x14ac:dyDescent="0.15">
      <c r="A229" s="3" t="s">
        <v>229</v>
      </c>
      <c r="B229" s="4">
        <v>8.91</v>
      </c>
    </row>
    <row r="230" spans="1:2" ht="13" x14ac:dyDescent="0.15">
      <c r="A230" s="3" t="s">
        <v>230</v>
      </c>
      <c r="B230" s="4">
        <v>13.860000000000001</v>
      </c>
    </row>
    <row r="231" spans="1:2" ht="13" x14ac:dyDescent="0.15">
      <c r="A231" s="3" t="s">
        <v>231</v>
      </c>
      <c r="B231" s="4">
        <v>0.99</v>
      </c>
    </row>
    <row r="232" spans="1:2" ht="13" x14ac:dyDescent="0.15">
      <c r="A232" s="3" t="s">
        <v>232</v>
      </c>
      <c r="B232" s="4">
        <v>1.98</v>
      </c>
    </row>
    <row r="233" spans="1:2" ht="13" x14ac:dyDescent="0.15">
      <c r="A233" s="3" t="s">
        <v>233</v>
      </c>
      <c r="B233" s="4">
        <v>1.98</v>
      </c>
    </row>
    <row r="234" spans="1:2" ht="13" x14ac:dyDescent="0.15">
      <c r="A234" s="3" t="s">
        <v>234</v>
      </c>
      <c r="B234" s="4">
        <v>3.96</v>
      </c>
    </row>
    <row r="235" spans="1:2" ht="13" x14ac:dyDescent="0.15">
      <c r="A235" s="3" t="s">
        <v>235</v>
      </c>
      <c r="B235" s="4">
        <v>5.94</v>
      </c>
    </row>
    <row r="236" spans="1:2" ht="13" x14ac:dyDescent="0.15">
      <c r="A236" s="3" t="s">
        <v>236</v>
      </c>
      <c r="B236" s="4">
        <v>7.9200000000000008</v>
      </c>
    </row>
    <row r="237" spans="1:2" ht="13" x14ac:dyDescent="0.15">
      <c r="A237" s="3" t="s">
        <v>237</v>
      </c>
      <c r="B237" s="4">
        <v>13.860000000000001</v>
      </c>
    </row>
    <row r="238" spans="1:2" ht="13" x14ac:dyDescent="0.15">
      <c r="A238" s="3" t="s">
        <v>238</v>
      </c>
      <c r="B238" s="4">
        <v>0.99</v>
      </c>
    </row>
    <row r="239" spans="1:2" ht="13" x14ac:dyDescent="0.15">
      <c r="A239" s="3" t="s">
        <v>239</v>
      </c>
      <c r="B239" s="4">
        <v>1.98</v>
      </c>
    </row>
    <row r="240" spans="1:2" ht="13" x14ac:dyDescent="0.15">
      <c r="A240" s="3" t="s">
        <v>240</v>
      </c>
      <c r="B240" s="4">
        <v>1.98</v>
      </c>
    </row>
    <row r="241" spans="1:2" ht="13" x14ac:dyDescent="0.15">
      <c r="A241" s="3" t="s">
        <v>241</v>
      </c>
      <c r="B241" s="4">
        <v>3.96</v>
      </c>
    </row>
    <row r="242" spans="1:2" ht="13" x14ac:dyDescent="0.15">
      <c r="A242" s="3" t="s">
        <v>242</v>
      </c>
      <c r="B242" s="4">
        <v>5.94</v>
      </c>
    </row>
    <row r="243" spans="1:2" ht="13" x14ac:dyDescent="0.15">
      <c r="A243" s="3" t="s">
        <v>243</v>
      </c>
      <c r="B243" s="4">
        <v>8.91</v>
      </c>
    </row>
    <row r="244" spans="1:2" ht="13" x14ac:dyDescent="0.15">
      <c r="A244" s="3" t="s">
        <v>244</v>
      </c>
      <c r="B244" s="4">
        <v>13.860000000000001</v>
      </c>
    </row>
    <row r="245" spans="1:2" ht="13" x14ac:dyDescent="0.15">
      <c r="A245" s="3" t="s">
        <v>245</v>
      </c>
      <c r="B245" s="4">
        <v>0.99</v>
      </c>
    </row>
    <row r="246" spans="1:2" ht="13" x14ac:dyDescent="0.15">
      <c r="A246" s="3" t="s">
        <v>246</v>
      </c>
      <c r="B246" s="4">
        <v>1.98</v>
      </c>
    </row>
    <row r="247" spans="1:2" ht="13" x14ac:dyDescent="0.15">
      <c r="A247" s="3" t="s">
        <v>247</v>
      </c>
      <c r="B247" s="4">
        <v>1.98</v>
      </c>
    </row>
    <row r="248" spans="1:2" ht="13" x14ac:dyDescent="0.15">
      <c r="A248" s="3" t="s">
        <v>248</v>
      </c>
      <c r="B248" s="4">
        <v>3.96</v>
      </c>
    </row>
    <row r="249" spans="1:2" ht="13" x14ac:dyDescent="0.15">
      <c r="A249" s="3" t="s">
        <v>249</v>
      </c>
      <c r="B249" s="4">
        <v>5.94</v>
      </c>
    </row>
    <row r="250" spans="1:2" ht="13" x14ac:dyDescent="0.15">
      <c r="A250" s="3" t="s">
        <v>250</v>
      </c>
      <c r="B250" s="4">
        <v>8.91</v>
      </c>
    </row>
    <row r="251" spans="1:2" ht="13" x14ac:dyDescent="0.15">
      <c r="A251" s="3" t="s">
        <v>251</v>
      </c>
      <c r="B251" s="4">
        <v>12.870000000000001</v>
      </c>
    </row>
    <row r="252" spans="1:2" ht="13" x14ac:dyDescent="0.15">
      <c r="A252" s="3" t="s">
        <v>252</v>
      </c>
      <c r="B252" s="4">
        <v>0.99</v>
      </c>
    </row>
    <row r="253" spans="1:2" ht="13" x14ac:dyDescent="0.15">
      <c r="A253" s="3" t="s">
        <v>253</v>
      </c>
      <c r="B253" s="4">
        <v>1.98</v>
      </c>
    </row>
    <row r="254" spans="1:2" ht="13" x14ac:dyDescent="0.15">
      <c r="A254" s="3" t="s">
        <v>254</v>
      </c>
      <c r="B254" s="4">
        <v>1.98</v>
      </c>
    </row>
    <row r="255" spans="1:2" ht="13" x14ac:dyDescent="0.15">
      <c r="A255" s="3" t="s">
        <v>255</v>
      </c>
      <c r="B255" s="4">
        <v>3.96</v>
      </c>
    </row>
    <row r="256" spans="1:2" ht="13" x14ac:dyDescent="0.15">
      <c r="A256" s="3" t="s">
        <v>256</v>
      </c>
      <c r="B256" s="4">
        <v>5.94</v>
      </c>
    </row>
    <row r="257" spans="1:2" ht="13" x14ac:dyDescent="0.15">
      <c r="A257" s="3" t="s">
        <v>257</v>
      </c>
      <c r="B257" s="4">
        <v>8.91</v>
      </c>
    </row>
    <row r="258" spans="1:2" ht="13" x14ac:dyDescent="0.15">
      <c r="A258" s="3" t="s">
        <v>258</v>
      </c>
      <c r="B258" s="4">
        <v>13.860000000000001</v>
      </c>
    </row>
    <row r="259" spans="1:2" ht="13" x14ac:dyDescent="0.15">
      <c r="A259" s="3" t="s">
        <v>259</v>
      </c>
      <c r="B259" s="4">
        <v>0.99</v>
      </c>
    </row>
    <row r="260" spans="1:2" ht="13" x14ac:dyDescent="0.15">
      <c r="A260" s="3" t="s">
        <v>260</v>
      </c>
      <c r="B260" s="4">
        <v>1.98</v>
      </c>
    </row>
    <row r="261" spans="1:2" ht="13" x14ac:dyDescent="0.15">
      <c r="A261" s="3" t="s">
        <v>261</v>
      </c>
      <c r="B261" s="4">
        <v>1.98</v>
      </c>
    </row>
    <row r="262" spans="1:2" ht="13" x14ac:dyDescent="0.15">
      <c r="A262" s="3" t="s">
        <v>262</v>
      </c>
      <c r="B262" s="4">
        <v>3.96</v>
      </c>
    </row>
    <row r="263" spans="1:2" ht="13" x14ac:dyDescent="0.15">
      <c r="A263" s="3" t="s">
        <v>263</v>
      </c>
      <c r="B263" s="4">
        <v>5.94</v>
      </c>
    </row>
    <row r="264" spans="1:2" ht="13" x14ac:dyDescent="0.15">
      <c r="A264" s="3" t="s">
        <v>264</v>
      </c>
      <c r="B264" s="4">
        <v>8.91</v>
      </c>
    </row>
    <row r="265" spans="1:2" ht="13" x14ac:dyDescent="0.15">
      <c r="A265" s="3" t="s">
        <v>265</v>
      </c>
      <c r="B265" s="4">
        <v>13.860000000000001</v>
      </c>
    </row>
    <row r="266" spans="1:2" ht="13" x14ac:dyDescent="0.15">
      <c r="A266" s="3" t="s">
        <v>266</v>
      </c>
      <c r="B266" s="4">
        <v>0.99</v>
      </c>
    </row>
    <row r="267" spans="1:2" ht="13" x14ac:dyDescent="0.15">
      <c r="A267" s="3" t="s">
        <v>267</v>
      </c>
      <c r="B267" s="4">
        <v>1.98</v>
      </c>
    </row>
    <row r="268" spans="1:2" ht="13" x14ac:dyDescent="0.15">
      <c r="A268" s="3" t="s">
        <v>268</v>
      </c>
      <c r="B268" s="4">
        <v>1.98</v>
      </c>
    </row>
    <row r="269" spans="1:2" ht="13" x14ac:dyDescent="0.15">
      <c r="A269" s="3" t="s">
        <v>269</v>
      </c>
      <c r="B269" s="4">
        <v>3.96</v>
      </c>
    </row>
    <row r="270" spans="1:2" ht="13" x14ac:dyDescent="0.15">
      <c r="A270" s="3" t="s">
        <v>270</v>
      </c>
      <c r="B270" s="4">
        <v>5.94</v>
      </c>
    </row>
    <row r="271" spans="1:2" ht="13" x14ac:dyDescent="0.15">
      <c r="A271" s="3" t="s">
        <v>271</v>
      </c>
      <c r="B271" s="4">
        <v>8.91</v>
      </c>
    </row>
    <row r="272" spans="1:2" ht="13" x14ac:dyDescent="0.15">
      <c r="A272" s="3" t="s">
        <v>272</v>
      </c>
      <c r="B272" s="4">
        <v>13.860000000000001</v>
      </c>
    </row>
    <row r="273" spans="1:2" ht="13" x14ac:dyDescent="0.15">
      <c r="A273" s="3" t="s">
        <v>273</v>
      </c>
      <c r="B273" s="4">
        <v>0.99</v>
      </c>
    </row>
    <row r="274" spans="1:2" ht="13" x14ac:dyDescent="0.15">
      <c r="A274" s="3" t="s">
        <v>274</v>
      </c>
      <c r="B274" s="4">
        <v>1.98</v>
      </c>
    </row>
    <row r="275" spans="1:2" ht="13" x14ac:dyDescent="0.15">
      <c r="A275" s="3" t="s">
        <v>275</v>
      </c>
      <c r="B275" s="4">
        <v>1.98</v>
      </c>
    </row>
    <row r="276" spans="1:2" ht="13" x14ac:dyDescent="0.15">
      <c r="A276" s="3" t="s">
        <v>276</v>
      </c>
      <c r="B276" s="4">
        <v>3.96</v>
      </c>
    </row>
    <row r="277" spans="1:2" ht="13" x14ac:dyDescent="0.15">
      <c r="A277" s="3" t="s">
        <v>277</v>
      </c>
      <c r="B277" s="4">
        <v>5.94</v>
      </c>
    </row>
    <row r="278" spans="1:2" ht="13" x14ac:dyDescent="0.15">
      <c r="A278" s="3" t="s">
        <v>278</v>
      </c>
      <c r="B278" s="4">
        <v>8.91</v>
      </c>
    </row>
    <row r="279" spans="1:2" ht="13" x14ac:dyDescent="0.15">
      <c r="A279" s="3" t="s">
        <v>279</v>
      </c>
      <c r="B279" s="4">
        <v>13.860000000000001</v>
      </c>
    </row>
    <row r="280" spans="1:2" ht="13" x14ac:dyDescent="0.15">
      <c r="A280" s="3" t="s">
        <v>280</v>
      </c>
      <c r="B280" s="4">
        <v>0.99</v>
      </c>
    </row>
    <row r="281" spans="1:2" ht="13" x14ac:dyDescent="0.15">
      <c r="A281" s="3" t="s">
        <v>281</v>
      </c>
      <c r="B281" s="4">
        <v>1.98</v>
      </c>
    </row>
    <row r="282" spans="1:2" ht="13" x14ac:dyDescent="0.15">
      <c r="A282" s="3" t="s">
        <v>282</v>
      </c>
      <c r="B282" s="4">
        <v>1.98</v>
      </c>
    </row>
    <row r="283" spans="1:2" ht="13" x14ac:dyDescent="0.15">
      <c r="A283" s="3" t="s">
        <v>283</v>
      </c>
      <c r="B283" s="4">
        <v>3.96</v>
      </c>
    </row>
    <row r="284" spans="1:2" ht="13" x14ac:dyDescent="0.15">
      <c r="A284" s="3" t="s">
        <v>284</v>
      </c>
      <c r="B284" s="4">
        <v>5.94</v>
      </c>
    </row>
    <row r="285" spans="1:2" ht="13" x14ac:dyDescent="0.15">
      <c r="A285" s="3" t="s">
        <v>285</v>
      </c>
      <c r="B285" s="4">
        <v>8.91</v>
      </c>
    </row>
    <row r="286" spans="1:2" ht="13" x14ac:dyDescent="0.15">
      <c r="A286" s="3" t="s">
        <v>286</v>
      </c>
      <c r="B286" s="4">
        <v>13.860000000000001</v>
      </c>
    </row>
    <row r="287" spans="1:2" ht="13" x14ac:dyDescent="0.15">
      <c r="A287" s="3" t="s">
        <v>287</v>
      </c>
      <c r="B287" s="4">
        <v>0.99</v>
      </c>
    </row>
    <row r="288" spans="1:2" ht="13" x14ac:dyDescent="0.15">
      <c r="A288" s="3" t="s">
        <v>288</v>
      </c>
      <c r="B288" s="4">
        <v>1.98</v>
      </c>
    </row>
    <row r="289" spans="1:2" ht="13" x14ac:dyDescent="0.15">
      <c r="A289" s="3" t="s">
        <v>289</v>
      </c>
      <c r="B289" s="4">
        <v>1.98</v>
      </c>
    </row>
    <row r="290" spans="1:2" ht="13" x14ac:dyDescent="0.15">
      <c r="A290" s="3" t="s">
        <v>290</v>
      </c>
      <c r="B290" s="4">
        <v>3.96</v>
      </c>
    </row>
    <row r="291" spans="1:2" ht="13" x14ac:dyDescent="0.15">
      <c r="A291" s="3" t="s">
        <v>291</v>
      </c>
      <c r="B291" s="4">
        <v>5.94</v>
      </c>
    </row>
    <row r="292" spans="1:2" ht="13" x14ac:dyDescent="0.15">
      <c r="A292" s="3" t="s">
        <v>292</v>
      </c>
      <c r="B292" s="4">
        <v>7.9200000000000008</v>
      </c>
    </row>
    <row r="293" spans="1:2" ht="13" x14ac:dyDescent="0.15">
      <c r="A293" s="3" t="s">
        <v>293</v>
      </c>
      <c r="B293" s="4">
        <v>13.860000000000001</v>
      </c>
    </row>
    <row r="294" spans="1:2" ht="13" x14ac:dyDescent="0.15">
      <c r="A294" s="3" t="s">
        <v>294</v>
      </c>
      <c r="B294" s="4">
        <v>0.99</v>
      </c>
    </row>
    <row r="295" spans="1:2" ht="13" x14ac:dyDescent="0.15">
      <c r="A295" s="3" t="s">
        <v>295</v>
      </c>
      <c r="B295" s="4">
        <v>1.98</v>
      </c>
    </row>
    <row r="296" spans="1:2" ht="13" x14ac:dyDescent="0.15">
      <c r="A296" s="3" t="s">
        <v>296</v>
      </c>
      <c r="B296" s="4">
        <v>1.98</v>
      </c>
    </row>
    <row r="297" spans="1:2" ht="13" x14ac:dyDescent="0.15">
      <c r="A297" s="3" t="s">
        <v>297</v>
      </c>
      <c r="B297" s="4">
        <v>3.96</v>
      </c>
    </row>
    <row r="298" spans="1:2" ht="13" x14ac:dyDescent="0.15">
      <c r="A298" s="3" t="s">
        <v>298</v>
      </c>
      <c r="B298" s="4">
        <v>5.94</v>
      </c>
    </row>
    <row r="299" spans="1:2" ht="13" x14ac:dyDescent="0.15">
      <c r="A299" s="3" t="s">
        <v>299</v>
      </c>
      <c r="B299" s="4">
        <v>10.91</v>
      </c>
    </row>
    <row r="300" spans="1:2" ht="13" x14ac:dyDescent="0.15">
      <c r="A300" s="3" t="s">
        <v>300</v>
      </c>
      <c r="B300" s="4">
        <v>23.859999999999992</v>
      </c>
    </row>
    <row r="301" spans="1:2" ht="13" x14ac:dyDescent="0.15">
      <c r="A301" s="3" t="s">
        <v>301</v>
      </c>
      <c r="B301" s="4">
        <v>0.99</v>
      </c>
    </row>
    <row r="302" spans="1:2" ht="13" x14ac:dyDescent="0.15">
      <c r="A302" s="3" t="s">
        <v>302</v>
      </c>
      <c r="B302" s="4">
        <v>1.98</v>
      </c>
    </row>
    <row r="303" spans="1:2" ht="13" x14ac:dyDescent="0.15">
      <c r="A303" s="3" t="s">
        <v>303</v>
      </c>
      <c r="B303" s="4">
        <v>1.98</v>
      </c>
    </row>
    <row r="304" spans="1:2" ht="13" x14ac:dyDescent="0.15">
      <c r="A304" s="3" t="s">
        <v>304</v>
      </c>
      <c r="B304" s="4">
        <v>3.96</v>
      </c>
    </row>
    <row r="305" spans="1:2" ht="13" x14ac:dyDescent="0.15">
      <c r="A305" s="3" t="s">
        <v>305</v>
      </c>
      <c r="B305" s="4">
        <v>5.94</v>
      </c>
    </row>
    <row r="306" spans="1:2" ht="13" x14ac:dyDescent="0.15">
      <c r="A306" s="3" t="s">
        <v>306</v>
      </c>
      <c r="B306" s="4">
        <v>8.91</v>
      </c>
    </row>
    <row r="307" spans="1:2" ht="13" x14ac:dyDescent="0.15">
      <c r="A307" s="3" t="s">
        <v>307</v>
      </c>
      <c r="B307" s="4">
        <v>16.86</v>
      </c>
    </row>
    <row r="308" spans="1:2" ht="13" x14ac:dyDescent="0.15">
      <c r="A308" s="3" t="s">
        <v>308</v>
      </c>
      <c r="B308" s="4">
        <v>1.99</v>
      </c>
    </row>
    <row r="309" spans="1:2" ht="13" x14ac:dyDescent="0.15">
      <c r="A309" s="3" t="s">
        <v>309</v>
      </c>
      <c r="B309" s="4">
        <v>3.98</v>
      </c>
    </row>
    <row r="310" spans="1:2" ht="13" x14ac:dyDescent="0.15">
      <c r="A310" s="3" t="s">
        <v>310</v>
      </c>
      <c r="B310" s="4">
        <v>3.98</v>
      </c>
    </row>
    <row r="311" spans="1:2" ht="13" x14ac:dyDescent="0.15">
      <c r="A311" s="3" t="s">
        <v>311</v>
      </c>
      <c r="B311" s="4">
        <v>7.96</v>
      </c>
    </row>
    <row r="312" spans="1:2" ht="13" x14ac:dyDescent="0.15">
      <c r="A312" s="3" t="s">
        <v>312</v>
      </c>
      <c r="B312" s="4">
        <v>11.94</v>
      </c>
    </row>
    <row r="313" spans="1:2" ht="13" x14ac:dyDescent="0.15">
      <c r="A313" s="3" t="s">
        <v>313</v>
      </c>
      <c r="B313" s="4">
        <v>10.91</v>
      </c>
    </row>
    <row r="314" spans="1:2" ht="13" x14ac:dyDescent="0.15">
      <c r="A314" s="3" t="s">
        <v>314</v>
      </c>
      <c r="B314" s="4">
        <v>16.86</v>
      </c>
    </row>
    <row r="315" spans="1:2" ht="13" x14ac:dyDescent="0.15">
      <c r="A315" s="3" t="s">
        <v>315</v>
      </c>
      <c r="B315" s="4">
        <v>0.99</v>
      </c>
    </row>
    <row r="316" spans="1:2" ht="13" x14ac:dyDescent="0.15">
      <c r="A316" s="3" t="s">
        <v>316</v>
      </c>
      <c r="B316" s="4">
        <v>1.98</v>
      </c>
    </row>
    <row r="317" spans="1:2" ht="13" x14ac:dyDescent="0.15">
      <c r="A317" s="3" t="s">
        <v>317</v>
      </c>
      <c r="B317" s="4">
        <v>1.98</v>
      </c>
    </row>
    <row r="318" spans="1:2" ht="13" x14ac:dyDescent="0.15">
      <c r="A318" s="3" t="s">
        <v>318</v>
      </c>
      <c r="B318" s="4">
        <v>3.96</v>
      </c>
    </row>
    <row r="319" spans="1:2" ht="13" x14ac:dyDescent="0.15">
      <c r="A319" s="3" t="s">
        <v>319</v>
      </c>
      <c r="B319" s="4">
        <v>5.94</v>
      </c>
    </row>
    <row r="320" spans="1:2" ht="13" x14ac:dyDescent="0.15">
      <c r="A320" s="3" t="s">
        <v>320</v>
      </c>
      <c r="B320" s="4">
        <v>8.91</v>
      </c>
    </row>
    <row r="321" spans="1:2" ht="13" x14ac:dyDescent="0.15">
      <c r="A321" s="3" t="s">
        <v>321</v>
      </c>
      <c r="B321" s="4">
        <v>13.860000000000001</v>
      </c>
    </row>
    <row r="322" spans="1:2" ht="13" x14ac:dyDescent="0.15">
      <c r="A322" s="3" t="s">
        <v>322</v>
      </c>
      <c r="B322" s="4">
        <v>0.99</v>
      </c>
    </row>
    <row r="323" spans="1:2" ht="13" x14ac:dyDescent="0.15">
      <c r="A323" s="3" t="s">
        <v>323</v>
      </c>
      <c r="B323" s="4">
        <v>1.98</v>
      </c>
    </row>
    <row r="324" spans="1:2" ht="13" x14ac:dyDescent="0.15">
      <c r="A324" s="3" t="s">
        <v>324</v>
      </c>
      <c r="B324" s="4">
        <v>1.98</v>
      </c>
    </row>
    <row r="325" spans="1:2" ht="13" x14ac:dyDescent="0.15">
      <c r="A325" s="3" t="s">
        <v>325</v>
      </c>
      <c r="B325" s="4">
        <v>2.9699999999999998</v>
      </c>
    </row>
    <row r="326" spans="1:2" ht="13" x14ac:dyDescent="0.15">
      <c r="A326" s="3" t="s">
        <v>326</v>
      </c>
      <c r="B326" s="4">
        <v>5.94</v>
      </c>
    </row>
    <row r="327" spans="1:2" ht="13" x14ac:dyDescent="0.15">
      <c r="A327" s="3" t="s">
        <v>327</v>
      </c>
      <c r="B327" s="4">
        <v>8.91</v>
      </c>
    </row>
    <row r="328" spans="1:2" ht="13" x14ac:dyDescent="0.15">
      <c r="A328" s="3" t="s">
        <v>328</v>
      </c>
      <c r="B328" s="4">
        <v>13.860000000000001</v>
      </c>
    </row>
    <row r="329" spans="1:2" ht="13" x14ac:dyDescent="0.15">
      <c r="A329" s="3" t="s">
        <v>329</v>
      </c>
      <c r="B329" s="4">
        <v>0.99</v>
      </c>
    </row>
    <row r="330" spans="1:2" ht="13" x14ac:dyDescent="0.15">
      <c r="A330" s="3" t="s">
        <v>330</v>
      </c>
      <c r="B330" s="4">
        <v>1.98</v>
      </c>
    </row>
    <row r="331" spans="1:2" ht="13" x14ac:dyDescent="0.15">
      <c r="A331" s="3" t="s">
        <v>331</v>
      </c>
      <c r="B331" s="4">
        <v>1.98</v>
      </c>
    </row>
    <row r="332" spans="1:2" ht="13" x14ac:dyDescent="0.15">
      <c r="A332" s="3" t="s">
        <v>332</v>
      </c>
      <c r="B332" s="4">
        <v>3.96</v>
      </c>
    </row>
    <row r="333" spans="1:2" ht="13" x14ac:dyDescent="0.15">
      <c r="A333" s="3" t="s">
        <v>333</v>
      </c>
      <c r="B333" s="4">
        <v>5.94</v>
      </c>
    </row>
    <row r="334" spans="1:2" ht="13" x14ac:dyDescent="0.15">
      <c r="A334" s="3" t="s">
        <v>334</v>
      </c>
      <c r="B334" s="4">
        <v>8.91</v>
      </c>
    </row>
    <row r="335" spans="1:2" ht="13" x14ac:dyDescent="0.15">
      <c r="A335" s="3" t="s">
        <v>335</v>
      </c>
      <c r="B335" s="4">
        <v>13.860000000000001</v>
      </c>
    </row>
    <row r="336" spans="1:2" ht="13" x14ac:dyDescent="0.15">
      <c r="A336" s="3" t="s">
        <v>336</v>
      </c>
      <c r="B336" s="4">
        <v>0.99</v>
      </c>
    </row>
    <row r="337" spans="1:2" ht="13" x14ac:dyDescent="0.15">
      <c r="A337" s="3" t="s">
        <v>337</v>
      </c>
      <c r="B337" s="4">
        <v>1.98</v>
      </c>
    </row>
    <row r="338" spans="1:2" ht="13" x14ac:dyDescent="0.15">
      <c r="A338" s="3" t="s">
        <v>338</v>
      </c>
      <c r="B338" s="4">
        <v>1.98</v>
      </c>
    </row>
    <row r="339" spans="1:2" ht="13" x14ac:dyDescent="0.15">
      <c r="A339" s="3" t="s">
        <v>339</v>
      </c>
      <c r="B339" s="4">
        <v>3.96</v>
      </c>
    </row>
    <row r="340" spans="1:2" ht="13" x14ac:dyDescent="0.15">
      <c r="A340" s="3" t="s">
        <v>340</v>
      </c>
      <c r="B340" s="4">
        <v>5.94</v>
      </c>
    </row>
    <row r="341" spans="1:2" ht="13" x14ac:dyDescent="0.15">
      <c r="A341" s="3" t="s">
        <v>341</v>
      </c>
      <c r="B341" s="4">
        <v>8.91</v>
      </c>
    </row>
    <row r="342" spans="1:2" ht="13" x14ac:dyDescent="0.15">
      <c r="A342" s="3" t="s">
        <v>342</v>
      </c>
      <c r="B342" s="4">
        <v>13.860000000000001</v>
      </c>
    </row>
    <row r="343" spans="1:2" ht="13" x14ac:dyDescent="0.15">
      <c r="A343" s="3" t="s">
        <v>343</v>
      </c>
      <c r="B343" s="4">
        <v>0.99</v>
      </c>
    </row>
    <row r="344" spans="1:2" ht="13" x14ac:dyDescent="0.15">
      <c r="A344" s="3" t="s">
        <v>344</v>
      </c>
      <c r="B344" s="4">
        <v>1.98</v>
      </c>
    </row>
    <row r="345" spans="1:2" ht="13" x14ac:dyDescent="0.15">
      <c r="A345" s="3" t="s">
        <v>345</v>
      </c>
      <c r="B345" s="4">
        <v>1.98</v>
      </c>
    </row>
    <row r="346" spans="1:2" ht="13" x14ac:dyDescent="0.15">
      <c r="A346" s="3" t="s">
        <v>346</v>
      </c>
      <c r="B346" s="4">
        <v>3.96</v>
      </c>
    </row>
    <row r="347" spans="1:2" ht="13" x14ac:dyDescent="0.15">
      <c r="A347" s="3" t="s">
        <v>347</v>
      </c>
      <c r="B347" s="4">
        <v>5.94</v>
      </c>
    </row>
    <row r="348" spans="1:2" ht="13" x14ac:dyDescent="0.15">
      <c r="A348" s="3" t="s">
        <v>348</v>
      </c>
      <c r="B348" s="4">
        <v>8.91</v>
      </c>
    </row>
    <row r="349" spans="1:2" ht="13" x14ac:dyDescent="0.15">
      <c r="A349" s="3" t="s">
        <v>349</v>
      </c>
      <c r="B349" s="4">
        <v>13.860000000000001</v>
      </c>
    </row>
    <row r="350" spans="1:2" ht="13" x14ac:dyDescent="0.15">
      <c r="A350" s="3" t="s">
        <v>350</v>
      </c>
      <c r="B350" s="4">
        <v>0.99</v>
      </c>
    </row>
    <row r="351" spans="1:2" ht="13" x14ac:dyDescent="0.15">
      <c r="A351" s="3" t="s">
        <v>351</v>
      </c>
      <c r="B351" s="4">
        <v>1.98</v>
      </c>
    </row>
    <row r="352" spans="1:2" ht="13" x14ac:dyDescent="0.15">
      <c r="A352" s="3" t="s">
        <v>352</v>
      </c>
      <c r="B352" s="4">
        <v>1.98</v>
      </c>
    </row>
    <row r="353" spans="1:2" ht="13" x14ac:dyDescent="0.15">
      <c r="A353" s="3" t="s">
        <v>353</v>
      </c>
      <c r="B353" s="4">
        <v>3.96</v>
      </c>
    </row>
    <row r="354" spans="1:2" ht="13" x14ac:dyDescent="0.15">
      <c r="A354" s="3" t="s">
        <v>354</v>
      </c>
      <c r="B354" s="4">
        <v>4.95</v>
      </c>
    </row>
    <row r="355" spans="1:2" ht="13" x14ac:dyDescent="0.15">
      <c r="A355" s="3" t="s">
        <v>355</v>
      </c>
      <c r="B355" s="4">
        <v>8.91</v>
      </c>
    </row>
    <row r="356" spans="1:2" ht="13" x14ac:dyDescent="0.15">
      <c r="A356" s="3" t="s">
        <v>356</v>
      </c>
      <c r="B356" s="4">
        <v>13.860000000000001</v>
      </c>
    </row>
    <row r="357" spans="1:2" ht="13" x14ac:dyDescent="0.15">
      <c r="A357" s="3" t="s">
        <v>357</v>
      </c>
      <c r="B357" s="4">
        <v>0.99</v>
      </c>
    </row>
    <row r="358" spans="1:2" ht="13" x14ac:dyDescent="0.15">
      <c r="A358" s="3" t="s">
        <v>358</v>
      </c>
      <c r="B358" s="4">
        <v>1.98</v>
      </c>
    </row>
    <row r="359" spans="1:2" ht="13" x14ac:dyDescent="0.15">
      <c r="A359" s="3" t="s">
        <v>359</v>
      </c>
      <c r="B359" s="4">
        <v>1.98</v>
      </c>
    </row>
    <row r="360" spans="1:2" ht="13" x14ac:dyDescent="0.15">
      <c r="A360" s="3" t="s">
        <v>360</v>
      </c>
      <c r="B360" s="4">
        <v>2.9699999999999998</v>
      </c>
    </row>
    <row r="361" spans="1:2" ht="13" x14ac:dyDescent="0.15">
      <c r="A361" s="3" t="s">
        <v>361</v>
      </c>
      <c r="B361" s="4">
        <v>5.94</v>
      </c>
    </row>
    <row r="362" spans="1:2" ht="13" x14ac:dyDescent="0.15">
      <c r="A362" s="3" t="s">
        <v>362</v>
      </c>
      <c r="B362" s="4">
        <v>8.91</v>
      </c>
    </row>
    <row r="363" spans="1:2" ht="13" x14ac:dyDescent="0.15">
      <c r="A363" s="3" t="s">
        <v>363</v>
      </c>
      <c r="B363" s="4">
        <v>13.860000000000001</v>
      </c>
    </row>
    <row r="364" spans="1:2" ht="13" x14ac:dyDescent="0.15">
      <c r="A364" s="3" t="s">
        <v>364</v>
      </c>
      <c r="B364" s="4">
        <v>0.99</v>
      </c>
    </row>
    <row r="365" spans="1:2" ht="13" x14ac:dyDescent="0.15">
      <c r="A365" s="3" t="s">
        <v>365</v>
      </c>
      <c r="B365" s="4">
        <v>1.98</v>
      </c>
    </row>
    <row r="366" spans="1:2" ht="13" x14ac:dyDescent="0.15">
      <c r="A366" s="3" t="s">
        <v>366</v>
      </c>
      <c r="B366" s="4">
        <v>1.98</v>
      </c>
    </row>
    <row r="367" spans="1:2" ht="13" x14ac:dyDescent="0.15">
      <c r="A367" s="3" t="s">
        <v>367</v>
      </c>
      <c r="B367" s="4">
        <v>3.96</v>
      </c>
    </row>
    <row r="368" spans="1:2" ht="13" x14ac:dyDescent="0.15">
      <c r="A368" s="3" t="s">
        <v>368</v>
      </c>
      <c r="B368" s="4">
        <v>5.94</v>
      </c>
    </row>
    <row r="369" spans="1:2" ht="13" x14ac:dyDescent="0.15">
      <c r="A369" s="3" t="s">
        <v>369</v>
      </c>
      <c r="B369" s="4">
        <v>8.91</v>
      </c>
    </row>
    <row r="370" spans="1:2" ht="13" x14ac:dyDescent="0.15">
      <c r="A370" s="3" t="s">
        <v>370</v>
      </c>
      <c r="B370" s="4">
        <v>13.860000000000001</v>
      </c>
    </row>
    <row r="371" spans="1:2" ht="13" x14ac:dyDescent="0.15">
      <c r="A371" s="3" t="s">
        <v>371</v>
      </c>
      <c r="B371" s="4">
        <v>0.99</v>
      </c>
    </row>
    <row r="372" spans="1:2" ht="13" x14ac:dyDescent="0.15">
      <c r="A372" s="3" t="s">
        <v>372</v>
      </c>
      <c r="B372" s="4">
        <v>1.98</v>
      </c>
    </row>
    <row r="373" spans="1:2" ht="13" x14ac:dyDescent="0.15">
      <c r="A373" s="3" t="s">
        <v>373</v>
      </c>
      <c r="B373" s="4">
        <v>1.98</v>
      </c>
    </row>
    <row r="374" spans="1:2" ht="13" x14ac:dyDescent="0.15">
      <c r="A374" s="3" t="s">
        <v>374</v>
      </c>
      <c r="B374" s="4">
        <v>3.96</v>
      </c>
    </row>
    <row r="375" spans="1:2" ht="13" x14ac:dyDescent="0.15">
      <c r="A375" s="3" t="s">
        <v>375</v>
      </c>
      <c r="B375" s="4">
        <v>5.94</v>
      </c>
    </row>
    <row r="376" spans="1:2" ht="13" x14ac:dyDescent="0.15">
      <c r="A376" s="3" t="s">
        <v>376</v>
      </c>
      <c r="B376" s="4">
        <v>8.91</v>
      </c>
    </row>
    <row r="377" spans="1:2" ht="13" x14ac:dyDescent="0.15">
      <c r="A377" s="3" t="s">
        <v>377</v>
      </c>
      <c r="B377" s="4">
        <v>13.860000000000001</v>
      </c>
    </row>
    <row r="378" spans="1:2" ht="13" x14ac:dyDescent="0.15">
      <c r="A378" s="3" t="s">
        <v>378</v>
      </c>
      <c r="B378" s="4">
        <v>0.99</v>
      </c>
    </row>
    <row r="379" spans="1:2" ht="13" x14ac:dyDescent="0.15">
      <c r="A379" s="3" t="s">
        <v>379</v>
      </c>
      <c r="B379" s="4">
        <v>1.98</v>
      </c>
    </row>
    <row r="380" spans="1:2" ht="13" x14ac:dyDescent="0.15">
      <c r="A380" s="3" t="s">
        <v>380</v>
      </c>
      <c r="B380" s="4">
        <v>1.98</v>
      </c>
    </row>
    <row r="381" spans="1:2" ht="13" x14ac:dyDescent="0.15">
      <c r="A381" s="3" t="s">
        <v>381</v>
      </c>
      <c r="B381" s="4">
        <v>3.96</v>
      </c>
    </row>
    <row r="382" spans="1:2" ht="13" x14ac:dyDescent="0.15">
      <c r="A382" s="3" t="s">
        <v>382</v>
      </c>
      <c r="B382" s="4">
        <v>5.94</v>
      </c>
    </row>
    <row r="383" spans="1:2" ht="13" x14ac:dyDescent="0.15">
      <c r="A383" s="3" t="s">
        <v>383</v>
      </c>
      <c r="B383" s="4">
        <v>8.91</v>
      </c>
    </row>
    <row r="384" spans="1:2" ht="13" x14ac:dyDescent="0.15">
      <c r="A384" s="3" t="s">
        <v>384</v>
      </c>
      <c r="B384" s="4">
        <v>13.860000000000001</v>
      </c>
    </row>
    <row r="385" spans="1:2" ht="13" x14ac:dyDescent="0.15">
      <c r="A385" s="3" t="s">
        <v>385</v>
      </c>
      <c r="B385" s="4">
        <v>0.99</v>
      </c>
    </row>
    <row r="386" spans="1:2" ht="13" x14ac:dyDescent="0.15">
      <c r="A386" s="3" t="s">
        <v>386</v>
      </c>
      <c r="B386" s="4">
        <v>1.98</v>
      </c>
    </row>
    <row r="387" spans="1:2" ht="13" x14ac:dyDescent="0.15">
      <c r="A387" s="3" t="s">
        <v>387</v>
      </c>
      <c r="B387" s="4">
        <v>1.98</v>
      </c>
    </row>
    <row r="388" spans="1:2" ht="13" x14ac:dyDescent="0.15">
      <c r="A388" s="3" t="s">
        <v>388</v>
      </c>
      <c r="B388" s="4">
        <v>3.96</v>
      </c>
    </row>
    <row r="389" spans="1:2" ht="13" x14ac:dyDescent="0.15">
      <c r="A389" s="3" t="s">
        <v>389</v>
      </c>
      <c r="B389" s="4">
        <v>5.94</v>
      </c>
    </row>
    <row r="390" spans="1:2" ht="13" x14ac:dyDescent="0.15">
      <c r="A390" s="3" t="s">
        <v>390</v>
      </c>
      <c r="B390" s="4">
        <v>8.91</v>
      </c>
    </row>
    <row r="391" spans="1:2" ht="13" x14ac:dyDescent="0.15">
      <c r="A391" s="3" t="s">
        <v>391</v>
      </c>
      <c r="B391" s="4">
        <v>13.860000000000001</v>
      </c>
    </row>
    <row r="392" spans="1:2" ht="13" x14ac:dyDescent="0.15">
      <c r="A392" s="3" t="s">
        <v>392</v>
      </c>
      <c r="B392" s="4">
        <v>0.99</v>
      </c>
    </row>
    <row r="393" spans="1:2" ht="13" x14ac:dyDescent="0.15">
      <c r="A393" s="3" t="s">
        <v>393</v>
      </c>
      <c r="B393" s="4">
        <v>1.98</v>
      </c>
    </row>
    <row r="394" spans="1:2" ht="13" x14ac:dyDescent="0.15">
      <c r="A394" s="3" t="s">
        <v>394</v>
      </c>
      <c r="B394" s="4">
        <v>1.98</v>
      </c>
    </row>
    <row r="395" spans="1:2" ht="13" x14ac:dyDescent="0.15">
      <c r="A395" s="3" t="s">
        <v>395</v>
      </c>
      <c r="B395" s="4">
        <v>3.96</v>
      </c>
    </row>
    <row r="396" spans="1:2" ht="13" x14ac:dyDescent="0.15">
      <c r="A396" s="3" t="s">
        <v>396</v>
      </c>
      <c r="B396" s="4">
        <v>5.94</v>
      </c>
    </row>
    <row r="397" spans="1:2" ht="13" x14ac:dyDescent="0.15">
      <c r="A397" s="3" t="s">
        <v>397</v>
      </c>
      <c r="B397" s="4">
        <v>7.9200000000000008</v>
      </c>
    </row>
    <row r="398" spans="1:2" ht="13" x14ac:dyDescent="0.15">
      <c r="A398" s="3" t="s">
        <v>398</v>
      </c>
      <c r="B398" s="4">
        <v>13.860000000000001</v>
      </c>
    </row>
    <row r="399" spans="1:2" ht="13" x14ac:dyDescent="0.15">
      <c r="A399" s="3" t="s">
        <v>399</v>
      </c>
      <c r="B399" s="4">
        <v>0.99</v>
      </c>
    </row>
    <row r="400" spans="1:2" ht="13" x14ac:dyDescent="0.15">
      <c r="A400" s="3" t="s">
        <v>400</v>
      </c>
      <c r="B400" s="4">
        <v>1.98</v>
      </c>
    </row>
    <row r="401" spans="1:2" ht="13" x14ac:dyDescent="0.15">
      <c r="A401" s="3" t="s">
        <v>401</v>
      </c>
      <c r="B401" s="4">
        <v>1.98</v>
      </c>
    </row>
    <row r="402" spans="1:2" ht="13" x14ac:dyDescent="0.15">
      <c r="A402" s="3" t="s">
        <v>402</v>
      </c>
      <c r="B402" s="4">
        <v>3.96</v>
      </c>
    </row>
    <row r="403" spans="1:2" ht="13" x14ac:dyDescent="0.15">
      <c r="A403" s="3" t="s">
        <v>403</v>
      </c>
      <c r="B403" s="4">
        <v>5.94</v>
      </c>
    </row>
    <row r="404" spans="1:2" ht="13" x14ac:dyDescent="0.15">
      <c r="A404" s="3" t="s">
        <v>404</v>
      </c>
      <c r="B404" s="4">
        <v>8.91</v>
      </c>
    </row>
    <row r="405" spans="1:2" ht="13" x14ac:dyDescent="0.15">
      <c r="A405" s="3" t="s">
        <v>405</v>
      </c>
      <c r="B405" s="4">
        <v>25.859999999999992</v>
      </c>
    </row>
    <row r="406" spans="1:2" ht="13" x14ac:dyDescent="0.15">
      <c r="A406" s="3" t="s">
        <v>406</v>
      </c>
      <c r="B406" s="4">
        <v>0.99</v>
      </c>
    </row>
    <row r="407" spans="1:2" ht="13" x14ac:dyDescent="0.15">
      <c r="A407" s="3" t="s">
        <v>407</v>
      </c>
      <c r="B407" s="4">
        <v>1.98</v>
      </c>
    </row>
    <row r="408" spans="1:2" ht="13" x14ac:dyDescent="0.15">
      <c r="A408" s="3" t="s">
        <v>408</v>
      </c>
      <c r="B408" s="4">
        <v>1.98</v>
      </c>
    </row>
    <row r="409" spans="1:2" ht="13" x14ac:dyDescent="0.15">
      <c r="A409" s="3" t="s">
        <v>409</v>
      </c>
      <c r="B409" s="4">
        <v>3.96</v>
      </c>
    </row>
    <row r="410" spans="1:2" ht="13" x14ac:dyDescent="0.15">
      <c r="A410" s="3" t="s">
        <v>410</v>
      </c>
      <c r="B410" s="4">
        <v>5.94</v>
      </c>
    </row>
    <row r="411" spans="1:2" ht="13" x14ac:dyDescent="0.15">
      <c r="A411" s="3" t="s">
        <v>411</v>
      </c>
      <c r="B411" s="4">
        <v>8.91</v>
      </c>
    </row>
    <row r="412" spans="1:2" ht="13" x14ac:dyDescent="0.15">
      <c r="A412" s="3" t="s">
        <v>412</v>
      </c>
      <c r="B412" s="4">
        <v>13.860000000000001</v>
      </c>
    </row>
    <row r="413" spans="1:2" ht="13" x14ac:dyDescent="0.15">
      <c r="A413" s="3" t="s">
        <v>413</v>
      </c>
      <c r="B413" s="4">
        <v>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5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12.6640625" defaultRowHeight="15.75" customHeight="1" x14ac:dyDescent="0.15"/>
  <cols>
    <col min="1" max="1" width="12.83203125" customWidth="1"/>
    <col min="2" max="2" width="9" customWidth="1"/>
    <col min="3" max="3" width="9.1640625" customWidth="1"/>
    <col min="4" max="4" width="17.5" bestFit="1" customWidth="1"/>
    <col min="5" max="7" width="16.5" customWidth="1"/>
    <col min="8" max="8" width="23.5" customWidth="1"/>
    <col min="9" max="9" width="8.83203125" customWidth="1"/>
    <col min="10" max="10" width="5.1640625" customWidth="1"/>
    <col min="11" max="11" width="7.33203125" customWidth="1"/>
    <col min="12" max="12" width="10.1640625" customWidth="1"/>
    <col min="13" max="14" width="14.6640625" customWidth="1"/>
    <col min="15" max="15" width="22" customWidth="1"/>
  </cols>
  <sheetData>
    <row r="1" spans="1:15" ht="15.75" customHeight="1" x14ac:dyDescent="0.15">
      <c r="A1" s="5" t="s">
        <v>414</v>
      </c>
      <c r="B1" s="5" t="s">
        <v>415</v>
      </c>
      <c r="C1" s="5" t="s">
        <v>416</v>
      </c>
      <c r="D1" s="5" t="s">
        <v>417</v>
      </c>
      <c r="E1" s="5" t="s">
        <v>418</v>
      </c>
      <c r="F1" s="5" t="s">
        <v>419</v>
      </c>
      <c r="G1" s="5" t="s">
        <v>420</v>
      </c>
      <c r="H1" s="5" t="s">
        <v>421</v>
      </c>
      <c r="I1" s="5" t="s">
        <v>422</v>
      </c>
      <c r="J1" s="5" t="s">
        <v>423</v>
      </c>
      <c r="K1" s="5" t="s">
        <v>424</v>
      </c>
      <c r="L1" s="5" t="s">
        <v>425</v>
      </c>
      <c r="M1" s="5" t="s">
        <v>426</v>
      </c>
      <c r="N1" s="5" t="s">
        <v>427</v>
      </c>
      <c r="O1" s="5" t="s">
        <v>428</v>
      </c>
    </row>
    <row r="2" spans="1:15" ht="15.75" customHeight="1" x14ac:dyDescent="0.15">
      <c r="B2" s="6" t="s">
        <v>429</v>
      </c>
      <c r="C2" s="6" t="s">
        <v>430</v>
      </c>
      <c r="D2" s="6" t="s">
        <v>431</v>
      </c>
      <c r="E2" s="7" t="s">
        <v>432</v>
      </c>
      <c r="F2" s="7" t="s">
        <v>433</v>
      </c>
      <c r="G2" s="6">
        <f t="shared" ref="G2:G9" ca="1" si="0">DATEDIF(F2, NOW(), "Y")</f>
        <v>21</v>
      </c>
      <c r="H2" s="6" t="s">
        <v>434</v>
      </c>
      <c r="I2" s="6" t="s">
        <v>435</v>
      </c>
      <c r="J2" s="6" t="s">
        <v>436</v>
      </c>
      <c r="K2" s="6" t="s">
        <v>437</v>
      </c>
      <c r="L2" s="6" t="s">
        <v>438</v>
      </c>
      <c r="M2" s="7" t="s">
        <v>439</v>
      </c>
      <c r="N2" s="7" t="s">
        <v>440</v>
      </c>
      <c r="O2" s="6" t="s">
        <v>441</v>
      </c>
    </row>
    <row r="3" spans="1:15" ht="15.75" customHeight="1" x14ac:dyDescent="0.15">
      <c r="A3" s="6" t="s">
        <v>442</v>
      </c>
      <c r="B3" s="6" t="s">
        <v>443</v>
      </c>
      <c r="C3" s="6" t="s">
        <v>444</v>
      </c>
      <c r="D3" s="6" t="s">
        <v>445</v>
      </c>
      <c r="E3" s="7" t="s">
        <v>446</v>
      </c>
      <c r="F3" s="7" t="s">
        <v>447</v>
      </c>
      <c r="G3" s="6">
        <f t="shared" ca="1" si="0"/>
        <v>19</v>
      </c>
      <c r="H3" s="6" t="s">
        <v>448</v>
      </c>
      <c r="I3" s="6" t="s">
        <v>449</v>
      </c>
      <c r="J3" s="6" t="s">
        <v>436</v>
      </c>
      <c r="K3" s="6" t="s">
        <v>437</v>
      </c>
      <c r="L3" s="6" t="s">
        <v>450</v>
      </c>
      <c r="M3" s="7" t="s">
        <v>451</v>
      </c>
      <c r="N3" s="7" t="s">
        <v>452</v>
      </c>
      <c r="O3" s="6" t="s">
        <v>453</v>
      </c>
    </row>
    <row r="4" spans="1:15" ht="15.75" customHeight="1" x14ac:dyDescent="0.15">
      <c r="A4" s="6" t="s">
        <v>454</v>
      </c>
      <c r="B4" s="6" t="s">
        <v>455</v>
      </c>
      <c r="C4" s="6" t="s">
        <v>456</v>
      </c>
      <c r="D4" s="6" t="s">
        <v>457</v>
      </c>
      <c r="E4" s="7" t="s">
        <v>458</v>
      </c>
      <c r="F4" s="7" t="s">
        <v>459</v>
      </c>
      <c r="G4" s="6">
        <f t="shared" ca="1" si="0"/>
        <v>21</v>
      </c>
      <c r="H4" s="6" t="s">
        <v>460</v>
      </c>
      <c r="I4" s="6" t="s">
        <v>461</v>
      </c>
      <c r="J4" s="6" t="s">
        <v>436</v>
      </c>
      <c r="K4" s="6" t="s">
        <v>437</v>
      </c>
      <c r="L4" s="6" t="s">
        <v>462</v>
      </c>
      <c r="M4" s="7" t="s">
        <v>463</v>
      </c>
      <c r="N4" s="7" t="s">
        <v>464</v>
      </c>
      <c r="O4" s="6" t="s">
        <v>465</v>
      </c>
    </row>
    <row r="5" spans="1:15" ht="15.75" customHeight="1" x14ac:dyDescent="0.15">
      <c r="A5" s="6" t="s">
        <v>466</v>
      </c>
      <c r="B5" s="6" t="s">
        <v>467</v>
      </c>
      <c r="C5" s="6" t="s">
        <v>468</v>
      </c>
      <c r="D5" s="6" t="s">
        <v>469</v>
      </c>
      <c r="E5" s="7" t="s">
        <v>470</v>
      </c>
      <c r="F5" s="7" t="s">
        <v>471</v>
      </c>
      <c r="G5" s="6">
        <f t="shared" ca="1" si="0"/>
        <v>19</v>
      </c>
      <c r="H5" s="6" t="s">
        <v>472</v>
      </c>
      <c r="I5" s="6" t="s">
        <v>461</v>
      </c>
      <c r="J5" s="6" t="s">
        <v>436</v>
      </c>
      <c r="K5" s="6" t="s">
        <v>437</v>
      </c>
      <c r="L5" s="6" t="s">
        <v>473</v>
      </c>
      <c r="M5" s="7" t="s">
        <v>474</v>
      </c>
      <c r="N5" s="7" t="s">
        <v>475</v>
      </c>
      <c r="O5" s="6" t="s">
        <v>476</v>
      </c>
    </row>
    <row r="6" spans="1:15" ht="15.75" customHeight="1" x14ac:dyDescent="0.15">
      <c r="A6" s="6" t="s">
        <v>442</v>
      </c>
      <c r="B6" s="6" t="s">
        <v>477</v>
      </c>
      <c r="C6" s="6" t="s">
        <v>478</v>
      </c>
      <c r="D6" s="6" t="s">
        <v>445</v>
      </c>
      <c r="E6" s="7" t="s">
        <v>479</v>
      </c>
      <c r="F6" s="7" t="s">
        <v>480</v>
      </c>
      <c r="G6" s="6">
        <f t="shared" ca="1" si="0"/>
        <v>19</v>
      </c>
      <c r="H6" s="6" t="s">
        <v>481</v>
      </c>
      <c r="I6" s="6" t="s">
        <v>449</v>
      </c>
      <c r="J6" s="6" t="s">
        <v>436</v>
      </c>
      <c r="K6" s="6" t="s">
        <v>437</v>
      </c>
      <c r="L6" s="6" t="s">
        <v>482</v>
      </c>
      <c r="M6" s="7" t="s">
        <v>483</v>
      </c>
      <c r="N6" s="7" t="s">
        <v>484</v>
      </c>
      <c r="O6" s="6" t="s">
        <v>485</v>
      </c>
    </row>
    <row r="7" spans="1:15" ht="15.75" customHeight="1" x14ac:dyDescent="0.15">
      <c r="A7" s="6" t="s">
        <v>454</v>
      </c>
      <c r="B7" s="6" t="s">
        <v>486</v>
      </c>
      <c r="C7" s="6" t="s">
        <v>487</v>
      </c>
      <c r="D7" s="6" t="s">
        <v>488</v>
      </c>
      <c r="E7" s="7" t="s">
        <v>489</v>
      </c>
      <c r="F7" s="7" t="s">
        <v>471</v>
      </c>
      <c r="G7" s="6">
        <f t="shared" ca="1" si="0"/>
        <v>19</v>
      </c>
      <c r="H7" s="6" t="s">
        <v>490</v>
      </c>
      <c r="I7" s="6" t="s">
        <v>461</v>
      </c>
      <c r="J7" s="6" t="s">
        <v>436</v>
      </c>
      <c r="K7" s="6" t="s">
        <v>437</v>
      </c>
      <c r="L7" s="6" t="s">
        <v>491</v>
      </c>
      <c r="M7" s="7" t="s">
        <v>492</v>
      </c>
      <c r="N7" s="7" t="s">
        <v>493</v>
      </c>
      <c r="O7" s="6" t="s">
        <v>494</v>
      </c>
    </row>
    <row r="8" spans="1:15" ht="15.75" customHeight="1" x14ac:dyDescent="0.15">
      <c r="A8" s="6" t="s">
        <v>466</v>
      </c>
      <c r="B8" s="6" t="s">
        <v>495</v>
      </c>
      <c r="C8" s="6" t="s">
        <v>496</v>
      </c>
      <c r="D8" s="6" t="s">
        <v>469</v>
      </c>
      <c r="E8" s="7" t="s">
        <v>497</v>
      </c>
      <c r="F8" s="7" t="s">
        <v>498</v>
      </c>
      <c r="G8" s="6">
        <f t="shared" ca="1" si="0"/>
        <v>20</v>
      </c>
      <c r="H8" s="6" t="s">
        <v>499</v>
      </c>
      <c r="I8" s="6" t="s">
        <v>461</v>
      </c>
      <c r="J8" s="6" t="s">
        <v>436</v>
      </c>
      <c r="K8" s="6" t="s">
        <v>437</v>
      </c>
      <c r="L8" s="6" t="s">
        <v>500</v>
      </c>
      <c r="M8" s="7" t="s">
        <v>501</v>
      </c>
      <c r="N8" s="7" t="s">
        <v>502</v>
      </c>
      <c r="O8" s="6" t="s">
        <v>503</v>
      </c>
    </row>
    <row r="9" spans="1:15" ht="15.75" customHeight="1" x14ac:dyDescent="0.15">
      <c r="A9" s="6" t="s">
        <v>466</v>
      </c>
      <c r="B9" s="6" t="s">
        <v>504</v>
      </c>
      <c r="C9" s="6" t="s">
        <v>505</v>
      </c>
      <c r="D9" s="6" t="s">
        <v>469</v>
      </c>
      <c r="E9" s="7" t="s">
        <v>506</v>
      </c>
      <c r="F9" s="7" t="s">
        <v>507</v>
      </c>
      <c r="G9" s="6">
        <f t="shared" ca="1" si="0"/>
        <v>21</v>
      </c>
      <c r="H9" s="6" t="s">
        <v>508</v>
      </c>
      <c r="I9" s="6" t="s">
        <v>461</v>
      </c>
      <c r="J9" s="6" t="s">
        <v>436</v>
      </c>
      <c r="K9" s="6" t="s">
        <v>437</v>
      </c>
      <c r="L9" s="6" t="s">
        <v>509</v>
      </c>
      <c r="M9" s="7" t="s">
        <v>463</v>
      </c>
      <c r="N9" s="7" t="s">
        <v>510</v>
      </c>
      <c r="O9" s="6" t="s">
        <v>511</v>
      </c>
    </row>
    <row r="14" spans="1:15" ht="15.75" customHeight="1" x14ac:dyDescent="0.15">
      <c r="A14" s="12"/>
    </row>
    <row r="15" spans="1:15" ht="15.75" customHeight="1" x14ac:dyDescent="0.15">
      <c r="A15" s="14">
        <f>COUNTIF(D2:D9,"Sales*")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486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12.6640625" defaultRowHeight="15.75" customHeight="1" x14ac:dyDescent="0.15"/>
  <cols>
    <col min="1" max="1" width="34.1640625" customWidth="1"/>
    <col min="2" max="2" width="44.83203125" customWidth="1"/>
    <col min="3" max="3" width="35.1640625" customWidth="1"/>
    <col min="4" max="4" width="22.83203125" customWidth="1"/>
  </cols>
  <sheetData>
    <row r="1" spans="1:5" ht="15.75" customHeight="1" x14ac:dyDescent="0.15">
      <c r="A1" s="5" t="s">
        <v>512</v>
      </c>
      <c r="B1" s="5" t="s">
        <v>513</v>
      </c>
      <c r="C1" s="5" t="s">
        <v>514</v>
      </c>
      <c r="D1" s="5" t="s">
        <v>515</v>
      </c>
      <c r="E1" s="5" t="s">
        <v>5961</v>
      </c>
    </row>
    <row r="2" spans="1:5" ht="15.75" customHeight="1" x14ac:dyDescent="0.15">
      <c r="A2" s="6" t="s">
        <v>516</v>
      </c>
      <c r="C2" s="6" t="s">
        <v>517</v>
      </c>
      <c r="D2" s="6" t="s">
        <v>518</v>
      </c>
      <c r="E2">
        <f ca="1">IF(COUNTIF(Invoices!K:L,A2)&lt;&gt;0,IF(COUNTIF(Invoices!K:L,A2)&lt;&gt;0,SUMIF(Invoices!K:L,A2,Invoices!L:L)/COUNTIF(Invoices!K:L,A2),0),IF(COUNTIF(Invoices!M:N,A2)&lt;&gt;0,IF(COUNTIF(Invoices!M:N,A2)&lt;&gt;0,SUMIF(Invoices!M:N,A2,Invoices!N:N)/COUNTIF(Invoices!M:N,A2),0),IF(COUNTIF(Invoices!O:P,A2)&lt;&gt;0,IF(COUNTIF(Invoices!O:P,A2)&lt;&gt;0,SUMIF(Invoices!O:P,A2,Invoices!P:P)/COUNTIF(Invoices!O:P,A2),0),IF(COUNTIF(Invoices!Q:R,A2)&lt;&gt;0,IF(COUNTIF(Invoices!Q:R,A2)&lt;&gt;0,SUMIF(Invoices!Q:R,A2,Invoices!R:R)/COUNTIF(Invoices!Q:R,A2),0),IF(COUNTIF(Invoices!S:T,A2)&lt;&gt;0,IF(COUNTIF(Invoices!S:T,A2)&lt;&gt;0,SUMIF(Invoices!S:T,A2,Invoices!T:T)/COUNTIF(Invoices!S:T,A2),0),IF(COUNTIF(Invoices!U:V,A2)&lt;&gt;0,IF(COUNTIF(Invoices!U:V,A2)&lt;&gt;0,SUMIF(Invoices!U:V,A2,Invoices!V:V)/COUNTIF(Invoices!U:V,A2),0),IF(COUNTIF(Invoices!W:X,A2)&lt;&gt;0,IF(COUNTIF(Invoices!W:X,A2)&lt;&gt;0,SUMIF(Invoices!W:X,A2,Invoices!X:X)/COUNTIF(Invoices!W:X,A2),0),IF(COUNTIF(Invoices!Y:Z,A2)&lt;&gt;0,IF(COUNTIF(Invoices!Y:Z,A2)&lt;&gt;0,SUMIF(Invoices!Y:Z,A2,Invoices!Z:Z)/COUNTIF(Invoices!Y:Z,A2),0),IF(COUNTIF(Invoices!AA:AB,A2)&lt;&gt;0,IF(COUNTIF(Invoices!AA:AB,A2)&lt;&gt;0,SUMIF(Invoices!AA:AB,A2,Invoices!AB:AB)/COUNTIF(Invoices!AA:AB,A2),0),IF(COUNTIF(Invoices!AC:AD,A2)&lt;&gt;0,IF(COUNTIF(Invoices!AC:AD,A2)&lt;&gt;0,SUMIF(Invoices!AC:AD,A2,Invoices!AD:AD)/COUNTIF(Invoices!AC:AD,A2),0),IF(COUNTIF(Invoices!AE:AF,A2)&lt;&gt;0,IF(COUNTIF(Invoices!AE:AF,A2)&lt;&gt;0,SUMIF(Invoices!AE:AF,A2,Invoices!AF:AF)/COUNTIF(Invoices!AE:AF,A2),0),IF(COUNTIF(Invoices!AG:AH,A2)&lt;&gt;0,IF(COUNTIF(Invoices!AG:AH,A2)&lt;&gt;0,SUMIF(Invoices!AG:AH,A2,Invoices!AH:AH)/COUNTIF(Invoices!AG:AH,A2),0),IF(COUNTIF(Invoices!AI:AJ,A2)&lt;&gt;0,IF(COUNTIF(Invoices!AI:AJ,A2)&lt;&gt;0,SUMIF(Invoices!AI:AJ,A2,Invoices!AJ:AJ)/COUNTIF(Invoices!AI:AJ,A2),0),IF(COUNTIF(Invoices!AK:AL,A2)&lt;&gt;0,IF(COUNTIF(Invoices!AK:AL,A2)&lt;&gt;0,SUMIF(Invoices!AK:AL,A2,Invoices!AL:AL)/COUNTIF(Invoices!AK:AL,A2),0),IF(COUNTIF(Invoices!AM:AN,A2)&lt;&gt;0,IF(COUNTIF(Invoices!AM:AN,A2)&lt;&gt;0,SUMIF(Invoices!AM:AN,A2,Invoices!AN:AN)/COUNTIF(Invoices!AM:AN,A2),0),"Not Available")))))))))))))))</f>
        <v>1.99</v>
      </c>
    </row>
    <row r="3" spans="1:5" ht="15.75" customHeight="1" x14ac:dyDescent="0.15">
      <c r="A3" s="6" t="s">
        <v>519</v>
      </c>
      <c r="C3" s="6" t="s">
        <v>517</v>
      </c>
      <c r="D3" s="6" t="s">
        <v>518</v>
      </c>
      <c r="E3">
        <f ca="1">IF(COUNTIF(Invoices!K:L,A3)&lt;&gt;0,IF(COUNTIF(Invoices!K:L,A3)&lt;&gt;0,SUMIF(Invoices!K:L,A3,Invoices!L:L)/COUNTIF(Invoices!K:L,A3),0),IF(COUNTIF(Invoices!M:N,A3)&lt;&gt;0,IF(COUNTIF(Invoices!M:N,A3)&lt;&gt;0,SUMIF(Invoices!M:N,A3,Invoices!N:N)/COUNTIF(Invoices!M:N,A3),0),IF(COUNTIF(Invoices!O:P,A3)&lt;&gt;0,IF(COUNTIF(Invoices!O:P,A3)&lt;&gt;0,SUMIF(Invoices!O:P,A3,Invoices!P:P)/COUNTIF(Invoices!O:P,A3),0),IF(COUNTIF(Invoices!Q:R,A3)&lt;&gt;0,IF(COUNTIF(Invoices!Q:R,A3)&lt;&gt;0,SUMIF(Invoices!Q:R,A3,Invoices!R:R)/COUNTIF(Invoices!Q:R,A3),0),IF(COUNTIF(Invoices!S:T,A3)&lt;&gt;0,IF(COUNTIF(Invoices!S:T,A3)&lt;&gt;0,SUMIF(Invoices!S:T,A3,Invoices!T:T)/COUNTIF(Invoices!S:T,A3),0),IF(COUNTIF(Invoices!U:V,A3)&lt;&gt;0,IF(COUNTIF(Invoices!U:V,A3)&lt;&gt;0,SUMIF(Invoices!U:V,A3,Invoices!V:V)/COUNTIF(Invoices!U:V,A3),0),IF(COUNTIF(Invoices!W:X,A3)&lt;&gt;0,IF(COUNTIF(Invoices!W:X,A3)&lt;&gt;0,SUMIF(Invoices!W:X,A3,Invoices!X:X)/COUNTIF(Invoices!W:X,A3),0),IF(COUNTIF(Invoices!Y:Z,A3)&lt;&gt;0,IF(COUNTIF(Invoices!Y:Z,A3)&lt;&gt;0,SUMIF(Invoices!Y:Z,A3,Invoices!Z:Z)/COUNTIF(Invoices!Y:Z,A3),0),IF(COUNTIF(Invoices!AA:AB,A3)&lt;&gt;0,IF(COUNTIF(Invoices!AA:AB,A3)&lt;&gt;0,SUMIF(Invoices!AA:AB,A3,Invoices!AB:AB)/COUNTIF(Invoices!AA:AB,A3),0),IF(COUNTIF(Invoices!AC:AD,A3)&lt;&gt;0,IF(COUNTIF(Invoices!AC:AD,A3)&lt;&gt;0,SUMIF(Invoices!AC:AD,A3,Invoices!AD:AD)/COUNTIF(Invoices!AC:AD,A3),0),IF(COUNTIF(Invoices!AE:AF,A3)&lt;&gt;0,IF(COUNTIF(Invoices!AE:AF,A3)&lt;&gt;0,SUMIF(Invoices!AE:AF,A3,Invoices!AF:AF)/COUNTIF(Invoices!AE:AF,A3),0),IF(COUNTIF(Invoices!AG:AH,A3)&lt;&gt;0,IF(COUNTIF(Invoices!AG:AH,A3)&lt;&gt;0,SUMIF(Invoices!AG:AH,A3,Invoices!AH:AH)/COUNTIF(Invoices!AG:AH,A3),0),IF(COUNTIF(Invoices!AI:AJ,A3)&lt;&gt;0,IF(COUNTIF(Invoices!AI:AJ,A3)&lt;&gt;0,SUMIF(Invoices!AI:AJ,A3,Invoices!AJ:AJ)/COUNTIF(Invoices!AI:AJ,A3),0),IF(COUNTIF(Invoices!AK:AL,A3)&lt;&gt;0,IF(COUNTIF(Invoices!AK:AL,A3)&lt;&gt;0,SUMIF(Invoices!AK:AL,A3,Invoices!AL:AL)/COUNTIF(Invoices!AK:AL,A3),0),IF(COUNTIF(Invoices!AM:AN,A3)&lt;&gt;0,IF(COUNTIF(Invoices!AM:AN,A3)&lt;&gt;0,SUMIF(Invoices!AM:AN,A3,Invoices!AN:AN)/COUNTIF(Invoices!AM:AN,A3),0),"Not Available")))))))))))))))</f>
        <v>1.99</v>
      </c>
    </row>
    <row r="4" spans="1:5" ht="15.75" customHeight="1" x14ac:dyDescent="0.15">
      <c r="A4" s="6" t="s">
        <v>520</v>
      </c>
      <c r="B4" s="6" t="s">
        <v>521</v>
      </c>
      <c r="C4" s="6" t="s">
        <v>520</v>
      </c>
      <c r="D4" s="6" t="s">
        <v>522</v>
      </c>
      <c r="E4">
        <f ca="1">IF(COUNTIF(Invoices!K:L,A4)&lt;&gt;0,IF(COUNTIF(Invoices!K:L,A4)&lt;&gt;0,SUMIF(Invoices!K:L,A4,Invoices!L:L)/COUNTIF(Invoices!K:L,A4),0),IF(COUNTIF(Invoices!M:N,A4)&lt;&gt;0,IF(COUNTIF(Invoices!M:N,A4)&lt;&gt;0,SUMIF(Invoices!M:N,A4,Invoices!N:N)/COUNTIF(Invoices!M:N,A4),0),IF(COUNTIF(Invoices!O:P,A4)&lt;&gt;0,IF(COUNTIF(Invoices!O:P,A4)&lt;&gt;0,SUMIF(Invoices!O:P,A4,Invoices!P:P)/COUNTIF(Invoices!O:P,A4),0),IF(COUNTIF(Invoices!Q:R,A4)&lt;&gt;0,IF(COUNTIF(Invoices!Q:R,A4)&lt;&gt;0,SUMIF(Invoices!Q:R,A4,Invoices!R:R)/COUNTIF(Invoices!Q:R,A4),0),IF(COUNTIF(Invoices!S:T,A4)&lt;&gt;0,IF(COUNTIF(Invoices!S:T,A4)&lt;&gt;0,SUMIF(Invoices!S:T,A4,Invoices!T:T)/COUNTIF(Invoices!S:T,A4),0),IF(COUNTIF(Invoices!U:V,A4)&lt;&gt;0,IF(COUNTIF(Invoices!U:V,A4)&lt;&gt;0,SUMIF(Invoices!U:V,A4,Invoices!V:V)/COUNTIF(Invoices!U:V,A4),0),IF(COUNTIF(Invoices!W:X,A4)&lt;&gt;0,IF(COUNTIF(Invoices!W:X,A4)&lt;&gt;0,SUMIF(Invoices!W:X,A4,Invoices!X:X)/COUNTIF(Invoices!W:X,A4),0),IF(COUNTIF(Invoices!Y:Z,A4)&lt;&gt;0,IF(COUNTIF(Invoices!Y:Z,A4)&lt;&gt;0,SUMIF(Invoices!Y:Z,A4,Invoices!Z:Z)/COUNTIF(Invoices!Y:Z,A4),0),IF(COUNTIF(Invoices!AA:AB,A4)&lt;&gt;0,IF(COUNTIF(Invoices!AA:AB,A4)&lt;&gt;0,SUMIF(Invoices!AA:AB,A4,Invoices!AB:AB)/COUNTIF(Invoices!AA:AB,A4),0),IF(COUNTIF(Invoices!AC:AD,A4)&lt;&gt;0,IF(COUNTIF(Invoices!AC:AD,A4)&lt;&gt;0,SUMIF(Invoices!AC:AD,A4,Invoices!AD:AD)/COUNTIF(Invoices!AC:AD,A4),0),IF(COUNTIF(Invoices!AE:AF,A4)&lt;&gt;0,IF(COUNTIF(Invoices!AE:AF,A4)&lt;&gt;0,SUMIF(Invoices!AE:AF,A4,Invoices!AF:AF)/COUNTIF(Invoices!AE:AF,A4),0),IF(COUNTIF(Invoices!AG:AH,A4)&lt;&gt;0,IF(COUNTIF(Invoices!AG:AH,A4)&lt;&gt;0,SUMIF(Invoices!AG:AH,A4,Invoices!AH:AH)/COUNTIF(Invoices!AG:AH,A4),0),IF(COUNTIF(Invoices!AI:AJ,A4)&lt;&gt;0,IF(COUNTIF(Invoices!AI:AJ,A4)&lt;&gt;0,SUMIF(Invoices!AI:AJ,A4,Invoices!AJ:AJ)/COUNTIF(Invoices!AI:AJ,A4),0),IF(COUNTIF(Invoices!AK:AL,A4)&lt;&gt;0,IF(COUNTIF(Invoices!AK:AL,A4)&lt;&gt;0,SUMIF(Invoices!AK:AL,A4,Invoices!AL:AL)/COUNTIF(Invoices!AK:AL,A4),0),IF(COUNTIF(Invoices!AM:AN,A4)&lt;&gt;0,IF(COUNTIF(Invoices!AM:AN,A4)&lt;&gt;0,SUMIF(Invoices!AM:AN,A4,Invoices!AN:AN)/COUNTIF(Invoices!AM:AN,A4),0),"Not Available")))))))))))))))</f>
        <v>0.99</v>
      </c>
    </row>
    <row r="5" spans="1:5" ht="15.75" customHeight="1" x14ac:dyDescent="0.15">
      <c r="A5" s="6" t="s">
        <v>523</v>
      </c>
      <c r="C5" s="6" t="s">
        <v>524</v>
      </c>
      <c r="D5" s="6" t="s">
        <v>518</v>
      </c>
      <c r="E5" t="str">
        <f>IF(COUNTIF(Invoices!K:L,A5)&lt;&gt;0,IF(COUNTIF(Invoices!K:L,A5)&lt;&gt;0,SUMIF(Invoices!K:L,A5,Invoices!L:L)/COUNTIF(Invoices!K:L,A5),0),IF(COUNTIF(Invoices!M:N,A5)&lt;&gt;0,IF(COUNTIF(Invoices!M:N,A5)&lt;&gt;0,SUMIF(Invoices!M:N,A5,Invoices!N:N)/COUNTIF(Invoices!M:N,A5),0),IF(COUNTIF(Invoices!O:P,A5)&lt;&gt;0,IF(COUNTIF(Invoices!O:P,A5)&lt;&gt;0,SUMIF(Invoices!O:P,A5,Invoices!P:P)/COUNTIF(Invoices!O:P,A5),0),IF(COUNTIF(Invoices!Q:R,A5)&lt;&gt;0,IF(COUNTIF(Invoices!Q:R,A5)&lt;&gt;0,SUMIF(Invoices!Q:R,A5,Invoices!R:R)/COUNTIF(Invoices!Q:R,A5),0),IF(COUNTIF(Invoices!S:T,A5)&lt;&gt;0,IF(COUNTIF(Invoices!S:T,A5)&lt;&gt;0,SUMIF(Invoices!S:T,A5,Invoices!T:T)/COUNTIF(Invoices!S:T,A5),0),IF(COUNTIF(Invoices!U:V,A5)&lt;&gt;0,IF(COUNTIF(Invoices!U:V,A5)&lt;&gt;0,SUMIF(Invoices!U:V,A5,Invoices!V:V)/COUNTIF(Invoices!U:V,A5),0),IF(COUNTIF(Invoices!W:X,A5)&lt;&gt;0,IF(COUNTIF(Invoices!W:X,A5)&lt;&gt;0,SUMIF(Invoices!W:X,A5,Invoices!X:X)/COUNTIF(Invoices!W:X,A5),0),IF(COUNTIF(Invoices!Y:Z,A5)&lt;&gt;0,IF(COUNTIF(Invoices!Y:Z,A5)&lt;&gt;0,SUMIF(Invoices!Y:Z,A5,Invoices!Z:Z)/COUNTIF(Invoices!Y:Z,A5),0),IF(COUNTIF(Invoices!AA:AB,A5)&lt;&gt;0,IF(COUNTIF(Invoices!AA:AB,A5)&lt;&gt;0,SUMIF(Invoices!AA:AB,A5,Invoices!AB:AB)/COUNTIF(Invoices!AA:AB,A5),0),IF(COUNTIF(Invoices!AC:AD,A5)&lt;&gt;0,IF(COUNTIF(Invoices!AC:AD,A5)&lt;&gt;0,SUMIF(Invoices!AC:AD,A5,Invoices!AD:AD)/COUNTIF(Invoices!AC:AD,A5),0),IF(COUNTIF(Invoices!AE:AF,A5)&lt;&gt;0,IF(COUNTIF(Invoices!AE:AF,A5)&lt;&gt;0,SUMIF(Invoices!AE:AF,A5,Invoices!AF:AF)/COUNTIF(Invoices!AE:AF,A5),0),IF(COUNTIF(Invoices!AG:AH,A5)&lt;&gt;0,IF(COUNTIF(Invoices!AG:AH,A5)&lt;&gt;0,SUMIF(Invoices!AG:AH,A5,Invoices!AH:AH)/COUNTIF(Invoices!AG:AH,A5),0),IF(COUNTIF(Invoices!AI:AJ,A5)&lt;&gt;0,IF(COUNTIF(Invoices!AI:AJ,A5)&lt;&gt;0,SUMIF(Invoices!AI:AJ,A5,Invoices!AJ:AJ)/COUNTIF(Invoices!AI:AJ,A5),0),IF(COUNTIF(Invoices!AK:AL,A5)&lt;&gt;0,IF(COUNTIF(Invoices!AK:AL,A5)&lt;&gt;0,SUMIF(Invoices!AK:AL,A5,Invoices!AL:AL)/COUNTIF(Invoices!AK:AL,A5),0),IF(COUNTIF(Invoices!AM:AN,A5)&lt;&gt;0,IF(COUNTIF(Invoices!AM:AN,A5)&lt;&gt;0,SUMIF(Invoices!AM:AN,A5,Invoices!AN:AN)/COUNTIF(Invoices!AM:AN,A5),0),"Not Available")))))))))))))))</f>
        <v>Not Available</v>
      </c>
    </row>
    <row r="6" spans="1:5" ht="15.75" customHeight="1" x14ac:dyDescent="0.15">
      <c r="A6" s="7" t="s">
        <v>525</v>
      </c>
      <c r="C6" s="6" t="s">
        <v>526</v>
      </c>
      <c r="D6" s="6" t="s">
        <v>527</v>
      </c>
      <c r="E6" t="str">
        <f>IF(COUNTIF(Invoices!K:L,A6)&lt;&gt;0,IF(COUNTIF(Invoices!K:L,A6)&lt;&gt;0,SUMIF(Invoices!K:L,A6,Invoices!L:L)/COUNTIF(Invoices!K:L,A6),0),IF(COUNTIF(Invoices!M:N,A6)&lt;&gt;0,IF(COUNTIF(Invoices!M:N,A6)&lt;&gt;0,SUMIF(Invoices!M:N,A6,Invoices!N:N)/COUNTIF(Invoices!M:N,A6),0),IF(COUNTIF(Invoices!O:P,A6)&lt;&gt;0,IF(COUNTIF(Invoices!O:P,A6)&lt;&gt;0,SUMIF(Invoices!O:P,A6,Invoices!P:P)/COUNTIF(Invoices!O:P,A6),0),IF(COUNTIF(Invoices!Q:R,A6)&lt;&gt;0,IF(COUNTIF(Invoices!Q:R,A6)&lt;&gt;0,SUMIF(Invoices!Q:R,A6,Invoices!R:R)/COUNTIF(Invoices!Q:R,A6),0),IF(COUNTIF(Invoices!S:T,A6)&lt;&gt;0,IF(COUNTIF(Invoices!S:T,A6)&lt;&gt;0,SUMIF(Invoices!S:T,A6,Invoices!T:T)/COUNTIF(Invoices!S:T,A6),0),IF(COUNTIF(Invoices!U:V,A6)&lt;&gt;0,IF(COUNTIF(Invoices!U:V,A6)&lt;&gt;0,SUMIF(Invoices!U:V,A6,Invoices!V:V)/COUNTIF(Invoices!U:V,A6),0),IF(COUNTIF(Invoices!W:X,A6)&lt;&gt;0,IF(COUNTIF(Invoices!W:X,A6)&lt;&gt;0,SUMIF(Invoices!W:X,A6,Invoices!X:X)/COUNTIF(Invoices!W:X,A6),0),IF(COUNTIF(Invoices!Y:Z,A6)&lt;&gt;0,IF(COUNTIF(Invoices!Y:Z,A6)&lt;&gt;0,SUMIF(Invoices!Y:Z,A6,Invoices!Z:Z)/COUNTIF(Invoices!Y:Z,A6),0),IF(COUNTIF(Invoices!AA:AB,A6)&lt;&gt;0,IF(COUNTIF(Invoices!AA:AB,A6)&lt;&gt;0,SUMIF(Invoices!AA:AB,A6,Invoices!AB:AB)/COUNTIF(Invoices!AA:AB,A6),0),IF(COUNTIF(Invoices!AC:AD,A6)&lt;&gt;0,IF(COUNTIF(Invoices!AC:AD,A6)&lt;&gt;0,SUMIF(Invoices!AC:AD,A6,Invoices!AD:AD)/COUNTIF(Invoices!AC:AD,A6),0),IF(COUNTIF(Invoices!AE:AF,A6)&lt;&gt;0,IF(COUNTIF(Invoices!AE:AF,A6)&lt;&gt;0,SUMIF(Invoices!AE:AF,A6,Invoices!AF:AF)/COUNTIF(Invoices!AE:AF,A6),0),IF(COUNTIF(Invoices!AG:AH,A6)&lt;&gt;0,IF(COUNTIF(Invoices!AG:AH,A6)&lt;&gt;0,SUMIF(Invoices!AG:AH,A6,Invoices!AH:AH)/COUNTIF(Invoices!AG:AH,A6),0),IF(COUNTIF(Invoices!AI:AJ,A6)&lt;&gt;0,IF(COUNTIF(Invoices!AI:AJ,A6)&lt;&gt;0,SUMIF(Invoices!AI:AJ,A6,Invoices!AJ:AJ)/COUNTIF(Invoices!AI:AJ,A6),0),IF(COUNTIF(Invoices!AK:AL,A6)&lt;&gt;0,IF(COUNTIF(Invoices!AK:AL,A6)&lt;&gt;0,SUMIF(Invoices!AK:AL,A6,Invoices!AL:AL)/COUNTIF(Invoices!AK:AL,A6),0),IF(COUNTIF(Invoices!AM:AN,A6)&lt;&gt;0,IF(COUNTIF(Invoices!AM:AN,A6)&lt;&gt;0,SUMIF(Invoices!AM:AN,A6,Invoices!AN:AN)/COUNTIF(Invoices!AM:AN,A6),0),"Not Available")))))))))))))))</f>
        <v>Not Available</v>
      </c>
    </row>
    <row r="7" spans="1:5" ht="15.75" customHeight="1" x14ac:dyDescent="0.15">
      <c r="A7" s="7" t="s">
        <v>528</v>
      </c>
      <c r="B7" s="6" t="s">
        <v>529</v>
      </c>
      <c r="C7" s="6" t="s">
        <v>530</v>
      </c>
      <c r="D7" s="6" t="s">
        <v>529</v>
      </c>
      <c r="E7">
        <f ca="1">IF(COUNTIF(Invoices!K:L,A7)&lt;&gt;0,IF(COUNTIF(Invoices!K:L,A7)&lt;&gt;0,SUMIF(Invoices!K:L,A7,Invoices!L:L)/COUNTIF(Invoices!K:L,A7),0),IF(COUNTIF(Invoices!M:N,A7)&lt;&gt;0,IF(COUNTIF(Invoices!M:N,A7)&lt;&gt;0,SUMIF(Invoices!M:N,A7,Invoices!N:N)/COUNTIF(Invoices!M:N,A7),0),IF(COUNTIF(Invoices!O:P,A7)&lt;&gt;0,IF(COUNTIF(Invoices!O:P,A7)&lt;&gt;0,SUMIF(Invoices!O:P,A7,Invoices!P:P)/COUNTIF(Invoices!O:P,A7),0),IF(COUNTIF(Invoices!Q:R,A7)&lt;&gt;0,IF(COUNTIF(Invoices!Q:R,A7)&lt;&gt;0,SUMIF(Invoices!Q:R,A7,Invoices!R:R)/COUNTIF(Invoices!Q:R,A7),0),IF(COUNTIF(Invoices!S:T,A7)&lt;&gt;0,IF(COUNTIF(Invoices!S:T,A7)&lt;&gt;0,SUMIF(Invoices!S:T,A7,Invoices!T:T)/COUNTIF(Invoices!S:T,A7),0),IF(COUNTIF(Invoices!U:V,A7)&lt;&gt;0,IF(COUNTIF(Invoices!U:V,A7)&lt;&gt;0,SUMIF(Invoices!U:V,A7,Invoices!V:V)/COUNTIF(Invoices!U:V,A7),0),IF(COUNTIF(Invoices!W:X,A7)&lt;&gt;0,IF(COUNTIF(Invoices!W:X,A7)&lt;&gt;0,SUMIF(Invoices!W:X,A7,Invoices!X:X)/COUNTIF(Invoices!W:X,A7),0),IF(COUNTIF(Invoices!Y:Z,A7)&lt;&gt;0,IF(COUNTIF(Invoices!Y:Z,A7)&lt;&gt;0,SUMIF(Invoices!Y:Z,A7,Invoices!Z:Z)/COUNTIF(Invoices!Y:Z,A7),0),IF(COUNTIF(Invoices!AA:AB,A7)&lt;&gt;0,IF(COUNTIF(Invoices!AA:AB,A7)&lt;&gt;0,SUMIF(Invoices!AA:AB,A7,Invoices!AB:AB)/COUNTIF(Invoices!AA:AB,A7),0),IF(COUNTIF(Invoices!AC:AD,A7)&lt;&gt;0,IF(COUNTIF(Invoices!AC:AD,A7)&lt;&gt;0,SUMIF(Invoices!AC:AD,A7,Invoices!AD:AD)/COUNTIF(Invoices!AC:AD,A7),0),IF(COUNTIF(Invoices!AE:AF,A7)&lt;&gt;0,IF(COUNTIF(Invoices!AE:AF,A7)&lt;&gt;0,SUMIF(Invoices!AE:AF,A7,Invoices!AF:AF)/COUNTIF(Invoices!AE:AF,A7),0),IF(COUNTIF(Invoices!AG:AH,A7)&lt;&gt;0,IF(COUNTIF(Invoices!AG:AH,A7)&lt;&gt;0,SUMIF(Invoices!AG:AH,A7,Invoices!AH:AH)/COUNTIF(Invoices!AG:AH,A7),0),IF(COUNTIF(Invoices!AI:AJ,A7)&lt;&gt;0,IF(COUNTIF(Invoices!AI:AJ,A7)&lt;&gt;0,SUMIF(Invoices!AI:AJ,A7,Invoices!AJ:AJ)/COUNTIF(Invoices!AI:AJ,A7),0),IF(COUNTIF(Invoices!AK:AL,A7)&lt;&gt;0,IF(COUNTIF(Invoices!AK:AL,A7)&lt;&gt;0,SUMIF(Invoices!AK:AL,A7,Invoices!AL:AL)/COUNTIF(Invoices!AK:AL,A7),0),IF(COUNTIF(Invoices!AM:AN,A7)&lt;&gt;0,IF(COUNTIF(Invoices!AM:AN,A7)&lt;&gt;0,SUMIF(Invoices!AM:AN,A7,Invoices!AN:AN)/COUNTIF(Invoices!AM:AN,A7),0),"Not Available")))))))))))))))</f>
        <v>0.99</v>
      </c>
    </row>
    <row r="8" spans="1:5" ht="15.75" customHeight="1" x14ac:dyDescent="0.15">
      <c r="A8" s="6" t="s">
        <v>531</v>
      </c>
      <c r="B8" s="6" t="s">
        <v>532</v>
      </c>
      <c r="C8" s="6" t="s">
        <v>533</v>
      </c>
      <c r="D8" s="6" t="s">
        <v>522</v>
      </c>
      <c r="E8">
        <f ca="1">IF(COUNTIF(Invoices!K:L,A8)&lt;&gt;0,IF(COUNTIF(Invoices!K:L,A8)&lt;&gt;0,SUMIF(Invoices!K:L,A8,Invoices!L:L)/COUNTIF(Invoices!K:L,A8),0),IF(COUNTIF(Invoices!M:N,A8)&lt;&gt;0,IF(COUNTIF(Invoices!M:N,A8)&lt;&gt;0,SUMIF(Invoices!M:N,A8,Invoices!N:N)/COUNTIF(Invoices!M:N,A8),0),IF(COUNTIF(Invoices!O:P,A8)&lt;&gt;0,IF(COUNTIF(Invoices!O:P,A8)&lt;&gt;0,SUMIF(Invoices!O:P,A8,Invoices!P:P)/COUNTIF(Invoices!O:P,A8),0),IF(COUNTIF(Invoices!Q:R,A8)&lt;&gt;0,IF(COUNTIF(Invoices!Q:R,A8)&lt;&gt;0,SUMIF(Invoices!Q:R,A8,Invoices!R:R)/COUNTIF(Invoices!Q:R,A8),0),IF(COUNTIF(Invoices!S:T,A8)&lt;&gt;0,IF(COUNTIF(Invoices!S:T,A8)&lt;&gt;0,SUMIF(Invoices!S:T,A8,Invoices!T:T)/COUNTIF(Invoices!S:T,A8),0),IF(COUNTIF(Invoices!U:V,A8)&lt;&gt;0,IF(COUNTIF(Invoices!U:V,A8)&lt;&gt;0,SUMIF(Invoices!U:V,A8,Invoices!V:V)/COUNTIF(Invoices!U:V,A8),0),IF(COUNTIF(Invoices!W:X,A8)&lt;&gt;0,IF(COUNTIF(Invoices!W:X,A8)&lt;&gt;0,SUMIF(Invoices!W:X,A8,Invoices!X:X)/COUNTIF(Invoices!W:X,A8),0),IF(COUNTIF(Invoices!Y:Z,A8)&lt;&gt;0,IF(COUNTIF(Invoices!Y:Z,A8)&lt;&gt;0,SUMIF(Invoices!Y:Z,A8,Invoices!Z:Z)/COUNTIF(Invoices!Y:Z,A8),0),IF(COUNTIF(Invoices!AA:AB,A8)&lt;&gt;0,IF(COUNTIF(Invoices!AA:AB,A8)&lt;&gt;0,SUMIF(Invoices!AA:AB,A8,Invoices!AB:AB)/COUNTIF(Invoices!AA:AB,A8),0),IF(COUNTIF(Invoices!AC:AD,A8)&lt;&gt;0,IF(COUNTIF(Invoices!AC:AD,A8)&lt;&gt;0,SUMIF(Invoices!AC:AD,A8,Invoices!AD:AD)/COUNTIF(Invoices!AC:AD,A8),0),IF(COUNTIF(Invoices!AE:AF,A8)&lt;&gt;0,IF(COUNTIF(Invoices!AE:AF,A8)&lt;&gt;0,SUMIF(Invoices!AE:AF,A8,Invoices!AF:AF)/COUNTIF(Invoices!AE:AF,A8),0),IF(COUNTIF(Invoices!AG:AH,A8)&lt;&gt;0,IF(COUNTIF(Invoices!AG:AH,A8)&lt;&gt;0,SUMIF(Invoices!AG:AH,A8,Invoices!AH:AH)/COUNTIF(Invoices!AG:AH,A8),0),IF(COUNTIF(Invoices!AI:AJ,A8)&lt;&gt;0,IF(COUNTIF(Invoices!AI:AJ,A8)&lt;&gt;0,SUMIF(Invoices!AI:AJ,A8,Invoices!AJ:AJ)/COUNTIF(Invoices!AI:AJ,A8),0),IF(COUNTIF(Invoices!AK:AL,A8)&lt;&gt;0,IF(COUNTIF(Invoices!AK:AL,A8)&lt;&gt;0,SUMIF(Invoices!AK:AL,A8,Invoices!AL:AL)/COUNTIF(Invoices!AK:AL,A8),0),IF(COUNTIF(Invoices!AM:AN,A8)&lt;&gt;0,IF(COUNTIF(Invoices!AM:AN,A8)&lt;&gt;0,SUMIF(Invoices!AM:AN,A8,Invoices!AN:AN)/COUNTIF(Invoices!AM:AN,A8),0),"Not Available")))))))))))))))</f>
        <v>0.99</v>
      </c>
    </row>
    <row r="9" spans="1:5" ht="15.75" customHeight="1" x14ac:dyDescent="0.15">
      <c r="A9" s="6" t="s">
        <v>534</v>
      </c>
      <c r="B9" s="6" t="s">
        <v>535</v>
      </c>
      <c r="C9" s="6" t="s">
        <v>536</v>
      </c>
      <c r="D9" s="6" t="s">
        <v>535</v>
      </c>
      <c r="E9" t="str">
        <f>IF(COUNTIF(Invoices!K:L,A9)&lt;&gt;0,IF(COUNTIF(Invoices!K:L,A9)&lt;&gt;0,SUMIF(Invoices!K:L,A9,Invoices!L:L)/COUNTIF(Invoices!K:L,A9),0),IF(COUNTIF(Invoices!M:N,A9)&lt;&gt;0,IF(COUNTIF(Invoices!M:N,A9)&lt;&gt;0,SUMIF(Invoices!M:N,A9,Invoices!N:N)/COUNTIF(Invoices!M:N,A9),0),IF(COUNTIF(Invoices!O:P,A9)&lt;&gt;0,IF(COUNTIF(Invoices!O:P,A9)&lt;&gt;0,SUMIF(Invoices!O:P,A9,Invoices!P:P)/COUNTIF(Invoices!O:P,A9),0),IF(COUNTIF(Invoices!Q:R,A9)&lt;&gt;0,IF(COUNTIF(Invoices!Q:R,A9)&lt;&gt;0,SUMIF(Invoices!Q:R,A9,Invoices!R:R)/COUNTIF(Invoices!Q:R,A9),0),IF(COUNTIF(Invoices!S:T,A9)&lt;&gt;0,IF(COUNTIF(Invoices!S:T,A9)&lt;&gt;0,SUMIF(Invoices!S:T,A9,Invoices!T:T)/COUNTIF(Invoices!S:T,A9),0),IF(COUNTIF(Invoices!U:V,A9)&lt;&gt;0,IF(COUNTIF(Invoices!U:V,A9)&lt;&gt;0,SUMIF(Invoices!U:V,A9,Invoices!V:V)/COUNTIF(Invoices!U:V,A9),0),IF(COUNTIF(Invoices!W:X,A9)&lt;&gt;0,IF(COUNTIF(Invoices!W:X,A9)&lt;&gt;0,SUMIF(Invoices!W:X,A9,Invoices!X:X)/COUNTIF(Invoices!W:X,A9),0),IF(COUNTIF(Invoices!Y:Z,A9)&lt;&gt;0,IF(COUNTIF(Invoices!Y:Z,A9)&lt;&gt;0,SUMIF(Invoices!Y:Z,A9,Invoices!Z:Z)/COUNTIF(Invoices!Y:Z,A9),0),IF(COUNTIF(Invoices!AA:AB,A9)&lt;&gt;0,IF(COUNTIF(Invoices!AA:AB,A9)&lt;&gt;0,SUMIF(Invoices!AA:AB,A9,Invoices!AB:AB)/COUNTIF(Invoices!AA:AB,A9),0),IF(COUNTIF(Invoices!AC:AD,A9)&lt;&gt;0,IF(COUNTIF(Invoices!AC:AD,A9)&lt;&gt;0,SUMIF(Invoices!AC:AD,A9,Invoices!AD:AD)/COUNTIF(Invoices!AC:AD,A9),0),IF(COUNTIF(Invoices!AE:AF,A9)&lt;&gt;0,IF(COUNTIF(Invoices!AE:AF,A9)&lt;&gt;0,SUMIF(Invoices!AE:AF,A9,Invoices!AF:AF)/COUNTIF(Invoices!AE:AF,A9),0),IF(COUNTIF(Invoices!AG:AH,A9)&lt;&gt;0,IF(COUNTIF(Invoices!AG:AH,A9)&lt;&gt;0,SUMIF(Invoices!AG:AH,A9,Invoices!AH:AH)/COUNTIF(Invoices!AG:AH,A9),0),IF(COUNTIF(Invoices!AI:AJ,A9)&lt;&gt;0,IF(COUNTIF(Invoices!AI:AJ,A9)&lt;&gt;0,SUMIF(Invoices!AI:AJ,A9,Invoices!AJ:AJ)/COUNTIF(Invoices!AI:AJ,A9),0),IF(COUNTIF(Invoices!AK:AL,A9)&lt;&gt;0,IF(COUNTIF(Invoices!AK:AL,A9)&lt;&gt;0,SUMIF(Invoices!AK:AL,A9,Invoices!AL:AL)/COUNTIF(Invoices!AK:AL,A9),0),IF(COUNTIF(Invoices!AM:AN,A9)&lt;&gt;0,IF(COUNTIF(Invoices!AM:AN,A9)&lt;&gt;0,SUMIF(Invoices!AM:AN,A9,Invoices!AN:AN)/COUNTIF(Invoices!AM:AN,A9),0),"Not Available")))))))))))))))</f>
        <v>Not Available</v>
      </c>
    </row>
    <row r="10" spans="1:5" ht="15.75" customHeight="1" x14ac:dyDescent="0.15">
      <c r="A10" s="6" t="s">
        <v>537</v>
      </c>
      <c r="C10" s="6" t="s">
        <v>538</v>
      </c>
      <c r="D10" s="6" t="s">
        <v>539</v>
      </c>
      <c r="E10" t="str">
        <f>IF(COUNTIF(Invoices!K:L,A10)&lt;&gt;0,IF(COUNTIF(Invoices!K:L,A10)&lt;&gt;0,SUMIF(Invoices!K:L,A10,Invoices!L:L)/COUNTIF(Invoices!K:L,A10),0),IF(COUNTIF(Invoices!M:N,A10)&lt;&gt;0,IF(COUNTIF(Invoices!M:N,A10)&lt;&gt;0,SUMIF(Invoices!M:N,A10,Invoices!N:N)/COUNTIF(Invoices!M:N,A10),0),IF(COUNTIF(Invoices!O:P,A10)&lt;&gt;0,IF(COUNTIF(Invoices!O:P,A10)&lt;&gt;0,SUMIF(Invoices!O:P,A10,Invoices!P:P)/COUNTIF(Invoices!O:P,A10),0),IF(COUNTIF(Invoices!Q:R,A10)&lt;&gt;0,IF(COUNTIF(Invoices!Q:R,A10)&lt;&gt;0,SUMIF(Invoices!Q:R,A10,Invoices!R:R)/COUNTIF(Invoices!Q:R,A10),0),IF(COUNTIF(Invoices!S:T,A10)&lt;&gt;0,IF(COUNTIF(Invoices!S:T,A10)&lt;&gt;0,SUMIF(Invoices!S:T,A10,Invoices!T:T)/COUNTIF(Invoices!S:T,A10),0),IF(COUNTIF(Invoices!U:V,A10)&lt;&gt;0,IF(COUNTIF(Invoices!U:V,A10)&lt;&gt;0,SUMIF(Invoices!U:V,A10,Invoices!V:V)/COUNTIF(Invoices!U:V,A10),0),IF(COUNTIF(Invoices!W:X,A10)&lt;&gt;0,IF(COUNTIF(Invoices!W:X,A10)&lt;&gt;0,SUMIF(Invoices!W:X,A10,Invoices!X:X)/COUNTIF(Invoices!W:X,A10),0),IF(COUNTIF(Invoices!Y:Z,A10)&lt;&gt;0,IF(COUNTIF(Invoices!Y:Z,A10)&lt;&gt;0,SUMIF(Invoices!Y:Z,A10,Invoices!Z:Z)/COUNTIF(Invoices!Y:Z,A10),0),IF(COUNTIF(Invoices!AA:AB,A10)&lt;&gt;0,IF(COUNTIF(Invoices!AA:AB,A10)&lt;&gt;0,SUMIF(Invoices!AA:AB,A10,Invoices!AB:AB)/COUNTIF(Invoices!AA:AB,A10),0),IF(COUNTIF(Invoices!AC:AD,A10)&lt;&gt;0,IF(COUNTIF(Invoices!AC:AD,A10)&lt;&gt;0,SUMIF(Invoices!AC:AD,A10,Invoices!AD:AD)/COUNTIF(Invoices!AC:AD,A10),0),IF(COUNTIF(Invoices!AE:AF,A10)&lt;&gt;0,IF(COUNTIF(Invoices!AE:AF,A10)&lt;&gt;0,SUMIF(Invoices!AE:AF,A10,Invoices!AF:AF)/COUNTIF(Invoices!AE:AF,A10),0),IF(COUNTIF(Invoices!AG:AH,A10)&lt;&gt;0,IF(COUNTIF(Invoices!AG:AH,A10)&lt;&gt;0,SUMIF(Invoices!AG:AH,A10,Invoices!AH:AH)/COUNTIF(Invoices!AG:AH,A10),0),IF(COUNTIF(Invoices!AI:AJ,A10)&lt;&gt;0,IF(COUNTIF(Invoices!AI:AJ,A10)&lt;&gt;0,SUMIF(Invoices!AI:AJ,A10,Invoices!AJ:AJ)/COUNTIF(Invoices!AI:AJ,A10),0),IF(COUNTIF(Invoices!AK:AL,A10)&lt;&gt;0,IF(COUNTIF(Invoices!AK:AL,A10)&lt;&gt;0,SUMIF(Invoices!AK:AL,A10,Invoices!AL:AL)/COUNTIF(Invoices!AK:AL,A10),0),IF(COUNTIF(Invoices!AM:AN,A10)&lt;&gt;0,IF(COUNTIF(Invoices!AM:AN,A10)&lt;&gt;0,SUMIF(Invoices!AM:AN,A10,Invoices!AN:AN)/COUNTIF(Invoices!AM:AN,A10),0),"Not Available")))))))))))))))</f>
        <v>Not Available</v>
      </c>
    </row>
    <row r="11" spans="1:5" ht="15.75" customHeight="1" x14ac:dyDescent="0.15">
      <c r="A11" s="6" t="s">
        <v>540</v>
      </c>
      <c r="B11" s="6" t="s">
        <v>541</v>
      </c>
      <c r="C11" s="6" t="s">
        <v>542</v>
      </c>
      <c r="D11" s="6" t="s">
        <v>543</v>
      </c>
      <c r="E11" t="str">
        <f>IF(COUNTIF(Invoices!K:L,A11)&lt;&gt;0,IF(COUNTIF(Invoices!K:L,A11)&lt;&gt;0,SUMIF(Invoices!K:L,A11,Invoices!L:L)/COUNTIF(Invoices!K:L,A11),0),IF(COUNTIF(Invoices!M:N,A11)&lt;&gt;0,IF(COUNTIF(Invoices!M:N,A11)&lt;&gt;0,SUMIF(Invoices!M:N,A11,Invoices!N:N)/COUNTIF(Invoices!M:N,A11),0),IF(COUNTIF(Invoices!O:P,A11)&lt;&gt;0,IF(COUNTIF(Invoices!O:P,A11)&lt;&gt;0,SUMIF(Invoices!O:P,A11,Invoices!P:P)/COUNTIF(Invoices!O:P,A11),0),IF(COUNTIF(Invoices!Q:R,A11)&lt;&gt;0,IF(COUNTIF(Invoices!Q:R,A11)&lt;&gt;0,SUMIF(Invoices!Q:R,A11,Invoices!R:R)/COUNTIF(Invoices!Q:R,A11),0),IF(COUNTIF(Invoices!S:T,A11)&lt;&gt;0,IF(COUNTIF(Invoices!S:T,A11)&lt;&gt;0,SUMIF(Invoices!S:T,A11,Invoices!T:T)/COUNTIF(Invoices!S:T,A11),0),IF(COUNTIF(Invoices!U:V,A11)&lt;&gt;0,IF(COUNTIF(Invoices!U:V,A11)&lt;&gt;0,SUMIF(Invoices!U:V,A11,Invoices!V:V)/COUNTIF(Invoices!U:V,A11),0),IF(COUNTIF(Invoices!W:X,A11)&lt;&gt;0,IF(COUNTIF(Invoices!W:X,A11)&lt;&gt;0,SUMIF(Invoices!W:X,A11,Invoices!X:X)/COUNTIF(Invoices!W:X,A11),0),IF(COUNTIF(Invoices!Y:Z,A11)&lt;&gt;0,IF(COUNTIF(Invoices!Y:Z,A11)&lt;&gt;0,SUMIF(Invoices!Y:Z,A11,Invoices!Z:Z)/COUNTIF(Invoices!Y:Z,A11),0),IF(COUNTIF(Invoices!AA:AB,A11)&lt;&gt;0,IF(COUNTIF(Invoices!AA:AB,A11)&lt;&gt;0,SUMIF(Invoices!AA:AB,A11,Invoices!AB:AB)/COUNTIF(Invoices!AA:AB,A11),0),IF(COUNTIF(Invoices!AC:AD,A11)&lt;&gt;0,IF(COUNTIF(Invoices!AC:AD,A11)&lt;&gt;0,SUMIF(Invoices!AC:AD,A11,Invoices!AD:AD)/COUNTIF(Invoices!AC:AD,A11),0),IF(COUNTIF(Invoices!AE:AF,A11)&lt;&gt;0,IF(COUNTIF(Invoices!AE:AF,A11)&lt;&gt;0,SUMIF(Invoices!AE:AF,A11,Invoices!AF:AF)/COUNTIF(Invoices!AE:AF,A11),0),IF(COUNTIF(Invoices!AG:AH,A11)&lt;&gt;0,IF(COUNTIF(Invoices!AG:AH,A11)&lt;&gt;0,SUMIF(Invoices!AG:AH,A11,Invoices!AH:AH)/COUNTIF(Invoices!AG:AH,A11),0),IF(COUNTIF(Invoices!AI:AJ,A11)&lt;&gt;0,IF(COUNTIF(Invoices!AI:AJ,A11)&lt;&gt;0,SUMIF(Invoices!AI:AJ,A11,Invoices!AJ:AJ)/COUNTIF(Invoices!AI:AJ,A11),0),IF(COUNTIF(Invoices!AK:AL,A11)&lt;&gt;0,IF(COUNTIF(Invoices!AK:AL,A11)&lt;&gt;0,SUMIF(Invoices!AK:AL,A11,Invoices!AL:AL)/COUNTIF(Invoices!AK:AL,A11),0),IF(COUNTIF(Invoices!AM:AN,A11)&lt;&gt;0,IF(COUNTIF(Invoices!AM:AN,A11)&lt;&gt;0,SUMIF(Invoices!AM:AN,A11,Invoices!AN:AN)/COUNTIF(Invoices!AM:AN,A11),0),"Not Available")))))))))))))))</f>
        <v>Not Available</v>
      </c>
    </row>
    <row r="12" spans="1:5" ht="15.75" customHeight="1" x14ac:dyDescent="0.15">
      <c r="A12" s="6" t="s">
        <v>544</v>
      </c>
      <c r="B12" s="6" t="s">
        <v>545</v>
      </c>
      <c r="C12" s="6" t="s">
        <v>546</v>
      </c>
      <c r="D12" s="6" t="s">
        <v>547</v>
      </c>
      <c r="E12" t="str">
        <f>IF(COUNTIF(Invoices!K:L,A12)&lt;&gt;0,IF(COUNTIF(Invoices!K:L,A12)&lt;&gt;0,SUMIF(Invoices!K:L,A12,Invoices!L:L)/COUNTIF(Invoices!K:L,A12),0),IF(COUNTIF(Invoices!M:N,A12)&lt;&gt;0,IF(COUNTIF(Invoices!M:N,A12)&lt;&gt;0,SUMIF(Invoices!M:N,A12,Invoices!N:N)/COUNTIF(Invoices!M:N,A12),0),IF(COUNTIF(Invoices!O:P,A12)&lt;&gt;0,IF(COUNTIF(Invoices!O:P,A12)&lt;&gt;0,SUMIF(Invoices!O:P,A12,Invoices!P:P)/COUNTIF(Invoices!O:P,A12),0),IF(COUNTIF(Invoices!Q:R,A12)&lt;&gt;0,IF(COUNTIF(Invoices!Q:R,A12)&lt;&gt;0,SUMIF(Invoices!Q:R,A12,Invoices!R:R)/COUNTIF(Invoices!Q:R,A12),0),IF(COUNTIF(Invoices!S:T,A12)&lt;&gt;0,IF(COUNTIF(Invoices!S:T,A12)&lt;&gt;0,SUMIF(Invoices!S:T,A12,Invoices!T:T)/COUNTIF(Invoices!S:T,A12),0),IF(COUNTIF(Invoices!U:V,A12)&lt;&gt;0,IF(COUNTIF(Invoices!U:V,A12)&lt;&gt;0,SUMIF(Invoices!U:V,A12,Invoices!V:V)/COUNTIF(Invoices!U:V,A12),0),IF(COUNTIF(Invoices!W:X,A12)&lt;&gt;0,IF(COUNTIF(Invoices!W:X,A12)&lt;&gt;0,SUMIF(Invoices!W:X,A12,Invoices!X:X)/COUNTIF(Invoices!W:X,A12),0),IF(COUNTIF(Invoices!Y:Z,A12)&lt;&gt;0,IF(COUNTIF(Invoices!Y:Z,A12)&lt;&gt;0,SUMIF(Invoices!Y:Z,A12,Invoices!Z:Z)/COUNTIF(Invoices!Y:Z,A12),0),IF(COUNTIF(Invoices!AA:AB,A12)&lt;&gt;0,IF(COUNTIF(Invoices!AA:AB,A12)&lt;&gt;0,SUMIF(Invoices!AA:AB,A12,Invoices!AB:AB)/COUNTIF(Invoices!AA:AB,A12),0),IF(COUNTIF(Invoices!AC:AD,A12)&lt;&gt;0,IF(COUNTIF(Invoices!AC:AD,A12)&lt;&gt;0,SUMIF(Invoices!AC:AD,A12,Invoices!AD:AD)/COUNTIF(Invoices!AC:AD,A12),0),IF(COUNTIF(Invoices!AE:AF,A12)&lt;&gt;0,IF(COUNTIF(Invoices!AE:AF,A12)&lt;&gt;0,SUMIF(Invoices!AE:AF,A12,Invoices!AF:AF)/COUNTIF(Invoices!AE:AF,A12),0),IF(COUNTIF(Invoices!AG:AH,A12)&lt;&gt;0,IF(COUNTIF(Invoices!AG:AH,A12)&lt;&gt;0,SUMIF(Invoices!AG:AH,A12,Invoices!AH:AH)/COUNTIF(Invoices!AG:AH,A12),0),IF(COUNTIF(Invoices!AI:AJ,A12)&lt;&gt;0,IF(COUNTIF(Invoices!AI:AJ,A12)&lt;&gt;0,SUMIF(Invoices!AI:AJ,A12,Invoices!AJ:AJ)/COUNTIF(Invoices!AI:AJ,A12),0),IF(COUNTIF(Invoices!AK:AL,A12)&lt;&gt;0,IF(COUNTIF(Invoices!AK:AL,A12)&lt;&gt;0,SUMIF(Invoices!AK:AL,A12,Invoices!AL:AL)/COUNTIF(Invoices!AK:AL,A12),0),IF(COUNTIF(Invoices!AM:AN,A12)&lt;&gt;0,IF(COUNTIF(Invoices!AM:AN,A12)&lt;&gt;0,SUMIF(Invoices!AM:AN,A12,Invoices!AN:AN)/COUNTIF(Invoices!AM:AN,A12),0),"Not Available")))))))))))))))</f>
        <v>Not Available</v>
      </c>
    </row>
    <row r="13" spans="1:5" ht="15.75" customHeight="1" x14ac:dyDescent="0.15">
      <c r="A13" s="6" t="s">
        <v>548</v>
      </c>
      <c r="B13" s="6" t="s">
        <v>549</v>
      </c>
      <c r="C13" s="6" t="s">
        <v>550</v>
      </c>
      <c r="D13" s="6" t="s">
        <v>551</v>
      </c>
      <c r="E13" t="str">
        <f>IF(COUNTIF(Invoices!K:L,A13)&lt;&gt;0,IF(COUNTIF(Invoices!K:L,A13)&lt;&gt;0,SUMIF(Invoices!K:L,A13,Invoices!L:L)/COUNTIF(Invoices!K:L,A13),0),IF(COUNTIF(Invoices!M:N,A13)&lt;&gt;0,IF(COUNTIF(Invoices!M:N,A13)&lt;&gt;0,SUMIF(Invoices!M:N,A13,Invoices!N:N)/COUNTIF(Invoices!M:N,A13),0),IF(COUNTIF(Invoices!O:P,A13)&lt;&gt;0,IF(COUNTIF(Invoices!O:P,A13)&lt;&gt;0,SUMIF(Invoices!O:P,A13,Invoices!P:P)/COUNTIF(Invoices!O:P,A13),0),IF(COUNTIF(Invoices!Q:R,A13)&lt;&gt;0,IF(COUNTIF(Invoices!Q:R,A13)&lt;&gt;0,SUMIF(Invoices!Q:R,A13,Invoices!R:R)/COUNTIF(Invoices!Q:R,A13),0),IF(COUNTIF(Invoices!S:T,A13)&lt;&gt;0,IF(COUNTIF(Invoices!S:T,A13)&lt;&gt;0,SUMIF(Invoices!S:T,A13,Invoices!T:T)/COUNTIF(Invoices!S:T,A13),0),IF(COUNTIF(Invoices!U:V,A13)&lt;&gt;0,IF(COUNTIF(Invoices!U:V,A13)&lt;&gt;0,SUMIF(Invoices!U:V,A13,Invoices!V:V)/COUNTIF(Invoices!U:V,A13),0),IF(COUNTIF(Invoices!W:X,A13)&lt;&gt;0,IF(COUNTIF(Invoices!W:X,A13)&lt;&gt;0,SUMIF(Invoices!W:X,A13,Invoices!X:X)/COUNTIF(Invoices!W:X,A13),0),IF(COUNTIF(Invoices!Y:Z,A13)&lt;&gt;0,IF(COUNTIF(Invoices!Y:Z,A13)&lt;&gt;0,SUMIF(Invoices!Y:Z,A13,Invoices!Z:Z)/COUNTIF(Invoices!Y:Z,A13),0),IF(COUNTIF(Invoices!AA:AB,A13)&lt;&gt;0,IF(COUNTIF(Invoices!AA:AB,A13)&lt;&gt;0,SUMIF(Invoices!AA:AB,A13,Invoices!AB:AB)/COUNTIF(Invoices!AA:AB,A13),0),IF(COUNTIF(Invoices!AC:AD,A13)&lt;&gt;0,IF(COUNTIF(Invoices!AC:AD,A13)&lt;&gt;0,SUMIF(Invoices!AC:AD,A13,Invoices!AD:AD)/COUNTIF(Invoices!AC:AD,A13),0),IF(COUNTIF(Invoices!AE:AF,A13)&lt;&gt;0,IF(COUNTIF(Invoices!AE:AF,A13)&lt;&gt;0,SUMIF(Invoices!AE:AF,A13,Invoices!AF:AF)/COUNTIF(Invoices!AE:AF,A13),0),IF(COUNTIF(Invoices!AG:AH,A13)&lt;&gt;0,IF(COUNTIF(Invoices!AG:AH,A13)&lt;&gt;0,SUMIF(Invoices!AG:AH,A13,Invoices!AH:AH)/COUNTIF(Invoices!AG:AH,A13),0),IF(COUNTIF(Invoices!AI:AJ,A13)&lt;&gt;0,IF(COUNTIF(Invoices!AI:AJ,A13)&lt;&gt;0,SUMIF(Invoices!AI:AJ,A13,Invoices!AJ:AJ)/COUNTIF(Invoices!AI:AJ,A13),0),IF(COUNTIF(Invoices!AK:AL,A13)&lt;&gt;0,IF(COUNTIF(Invoices!AK:AL,A13)&lt;&gt;0,SUMIF(Invoices!AK:AL,A13,Invoices!AL:AL)/COUNTIF(Invoices!AK:AL,A13),0),IF(COUNTIF(Invoices!AM:AN,A13)&lt;&gt;0,IF(COUNTIF(Invoices!AM:AN,A13)&lt;&gt;0,SUMIF(Invoices!AM:AN,A13,Invoices!AN:AN)/COUNTIF(Invoices!AM:AN,A13),0),"Not Available")))))))))))))))</f>
        <v>Not Available</v>
      </c>
    </row>
    <row r="14" spans="1:5" ht="15.75" customHeight="1" x14ac:dyDescent="0.15">
      <c r="A14" s="6" t="s">
        <v>552</v>
      </c>
      <c r="B14" s="6" t="s">
        <v>553</v>
      </c>
      <c r="C14" s="6" t="s">
        <v>554</v>
      </c>
      <c r="D14" s="6" t="s">
        <v>555</v>
      </c>
      <c r="E14">
        <f ca="1">IF(COUNTIF(Invoices!K:L,A14)&lt;&gt;0,IF(COUNTIF(Invoices!K:L,A14)&lt;&gt;0,SUMIF(Invoices!K:L,A14,Invoices!L:L)/COUNTIF(Invoices!K:L,A14),0),IF(COUNTIF(Invoices!M:N,A14)&lt;&gt;0,IF(COUNTIF(Invoices!M:N,A14)&lt;&gt;0,SUMIF(Invoices!M:N,A14,Invoices!N:N)/COUNTIF(Invoices!M:N,A14),0),IF(COUNTIF(Invoices!O:P,A14)&lt;&gt;0,IF(COUNTIF(Invoices!O:P,A14)&lt;&gt;0,SUMIF(Invoices!O:P,A14,Invoices!P:P)/COUNTIF(Invoices!O:P,A14),0),IF(COUNTIF(Invoices!Q:R,A14)&lt;&gt;0,IF(COUNTIF(Invoices!Q:R,A14)&lt;&gt;0,SUMIF(Invoices!Q:R,A14,Invoices!R:R)/COUNTIF(Invoices!Q:R,A14),0),IF(COUNTIF(Invoices!S:T,A14)&lt;&gt;0,IF(COUNTIF(Invoices!S:T,A14)&lt;&gt;0,SUMIF(Invoices!S:T,A14,Invoices!T:T)/COUNTIF(Invoices!S:T,A14),0),IF(COUNTIF(Invoices!U:V,A14)&lt;&gt;0,IF(COUNTIF(Invoices!U:V,A14)&lt;&gt;0,SUMIF(Invoices!U:V,A14,Invoices!V:V)/COUNTIF(Invoices!U:V,A14),0),IF(COUNTIF(Invoices!W:X,A14)&lt;&gt;0,IF(COUNTIF(Invoices!W:X,A14)&lt;&gt;0,SUMIF(Invoices!W:X,A14,Invoices!X:X)/COUNTIF(Invoices!W:X,A14),0),IF(COUNTIF(Invoices!Y:Z,A14)&lt;&gt;0,IF(COUNTIF(Invoices!Y:Z,A14)&lt;&gt;0,SUMIF(Invoices!Y:Z,A14,Invoices!Z:Z)/COUNTIF(Invoices!Y:Z,A14),0),IF(COUNTIF(Invoices!AA:AB,A14)&lt;&gt;0,IF(COUNTIF(Invoices!AA:AB,A14)&lt;&gt;0,SUMIF(Invoices!AA:AB,A14,Invoices!AB:AB)/COUNTIF(Invoices!AA:AB,A14),0),IF(COUNTIF(Invoices!AC:AD,A14)&lt;&gt;0,IF(COUNTIF(Invoices!AC:AD,A14)&lt;&gt;0,SUMIF(Invoices!AC:AD,A14,Invoices!AD:AD)/COUNTIF(Invoices!AC:AD,A14),0),IF(COUNTIF(Invoices!AE:AF,A14)&lt;&gt;0,IF(COUNTIF(Invoices!AE:AF,A14)&lt;&gt;0,SUMIF(Invoices!AE:AF,A14,Invoices!AF:AF)/COUNTIF(Invoices!AE:AF,A14),0),IF(COUNTIF(Invoices!AG:AH,A14)&lt;&gt;0,IF(COUNTIF(Invoices!AG:AH,A14)&lt;&gt;0,SUMIF(Invoices!AG:AH,A14,Invoices!AH:AH)/COUNTIF(Invoices!AG:AH,A14),0),IF(COUNTIF(Invoices!AI:AJ,A14)&lt;&gt;0,IF(COUNTIF(Invoices!AI:AJ,A14)&lt;&gt;0,SUMIF(Invoices!AI:AJ,A14,Invoices!AJ:AJ)/COUNTIF(Invoices!AI:AJ,A14),0),IF(COUNTIF(Invoices!AK:AL,A14)&lt;&gt;0,IF(COUNTIF(Invoices!AK:AL,A14)&lt;&gt;0,SUMIF(Invoices!AK:AL,A14,Invoices!AL:AL)/COUNTIF(Invoices!AK:AL,A14),0),IF(COUNTIF(Invoices!AM:AN,A14)&lt;&gt;0,IF(COUNTIF(Invoices!AM:AN,A14)&lt;&gt;0,SUMIF(Invoices!AM:AN,A14,Invoices!AN:AN)/COUNTIF(Invoices!AM:AN,A14),0),"Not Available")))))))))))))))</f>
        <v>0.99</v>
      </c>
    </row>
    <row r="15" spans="1:5" ht="15.75" customHeight="1" x14ac:dyDescent="0.15">
      <c r="A15" s="6" t="s">
        <v>556</v>
      </c>
      <c r="B15" s="6" t="s">
        <v>557</v>
      </c>
      <c r="C15" s="6" t="s">
        <v>558</v>
      </c>
      <c r="D15" s="6" t="s">
        <v>559</v>
      </c>
      <c r="E15">
        <f ca="1">IF(COUNTIF(Invoices!K:L,A15)&lt;&gt;0,IF(COUNTIF(Invoices!K:L,A15)&lt;&gt;0,SUMIF(Invoices!K:L,A15,Invoices!L:L)/COUNTIF(Invoices!K:L,A15),0),IF(COUNTIF(Invoices!M:N,A15)&lt;&gt;0,IF(COUNTIF(Invoices!M:N,A15)&lt;&gt;0,SUMIF(Invoices!M:N,A15,Invoices!N:N)/COUNTIF(Invoices!M:N,A15),0),IF(COUNTIF(Invoices!O:P,A15)&lt;&gt;0,IF(COUNTIF(Invoices!O:P,A15)&lt;&gt;0,SUMIF(Invoices!O:P,A15,Invoices!P:P)/COUNTIF(Invoices!O:P,A15),0),IF(COUNTIF(Invoices!Q:R,A15)&lt;&gt;0,IF(COUNTIF(Invoices!Q:R,A15)&lt;&gt;0,SUMIF(Invoices!Q:R,A15,Invoices!R:R)/COUNTIF(Invoices!Q:R,A15),0),IF(COUNTIF(Invoices!S:T,A15)&lt;&gt;0,IF(COUNTIF(Invoices!S:T,A15)&lt;&gt;0,SUMIF(Invoices!S:T,A15,Invoices!T:T)/COUNTIF(Invoices!S:T,A15),0),IF(COUNTIF(Invoices!U:V,A15)&lt;&gt;0,IF(COUNTIF(Invoices!U:V,A15)&lt;&gt;0,SUMIF(Invoices!U:V,A15,Invoices!V:V)/COUNTIF(Invoices!U:V,A15),0),IF(COUNTIF(Invoices!W:X,A15)&lt;&gt;0,IF(COUNTIF(Invoices!W:X,A15)&lt;&gt;0,SUMIF(Invoices!W:X,A15,Invoices!X:X)/COUNTIF(Invoices!W:X,A15),0),IF(COUNTIF(Invoices!Y:Z,A15)&lt;&gt;0,IF(COUNTIF(Invoices!Y:Z,A15)&lt;&gt;0,SUMIF(Invoices!Y:Z,A15,Invoices!Z:Z)/COUNTIF(Invoices!Y:Z,A15),0),IF(COUNTIF(Invoices!AA:AB,A15)&lt;&gt;0,IF(COUNTIF(Invoices!AA:AB,A15)&lt;&gt;0,SUMIF(Invoices!AA:AB,A15,Invoices!AB:AB)/COUNTIF(Invoices!AA:AB,A15),0),IF(COUNTIF(Invoices!AC:AD,A15)&lt;&gt;0,IF(COUNTIF(Invoices!AC:AD,A15)&lt;&gt;0,SUMIF(Invoices!AC:AD,A15,Invoices!AD:AD)/COUNTIF(Invoices!AC:AD,A15),0),IF(COUNTIF(Invoices!AE:AF,A15)&lt;&gt;0,IF(COUNTIF(Invoices!AE:AF,A15)&lt;&gt;0,SUMIF(Invoices!AE:AF,A15,Invoices!AF:AF)/COUNTIF(Invoices!AE:AF,A15),0),IF(COUNTIF(Invoices!AG:AH,A15)&lt;&gt;0,IF(COUNTIF(Invoices!AG:AH,A15)&lt;&gt;0,SUMIF(Invoices!AG:AH,A15,Invoices!AH:AH)/COUNTIF(Invoices!AG:AH,A15),0),IF(COUNTIF(Invoices!AI:AJ,A15)&lt;&gt;0,IF(COUNTIF(Invoices!AI:AJ,A15)&lt;&gt;0,SUMIF(Invoices!AI:AJ,A15,Invoices!AJ:AJ)/COUNTIF(Invoices!AI:AJ,A15),0),IF(COUNTIF(Invoices!AK:AL,A15)&lt;&gt;0,IF(COUNTIF(Invoices!AK:AL,A15)&lt;&gt;0,SUMIF(Invoices!AK:AL,A15,Invoices!AL:AL)/COUNTIF(Invoices!AK:AL,A15),0),IF(COUNTIF(Invoices!AM:AN,A15)&lt;&gt;0,IF(COUNTIF(Invoices!AM:AN,A15)&lt;&gt;0,SUMIF(Invoices!AM:AN,A15,Invoices!AN:AN)/COUNTIF(Invoices!AM:AN,A15),0),"Not Available")))))))))))))))</f>
        <v>0.99</v>
      </c>
    </row>
    <row r="16" spans="1:5" ht="15.75" customHeight="1" x14ac:dyDescent="0.15">
      <c r="A16" s="6" t="s">
        <v>560</v>
      </c>
      <c r="C16" s="6" t="s">
        <v>561</v>
      </c>
      <c r="D16" s="6" t="s">
        <v>562</v>
      </c>
      <c r="E16">
        <f ca="1">IF(COUNTIF(Invoices!K:L,A16)&lt;&gt;0,IF(COUNTIF(Invoices!K:L,A16)&lt;&gt;0,SUMIF(Invoices!K:L,A16,Invoices!L:L)/COUNTIF(Invoices!K:L,A16),0),IF(COUNTIF(Invoices!M:N,A16)&lt;&gt;0,IF(COUNTIF(Invoices!M:N,A16)&lt;&gt;0,SUMIF(Invoices!M:N,A16,Invoices!N:N)/COUNTIF(Invoices!M:N,A16),0),IF(COUNTIF(Invoices!O:P,A16)&lt;&gt;0,IF(COUNTIF(Invoices!O:P,A16)&lt;&gt;0,SUMIF(Invoices!O:P,A16,Invoices!P:P)/COUNTIF(Invoices!O:P,A16),0),IF(COUNTIF(Invoices!Q:R,A16)&lt;&gt;0,IF(COUNTIF(Invoices!Q:R,A16)&lt;&gt;0,SUMIF(Invoices!Q:R,A16,Invoices!R:R)/COUNTIF(Invoices!Q:R,A16),0),IF(COUNTIF(Invoices!S:T,A16)&lt;&gt;0,IF(COUNTIF(Invoices!S:T,A16)&lt;&gt;0,SUMIF(Invoices!S:T,A16,Invoices!T:T)/COUNTIF(Invoices!S:T,A16),0),IF(COUNTIF(Invoices!U:V,A16)&lt;&gt;0,IF(COUNTIF(Invoices!U:V,A16)&lt;&gt;0,SUMIF(Invoices!U:V,A16,Invoices!V:V)/COUNTIF(Invoices!U:V,A16),0),IF(COUNTIF(Invoices!W:X,A16)&lt;&gt;0,IF(COUNTIF(Invoices!W:X,A16)&lt;&gt;0,SUMIF(Invoices!W:X,A16,Invoices!X:X)/COUNTIF(Invoices!W:X,A16),0),IF(COUNTIF(Invoices!Y:Z,A16)&lt;&gt;0,IF(COUNTIF(Invoices!Y:Z,A16)&lt;&gt;0,SUMIF(Invoices!Y:Z,A16,Invoices!Z:Z)/COUNTIF(Invoices!Y:Z,A16),0),IF(COUNTIF(Invoices!AA:AB,A16)&lt;&gt;0,IF(COUNTIF(Invoices!AA:AB,A16)&lt;&gt;0,SUMIF(Invoices!AA:AB,A16,Invoices!AB:AB)/COUNTIF(Invoices!AA:AB,A16),0),IF(COUNTIF(Invoices!AC:AD,A16)&lt;&gt;0,IF(COUNTIF(Invoices!AC:AD,A16)&lt;&gt;0,SUMIF(Invoices!AC:AD,A16,Invoices!AD:AD)/COUNTIF(Invoices!AC:AD,A16),0),IF(COUNTIF(Invoices!AE:AF,A16)&lt;&gt;0,IF(COUNTIF(Invoices!AE:AF,A16)&lt;&gt;0,SUMIF(Invoices!AE:AF,A16,Invoices!AF:AF)/COUNTIF(Invoices!AE:AF,A16),0),IF(COUNTIF(Invoices!AG:AH,A16)&lt;&gt;0,IF(COUNTIF(Invoices!AG:AH,A16)&lt;&gt;0,SUMIF(Invoices!AG:AH,A16,Invoices!AH:AH)/COUNTIF(Invoices!AG:AH,A16),0),IF(COUNTIF(Invoices!AI:AJ,A16)&lt;&gt;0,IF(COUNTIF(Invoices!AI:AJ,A16)&lt;&gt;0,SUMIF(Invoices!AI:AJ,A16,Invoices!AJ:AJ)/COUNTIF(Invoices!AI:AJ,A16),0),IF(COUNTIF(Invoices!AK:AL,A16)&lt;&gt;0,IF(COUNTIF(Invoices!AK:AL,A16)&lt;&gt;0,SUMIF(Invoices!AK:AL,A16,Invoices!AL:AL)/COUNTIF(Invoices!AK:AL,A16),0),IF(COUNTIF(Invoices!AM:AN,A16)&lt;&gt;0,IF(COUNTIF(Invoices!AM:AN,A16)&lt;&gt;0,SUMIF(Invoices!AM:AN,A16,Invoices!AN:AN)/COUNTIF(Invoices!AM:AN,A16),0),"Not Available")))))))))))))))</f>
        <v>0.99</v>
      </c>
    </row>
    <row r="17" spans="1:5" ht="15.75" customHeight="1" x14ac:dyDescent="0.15">
      <c r="A17" s="6" t="s">
        <v>563</v>
      </c>
      <c r="B17" s="6" t="s">
        <v>564</v>
      </c>
      <c r="C17" s="6" t="s">
        <v>565</v>
      </c>
      <c r="D17" s="6" t="s">
        <v>566</v>
      </c>
      <c r="E17">
        <f ca="1">IF(COUNTIF(Invoices!K:L,A17)&lt;&gt;0,IF(COUNTIF(Invoices!K:L,A17)&lt;&gt;0,SUMIF(Invoices!K:L,A17,Invoices!L:L)/COUNTIF(Invoices!K:L,A17),0),IF(COUNTIF(Invoices!M:N,A17)&lt;&gt;0,IF(COUNTIF(Invoices!M:N,A17)&lt;&gt;0,SUMIF(Invoices!M:N,A17,Invoices!N:N)/COUNTIF(Invoices!M:N,A17),0),IF(COUNTIF(Invoices!O:P,A17)&lt;&gt;0,IF(COUNTIF(Invoices!O:P,A17)&lt;&gt;0,SUMIF(Invoices!O:P,A17,Invoices!P:P)/COUNTIF(Invoices!O:P,A17),0),IF(COUNTIF(Invoices!Q:R,A17)&lt;&gt;0,IF(COUNTIF(Invoices!Q:R,A17)&lt;&gt;0,SUMIF(Invoices!Q:R,A17,Invoices!R:R)/COUNTIF(Invoices!Q:R,A17),0),IF(COUNTIF(Invoices!S:T,A17)&lt;&gt;0,IF(COUNTIF(Invoices!S:T,A17)&lt;&gt;0,SUMIF(Invoices!S:T,A17,Invoices!T:T)/COUNTIF(Invoices!S:T,A17),0),IF(COUNTIF(Invoices!U:V,A17)&lt;&gt;0,IF(COUNTIF(Invoices!U:V,A17)&lt;&gt;0,SUMIF(Invoices!U:V,A17,Invoices!V:V)/COUNTIF(Invoices!U:V,A17),0),IF(COUNTIF(Invoices!W:X,A17)&lt;&gt;0,IF(COUNTIF(Invoices!W:X,A17)&lt;&gt;0,SUMIF(Invoices!W:X,A17,Invoices!X:X)/COUNTIF(Invoices!W:X,A17),0),IF(COUNTIF(Invoices!Y:Z,A17)&lt;&gt;0,IF(COUNTIF(Invoices!Y:Z,A17)&lt;&gt;0,SUMIF(Invoices!Y:Z,A17,Invoices!Z:Z)/COUNTIF(Invoices!Y:Z,A17),0),IF(COUNTIF(Invoices!AA:AB,A17)&lt;&gt;0,IF(COUNTIF(Invoices!AA:AB,A17)&lt;&gt;0,SUMIF(Invoices!AA:AB,A17,Invoices!AB:AB)/COUNTIF(Invoices!AA:AB,A17),0),IF(COUNTIF(Invoices!AC:AD,A17)&lt;&gt;0,IF(COUNTIF(Invoices!AC:AD,A17)&lt;&gt;0,SUMIF(Invoices!AC:AD,A17,Invoices!AD:AD)/COUNTIF(Invoices!AC:AD,A17),0),IF(COUNTIF(Invoices!AE:AF,A17)&lt;&gt;0,IF(COUNTIF(Invoices!AE:AF,A17)&lt;&gt;0,SUMIF(Invoices!AE:AF,A17,Invoices!AF:AF)/COUNTIF(Invoices!AE:AF,A17),0),IF(COUNTIF(Invoices!AG:AH,A17)&lt;&gt;0,IF(COUNTIF(Invoices!AG:AH,A17)&lt;&gt;0,SUMIF(Invoices!AG:AH,A17,Invoices!AH:AH)/COUNTIF(Invoices!AG:AH,A17),0),IF(COUNTIF(Invoices!AI:AJ,A17)&lt;&gt;0,IF(COUNTIF(Invoices!AI:AJ,A17)&lt;&gt;0,SUMIF(Invoices!AI:AJ,A17,Invoices!AJ:AJ)/COUNTIF(Invoices!AI:AJ,A17),0),IF(COUNTIF(Invoices!AK:AL,A17)&lt;&gt;0,IF(COUNTIF(Invoices!AK:AL,A17)&lt;&gt;0,SUMIF(Invoices!AK:AL,A17,Invoices!AL:AL)/COUNTIF(Invoices!AK:AL,A17),0),IF(COUNTIF(Invoices!AM:AN,A17)&lt;&gt;0,IF(COUNTIF(Invoices!AM:AN,A17)&lt;&gt;0,SUMIF(Invoices!AM:AN,A17,Invoices!AN:AN)/COUNTIF(Invoices!AM:AN,A17),0),"Not Available")))))))))))))))</f>
        <v>0.99</v>
      </c>
    </row>
    <row r="18" spans="1:5" ht="15.75" customHeight="1" x14ac:dyDescent="0.15">
      <c r="A18" s="6" t="s">
        <v>567</v>
      </c>
      <c r="B18" s="6" t="s">
        <v>568</v>
      </c>
      <c r="C18" s="6" t="s">
        <v>569</v>
      </c>
      <c r="D18" s="6" t="s">
        <v>570</v>
      </c>
      <c r="E18" t="str">
        <f>IF(COUNTIF(Invoices!K:L,A18)&lt;&gt;0,IF(COUNTIF(Invoices!K:L,A18)&lt;&gt;0,SUMIF(Invoices!K:L,A18,Invoices!L:L)/COUNTIF(Invoices!K:L,A18),0),IF(COUNTIF(Invoices!M:N,A18)&lt;&gt;0,IF(COUNTIF(Invoices!M:N,A18)&lt;&gt;0,SUMIF(Invoices!M:N,A18,Invoices!N:N)/COUNTIF(Invoices!M:N,A18),0),IF(COUNTIF(Invoices!O:P,A18)&lt;&gt;0,IF(COUNTIF(Invoices!O:P,A18)&lt;&gt;0,SUMIF(Invoices!O:P,A18,Invoices!P:P)/COUNTIF(Invoices!O:P,A18),0),IF(COUNTIF(Invoices!Q:R,A18)&lt;&gt;0,IF(COUNTIF(Invoices!Q:R,A18)&lt;&gt;0,SUMIF(Invoices!Q:R,A18,Invoices!R:R)/COUNTIF(Invoices!Q:R,A18),0),IF(COUNTIF(Invoices!S:T,A18)&lt;&gt;0,IF(COUNTIF(Invoices!S:T,A18)&lt;&gt;0,SUMIF(Invoices!S:T,A18,Invoices!T:T)/COUNTIF(Invoices!S:T,A18),0),IF(COUNTIF(Invoices!U:V,A18)&lt;&gt;0,IF(COUNTIF(Invoices!U:V,A18)&lt;&gt;0,SUMIF(Invoices!U:V,A18,Invoices!V:V)/COUNTIF(Invoices!U:V,A18),0),IF(COUNTIF(Invoices!W:X,A18)&lt;&gt;0,IF(COUNTIF(Invoices!W:X,A18)&lt;&gt;0,SUMIF(Invoices!W:X,A18,Invoices!X:X)/COUNTIF(Invoices!W:X,A18),0),IF(COUNTIF(Invoices!Y:Z,A18)&lt;&gt;0,IF(COUNTIF(Invoices!Y:Z,A18)&lt;&gt;0,SUMIF(Invoices!Y:Z,A18,Invoices!Z:Z)/COUNTIF(Invoices!Y:Z,A18),0),IF(COUNTIF(Invoices!AA:AB,A18)&lt;&gt;0,IF(COUNTIF(Invoices!AA:AB,A18)&lt;&gt;0,SUMIF(Invoices!AA:AB,A18,Invoices!AB:AB)/COUNTIF(Invoices!AA:AB,A18),0),IF(COUNTIF(Invoices!AC:AD,A18)&lt;&gt;0,IF(COUNTIF(Invoices!AC:AD,A18)&lt;&gt;0,SUMIF(Invoices!AC:AD,A18,Invoices!AD:AD)/COUNTIF(Invoices!AC:AD,A18),0),IF(COUNTIF(Invoices!AE:AF,A18)&lt;&gt;0,IF(COUNTIF(Invoices!AE:AF,A18)&lt;&gt;0,SUMIF(Invoices!AE:AF,A18,Invoices!AF:AF)/COUNTIF(Invoices!AE:AF,A18),0),IF(COUNTIF(Invoices!AG:AH,A18)&lt;&gt;0,IF(COUNTIF(Invoices!AG:AH,A18)&lt;&gt;0,SUMIF(Invoices!AG:AH,A18,Invoices!AH:AH)/COUNTIF(Invoices!AG:AH,A18),0),IF(COUNTIF(Invoices!AI:AJ,A18)&lt;&gt;0,IF(COUNTIF(Invoices!AI:AJ,A18)&lt;&gt;0,SUMIF(Invoices!AI:AJ,A18,Invoices!AJ:AJ)/COUNTIF(Invoices!AI:AJ,A18),0),IF(COUNTIF(Invoices!AK:AL,A18)&lt;&gt;0,IF(COUNTIF(Invoices!AK:AL,A18)&lt;&gt;0,SUMIF(Invoices!AK:AL,A18,Invoices!AL:AL)/COUNTIF(Invoices!AK:AL,A18),0),IF(COUNTIF(Invoices!AM:AN,A18)&lt;&gt;0,IF(COUNTIF(Invoices!AM:AN,A18)&lt;&gt;0,SUMIF(Invoices!AM:AN,A18,Invoices!AN:AN)/COUNTIF(Invoices!AM:AN,A18),0),"Not Available")))))))))))))))</f>
        <v>Not Available</v>
      </c>
    </row>
    <row r="19" spans="1:5" ht="15.75" customHeight="1" x14ac:dyDescent="0.15">
      <c r="A19" s="6" t="s">
        <v>571</v>
      </c>
      <c r="C19" s="6" t="s">
        <v>561</v>
      </c>
      <c r="D19" s="6" t="s">
        <v>562</v>
      </c>
      <c r="E19">
        <f ca="1">IF(COUNTIF(Invoices!K:L,A19)&lt;&gt;0,IF(COUNTIF(Invoices!K:L,A19)&lt;&gt;0,SUMIF(Invoices!K:L,A19,Invoices!L:L)/COUNTIF(Invoices!K:L,A19),0),IF(COUNTIF(Invoices!M:N,A19)&lt;&gt;0,IF(COUNTIF(Invoices!M:N,A19)&lt;&gt;0,SUMIF(Invoices!M:N,A19,Invoices!N:N)/COUNTIF(Invoices!M:N,A19),0),IF(COUNTIF(Invoices!O:P,A19)&lt;&gt;0,IF(COUNTIF(Invoices!O:P,A19)&lt;&gt;0,SUMIF(Invoices!O:P,A19,Invoices!P:P)/COUNTIF(Invoices!O:P,A19),0),IF(COUNTIF(Invoices!Q:R,A19)&lt;&gt;0,IF(COUNTIF(Invoices!Q:R,A19)&lt;&gt;0,SUMIF(Invoices!Q:R,A19,Invoices!R:R)/COUNTIF(Invoices!Q:R,A19),0),IF(COUNTIF(Invoices!S:T,A19)&lt;&gt;0,IF(COUNTIF(Invoices!S:T,A19)&lt;&gt;0,SUMIF(Invoices!S:T,A19,Invoices!T:T)/COUNTIF(Invoices!S:T,A19),0),IF(COUNTIF(Invoices!U:V,A19)&lt;&gt;0,IF(COUNTIF(Invoices!U:V,A19)&lt;&gt;0,SUMIF(Invoices!U:V,A19,Invoices!V:V)/COUNTIF(Invoices!U:V,A19),0),IF(COUNTIF(Invoices!W:X,A19)&lt;&gt;0,IF(COUNTIF(Invoices!W:X,A19)&lt;&gt;0,SUMIF(Invoices!W:X,A19,Invoices!X:X)/COUNTIF(Invoices!W:X,A19),0),IF(COUNTIF(Invoices!Y:Z,A19)&lt;&gt;0,IF(COUNTIF(Invoices!Y:Z,A19)&lt;&gt;0,SUMIF(Invoices!Y:Z,A19,Invoices!Z:Z)/COUNTIF(Invoices!Y:Z,A19),0),IF(COUNTIF(Invoices!AA:AB,A19)&lt;&gt;0,IF(COUNTIF(Invoices!AA:AB,A19)&lt;&gt;0,SUMIF(Invoices!AA:AB,A19,Invoices!AB:AB)/COUNTIF(Invoices!AA:AB,A19),0),IF(COUNTIF(Invoices!AC:AD,A19)&lt;&gt;0,IF(COUNTIF(Invoices!AC:AD,A19)&lt;&gt;0,SUMIF(Invoices!AC:AD,A19,Invoices!AD:AD)/COUNTIF(Invoices!AC:AD,A19),0),IF(COUNTIF(Invoices!AE:AF,A19)&lt;&gt;0,IF(COUNTIF(Invoices!AE:AF,A19)&lt;&gt;0,SUMIF(Invoices!AE:AF,A19,Invoices!AF:AF)/COUNTIF(Invoices!AE:AF,A19),0),IF(COUNTIF(Invoices!AG:AH,A19)&lt;&gt;0,IF(COUNTIF(Invoices!AG:AH,A19)&lt;&gt;0,SUMIF(Invoices!AG:AH,A19,Invoices!AH:AH)/COUNTIF(Invoices!AG:AH,A19),0),IF(COUNTIF(Invoices!AI:AJ,A19)&lt;&gt;0,IF(COUNTIF(Invoices!AI:AJ,A19)&lt;&gt;0,SUMIF(Invoices!AI:AJ,A19,Invoices!AJ:AJ)/COUNTIF(Invoices!AI:AJ,A19),0),IF(COUNTIF(Invoices!AK:AL,A19)&lt;&gt;0,IF(COUNTIF(Invoices!AK:AL,A19)&lt;&gt;0,SUMIF(Invoices!AK:AL,A19,Invoices!AL:AL)/COUNTIF(Invoices!AK:AL,A19),0),IF(COUNTIF(Invoices!AM:AN,A19)&lt;&gt;0,IF(COUNTIF(Invoices!AM:AN,A19)&lt;&gt;0,SUMIF(Invoices!AM:AN,A19,Invoices!AN:AN)/COUNTIF(Invoices!AM:AN,A19),0),"Not Available")))))))))))))))</f>
        <v>0.99</v>
      </c>
    </row>
    <row r="20" spans="1:5" ht="15.75" customHeight="1" x14ac:dyDescent="0.15">
      <c r="A20" s="6" t="s">
        <v>572</v>
      </c>
      <c r="B20" s="6" t="s">
        <v>573</v>
      </c>
      <c r="C20" s="6" t="s">
        <v>574</v>
      </c>
      <c r="D20" s="6" t="s">
        <v>574</v>
      </c>
      <c r="E20">
        <f ca="1">IF(COUNTIF(Invoices!K:L,A20)&lt;&gt;0,IF(COUNTIF(Invoices!K:L,A20)&lt;&gt;0,SUMIF(Invoices!K:L,A20,Invoices!L:L)/COUNTIF(Invoices!K:L,A20),0),IF(COUNTIF(Invoices!M:N,A20)&lt;&gt;0,IF(COUNTIF(Invoices!M:N,A20)&lt;&gt;0,SUMIF(Invoices!M:N,A20,Invoices!N:N)/COUNTIF(Invoices!M:N,A20),0),IF(COUNTIF(Invoices!O:P,A20)&lt;&gt;0,IF(COUNTIF(Invoices!O:P,A20)&lt;&gt;0,SUMIF(Invoices!O:P,A20,Invoices!P:P)/COUNTIF(Invoices!O:P,A20),0),IF(COUNTIF(Invoices!Q:R,A20)&lt;&gt;0,IF(COUNTIF(Invoices!Q:R,A20)&lt;&gt;0,SUMIF(Invoices!Q:R,A20,Invoices!R:R)/COUNTIF(Invoices!Q:R,A20),0),IF(COUNTIF(Invoices!S:T,A20)&lt;&gt;0,IF(COUNTIF(Invoices!S:T,A20)&lt;&gt;0,SUMIF(Invoices!S:T,A20,Invoices!T:T)/COUNTIF(Invoices!S:T,A20),0),IF(COUNTIF(Invoices!U:V,A20)&lt;&gt;0,IF(COUNTIF(Invoices!U:V,A20)&lt;&gt;0,SUMIF(Invoices!U:V,A20,Invoices!V:V)/COUNTIF(Invoices!U:V,A20),0),IF(COUNTIF(Invoices!W:X,A20)&lt;&gt;0,IF(COUNTIF(Invoices!W:X,A20)&lt;&gt;0,SUMIF(Invoices!W:X,A20,Invoices!X:X)/COUNTIF(Invoices!W:X,A20),0),IF(COUNTIF(Invoices!Y:Z,A20)&lt;&gt;0,IF(COUNTIF(Invoices!Y:Z,A20)&lt;&gt;0,SUMIF(Invoices!Y:Z,A20,Invoices!Z:Z)/COUNTIF(Invoices!Y:Z,A20),0),IF(COUNTIF(Invoices!AA:AB,A20)&lt;&gt;0,IF(COUNTIF(Invoices!AA:AB,A20)&lt;&gt;0,SUMIF(Invoices!AA:AB,A20,Invoices!AB:AB)/COUNTIF(Invoices!AA:AB,A20),0),IF(COUNTIF(Invoices!AC:AD,A20)&lt;&gt;0,IF(COUNTIF(Invoices!AC:AD,A20)&lt;&gt;0,SUMIF(Invoices!AC:AD,A20,Invoices!AD:AD)/COUNTIF(Invoices!AC:AD,A20),0),IF(COUNTIF(Invoices!AE:AF,A20)&lt;&gt;0,IF(COUNTIF(Invoices!AE:AF,A20)&lt;&gt;0,SUMIF(Invoices!AE:AF,A20,Invoices!AF:AF)/COUNTIF(Invoices!AE:AF,A20),0),IF(COUNTIF(Invoices!AG:AH,A20)&lt;&gt;0,IF(COUNTIF(Invoices!AG:AH,A20)&lt;&gt;0,SUMIF(Invoices!AG:AH,A20,Invoices!AH:AH)/COUNTIF(Invoices!AG:AH,A20),0),IF(COUNTIF(Invoices!AI:AJ,A20)&lt;&gt;0,IF(COUNTIF(Invoices!AI:AJ,A20)&lt;&gt;0,SUMIF(Invoices!AI:AJ,A20,Invoices!AJ:AJ)/COUNTIF(Invoices!AI:AJ,A20),0),IF(COUNTIF(Invoices!AK:AL,A20)&lt;&gt;0,IF(COUNTIF(Invoices!AK:AL,A20)&lt;&gt;0,SUMIF(Invoices!AK:AL,A20,Invoices!AL:AL)/COUNTIF(Invoices!AK:AL,A20),0),IF(COUNTIF(Invoices!AM:AN,A20)&lt;&gt;0,IF(COUNTIF(Invoices!AM:AN,A20)&lt;&gt;0,SUMIF(Invoices!AM:AN,A20,Invoices!AN:AN)/COUNTIF(Invoices!AM:AN,A20),0),"Not Available")))))))))))))))</f>
        <v>0.99</v>
      </c>
    </row>
    <row r="21" spans="1:5" ht="15.75" customHeight="1" x14ac:dyDescent="0.15">
      <c r="A21" s="6" t="s">
        <v>575</v>
      </c>
      <c r="B21" s="6" t="s">
        <v>576</v>
      </c>
      <c r="C21" s="6" t="s">
        <v>574</v>
      </c>
      <c r="D21" s="6" t="s">
        <v>574</v>
      </c>
      <c r="E21" t="str">
        <f>IF(COUNTIF(Invoices!K:L,A21)&lt;&gt;0,IF(COUNTIF(Invoices!K:L,A21)&lt;&gt;0,SUMIF(Invoices!K:L,A21,Invoices!L:L)/COUNTIF(Invoices!K:L,A21),0),IF(COUNTIF(Invoices!M:N,A21)&lt;&gt;0,IF(COUNTIF(Invoices!M:N,A21)&lt;&gt;0,SUMIF(Invoices!M:N,A21,Invoices!N:N)/COUNTIF(Invoices!M:N,A21),0),IF(COUNTIF(Invoices!O:P,A21)&lt;&gt;0,IF(COUNTIF(Invoices!O:P,A21)&lt;&gt;0,SUMIF(Invoices!O:P,A21,Invoices!P:P)/COUNTIF(Invoices!O:P,A21),0),IF(COUNTIF(Invoices!Q:R,A21)&lt;&gt;0,IF(COUNTIF(Invoices!Q:R,A21)&lt;&gt;0,SUMIF(Invoices!Q:R,A21,Invoices!R:R)/COUNTIF(Invoices!Q:R,A21),0),IF(COUNTIF(Invoices!S:T,A21)&lt;&gt;0,IF(COUNTIF(Invoices!S:T,A21)&lt;&gt;0,SUMIF(Invoices!S:T,A21,Invoices!T:T)/COUNTIF(Invoices!S:T,A21),0),IF(COUNTIF(Invoices!U:V,A21)&lt;&gt;0,IF(COUNTIF(Invoices!U:V,A21)&lt;&gt;0,SUMIF(Invoices!U:V,A21,Invoices!V:V)/COUNTIF(Invoices!U:V,A21),0),IF(COUNTIF(Invoices!W:X,A21)&lt;&gt;0,IF(COUNTIF(Invoices!W:X,A21)&lt;&gt;0,SUMIF(Invoices!W:X,A21,Invoices!X:X)/COUNTIF(Invoices!W:X,A21),0),IF(COUNTIF(Invoices!Y:Z,A21)&lt;&gt;0,IF(COUNTIF(Invoices!Y:Z,A21)&lt;&gt;0,SUMIF(Invoices!Y:Z,A21,Invoices!Z:Z)/COUNTIF(Invoices!Y:Z,A21),0),IF(COUNTIF(Invoices!AA:AB,A21)&lt;&gt;0,IF(COUNTIF(Invoices!AA:AB,A21)&lt;&gt;0,SUMIF(Invoices!AA:AB,A21,Invoices!AB:AB)/COUNTIF(Invoices!AA:AB,A21),0),IF(COUNTIF(Invoices!AC:AD,A21)&lt;&gt;0,IF(COUNTIF(Invoices!AC:AD,A21)&lt;&gt;0,SUMIF(Invoices!AC:AD,A21,Invoices!AD:AD)/COUNTIF(Invoices!AC:AD,A21),0),IF(COUNTIF(Invoices!AE:AF,A21)&lt;&gt;0,IF(COUNTIF(Invoices!AE:AF,A21)&lt;&gt;0,SUMIF(Invoices!AE:AF,A21,Invoices!AF:AF)/COUNTIF(Invoices!AE:AF,A21),0),IF(COUNTIF(Invoices!AG:AH,A21)&lt;&gt;0,IF(COUNTIF(Invoices!AG:AH,A21)&lt;&gt;0,SUMIF(Invoices!AG:AH,A21,Invoices!AH:AH)/COUNTIF(Invoices!AG:AH,A21),0),IF(COUNTIF(Invoices!AI:AJ,A21)&lt;&gt;0,IF(COUNTIF(Invoices!AI:AJ,A21)&lt;&gt;0,SUMIF(Invoices!AI:AJ,A21,Invoices!AJ:AJ)/COUNTIF(Invoices!AI:AJ,A21),0),IF(COUNTIF(Invoices!AK:AL,A21)&lt;&gt;0,IF(COUNTIF(Invoices!AK:AL,A21)&lt;&gt;0,SUMIF(Invoices!AK:AL,A21,Invoices!AL:AL)/COUNTIF(Invoices!AK:AL,A21),0),IF(COUNTIF(Invoices!AM:AN,A21)&lt;&gt;0,IF(COUNTIF(Invoices!AM:AN,A21)&lt;&gt;0,SUMIF(Invoices!AM:AN,A21,Invoices!AN:AN)/COUNTIF(Invoices!AM:AN,A21),0),"Not Available")))))))))))))))</f>
        <v>Not Available</v>
      </c>
    </row>
    <row r="22" spans="1:5" ht="15.75" customHeight="1" x14ac:dyDescent="0.15">
      <c r="A22" s="6" t="s">
        <v>577</v>
      </c>
      <c r="B22" s="6" t="s">
        <v>578</v>
      </c>
      <c r="C22" s="6" t="s">
        <v>574</v>
      </c>
      <c r="D22" s="6" t="s">
        <v>574</v>
      </c>
      <c r="E22" t="str">
        <f>IF(COUNTIF(Invoices!K:L,A22)&lt;&gt;0,IF(COUNTIF(Invoices!K:L,A22)&lt;&gt;0,SUMIF(Invoices!K:L,A22,Invoices!L:L)/COUNTIF(Invoices!K:L,A22),0),IF(COUNTIF(Invoices!M:N,A22)&lt;&gt;0,IF(COUNTIF(Invoices!M:N,A22)&lt;&gt;0,SUMIF(Invoices!M:N,A22,Invoices!N:N)/COUNTIF(Invoices!M:N,A22),0),IF(COUNTIF(Invoices!O:P,A22)&lt;&gt;0,IF(COUNTIF(Invoices!O:P,A22)&lt;&gt;0,SUMIF(Invoices!O:P,A22,Invoices!P:P)/COUNTIF(Invoices!O:P,A22),0),IF(COUNTIF(Invoices!Q:R,A22)&lt;&gt;0,IF(COUNTIF(Invoices!Q:R,A22)&lt;&gt;0,SUMIF(Invoices!Q:R,A22,Invoices!R:R)/COUNTIF(Invoices!Q:R,A22),0),IF(COUNTIF(Invoices!S:T,A22)&lt;&gt;0,IF(COUNTIF(Invoices!S:T,A22)&lt;&gt;0,SUMIF(Invoices!S:T,A22,Invoices!T:T)/COUNTIF(Invoices!S:T,A22),0),IF(COUNTIF(Invoices!U:V,A22)&lt;&gt;0,IF(COUNTIF(Invoices!U:V,A22)&lt;&gt;0,SUMIF(Invoices!U:V,A22,Invoices!V:V)/COUNTIF(Invoices!U:V,A22),0),IF(COUNTIF(Invoices!W:X,A22)&lt;&gt;0,IF(COUNTIF(Invoices!W:X,A22)&lt;&gt;0,SUMIF(Invoices!W:X,A22,Invoices!X:X)/COUNTIF(Invoices!W:X,A22),0),IF(COUNTIF(Invoices!Y:Z,A22)&lt;&gt;0,IF(COUNTIF(Invoices!Y:Z,A22)&lt;&gt;0,SUMIF(Invoices!Y:Z,A22,Invoices!Z:Z)/COUNTIF(Invoices!Y:Z,A22),0),IF(COUNTIF(Invoices!AA:AB,A22)&lt;&gt;0,IF(COUNTIF(Invoices!AA:AB,A22)&lt;&gt;0,SUMIF(Invoices!AA:AB,A22,Invoices!AB:AB)/COUNTIF(Invoices!AA:AB,A22),0),IF(COUNTIF(Invoices!AC:AD,A22)&lt;&gt;0,IF(COUNTIF(Invoices!AC:AD,A22)&lt;&gt;0,SUMIF(Invoices!AC:AD,A22,Invoices!AD:AD)/COUNTIF(Invoices!AC:AD,A22),0),IF(COUNTIF(Invoices!AE:AF,A22)&lt;&gt;0,IF(COUNTIF(Invoices!AE:AF,A22)&lt;&gt;0,SUMIF(Invoices!AE:AF,A22,Invoices!AF:AF)/COUNTIF(Invoices!AE:AF,A22),0),IF(COUNTIF(Invoices!AG:AH,A22)&lt;&gt;0,IF(COUNTIF(Invoices!AG:AH,A22)&lt;&gt;0,SUMIF(Invoices!AG:AH,A22,Invoices!AH:AH)/COUNTIF(Invoices!AG:AH,A22),0),IF(COUNTIF(Invoices!AI:AJ,A22)&lt;&gt;0,IF(COUNTIF(Invoices!AI:AJ,A22)&lt;&gt;0,SUMIF(Invoices!AI:AJ,A22,Invoices!AJ:AJ)/COUNTIF(Invoices!AI:AJ,A22),0),IF(COUNTIF(Invoices!AK:AL,A22)&lt;&gt;0,IF(COUNTIF(Invoices!AK:AL,A22)&lt;&gt;0,SUMIF(Invoices!AK:AL,A22,Invoices!AL:AL)/COUNTIF(Invoices!AK:AL,A22),0),IF(COUNTIF(Invoices!AM:AN,A22)&lt;&gt;0,IF(COUNTIF(Invoices!AM:AN,A22)&lt;&gt;0,SUMIF(Invoices!AM:AN,A22,Invoices!AN:AN)/COUNTIF(Invoices!AM:AN,A22),0),"Not Available")))))))))))))))</f>
        <v>Not Available</v>
      </c>
    </row>
    <row r="23" spans="1:5" ht="15.75" customHeight="1" x14ac:dyDescent="0.15">
      <c r="A23" s="6" t="s">
        <v>579</v>
      </c>
      <c r="B23" s="6" t="s">
        <v>578</v>
      </c>
      <c r="C23" s="6" t="s">
        <v>574</v>
      </c>
      <c r="D23" s="6" t="s">
        <v>574</v>
      </c>
      <c r="E23">
        <f ca="1">IF(COUNTIF(Invoices!K:L,A23)&lt;&gt;0,IF(COUNTIF(Invoices!K:L,A23)&lt;&gt;0,SUMIF(Invoices!K:L,A23,Invoices!L:L)/COUNTIF(Invoices!K:L,A23),0),IF(COUNTIF(Invoices!M:N,A23)&lt;&gt;0,IF(COUNTIF(Invoices!M:N,A23)&lt;&gt;0,SUMIF(Invoices!M:N,A23,Invoices!N:N)/COUNTIF(Invoices!M:N,A23),0),IF(COUNTIF(Invoices!O:P,A23)&lt;&gt;0,IF(COUNTIF(Invoices!O:P,A23)&lt;&gt;0,SUMIF(Invoices!O:P,A23,Invoices!P:P)/COUNTIF(Invoices!O:P,A23),0),IF(COUNTIF(Invoices!Q:R,A23)&lt;&gt;0,IF(COUNTIF(Invoices!Q:R,A23)&lt;&gt;0,SUMIF(Invoices!Q:R,A23,Invoices!R:R)/COUNTIF(Invoices!Q:R,A23),0),IF(COUNTIF(Invoices!S:T,A23)&lt;&gt;0,IF(COUNTIF(Invoices!S:T,A23)&lt;&gt;0,SUMIF(Invoices!S:T,A23,Invoices!T:T)/COUNTIF(Invoices!S:T,A23),0),IF(COUNTIF(Invoices!U:V,A23)&lt;&gt;0,IF(COUNTIF(Invoices!U:V,A23)&lt;&gt;0,SUMIF(Invoices!U:V,A23,Invoices!V:V)/COUNTIF(Invoices!U:V,A23),0),IF(COUNTIF(Invoices!W:X,A23)&lt;&gt;0,IF(COUNTIF(Invoices!W:X,A23)&lt;&gt;0,SUMIF(Invoices!W:X,A23,Invoices!X:X)/COUNTIF(Invoices!W:X,A23),0),IF(COUNTIF(Invoices!Y:Z,A23)&lt;&gt;0,IF(COUNTIF(Invoices!Y:Z,A23)&lt;&gt;0,SUMIF(Invoices!Y:Z,A23,Invoices!Z:Z)/COUNTIF(Invoices!Y:Z,A23),0),IF(COUNTIF(Invoices!AA:AB,A23)&lt;&gt;0,IF(COUNTIF(Invoices!AA:AB,A23)&lt;&gt;0,SUMIF(Invoices!AA:AB,A23,Invoices!AB:AB)/COUNTIF(Invoices!AA:AB,A23),0),IF(COUNTIF(Invoices!AC:AD,A23)&lt;&gt;0,IF(COUNTIF(Invoices!AC:AD,A23)&lt;&gt;0,SUMIF(Invoices!AC:AD,A23,Invoices!AD:AD)/COUNTIF(Invoices!AC:AD,A23),0),IF(COUNTIF(Invoices!AE:AF,A23)&lt;&gt;0,IF(COUNTIF(Invoices!AE:AF,A23)&lt;&gt;0,SUMIF(Invoices!AE:AF,A23,Invoices!AF:AF)/COUNTIF(Invoices!AE:AF,A23),0),IF(COUNTIF(Invoices!AG:AH,A23)&lt;&gt;0,IF(COUNTIF(Invoices!AG:AH,A23)&lt;&gt;0,SUMIF(Invoices!AG:AH,A23,Invoices!AH:AH)/COUNTIF(Invoices!AG:AH,A23),0),IF(COUNTIF(Invoices!AI:AJ,A23)&lt;&gt;0,IF(COUNTIF(Invoices!AI:AJ,A23)&lt;&gt;0,SUMIF(Invoices!AI:AJ,A23,Invoices!AJ:AJ)/COUNTIF(Invoices!AI:AJ,A23),0),IF(COUNTIF(Invoices!AK:AL,A23)&lt;&gt;0,IF(COUNTIF(Invoices!AK:AL,A23)&lt;&gt;0,SUMIF(Invoices!AK:AL,A23,Invoices!AL:AL)/COUNTIF(Invoices!AK:AL,A23),0),IF(COUNTIF(Invoices!AM:AN,A23)&lt;&gt;0,IF(COUNTIF(Invoices!AM:AN,A23)&lt;&gt;0,SUMIF(Invoices!AM:AN,A23,Invoices!AN:AN)/COUNTIF(Invoices!AM:AN,A23),0),"Not Available")))))))))))))))</f>
        <v>0.99</v>
      </c>
    </row>
    <row r="24" spans="1:5" ht="15.75" customHeight="1" x14ac:dyDescent="0.15">
      <c r="A24" s="6" t="s">
        <v>580</v>
      </c>
      <c r="B24" s="6" t="s">
        <v>573</v>
      </c>
      <c r="C24" s="6" t="s">
        <v>574</v>
      </c>
      <c r="D24" s="6" t="s">
        <v>574</v>
      </c>
      <c r="E24">
        <f ca="1">IF(COUNTIF(Invoices!K:L,A24)&lt;&gt;0,IF(COUNTIF(Invoices!K:L,A24)&lt;&gt;0,SUMIF(Invoices!K:L,A24,Invoices!L:L)/COUNTIF(Invoices!K:L,A24),0),IF(COUNTIF(Invoices!M:N,A24)&lt;&gt;0,IF(COUNTIF(Invoices!M:N,A24)&lt;&gt;0,SUMIF(Invoices!M:N,A24,Invoices!N:N)/COUNTIF(Invoices!M:N,A24),0),IF(COUNTIF(Invoices!O:P,A24)&lt;&gt;0,IF(COUNTIF(Invoices!O:P,A24)&lt;&gt;0,SUMIF(Invoices!O:P,A24,Invoices!P:P)/COUNTIF(Invoices!O:P,A24),0),IF(COUNTIF(Invoices!Q:R,A24)&lt;&gt;0,IF(COUNTIF(Invoices!Q:R,A24)&lt;&gt;0,SUMIF(Invoices!Q:R,A24,Invoices!R:R)/COUNTIF(Invoices!Q:R,A24),0),IF(COUNTIF(Invoices!S:T,A24)&lt;&gt;0,IF(COUNTIF(Invoices!S:T,A24)&lt;&gt;0,SUMIF(Invoices!S:T,A24,Invoices!T:T)/COUNTIF(Invoices!S:T,A24),0),IF(COUNTIF(Invoices!U:V,A24)&lt;&gt;0,IF(COUNTIF(Invoices!U:V,A24)&lt;&gt;0,SUMIF(Invoices!U:V,A24,Invoices!V:V)/COUNTIF(Invoices!U:V,A24),0),IF(COUNTIF(Invoices!W:X,A24)&lt;&gt;0,IF(COUNTIF(Invoices!W:X,A24)&lt;&gt;0,SUMIF(Invoices!W:X,A24,Invoices!X:X)/COUNTIF(Invoices!W:X,A24),0),IF(COUNTIF(Invoices!Y:Z,A24)&lt;&gt;0,IF(COUNTIF(Invoices!Y:Z,A24)&lt;&gt;0,SUMIF(Invoices!Y:Z,A24,Invoices!Z:Z)/COUNTIF(Invoices!Y:Z,A24),0),IF(COUNTIF(Invoices!AA:AB,A24)&lt;&gt;0,IF(COUNTIF(Invoices!AA:AB,A24)&lt;&gt;0,SUMIF(Invoices!AA:AB,A24,Invoices!AB:AB)/COUNTIF(Invoices!AA:AB,A24),0),IF(COUNTIF(Invoices!AC:AD,A24)&lt;&gt;0,IF(COUNTIF(Invoices!AC:AD,A24)&lt;&gt;0,SUMIF(Invoices!AC:AD,A24,Invoices!AD:AD)/COUNTIF(Invoices!AC:AD,A24),0),IF(COUNTIF(Invoices!AE:AF,A24)&lt;&gt;0,IF(COUNTIF(Invoices!AE:AF,A24)&lt;&gt;0,SUMIF(Invoices!AE:AF,A24,Invoices!AF:AF)/COUNTIF(Invoices!AE:AF,A24),0),IF(COUNTIF(Invoices!AG:AH,A24)&lt;&gt;0,IF(COUNTIF(Invoices!AG:AH,A24)&lt;&gt;0,SUMIF(Invoices!AG:AH,A24,Invoices!AH:AH)/COUNTIF(Invoices!AG:AH,A24),0),IF(COUNTIF(Invoices!AI:AJ,A24)&lt;&gt;0,IF(COUNTIF(Invoices!AI:AJ,A24)&lt;&gt;0,SUMIF(Invoices!AI:AJ,A24,Invoices!AJ:AJ)/COUNTIF(Invoices!AI:AJ,A24),0),IF(COUNTIF(Invoices!AK:AL,A24)&lt;&gt;0,IF(COUNTIF(Invoices!AK:AL,A24)&lt;&gt;0,SUMIF(Invoices!AK:AL,A24,Invoices!AL:AL)/COUNTIF(Invoices!AK:AL,A24),0),IF(COUNTIF(Invoices!AM:AN,A24)&lt;&gt;0,IF(COUNTIF(Invoices!AM:AN,A24)&lt;&gt;0,SUMIF(Invoices!AM:AN,A24,Invoices!AN:AN)/COUNTIF(Invoices!AM:AN,A24),0),"Not Available")))))))))))))))</f>
        <v>0.99</v>
      </c>
    </row>
    <row r="25" spans="1:5" ht="15.75" customHeight="1" x14ac:dyDescent="0.15">
      <c r="A25" s="6" t="s">
        <v>581</v>
      </c>
      <c r="B25" s="6" t="s">
        <v>573</v>
      </c>
      <c r="C25" s="6" t="s">
        <v>574</v>
      </c>
      <c r="D25" s="6" t="s">
        <v>574</v>
      </c>
      <c r="E25" t="str">
        <f>IF(COUNTIF(Invoices!K:L,A25)&lt;&gt;0,IF(COUNTIF(Invoices!K:L,A25)&lt;&gt;0,SUMIF(Invoices!K:L,A25,Invoices!L:L)/COUNTIF(Invoices!K:L,A25),0),IF(COUNTIF(Invoices!M:N,A25)&lt;&gt;0,IF(COUNTIF(Invoices!M:N,A25)&lt;&gt;0,SUMIF(Invoices!M:N,A25,Invoices!N:N)/COUNTIF(Invoices!M:N,A25),0),IF(COUNTIF(Invoices!O:P,A25)&lt;&gt;0,IF(COUNTIF(Invoices!O:P,A25)&lt;&gt;0,SUMIF(Invoices!O:P,A25,Invoices!P:P)/COUNTIF(Invoices!O:P,A25),0),IF(COUNTIF(Invoices!Q:R,A25)&lt;&gt;0,IF(COUNTIF(Invoices!Q:R,A25)&lt;&gt;0,SUMIF(Invoices!Q:R,A25,Invoices!R:R)/COUNTIF(Invoices!Q:R,A25),0),IF(COUNTIF(Invoices!S:T,A25)&lt;&gt;0,IF(COUNTIF(Invoices!S:T,A25)&lt;&gt;0,SUMIF(Invoices!S:T,A25,Invoices!T:T)/COUNTIF(Invoices!S:T,A25),0),IF(COUNTIF(Invoices!U:V,A25)&lt;&gt;0,IF(COUNTIF(Invoices!U:V,A25)&lt;&gt;0,SUMIF(Invoices!U:V,A25,Invoices!V:V)/COUNTIF(Invoices!U:V,A25),0),IF(COUNTIF(Invoices!W:X,A25)&lt;&gt;0,IF(COUNTIF(Invoices!W:X,A25)&lt;&gt;0,SUMIF(Invoices!W:X,A25,Invoices!X:X)/COUNTIF(Invoices!W:X,A25),0),IF(COUNTIF(Invoices!Y:Z,A25)&lt;&gt;0,IF(COUNTIF(Invoices!Y:Z,A25)&lt;&gt;0,SUMIF(Invoices!Y:Z,A25,Invoices!Z:Z)/COUNTIF(Invoices!Y:Z,A25),0),IF(COUNTIF(Invoices!AA:AB,A25)&lt;&gt;0,IF(COUNTIF(Invoices!AA:AB,A25)&lt;&gt;0,SUMIF(Invoices!AA:AB,A25,Invoices!AB:AB)/COUNTIF(Invoices!AA:AB,A25),0),IF(COUNTIF(Invoices!AC:AD,A25)&lt;&gt;0,IF(COUNTIF(Invoices!AC:AD,A25)&lt;&gt;0,SUMIF(Invoices!AC:AD,A25,Invoices!AD:AD)/COUNTIF(Invoices!AC:AD,A25),0),IF(COUNTIF(Invoices!AE:AF,A25)&lt;&gt;0,IF(COUNTIF(Invoices!AE:AF,A25)&lt;&gt;0,SUMIF(Invoices!AE:AF,A25,Invoices!AF:AF)/COUNTIF(Invoices!AE:AF,A25),0),IF(COUNTIF(Invoices!AG:AH,A25)&lt;&gt;0,IF(COUNTIF(Invoices!AG:AH,A25)&lt;&gt;0,SUMIF(Invoices!AG:AH,A25,Invoices!AH:AH)/COUNTIF(Invoices!AG:AH,A25),0),IF(COUNTIF(Invoices!AI:AJ,A25)&lt;&gt;0,IF(COUNTIF(Invoices!AI:AJ,A25)&lt;&gt;0,SUMIF(Invoices!AI:AJ,A25,Invoices!AJ:AJ)/COUNTIF(Invoices!AI:AJ,A25),0),IF(COUNTIF(Invoices!AK:AL,A25)&lt;&gt;0,IF(COUNTIF(Invoices!AK:AL,A25)&lt;&gt;0,SUMIF(Invoices!AK:AL,A25,Invoices!AL:AL)/COUNTIF(Invoices!AK:AL,A25),0),IF(COUNTIF(Invoices!AM:AN,A25)&lt;&gt;0,IF(COUNTIF(Invoices!AM:AN,A25)&lt;&gt;0,SUMIF(Invoices!AM:AN,A25,Invoices!AN:AN)/COUNTIF(Invoices!AM:AN,A25),0),"Not Available")))))))))))))))</f>
        <v>Not Available</v>
      </c>
    </row>
    <row r="26" spans="1:5" ht="15.75" customHeight="1" x14ac:dyDescent="0.15">
      <c r="A26" s="6" t="s">
        <v>582</v>
      </c>
      <c r="B26" s="6" t="s">
        <v>573</v>
      </c>
      <c r="C26" s="6" t="s">
        <v>574</v>
      </c>
      <c r="D26" s="6" t="s">
        <v>574</v>
      </c>
      <c r="E26" t="str">
        <f>IF(COUNTIF(Invoices!K:L,A26)&lt;&gt;0,IF(COUNTIF(Invoices!K:L,A26)&lt;&gt;0,SUMIF(Invoices!K:L,A26,Invoices!L:L)/COUNTIF(Invoices!K:L,A26),0),IF(COUNTIF(Invoices!M:N,A26)&lt;&gt;0,IF(COUNTIF(Invoices!M:N,A26)&lt;&gt;0,SUMIF(Invoices!M:N,A26,Invoices!N:N)/COUNTIF(Invoices!M:N,A26),0),IF(COUNTIF(Invoices!O:P,A26)&lt;&gt;0,IF(COUNTIF(Invoices!O:P,A26)&lt;&gt;0,SUMIF(Invoices!O:P,A26,Invoices!P:P)/COUNTIF(Invoices!O:P,A26),0),IF(COUNTIF(Invoices!Q:R,A26)&lt;&gt;0,IF(COUNTIF(Invoices!Q:R,A26)&lt;&gt;0,SUMIF(Invoices!Q:R,A26,Invoices!R:R)/COUNTIF(Invoices!Q:R,A26),0),IF(COUNTIF(Invoices!S:T,A26)&lt;&gt;0,IF(COUNTIF(Invoices!S:T,A26)&lt;&gt;0,SUMIF(Invoices!S:T,A26,Invoices!T:T)/COUNTIF(Invoices!S:T,A26),0),IF(COUNTIF(Invoices!U:V,A26)&lt;&gt;0,IF(COUNTIF(Invoices!U:V,A26)&lt;&gt;0,SUMIF(Invoices!U:V,A26,Invoices!V:V)/COUNTIF(Invoices!U:V,A26),0),IF(COUNTIF(Invoices!W:X,A26)&lt;&gt;0,IF(COUNTIF(Invoices!W:X,A26)&lt;&gt;0,SUMIF(Invoices!W:X,A26,Invoices!X:X)/COUNTIF(Invoices!W:X,A26),0),IF(COUNTIF(Invoices!Y:Z,A26)&lt;&gt;0,IF(COUNTIF(Invoices!Y:Z,A26)&lt;&gt;0,SUMIF(Invoices!Y:Z,A26,Invoices!Z:Z)/COUNTIF(Invoices!Y:Z,A26),0),IF(COUNTIF(Invoices!AA:AB,A26)&lt;&gt;0,IF(COUNTIF(Invoices!AA:AB,A26)&lt;&gt;0,SUMIF(Invoices!AA:AB,A26,Invoices!AB:AB)/COUNTIF(Invoices!AA:AB,A26),0),IF(COUNTIF(Invoices!AC:AD,A26)&lt;&gt;0,IF(COUNTIF(Invoices!AC:AD,A26)&lt;&gt;0,SUMIF(Invoices!AC:AD,A26,Invoices!AD:AD)/COUNTIF(Invoices!AC:AD,A26),0),IF(COUNTIF(Invoices!AE:AF,A26)&lt;&gt;0,IF(COUNTIF(Invoices!AE:AF,A26)&lt;&gt;0,SUMIF(Invoices!AE:AF,A26,Invoices!AF:AF)/COUNTIF(Invoices!AE:AF,A26),0),IF(COUNTIF(Invoices!AG:AH,A26)&lt;&gt;0,IF(COUNTIF(Invoices!AG:AH,A26)&lt;&gt;0,SUMIF(Invoices!AG:AH,A26,Invoices!AH:AH)/COUNTIF(Invoices!AG:AH,A26),0),IF(COUNTIF(Invoices!AI:AJ,A26)&lt;&gt;0,IF(COUNTIF(Invoices!AI:AJ,A26)&lt;&gt;0,SUMIF(Invoices!AI:AJ,A26,Invoices!AJ:AJ)/COUNTIF(Invoices!AI:AJ,A26),0),IF(COUNTIF(Invoices!AK:AL,A26)&lt;&gt;0,IF(COUNTIF(Invoices!AK:AL,A26)&lt;&gt;0,SUMIF(Invoices!AK:AL,A26,Invoices!AL:AL)/COUNTIF(Invoices!AK:AL,A26),0),IF(COUNTIF(Invoices!AM:AN,A26)&lt;&gt;0,IF(COUNTIF(Invoices!AM:AN,A26)&lt;&gt;0,SUMIF(Invoices!AM:AN,A26,Invoices!AN:AN)/COUNTIF(Invoices!AM:AN,A26),0),"Not Available")))))))))))))))</f>
        <v>Not Available</v>
      </c>
    </row>
    <row r="27" spans="1:5" ht="15.75" customHeight="1" x14ac:dyDescent="0.15">
      <c r="A27" s="6" t="s">
        <v>583</v>
      </c>
      <c r="B27" s="6" t="s">
        <v>573</v>
      </c>
      <c r="C27" s="6" t="s">
        <v>574</v>
      </c>
      <c r="D27" s="6" t="s">
        <v>574</v>
      </c>
      <c r="E27">
        <f ca="1">IF(COUNTIF(Invoices!K:L,A27)&lt;&gt;0,IF(COUNTIF(Invoices!K:L,A27)&lt;&gt;0,SUMIF(Invoices!K:L,A27,Invoices!L:L)/COUNTIF(Invoices!K:L,A27),0),IF(COUNTIF(Invoices!M:N,A27)&lt;&gt;0,IF(COUNTIF(Invoices!M:N,A27)&lt;&gt;0,SUMIF(Invoices!M:N,A27,Invoices!N:N)/COUNTIF(Invoices!M:N,A27),0),IF(COUNTIF(Invoices!O:P,A27)&lt;&gt;0,IF(COUNTIF(Invoices!O:P,A27)&lt;&gt;0,SUMIF(Invoices!O:P,A27,Invoices!P:P)/COUNTIF(Invoices!O:P,A27),0),IF(COUNTIF(Invoices!Q:R,A27)&lt;&gt;0,IF(COUNTIF(Invoices!Q:R,A27)&lt;&gt;0,SUMIF(Invoices!Q:R,A27,Invoices!R:R)/COUNTIF(Invoices!Q:R,A27),0),IF(COUNTIF(Invoices!S:T,A27)&lt;&gt;0,IF(COUNTIF(Invoices!S:T,A27)&lt;&gt;0,SUMIF(Invoices!S:T,A27,Invoices!T:T)/COUNTIF(Invoices!S:T,A27),0),IF(COUNTIF(Invoices!U:V,A27)&lt;&gt;0,IF(COUNTIF(Invoices!U:V,A27)&lt;&gt;0,SUMIF(Invoices!U:V,A27,Invoices!V:V)/COUNTIF(Invoices!U:V,A27),0),IF(COUNTIF(Invoices!W:X,A27)&lt;&gt;0,IF(COUNTIF(Invoices!W:X,A27)&lt;&gt;0,SUMIF(Invoices!W:X,A27,Invoices!X:X)/COUNTIF(Invoices!W:X,A27),0),IF(COUNTIF(Invoices!Y:Z,A27)&lt;&gt;0,IF(COUNTIF(Invoices!Y:Z,A27)&lt;&gt;0,SUMIF(Invoices!Y:Z,A27,Invoices!Z:Z)/COUNTIF(Invoices!Y:Z,A27),0),IF(COUNTIF(Invoices!AA:AB,A27)&lt;&gt;0,IF(COUNTIF(Invoices!AA:AB,A27)&lt;&gt;0,SUMIF(Invoices!AA:AB,A27,Invoices!AB:AB)/COUNTIF(Invoices!AA:AB,A27),0),IF(COUNTIF(Invoices!AC:AD,A27)&lt;&gt;0,IF(COUNTIF(Invoices!AC:AD,A27)&lt;&gt;0,SUMIF(Invoices!AC:AD,A27,Invoices!AD:AD)/COUNTIF(Invoices!AC:AD,A27),0),IF(COUNTIF(Invoices!AE:AF,A27)&lt;&gt;0,IF(COUNTIF(Invoices!AE:AF,A27)&lt;&gt;0,SUMIF(Invoices!AE:AF,A27,Invoices!AF:AF)/COUNTIF(Invoices!AE:AF,A27),0),IF(COUNTIF(Invoices!AG:AH,A27)&lt;&gt;0,IF(COUNTIF(Invoices!AG:AH,A27)&lt;&gt;0,SUMIF(Invoices!AG:AH,A27,Invoices!AH:AH)/COUNTIF(Invoices!AG:AH,A27),0),IF(COUNTIF(Invoices!AI:AJ,A27)&lt;&gt;0,IF(COUNTIF(Invoices!AI:AJ,A27)&lt;&gt;0,SUMIF(Invoices!AI:AJ,A27,Invoices!AJ:AJ)/COUNTIF(Invoices!AI:AJ,A27),0),IF(COUNTIF(Invoices!AK:AL,A27)&lt;&gt;0,IF(COUNTIF(Invoices!AK:AL,A27)&lt;&gt;0,SUMIF(Invoices!AK:AL,A27,Invoices!AL:AL)/COUNTIF(Invoices!AK:AL,A27),0),IF(COUNTIF(Invoices!AM:AN,A27)&lt;&gt;0,IF(COUNTIF(Invoices!AM:AN,A27)&lt;&gt;0,SUMIF(Invoices!AM:AN,A27,Invoices!AN:AN)/COUNTIF(Invoices!AM:AN,A27),0),"Not Available")))))))))))))))</f>
        <v>0.99</v>
      </c>
    </row>
    <row r="28" spans="1:5" ht="15.75" customHeight="1" x14ac:dyDescent="0.15">
      <c r="A28" s="6" t="s">
        <v>584</v>
      </c>
      <c r="B28" s="6" t="s">
        <v>585</v>
      </c>
      <c r="C28" s="6" t="s">
        <v>586</v>
      </c>
      <c r="D28" s="6" t="s">
        <v>587</v>
      </c>
      <c r="E28">
        <f ca="1">IF(COUNTIF(Invoices!K:L,A28)&lt;&gt;0,IF(COUNTIF(Invoices!K:L,A28)&lt;&gt;0,SUMIF(Invoices!K:L,A28,Invoices!L:L)/COUNTIF(Invoices!K:L,A28),0),IF(COUNTIF(Invoices!M:N,A28)&lt;&gt;0,IF(COUNTIF(Invoices!M:N,A28)&lt;&gt;0,SUMIF(Invoices!M:N,A28,Invoices!N:N)/COUNTIF(Invoices!M:N,A28),0),IF(COUNTIF(Invoices!O:P,A28)&lt;&gt;0,IF(COUNTIF(Invoices!O:P,A28)&lt;&gt;0,SUMIF(Invoices!O:P,A28,Invoices!P:P)/COUNTIF(Invoices!O:P,A28),0),IF(COUNTIF(Invoices!Q:R,A28)&lt;&gt;0,IF(COUNTIF(Invoices!Q:R,A28)&lt;&gt;0,SUMIF(Invoices!Q:R,A28,Invoices!R:R)/COUNTIF(Invoices!Q:R,A28),0),IF(COUNTIF(Invoices!S:T,A28)&lt;&gt;0,IF(COUNTIF(Invoices!S:T,A28)&lt;&gt;0,SUMIF(Invoices!S:T,A28,Invoices!T:T)/COUNTIF(Invoices!S:T,A28),0),IF(COUNTIF(Invoices!U:V,A28)&lt;&gt;0,IF(COUNTIF(Invoices!U:V,A28)&lt;&gt;0,SUMIF(Invoices!U:V,A28,Invoices!V:V)/COUNTIF(Invoices!U:V,A28),0),IF(COUNTIF(Invoices!W:X,A28)&lt;&gt;0,IF(COUNTIF(Invoices!W:X,A28)&lt;&gt;0,SUMIF(Invoices!W:X,A28,Invoices!X:X)/COUNTIF(Invoices!W:X,A28),0),IF(COUNTIF(Invoices!Y:Z,A28)&lt;&gt;0,IF(COUNTIF(Invoices!Y:Z,A28)&lt;&gt;0,SUMIF(Invoices!Y:Z,A28,Invoices!Z:Z)/COUNTIF(Invoices!Y:Z,A28),0),IF(COUNTIF(Invoices!AA:AB,A28)&lt;&gt;0,IF(COUNTIF(Invoices!AA:AB,A28)&lt;&gt;0,SUMIF(Invoices!AA:AB,A28,Invoices!AB:AB)/COUNTIF(Invoices!AA:AB,A28),0),IF(COUNTIF(Invoices!AC:AD,A28)&lt;&gt;0,IF(COUNTIF(Invoices!AC:AD,A28)&lt;&gt;0,SUMIF(Invoices!AC:AD,A28,Invoices!AD:AD)/COUNTIF(Invoices!AC:AD,A28),0),IF(COUNTIF(Invoices!AE:AF,A28)&lt;&gt;0,IF(COUNTIF(Invoices!AE:AF,A28)&lt;&gt;0,SUMIF(Invoices!AE:AF,A28,Invoices!AF:AF)/COUNTIF(Invoices!AE:AF,A28),0),IF(COUNTIF(Invoices!AG:AH,A28)&lt;&gt;0,IF(COUNTIF(Invoices!AG:AH,A28)&lt;&gt;0,SUMIF(Invoices!AG:AH,A28,Invoices!AH:AH)/COUNTIF(Invoices!AG:AH,A28),0),IF(COUNTIF(Invoices!AI:AJ,A28)&lt;&gt;0,IF(COUNTIF(Invoices!AI:AJ,A28)&lt;&gt;0,SUMIF(Invoices!AI:AJ,A28,Invoices!AJ:AJ)/COUNTIF(Invoices!AI:AJ,A28),0),IF(COUNTIF(Invoices!AK:AL,A28)&lt;&gt;0,IF(COUNTIF(Invoices!AK:AL,A28)&lt;&gt;0,SUMIF(Invoices!AK:AL,A28,Invoices!AL:AL)/COUNTIF(Invoices!AK:AL,A28),0),IF(COUNTIF(Invoices!AM:AN,A28)&lt;&gt;0,IF(COUNTIF(Invoices!AM:AN,A28)&lt;&gt;0,SUMIF(Invoices!AM:AN,A28,Invoices!AN:AN)/COUNTIF(Invoices!AM:AN,A28),0),"Not Available")))))))))))))))</f>
        <v>0.99</v>
      </c>
    </row>
    <row r="29" spans="1:5" ht="15.75" customHeight="1" x14ac:dyDescent="0.15">
      <c r="A29" s="6" t="s">
        <v>588</v>
      </c>
      <c r="C29" s="6" t="s">
        <v>589</v>
      </c>
      <c r="D29" s="6" t="s">
        <v>590</v>
      </c>
      <c r="E29" t="str">
        <f>IF(COUNTIF(Invoices!K:L,A29)&lt;&gt;0,IF(COUNTIF(Invoices!K:L,A29)&lt;&gt;0,SUMIF(Invoices!K:L,A29,Invoices!L:L)/COUNTIF(Invoices!K:L,A29),0),IF(COUNTIF(Invoices!M:N,A29)&lt;&gt;0,IF(COUNTIF(Invoices!M:N,A29)&lt;&gt;0,SUMIF(Invoices!M:N,A29,Invoices!N:N)/COUNTIF(Invoices!M:N,A29),0),IF(COUNTIF(Invoices!O:P,A29)&lt;&gt;0,IF(COUNTIF(Invoices!O:P,A29)&lt;&gt;0,SUMIF(Invoices!O:P,A29,Invoices!P:P)/COUNTIF(Invoices!O:P,A29),0),IF(COUNTIF(Invoices!Q:R,A29)&lt;&gt;0,IF(COUNTIF(Invoices!Q:R,A29)&lt;&gt;0,SUMIF(Invoices!Q:R,A29,Invoices!R:R)/COUNTIF(Invoices!Q:R,A29),0),IF(COUNTIF(Invoices!S:T,A29)&lt;&gt;0,IF(COUNTIF(Invoices!S:T,A29)&lt;&gt;0,SUMIF(Invoices!S:T,A29,Invoices!T:T)/COUNTIF(Invoices!S:T,A29),0),IF(COUNTIF(Invoices!U:V,A29)&lt;&gt;0,IF(COUNTIF(Invoices!U:V,A29)&lt;&gt;0,SUMIF(Invoices!U:V,A29,Invoices!V:V)/COUNTIF(Invoices!U:V,A29),0),IF(COUNTIF(Invoices!W:X,A29)&lt;&gt;0,IF(COUNTIF(Invoices!W:X,A29)&lt;&gt;0,SUMIF(Invoices!W:X,A29,Invoices!X:X)/COUNTIF(Invoices!W:X,A29),0),IF(COUNTIF(Invoices!Y:Z,A29)&lt;&gt;0,IF(COUNTIF(Invoices!Y:Z,A29)&lt;&gt;0,SUMIF(Invoices!Y:Z,A29,Invoices!Z:Z)/COUNTIF(Invoices!Y:Z,A29),0),IF(COUNTIF(Invoices!AA:AB,A29)&lt;&gt;0,IF(COUNTIF(Invoices!AA:AB,A29)&lt;&gt;0,SUMIF(Invoices!AA:AB,A29,Invoices!AB:AB)/COUNTIF(Invoices!AA:AB,A29),0),IF(COUNTIF(Invoices!AC:AD,A29)&lt;&gt;0,IF(COUNTIF(Invoices!AC:AD,A29)&lt;&gt;0,SUMIF(Invoices!AC:AD,A29,Invoices!AD:AD)/COUNTIF(Invoices!AC:AD,A29),0),IF(COUNTIF(Invoices!AE:AF,A29)&lt;&gt;0,IF(COUNTIF(Invoices!AE:AF,A29)&lt;&gt;0,SUMIF(Invoices!AE:AF,A29,Invoices!AF:AF)/COUNTIF(Invoices!AE:AF,A29),0),IF(COUNTIF(Invoices!AG:AH,A29)&lt;&gt;0,IF(COUNTIF(Invoices!AG:AH,A29)&lt;&gt;0,SUMIF(Invoices!AG:AH,A29,Invoices!AH:AH)/COUNTIF(Invoices!AG:AH,A29),0),IF(COUNTIF(Invoices!AI:AJ,A29)&lt;&gt;0,IF(COUNTIF(Invoices!AI:AJ,A29)&lt;&gt;0,SUMIF(Invoices!AI:AJ,A29,Invoices!AJ:AJ)/COUNTIF(Invoices!AI:AJ,A29),0),IF(COUNTIF(Invoices!AK:AL,A29)&lt;&gt;0,IF(COUNTIF(Invoices!AK:AL,A29)&lt;&gt;0,SUMIF(Invoices!AK:AL,A29,Invoices!AL:AL)/COUNTIF(Invoices!AK:AL,A29),0),IF(COUNTIF(Invoices!AM:AN,A29)&lt;&gt;0,IF(COUNTIF(Invoices!AM:AN,A29)&lt;&gt;0,SUMIF(Invoices!AM:AN,A29,Invoices!AN:AN)/COUNTIF(Invoices!AM:AN,A29),0),"Not Available")))))))))))))))</f>
        <v>Not Available</v>
      </c>
    </row>
    <row r="30" spans="1:5" ht="15.75" customHeight="1" x14ac:dyDescent="0.15">
      <c r="A30" s="6" t="s">
        <v>591</v>
      </c>
      <c r="C30" s="6" t="s">
        <v>592</v>
      </c>
      <c r="D30" s="6" t="s">
        <v>593</v>
      </c>
      <c r="E30" t="str">
        <f>IF(COUNTIF(Invoices!K:L,A30)&lt;&gt;0,IF(COUNTIF(Invoices!K:L,A30)&lt;&gt;0,SUMIF(Invoices!K:L,A30,Invoices!L:L)/COUNTIF(Invoices!K:L,A30),0),IF(COUNTIF(Invoices!M:N,A30)&lt;&gt;0,IF(COUNTIF(Invoices!M:N,A30)&lt;&gt;0,SUMIF(Invoices!M:N,A30,Invoices!N:N)/COUNTIF(Invoices!M:N,A30),0),IF(COUNTIF(Invoices!O:P,A30)&lt;&gt;0,IF(COUNTIF(Invoices!O:P,A30)&lt;&gt;0,SUMIF(Invoices!O:P,A30,Invoices!P:P)/COUNTIF(Invoices!O:P,A30),0),IF(COUNTIF(Invoices!Q:R,A30)&lt;&gt;0,IF(COUNTIF(Invoices!Q:R,A30)&lt;&gt;0,SUMIF(Invoices!Q:R,A30,Invoices!R:R)/COUNTIF(Invoices!Q:R,A30),0),IF(COUNTIF(Invoices!S:T,A30)&lt;&gt;0,IF(COUNTIF(Invoices!S:T,A30)&lt;&gt;0,SUMIF(Invoices!S:T,A30,Invoices!T:T)/COUNTIF(Invoices!S:T,A30),0),IF(COUNTIF(Invoices!U:V,A30)&lt;&gt;0,IF(COUNTIF(Invoices!U:V,A30)&lt;&gt;0,SUMIF(Invoices!U:V,A30,Invoices!V:V)/COUNTIF(Invoices!U:V,A30),0),IF(COUNTIF(Invoices!W:X,A30)&lt;&gt;0,IF(COUNTIF(Invoices!W:X,A30)&lt;&gt;0,SUMIF(Invoices!W:X,A30,Invoices!X:X)/COUNTIF(Invoices!W:X,A30),0),IF(COUNTIF(Invoices!Y:Z,A30)&lt;&gt;0,IF(COUNTIF(Invoices!Y:Z,A30)&lt;&gt;0,SUMIF(Invoices!Y:Z,A30,Invoices!Z:Z)/COUNTIF(Invoices!Y:Z,A30),0),IF(COUNTIF(Invoices!AA:AB,A30)&lt;&gt;0,IF(COUNTIF(Invoices!AA:AB,A30)&lt;&gt;0,SUMIF(Invoices!AA:AB,A30,Invoices!AB:AB)/COUNTIF(Invoices!AA:AB,A30),0),IF(COUNTIF(Invoices!AC:AD,A30)&lt;&gt;0,IF(COUNTIF(Invoices!AC:AD,A30)&lt;&gt;0,SUMIF(Invoices!AC:AD,A30,Invoices!AD:AD)/COUNTIF(Invoices!AC:AD,A30),0),IF(COUNTIF(Invoices!AE:AF,A30)&lt;&gt;0,IF(COUNTIF(Invoices!AE:AF,A30)&lt;&gt;0,SUMIF(Invoices!AE:AF,A30,Invoices!AF:AF)/COUNTIF(Invoices!AE:AF,A30),0),IF(COUNTIF(Invoices!AG:AH,A30)&lt;&gt;0,IF(COUNTIF(Invoices!AG:AH,A30)&lt;&gt;0,SUMIF(Invoices!AG:AH,A30,Invoices!AH:AH)/COUNTIF(Invoices!AG:AH,A30),0),IF(COUNTIF(Invoices!AI:AJ,A30)&lt;&gt;0,IF(COUNTIF(Invoices!AI:AJ,A30)&lt;&gt;0,SUMIF(Invoices!AI:AJ,A30,Invoices!AJ:AJ)/COUNTIF(Invoices!AI:AJ,A30),0),IF(COUNTIF(Invoices!AK:AL,A30)&lt;&gt;0,IF(COUNTIF(Invoices!AK:AL,A30)&lt;&gt;0,SUMIF(Invoices!AK:AL,A30,Invoices!AL:AL)/COUNTIF(Invoices!AK:AL,A30),0),IF(COUNTIF(Invoices!AM:AN,A30)&lt;&gt;0,IF(COUNTIF(Invoices!AM:AN,A30)&lt;&gt;0,SUMIF(Invoices!AM:AN,A30,Invoices!AN:AN)/COUNTIF(Invoices!AM:AN,A30),0),"Not Available")))))))))))))))</f>
        <v>Not Available</v>
      </c>
    </row>
    <row r="31" spans="1:5" ht="15.75" customHeight="1" x14ac:dyDescent="0.15">
      <c r="A31" s="6" t="s">
        <v>594</v>
      </c>
      <c r="C31" s="6" t="s">
        <v>595</v>
      </c>
      <c r="D31" s="6" t="s">
        <v>596</v>
      </c>
      <c r="E31" t="str">
        <f>IF(COUNTIF(Invoices!K:L,A31)&lt;&gt;0,IF(COUNTIF(Invoices!K:L,A31)&lt;&gt;0,SUMIF(Invoices!K:L,A31,Invoices!L:L)/COUNTIF(Invoices!K:L,A31),0),IF(COUNTIF(Invoices!M:N,A31)&lt;&gt;0,IF(COUNTIF(Invoices!M:N,A31)&lt;&gt;0,SUMIF(Invoices!M:N,A31,Invoices!N:N)/COUNTIF(Invoices!M:N,A31),0),IF(COUNTIF(Invoices!O:P,A31)&lt;&gt;0,IF(COUNTIF(Invoices!O:P,A31)&lt;&gt;0,SUMIF(Invoices!O:P,A31,Invoices!P:P)/COUNTIF(Invoices!O:P,A31),0),IF(COUNTIF(Invoices!Q:R,A31)&lt;&gt;0,IF(COUNTIF(Invoices!Q:R,A31)&lt;&gt;0,SUMIF(Invoices!Q:R,A31,Invoices!R:R)/COUNTIF(Invoices!Q:R,A31),0),IF(COUNTIF(Invoices!S:T,A31)&lt;&gt;0,IF(COUNTIF(Invoices!S:T,A31)&lt;&gt;0,SUMIF(Invoices!S:T,A31,Invoices!T:T)/COUNTIF(Invoices!S:T,A31),0),IF(COUNTIF(Invoices!U:V,A31)&lt;&gt;0,IF(COUNTIF(Invoices!U:V,A31)&lt;&gt;0,SUMIF(Invoices!U:V,A31,Invoices!V:V)/COUNTIF(Invoices!U:V,A31),0),IF(COUNTIF(Invoices!W:X,A31)&lt;&gt;0,IF(COUNTIF(Invoices!W:X,A31)&lt;&gt;0,SUMIF(Invoices!W:X,A31,Invoices!X:X)/COUNTIF(Invoices!W:X,A31),0),IF(COUNTIF(Invoices!Y:Z,A31)&lt;&gt;0,IF(COUNTIF(Invoices!Y:Z,A31)&lt;&gt;0,SUMIF(Invoices!Y:Z,A31,Invoices!Z:Z)/COUNTIF(Invoices!Y:Z,A31),0),IF(COUNTIF(Invoices!AA:AB,A31)&lt;&gt;0,IF(COUNTIF(Invoices!AA:AB,A31)&lt;&gt;0,SUMIF(Invoices!AA:AB,A31,Invoices!AB:AB)/COUNTIF(Invoices!AA:AB,A31),0),IF(COUNTIF(Invoices!AC:AD,A31)&lt;&gt;0,IF(COUNTIF(Invoices!AC:AD,A31)&lt;&gt;0,SUMIF(Invoices!AC:AD,A31,Invoices!AD:AD)/COUNTIF(Invoices!AC:AD,A31),0),IF(COUNTIF(Invoices!AE:AF,A31)&lt;&gt;0,IF(COUNTIF(Invoices!AE:AF,A31)&lt;&gt;0,SUMIF(Invoices!AE:AF,A31,Invoices!AF:AF)/COUNTIF(Invoices!AE:AF,A31),0),IF(COUNTIF(Invoices!AG:AH,A31)&lt;&gt;0,IF(COUNTIF(Invoices!AG:AH,A31)&lt;&gt;0,SUMIF(Invoices!AG:AH,A31,Invoices!AH:AH)/COUNTIF(Invoices!AG:AH,A31),0),IF(COUNTIF(Invoices!AI:AJ,A31)&lt;&gt;0,IF(COUNTIF(Invoices!AI:AJ,A31)&lt;&gt;0,SUMIF(Invoices!AI:AJ,A31,Invoices!AJ:AJ)/COUNTIF(Invoices!AI:AJ,A31),0),IF(COUNTIF(Invoices!AK:AL,A31)&lt;&gt;0,IF(COUNTIF(Invoices!AK:AL,A31)&lt;&gt;0,SUMIF(Invoices!AK:AL,A31,Invoices!AL:AL)/COUNTIF(Invoices!AK:AL,A31),0),IF(COUNTIF(Invoices!AM:AN,A31)&lt;&gt;0,IF(COUNTIF(Invoices!AM:AN,A31)&lt;&gt;0,SUMIF(Invoices!AM:AN,A31,Invoices!AN:AN)/COUNTIF(Invoices!AM:AN,A31),0),"Not Available")))))))))))))))</f>
        <v>Not Available</v>
      </c>
    </row>
    <row r="32" spans="1:5" ht="15.75" customHeight="1" x14ac:dyDescent="0.15">
      <c r="A32" s="6" t="s">
        <v>597</v>
      </c>
      <c r="B32" s="6" t="s">
        <v>598</v>
      </c>
      <c r="C32" s="6" t="s">
        <v>599</v>
      </c>
      <c r="D32" s="6" t="s">
        <v>600</v>
      </c>
      <c r="E32">
        <f ca="1">IF(COUNTIF(Invoices!K:L,A32)&lt;&gt;0,IF(COUNTIF(Invoices!K:L,A32)&lt;&gt;0,SUMIF(Invoices!K:L,A32,Invoices!L:L)/COUNTIF(Invoices!K:L,A32),0),IF(COUNTIF(Invoices!M:N,A32)&lt;&gt;0,IF(COUNTIF(Invoices!M:N,A32)&lt;&gt;0,SUMIF(Invoices!M:N,A32,Invoices!N:N)/COUNTIF(Invoices!M:N,A32),0),IF(COUNTIF(Invoices!O:P,A32)&lt;&gt;0,IF(COUNTIF(Invoices!O:P,A32)&lt;&gt;0,SUMIF(Invoices!O:P,A32,Invoices!P:P)/COUNTIF(Invoices!O:P,A32),0),IF(COUNTIF(Invoices!Q:R,A32)&lt;&gt;0,IF(COUNTIF(Invoices!Q:R,A32)&lt;&gt;0,SUMIF(Invoices!Q:R,A32,Invoices!R:R)/COUNTIF(Invoices!Q:R,A32),0),IF(COUNTIF(Invoices!S:T,A32)&lt;&gt;0,IF(COUNTIF(Invoices!S:T,A32)&lt;&gt;0,SUMIF(Invoices!S:T,A32,Invoices!T:T)/COUNTIF(Invoices!S:T,A32),0),IF(COUNTIF(Invoices!U:V,A32)&lt;&gt;0,IF(COUNTIF(Invoices!U:V,A32)&lt;&gt;0,SUMIF(Invoices!U:V,A32,Invoices!V:V)/COUNTIF(Invoices!U:V,A32),0),IF(COUNTIF(Invoices!W:X,A32)&lt;&gt;0,IF(COUNTIF(Invoices!W:X,A32)&lt;&gt;0,SUMIF(Invoices!W:X,A32,Invoices!X:X)/COUNTIF(Invoices!W:X,A32),0),IF(COUNTIF(Invoices!Y:Z,A32)&lt;&gt;0,IF(COUNTIF(Invoices!Y:Z,A32)&lt;&gt;0,SUMIF(Invoices!Y:Z,A32,Invoices!Z:Z)/COUNTIF(Invoices!Y:Z,A32),0),IF(COUNTIF(Invoices!AA:AB,A32)&lt;&gt;0,IF(COUNTIF(Invoices!AA:AB,A32)&lt;&gt;0,SUMIF(Invoices!AA:AB,A32,Invoices!AB:AB)/COUNTIF(Invoices!AA:AB,A32),0),IF(COUNTIF(Invoices!AC:AD,A32)&lt;&gt;0,IF(COUNTIF(Invoices!AC:AD,A32)&lt;&gt;0,SUMIF(Invoices!AC:AD,A32,Invoices!AD:AD)/COUNTIF(Invoices!AC:AD,A32),0),IF(COUNTIF(Invoices!AE:AF,A32)&lt;&gt;0,IF(COUNTIF(Invoices!AE:AF,A32)&lt;&gt;0,SUMIF(Invoices!AE:AF,A32,Invoices!AF:AF)/COUNTIF(Invoices!AE:AF,A32),0),IF(COUNTIF(Invoices!AG:AH,A32)&lt;&gt;0,IF(COUNTIF(Invoices!AG:AH,A32)&lt;&gt;0,SUMIF(Invoices!AG:AH,A32,Invoices!AH:AH)/COUNTIF(Invoices!AG:AH,A32),0),IF(COUNTIF(Invoices!AI:AJ,A32)&lt;&gt;0,IF(COUNTIF(Invoices!AI:AJ,A32)&lt;&gt;0,SUMIF(Invoices!AI:AJ,A32,Invoices!AJ:AJ)/COUNTIF(Invoices!AI:AJ,A32),0),IF(COUNTIF(Invoices!AK:AL,A32)&lt;&gt;0,IF(COUNTIF(Invoices!AK:AL,A32)&lt;&gt;0,SUMIF(Invoices!AK:AL,A32,Invoices!AL:AL)/COUNTIF(Invoices!AK:AL,A32),0),IF(COUNTIF(Invoices!AM:AN,A32)&lt;&gt;0,IF(COUNTIF(Invoices!AM:AN,A32)&lt;&gt;0,SUMIF(Invoices!AM:AN,A32,Invoices!AN:AN)/COUNTIF(Invoices!AM:AN,A32),0),"Not Available")))))))))))))))</f>
        <v>0.99</v>
      </c>
    </row>
    <row r="33" spans="1:5" ht="15.75" customHeight="1" x14ac:dyDescent="0.15">
      <c r="A33" s="6" t="s">
        <v>601</v>
      </c>
      <c r="C33" s="6" t="s">
        <v>602</v>
      </c>
      <c r="D33" s="6" t="s">
        <v>603</v>
      </c>
      <c r="E33" t="str">
        <f>IF(COUNTIF(Invoices!K:L,A33)&lt;&gt;0,IF(COUNTIF(Invoices!K:L,A33)&lt;&gt;0,SUMIF(Invoices!K:L,A33,Invoices!L:L)/COUNTIF(Invoices!K:L,A33),0),IF(COUNTIF(Invoices!M:N,A33)&lt;&gt;0,IF(COUNTIF(Invoices!M:N,A33)&lt;&gt;0,SUMIF(Invoices!M:N,A33,Invoices!N:N)/COUNTIF(Invoices!M:N,A33),0),IF(COUNTIF(Invoices!O:P,A33)&lt;&gt;0,IF(COUNTIF(Invoices!O:P,A33)&lt;&gt;0,SUMIF(Invoices!O:P,A33,Invoices!P:P)/COUNTIF(Invoices!O:P,A33),0),IF(COUNTIF(Invoices!Q:R,A33)&lt;&gt;0,IF(COUNTIF(Invoices!Q:R,A33)&lt;&gt;0,SUMIF(Invoices!Q:R,A33,Invoices!R:R)/COUNTIF(Invoices!Q:R,A33),0),IF(COUNTIF(Invoices!S:T,A33)&lt;&gt;0,IF(COUNTIF(Invoices!S:T,A33)&lt;&gt;0,SUMIF(Invoices!S:T,A33,Invoices!T:T)/COUNTIF(Invoices!S:T,A33),0),IF(COUNTIF(Invoices!U:V,A33)&lt;&gt;0,IF(COUNTIF(Invoices!U:V,A33)&lt;&gt;0,SUMIF(Invoices!U:V,A33,Invoices!V:V)/COUNTIF(Invoices!U:V,A33),0),IF(COUNTIF(Invoices!W:X,A33)&lt;&gt;0,IF(COUNTIF(Invoices!W:X,A33)&lt;&gt;0,SUMIF(Invoices!W:X,A33,Invoices!X:X)/COUNTIF(Invoices!W:X,A33),0),IF(COUNTIF(Invoices!Y:Z,A33)&lt;&gt;0,IF(COUNTIF(Invoices!Y:Z,A33)&lt;&gt;0,SUMIF(Invoices!Y:Z,A33,Invoices!Z:Z)/COUNTIF(Invoices!Y:Z,A33),0),IF(COUNTIF(Invoices!AA:AB,A33)&lt;&gt;0,IF(COUNTIF(Invoices!AA:AB,A33)&lt;&gt;0,SUMIF(Invoices!AA:AB,A33,Invoices!AB:AB)/COUNTIF(Invoices!AA:AB,A33),0),IF(COUNTIF(Invoices!AC:AD,A33)&lt;&gt;0,IF(COUNTIF(Invoices!AC:AD,A33)&lt;&gt;0,SUMIF(Invoices!AC:AD,A33,Invoices!AD:AD)/COUNTIF(Invoices!AC:AD,A33),0),IF(COUNTIF(Invoices!AE:AF,A33)&lt;&gt;0,IF(COUNTIF(Invoices!AE:AF,A33)&lt;&gt;0,SUMIF(Invoices!AE:AF,A33,Invoices!AF:AF)/COUNTIF(Invoices!AE:AF,A33),0),IF(COUNTIF(Invoices!AG:AH,A33)&lt;&gt;0,IF(COUNTIF(Invoices!AG:AH,A33)&lt;&gt;0,SUMIF(Invoices!AG:AH,A33,Invoices!AH:AH)/COUNTIF(Invoices!AG:AH,A33),0),IF(COUNTIF(Invoices!AI:AJ,A33)&lt;&gt;0,IF(COUNTIF(Invoices!AI:AJ,A33)&lt;&gt;0,SUMIF(Invoices!AI:AJ,A33,Invoices!AJ:AJ)/COUNTIF(Invoices!AI:AJ,A33),0),IF(COUNTIF(Invoices!AK:AL,A33)&lt;&gt;0,IF(COUNTIF(Invoices!AK:AL,A33)&lt;&gt;0,SUMIF(Invoices!AK:AL,A33,Invoices!AL:AL)/COUNTIF(Invoices!AK:AL,A33),0),IF(COUNTIF(Invoices!AM:AN,A33)&lt;&gt;0,IF(COUNTIF(Invoices!AM:AN,A33)&lt;&gt;0,SUMIF(Invoices!AM:AN,A33,Invoices!AN:AN)/COUNTIF(Invoices!AM:AN,A33),0),"Not Available")))))))))))))))</f>
        <v>Not Available</v>
      </c>
    </row>
    <row r="34" spans="1:5" ht="15.75" customHeight="1" x14ac:dyDescent="0.15">
      <c r="A34" s="7" t="s">
        <v>604</v>
      </c>
      <c r="B34" s="6" t="s">
        <v>564</v>
      </c>
      <c r="C34" s="6" t="s">
        <v>565</v>
      </c>
      <c r="D34" s="6" t="s">
        <v>566</v>
      </c>
      <c r="E34" t="str">
        <f>IF(COUNTIF(Invoices!K:L,A34)&lt;&gt;0,IF(COUNTIF(Invoices!K:L,A34)&lt;&gt;0,SUMIF(Invoices!K:L,A34,Invoices!L:L)/COUNTIF(Invoices!K:L,A34),0),IF(COUNTIF(Invoices!M:N,A34)&lt;&gt;0,IF(COUNTIF(Invoices!M:N,A34)&lt;&gt;0,SUMIF(Invoices!M:N,A34,Invoices!N:N)/COUNTIF(Invoices!M:N,A34),0),IF(COUNTIF(Invoices!O:P,A34)&lt;&gt;0,IF(COUNTIF(Invoices!O:P,A34)&lt;&gt;0,SUMIF(Invoices!O:P,A34,Invoices!P:P)/COUNTIF(Invoices!O:P,A34),0),IF(COUNTIF(Invoices!Q:R,A34)&lt;&gt;0,IF(COUNTIF(Invoices!Q:R,A34)&lt;&gt;0,SUMIF(Invoices!Q:R,A34,Invoices!R:R)/COUNTIF(Invoices!Q:R,A34),0),IF(COUNTIF(Invoices!S:T,A34)&lt;&gt;0,IF(COUNTIF(Invoices!S:T,A34)&lt;&gt;0,SUMIF(Invoices!S:T,A34,Invoices!T:T)/COUNTIF(Invoices!S:T,A34),0),IF(COUNTIF(Invoices!U:V,A34)&lt;&gt;0,IF(COUNTIF(Invoices!U:V,A34)&lt;&gt;0,SUMIF(Invoices!U:V,A34,Invoices!V:V)/COUNTIF(Invoices!U:V,A34),0),IF(COUNTIF(Invoices!W:X,A34)&lt;&gt;0,IF(COUNTIF(Invoices!W:X,A34)&lt;&gt;0,SUMIF(Invoices!W:X,A34,Invoices!X:X)/COUNTIF(Invoices!W:X,A34),0),IF(COUNTIF(Invoices!Y:Z,A34)&lt;&gt;0,IF(COUNTIF(Invoices!Y:Z,A34)&lt;&gt;0,SUMIF(Invoices!Y:Z,A34,Invoices!Z:Z)/COUNTIF(Invoices!Y:Z,A34),0),IF(COUNTIF(Invoices!AA:AB,A34)&lt;&gt;0,IF(COUNTIF(Invoices!AA:AB,A34)&lt;&gt;0,SUMIF(Invoices!AA:AB,A34,Invoices!AB:AB)/COUNTIF(Invoices!AA:AB,A34),0),IF(COUNTIF(Invoices!AC:AD,A34)&lt;&gt;0,IF(COUNTIF(Invoices!AC:AD,A34)&lt;&gt;0,SUMIF(Invoices!AC:AD,A34,Invoices!AD:AD)/COUNTIF(Invoices!AC:AD,A34),0),IF(COUNTIF(Invoices!AE:AF,A34)&lt;&gt;0,IF(COUNTIF(Invoices!AE:AF,A34)&lt;&gt;0,SUMIF(Invoices!AE:AF,A34,Invoices!AF:AF)/COUNTIF(Invoices!AE:AF,A34),0),IF(COUNTIF(Invoices!AG:AH,A34)&lt;&gt;0,IF(COUNTIF(Invoices!AG:AH,A34)&lt;&gt;0,SUMIF(Invoices!AG:AH,A34,Invoices!AH:AH)/COUNTIF(Invoices!AG:AH,A34),0),IF(COUNTIF(Invoices!AI:AJ,A34)&lt;&gt;0,IF(COUNTIF(Invoices!AI:AJ,A34)&lt;&gt;0,SUMIF(Invoices!AI:AJ,A34,Invoices!AJ:AJ)/COUNTIF(Invoices!AI:AJ,A34),0),IF(COUNTIF(Invoices!AK:AL,A34)&lt;&gt;0,IF(COUNTIF(Invoices!AK:AL,A34)&lt;&gt;0,SUMIF(Invoices!AK:AL,A34,Invoices!AL:AL)/COUNTIF(Invoices!AK:AL,A34),0),IF(COUNTIF(Invoices!AM:AN,A34)&lt;&gt;0,IF(COUNTIF(Invoices!AM:AN,A34)&lt;&gt;0,SUMIF(Invoices!AM:AN,A34,Invoices!AN:AN)/COUNTIF(Invoices!AM:AN,A34),0),"Not Available")))))))))))))))</f>
        <v>Not Available</v>
      </c>
    </row>
    <row r="35" spans="1:5" ht="15.75" customHeight="1" x14ac:dyDescent="0.15">
      <c r="A35" s="6" t="s">
        <v>605</v>
      </c>
      <c r="B35" s="6" t="s">
        <v>606</v>
      </c>
      <c r="C35" s="6" t="s">
        <v>607</v>
      </c>
      <c r="D35" s="6" t="s">
        <v>608</v>
      </c>
      <c r="E35" t="str">
        <f>IF(COUNTIF(Invoices!K:L,A35)&lt;&gt;0,IF(COUNTIF(Invoices!K:L,A35)&lt;&gt;0,SUMIF(Invoices!K:L,A35,Invoices!L:L)/COUNTIF(Invoices!K:L,A35),0),IF(COUNTIF(Invoices!M:N,A35)&lt;&gt;0,IF(COUNTIF(Invoices!M:N,A35)&lt;&gt;0,SUMIF(Invoices!M:N,A35,Invoices!N:N)/COUNTIF(Invoices!M:N,A35),0),IF(COUNTIF(Invoices!O:P,A35)&lt;&gt;0,IF(COUNTIF(Invoices!O:P,A35)&lt;&gt;0,SUMIF(Invoices!O:P,A35,Invoices!P:P)/COUNTIF(Invoices!O:P,A35),0),IF(COUNTIF(Invoices!Q:R,A35)&lt;&gt;0,IF(COUNTIF(Invoices!Q:R,A35)&lt;&gt;0,SUMIF(Invoices!Q:R,A35,Invoices!R:R)/COUNTIF(Invoices!Q:R,A35),0),IF(COUNTIF(Invoices!S:T,A35)&lt;&gt;0,IF(COUNTIF(Invoices!S:T,A35)&lt;&gt;0,SUMIF(Invoices!S:T,A35,Invoices!T:T)/COUNTIF(Invoices!S:T,A35),0),IF(COUNTIF(Invoices!U:V,A35)&lt;&gt;0,IF(COUNTIF(Invoices!U:V,A35)&lt;&gt;0,SUMIF(Invoices!U:V,A35,Invoices!V:V)/COUNTIF(Invoices!U:V,A35),0),IF(COUNTIF(Invoices!W:X,A35)&lt;&gt;0,IF(COUNTIF(Invoices!W:X,A35)&lt;&gt;0,SUMIF(Invoices!W:X,A35,Invoices!X:X)/COUNTIF(Invoices!W:X,A35),0),IF(COUNTIF(Invoices!Y:Z,A35)&lt;&gt;0,IF(COUNTIF(Invoices!Y:Z,A35)&lt;&gt;0,SUMIF(Invoices!Y:Z,A35,Invoices!Z:Z)/COUNTIF(Invoices!Y:Z,A35),0),IF(COUNTIF(Invoices!AA:AB,A35)&lt;&gt;0,IF(COUNTIF(Invoices!AA:AB,A35)&lt;&gt;0,SUMIF(Invoices!AA:AB,A35,Invoices!AB:AB)/COUNTIF(Invoices!AA:AB,A35),0),IF(COUNTIF(Invoices!AC:AD,A35)&lt;&gt;0,IF(COUNTIF(Invoices!AC:AD,A35)&lt;&gt;0,SUMIF(Invoices!AC:AD,A35,Invoices!AD:AD)/COUNTIF(Invoices!AC:AD,A35),0),IF(COUNTIF(Invoices!AE:AF,A35)&lt;&gt;0,IF(COUNTIF(Invoices!AE:AF,A35)&lt;&gt;0,SUMIF(Invoices!AE:AF,A35,Invoices!AF:AF)/COUNTIF(Invoices!AE:AF,A35),0),IF(COUNTIF(Invoices!AG:AH,A35)&lt;&gt;0,IF(COUNTIF(Invoices!AG:AH,A35)&lt;&gt;0,SUMIF(Invoices!AG:AH,A35,Invoices!AH:AH)/COUNTIF(Invoices!AG:AH,A35),0),IF(COUNTIF(Invoices!AI:AJ,A35)&lt;&gt;0,IF(COUNTIF(Invoices!AI:AJ,A35)&lt;&gt;0,SUMIF(Invoices!AI:AJ,A35,Invoices!AJ:AJ)/COUNTIF(Invoices!AI:AJ,A35),0),IF(COUNTIF(Invoices!AK:AL,A35)&lt;&gt;0,IF(COUNTIF(Invoices!AK:AL,A35)&lt;&gt;0,SUMIF(Invoices!AK:AL,A35,Invoices!AL:AL)/COUNTIF(Invoices!AK:AL,A35),0),IF(COUNTIF(Invoices!AM:AN,A35)&lt;&gt;0,IF(COUNTIF(Invoices!AM:AN,A35)&lt;&gt;0,SUMIF(Invoices!AM:AN,A35,Invoices!AN:AN)/COUNTIF(Invoices!AM:AN,A35),0),"Not Available")))))))))))))))</f>
        <v>Not Available</v>
      </c>
    </row>
    <row r="36" spans="1:5" ht="15.75" customHeight="1" x14ac:dyDescent="0.15">
      <c r="A36" s="6" t="s">
        <v>609</v>
      </c>
      <c r="B36" s="6" t="s">
        <v>610</v>
      </c>
      <c r="C36" s="6" t="s">
        <v>611</v>
      </c>
      <c r="D36" s="6" t="s">
        <v>612</v>
      </c>
      <c r="E36" t="str">
        <f>IF(COUNTIF(Invoices!K:L,A36)&lt;&gt;0,IF(COUNTIF(Invoices!K:L,A36)&lt;&gt;0,SUMIF(Invoices!K:L,A36,Invoices!L:L)/COUNTIF(Invoices!K:L,A36),0),IF(COUNTIF(Invoices!M:N,A36)&lt;&gt;0,IF(COUNTIF(Invoices!M:N,A36)&lt;&gt;0,SUMIF(Invoices!M:N,A36,Invoices!N:N)/COUNTIF(Invoices!M:N,A36),0),IF(COUNTIF(Invoices!O:P,A36)&lt;&gt;0,IF(COUNTIF(Invoices!O:P,A36)&lt;&gt;0,SUMIF(Invoices!O:P,A36,Invoices!P:P)/COUNTIF(Invoices!O:P,A36),0),IF(COUNTIF(Invoices!Q:R,A36)&lt;&gt;0,IF(COUNTIF(Invoices!Q:R,A36)&lt;&gt;0,SUMIF(Invoices!Q:R,A36,Invoices!R:R)/COUNTIF(Invoices!Q:R,A36),0),IF(COUNTIF(Invoices!S:T,A36)&lt;&gt;0,IF(COUNTIF(Invoices!S:T,A36)&lt;&gt;0,SUMIF(Invoices!S:T,A36,Invoices!T:T)/COUNTIF(Invoices!S:T,A36),0),IF(COUNTIF(Invoices!U:V,A36)&lt;&gt;0,IF(COUNTIF(Invoices!U:V,A36)&lt;&gt;0,SUMIF(Invoices!U:V,A36,Invoices!V:V)/COUNTIF(Invoices!U:V,A36),0),IF(COUNTIF(Invoices!W:X,A36)&lt;&gt;0,IF(COUNTIF(Invoices!W:X,A36)&lt;&gt;0,SUMIF(Invoices!W:X,A36,Invoices!X:X)/COUNTIF(Invoices!W:X,A36),0),IF(COUNTIF(Invoices!Y:Z,A36)&lt;&gt;0,IF(COUNTIF(Invoices!Y:Z,A36)&lt;&gt;0,SUMIF(Invoices!Y:Z,A36,Invoices!Z:Z)/COUNTIF(Invoices!Y:Z,A36),0),IF(COUNTIF(Invoices!AA:AB,A36)&lt;&gt;0,IF(COUNTIF(Invoices!AA:AB,A36)&lt;&gt;0,SUMIF(Invoices!AA:AB,A36,Invoices!AB:AB)/COUNTIF(Invoices!AA:AB,A36),0),IF(COUNTIF(Invoices!AC:AD,A36)&lt;&gt;0,IF(COUNTIF(Invoices!AC:AD,A36)&lt;&gt;0,SUMIF(Invoices!AC:AD,A36,Invoices!AD:AD)/COUNTIF(Invoices!AC:AD,A36),0),IF(COUNTIF(Invoices!AE:AF,A36)&lt;&gt;0,IF(COUNTIF(Invoices!AE:AF,A36)&lt;&gt;0,SUMIF(Invoices!AE:AF,A36,Invoices!AF:AF)/COUNTIF(Invoices!AE:AF,A36),0),IF(COUNTIF(Invoices!AG:AH,A36)&lt;&gt;0,IF(COUNTIF(Invoices!AG:AH,A36)&lt;&gt;0,SUMIF(Invoices!AG:AH,A36,Invoices!AH:AH)/COUNTIF(Invoices!AG:AH,A36),0),IF(COUNTIF(Invoices!AI:AJ,A36)&lt;&gt;0,IF(COUNTIF(Invoices!AI:AJ,A36)&lt;&gt;0,SUMIF(Invoices!AI:AJ,A36,Invoices!AJ:AJ)/COUNTIF(Invoices!AI:AJ,A36),0),IF(COUNTIF(Invoices!AK:AL,A36)&lt;&gt;0,IF(COUNTIF(Invoices!AK:AL,A36)&lt;&gt;0,SUMIF(Invoices!AK:AL,A36,Invoices!AL:AL)/COUNTIF(Invoices!AK:AL,A36),0),IF(COUNTIF(Invoices!AM:AN,A36)&lt;&gt;0,IF(COUNTIF(Invoices!AM:AN,A36)&lt;&gt;0,SUMIF(Invoices!AM:AN,A36,Invoices!AN:AN)/COUNTIF(Invoices!AM:AN,A36),0),"Not Available")))))))))))))))</f>
        <v>Not Available</v>
      </c>
    </row>
    <row r="37" spans="1:5" ht="15.75" customHeight="1" x14ac:dyDescent="0.15">
      <c r="A37" s="6" t="s">
        <v>613</v>
      </c>
      <c r="B37" s="6" t="s">
        <v>614</v>
      </c>
      <c r="C37" s="6" t="s">
        <v>615</v>
      </c>
      <c r="D37" s="6" t="s">
        <v>574</v>
      </c>
      <c r="E37">
        <f ca="1">IF(COUNTIF(Invoices!K:L,A37)&lt;&gt;0,IF(COUNTIF(Invoices!K:L,A37)&lt;&gt;0,SUMIF(Invoices!K:L,A37,Invoices!L:L)/COUNTIF(Invoices!K:L,A37),0),IF(COUNTIF(Invoices!M:N,A37)&lt;&gt;0,IF(COUNTIF(Invoices!M:N,A37)&lt;&gt;0,SUMIF(Invoices!M:N,A37,Invoices!N:N)/COUNTIF(Invoices!M:N,A37),0),IF(COUNTIF(Invoices!O:P,A37)&lt;&gt;0,IF(COUNTIF(Invoices!O:P,A37)&lt;&gt;0,SUMIF(Invoices!O:P,A37,Invoices!P:P)/COUNTIF(Invoices!O:P,A37),0),IF(COUNTIF(Invoices!Q:R,A37)&lt;&gt;0,IF(COUNTIF(Invoices!Q:R,A37)&lt;&gt;0,SUMIF(Invoices!Q:R,A37,Invoices!R:R)/COUNTIF(Invoices!Q:R,A37),0),IF(COUNTIF(Invoices!S:T,A37)&lt;&gt;0,IF(COUNTIF(Invoices!S:T,A37)&lt;&gt;0,SUMIF(Invoices!S:T,A37,Invoices!T:T)/COUNTIF(Invoices!S:T,A37),0),IF(COUNTIF(Invoices!U:V,A37)&lt;&gt;0,IF(COUNTIF(Invoices!U:V,A37)&lt;&gt;0,SUMIF(Invoices!U:V,A37,Invoices!V:V)/COUNTIF(Invoices!U:V,A37),0),IF(COUNTIF(Invoices!W:X,A37)&lt;&gt;0,IF(COUNTIF(Invoices!W:X,A37)&lt;&gt;0,SUMIF(Invoices!W:X,A37,Invoices!X:X)/COUNTIF(Invoices!W:X,A37),0),IF(COUNTIF(Invoices!Y:Z,A37)&lt;&gt;0,IF(COUNTIF(Invoices!Y:Z,A37)&lt;&gt;0,SUMIF(Invoices!Y:Z,A37,Invoices!Z:Z)/COUNTIF(Invoices!Y:Z,A37),0),IF(COUNTIF(Invoices!AA:AB,A37)&lt;&gt;0,IF(COUNTIF(Invoices!AA:AB,A37)&lt;&gt;0,SUMIF(Invoices!AA:AB,A37,Invoices!AB:AB)/COUNTIF(Invoices!AA:AB,A37),0),IF(COUNTIF(Invoices!AC:AD,A37)&lt;&gt;0,IF(COUNTIF(Invoices!AC:AD,A37)&lt;&gt;0,SUMIF(Invoices!AC:AD,A37,Invoices!AD:AD)/COUNTIF(Invoices!AC:AD,A37),0),IF(COUNTIF(Invoices!AE:AF,A37)&lt;&gt;0,IF(COUNTIF(Invoices!AE:AF,A37)&lt;&gt;0,SUMIF(Invoices!AE:AF,A37,Invoices!AF:AF)/COUNTIF(Invoices!AE:AF,A37),0),IF(COUNTIF(Invoices!AG:AH,A37)&lt;&gt;0,IF(COUNTIF(Invoices!AG:AH,A37)&lt;&gt;0,SUMIF(Invoices!AG:AH,A37,Invoices!AH:AH)/COUNTIF(Invoices!AG:AH,A37),0),IF(COUNTIF(Invoices!AI:AJ,A37)&lt;&gt;0,IF(COUNTIF(Invoices!AI:AJ,A37)&lt;&gt;0,SUMIF(Invoices!AI:AJ,A37,Invoices!AJ:AJ)/COUNTIF(Invoices!AI:AJ,A37),0),IF(COUNTIF(Invoices!AK:AL,A37)&lt;&gt;0,IF(COUNTIF(Invoices!AK:AL,A37)&lt;&gt;0,SUMIF(Invoices!AK:AL,A37,Invoices!AL:AL)/COUNTIF(Invoices!AK:AL,A37),0),IF(COUNTIF(Invoices!AM:AN,A37)&lt;&gt;0,IF(COUNTIF(Invoices!AM:AN,A37)&lt;&gt;0,SUMIF(Invoices!AM:AN,A37,Invoices!AN:AN)/COUNTIF(Invoices!AM:AN,A37),0),"Not Available")))))))))))))))</f>
        <v>0.99</v>
      </c>
    </row>
    <row r="38" spans="1:5" ht="15.75" customHeight="1" x14ac:dyDescent="0.15">
      <c r="A38" s="6" t="s">
        <v>616</v>
      </c>
      <c r="B38" s="6" t="s">
        <v>617</v>
      </c>
      <c r="C38" s="6" t="s">
        <v>618</v>
      </c>
      <c r="D38" s="6" t="s">
        <v>574</v>
      </c>
      <c r="E38">
        <f ca="1">IF(COUNTIF(Invoices!K:L,A38)&lt;&gt;0,IF(COUNTIF(Invoices!K:L,A38)&lt;&gt;0,SUMIF(Invoices!K:L,A38,Invoices!L:L)/COUNTIF(Invoices!K:L,A38),0),IF(COUNTIF(Invoices!M:N,A38)&lt;&gt;0,IF(COUNTIF(Invoices!M:N,A38)&lt;&gt;0,SUMIF(Invoices!M:N,A38,Invoices!N:N)/COUNTIF(Invoices!M:N,A38),0),IF(COUNTIF(Invoices!O:P,A38)&lt;&gt;0,IF(COUNTIF(Invoices!O:P,A38)&lt;&gt;0,SUMIF(Invoices!O:P,A38,Invoices!P:P)/COUNTIF(Invoices!O:P,A38),0),IF(COUNTIF(Invoices!Q:R,A38)&lt;&gt;0,IF(COUNTIF(Invoices!Q:R,A38)&lt;&gt;0,SUMIF(Invoices!Q:R,A38,Invoices!R:R)/COUNTIF(Invoices!Q:R,A38),0),IF(COUNTIF(Invoices!S:T,A38)&lt;&gt;0,IF(COUNTIF(Invoices!S:T,A38)&lt;&gt;0,SUMIF(Invoices!S:T,A38,Invoices!T:T)/COUNTIF(Invoices!S:T,A38),0),IF(COUNTIF(Invoices!U:V,A38)&lt;&gt;0,IF(COUNTIF(Invoices!U:V,A38)&lt;&gt;0,SUMIF(Invoices!U:V,A38,Invoices!V:V)/COUNTIF(Invoices!U:V,A38),0),IF(COUNTIF(Invoices!W:X,A38)&lt;&gt;0,IF(COUNTIF(Invoices!W:X,A38)&lt;&gt;0,SUMIF(Invoices!W:X,A38,Invoices!X:X)/COUNTIF(Invoices!W:X,A38),0),IF(COUNTIF(Invoices!Y:Z,A38)&lt;&gt;0,IF(COUNTIF(Invoices!Y:Z,A38)&lt;&gt;0,SUMIF(Invoices!Y:Z,A38,Invoices!Z:Z)/COUNTIF(Invoices!Y:Z,A38),0),IF(COUNTIF(Invoices!AA:AB,A38)&lt;&gt;0,IF(COUNTIF(Invoices!AA:AB,A38)&lt;&gt;0,SUMIF(Invoices!AA:AB,A38,Invoices!AB:AB)/COUNTIF(Invoices!AA:AB,A38),0),IF(COUNTIF(Invoices!AC:AD,A38)&lt;&gt;0,IF(COUNTIF(Invoices!AC:AD,A38)&lt;&gt;0,SUMIF(Invoices!AC:AD,A38,Invoices!AD:AD)/COUNTIF(Invoices!AC:AD,A38),0),IF(COUNTIF(Invoices!AE:AF,A38)&lt;&gt;0,IF(COUNTIF(Invoices!AE:AF,A38)&lt;&gt;0,SUMIF(Invoices!AE:AF,A38,Invoices!AF:AF)/COUNTIF(Invoices!AE:AF,A38),0),IF(COUNTIF(Invoices!AG:AH,A38)&lt;&gt;0,IF(COUNTIF(Invoices!AG:AH,A38)&lt;&gt;0,SUMIF(Invoices!AG:AH,A38,Invoices!AH:AH)/COUNTIF(Invoices!AG:AH,A38),0),IF(COUNTIF(Invoices!AI:AJ,A38)&lt;&gt;0,IF(COUNTIF(Invoices!AI:AJ,A38)&lt;&gt;0,SUMIF(Invoices!AI:AJ,A38,Invoices!AJ:AJ)/COUNTIF(Invoices!AI:AJ,A38),0),IF(COUNTIF(Invoices!AK:AL,A38)&lt;&gt;0,IF(COUNTIF(Invoices!AK:AL,A38)&lt;&gt;0,SUMIF(Invoices!AK:AL,A38,Invoices!AL:AL)/COUNTIF(Invoices!AK:AL,A38),0),IF(COUNTIF(Invoices!AM:AN,A38)&lt;&gt;0,IF(COUNTIF(Invoices!AM:AN,A38)&lt;&gt;0,SUMIF(Invoices!AM:AN,A38,Invoices!AN:AN)/COUNTIF(Invoices!AM:AN,A38),0),"Not Available")))))))))))))))</f>
        <v>0.99</v>
      </c>
    </row>
    <row r="39" spans="1:5" ht="15.75" customHeight="1" x14ac:dyDescent="0.15">
      <c r="A39" s="6" t="s">
        <v>616</v>
      </c>
      <c r="B39" s="6" t="s">
        <v>619</v>
      </c>
      <c r="C39" s="6" t="s">
        <v>620</v>
      </c>
      <c r="D39" s="6" t="s">
        <v>574</v>
      </c>
      <c r="E39">
        <f ca="1">IF(COUNTIF(Invoices!K:L,A39)&lt;&gt;0,IF(COUNTIF(Invoices!K:L,A39)&lt;&gt;0,SUMIF(Invoices!K:L,A39,Invoices!L:L)/COUNTIF(Invoices!K:L,A39),0),IF(COUNTIF(Invoices!M:N,A39)&lt;&gt;0,IF(COUNTIF(Invoices!M:N,A39)&lt;&gt;0,SUMIF(Invoices!M:N,A39,Invoices!N:N)/COUNTIF(Invoices!M:N,A39),0),IF(COUNTIF(Invoices!O:P,A39)&lt;&gt;0,IF(COUNTIF(Invoices!O:P,A39)&lt;&gt;0,SUMIF(Invoices!O:P,A39,Invoices!P:P)/COUNTIF(Invoices!O:P,A39),0),IF(COUNTIF(Invoices!Q:R,A39)&lt;&gt;0,IF(COUNTIF(Invoices!Q:R,A39)&lt;&gt;0,SUMIF(Invoices!Q:R,A39,Invoices!R:R)/COUNTIF(Invoices!Q:R,A39),0),IF(COUNTIF(Invoices!S:T,A39)&lt;&gt;0,IF(COUNTIF(Invoices!S:T,A39)&lt;&gt;0,SUMIF(Invoices!S:T,A39,Invoices!T:T)/COUNTIF(Invoices!S:T,A39),0),IF(COUNTIF(Invoices!U:V,A39)&lt;&gt;0,IF(COUNTIF(Invoices!U:V,A39)&lt;&gt;0,SUMIF(Invoices!U:V,A39,Invoices!V:V)/COUNTIF(Invoices!U:V,A39),0),IF(COUNTIF(Invoices!W:X,A39)&lt;&gt;0,IF(COUNTIF(Invoices!W:X,A39)&lt;&gt;0,SUMIF(Invoices!W:X,A39,Invoices!X:X)/COUNTIF(Invoices!W:X,A39),0),IF(COUNTIF(Invoices!Y:Z,A39)&lt;&gt;0,IF(COUNTIF(Invoices!Y:Z,A39)&lt;&gt;0,SUMIF(Invoices!Y:Z,A39,Invoices!Z:Z)/COUNTIF(Invoices!Y:Z,A39),0),IF(COUNTIF(Invoices!AA:AB,A39)&lt;&gt;0,IF(COUNTIF(Invoices!AA:AB,A39)&lt;&gt;0,SUMIF(Invoices!AA:AB,A39,Invoices!AB:AB)/COUNTIF(Invoices!AA:AB,A39),0),IF(COUNTIF(Invoices!AC:AD,A39)&lt;&gt;0,IF(COUNTIF(Invoices!AC:AD,A39)&lt;&gt;0,SUMIF(Invoices!AC:AD,A39,Invoices!AD:AD)/COUNTIF(Invoices!AC:AD,A39),0),IF(COUNTIF(Invoices!AE:AF,A39)&lt;&gt;0,IF(COUNTIF(Invoices!AE:AF,A39)&lt;&gt;0,SUMIF(Invoices!AE:AF,A39,Invoices!AF:AF)/COUNTIF(Invoices!AE:AF,A39),0),IF(COUNTIF(Invoices!AG:AH,A39)&lt;&gt;0,IF(COUNTIF(Invoices!AG:AH,A39)&lt;&gt;0,SUMIF(Invoices!AG:AH,A39,Invoices!AH:AH)/COUNTIF(Invoices!AG:AH,A39),0),IF(COUNTIF(Invoices!AI:AJ,A39)&lt;&gt;0,IF(COUNTIF(Invoices!AI:AJ,A39)&lt;&gt;0,SUMIF(Invoices!AI:AJ,A39,Invoices!AJ:AJ)/COUNTIF(Invoices!AI:AJ,A39),0),IF(COUNTIF(Invoices!AK:AL,A39)&lt;&gt;0,IF(COUNTIF(Invoices!AK:AL,A39)&lt;&gt;0,SUMIF(Invoices!AK:AL,A39,Invoices!AL:AL)/COUNTIF(Invoices!AK:AL,A39),0),IF(COUNTIF(Invoices!AM:AN,A39)&lt;&gt;0,IF(COUNTIF(Invoices!AM:AN,A39)&lt;&gt;0,SUMIF(Invoices!AM:AN,A39,Invoices!AN:AN)/COUNTIF(Invoices!AM:AN,A39),0),"Not Available")))))))))))))))</f>
        <v>0.99</v>
      </c>
    </row>
    <row r="40" spans="1:5" ht="15.75" customHeight="1" x14ac:dyDescent="0.15">
      <c r="A40" s="6" t="s">
        <v>616</v>
      </c>
      <c r="B40" s="6" t="s">
        <v>617</v>
      </c>
      <c r="C40" s="6" t="s">
        <v>621</v>
      </c>
      <c r="D40" s="6" t="s">
        <v>574</v>
      </c>
      <c r="E40">
        <f ca="1">IF(COUNTIF(Invoices!K:L,A40)&lt;&gt;0,IF(COUNTIF(Invoices!K:L,A40)&lt;&gt;0,SUMIF(Invoices!K:L,A40,Invoices!L:L)/COUNTIF(Invoices!K:L,A40),0),IF(COUNTIF(Invoices!M:N,A40)&lt;&gt;0,IF(COUNTIF(Invoices!M:N,A40)&lt;&gt;0,SUMIF(Invoices!M:N,A40,Invoices!N:N)/COUNTIF(Invoices!M:N,A40),0),IF(COUNTIF(Invoices!O:P,A40)&lt;&gt;0,IF(COUNTIF(Invoices!O:P,A40)&lt;&gt;0,SUMIF(Invoices!O:P,A40,Invoices!P:P)/COUNTIF(Invoices!O:P,A40),0),IF(COUNTIF(Invoices!Q:R,A40)&lt;&gt;0,IF(COUNTIF(Invoices!Q:R,A40)&lt;&gt;0,SUMIF(Invoices!Q:R,A40,Invoices!R:R)/COUNTIF(Invoices!Q:R,A40),0),IF(COUNTIF(Invoices!S:T,A40)&lt;&gt;0,IF(COUNTIF(Invoices!S:T,A40)&lt;&gt;0,SUMIF(Invoices!S:T,A40,Invoices!T:T)/COUNTIF(Invoices!S:T,A40),0),IF(COUNTIF(Invoices!U:V,A40)&lt;&gt;0,IF(COUNTIF(Invoices!U:V,A40)&lt;&gt;0,SUMIF(Invoices!U:V,A40,Invoices!V:V)/COUNTIF(Invoices!U:V,A40),0),IF(COUNTIF(Invoices!W:X,A40)&lt;&gt;0,IF(COUNTIF(Invoices!W:X,A40)&lt;&gt;0,SUMIF(Invoices!W:X,A40,Invoices!X:X)/COUNTIF(Invoices!W:X,A40),0),IF(COUNTIF(Invoices!Y:Z,A40)&lt;&gt;0,IF(COUNTIF(Invoices!Y:Z,A40)&lt;&gt;0,SUMIF(Invoices!Y:Z,A40,Invoices!Z:Z)/COUNTIF(Invoices!Y:Z,A40),0),IF(COUNTIF(Invoices!AA:AB,A40)&lt;&gt;0,IF(COUNTIF(Invoices!AA:AB,A40)&lt;&gt;0,SUMIF(Invoices!AA:AB,A40,Invoices!AB:AB)/COUNTIF(Invoices!AA:AB,A40),0),IF(COUNTIF(Invoices!AC:AD,A40)&lt;&gt;0,IF(COUNTIF(Invoices!AC:AD,A40)&lt;&gt;0,SUMIF(Invoices!AC:AD,A40,Invoices!AD:AD)/COUNTIF(Invoices!AC:AD,A40),0),IF(COUNTIF(Invoices!AE:AF,A40)&lt;&gt;0,IF(COUNTIF(Invoices!AE:AF,A40)&lt;&gt;0,SUMIF(Invoices!AE:AF,A40,Invoices!AF:AF)/COUNTIF(Invoices!AE:AF,A40),0),IF(COUNTIF(Invoices!AG:AH,A40)&lt;&gt;0,IF(COUNTIF(Invoices!AG:AH,A40)&lt;&gt;0,SUMIF(Invoices!AG:AH,A40,Invoices!AH:AH)/COUNTIF(Invoices!AG:AH,A40),0),IF(COUNTIF(Invoices!AI:AJ,A40)&lt;&gt;0,IF(COUNTIF(Invoices!AI:AJ,A40)&lt;&gt;0,SUMIF(Invoices!AI:AJ,A40,Invoices!AJ:AJ)/COUNTIF(Invoices!AI:AJ,A40),0),IF(COUNTIF(Invoices!AK:AL,A40)&lt;&gt;0,IF(COUNTIF(Invoices!AK:AL,A40)&lt;&gt;0,SUMIF(Invoices!AK:AL,A40,Invoices!AL:AL)/COUNTIF(Invoices!AK:AL,A40),0),IF(COUNTIF(Invoices!AM:AN,A40)&lt;&gt;0,IF(COUNTIF(Invoices!AM:AN,A40)&lt;&gt;0,SUMIF(Invoices!AM:AN,A40,Invoices!AN:AN)/COUNTIF(Invoices!AM:AN,A40),0),"Not Available")))))))))))))))</f>
        <v>0.99</v>
      </c>
    </row>
    <row r="41" spans="1:5" ht="15.75" customHeight="1" x14ac:dyDescent="0.15">
      <c r="A41" s="6" t="s">
        <v>616</v>
      </c>
      <c r="B41" s="6" t="s">
        <v>619</v>
      </c>
      <c r="C41" s="6" t="s">
        <v>622</v>
      </c>
      <c r="D41" s="6" t="s">
        <v>574</v>
      </c>
      <c r="E41">
        <f ca="1">IF(COUNTIF(Invoices!K:L,A41)&lt;&gt;0,IF(COUNTIF(Invoices!K:L,A41)&lt;&gt;0,SUMIF(Invoices!K:L,A41,Invoices!L:L)/COUNTIF(Invoices!K:L,A41),0),IF(COUNTIF(Invoices!M:N,A41)&lt;&gt;0,IF(COUNTIF(Invoices!M:N,A41)&lt;&gt;0,SUMIF(Invoices!M:N,A41,Invoices!N:N)/COUNTIF(Invoices!M:N,A41),0),IF(COUNTIF(Invoices!O:P,A41)&lt;&gt;0,IF(COUNTIF(Invoices!O:P,A41)&lt;&gt;0,SUMIF(Invoices!O:P,A41,Invoices!P:P)/COUNTIF(Invoices!O:P,A41),0),IF(COUNTIF(Invoices!Q:R,A41)&lt;&gt;0,IF(COUNTIF(Invoices!Q:R,A41)&lt;&gt;0,SUMIF(Invoices!Q:R,A41,Invoices!R:R)/COUNTIF(Invoices!Q:R,A41),0),IF(COUNTIF(Invoices!S:T,A41)&lt;&gt;0,IF(COUNTIF(Invoices!S:T,A41)&lt;&gt;0,SUMIF(Invoices!S:T,A41,Invoices!T:T)/COUNTIF(Invoices!S:T,A41),0),IF(COUNTIF(Invoices!U:V,A41)&lt;&gt;0,IF(COUNTIF(Invoices!U:V,A41)&lt;&gt;0,SUMIF(Invoices!U:V,A41,Invoices!V:V)/COUNTIF(Invoices!U:V,A41),0),IF(COUNTIF(Invoices!W:X,A41)&lt;&gt;0,IF(COUNTIF(Invoices!W:X,A41)&lt;&gt;0,SUMIF(Invoices!W:X,A41,Invoices!X:X)/COUNTIF(Invoices!W:X,A41),0),IF(COUNTIF(Invoices!Y:Z,A41)&lt;&gt;0,IF(COUNTIF(Invoices!Y:Z,A41)&lt;&gt;0,SUMIF(Invoices!Y:Z,A41,Invoices!Z:Z)/COUNTIF(Invoices!Y:Z,A41),0),IF(COUNTIF(Invoices!AA:AB,A41)&lt;&gt;0,IF(COUNTIF(Invoices!AA:AB,A41)&lt;&gt;0,SUMIF(Invoices!AA:AB,A41,Invoices!AB:AB)/COUNTIF(Invoices!AA:AB,A41),0),IF(COUNTIF(Invoices!AC:AD,A41)&lt;&gt;0,IF(COUNTIF(Invoices!AC:AD,A41)&lt;&gt;0,SUMIF(Invoices!AC:AD,A41,Invoices!AD:AD)/COUNTIF(Invoices!AC:AD,A41),0),IF(COUNTIF(Invoices!AE:AF,A41)&lt;&gt;0,IF(COUNTIF(Invoices!AE:AF,A41)&lt;&gt;0,SUMIF(Invoices!AE:AF,A41,Invoices!AF:AF)/COUNTIF(Invoices!AE:AF,A41),0),IF(COUNTIF(Invoices!AG:AH,A41)&lt;&gt;0,IF(COUNTIF(Invoices!AG:AH,A41)&lt;&gt;0,SUMIF(Invoices!AG:AH,A41,Invoices!AH:AH)/COUNTIF(Invoices!AG:AH,A41),0),IF(COUNTIF(Invoices!AI:AJ,A41)&lt;&gt;0,IF(COUNTIF(Invoices!AI:AJ,A41)&lt;&gt;0,SUMIF(Invoices!AI:AJ,A41,Invoices!AJ:AJ)/COUNTIF(Invoices!AI:AJ,A41),0),IF(COUNTIF(Invoices!AK:AL,A41)&lt;&gt;0,IF(COUNTIF(Invoices!AK:AL,A41)&lt;&gt;0,SUMIF(Invoices!AK:AL,A41,Invoices!AL:AL)/COUNTIF(Invoices!AK:AL,A41),0),IF(COUNTIF(Invoices!AM:AN,A41)&lt;&gt;0,IF(COUNTIF(Invoices!AM:AN,A41)&lt;&gt;0,SUMIF(Invoices!AM:AN,A41,Invoices!AN:AN)/COUNTIF(Invoices!AM:AN,A41),0),"Not Available")))))))))))))))</f>
        <v>0.99</v>
      </c>
    </row>
    <row r="42" spans="1:5" ht="15.75" customHeight="1" x14ac:dyDescent="0.15">
      <c r="A42" s="6" t="s">
        <v>616</v>
      </c>
      <c r="B42" s="6" t="s">
        <v>617</v>
      </c>
      <c r="C42" s="6" t="s">
        <v>623</v>
      </c>
      <c r="D42" s="6" t="s">
        <v>574</v>
      </c>
      <c r="E42">
        <f ca="1">IF(COUNTIF(Invoices!K:L,A42)&lt;&gt;0,IF(COUNTIF(Invoices!K:L,A42)&lt;&gt;0,SUMIF(Invoices!K:L,A42,Invoices!L:L)/COUNTIF(Invoices!K:L,A42),0),IF(COUNTIF(Invoices!M:N,A42)&lt;&gt;0,IF(COUNTIF(Invoices!M:N,A42)&lt;&gt;0,SUMIF(Invoices!M:N,A42,Invoices!N:N)/COUNTIF(Invoices!M:N,A42),0),IF(COUNTIF(Invoices!O:P,A42)&lt;&gt;0,IF(COUNTIF(Invoices!O:P,A42)&lt;&gt;0,SUMIF(Invoices!O:P,A42,Invoices!P:P)/COUNTIF(Invoices!O:P,A42),0),IF(COUNTIF(Invoices!Q:R,A42)&lt;&gt;0,IF(COUNTIF(Invoices!Q:R,A42)&lt;&gt;0,SUMIF(Invoices!Q:R,A42,Invoices!R:R)/COUNTIF(Invoices!Q:R,A42),0),IF(COUNTIF(Invoices!S:T,A42)&lt;&gt;0,IF(COUNTIF(Invoices!S:T,A42)&lt;&gt;0,SUMIF(Invoices!S:T,A42,Invoices!T:T)/COUNTIF(Invoices!S:T,A42),0),IF(COUNTIF(Invoices!U:V,A42)&lt;&gt;0,IF(COUNTIF(Invoices!U:V,A42)&lt;&gt;0,SUMIF(Invoices!U:V,A42,Invoices!V:V)/COUNTIF(Invoices!U:V,A42),0),IF(COUNTIF(Invoices!W:X,A42)&lt;&gt;0,IF(COUNTIF(Invoices!W:X,A42)&lt;&gt;0,SUMIF(Invoices!W:X,A42,Invoices!X:X)/COUNTIF(Invoices!W:X,A42),0),IF(COUNTIF(Invoices!Y:Z,A42)&lt;&gt;0,IF(COUNTIF(Invoices!Y:Z,A42)&lt;&gt;0,SUMIF(Invoices!Y:Z,A42,Invoices!Z:Z)/COUNTIF(Invoices!Y:Z,A42),0),IF(COUNTIF(Invoices!AA:AB,A42)&lt;&gt;0,IF(COUNTIF(Invoices!AA:AB,A42)&lt;&gt;0,SUMIF(Invoices!AA:AB,A42,Invoices!AB:AB)/COUNTIF(Invoices!AA:AB,A42),0),IF(COUNTIF(Invoices!AC:AD,A42)&lt;&gt;0,IF(COUNTIF(Invoices!AC:AD,A42)&lt;&gt;0,SUMIF(Invoices!AC:AD,A42,Invoices!AD:AD)/COUNTIF(Invoices!AC:AD,A42),0),IF(COUNTIF(Invoices!AE:AF,A42)&lt;&gt;0,IF(COUNTIF(Invoices!AE:AF,A42)&lt;&gt;0,SUMIF(Invoices!AE:AF,A42,Invoices!AF:AF)/COUNTIF(Invoices!AE:AF,A42),0),IF(COUNTIF(Invoices!AG:AH,A42)&lt;&gt;0,IF(COUNTIF(Invoices!AG:AH,A42)&lt;&gt;0,SUMIF(Invoices!AG:AH,A42,Invoices!AH:AH)/COUNTIF(Invoices!AG:AH,A42),0),IF(COUNTIF(Invoices!AI:AJ,A42)&lt;&gt;0,IF(COUNTIF(Invoices!AI:AJ,A42)&lt;&gt;0,SUMIF(Invoices!AI:AJ,A42,Invoices!AJ:AJ)/COUNTIF(Invoices!AI:AJ,A42),0),IF(COUNTIF(Invoices!AK:AL,A42)&lt;&gt;0,IF(COUNTIF(Invoices!AK:AL,A42)&lt;&gt;0,SUMIF(Invoices!AK:AL,A42,Invoices!AL:AL)/COUNTIF(Invoices!AK:AL,A42),0),IF(COUNTIF(Invoices!AM:AN,A42)&lt;&gt;0,IF(COUNTIF(Invoices!AM:AN,A42)&lt;&gt;0,SUMIF(Invoices!AM:AN,A42,Invoices!AN:AN)/COUNTIF(Invoices!AM:AN,A42),0),"Not Available")))))))))))))))</f>
        <v>0.99</v>
      </c>
    </row>
    <row r="43" spans="1:5" ht="15.75" customHeight="1" x14ac:dyDescent="0.15">
      <c r="A43" s="6" t="s">
        <v>624</v>
      </c>
      <c r="B43" s="6" t="s">
        <v>625</v>
      </c>
      <c r="C43" s="6" t="s">
        <v>626</v>
      </c>
      <c r="D43" s="6" t="s">
        <v>522</v>
      </c>
      <c r="E43">
        <f ca="1">IF(COUNTIF(Invoices!K:L,A43)&lt;&gt;0,IF(COUNTIF(Invoices!K:L,A43)&lt;&gt;0,SUMIF(Invoices!K:L,A43,Invoices!L:L)/COUNTIF(Invoices!K:L,A43),0),IF(COUNTIF(Invoices!M:N,A43)&lt;&gt;0,IF(COUNTIF(Invoices!M:N,A43)&lt;&gt;0,SUMIF(Invoices!M:N,A43,Invoices!N:N)/COUNTIF(Invoices!M:N,A43),0),IF(COUNTIF(Invoices!O:P,A43)&lt;&gt;0,IF(COUNTIF(Invoices!O:P,A43)&lt;&gt;0,SUMIF(Invoices!O:P,A43,Invoices!P:P)/COUNTIF(Invoices!O:P,A43),0),IF(COUNTIF(Invoices!Q:R,A43)&lt;&gt;0,IF(COUNTIF(Invoices!Q:R,A43)&lt;&gt;0,SUMIF(Invoices!Q:R,A43,Invoices!R:R)/COUNTIF(Invoices!Q:R,A43),0),IF(COUNTIF(Invoices!S:T,A43)&lt;&gt;0,IF(COUNTIF(Invoices!S:T,A43)&lt;&gt;0,SUMIF(Invoices!S:T,A43,Invoices!T:T)/COUNTIF(Invoices!S:T,A43),0),IF(COUNTIF(Invoices!U:V,A43)&lt;&gt;0,IF(COUNTIF(Invoices!U:V,A43)&lt;&gt;0,SUMIF(Invoices!U:V,A43,Invoices!V:V)/COUNTIF(Invoices!U:V,A43),0),IF(COUNTIF(Invoices!W:X,A43)&lt;&gt;0,IF(COUNTIF(Invoices!W:X,A43)&lt;&gt;0,SUMIF(Invoices!W:X,A43,Invoices!X:X)/COUNTIF(Invoices!W:X,A43),0),IF(COUNTIF(Invoices!Y:Z,A43)&lt;&gt;0,IF(COUNTIF(Invoices!Y:Z,A43)&lt;&gt;0,SUMIF(Invoices!Y:Z,A43,Invoices!Z:Z)/COUNTIF(Invoices!Y:Z,A43),0),IF(COUNTIF(Invoices!AA:AB,A43)&lt;&gt;0,IF(COUNTIF(Invoices!AA:AB,A43)&lt;&gt;0,SUMIF(Invoices!AA:AB,A43,Invoices!AB:AB)/COUNTIF(Invoices!AA:AB,A43),0),IF(COUNTIF(Invoices!AC:AD,A43)&lt;&gt;0,IF(COUNTIF(Invoices!AC:AD,A43)&lt;&gt;0,SUMIF(Invoices!AC:AD,A43,Invoices!AD:AD)/COUNTIF(Invoices!AC:AD,A43),0),IF(COUNTIF(Invoices!AE:AF,A43)&lt;&gt;0,IF(COUNTIF(Invoices!AE:AF,A43)&lt;&gt;0,SUMIF(Invoices!AE:AF,A43,Invoices!AF:AF)/COUNTIF(Invoices!AE:AF,A43),0),IF(COUNTIF(Invoices!AG:AH,A43)&lt;&gt;0,IF(COUNTIF(Invoices!AG:AH,A43)&lt;&gt;0,SUMIF(Invoices!AG:AH,A43,Invoices!AH:AH)/COUNTIF(Invoices!AG:AH,A43),0),IF(COUNTIF(Invoices!AI:AJ,A43)&lt;&gt;0,IF(COUNTIF(Invoices!AI:AJ,A43)&lt;&gt;0,SUMIF(Invoices!AI:AJ,A43,Invoices!AJ:AJ)/COUNTIF(Invoices!AI:AJ,A43),0),IF(COUNTIF(Invoices!AK:AL,A43)&lt;&gt;0,IF(COUNTIF(Invoices!AK:AL,A43)&lt;&gt;0,SUMIF(Invoices!AK:AL,A43,Invoices!AL:AL)/COUNTIF(Invoices!AK:AL,A43),0),IF(COUNTIF(Invoices!AM:AN,A43)&lt;&gt;0,IF(COUNTIF(Invoices!AM:AN,A43)&lt;&gt;0,SUMIF(Invoices!AM:AN,A43,Invoices!AN:AN)/COUNTIF(Invoices!AM:AN,A43),0),"Not Available")))))))))))))))</f>
        <v>0.99</v>
      </c>
    </row>
    <row r="44" spans="1:5" ht="15.75" customHeight="1" x14ac:dyDescent="0.15">
      <c r="A44" s="6" t="s">
        <v>627</v>
      </c>
      <c r="B44" s="6" t="s">
        <v>628</v>
      </c>
      <c r="C44" s="6" t="s">
        <v>629</v>
      </c>
      <c r="D44" s="6" t="s">
        <v>630</v>
      </c>
      <c r="E44" t="str">
        <f>IF(COUNTIF(Invoices!K:L,A44)&lt;&gt;0,IF(COUNTIF(Invoices!K:L,A44)&lt;&gt;0,SUMIF(Invoices!K:L,A44,Invoices!L:L)/COUNTIF(Invoices!K:L,A44),0),IF(COUNTIF(Invoices!M:N,A44)&lt;&gt;0,IF(COUNTIF(Invoices!M:N,A44)&lt;&gt;0,SUMIF(Invoices!M:N,A44,Invoices!N:N)/COUNTIF(Invoices!M:N,A44),0),IF(COUNTIF(Invoices!O:P,A44)&lt;&gt;0,IF(COUNTIF(Invoices!O:P,A44)&lt;&gt;0,SUMIF(Invoices!O:P,A44,Invoices!P:P)/COUNTIF(Invoices!O:P,A44),0),IF(COUNTIF(Invoices!Q:R,A44)&lt;&gt;0,IF(COUNTIF(Invoices!Q:R,A44)&lt;&gt;0,SUMIF(Invoices!Q:R,A44,Invoices!R:R)/COUNTIF(Invoices!Q:R,A44),0),IF(COUNTIF(Invoices!S:T,A44)&lt;&gt;0,IF(COUNTIF(Invoices!S:T,A44)&lt;&gt;0,SUMIF(Invoices!S:T,A44,Invoices!T:T)/COUNTIF(Invoices!S:T,A44),0),IF(COUNTIF(Invoices!U:V,A44)&lt;&gt;0,IF(COUNTIF(Invoices!U:V,A44)&lt;&gt;0,SUMIF(Invoices!U:V,A44,Invoices!V:V)/COUNTIF(Invoices!U:V,A44),0),IF(COUNTIF(Invoices!W:X,A44)&lt;&gt;0,IF(COUNTIF(Invoices!W:X,A44)&lt;&gt;0,SUMIF(Invoices!W:X,A44,Invoices!X:X)/COUNTIF(Invoices!W:X,A44),0),IF(COUNTIF(Invoices!Y:Z,A44)&lt;&gt;0,IF(COUNTIF(Invoices!Y:Z,A44)&lt;&gt;0,SUMIF(Invoices!Y:Z,A44,Invoices!Z:Z)/COUNTIF(Invoices!Y:Z,A44),0),IF(COUNTIF(Invoices!AA:AB,A44)&lt;&gt;0,IF(COUNTIF(Invoices!AA:AB,A44)&lt;&gt;0,SUMIF(Invoices!AA:AB,A44,Invoices!AB:AB)/COUNTIF(Invoices!AA:AB,A44),0),IF(COUNTIF(Invoices!AC:AD,A44)&lt;&gt;0,IF(COUNTIF(Invoices!AC:AD,A44)&lt;&gt;0,SUMIF(Invoices!AC:AD,A44,Invoices!AD:AD)/COUNTIF(Invoices!AC:AD,A44),0),IF(COUNTIF(Invoices!AE:AF,A44)&lt;&gt;0,IF(COUNTIF(Invoices!AE:AF,A44)&lt;&gt;0,SUMIF(Invoices!AE:AF,A44,Invoices!AF:AF)/COUNTIF(Invoices!AE:AF,A44),0),IF(COUNTIF(Invoices!AG:AH,A44)&lt;&gt;0,IF(COUNTIF(Invoices!AG:AH,A44)&lt;&gt;0,SUMIF(Invoices!AG:AH,A44,Invoices!AH:AH)/COUNTIF(Invoices!AG:AH,A44),0),IF(COUNTIF(Invoices!AI:AJ,A44)&lt;&gt;0,IF(COUNTIF(Invoices!AI:AJ,A44)&lt;&gt;0,SUMIF(Invoices!AI:AJ,A44,Invoices!AJ:AJ)/COUNTIF(Invoices!AI:AJ,A44),0),IF(COUNTIF(Invoices!AK:AL,A44)&lt;&gt;0,IF(COUNTIF(Invoices!AK:AL,A44)&lt;&gt;0,SUMIF(Invoices!AK:AL,A44,Invoices!AL:AL)/COUNTIF(Invoices!AK:AL,A44),0),IF(COUNTIF(Invoices!AM:AN,A44)&lt;&gt;0,IF(COUNTIF(Invoices!AM:AN,A44)&lt;&gt;0,SUMIF(Invoices!AM:AN,A44,Invoices!AN:AN)/COUNTIF(Invoices!AM:AN,A44),0),"Not Available")))))))))))))))</f>
        <v>Not Available</v>
      </c>
    </row>
    <row r="45" spans="1:5" ht="15.75" customHeight="1" x14ac:dyDescent="0.15">
      <c r="A45" s="6" t="s">
        <v>631</v>
      </c>
      <c r="B45" s="6" t="s">
        <v>632</v>
      </c>
      <c r="C45" s="6" t="s">
        <v>633</v>
      </c>
      <c r="D45" s="6" t="s">
        <v>634</v>
      </c>
      <c r="E45" t="str">
        <f>IF(COUNTIF(Invoices!K:L,A45)&lt;&gt;0,IF(COUNTIF(Invoices!K:L,A45)&lt;&gt;0,SUMIF(Invoices!K:L,A45,Invoices!L:L)/COUNTIF(Invoices!K:L,A45),0),IF(COUNTIF(Invoices!M:N,A45)&lt;&gt;0,IF(COUNTIF(Invoices!M:N,A45)&lt;&gt;0,SUMIF(Invoices!M:N,A45,Invoices!N:N)/COUNTIF(Invoices!M:N,A45),0),IF(COUNTIF(Invoices!O:P,A45)&lt;&gt;0,IF(COUNTIF(Invoices!O:P,A45)&lt;&gt;0,SUMIF(Invoices!O:P,A45,Invoices!P:P)/COUNTIF(Invoices!O:P,A45),0),IF(COUNTIF(Invoices!Q:R,A45)&lt;&gt;0,IF(COUNTIF(Invoices!Q:R,A45)&lt;&gt;0,SUMIF(Invoices!Q:R,A45,Invoices!R:R)/COUNTIF(Invoices!Q:R,A45),0),IF(COUNTIF(Invoices!S:T,A45)&lt;&gt;0,IF(COUNTIF(Invoices!S:T,A45)&lt;&gt;0,SUMIF(Invoices!S:T,A45,Invoices!T:T)/COUNTIF(Invoices!S:T,A45),0),IF(COUNTIF(Invoices!U:V,A45)&lt;&gt;0,IF(COUNTIF(Invoices!U:V,A45)&lt;&gt;0,SUMIF(Invoices!U:V,A45,Invoices!V:V)/COUNTIF(Invoices!U:V,A45),0),IF(COUNTIF(Invoices!W:X,A45)&lt;&gt;0,IF(COUNTIF(Invoices!W:X,A45)&lt;&gt;0,SUMIF(Invoices!W:X,A45,Invoices!X:X)/COUNTIF(Invoices!W:X,A45),0),IF(COUNTIF(Invoices!Y:Z,A45)&lt;&gt;0,IF(COUNTIF(Invoices!Y:Z,A45)&lt;&gt;0,SUMIF(Invoices!Y:Z,A45,Invoices!Z:Z)/COUNTIF(Invoices!Y:Z,A45),0),IF(COUNTIF(Invoices!AA:AB,A45)&lt;&gt;0,IF(COUNTIF(Invoices!AA:AB,A45)&lt;&gt;0,SUMIF(Invoices!AA:AB,A45,Invoices!AB:AB)/COUNTIF(Invoices!AA:AB,A45),0),IF(COUNTIF(Invoices!AC:AD,A45)&lt;&gt;0,IF(COUNTIF(Invoices!AC:AD,A45)&lt;&gt;0,SUMIF(Invoices!AC:AD,A45,Invoices!AD:AD)/COUNTIF(Invoices!AC:AD,A45),0),IF(COUNTIF(Invoices!AE:AF,A45)&lt;&gt;0,IF(COUNTIF(Invoices!AE:AF,A45)&lt;&gt;0,SUMIF(Invoices!AE:AF,A45,Invoices!AF:AF)/COUNTIF(Invoices!AE:AF,A45),0),IF(COUNTIF(Invoices!AG:AH,A45)&lt;&gt;0,IF(COUNTIF(Invoices!AG:AH,A45)&lt;&gt;0,SUMIF(Invoices!AG:AH,A45,Invoices!AH:AH)/COUNTIF(Invoices!AG:AH,A45),0),IF(COUNTIF(Invoices!AI:AJ,A45)&lt;&gt;0,IF(COUNTIF(Invoices!AI:AJ,A45)&lt;&gt;0,SUMIF(Invoices!AI:AJ,A45,Invoices!AJ:AJ)/COUNTIF(Invoices!AI:AJ,A45),0),IF(COUNTIF(Invoices!AK:AL,A45)&lt;&gt;0,IF(COUNTIF(Invoices!AK:AL,A45)&lt;&gt;0,SUMIF(Invoices!AK:AL,A45,Invoices!AL:AL)/COUNTIF(Invoices!AK:AL,A45),0),IF(COUNTIF(Invoices!AM:AN,A45)&lt;&gt;0,IF(COUNTIF(Invoices!AM:AN,A45)&lt;&gt;0,SUMIF(Invoices!AM:AN,A45,Invoices!AN:AN)/COUNTIF(Invoices!AM:AN,A45),0),"Not Available")))))))))))))))</f>
        <v>Not Available</v>
      </c>
    </row>
    <row r="46" spans="1:5" ht="15.75" customHeight="1" x14ac:dyDescent="0.15">
      <c r="A46" s="6" t="s">
        <v>635</v>
      </c>
      <c r="B46" s="6" t="s">
        <v>636</v>
      </c>
      <c r="C46" s="6" t="s">
        <v>637</v>
      </c>
      <c r="D46" s="6" t="s">
        <v>638</v>
      </c>
      <c r="E46" t="str">
        <f>IF(COUNTIF(Invoices!K:L,A46)&lt;&gt;0,IF(COUNTIF(Invoices!K:L,A46)&lt;&gt;0,SUMIF(Invoices!K:L,A46,Invoices!L:L)/COUNTIF(Invoices!K:L,A46),0),IF(COUNTIF(Invoices!M:N,A46)&lt;&gt;0,IF(COUNTIF(Invoices!M:N,A46)&lt;&gt;0,SUMIF(Invoices!M:N,A46,Invoices!N:N)/COUNTIF(Invoices!M:N,A46),0),IF(COUNTIF(Invoices!O:P,A46)&lt;&gt;0,IF(COUNTIF(Invoices!O:P,A46)&lt;&gt;0,SUMIF(Invoices!O:P,A46,Invoices!P:P)/COUNTIF(Invoices!O:P,A46),0),IF(COUNTIF(Invoices!Q:R,A46)&lt;&gt;0,IF(COUNTIF(Invoices!Q:R,A46)&lt;&gt;0,SUMIF(Invoices!Q:R,A46,Invoices!R:R)/COUNTIF(Invoices!Q:R,A46),0),IF(COUNTIF(Invoices!S:T,A46)&lt;&gt;0,IF(COUNTIF(Invoices!S:T,A46)&lt;&gt;0,SUMIF(Invoices!S:T,A46,Invoices!T:T)/COUNTIF(Invoices!S:T,A46),0),IF(COUNTIF(Invoices!U:V,A46)&lt;&gt;0,IF(COUNTIF(Invoices!U:V,A46)&lt;&gt;0,SUMIF(Invoices!U:V,A46,Invoices!V:V)/COUNTIF(Invoices!U:V,A46),0),IF(COUNTIF(Invoices!W:X,A46)&lt;&gt;0,IF(COUNTIF(Invoices!W:X,A46)&lt;&gt;0,SUMIF(Invoices!W:X,A46,Invoices!X:X)/COUNTIF(Invoices!W:X,A46),0),IF(COUNTIF(Invoices!Y:Z,A46)&lt;&gt;0,IF(COUNTIF(Invoices!Y:Z,A46)&lt;&gt;0,SUMIF(Invoices!Y:Z,A46,Invoices!Z:Z)/COUNTIF(Invoices!Y:Z,A46),0),IF(COUNTIF(Invoices!AA:AB,A46)&lt;&gt;0,IF(COUNTIF(Invoices!AA:AB,A46)&lt;&gt;0,SUMIF(Invoices!AA:AB,A46,Invoices!AB:AB)/COUNTIF(Invoices!AA:AB,A46),0),IF(COUNTIF(Invoices!AC:AD,A46)&lt;&gt;0,IF(COUNTIF(Invoices!AC:AD,A46)&lt;&gt;0,SUMIF(Invoices!AC:AD,A46,Invoices!AD:AD)/COUNTIF(Invoices!AC:AD,A46),0),IF(COUNTIF(Invoices!AE:AF,A46)&lt;&gt;0,IF(COUNTIF(Invoices!AE:AF,A46)&lt;&gt;0,SUMIF(Invoices!AE:AF,A46,Invoices!AF:AF)/COUNTIF(Invoices!AE:AF,A46),0),IF(COUNTIF(Invoices!AG:AH,A46)&lt;&gt;0,IF(COUNTIF(Invoices!AG:AH,A46)&lt;&gt;0,SUMIF(Invoices!AG:AH,A46,Invoices!AH:AH)/COUNTIF(Invoices!AG:AH,A46),0),IF(COUNTIF(Invoices!AI:AJ,A46)&lt;&gt;0,IF(COUNTIF(Invoices!AI:AJ,A46)&lt;&gt;0,SUMIF(Invoices!AI:AJ,A46,Invoices!AJ:AJ)/COUNTIF(Invoices!AI:AJ,A46),0),IF(COUNTIF(Invoices!AK:AL,A46)&lt;&gt;0,IF(COUNTIF(Invoices!AK:AL,A46)&lt;&gt;0,SUMIF(Invoices!AK:AL,A46,Invoices!AL:AL)/COUNTIF(Invoices!AK:AL,A46),0),IF(COUNTIF(Invoices!AM:AN,A46)&lt;&gt;0,IF(COUNTIF(Invoices!AM:AN,A46)&lt;&gt;0,SUMIF(Invoices!AM:AN,A46,Invoices!AN:AN)/COUNTIF(Invoices!AM:AN,A46),0),"Not Available")))))))))))))))</f>
        <v>Not Available</v>
      </c>
    </row>
    <row r="47" spans="1:5" ht="15.75" customHeight="1" x14ac:dyDescent="0.15">
      <c r="A47" s="6" t="s">
        <v>639</v>
      </c>
      <c r="B47" s="6" t="s">
        <v>640</v>
      </c>
      <c r="C47" s="6" t="s">
        <v>641</v>
      </c>
      <c r="D47" s="6" t="s">
        <v>642</v>
      </c>
      <c r="E47" t="str">
        <f>IF(COUNTIF(Invoices!K:L,A47)&lt;&gt;0,IF(COUNTIF(Invoices!K:L,A47)&lt;&gt;0,SUMIF(Invoices!K:L,A47,Invoices!L:L)/COUNTIF(Invoices!K:L,A47),0),IF(COUNTIF(Invoices!M:N,A47)&lt;&gt;0,IF(COUNTIF(Invoices!M:N,A47)&lt;&gt;0,SUMIF(Invoices!M:N,A47,Invoices!N:N)/COUNTIF(Invoices!M:N,A47),0),IF(COUNTIF(Invoices!O:P,A47)&lt;&gt;0,IF(COUNTIF(Invoices!O:P,A47)&lt;&gt;0,SUMIF(Invoices!O:P,A47,Invoices!P:P)/COUNTIF(Invoices!O:P,A47),0),IF(COUNTIF(Invoices!Q:R,A47)&lt;&gt;0,IF(COUNTIF(Invoices!Q:R,A47)&lt;&gt;0,SUMIF(Invoices!Q:R,A47,Invoices!R:R)/COUNTIF(Invoices!Q:R,A47),0),IF(COUNTIF(Invoices!S:T,A47)&lt;&gt;0,IF(COUNTIF(Invoices!S:T,A47)&lt;&gt;0,SUMIF(Invoices!S:T,A47,Invoices!T:T)/COUNTIF(Invoices!S:T,A47),0),IF(COUNTIF(Invoices!U:V,A47)&lt;&gt;0,IF(COUNTIF(Invoices!U:V,A47)&lt;&gt;0,SUMIF(Invoices!U:V,A47,Invoices!V:V)/COUNTIF(Invoices!U:V,A47),0),IF(COUNTIF(Invoices!W:X,A47)&lt;&gt;0,IF(COUNTIF(Invoices!W:X,A47)&lt;&gt;0,SUMIF(Invoices!W:X,A47,Invoices!X:X)/COUNTIF(Invoices!W:X,A47),0),IF(COUNTIF(Invoices!Y:Z,A47)&lt;&gt;0,IF(COUNTIF(Invoices!Y:Z,A47)&lt;&gt;0,SUMIF(Invoices!Y:Z,A47,Invoices!Z:Z)/COUNTIF(Invoices!Y:Z,A47),0),IF(COUNTIF(Invoices!AA:AB,A47)&lt;&gt;0,IF(COUNTIF(Invoices!AA:AB,A47)&lt;&gt;0,SUMIF(Invoices!AA:AB,A47,Invoices!AB:AB)/COUNTIF(Invoices!AA:AB,A47),0),IF(COUNTIF(Invoices!AC:AD,A47)&lt;&gt;0,IF(COUNTIF(Invoices!AC:AD,A47)&lt;&gt;0,SUMIF(Invoices!AC:AD,A47,Invoices!AD:AD)/COUNTIF(Invoices!AC:AD,A47),0),IF(COUNTIF(Invoices!AE:AF,A47)&lt;&gt;0,IF(COUNTIF(Invoices!AE:AF,A47)&lt;&gt;0,SUMIF(Invoices!AE:AF,A47,Invoices!AF:AF)/COUNTIF(Invoices!AE:AF,A47),0),IF(COUNTIF(Invoices!AG:AH,A47)&lt;&gt;0,IF(COUNTIF(Invoices!AG:AH,A47)&lt;&gt;0,SUMIF(Invoices!AG:AH,A47,Invoices!AH:AH)/COUNTIF(Invoices!AG:AH,A47),0),IF(COUNTIF(Invoices!AI:AJ,A47)&lt;&gt;0,IF(COUNTIF(Invoices!AI:AJ,A47)&lt;&gt;0,SUMIF(Invoices!AI:AJ,A47,Invoices!AJ:AJ)/COUNTIF(Invoices!AI:AJ,A47),0),IF(COUNTIF(Invoices!AK:AL,A47)&lt;&gt;0,IF(COUNTIF(Invoices!AK:AL,A47)&lt;&gt;0,SUMIF(Invoices!AK:AL,A47,Invoices!AL:AL)/COUNTIF(Invoices!AK:AL,A47),0),IF(COUNTIF(Invoices!AM:AN,A47)&lt;&gt;0,IF(COUNTIF(Invoices!AM:AN,A47)&lt;&gt;0,SUMIF(Invoices!AM:AN,A47,Invoices!AN:AN)/COUNTIF(Invoices!AM:AN,A47),0),"Not Available")))))))))))))))</f>
        <v>Not Available</v>
      </c>
    </row>
    <row r="48" spans="1:5" ht="15.75" customHeight="1" x14ac:dyDescent="0.15">
      <c r="A48" s="6" t="s">
        <v>643</v>
      </c>
      <c r="B48" s="6" t="s">
        <v>644</v>
      </c>
      <c r="C48" s="6" t="s">
        <v>645</v>
      </c>
      <c r="D48" s="6" t="s">
        <v>574</v>
      </c>
      <c r="E48" t="str">
        <f>IF(COUNTIF(Invoices!K:L,A48)&lt;&gt;0,IF(COUNTIF(Invoices!K:L,A48)&lt;&gt;0,SUMIF(Invoices!K:L,A48,Invoices!L:L)/COUNTIF(Invoices!K:L,A48),0),IF(COUNTIF(Invoices!M:N,A48)&lt;&gt;0,IF(COUNTIF(Invoices!M:N,A48)&lt;&gt;0,SUMIF(Invoices!M:N,A48,Invoices!N:N)/COUNTIF(Invoices!M:N,A48),0),IF(COUNTIF(Invoices!O:P,A48)&lt;&gt;0,IF(COUNTIF(Invoices!O:P,A48)&lt;&gt;0,SUMIF(Invoices!O:P,A48,Invoices!P:P)/COUNTIF(Invoices!O:P,A48),0),IF(COUNTIF(Invoices!Q:R,A48)&lt;&gt;0,IF(COUNTIF(Invoices!Q:R,A48)&lt;&gt;0,SUMIF(Invoices!Q:R,A48,Invoices!R:R)/COUNTIF(Invoices!Q:R,A48),0),IF(COUNTIF(Invoices!S:T,A48)&lt;&gt;0,IF(COUNTIF(Invoices!S:T,A48)&lt;&gt;0,SUMIF(Invoices!S:T,A48,Invoices!T:T)/COUNTIF(Invoices!S:T,A48),0),IF(COUNTIF(Invoices!U:V,A48)&lt;&gt;0,IF(COUNTIF(Invoices!U:V,A48)&lt;&gt;0,SUMIF(Invoices!U:V,A48,Invoices!V:V)/COUNTIF(Invoices!U:V,A48),0),IF(COUNTIF(Invoices!W:X,A48)&lt;&gt;0,IF(COUNTIF(Invoices!W:X,A48)&lt;&gt;0,SUMIF(Invoices!W:X,A48,Invoices!X:X)/COUNTIF(Invoices!W:X,A48),0),IF(COUNTIF(Invoices!Y:Z,A48)&lt;&gt;0,IF(COUNTIF(Invoices!Y:Z,A48)&lt;&gt;0,SUMIF(Invoices!Y:Z,A48,Invoices!Z:Z)/COUNTIF(Invoices!Y:Z,A48),0),IF(COUNTIF(Invoices!AA:AB,A48)&lt;&gt;0,IF(COUNTIF(Invoices!AA:AB,A48)&lt;&gt;0,SUMIF(Invoices!AA:AB,A48,Invoices!AB:AB)/COUNTIF(Invoices!AA:AB,A48),0),IF(COUNTIF(Invoices!AC:AD,A48)&lt;&gt;0,IF(COUNTIF(Invoices!AC:AD,A48)&lt;&gt;0,SUMIF(Invoices!AC:AD,A48,Invoices!AD:AD)/COUNTIF(Invoices!AC:AD,A48),0),IF(COUNTIF(Invoices!AE:AF,A48)&lt;&gt;0,IF(COUNTIF(Invoices!AE:AF,A48)&lt;&gt;0,SUMIF(Invoices!AE:AF,A48,Invoices!AF:AF)/COUNTIF(Invoices!AE:AF,A48),0),IF(COUNTIF(Invoices!AG:AH,A48)&lt;&gt;0,IF(COUNTIF(Invoices!AG:AH,A48)&lt;&gt;0,SUMIF(Invoices!AG:AH,A48,Invoices!AH:AH)/COUNTIF(Invoices!AG:AH,A48),0),IF(COUNTIF(Invoices!AI:AJ,A48)&lt;&gt;0,IF(COUNTIF(Invoices!AI:AJ,A48)&lt;&gt;0,SUMIF(Invoices!AI:AJ,A48,Invoices!AJ:AJ)/COUNTIF(Invoices!AI:AJ,A48),0),IF(COUNTIF(Invoices!AK:AL,A48)&lt;&gt;0,IF(COUNTIF(Invoices!AK:AL,A48)&lt;&gt;0,SUMIF(Invoices!AK:AL,A48,Invoices!AL:AL)/COUNTIF(Invoices!AK:AL,A48),0),IF(COUNTIF(Invoices!AM:AN,A48)&lt;&gt;0,IF(COUNTIF(Invoices!AM:AN,A48)&lt;&gt;0,SUMIF(Invoices!AM:AN,A48,Invoices!AN:AN)/COUNTIF(Invoices!AM:AN,A48),0),"Not Available")))))))))))))))</f>
        <v>Not Available</v>
      </c>
    </row>
    <row r="49" spans="1:5" ht="15.75" customHeight="1" x14ac:dyDescent="0.15">
      <c r="A49" s="6" t="s">
        <v>646</v>
      </c>
      <c r="B49" s="6" t="s">
        <v>647</v>
      </c>
      <c r="C49" s="6" t="s">
        <v>648</v>
      </c>
      <c r="D49" s="6" t="s">
        <v>649</v>
      </c>
      <c r="E49" t="str">
        <f>IF(COUNTIF(Invoices!K:L,A49)&lt;&gt;0,IF(COUNTIF(Invoices!K:L,A49)&lt;&gt;0,SUMIF(Invoices!K:L,A49,Invoices!L:L)/COUNTIF(Invoices!K:L,A49),0),IF(COUNTIF(Invoices!M:N,A49)&lt;&gt;0,IF(COUNTIF(Invoices!M:N,A49)&lt;&gt;0,SUMIF(Invoices!M:N,A49,Invoices!N:N)/COUNTIF(Invoices!M:N,A49),0),IF(COUNTIF(Invoices!O:P,A49)&lt;&gt;0,IF(COUNTIF(Invoices!O:P,A49)&lt;&gt;0,SUMIF(Invoices!O:P,A49,Invoices!P:P)/COUNTIF(Invoices!O:P,A49),0),IF(COUNTIF(Invoices!Q:R,A49)&lt;&gt;0,IF(COUNTIF(Invoices!Q:R,A49)&lt;&gt;0,SUMIF(Invoices!Q:R,A49,Invoices!R:R)/COUNTIF(Invoices!Q:R,A49),0),IF(COUNTIF(Invoices!S:T,A49)&lt;&gt;0,IF(COUNTIF(Invoices!S:T,A49)&lt;&gt;0,SUMIF(Invoices!S:T,A49,Invoices!T:T)/COUNTIF(Invoices!S:T,A49),0),IF(COUNTIF(Invoices!U:V,A49)&lt;&gt;0,IF(COUNTIF(Invoices!U:V,A49)&lt;&gt;0,SUMIF(Invoices!U:V,A49,Invoices!V:V)/COUNTIF(Invoices!U:V,A49),0),IF(COUNTIF(Invoices!W:X,A49)&lt;&gt;0,IF(COUNTIF(Invoices!W:X,A49)&lt;&gt;0,SUMIF(Invoices!W:X,A49,Invoices!X:X)/COUNTIF(Invoices!W:X,A49),0),IF(COUNTIF(Invoices!Y:Z,A49)&lt;&gt;0,IF(COUNTIF(Invoices!Y:Z,A49)&lt;&gt;0,SUMIF(Invoices!Y:Z,A49,Invoices!Z:Z)/COUNTIF(Invoices!Y:Z,A49),0),IF(COUNTIF(Invoices!AA:AB,A49)&lt;&gt;0,IF(COUNTIF(Invoices!AA:AB,A49)&lt;&gt;0,SUMIF(Invoices!AA:AB,A49,Invoices!AB:AB)/COUNTIF(Invoices!AA:AB,A49),0),IF(COUNTIF(Invoices!AC:AD,A49)&lt;&gt;0,IF(COUNTIF(Invoices!AC:AD,A49)&lt;&gt;0,SUMIF(Invoices!AC:AD,A49,Invoices!AD:AD)/COUNTIF(Invoices!AC:AD,A49),0),IF(COUNTIF(Invoices!AE:AF,A49)&lt;&gt;0,IF(COUNTIF(Invoices!AE:AF,A49)&lt;&gt;0,SUMIF(Invoices!AE:AF,A49,Invoices!AF:AF)/COUNTIF(Invoices!AE:AF,A49),0),IF(COUNTIF(Invoices!AG:AH,A49)&lt;&gt;0,IF(COUNTIF(Invoices!AG:AH,A49)&lt;&gt;0,SUMIF(Invoices!AG:AH,A49,Invoices!AH:AH)/COUNTIF(Invoices!AG:AH,A49),0),IF(COUNTIF(Invoices!AI:AJ,A49)&lt;&gt;0,IF(COUNTIF(Invoices!AI:AJ,A49)&lt;&gt;0,SUMIF(Invoices!AI:AJ,A49,Invoices!AJ:AJ)/COUNTIF(Invoices!AI:AJ,A49),0),IF(COUNTIF(Invoices!AK:AL,A49)&lt;&gt;0,IF(COUNTIF(Invoices!AK:AL,A49)&lt;&gt;0,SUMIF(Invoices!AK:AL,A49,Invoices!AL:AL)/COUNTIF(Invoices!AK:AL,A49),0),IF(COUNTIF(Invoices!AM:AN,A49)&lt;&gt;0,IF(COUNTIF(Invoices!AM:AN,A49)&lt;&gt;0,SUMIF(Invoices!AM:AN,A49,Invoices!AN:AN)/COUNTIF(Invoices!AM:AN,A49),0),"Not Available")))))))))))))))</f>
        <v>Not Available</v>
      </c>
    </row>
    <row r="50" spans="1:5" ht="15.75" customHeight="1" x14ac:dyDescent="0.15">
      <c r="A50" s="6" t="s">
        <v>650</v>
      </c>
      <c r="B50" s="6" t="s">
        <v>651</v>
      </c>
      <c r="C50" s="6" t="s">
        <v>652</v>
      </c>
      <c r="D50" s="6" t="s">
        <v>653</v>
      </c>
      <c r="E50" t="str">
        <f>IF(COUNTIF(Invoices!K:L,A50)&lt;&gt;0,IF(COUNTIF(Invoices!K:L,A50)&lt;&gt;0,SUMIF(Invoices!K:L,A50,Invoices!L:L)/COUNTIF(Invoices!K:L,A50),0),IF(COUNTIF(Invoices!M:N,A50)&lt;&gt;0,IF(COUNTIF(Invoices!M:N,A50)&lt;&gt;0,SUMIF(Invoices!M:N,A50,Invoices!N:N)/COUNTIF(Invoices!M:N,A50),0),IF(COUNTIF(Invoices!O:P,A50)&lt;&gt;0,IF(COUNTIF(Invoices!O:P,A50)&lt;&gt;0,SUMIF(Invoices!O:P,A50,Invoices!P:P)/COUNTIF(Invoices!O:P,A50),0),IF(COUNTIF(Invoices!Q:R,A50)&lt;&gt;0,IF(COUNTIF(Invoices!Q:R,A50)&lt;&gt;0,SUMIF(Invoices!Q:R,A50,Invoices!R:R)/COUNTIF(Invoices!Q:R,A50),0),IF(COUNTIF(Invoices!S:T,A50)&lt;&gt;0,IF(COUNTIF(Invoices!S:T,A50)&lt;&gt;0,SUMIF(Invoices!S:T,A50,Invoices!T:T)/COUNTIF(Invoices!S:T,A50),0),IF(COUNTIF(Invoices!U:V,A50)&lt;&gt;0,IF(COUNTIF(Invoices!U:V,A50)&lt;&gt;0,SUMIF(Invoices!U:V,A50,Invoices!V:V)/COUNTIF(Invoices!U:V,A50),0),IF(COUNTIF(Invoices!W:X,A50)&lt;&gt;0,IF(COUNTIF(Invoices!W:X,A50)&lt;&gt;0,SUMIF(Invoices!W:X,A50,Invoices!X:X)/COUNTIF(Invoices!W:X,A50),0),IF(COUNTIF(Invoices!Y:Z,A50)&lt;&gt;0,IF(COUNTIF(Invoices!Y:Z,A50)&lt;&gt;0,SUMIF(Invoices!Y:Z,A50,Invoices!Z:Z)/COUNTIF(Invoices!Y:Z,A50),0),IF(COUNTIF(Invoices!AA:AB,A50)&lt;&gt;0,IF(COUNTIF(Invoices!AA:AB,A50)&lt;&gt;0,SUMIF(Invoices!AA:AB,A50,Invoices!AB:AB)/COUNTIF(Invoices!AA:AB,A50),0),IF(COUNTIF(Invoices!AC:AD,A50)&lt;&gt;0,IF(COUNTIF(Invoices!AC:AD,A50)&lt;&gt;0,SUMIF(Invoices!AC:AD,A50,Invoices!AD:AD)/COUNTIF(Invoices!AC:AD,A50),0),IF(COUNTIF(Invoices!AE:AF,A50)&lt;&gt;0,IF(COUNTIF(Invoices!AE:AF,A50)&lt;&gt;0,SUMIF(Invoices!AE:AF,A50,Invoices!AF:AF)/COUNTIF(Invoices!AE:AF,A50),0),IF(COUNTIF(Invoices!AG:AH,A50)&lt;&gt;0,IF(COUNTIF(Invoices!AG:AH,A50)&lt;&gt;0,SUMIF(Invoices!AG:AH,A50,Invoices!AH:AH)/COUNTIF(Invoices!AG:AH,A50),0),IF(COUNTIF(Invoices!AI:AJ,A50)&lt;&gt;0,IF(COUNTIF(Invoices!AI:AJ,A50)&lt;&gt;0,SUMIF(Invoices!AI:AJ,A50,Invoices!AJ:AJ)/COUNTIF(Invoices!AI:AJ,A50),0),IF(COUNTIF(Invoices!AK:AL,A50)&lt;&gt;0,IF(COUNTIF(Invoices!AK:AL,A50)&lt;&gt;0,SUMIF(Invoices!AK:AL,A50,Invoices!AL:AL)/COUNTIF(Invoices!AK:AL,A50),0),IF(COUNTIF(Invoices!AM:AN,A50)&lt;&gt;0,IF(COUNTIF(Invoices!AM:AN,A50)&lt;&gt;0,SUMIF(Invoices!AM:AN,A50,Invoices!AN:AN)/COUNTIF(Invoices!AM:AN,A50),0),"Not Available")))))))))))))))</f>
        <v>Not Available</v>
      </c>
    </row>
    <row r="51" spans="1:5" ht="15.75" customHeight="1" x14ac:dyDescent="0.15">
      <c r="A51" s="6" t="s">
        <v>654</v>
      </c>
      <c r="B51" s="6" t="s">
        <v>655</v>
      </c>
      <c r="C51" s="6" t="s">
        <v>656</v>
      </c>
      <c r="D51" s="6" t="s">
        <v>655</v>
      </c>
      <c r="E51">
        <f ca="1">IF(COUNTIF(Invoices!K:L,A51)&lt;&gt;0,IF(COUNTIF(Invoices!K:L,A51)&lt;&gt;0,SUMIF(Invoices!K:L,A51,Invoices!L:L)/COUNTIF(Invoices!K:L,A51),0),IF(COUNTIF(Invoices!M:N,A51)&lt;&gt;0,IF(COUNTIF(Invoices!M:N,A51)&lt;&gt;0,SUMIF(Invoices!M:N,A51,Invoices!N:N)/COUNTIF(Invoices!M:N,A51),0),IF(COUNTIF(Invoices!O:P,A51)&lt;&gt;0,IF(COUNTIF(Invoices!O:P,A51)&lt;&gt;0,SUMIF(Invoices!O:P,A51,Invoices!P:P)/COUNTIF(Invoices!O:P,A51),0),IF(COUNTIF(Invoices!Q:R,A51)&lt;&gt;0,IF(COUNTIF(Invoices!Q:R,A51)&lt;&gt;0,SUMIF(Invoices!Q:R,A51,Invoices!R:R)/COUNTIF(Invoices!Q:R,A51),0),IF(COUNTIF(Invoices!S:T,A51)&lt;&gt;0,IF(COUNTIF(Invoices!S:T,A51)&lt;&gt;0,SUMIF(Invoices!S:T,A51,Invoices!T:T)/COUNTIF(Invoices!S:T,A51),0),IF(COUNTIF(Invoices!U:V,A51)&lt;&gt;0,IF(COUNTIF(Invoices!U:V,A51)&lt;&gt;0,SUMIF(Invoices!U:V,A51,Invoices!V:V)/COUNTIF(Invoices!U:V,A51),0),IF(COUNTIF(Invoices!W:X,A51)&lt;&gt;0,IF(COUNTIF(Invoices!W:X,A51)&lt;&gt;0,SUMIF(Invoices!W:X,A51,Invoices!X:X)/COUNTIF(Invoices!W:X,A51),0),IF(COUNTIF(Invoices!Y:Z,A51)&lt;&gt;0,IF(COUNTIF(Invoices!Y:Z,A51)&lt;&gt;0,SUMIF(Invoices!Y:Z,A51,Invoices!Z:Z)/COUNTIF(Invoices!Y:Z,A51),0),IF(COUNTIF(Invoices!AA:AB,A51)&lt;&gt;0,IF(COUNTIF(Invoices!AA:AB,A51)&lt;&gt;0,SUMIF(Invoices!AA:AB,A51,Invoices!AB:AB)/COUNTIF(Invoices!AA:AB,A51),0),IF(COUNTIF(Invoices!AC:AD,A51)&lt;&gt;0,IF(COUNTIF(Invoices!AC:AD,A51)&lt;&gt;0,SUMIF(Invoices!AC:AD,A51,Invoices!AD:AD)/COUNTIF(Invoices!AC:AD,A51),0),IF(COUNTIF(Invoices!AE:AF,A51)&lt;&gt;0,IF(COUNTIF(Invoices!AE:AF,A51)&lt;&gt;0,SUMIF(Invoices!AE:AF,A51,Invoices!AF:AF)/COUNTIF(Invoices!AE:AF,A51),0),IF(COUNTIF(Invoices!AG:AH,A51)&lt;&gt;0,IF(COUNTIF(Invoices!AG:AH,A51)&lt;&gt;0,SUMIF(Invoices!AG:AH,A51,Invoices!AH:AH)/COUNTIF(Invoices!AG:AH,A51),0),IF(COUNTIF(Invoices!AI:AJ,A51)&lt;&gt;0,IF(COUNTIF(Invoices!AI:AJ,A51)&lt;&gt;0,SUMIF(Invoices!AI:AJ,A51,Invoices!AJ:AJ)/COUNTIF(Invoices!AI:AJ,A51),0),IF(COUNTIF(Invoices!AK:AL,A51)&lt;&gt;0,IF(COUNTIF(Invoices!AK:AL,A51)&lt;&gt;0,SUMIF(Invoices!AK:AL,A51,Invoices!AL:AL)/COUNTIF(Invoices!AK:AL,A51),0),IF(COUNTIF(Invoices!AM:AN,A51)&lt;&gt;0,IF(COUNTIF(Invoices!AM:AN,A51)&lt;&gt;0,SUMIF(Invoices!AM:AN,A51,Invoices!AN:AN)/COUNTIF(Invoices!AM:AN,A51),0),"Not Available")))))))))))))))</f>
        <v>0.99</v>
      </c>
    </row>
    <row r="52" spans="1:5" ht="15.75" customHeight="1" x14ac:dyDescent="0.15">
      <c r="A52" s="7" t="s">
        <v>41</v>
      </c>
      <c r="B52" s="6" t="s">
        <v>562</v>
      </c>
      <c r="C52" s="6" t="s">
        <v>657</v>
      </c>
      <c r="D52" s="6" t="s">
        <v>562</v>
      </c>
      <c r="E52" t="str">
        <f>IF(COUNTIF(Invoices!K:L,A52)&lt;&gt;0,IF(COUNTIF(Invoices!K:L,A52)&lt;&gt;0,SUMIF(Invoices!K:L,A52,Invoices!L:L)/COUNTIF(Invoices!K:L,A52),0),IF(COUNTIF(Invoices!M:N,A52)&lt;&gt;0,IF(COUNTIF(Invoices!M:N,A52)&lt;&gt;0,SUMIF(Invoices!M:N,A52,Invoices!N:N)/COUNTIF(Invoices!M:N,A52),0),IF(COUNTIF(Invoices!O:P,A52)&lt;&gt;0,IF(COUNTIF(Invoices!O:P,A52)&lt;&gt;0,SUMIF(Invoices!O:P,A52,Invoices!P:P)/COUNTIF(Invoices!O:P,A52),0),IF(COUNTIF(Invoices!Q:R,A52)&lt;&gt;0,IF(COUNTIF(Invoices!Q:R,A52)&lt;&gt;0,SUMIF(Invoices!Q:R,A52,Invoices!R:R)/COUNTIF(Invoices!Q:R,A52),0),IF(COUNTIF(Invoices!S:T,A52)&lt;&gt;0,IF(COUNTIF(Invoices!S:T,A52)&lt;&gt;0,SUMIF(Invoices!S:T,A52,Invoices!T:T)/COUNTIF(Invoices!S:T,A52),0),IF(COUNTIF(Invoices!U:V,A52)&lt;&gt;0,IF(COUNTIF(Invoices!U:V,A52)&lt;&gt;0,SUMIF(Invoices!U:V,A52,Invoices!V:V)/COUNTIF(Invoices!U:V,A52),0),IF(COUNTIF(Invoices!W:X,A52)&lt;&gt;0,IF(COUNTIF(Invoices!W:X,A52)&lt;&gt;0,SUMIF(Invoices!W:X,A52,Invoices!X:X)/COUNTIF(Invoices!W:X,A52),0),IF(COUNTIF(Invoices!Y:Z,A52)&lt;&gt;0,IF(COUNTIF(Invoices!Y:Z,A52)&lt;&gt;0,SUMIF(Invoices!Y:Z,A52,Invoices!Z:Z)/COUNTIF(Invoices!Y:Z,A52),0),IF(COUNTIF(Invoices!AA:AB,A52)&lt;&gt;0,IF(COUNTIF(Invoices!AA:AB,A52)&lt;&gt;0,SUMIF(Invoices!AA:AB,A52,Invoices!AB:AB)/COUNTIF(Invoices!AA:AB,A52),0),IF(COUNTIF(Invoices!AC:AD,A52)&lt;&gt;0,IF(COUNTIF(Invoices!AC:AD,A52)&lt;&gt;0,SUMIF(Invoices!AC:AD,A52,Invoices!AD:AD)/COUNTIF(Invoices!AC:AD,A52),0),IF(COUNTIF(Invoices!AE:AF,A52)&lt;&gt;0,IF(COUNTIF(Invoices!AE:AF,A52)&lt;&gt;0,SUMIF(Invoices!AE:AF,A52,Invoices!AF:AF)/COUNTIF(Invoices!AE:AF,A52),0),IF(COUNTIF(Invoices!AG:AH,A52)&lt;&gt;0,IF(COUNTIF(Invoices!AG:AH,A52)&lt;&gt;0,SUMIF(Invoices!AG:AH,A52,Invoices!AH:AH)/COUNTIF(Invoices!AG:AH,A52),0),IF(COUNTIF(Invoices!AI:AJ,A52)&lt;&gt;0,IF(COUNTIF(Invoices!AI:AJ,A52)&lt;&gt;0,SUMIF(Invoices!AI:AJ,A52,Invoices!AJ:AJ)/COUNTIF(Invoices!AI:AJ,A52),0),IF(COUNTIF(Invoices!AK:AL,A52)&lt;&gt;0,IF(COUNTIF(Invoices!AK:AL,A52)&lt;&gt;0,SUMIF(Invoices!AK:AL,A52,Invoices!AL:AL)/COUNTIF(Invoices!AK:AL,A52),0),IF(COUNTIF(Invoices!AM:AN,A52)&lt;&gt;0,IF(COUNTIF(Invoices!AM:AN,A52)&lt;&gt;0,SUMIF(Invoices!AM:AN,A52,Invoices!AN:AN)/COUNTIF(Invoices!AM:AN,A52),0),"Not Available")))))))))))))))</f>
        <v>Not Available</v>
      </c>
    </row>
    <row r="53" spans="1:5" ht="15.75" customHeight="1" x14ac:dyDescent="0.15">
      <c r="A53" s="7" t="s">
        <v>658</v>
      </c>
      <c r="B53" s="6" t="s">
        <v>659</v>
      </c>
      <c r="C53" s="6" t="s">
        <v>660</v>
      </c>
      <c r="D53" s="6" t="s">
        <v>661</v>
      </c>
      <c r="E53">
        <f ca="1">IF(COUNTIF(Invoices!K:L,A53)&lt;&gt;0,IF(COUNTIF(Invoices!K:L,A53)&lt;&gt;0,SUMIF(Invoices!K:L,A53,Invoices!L:L)/COUNTIF(Invoices!K:L,A53),0),IF(COUNTIF(Invoices!M:N,A53)&lt;&gt;0,IF(COUNTIF(Invoices!M:N,A53)&lt;&gt;0,SUMIF(Invoices!M:N,A53,Invoices!N:N)/COUNTIF(Invoices!M:N,A53),0),IF(COUNTIF(Invoices!O:P,A53)&lt;&gt;0,IF(COUNTIF(Invoices!O:P,A53)&lt;&gt;0,SUMIF(Invoices!O:P,A53,Invoices!P:P)/COUNTIF(Invoices!O:P,A53),0),IF(COUNTIF(Invoices!Q:R,A53)&lt;&gt;0,IF(COUNTIF(Invoices!Q:R,A53)&lt;&gt;0,SUMIF(Invoices!Q:R,A53,Invoices!R:R)/COUNTIF(Invoices!Q:R,A53),0),IF(COUNTIF(Invoices!S:T,A53)&lt;&gt;0,IF(COUNTIF(Invoices!S:T,A53)&lt;&gt;0,SUMIF(Invoices!S:T,A53,Invoices!T:T)/COUNTIF(Invoices!S:T,A53),0),IF(COUNTIF(Invoices!U:V,A53)&lt;&gt;0,IF(COUNTIF(Invoices!U:V,A53)&lt;&gt;0,SUMIF(Invoices!U:V,A53,Invoices!V:V)/COUNTIF(Invoices!U:V,A53),0),IF(COUNTIF(Invoices!W:X,A53)&lt;&gt;0,IF(COUNTIF(Invoices!W:X,A53)&lt;&gt;0,SUMIF(Invoices!W:X,A53,Invoices!X:X)/COUNTIF(Invoices!W:X,A53),0),IF(COUNTIF(Invoices!Y:Z,A53)&lt;&gt;0,IF(COUNTIF(Invoices!Y:Z,A53)&lt;&gt;0,SUMIF(Invoices!Y:Z,A53,Invoices!Z:Z)/COUNTIF(Invoices!Y:Z,A53),0),IF(COUNTIF(Invoices!AA:AB,A53)&lt;&gt;0,IF(COUNTIF(Invoices!AA:AB,A53)&lt;&gt;0,SUMIF(Invoices!AA:AB,A53,Invoices!AB:AB)/COUNTIF(Invoices!AA:AB,A53),0),IF(COUNTIF(Invoices!AC:AD,A53)&lt;&gt;0,IF(COUNTIF(Invoices!AC:AD,A53)&lt;&gt;0,SUMIF(Invoices!AC:AD,A53,Invoices!AD:AD)/COUNTIF(Invoices!AC:AD,A53),0),IF(COUNTIF(Invoices!AE:AF,A53)&lt;&gt;0,IF(COUNTIF(Invoices!AE:AF,A53)&lt;&gt;0,SUMIF(Invoices!AE:AF,A53,Invoices!AF:AF)/COUNTIF(Invoices!AE:AF,A53),0),IF(COUNTIF(Invoices!AG:AH,A53)&lt;&gt;0,IF(COUNTIF(Invoices!AG:AH,A53)&lt;&gt;0,SUMIF(Invoices!AG:AH,A53,Invoices!AH:AH)/COUNTIF(Invoices!AG:AH,A53),0),IF(COUNTIF(Invoices!AI:AJ,A53)&lt;&gt;0,IF(COUNTIF(Invoices!AI:AJ,A53)&lt;&gt;0,SUMIF(Invoices!AI:AJ,A53,Invoices!AJ:AJ)/COUNTIF(Invoices!AI:AJ,A53),0),IF(COUNTIF(Invoices!AK:AL,A53)&lt;&gt;0,IF(COUNTIF(Invoices!AK:AL,A53)&lt;&gt;0,SUMIF(Invoices!AK:AL,A53,Invoices!AL:AL)/COUNTIF(Invoices!AK:AL,A53),0),IF(COUNTIF(Invoices!AM:AN,A53)&lt;&gt;0,IF(COUNTIF(Invoices!AM:AN,A53)&lt;&gt;0,SUMIF(Invoices!AM:AN,A53,Invoices!AN:AN)/COUNTIF(Invoices!AM:AN,A53),0),"Not Available")))))))))))))))</f>
        <v>0.99</v>
      </c>
    </row>
    <row r="54" spans="1:5" ht="15.75" customHeight="1" x14ac:dyDescent="0.15">
      <c r="A54" s="6" t="s">
        <v>662</v>
      </c>
      <c r="B54" s="6" t="s">
        <v>663</v>
      </c>
      <c r="C54" s="6" t="s">
        <v>664</v>
      </c>
      <c r="D54" s="6" t="s">
        <v>663</v>
      </c>
      <c r="E54" t="str">
        <f>IF(COUNTIF(Invoices!K:L,A54)&lt;&gt;0,IF(COUNTIF(Invoices!K:L,A54)&lt;&gt;0,SUMIF(Invoices!K:L,A54,Invoices!L:L)/COUNTIF(Invoices!K:L,A54),0),IF(COUNTIF(Invoices!M:N,A54)&lt;&gt;0,IF(COUNTIF(Invoices!M:N,A54)&lt;&gt;0,SUMIF(Invoices!M:N,A54,Invoices!N:N)/COUNTIF(Invoices!M:N,A54),0),IF(COUNTIF(Invoices!O:P,A54)&lt;&gt;0,IF(COUNTIF(Invoices!O:P,A54)&lt;&gt;0,SUMIF(Invoices!O:P,A54,Invoices!P:P)/COUNTIF(Invoices!O:P,A54),0),IF(COUNTIF(Invoices!Q:R,A54)&lt;&gt;0,IF(COUNTIF(Invoices!Q:R,A54)&lt;&gt;0,SUMIF(Invoices!Q:R,A54,Invoices!R:R)/COUNTIF(Invoices!Q:R,A54),0),IF(COUNTIF(Invoices!S:T,A54)&lt;&gt;0,IF(COUNTIF(Invoices!S:T,A54)&lt;&gt;0,SUMIF(Invoices!S:T,A54,Invoices!T:T)/COUNTIF(Invoices!S:T,A54),0),IF(COUNTIF(Invoices!U:V,A54)&lt;&gt;0,IF(COUNTIF(Invoices!U:V,A54)&lt;&gt;0,SUMIF(Invoices!U:V,A54,Invoices!V:V)/COUNTIF(Invoices!U:V,A54),0),IF(COUNTIF(Invoices!W:X,A54)&lt;&gt;0,IF(COUNTIF(Invoices!W:X,A54)&lt;&gt;0,SUMIF(Invoices!W:X,A54,Invoices!X:X)/COUNTIF(Invoices!W:X,A54),0),IF(COUNTIF(Invoices!Y:Z,A54)&lt;&gt;0,IF(COUNTIF(Invoices!Y:Z,A54)&lt;&gt;0,SUMIF(Invoices!Y:Z,A54,Invoices!Z:Z)/COUNTIF(Invoices!Y:Z,A54),0),IF(COUNTIF(Invoices!AA:AB,A54)&lt;&gt;0,IF(COUNTIF(Invoices!AA:AB,A54)&lt;&gt;0,SUMIF(Invoices!AA:AB,A54,Invoices!AB:AB)/COUNTIF(Invoices!AA:AB,A54),0),IF(COUNTIF(Invoices!AC:AD,A54)&lt;&gt;0,IF(COUNTIF(Invoices!AC:AD,A54)&lt;&gt;0,SUMIF(Invoices!AC:AD,A54,Invoices!AD:AD)/COUNTIF(Invoices!AC:AD,A54),0),IF(COUNTIF(Invoices!AE:AF,A54)&lt;&gt;0,IF(COUNTIF(Invoices!AE:AF,A54)&lt;&gt;0,SUMIF(Invoices!AE:AF,A54,Invoices!AF:AF)/COUNTIF(Invoices!AE:AF,A54),0),IF(COUNTIF(Invoices!AG:AH,A54)&lt;&gt;0,IF(COUNTIF(Invoices!AG:AH,A54)&lt;&gt;0,SUMIF(Invoices!AG:AH,A54,Invoices!AH:AH)/COUNTIF(Invoices!AG:AH,A54),0),IF(COUNTIF(Invoices!AI:AJ,A54)&lt;&gt;0,IF(COUNTIF(Invoices!AI:AJ,A54)&lt;&gt;0,SUMIF(Invoices!AI:AJ,A54,Invoices!AJ:AJ)/COUNTIF(Invoices!AI:AJ,A54),0),IF(COUNTIF(Invoices!AK:AL,A54)&lt;&gt;0,IF(COUNTIF(Invoices!AK:AL,A54)&lt;&gt;0,SUMIF(Invoices!AK:AL,A54,Invoices!AL:AL)/COUNTIF(Invoices!AK:AL,A54),0),IF(COUNTIF(Invoices!AM:AN,A54)&lt;&gt;0,IF(COUNTIF(Invoices!AM:AN,A54)&lt;&gt;0,SUMIF(Invoices!AM:AN,A54,Invoices!AN:AN)/COUNTIF(Invoices!AM:AN,A54),0),"Not Available")))))))))))))))</f>
        <v>Not Available</v>
      </c>
    </row>
    <row r="55" spans="1:5" ht="15.75" customHeight="1" x14ac:dyDescent="0.15">
      <c r="A55" s="6" t="s">
        <v>665</v>
      </c>
      <c r="C55" s="6" t="s">
        <v>666</v>
      </c>
      <c r="D55" s="6" t="s">
        <v>667</v>
      </c>
      <c r="E55">
        <f ca="1">IF(COUNTIF(Invoices!K:L,A55)&lt;&gt;0,IF(COUNTIF(Invoices!K:L,A55)&lt;&gt;0,SUMIF(Invoices!K:L,A55,Invoices!L:L)/COUNTIF(Invoices!K:L,A55),0),IF(COUNTIF(Invoices!M:N,A55)&lt;&gt;0,IF(COUNTIF(Invoices!M:N,A55)&lt;&gt;0,SUMIF(Invoices!M:N,A55,Invoices!N:N)/COUNTIF(Invoices!M:N,A55),0),IF(COUNTIF(Invoices!O:P,A55)&lt;&gt;0,IF(COUNTIF(Invoices!O:P,A55)&lt;&gt;0,SUMIF(Invoices!O:P,A55,Invoices!P:P)/COUNTIF(Invoices!O:P,A55),0),IF(COUNTIF(Invoices!Q:R,A55)&lt;&gt;0,IF(COUNTIF(Invoices!Q:R,A55)&lt;&gt;0,SUMIF(Invoices!Q:R,A55,Invoices!R:R)/COUNTIF(Invoices!Q:R,A55),0),IF(COUNTIF(Invoices!S:T,A55)&lt;&gt;0,IF(COUNTIF(Invoices!S:T,A55)&lt;&gt;0,SUMIF(Invoices!S:T,A55,Invoices!T:T)/COUNTIF(Invoices!S:T,A55),0),IF(COUNTIF(Invoices!U:V,A55)&lt;&gt;0,IF(COUNTIF(Invoices!U:V,A55)&lt;&gt;0,SUMIF(Invoices!U:V,A55,Invoices!V:V)/COUNTIF(Invoices!U:V,A55),0),IF(COUNTIF(Invoices!W:X,A55)&lt;&gt;0,IF(COUNTIF(Invoices!W:X,A55)&lt;&gt;0,SUMIF(Invoices!W:X,A55,Invoices!X:X)/COUNTIF(Invoices!W:X,A55),0),IF(COUNTIF(Invoices!Y:Z,A55)&lt;&gt;0,IF(COUNTIF(Invoices!Y:Z,A55)&lt;&gt;0,SUMIF(Invoices!Y:Z,A55,Invoices!Z:Z)/COUNTIF(Invoices!Y:Z,A55),0),IF(COUNTIF(Invoices!AA:AB,A55)&lt;&gt;0,IF(COUNTIF(Invoices!AA:AB,A55)&lt;&gt;0,SUMIF(Invoices!AA:AB,A55,Invoices!AB:AB)/COUNTIF(Invoices!AA:AB,A55),0),IF(COUNTIF(Invoices!AC:AD,A55)&lt;&gt;0,IF(COUNTIF(Invoices!AC:AD,A55)&lt;&gt;0,SUMIF(Invoices!AC:AD,A55,Invoices!AD:AD)/COUNTIF(Invoices!AC:AD,A55),0),IF(COUNTIF(Invoices!AE:AF,A55)&lt;&gt;0,IF(COUNTIF(Invoices!AE:AF,A55)&lt;&gt;0,SUMIF(Invoices!AE:AF,A55,Invoices!AF:AF)/COUNTIF(Invoices!AE:AF,A55),0),IF(COUNTIF(Invoices!AG:AH,A55)&lt;&gt;0,IF(COUNTIF(Invoices!AG:AH,A55)&lt;&gt;0,SUMIF(Invoices!AG:AH,A55,Invoices!AH:AH)/COUNTIF(Invoices!AG:AH,A55),0),IF(COUNTIF(Invoices!AI:AJ,A55)&lt;&gt;0,IF(COUNTIF(Invoices!AI:AJ,A55)&lt;&gt;0,SUMIF(Invoices!AI:AJ,A55,Invoices!AJ:AJ)/COUNTIF(Invoices!AI:AJ,A55),0),IF(COUNTIF(Invoices!AK:AL,A55)&lt;&gt;0,IF(COUNTIF(Invoices!AK:AL,A55)&lt;&gt;0,SUMIF(Invoices!AK:AL,A55,Invoices!AL:AL)/COUNTIF(Invoices!AK:AL,A55),0),IF(COUNTIF(Invoices!AM:AN,A55)&lt;&gt;0,IF(COUNTIF(Invoices!AM:AN,A55)&lt;&gt;0,SUMIF(Invoices!AM:AN,A55,Invoices!AN:AN)/COUNTIF(Invoices!AM:AN,A55),0),"Not Available")))))))))))))))</f>
        <v>0.99</v>
      </c>
    </row>
    <row r="56" spans="1:5" ht="15.75" customHeight="1" x14ac:dyDescent="0.15">
      <c r="A56" s="6" t="s">
        <v>668</v>
      </c>
      <c r="C56" s="6" t="s">
        <v>669</v>
      </c>
      <c r="D56" s="6" t="s">
        <v>670</v>
      </c>
      <c r="E56">
        <f ca="1">IF(COUNTIF(Invoices!K:L,A56)&lt;&gt;0,IF(COUNTIF(Invoices!K:L,A56)&lt;&gt;0,SUMIF(Invoices!K:L,A56,Invoices!L:L)/COUNTIF(Invoices!K:L,A56),0),IF(COUNTIF(Invoices!M:N,A56)&lt;&gt;0,IF(COUNTIF(Invoices!M:N,A56)&lt;&gt;0,SUMIF(Invoices!M:N,A56,Invoices!N:N)/COUNTIF(Invoices!M:N,A56),0),IF(COUNTIF(Invoices!O:P,A56)&lt;&gt;0,IF(COUNTIF(Invoices!O:P,A56)&lt;&gt;0,SUMIF(Invoices!O:P,A56,Invoices!P:P)/COUNTIF(Invoices!O:P,A56),0),IF(COUNTIF(Invoices!Q:R,A56)&lt;&gt;0,IF(COUNTIF(Invoices!Q:R,A56)&lt;&gt;0,SUMIF(Invoices!Q:R,A56,Invoices!R:R)/COUNTIF(Invoices!Q:R,A56),0),IF(COUNTIF(Invoices!S:T,A56)&lt;&gt;0,IF(COUNTIF(Invoices!S:T,A56)&lt;&gt;0,SUMIF(Invoices!S:T,A56,Invoices!T:T)/COUNTIF(Invoices!S:T,A56),0),IF(COUNTIF(Invoices!U:V,A56)&lt;&gt;0,IF(COUNTIF(Invoices!U:V,A56)&lt;&gt;0,SUMIF(Invoices!U:V,A56,Invoices!V:V)/COUNTIF(Invoices!U:V,A56),0),IF(COUNTIF(Invoices!W:X,A56)&lt;&gt;0,IF(COUNTIF(Invoices!W:X,A56)&lt;&gt;0,SUMIF(Invoices!W:X,A56,Invoices!X:X)/COUNTIF(Invoices!W:X,A56),0),IF(COUNTIF(Invoices!Y:Z,A56)&lt;&gt;0,IF(COUNTIF(Invoices!Y:Z,A56)&lt;&gt;0,SUMIF(Invoices!Y:Z,A56,Invoices!Z:Z)/COUNTIF(Invoices!Y:Z,A56),0),IF(COUNTIF(Invoices!AA:AB,A56)&lt;&gt;0,IF(COUNTIF(Invoices!AA:AB,A56)&lt;&gt;0,SUMIF(Invoices!AA:AB,A56,Invoices!AB:AB)/COUNTIF(Invoices!AA:AB,A56),0),IF(COUNTIF(Invoices!AC:AD,A56)&lt;&gt;0,IF(COUNTIF(Invoices!AC:AD,A56)&lt;&gt;0,SUMIF(Invoices!AC:AD,A56,Invoices!AD:AD)/COUNTIF(Invoices!AC:AD,A56),0),IF(COUNTIF(Invoices!AE:AF,A56)&lt;&gt;0,IF(COUNTIF(Invoices!AE:AF,A56)&lt;&gt;0,SUMIF(Invoices!AE:AF,A56,Invoices!AF:AF)/COUNTIF(Invoices!AE:AF,A56),0),IF(COUNTIF(Invoices!AG:AH,A56)&lt;&gt;0,IF(COUNTIF(Invoices!AG:AH,A56)&lt;&gt;0,SUMIF(Invoices!AG:AH,A56,Invoices!AH:AH)/COUNTIF(Invoices!AG:AH,A56),0),IF(COUNTIF(Invoices!AI:AJ,A56)&lt;&gt;0,IF(COUNTIF(Invoices!AI:AJ,A56)&lt;&gt;0,SUMIF(Invoices!AI:AJ,A56,Invoices!AJ:AJ)/COUNTIF(Invoices!AI:AJ,A56),0),IF(COUNTIF(Invoices!AK:AL,A56)&lt;&gt;0,IF(COUNTIF(Invoices!AK:AL,A56)&lt;&gt;0,SUMIF(Invoices!AK:AL,A56,Invoices!AL:AL)/COUNTIF(Invoices!AK:AL,A56),0),IF(COUNTIF(Invoices!AM:AN,A56)&lt;&gt;0,IF(COUNTIF(Invoices!AM:AN,A56)&lt;&gt;0,SUMIF(Invoices!AM:AN,A56,Invoices!AN:AN)/COUNTIF(Invoices!AM:AN,A56),0),"Not Available")))))))))))))))</f>
        <v>0.99</v>
      </c>
    </row>
    <row r="57" spans="1:5" ht="15.75" customHeight="1" x14ac:dyDescent="0.15">
      <c r="A57" s="6" t="s">
        <v>671</v>
      </c>
      <c r="C57" s="6" t="s">
        <v>672</v>
      </c>
      <c r="D57" s="6" t="s">
        <v>673</v>
      </c>
      <c r="E57">
        <f ca="1">IF(COUNTIF(Invoices!K:L,A57)&lt;&gt;0,IF(COUNTIF(Invoices!K:L,A57)&lt;&gt;0,SUMIF(Invoices!K:L,A57,Invoices!L:L)/COUNTIF(Invoices!K:L,A57),0),IF(COUNTIF(Invoices!M:N,A57)&lt;&gt;0,IF(COUNTIF(Invoices!M:N,A57)&lt;&gt;0,SUMIF(Invoices!M:N,A57,Invoices!N:N)/COUNTIF(Invoices!M:N,A57),0),IF(COUNTIF(Invoices!O:P,A57)&lt;&gt;0,IF(COUNTIF(Invoices!O:P,A57)&lt;&gt;0,SUMIF(Invoices!O:P,A57,Invoices!P:P)/COUNTIF(Invoices!O:P,A57),0),IF(COUNTIF(Invoices!Q:R,A57)&lt;&gt;0,IF(COUNTIF(Invoices!Q:R,A57)&lt;&gt;0,SUMIF(Invoices!Q:R,A57,Invoices!R:R)/COUNTIF(Invoices!Q:R,A57),0),IF(COUNTIF(Invoices!S:T,A57)&lt;&gt;0,IF(COUNTIF(Invoices!S:T,A57)&lt;&gt;0,SUMIF(Invoices!S:T,A57,Invoices!T:T)/COUNTIF(Invoices!S:T,A57),0),IF(COUNTIF(Invoices!U:V,A57)&lt;&gt;0,IF(COUNTIF(Invoices!U:V,A57)&lt;&gt;0,SUMIF(Invoices!U:V,A57,Invoices!V:V)/COUNTIF(Invoices!U:V,A57),0),IF(COUNTIF(Invoices!W:X,A57)&lt;&gt;0,IF(COUNTIF(Invoices!W:X,A57)&lt;&gt;0,SUMIF(Invoices!W:X,A57,Invoices!X:X)/COUNTIF(Invoices!W:X,A57),0),IF(COUNTIF(Invoices!Y:Z,A57)&lt;&gt;0,IF(COUNTIF(Invoices!Y:Z,A57)&lt;&gt;0,SUMIF(Invoices!Y:Z,A57,Invoices!Z:Z)/COUNTIF(Invoices!Y:Z,A57),0),IF(COUNTIF(Invoices!AA:AB,A57)&lt;&gt;0,IF(COUNTIF(Invoices!AA:AB,A57)&lt;&gt;0,SUMIF(Invoices!AA:AB,A57,Invoices!AB:AB)/COUNTIF(Invoices!AA:AB,A57),0),IF(COUNTIF(Invoices!AC:AD,A57)&lt;&gt;0,IF(COUNTIF(Invoices!AC:AD,A57)&lt;&gt;0,SUMIF(Invoices!AC:AD,A57,Invoices!AD:AD)/COUNTIF(Invoices!AC:AD,A57),0),IF(COUNTIF(Invoices!AE:AF,A57)&lt;&gt;0,IF(COUNTIF(Invoices!AE:AF,A57)&lt;&gt;0,SUMIF(Invoices!AE:AF,A57,Invoices!AF:AF)/COUNTIF(Invoices!AE:AF,A57),0),IF(COUNTIF(Invoices!AG:AH,A57)&lt;&gt;0,IF(COUNTIF(Invoices!AG:AH,A57)&lt;&gt;0,SUMIF(Invoices!AG:AH,A57,Invoices!AH:AH)/COUNTIF(Invoices!AG:AH,A57),0),IF(COUNTIF(Invoices!AI:AJ,A57)&lt;&gt;0,IF(COUNTIF(Invoices!AI:AJ,A57)&lt;&gt;0,SUMIF(Invoices!AI:AJ,A57,Invoices!AJ:AJ)/COUNTIF(Invoices!AI:AJ,A57),0),IF(COUNTIF(Invoices!AK:AL,A57)&lt;&gt;0,IF(COUNTIF(Invoices!AK:AL,A57)&lt;&gt;0,SUMIF(Invoices!AK:AL,A57,Invoices!AL:AL)/COUNTIF(Invoices!AK:AL,A57),0),IF(COUNTIF(Invoices!AM:AN,A57)&lt;&gt;0,IF(COUNTIF(Invoices!AM:AN,A57)&lt;&gt;0,SUMIF(Invoices!AM:AN,A57,Invoices!AN:AN)/COUNTIF(Invoices!AM:AN,A57),0),"Not Available")))))))))))))))</f>
        <v>1.99</v>
      </c>
    </row>
    <row r="58" spans="1:5" ht="15.75" customHeight="1" x14ac:dyDescent="0.15">
      <c r="A58" s="6" t="s">
        <v>674</v>
      </c>
      <c r="B58" s="6" t="s">
        <v>675</v>
      </c>
      <c r="C58" s="6" t="s">
        <v>676</v>
      </c>
      <c r="D58" s="6" t="s">
        <v>677</v>
      </c>
      <c r="E58" t="str">
        <f>IF(COUNTIF(Invoices!K:L,A58)&lt;&gt;0,IF(COUNTIF(Invoices!K:L,A58)&lt;&gt;0,SUMIF(Invoices!K:L,A58,Invoices!L:L)/COUNTIF(Invoices!K:L,A58),0),IF(COUNTIF(Invoices!M:N,A58)&lt;&gt;0,IF(COUNTIF(Invoices!M:N,A58)&lt;&gt;0,SUMIF(Invoices!M:N,A58,Invoices!N:N)/COUNTIF(Invoices!M:N,A58),0),IF(COUNTIF(Invoices!O:P,A58)&lt;&gt;0,IF(COUNTIF(Invoices!O:P,A58)&lt;&gt;0,SUMIF(Invoices!O:P,A58,Invoices!P:P)/COUNTIF(Invoices!O:P,A58),0),IF(COUNTIF(Invoices!Q:R,A58)&lt;&gt;0,IF(COUNTIF(Invoices!Q:R,A58)&lt;&gt;0,SUMIF(Invoices!Q:R,A58,Invoices!R:R)/COUNTIF(Invoices!Q:R,A58),0),IF(COUNTIF(Invoices!S:T,A58)&lt;&gt;0,IF(COUNTIF(Invoices!S:T,A58)&lt;&gt;0,SUMIF(Invoices!S:T,A58,Invoices!T:T)/COUNTIF(Invoices!S:T,A58),0),IF(COUNTIF(Invoices!U:V,A58)&lt;&gt;0,IF(COUNTIF(Invoices!U:V,A58)&lt;&gt;0,SUMIF(Invoices!U:V,A58,Invoices!V:V)/COUNTIF(Invoices!U:V,A58),0),IF(COUNTIF(Invoices!W:X,A58)&lt;&gt;0,IF(COUNTIF(Invoices!W:X,A58)&lt;&gt;0,SUMIF(Invoices!W:X,A58,Invoices!X:X)/COUNTIF(Invoices!W:X,A58),0),IF(COUNTIF(Invoices!Y:Z,A58)&lt;&gt;0,IF(COUNTIF(Invoices!Y:Z,A58)&lt;&gt;0,SUMIF(Invoices!Y:Z,A58,Invoices!Z:Z)/COUNTIF(Invoices!Y:Z,A58),0),IF(COUNTIF(Invoices!AA:AB,A58)&lt;&gt;0,IF(COUNTIF(Invoices!AA:AB,A58)&lt;&gt;0,SUMIF(Invoices!AA:AB,A58,Invoices!AB:AB)/COUNTIF(Invoices!AA:AB,A58),0),IF(COUNTIF(Invoices!AC:AD,A58)&lt;&gt;0,IF(COUNTIF(Invoices!AC:AD,A58)&lt;&gt;0,SUMIF(Invoices!AC:AD,A58,Invoices!AD:AD)/COUNTIF(Invoices!AC:AD,A58),0),IF(COUNTIF(Invoices!AE:AF,A58)&lt;&gt;0,IF(COUNTIF(Invoices!AE:AF,A58)&lt;&gt;0,SUMIF(Invoices!AE:AF,A58,Invoices!AF:AF)/COUNTIF(Invoices!AE:AF,A58),0),IF(COUNTIF(Invoices!AG:AH,A58)&lt;&gt;0,IF(COUNTIF(Invoices!AG:AH,A58)&lt;&gt;0,SUMIF(Invoices!AG:AH,A58,Invoices!AH:AH)/COUNTIF(Invoices!AG:AH,A58),0),IF(COUNTIF(Invoices!AI:AJ,A58)&lt;&gt;0,IF(COUNTIF(Invoices!AI:AJ,A58)&lt;&gt;0,SUMIF(Invoices!AI:AJ,A58,Invoices!AJ:AJ)/COUNTIF(Invoices!AI:AJ,A58),0),IF(COUNTIF(Invoices!AK:AL,A58)&lt;&gt;0,IF(COUNTIF(Invoices!AK:AL,A58)&lt;&gt;0,SUMIF(Invoices!AK:AL,A58,Invoices!AL:AL)/COUNTIF(Invoices!AK:AL,A58),0),IF(COUNTIF(Invoices!AM:AN,A58)&lt;&gt;0,IF(COUNTIF(Invoices!AM:AN,A58)&lt;&gt;0,SUMIF(Invoices!AM:AN,A58,Invoices!AN:AN)/COUNTIF(Invoices!AM:AN,A58),0),"Not Available")))))))))))))))</f>
        <v>Not Available</v>
      </c>
    </row>
    <row r="59" spans="1:5" ht="15.75" customHeight="1" x14ac:dyDescent="0.15">
      <c r="A59" s="6" t="s">
        <v>678</v>
      </c>
      <c r="B59" s="6" t="s">
        <v>679</v>
      </c>
      <c r="C59" s="6" t="s">
        <v>680</v>
      </c>
      <c r="D59" s="6" t="s">
        <v>681</v>
      </c>
      <c r="E59" t="str">
        <f>IF(COUNTIF(Invoices!K:L,A59)&lt;&gt;0,IF(COUNTIF(Invoices!K:L,A59)&lt;&gt;0,SUMIF(Invoices!K:L,A59,Invoices!L:L)/COUNTIF(Invoices!K:L,A59),0),IF(COUNTIF(Invoices!M:N,A59)&lt;&gt;0,IF(COUNTIF(Invoices!M:N,A59)&lt;&gt;0,SUMIF(Invoices!M:N,A59,Invoices!N:N)/COUNTIF(Invoices!M:N,A59),0),IF(COUNTIF(Invoices!O:P,A59)&lt;&gt;0,IF(COUNTIF(Invoices!O:P,A59)&lt;&gt;0,SUMIF(Invoices!O:P,A59,Invoices!P:P)/COUNTIF(Invoices!O:P,A59),0),IF(COUNTIF(Invoices!Q:R,A59)&lt;&gt;0,IF(COUNTIF(Invoices!Q:R,A59)&lt;&gt;0,SUMIF(Invoices!Q:R,A59,Invoices!R:R)/COUNTIF(Invoices!Q:R,A59),0),IF(COUNTIF(Invoices!S:T,A59)&lt;&gt;0,IF(COUNTIF(Invoices!S:T,A59)&lt;&gt;0,SUMIF(Invoices!S:T,A59,Invoices!T:T)/COUNTIF(Invoices!S:T,A59),0),IF(COUNTIF(Invoices!U:V,A59)&lt;&gt;0,IF(COUNTIF(Invoices!U:V,A59)&lt;&gt;0,SUMIF(Invoices!U:V,A59,Invoices!V:V)/COUNTIF(Invoices!U:V,A59),0),IF(COUNTIF(Invoices!W:X,A59)&lt;&gt;0,IF(COUNTIF(Invoices!W:X,A59)&lt;&gt;0,SUMIF(Invoices!W:X,A59,Invoices!X:X)/COUNTIF(Invoices!W:X,A59),0),IF(COUNTIF(Invoices!Y:Z,A59)&lt;&gt;0,IF(COUNTIF(Invoices!Y:Z,A59)&lt;&gt;0,SUMIF(Invoices!Y:Z,A59,Invoices!Z:Z)/COUNTIF(Invoices!Y:Z,A59),0),IF(COUNTIF(Invoices!AA:AB,A59)&lt;&gt;0,IF(COUNTIF(Invoices!AA:AB,A59)&lt;&gt;0,SUMIF(Invoices!AA:AB,A59,Invoices!AB:AB)/COUNTIF(Invoices!AA:AB,A59),0),IF(COUNTIF(Invoices!AC:AD,A59)&lt;&gt;0,IF(COUNTIF(Invoices!AC:AD,A59)&lt;&gt;0,SUMIF(Invoices!AC:AD,A59,Invoices!AD:AD)/COUNTIF(Invoices!AC:AD,A59),0),IF(COUNTIF(Invoices!AE:AF,A59)&lt;&gt;0,IF(COUNTIF(Invoices!AE:AF,A59)&lt;&gt;0,SUMIF(Invoices!AE:AF,A59,Invoices!AF:AF)/COUNTIF(Invoices!AE:AF,A59),0),IF(COUNTIF(Invoices!AG:AH,A59)&lt;&gt;0,IF(COUNTIF(Invoices!AG:AH,A59)&lt;&gt;0,SUMIF(Invoices!AG:AH,A59,Invoices!AH:AH)/COUNTIF(Invoices!AG:AH,A59),0),IF(COUNTIF(Invoices!AI:AJ,A59)&lt;&gt;0,IF(COUNTIF(Invoices!AI:AJ,A59)&lt;&gt;0,SUMIF(Invoices!AI:AJ,A59,Invoices!AJ:AJ)/COUNTIF(Invoices!AI:AJ,A59),0),IF(COUNTIF(Invoices!AK:AL,A59)&lt;&gt;0,IF(COUNTIF(Invoices!AK:AL,A59)&lt;&gt;0,SUMIF(Invoices!AK:AL,A59,Invoices!AL:AL)/COUNTIF(Invoices!AK:AL,A59),0),IF(COUNTIF(Invoices!AM:AN,A59)&lt;&gt;0,IF(COUNTIF(Invoices!AM:AN,A59)&lt;&gt;0,SUMIF(Invoices!AM:AN,A59,Invoices!AN:AN)/COUNTIF(Invoices!AM:AN,A59),0),"Not Available")))))))))))))))</f>
        <v>Not Available</v>
      </c>
    </row>
    <row r="60" spans="1:5" ht="15.75" customHeight="1" x14ac:dyDescent="0.15">
      <c r="A60" s="6" t="s">
        <v>682</v>
      </c>
      <c r="B60" s="6" t="s">
        <v>683</v>
      </c>
      <c r="C60" s="6" t="s">
        <v>684</v>
      </c>
      <c r="D60" s="6" t="s">
        <v>685</v>
      </c>
      <c r="E60">
        <f ca="1">IF(COUNTIF(Invoices!K:L,A60)&lt;&gt;0,IF(COUNTIF(Invoices!K:L,A60)&lt;&gt;0,SUMIF(Invoices!K:L,A60,Invoices!L:L)/COUNTIF(Invoices!K:L,A60),0),IF(COUNTIF(Invoices!M:N,A60)&lt;&gt;0,IF(COUNTIF(Invoices!M:N,A60)&lt;&gt;0,SUMIF(Invoices!M:N,A60,Invoices!N:N)/COUNTIF(Invoices!M:N,A60),0),IF(COUNTIF(Invoices!O:P,A60)&lt;&gt;0,IF(COUNTIF(Invoices!O:P,A60)&lt;&gt;0,SUMIF(Invoices!O:P,A60,Invoices!P:P)/COUNTIF(Invoices!O:P,A60),0),IF(COUNTIF(Invoices!Q:R,A60)&lt;&gt;0,IF(COUNTIF(Invoices!Q:R,A60)&lt;&gt;0,SUMIF(Invoices!Q:R,A60,Invoices!R:R)/COUNTIF(Invoices!Q:R,A60),0),IF(COUNTIF(Invoices!S:T,A60)&lt;&gt;0,IF(COUNTIF(Invoices!S:T,A60)&lt;&gt;0,SUMIF(Invoices!S:T,A60,Invoices!T:T)/COUNTIF(Invoices!S:T,A60),0),IF(COUNTIF(Invoices!U:V,A60)&lt;&gt;0,IF(COUNTIF(Invoices!U:V,A60)&lt;&gt;0,SUMIF(Invoices!U:V,A60,Invoices!V:V)/COUNTIF(Invoices!U:V,A60),0),IF(COUNTIF(Invoices!W:X,A60)&lt;&gt;0,IF(COUNTIF(Invoices!W:X,A60)&lt;&gt;0,SUMIF(Invoices!W:X,A60,Invoices!X:X)/COUNTIF(Invoices!W:X,A60),0),IF(COUNTIF(Invoices!Y:Z,A60)&lt;&gt;0,IF(COUNTIF(Invoices!Y:Z,A60)&lt;&gt;0,SUMIF(Invoices!Y:Z,A60,Invoices!Z:Z)/COUNTIF(Invoices!Y:Z,A60),0),IF(COUNTIF(Invoices!AA:AB,A60)&lt;&gt;0,IF(COUNTIF(Invoices!AA:AB,A60)&lt;&gt;0,SUMIF(Invoices!AA:AB,A60,Invoices!AB:AB)/COUNTIF(Invoices!AA:AB,A60),0),IF(COUNTIF(Invoices!AC:AD,A60)&lt;&gt;0,IF(COUNTIF(Invoices!AC:AD,A60)&lt;&gt;0,SUMIF(Invoices!AC:AD,A60,Invoices!AD:AD)/COUNTIF(Invoices!AC:AD,A60),0),IF(COUNTIF(Invoices!AE:AF,A60)&lt;&gt;0,IF(COUNTIF(Invoices!AE:AF,A60)&lt;&gt;0,SUMIF(Invoices!AE:AF,A60,Invoices!AF:AF)/COUNTIF(Invoices!AE:AF,A60),0),IF(COUNTIF(Invoices!AG:AH,A60)&lt;&gt;0,IF(COUNTIF(Invoices!AG:AH,A60)&lt;&gt;0,SUMIF(Invoices!AG:AH,A60,Invoices!AH:AH)/COUNTIF(Invoices!AG:AH,A60),0),IF(COUNTIF(Invoices!AI:AJ,A60)&lt;&gt;0,IF(COUNTIF(Invoices!AI:AJ,A60)&lt;&gt;0,SUMIF(Invoices!AI:AJ,A60,Invoices!AJ:AJ)/COUNTIF(Invoices!AI:AJ,A60),0),IF(COUNTIF(Invoices!AK:AL,A60)&lt;&gt;0,IF(COUNTIF(Invoices!AK:AL,A60)&lt;&gt;0,SUMIF(Invoices!AK:AL,A60,Invoices!AL:AL)/COUNTIF(Invoices!AK:AL,A60),0),IF(COUNTIF(Invoices!AM:AN,A60)&lt;&gt;0,IF(COUNTIF(Invoices!AM:AN,A60)&lt;&gt;0,SUMIF(Invoices!AM:AN,A60,Invoices!AN:AN)/COUNTIF(Invoices!AM:AN,A60),0),"Not Available")))))))))))))))</f>
        <v>0.99</v>
      </c>
    </row>
    <row r="61" spans="1:5" ht="15.75" customHeight="1" x14ac:dyDescent="0.15">
      <c r="A61" s="6" t="s">
        <v>682</v>
      </c>
      <c r="B61" s="6" t="s">
        <v>686</v>
      </c>
      <c r="C61" s="6" t="s">
        <v>687</v>
      </c>
      <c r="D61" s="6" t="s">
        <v>685</v>
      </c>
      <c r="E61">
        <f ca="1">IF(COUNTIF(Invoices!K:L,A61)&lt;&gt;0,IF(COUNTIF(Invoices!K:L,A61)&lt;&gt;0,SUMIF(Invoices!K:L,A61,Invoices!L:L)/COUNTIF(Invoices!K:L,A61),0),IF(COUNTIF(Invoices!M:N,A61)&lt;&gt;0,IF(COUNTIF(Invoices!M:N,A61)&lt;&gt;0,SUMIF(Invoices!M:N,A61,Invoices!N:N)/COUNTIF(Invoices!M:N,A61),0),IF(COUNTIF(Invoices!O:P,A61)&lt;&gt;0,IF(COUNTIF(Invoices!O:P,A61)&lt;&gt;0,SUMIF(Invoices!O:P,A61,Invoices!P:P)/COUNTIF(Invoices!O:P,A61),0),IF(COUNTIF(Invoices!Q:R,A61)&lt;&gt;0,IF(COUNTIF(Invoices!Q:R,A61)&lt;&gt;0,SUMIF(Invoices!Q:R,A61,Invoices!R:R)/COUNTIF(Invoices!Q:R,A61),0),IF(COUNTIF(Invoices!S:T,A61)&lt;&gt;0,IF(COUNTIF(Invoices!S:T,A61)&lt;&gt;0,SUMIF(Invoices!S:T,A61,Invoices!T:T)/COUNTIF(Invoices!S:T,A61),0),IF(COUNTIF(Invoices!U:V,A61)&lt;&gt;0,IF(COUNTIF(Invoices!U:V,A61)&lt;&gt;0,SUMIF(Invoices!U:V,A61,Invoices!V:V)/COUNTIF(Invoices!U:V,A61),0),IF(COUNTIF(Invoices!W:X,A61)&lt;&gt;0,IF(COUNTIF(Invoices!W:X,A61)&lt;&gt;0,SUMIF(Invoices!W:X,A61,Invoices!X:X)/COUNTIF(Invoices!W:X,A61),0),IF(COUNTIF(Invoices!Y:Z,A61)&lt;&gt;0,IF(COUNTIF(Invoices!Y:Z,A61)&lt;&gt;0,SUMIF(Invoices!Y:Z,A61,Invoices!Z:Z)/COUNTIF(Invoices!Y:Z,A61),0),IF(COUNTIF(Invoices!AA:AB,A61)&lt;&gt;0,IF(COUNTIF(Invoices!AA:AB,A61)&lt;&gt;0,SUMIF(Invoices!AA:AB,A61,Invoices!AB:AB)/COUNTIF(Invoices!AA:AB,A61),0),IF(COUNTIF(Invoices!AC:AD,A61)&lt;&gt;0,IF(COUNTIF(Invoices!AC:AD,A61)&lt;&gt;0,SUMIF(Invoices!AC:AD,A61,Invoices!AD:AD)/COUNTIF(Invoices!AC:AD,A61),0),IF(COUNTIF(Invoices!AE:AF,A61)&lt;&gt;0,IF(COUNTIF(Invoices!AE:AF,A61)&lt;&gt;0,SUMIF(Invoices!AE:AF,A61,Invoices!AF:AF)/COUNTIF(Invoices!AE:AF,A61),0),IF(COUNTIF(Invoices!AG:AH,A61)&lt;&gt;0,IF(COUNTIF(Invoices!AG:AH,A61)&lt;&gt;0,SUMIF(Invoices!AG:AH,A61,Invoices!AH:AH)/COUNTIF(Invoices!AG:AH,A61),0),IF(COUNTIF(Invoices!AI:AJ,A61)&lt;&gt;0,IF(COUNTIF(Invoices!AI:AJ,A61)&lt;&gt;0,SUMIF(Invoices!AI:AJ,A61,Invoices!AJ:AJ)/COUNTIF(Invoices!AI:AJ,A61),0),IF(COUNTIF(Invoices!AK:AL,A61)&lt;&gt;0,IF(COUNTIF(Invoices!AK:AL,A61)&lt;&gt;0,SUMIF(Invoices!AK:AL,A61,Invoices!AL:AL)/COUNTIF(Invoices!AK:AL,A61),0),IF(COUNTIF(Invoices!AM:AN,A61)&lt;&gt;0,IF(COUNTIF(Invoices!AM:AN,A61)&lt;&gt;0,SUMIF(Invoices!AM:AN,A61,Invoices!AN:AN)/COUNTIF(Invoices!AM:AN,A61),0),"Not Available")))))))))))))))</f>
        <v>0.99</v>
      </c>
    </row>
    <row r="62" spans="1:5" ht="15.75" customHeight="1" x14ac:dyDescent="0.15">
      <c r="A62" s="6" t="s">
        <v>688</v>
      </c>
      <c r="C62" s="6" t="s">
        <v>689</v>
      </c>
      <c r="D62" s="6" t="s">
        <v>690</v>
      </c>
      <c r="E62">
        <f ca="1">IF(COUNTIF(Invoices!K:L,A62)&lt;&gt;0,IF(COUNTIF(Invoices!K:L,A62)&lt;&gt;0,SUMIF(Invoices!K:L,A62,Invoices!L:L)/COUNTIF(Invoices!K:L,A62),0),IF(COUNTIF(Invoices!M:N,A62)&lt;&gt;0,IF(COUNTIF(Invoices!M:N,A62)&lt;&gt;0,SUMIF(Invoices!M:N,A62,Invoices!N:N)/COUNTIF(Invoices!M:N,A62),0),IF(COUNTIF(Invoices!O:P,A62)&lt;&gt;0,IF(COUNTIF(Invoices!O:P,A62)&lt;&gt;0,SUMIF(Invoices!O:P,A62,Invoices!P:P)/COUNTIF(Invoices!O:P,A62),0),IF(COUNTIF(Invoices!Q:R,A62)&lt;&gt;0,IF(COUNTIF(Invoices!Q:R,A62)&lt;&gt;0,SUMIF(Invoices!Q:R,A62,Invoices!R:R)/COUNTIF(Invoices!Q:R,A62),0),IF(COUNTIF(Invoices!S:T,A62)&lt;&gt;0,IF(COUNTIF(Invoices!S:T,A62)&lt;&gt;0,SUMIF(Invoices!S:T,A62,Invoices!T:T)/COUNTIF(Invoices!S:T,A62),0),IF(COUNTIF(Invoices!U:V,A62)&lt;&gt;0,IF(COUNTIF(Invoices!U:V,A62)&lt;&gt;0,SUMIF(Invoices!U:V,A62,Invoices!V:V)/COUNTIF(Invoices!U:V,A62),0),IF(COUNTIF(Invoices!W:X,A62)&lt;&gt;0,IF(COUNTIF(Invoices!W:X,A62)&lt;&gt;0,SUMIF(Invoices!W:X,A62,Invoices!X:X)/COUNTIF(Invoices!W:X,A62),0),IF(COUNTIF(Invoices!Y:Z,A62)&lt;&gt;0,IF(COUNTIF(Invoices!Y:Z,A62)&lt;&gt;0,SUMIF(Invoices!Y:Z,A62,Invoices!Z:Z)/COUNTIF(Invoices!Y:Z,A62),0),IF(COUNTIF(Invoices!AA:AB,A62)&lt;&gt;0,IF(COUNTIF(Invoices!AA:AB,A62)&lt;&gt;0,SUMIF(Invoices!AA:AB,A62,Invoices!AB:AB)/COUNTIF(Invoices!AA:AB,A62),0),IF(COUNTIF(Invoices!AC:AD,A62)&lt;&gt;0,IF(COUNTIF(Invoices!AC:AD,A62)&lt;&gt;0,SUMIF(Invoices!AC:AD,A62,Invoices!AD:AD)/COUNTIF(Invoices!AC:AD,A62),0),IF(COUNTIF(Invoices!AE:AF,A62)&lt;&gt;0,IF(COUNTIF(Invoices!AE:AF,A62)&lt;&gt;0,SUMIF(Invoices!AE:AF,A62,Invoices!AF:AF)/COUNTIF(Invoices!AE:AF,A62),0),IF(COUNTIF(Invoices!AG:AH,A62)&lt;&gt;0,IF(COUNTIF(Invoices!AG:AH,A62)&lt;&gt;0,SUMIF(Invoices!AG:AH,A62,Invoices!AH:AH)/COUNTIF(Invoices!AG:AH,A62),0),IF(COUNTIF(Invoices!AI:AJ,A62)&lt;&gt;0,IF(COUNTIF(Invoices!AI:AJ,A62)&lt;&gt;0,SUMIF(Invoices!AI:AJ,A62,Invoices!AJ:AJ)/COUNTIF(Invoices!AI:AJ,A62),0),IF(COUNTIF(Invoices!AK:AL,A62)&lt;&gt;0,IF(COUNTIF(Invoices!AK:AL,A62)&lt;&gt;0,SUMIF(Invoices!AK:AL,A62,Invoices!AL:AL)/COUNTIF(Invoices!AK:AL,A62),0),IF(COUNTIF(Invoices!AM:AN,A62)&lt;&gt;0,IF(COUNTIF(Invoices!AM:AN,A62)&lt;&gt;0,SUMIF(Invoices!AM:AN,A62,Invoices!AN:AN)/COUNTIF(Invoices!AM:AN,A62),0),"Not Available")))))))))))))))</f>
        <v>0.99</v>
      </c>
    </row>
    <row r="63" spans="1:5" ht="15.75" customHeight="1" x14ac:dyDescent="0.15">
      <c r="A63" s="6" t="s">
        <v>691</v>
      </c>
      <c r="C63" s="6" t="s">
        <v>692</v>
      </c>
      <c r="D63" s="6" t="s">
        <v>693</v>
      </c>
      <c r="E63">
        <f ca="1">IF(COUNTIF(Invoices!K:L,A63)&lt;&gt;0,IF(COUNTIF(Invoices!K:L,A63)&lt;&gt;0,SUMIF(Invoices!K:L,A63,Invoices!L:L)/COUNTIF(Invoices!K:L,A63),0),IF(COUNTIF(Invoices!M:N,A63)&lt;&gt;0,IF(COUNTIF(Invoices!M:N,A63)&lt;&gt;0,SUMIF(Invoices!M:N,A63,Invoices!N:N)/COUNTIF(Invoices!M:N,A63),0),IF(COUNTIF(Invoices!O:P,A63)&lt;&gt;0,IF(COUNTIF(Invoices!O:P,A63)&lt;&gt;0,SUMIF(Invoices!O:P,A63,Invoices!P:P)/COUNTIF(Invoices!O:P,A63),0),IF(COUNTIF(Invoices!Q:R,A63)&lt;&gt;0,IF(COUNTIF(Invoices!Q:R,A63)&lt;&gt;0,SUMIF(Invoices!Q:R,A63,Invoices!R:R)/COUNTIF(Invoices!Q:R,A63),0),IF(COUNTIF(Invoices!S:T,A63)&lt;&gt;0,IF(COUNTIF(Invoices!S:T,A63)&lt;&gt;0,SUMIF(Invoices!S:T,A63,Invoices!T:T)/COUNTIF(Invoices!S:T,A63),0),IF(COUNTIF(Invoices!U:V,A63)&lt;&gt;0,IF(COUNTIF(Invoices!U:V,A63)&lt;&gt;0,SUMIF(Invoices!U:V,A63,Invoices!V:V)/COUNTIF(Invoices!U:V,A63),0),IF(COUNTIF(Invoices!W:X,A63)&lt;&gt;0,IF(COUNTIF(Invoices!W:X,A63)&lt;&gt;0,SUMIF(Invoices!W:X,A63,Invoices!X:X)/COUNTIF(Invoices!W:X,A63),0),IF(COUNTIF(Invoices!Y:Z,A63)&lt;&gt;0,IF(COUNTIF(Invoices!Y:Z,A63)&lt;&gt;0,SUMIF(Invoices!Y:Z,A63,Invoices!Z:Z)/COUNTIF(Invoices!Y:Z,A63),0),IF(COUNTIF(Invoices!AA:AB,A63)&lt;&gt;0,IF(COUNTIF(Invoices!AA:AB,A63)&lt;&gt;0,SUMIF(Invoices!AA:AB,A63,Invoices!AB:AB)/COUNTIF(Invoices!AA:AB,A63),0),IF(COUNTIF(Invoices!AC:AD,A63)&lt;&gt;0,IF(COUNTIF(Invoices!AC:AD,A63)&lt;&gt;0,SUMIF(Invoices!AC:AD,A63,Invoices!AD:AD)/COUNTIF(Invoices!AC:AD,A63),0),IF(COUNTIF(Invoices!AE:AF,A63)&lt;&gt;0,IF(COUNTIF(Invoices!AE:AF,A63)&lt;&gt;0,SUMIF(Invoices!AE:AF,A63,Invoices!AF:AF)/COUNTIF(Invoices!AE:AF,A63),0),IF(COUNTIF(Invoices!AG:AH,A63)&lt;&gt;0,IF(COUNTIF(Invoices!AG:AH,A63)&lt;&gt;0,SUMIF(Invoices!AG:AH,A63,Invoices!AH:AH)/COUNTIF(Invoices!AG:AH,A63),0),IF(COUNTIF(Invoices!AI:AJ,A63)&lt;&gt;0,IF(COUNTIF(Invoices!AI:AJ,A63)&lt;&gt;0,SUMIF(Invoices!AI:AJ,A63,Invoices!AJ:AJ)/COUNTIF(Invoices!AI:AJ,A63),0),IF(COUNTIF(Invoices!AK:AL,A63)&lt;&gt;0,IF(COUNTIF(Invoices!AK:AL,A63)&lt;&gt;0,SUMIF(Invoices!AK:AL,A63,Invoices!AL:AL)/COUNTIF(Invoices!AK:AL,A63),0),IF(COUNTIF(Invoices!AM:AN,A63)&lt;&gt;0,IF(COUNTIF(Invoices!AM:AN,A63)&lt;&gt;0,SUMIF(Invoices!AM:AN,A63,Invoices!AN:AN)/COUNTIF(Invoices!AM:AN,A63),0),"Not Available")))))))))))))))</f>
        <v>1.99</v>
      </c>
    </row>
    <row r="64" spans="1:5" ht="15.75" customHeight="1" x14ac:dyDescent="0.15">
      <c r="A64" s="6" t="s">
        <v>694</v>
      </c>
      <c r="B64" s="6" t="s">
        <v>695</v>
      </c>
      <c r="C64" s="6" t="s">
        <v>696</v>
      </c>
      <c r="D64" s="6" t="s">
        <v>697</v>
      </c>
      <c r="E64" t="str">
        <f>IF(COUNTIF(Invoices!K:L,A64)&lt;&gt;0,IF(COUNTIF(Invoices!K:L,A64)&lt;&gt;0,SUMIF(Invoices!K:L,A64,Invoices!L:L)/COUNTIF(Invoices!K:L,A64),0),IF(COUNTIF(Invoices!M:N,A64)&lt;&gt;0,IF(COUNTIF(Invoices!M:N,A64)&lt;&gt;0,SUMIF(Invoices!M:N,A64,Invoices!N:N)/COUNTIF(Invoices!M:N,A64),0),IF(COUNTIF(Invoices!O:P,A64)&lt;&gt;0,IF(COUNTIF(Invoices!O:P,A64)&lt;&gt;0,SUMIF(Invoices!O:P,A64,Invoices!P:P)/COUNTIF(Invoices!O:P,A64),0),IF(COUNTIF(Invoices!Q:R,A64)&lt;&gt;0,IF(COUNTIF(Invoices!Q:R,A64)&lt;&gt;0,SUMIF(Invoices!Q:R,A64,Invoices!R:R)/COUNTIF(Invoices!Q:R,A64),0),IF(COUNTIF(Invoices!S:T,A64)&lt;&gt;0,IF(COUNTIF(Invoices!S:T,A64)&lt;&gt;0,SUMIF(Invoices!S:T,A64,Invoices!T:T)/COUNTIF(Invoices!S:T,A64),0),IF(COUNTIF(Invoices!U:V,A64)&lt;&gt;0,IF(COUNTIF(Invoices!U:V,A64)&lt;&gt;0,SUMIF(Invoices!U:V,A64,Invoices!V:V)/COUNTIF(Invoices!U:V,A64),0),IF(COUNTIF(Invoices!W:X,A64)&lt;&gt;0,IF(COUNTIF(Invoices!W:X,A64)&lt;&gt;0,SUMIF(Invoices!W:X,A64,Invoices!X:X)/COUNTIF(Invoices!W:X,A64),0),IF(COUNTIF(Invoices!Y:Z,A64)&lt;&gt;0,IF(COUNTIF(Invoices!Y:Z,A64)&lt;&gt;0,SUMIF(Invoices!Y:Z,A64,Invoices!Z:Z)/COUNTIF(Invoices!Y:Z,A64),0),IF(COUNTIF(Invoices!AA:AB,A64)&lt;&gt;0,IF(COUNTIF(Invoices!AA:AB,A64)&lt;&gt;0,SUMIF(Invoices!AA:AB,A64,Invoices!AB:AB)/COUNTIF(Invoices!AA:AB,A64),0),IF(COUNTIF(Invoices!AC:AD,A64)&lt;&gt;0,IF(COUNTIF(Invoices!AC:AD,A64)&lt;&gt;0,SUMIF(Invoices!AC:AD,A64,Invoices!AD:AD)/COUNTIF(Invoices!AC:AD,A64),0),IF(COUNTIF(Invoices!AE:AF,A64)&lt;&gt;0,IF(COUNTIF(Invoices!AE:AF,A64)&lt;&gt;0,SUMIF(Invoices!AE:AF,A64,Invoices!AF:AF)/COUNTIF(Invoices!AE:AF,A64),0),IF(COUNTIF(Invoices!AG:AH,A64)&lt;&gt;0,IF(COUNTIF(Invoices!AG:AH,A64)&lt;&gt;0,SUMIF(Invoices!AG:AH,A64,Invoices!AH:AH)/COUNTIF(Invoices!AG:AH,A64),0),IF(COUNTIF(Invoices!AI:AJ,A64)&lt;&gt;0,IF(COUNTIF(Invoices!AI:AJ,A64)&lt;&gt;0,SUMIF(Invoices!AI:AJ,A64,Invoices!AJ:AJ)/COUNTIF(Invoices!AI:AJ,A64),0),IF(COUNTIF(Invoices!AK:AL,A64)&lt;&gt;0,IF(COUNTIF(Invoices!AK:AL,A64)&lt;&gt;0,SUMIF(Invoices!AK:AL,A64,Invoices!AL:AL)/COUNTIF(Invoices!AK:AL,A64),0),IF(COUNTIF(Invoices!AM:AN,A64)&lt;&gt;0,IF(COUNTIF(Invoices!AM:AN,A64)&lt;&gt;0,SUMIF(Invoices!AM:AN,A64,Invoices!AN:AN)/COUNTIF(Invoices!AM:AN,A64),0),"Not Available")))))))))))))))</f>
        <v>Not Available</v>
      </c>
    </row>
    <row r="65" spans="1:5" ht="15.75" customHeight="1" x14ac:dyDescent="0.15">
      <c r="A65" s="6" t="s">
        <v>698</v>
      </c>
      <c r="B65" s="6" t="s">
        <v>699</v>
      </c>
      <c r="C65" s="6" t="s">
        <v>700</v>
      </c>
      <c r="D65" s="6" t="s">
        <v>701</v>
      </c>
      <c r="E65" t="str">
        <f>IF(COUNTIF(Invoices!K:L,A65)&lt;&gt;0,IF(COUNTIF(Invoices!K:L,A65)&lt;&gt;0,SUMIF(Invoices!K:L,A65,Invoices!L:L)/COUNTIF(Invoices!K:L,A65),0),IF(COUNTIF(Invoices!M:N,A65)&lt;&gt;0,IF(COUNTIF(Invoices!M:N,A65)&lt;&gt;0,SUMIF(Invoices!M:N,A65,Invoices!N:N)/COUNTIF(Invoices!M:N,A65),0),IF(COUNTIF(Invoices!O:P,A65)&lt;&gt;0,IF(COUNTIF(Invoices!O:P,A65)&lt;&gt;0,SUMIF(Invoices!O:P,A65,Invoices!P:P)/COUNTIF(Invoices!O:P,A65),0),IF(COUNTIF(Invoices!Q:R,A65)&lt;&gt;0,IF(COUNTIF(Invoices!Q:R,A65)&lt;&gt;0,SUMIF(Invoices!Q:R,A65,Invoices!R:R)/COUNTIF(Invoices!Q:R,A65),0),IF(COUNTIF(Invoices!S:T,A65)&lt;&gt;0,IF(COUNTIF(Invoices!S:T,A65)&lt;&gt;0,SUMIF(Invoices!S:T,A65,Invoices!T:T)/COUNTIF(Invoices!S:T,A65),0),IF(COUNTIF(Invoices!U:V,A65)&lt;&gt;0,IF(COUNTIF(Invoices!U:V,A65)&lt;&gt;0,SUMIF(Invoices!U:V,A65,Invoices!V:V)/COUNTIF(Invoices!U:V,A65),0),IF(COUNTIF(Invoices!W:X,A65)&lt;&gt;0,IF(COUNTIF(Invoices!W:X,A65)&lt;&gt;0,SUMIF(Invoices!W:X,A65,Invoices!X:X)/COUNTIF(Invoices!W:X,A65),0),IF(COUNTIF(Invoices!Y:Z,A65)&lt;&gt;0,IF(COUNTIF(Invoices!Y:Z,A65)&lt;&gt;0,SUMIF(Invoices!Y:Z,A65,Invoices!Z:Z)/COUNTIF(Invoices!Y:Z,A65),0),IF(COUNTIF(Invoices!AA:AB,A65)&lt;&gt;0,IF(COUNTIF(Invoices!AA:AB,A65)&lt;&gt;0,SUMIF(Invoices!AA:AB,A65,Invoices!AB:AB)/COUNTIF(Invoices!AA:AB,A65),0),IF(COUNTIF(Invoices!AC:AD,A65)&lt;&gt;0,IF(COUNTIF(Invoices!AC:AD,A65)&lt;&gt;0,SUMIF(Invoices!AC:AD,A65,Invoices!AD:AD)/COUNTIF(Invoices!AC:AD,A65),0),IF(COUNTIF(Invoices!AE:AF,A65)&lt;&gt;0,IF(COUNTIF(Invoices!AE:AF,A65)&lt;&gt;0,SUMIF(Invoices!AE:AF,A65,Invoices!AF:AF)/COUNTIF(Invoices!AE:AF,A65),0),IF(COUNTIF(Invoices!AG:AH,A65)&lt;&gt;0,IF(COUNTIF(Invoices!AG:AH,A65)&lt;&gt;0,SUMIF(Invoices!AG:AH,A65,Invoices!AH:AH)/COUNTIF(Invoices!AG:AH,A65),0),IF(COUNTIF(Invoices!AI:AJ,A65)&lt;&gt;0,IF(COUNTIF(Invoices!AI:AJ,A65)&lt;&gt;0,SUMIF(Invoices!AI:AJ,A65,Invoices!AJ:AJ)/COUNTIF(Invoices!AI:AJ,A65),0),IF(COUNTIF(Invoices!AK:AL,A65)&lt;&gt;0,IF(COUNTIF(Invoices!AK:AL,A65)&lt;&gt;0,SUMIF(Invoices!AK:AL,A65,Invoices!AL:AL)/COUNTIF(Invoices!AK:AL,A65),0),IF(COUNTIF(Invoices!AM:AN,A65)&lt;&gt;0,IF(COUNTIF(Invoices!AM:AN,A65)&lt;&gt;0,SUMIF(Invoices!AM:AN,A65,Invoices!AN:AN)/COUNTIF(Invoices!AM:AN,A65),0),"Not Available")))))))))))))))</f>
        <v>Not Available</v>
      </c>
    </row>
    <row r="66" spans="1:5" ht="15.75" customHeight="1" x14ac:dyDescent="0.15">
      <c r="A66" s="6" t="s">
        <v>702</v>
      </c>
      <c r="B66" s="6" t="s">
        <v>703</v>
      </c>
      <c r="C66" s="6" t="s">
        <v>684</v>
      </c>
      <c r="D66" s="6" t="s">
        <v>685</v>
      </c>
      <c r="E66" t="str">
        <f>IF(COUNTIF(Invoices!K:L,A66)&lt;&gt;0,IF(COUNTIF(Invoices!K:L,A66)&lt;&gt;0,SUMIF(Invoices!K:L,A66,Invoices!L:L)/COUNTIF(Invoices!K:L,A66),0),IF(COUNTIF(Invoices!M:N,A66)&lt;&gt;0,IF(COUNTIF(Invoices!M:N,A66)&lt;&gt;0,SUMIF(Invoices!M:N,A66,Invoices!N:N)/COUNTIF(Invoices!M:N,A66),0),IF(COUNTIF(Invoices!O:P,A66)&lt;&gt;0,IF(COUNTIF(Invoices!O:P,A66)&lt;&gt;0,SUMIF(Invoices!O:P,A66,Invoices!P:P)/COUNTIF(Invoices!O:P,A66),0),IF(COUNTIF(Invoices!Q:R,A66)&lt;&gt;0,IF(COUNTIF(Invoices!Q:R,A66)&lt;&gt;0,SUMIF(Invoices!Q:R,A66,Invoices!R:R)/COUNTIF(Invoices!Q:R,A66),0),IF(COUNTIF(Invoices!S:T,A66)&lt;&gt;0,IF(COUNTIF(Invoices!S:T,A66)&lt;&gt;0,SUMIF(Invoices!S:T,A66,Invoices!T:T)/COUNTIF(Invoices!S:T,A66),0),IF(COUNTIF(Invoices!U:V,A66)&lt;&gt;0,IF(COUNTIF(Invoices!U:V,A66)&lt;&gt;0,SUMIF(Invoices!U:V,A66,Invoices!V:V)/COUNTIF(Invoices!U:V,A66),0),IF(COUNTIF(Invoices!W:X,A66)&lt;&gt;0,IF(COUNTIF(Invoices!W:X,A66)&lt;&gt;0,SUMIF(Invoices!W:X,A66,Invoices!X:X)/COUNTIF(Invoices!W:X,A66),0),IF(COUNTIF(Invoices!Y:Z,A66)&lt;&gt;0,IF(COUNTIF(Invoices!Y:Z,A66)&lt;&gt;0,SUMIF(Invoices!Y:Z,A66,Invoices!Z:Z)/COUNTIF(Invoices!Y:Z,A66),0),IF(COUNTIF(Invoices!AA:AB,A66)&lt;&gt;0,IF(COUNTIF(Invoices!AA:AB,A66)&lt;&gt;0,SUMIF(Invoices!AA:AB,A66,Invoices!AB:AB)/COUNTIF(Invoices!AA:AB,A66),0),IF(COUNTIF(Invoices!AC:AD,A66)&lt;&gt;0,IF(COUNTIF(Invoices!AC:AD,A66)&lt;&gt;0,SUMIF(Invoices!AC:AD,A66,Invoices!AD:AD)/COUNTIF(Invoices!AC:AD,A66),0),IF(COUNTIF(Invoices!AE:AF,A66)&lt;&gt;0,IF(COUNTIF(Invoices!AE:AF,A66)&lt;&gt;0,SUMIF(Invoices!AE:AF,A66,Invoices!AF:AF)/COUNTIF(Invoices!AE:AF,A66),0),IF(COUNTIF(Invoices!AG:AH,A66)&lt;&gt;0,IF(COUNTIF(Invoices!AG:AH,A66)&lt;&gt;0,SUMIF(Invoices!AG:AH,A66,Invoices!AH:AH)/COUNTIF(Invoices!AG:AH,A66),0),IF(COUNTIF(Invoices!AI:AJ,A66)&lt;&gt;0,IF(COUNTIF(Invoices!AI:AJ,A66)&lt;&gt;0,SUMIF(Invoices!AI:AJ,A66,Invoices!AJ:AJ)/COUNTIF(Invoices!AI:AJ,A66),0),IF(COUNTIF(Invoices!AK:AL,A66)&lt;&gt;0,IF(COUNTIF(Invoices!AK:AL,A66)&lt;&gt;0,SUMIF(Invoices!AK:AL,A66,Invoices!AL:AL)/COUNTIF(Invoices!AK:AL,A66),0),IF(COUNTIF(Invoices!AM:AN,A66)&lt;&gt;0,IF(COUNTIF(Invoices!AM:AN,A66)&lt;&gt;0,SUMIF(Invoices!AM:AN,A66,Invoices!AN:AN)/COUNTIF(Invoices!AM:AN,A66),0),"Not Available")))))))))))))))</f>
        <v>Not Available</v>
      </c>
    </row>
    <row r="67" spans="1:5" ht="15.75" customHeight="1" x14ac:dyDescent="0.15">
      <c r="A67" s="6" t="s">
        <v>702</v>
      </c>
      <c r="B67" s="6" t="s">
        <v>704</v>
      </c>
      <c r="C67" s="6" t="s">
        <v>687</v>
      </c>
      <c r="D67" s="6" t="s">
        <v>685</v>
      </c>
      <c r="E67" t="str">
        <f>IF(COUNTIF(Invoices!K:L,A67)&lt;&gt;0,IF(COUNTIF(Invoices!K:L,A67)&lt;&gt;0,SUMIF(Invoices!K:L,A67,Invoices!L:L)/COUNTIF(Invoices!K:L,A67),0),IF(COUNTIF(Invoices!M:N,A67)&lt;&gt;0,IF(COUNTIF(Invoices!M:N,A67)&lt;&gt;0,SUMIF(Invoices!M:N,A67,Invoices!N:N)/COUNTIF(Invoices!M:N,A67),0),IF(COUNTIF(Invoices!O:P,A67)&lt;&gt;0,IF(COUNTIF(Invoices!O:P,A67)&lt;&gt;0,SUMIF(Invoices!O:P,A67,Invoices!P:P)/COUNTIF(Invoices!O:P,A67),0),IF(COUNTIF(Invoices!Q:R,A67)&lt;&gt;0,IF(COUNTIF(Invoices!Q:R,A67)&lt;&gt;0,SUMIF(Invoices!Q:R,A67,Invoices!R:R)/COUNTIF(Invoices!Q:R,A67),0),IF(COUNTIF(Invoices!S:T,A67)&lt;&gt;0,IF(COUNTIF(Invoices!S:T,A67)&lt;&gt;0,SUMIF(Invoices!S:T,A67,Invoices!T:T)/COUNTIF(Invoices!S:T,A67),0),IF(COUNTIF(Invoices!U:V,A67)&lt;&gt;0,IF(COUNTIF(Invoices!U:V,A67)&lt;&gt;0,SUMIF(Invoices!U:V,A67,Invoices!V:V)/COUNTIF(Invoices!U:V,A67),0),IF(COUNTIF(Invoices!W:X,A67)&lt;&gt;0,IF(COUNTIF(Invoices!W:X,A67)&lt;&gt;0,SUMIF(Invoices!W:X,A67,Invoices!X:X)/COUNTIF(Invoices!W:X,A67),0),IF(COUNTIF(Invoices!Y:Z,A67)&lt;&gt;0,IF(COUNTIF(Invoices!Y:Z,A67)&lt;&gt;0,SUMIF(Invoices!Y:Z,A67,Invoices!Z:Z)/COUNTIF(Invoices!Y:Z,A67),0),IF(COUNTIF(Invoices!AA:AB,A67)&lt;&gt;0,IF(COUNTIF(Invoices!AA:AB,A67)&lt;&gt;0,SUMIF(Invoices!AA:AB,A67,Invoices!AB:AB)/COUNTIF(Invoices!AA:AB,A67),0),IF(COUNTIF(Invoices!AC:AD,A67)&lt;&gt;0,IF(COUNTIF(Invoices!AC:AD,A67)&lt;&gt;0,SUMIF(Invoices!AC:AD,A67,Invoices!AD:AD)/COUNTIF(Invoices!AC:AD,A67),0),IF(COUNTIF(Invoices!AE:AF,A67)&lt;&gt;0,IF(COUNTIF(Invoices!AE:AF,A67)&lt;&gt;0,SUMIF(Invoices!AE:AF,A67,Invoices!AF:AF)/COUNTIF(Invoices!AE:AF,A67),0),IF(COUNTIF(Invoices!AG:AH,A67)&lt;&gt;0,IF(COUNTIF(Invoices!AG:AH,A67)&lt;&gt;0,SUMIF(Invoices!AG:AH,A67,Invoices!AH:AH)/COUNTIF(Invoices!AG:AH,A67),0),IF(COUNTIF(Invoices!AI:AJ,A67)&lt;&gt;0,IF(COUNTIF(Invoices!AI:AJ,A67)&lt;&gt;0,SUMIF(Invoices!AI:AJ,A67,Invoices!AJ:AJ)/COUNTIF(Invoices!AI:AJ,A67),0),IF(COUNTIF(Invoices!AK:AL,A67)&lt;&gt;0,IF(COUNTIF(Invoices!AK:AL,A67)&lt;&gt;0,SUMIF(Invoices!AK:AL,A67,Invoices!AL:AL)/COUNTIF(Invoices!AK:AL,A67),0),IF(COUNTIF(Invoices!AM:AN,A67)&lt;&gt;0,IF(COUNTIF(Invoices!AM:AN,A67)&lt;&gt;0,SUMIF(Invoices!AM:AN,A67,Invoices!AN:AN)/COUNTIF(Invoices!AM:AN,A67),0),"Not Available")))))))))))))))</f>
        <v>Not Available</v>
      </c>
    </row>
    <row r="68" spans="1:5" ht="15.75" customHeight="1" x14ac:dyDescent="0.15">
      <c r="A68" s="6" t="s">
        <v>705</v>
      </c>
      <c r="C68" s="6" t="s">
        <v>706</v>
      </c>
      <c r="D68" s="6" t="s">
        <v>707</v>
      </c>
      <c r="E68">
        <f ca="1">IF(COUNTIF(Invoices!K:L,A68)&lt;&gt;0,IF(COUNTIF(Invoices!K:L,A68)&lt;&gt;0,SUMIF(Invoices!K:L,A68,Invoices!L:L)/COUNTIF(Invoices!K:L,A68),0),IF(COUNTIF(Invoices!M:N,A68)&lt;&gt;0,IF(COUNTIF(Invoices!M:N,A68)&lt;&gt;0,SUMIF(Invoices!M:N,A68,Invoices!N:N)/COUNTIF(Invoices!M:N,A68),0),IF(COUNTIF(Invoices!O:P,A68)&lt;&gt;0,IF(COUNTIF(Invoices!O:P,A68)&lt;&gt;0,SUMIF(Invoices!O:P,A68,Invoices!P:P)/COUNTIF(Invoices!O:P,A68),0),IF(COUNTIF(Invoices!Q:R,A68)&lt;&gt;0,IF(COUNTIF(Invoices!Q:R,A68)&lt;&gt;0,SUMIF(Invoices!Q:R,A68,Invoices!R:R)/COUNTIF(Invoices!Q:R,A68),0),IF(COUNTIF(Invoices!S:T,A68)&lt;&gt;0,IF(COUNTIF(Invoices!S:T,A68)&lt;&gt;0,SUMIF(Invoices!S:T,A68,Invoices!T:T)/COUNTIF(Invoices!S:T,A68),0),IF(COUNTIF(Invoices!U:V,A68)&lt;&gt;0,IF(COUNTIF(Invoices!U:V,A68)&lt;&gt;0,SUMIF(Invoices!U:V,A68,Invoices!V:V)/COUNTIF(Invoices!U:V,A68),0),IF(COUNTIF(Invoices!W:X,A68)&lt;&gt;0,IF(COUNTIF(Invoices!W:X,A68)&lt;&gt;0,SUMIF(Invoices!W:X,A68,Invoices!X:X)/COUNTIF(Invoices!W:X,A68),0),IF(COUNTIF(Invoices!Y:Z,A68)&lt;&gt;0,IF(COUNTIF(Invoices!Y:Z,A68)&lt;&gt;0,SUMIF(Invoices!Y:Z,A68,Invoices!Z:Z)/COUNTIF(Invoices!Y:Z,A68),0),IF(COUNTIF(Invoices!AA:AB,A68)&lt;&gt;0,IF(COUNTIF(Invoices!AA:AB,A68)&lt;&gt;0,SUMIF(Invoices!AA:AB,A68,Invoices!AB:AB)/COUNTIF(Invoices!AA:AB,A68),0),IF(COUNTIF(Invoices!AC:AD,A68)&lt;&gt;0,IF(COUNTIF(Invoices!AC:AD,A68)&lt;&gt;0,SUMIF(Invoices!AC:AD,A68,Invoices!AD:AD)/COUNTIF(Invoices!AC:AD,A68),0),IF(COUNTIF(Invoices!AE:AF,A68)&lt;&gt;0,IF(COUNTIF(Invoices!AE:AF,A68)&lt;&gt;0,SUMIF(Invoices!AE:AF,A68,Invoices!AF:AF)/COUNTIF(Invoices!AE:AF,A68),0),IF(COUNTIF(Invoices!AG:AH,A68)&lt;&gt;0,IF(COUNTIF(Invoices!AG:AH,A68)&lt;&gt;0,SUMIF(Invoices!AG:AH,A68,Invoices!AH:AH)/COUNTIF(Invoices!AG:AH,A68),0),IF(COUNTIF(Invoices!AI:AJ,A68)&lt;&gt;0,IF(COUNTIF(Invoices!AI:AJ,A68)&lt;&gt;0,SUMIF(Invoices!AI:AJ,A68,Invoices!AJ:AJ)/COUNTIF(Invoices!AI:AJ,A68),0),IF(COUNTIF(Invoices!AK:AL,A68)&lt;&gt;0,IF(COUNTIF(Invoices!AK:AL,A68)&lt;&gt;0,SUMIF(Invoices!AK:AL,A68,Invoices!AL:AL)/COUNTIF(Invoices!AK:AL,A68),0),IF(COUNTIF(Invoices!AM:AN,A68)&lt;&gt;0,IF(COUNTIF(Invoices!AM:AN,A68)&lt;&gt;0,SUMIF(Invoices!AM:AN,A68,Invoices!AN:AN)/COUNTIF(Invoices!AM:AN,A68),0),"Not Available")))))))))))))))</f>
        <v>0.99</v>
      </c>
    </row>
    <row r="69" spans="1:5" ht="15.75" customHeight="1" x14ac:dyDescent="0.15">
      <c r="A69" s="6" t="s">
        <v>708</v>
      </c>
      <c r="C69" s="6" t="s">
        <v>709</v>
      </c>
      <c r="D69" s="6" t="s">
        <v>710</v>
      </c>
      <c r="E69" t="str">
        <f>IF(COUNTIF(Invoices!K:L,A69)&lt;&gt;0,IF(COUNTIF(Invoices!K:L,A69)&lt;&gt;0,SUMIF(Invoices!K:L,A69,Invoices!L:L)/COUNTIF(Invoices!K:L,A69),0),IF(COUNTIF(Invoices!M:N,A69)&lt;&gt;0,IF(COUNTIF(Invoices!M:N,A69)&lt;&gt;0,SUMIF(Invoices!M:N,A69,Invoices!N:N)/COUNTIF(Invoices!M:N,A69),0),IF(COUNTIF(Invoices!O:P,A69)&lt;&gt;0,IF(COUNTIF(Invoices!O:P,A69)&lt;&gt;0,SUMIF(Invoices!O:P,A69,Invoices!P:P)/COUNTIF(Invoices!O:P,A69),0),IF(COUNTIF(Invoices!Q:R,A69)&lt;&gt;0,IF(COUNTIF(Invoices!Q:R,A69)&lt;&gt;0,SUMIF(Invoices!Q:R,A69,Invoices!R:R)/COUNTIF(Invoices!Q:R,A69),0),IF(COUNTIF(Invoices!S:T,A69)&lt;&gt;0,IF(COUNTIF(Invoices!S:T,A69)&lt;&gt;0,SUMIF(Invoices!S:T,A69,Invoices!T:T)/COUNTIF(Invoices!S:T,A69),0),IF(COUNTIF(Invoices!U:V,A69)&lt;&gt;0,IF(COUNTIF(Invoices!U:V,A69)&lt;&gt;0,SUMIF(Invoices!U:V,A69,Invoices!V:V)/COUNTIF(Invoices!U:V,A69),0),IF(COUNTIF(Invoices!W:X,A69)&lt;&gt;0,IF(COUNTIF(Invoices!W:X,A69)&lt;&gt;0,SUMIF(Invoices!W:X,A69,Invoices!X:X)/COUNTIF(Invoices!W:X,A69),0),IF(COUNTIF(Invoices!Y:Z,A69)&lt;&gt;0,IF(COUNTIF(Invoices!Y:Z,A69)&lt;&gt;0,SUMIF(Invoices!Y:Z,A69,Invoices!Z:Z)/COUNTIF(Invoices!Y:Z,A69),0),IF(COUNTIF(Invoices!AA:AB,A69)&lt;&gt;0,IF(COUNTIF(Invoices!AA:AB,A69)&lt;&gt;0,SUMIF(Invoices!AA:AB,A69,Invoices!AB:AB)/COUNTIF(Invoices!AA:AB,A69),0),IF(COUNTIF(Invoices!AC:AD,A69)&lt;&gt;0,IF(COUNTIF(Invoices!AC:AD,A69)&lt;&gt;0,SUMIF(Invoices!AC:AD,A69,Invoices!AD:AD)/COUNTIF(Invoices!AC:AD,A69),0),IF(COUNTIF(Invoices!AE:AF,A69)&lt;&gt;0,IF(COUNTIF(Invoices!AE:AF,A69)&lt;&gt;0,SUMIF(Invoices!AE:AF,A69,Invoices!AF:AF)/COUNTIF(Invoices!AE:AF,A69),0),IF(COUNTIF(Invoices!AG:AH,A69)&lt;&gt;0,IF(COUNTIF(Invoices!AG:AH,A69)&lt;&gt;0,SUMIF(Invoices!AG:AH,A69,Invoices!AH:AH)/COUNTIF(Invoices!AG:AH,A69),0),IF(COUNTIF(Invoices!AI:AJ,A69)&lt;&gt;0,IF(COUNTIF(Invoices!AI:AJ,A69)&lt;&gt;0,SUMIF(Invoices!AI:AJ,A69,Invoices!AJ:AJ)/COUNTIF(Invoices!AI:AJ,A69),0),IF(COUNTIF(Invoices!AK:AL,A69)&lt;&gt;0,IF(COUNTIF(Invoices!AK:AL,A69)&lt;&gt;0,SUMIF(Invoices!AK:AL,A69,Invoices!AL:AL)/COUNTIF(Invoices!AK:AL,A69),0),IF(COUNTIF(Invoices!AM:AN,A69)&lt;&gt;0,IF(COUNTIF(Invoices!AM:AN,A69)&lt;&gt;0,SUMIF(Invoices!AM:AN,A69,Invoices!AN:AN)/COUNTIF(Invoices!AM:AN,A69),0),"Not Available")))))))))))))))</f>
        <v>Not Available</v>
      </c>
    </row>
    <row r="70" spans="1:5" ht="15.75" customHeight="1" x14ac:dyDescent="0.15">
      <c r="A70" s="6" t="s">
        <v>711</v>
      </c>
      <c r="B70" s="6" t="s">
        <v>712</v>
      </c>
      <c r="C70" s="6" t="s">
        <v>713</v>
      </c>
      <c r="D70" s="6" t="s">
        <v>714</v>
      </c>
      <c r="E70">
        <f ca="1">IF(COUNTIF(Invoices!K:L,A70)&lt;&gt;0,IF(COUNTIF(Invoices!K:L,A70)&lt;&gt;0,SUMIF(Invoices!K:L,A70,Invoices!L:L)/COUNTIF(Invoices!K:L,A70),0),IF(COUNTIF(Invoices!M:N,A70)&lt;&gt;0,IF(COUNTIF(Invoices!M:N,A70)&lt;&gt;0,SUMIF(Invoices!M:N,A70,Invoices!N:N)/COUNTIF(Invoices!M:N,A70),0),IF(COUNTIF(Invoices!O:P,A70)&lt;&gt;0,IF(COUNTIF(Invoices!O:P,A70)&lt;&gt;0,SUMIF(Invoices!O:P,A70,Invoices!P:P)/COUNTIF(Invoices!O:P,A70),0),IF(COUNTIF(Invoices!Q:R,A70)&lt;&gt;0,IF(COUNTIF(Invoices!Q:R,A70)&lt;&gt;0,SUMIF(Invoices!Q:R,A70,Invoices!R:R)/COUNTIF(Invoices!Q:R,A70),0),IF(COUNTIF(Invoices!S:T,A70)&lt;&gt;0,IF(COUNTIF(Invoices!S:T,A70)&lt;&gt;0,SUMIF(Invoices!S:T,A70,Invoices!T:T)/COUNTIF(Invoices!S:T,A70),0),IF(COUNTIF(Invoices!U:V,A70)&lt;&gt;0,IF(COUNTIF(Invoices!U:V,A70)&lt;&gt;0,SUMIF(Invoices!U:V,A70,Invoices!V:V)/COUNTIF(Invoices!U:V,A70),0),IF(COUNTIF(Invoices!W:X,A70)&lt;&gt;0,IF(COUNTIF(Invoices!W:X,A70)&lt;&gt;0,SUMIF(Invoices!W:X,A70,Invoices!X:X)/COUNTIF(Invoices!W:X,A70),0),IF(COUNTIF(Invoices!Y:Z,A70)&lt;&gt;0,IF(COUNTIF(Invoices!Y:Z,A70)&lt;&gt;0,SUMIF(Invoices!Y:Z,A70,Invoices!Z:Z)/COUNTIF(Invoices!Y:Z,A70),0),IF(COUNTIF(Invoices!AA:AB,A70)&lt;&gt;0,IF(COUNTIF(Invoices!AA:AB,A70)&lt;&gt;0,SUMIF(Invoices!AA:AB,A70,Invoices!AB:AB)/COUNTIF(Invoices!AA:AB,A70),0),IF(COUNTIF(Invoices!AC:AD,A70)&lt;&gt;0,IF(COUNTIF(Invoices!AC:AD,A70)&lt;&gt;0,SUMIF(Invoices!AC:AD,A70,Invoices!AD:AD)/COUNTIF(Invoices!AC:AD,A70),0),IF(COUNTIF(Invoices!AE:AF,A70)&lt;&gt;0,IF(COUNTIF(Invoices!AE:AF,A70)&lt;&gt;0,SUMIF(Invoices!AE:AF,A70,Invoices!AF:AF)/COUNTIF(Invoices!AE:AF,A70),0),IF(COUNTIF(Invoices!AG:AH,A70)&lt;&gt;0,IF(COUNTIF(Invoices!AG:AH,A70)&lt;&gt;0,SUMIF(Invoices!AG:AH,A70,Invoices!AH:AH)/COUNTIF(Invoices!AG:AH,A70),0),IF(COUNTIF(Invoices!AI:AJ,A70)&lt;&gt;0,IF(COUNTIF(Invoices!AI:AJ,A70)&lt;&gt;0,SUMIF(Invoices!AI:AJ,A70,Invoices!AJ:AJ)/COUNTIF(Invoices!AI:AJ,A70),0),IF(COUNTIF(Invoices!AK:AL,A70)&lt;&gt;0,IF(COUNTIF(Invoices!AK:AL,A70)&lt;&gt;0,SUMIF(Invoices!AK:AL,A70,Invoices!AL:AL)/COUNTIF(Invoices!AK:AL,A70),0),IF(COUNTIF(Invoices!AM:AN,A70)&lt;&gt;0,IF(COUNTIF(Invoices!AM:AN,A70)&lt;&gt;0,SUMIF(Invoices!AM:AN,A70,Invoices!AN:AN)/COUNTIF(Invoices!AM:AN,A70),0),"Not Available")))))))))))))))</f>
        <v>0.99</v>
      </c>
    </row>
    <row r="71" spans="1:5" ht="15.75" customHeight="1" x14ac:dyDescent="0.15">
      <c r="A71" s="6" t="s">
        <v>715</v>
      </c>
      <c r="B71" s="6" t="s">
        <v>716</v>
      </c>
      <c r="C71" s="6" t="s">
        <v>717</v>
      </c>
      <c r="D71" s="6" t="s">
        <v>716</v>
      </c>
      <c r="E71" t="str">
        <f>IF(COUNTIF(Invoices!K:L,A71)&lt;&gt;0,IF(COUNTIF(Invoices!K:L,A71)&lt;&gt;0,SUMIF(Invoices!K:L,A71,Invoices!L:L)/COUNTIF(Invoices!K:L,A71),0),IF(COUNTIF(Invoices!M:N,A71)&lt;&gt;0,IF(COUNTIF(Invoices!M:N,A71)&lt;&gt;0,SUMIF(Invoices!M:N,A71,Invoices!N:N)/COUNTIF(Invoices!M:N,A71),0),IF(COUNTIF(Invoices!O:P,A71)&lt;&gt;0,IF(COUNTIF(Invoices!O:P,A71)&lt;&gt;0,SUMIF(Invoices!O:P,A71,Invoices!P:P)/COUNTIF(Invoices!O:P,A71),0),IF(COUNTIF(Invoices!Q:R,A71)&lt;&gt;0,IF(COUNTIF(Invoices!Q:R,A71)&lt;&gt;0,SUMIF(Invoices!Q:R,A71,Invoices!R:R)/COUNTIF(Invoices!Q:R,A71),0),IF(COUNTIF(Invoices!S:T,A71)&lt;&gt;0,IF(COUNTIF(Invoices!S:T,A71)&lt;&gt;0,SUMIF(Invoices!S:T,A71,Invoices!T:T)/COUNTIF(Invoices!S:T,A71),0),IF(COUNTIF(Invoices!U:V,A71)&lt;&gt;0,IF(COUNTIF(Invoices!U:V,A71)&lt;&gt;0,SUMIF(Invoices!U:V,A71,Invoices!V:V)/COUNTIF(Invoices!U:V,A71),0),IF(COUNTIF(Invoices!W:X,A71)&lt;&gt;0,IF(COUNTIF(Invoices!W:X,A71)&lt;&gt;0,SUMIF(Invoices!W:X,A71,Invoices!X:X)/COUNTIF(Invoices!W:X,A71),0),IF(COUNTIF(Invoices!Y:Z,A71)&lt;&gt;0,IF(COUNTIF(Invoices!Y:Z,A71)&lt;&gt;0,SUMIF(Invoices!Y:Z,A71,Invoices!Z:Z)/COUNTIF(Invoices!Y:Z,A71),0),IF(COUNTIF(Invoices!AA:AB,A71)&lt;&gt;0,IF(COUNTIF(Invoices!AA:AB,A71)&lt;&gt;0,SUMIF(Invoices!AA:AB,A71,Invoices!AB:AB)/COUNTIF(Invoices!AA:AB,A71),0),IF(COUNTIF(Invoices!AC:AD,A71)&lt;&gt;0,IF(COUNTIF(Invoices!AC:AD,A71)&lt;&gt;0,SUMIF(Invoices!AC:AD,A71,Invoices!AD:AD)/COUNTIF(Invoices!AC:AD,A71),0),IF(COUNTIF(Invoices!AE:AF,A71)&lt;&gt;0,IF(COUNTIF(Invoices!AE:AF,A71)&lt;&gt;0,SUMIF(Invoices!AE:AF,A71,Invoices!AF:AF)/COUNTIF(Invoices!AE:AF,A71),0),IF(COUNTIF(Invoices!AG:AH,A71)&lt;&gt;0,IF(COUNTIF(Invoices!AG:AH,A71)&lt;&gt;0,SUMIF(Invoices!AG:AH,A71,Invoices!AH:AH)/COUNTIF(Invoices!AG:AH,A71),0),IF(COUNTIF(Invoices!AI:AJ,A71)&lt;&gt;0,IF(COUNTIF(Invoices!AI:AJ,A71)&lt;&gt;0,SUMIF(Invoices!AI:AJ,A71,Invoices!AJ:AJ)/COUNTIF(Invoices!AI:AJ,A71),0),IF(COUNTIF(Invoices!AK:AL,A71)&lt;&gt;0,IF(COUNTIF(Invoices!AK:AL,A71)&lt;&gt;0,SUMIF(Invoices!AK:AL,A71,Invoices!AL:AL)/COUNTIF(Invoices!AK:AL,A71),0),IF(COUNTIF(Invoices!AM:AN,A71)&lt;&gt;0,IF(COUNTIF(Invoices!AM:AN,A71)&lt;&gt;0,SUMIF(Invoices!AM:AN,A71,Invoices!AN:AN)/COUNTIF(Invoices!AM:AN,A71),0),"Not Available")))))))))))))))</f>
        <v>Not Available</v>
      </c>
    </row>
    <row r="72" spans="1:5" ht="15.75" customHeight="1" x14ac:dyDescent="0.15">
      <c r="A72" s="6" t="s">
        <v>718</v>
      </c>
      <c r="B72" s="6" t="s">
        <v>719</v>
      </c>
      <c r="C72" s="6" t="s">
        <v>720</v>
      </c>
      <c r="D72" s="6" t="s">
        <v>562</v>
      </c>
      <c r="E72">
        <f ca="1">IF(COUNTIF(Invoices!K:L,A72)&lt;&gt;0,IF(COUNTIF(Invoices!K:L,A72)&lt;&gt;0,SUMIF(Invoices!K:L,A72,Invoices!L:L)/COUNTIF(Invoices!K:L,A72),0),IF(COUNTIF(Invoices!M:N,A72)&lt;&gt;0,IF(COUNTIF(Invoices!M:N,A72)&lt;&gt;0,SUMIF(Invoices!M:N,A72,Invoices!N:N)/COUNTIF(Invoices!M:N,A72),0),IF(COUNTIF(Invoices!O:P,A72)&lt;&gt;0,IF(COUNTIF(Invoices!O:P,A72)&lt;&gt;0,SUMIF(Invoices!O:P,A72,Invoices!P:P)/COUNTIF(Invoices!O:P,A72),0),IF(COUNTIF(Invoices!Q:R,A72)&lt;&gt;0,IF(COUNTIF(Invoices!Q:R,A72)&lt;&gt;0,SUMIF(Invoices!Q:R,A72,Invoices!R:R)/COUNTIF(Invoices!Q:R,A72),0),IF(COUNTIF(Invoices!S:T,A72)&lt;&gt;0,IF(COUNTIF(Invoices!S:T,A72)&lt;&gt;0,SUMIF(Invoices!S:T,A72,Invoices!T:T)/COUNTIF(Invoices!S:T,A72),0),IF(COUNTIF(Invoices!U:V,A72)&lt;&gt;0,IF(COUNTIF(Invoices!U:V,A72)&lt;&gt;0,SUMIF(Invoices!U:V,A72,Invoices!V:V)/COUNTIF(Invoices!U:V,A72),0),IF(COUNTIF(Invoices!W:X,A72)&lt;&gt;0,IF(COUNTIF(Invoices!W:X,A72)&lt;&gt;0,SUMIF(Invoices!W:X,A72,Invoices!X:X)/COUNTIF(Invoices!W:X,A72),0),IF(COUNTIF(Invoices!Y:Z,A72)&lt;&gt;0,IF(COUNTIF(Invoices!Y:Z,A72)&lt;&gt;0,SUMIF(Invoices!Y:Z,A72,Invoices!Z:Z)/COUNTIF(Invoices!Y:Z,A72),0),IF(COUNTIF(Invoices!AA:AB,A72)&lt;&gt;0,IF(COUNTIF(Invoices!AA:AB,A72)&lt;&gt;0,SUMIF(Invoices!AA:AB,A72,Invoices!AB:AB)/COUNTIF(Invoices!AA:AB,A72),0),IF(COUNTIF(Invoices!AC:AD,A72)&lt;&gt;0,IF(COUNTIF(Invoices!AC:AD,A72)&lt;&gt;0,SUMIF(Invoices!AC:AD,A72,Invoices!AD:AD)/COUNTIF(Invoices!AC:AD,A72),0),IF(COUNTIF(Invoices!AE:AF,A72)&lt;&gt;0,IF(COUNTIF(Invoices!AE:AF,A72)&lt;&gt;0,SUMIF(Invoices!AE:AF,A72,Invoices!AF:AF)/COUNTIF(Invoices!AE:AF,A72),0),IF(COUNTIF(Invoices!AG:AH,A72)&lt;&gt;0,IF(COUNTIF(Invoices!AG:AH,A72)&lt;&gt;0,SUMIF(Invoices!AG:AH,A72,Invoices!AH:AH)/COUNTIF(Invoices!AG:AH,A72),0),IF(COUNTIF(Invoices!AI:AJ,A72)&lt;&gt;0,IF(COUNTIF(Invoices!AI:AJ,A72)&lt;&gt;0,SUMIF(Invoices!AI:AJ,A72,Invoices!AJ:AJ)/COUNTIF(Invoices!AI:AJ,A72),0),IF(COUNTIF(Invoices!AK:AL,A72)&lt;&gt;0,IF(COUNTIF(Invoices!AK:AL,A72)&lt;&gt;0,SUMIF(Invoices!AK:AL,A72,Invoices!AL:AL)/COUNTIF(Invoices!AK:AL,A72),0),IF(COUNTIF(Invoices!AM:AN,A72)&lt;&gt;0,IF(COUNTIF(Invoices!AM:AN,A72)&lt;&gt;0,SUMIF(Invoices!AM:AN,A72,Invoices!AN:AN)/COUNTIF(Invoices!AM:AN,A72),0),"Not Available")))))))))))))))</f>
        <v>0.99</v>
      </c>
    </row>
    <row r="73" spans="1:5" ht="15.75" customHeight="1" x14ac:dyDescent="0.15">
      <c r="A73" s="6" t="s">
        <v>721</v>
      </c>
      <c r="C73" s="6" t="s">
        <v>692</v>
      </c>
      <c r="D73" s="6" t="s">
        <v>693</v>
      </c>
      <c r="E73" t="str">
        <f>IF(COUNTIF(Invoices!K:L,A73)&lt;&gt;0,IF(COUNTIF(Invoices!K:L,A73)&lt;&gt;0,SUMIF(Invoices!K:L,A73,Invoices!L:L)/COUNTIF(Invoices!K:L,A73),0),IF(COUNTIF(Invoices!M:N,A73)&lt;&gt;0,IF(COUNTIF(Invoices!M:N,A73)&lt;&gt;0,SUMIF(Invoices!M:N,A73,Invoices!N:N)/COUNTIF(Invoices!M:N,A73),0),IF(COUNTIF(Invoices!O:P,A73)&lt;&gt;0,IF(COUNTIF(Invoices!O:P,A73)&lt;&gt;0,SUMIF(Invoices!O:P,A73,Invoices!P:P)/COUNTIF(Invoices!O:P,A73),0),IF(COUNTIF(Invoices!Q:R,A73)&lt;&gt;0,IF(COUNTIF(Invoices!Q:R,A73)&lt;&gt;0,SUMIF(Invoices!Q:R,A73,Invoices!R:R)/COUNTIF(Invoices!Q:R,A73),0),IF(COUNTIF(Invoices!S:T,A73)&lt;&gt;0,IF(COUNTIF(Invoices!S:T,A73)&lt;&gt;0,SUMIF(Invoices!S:T,A73,Invoices!T:T)/COUNTIF(Invoices!S:T,A73),0),IF(COUNTIF(Invoices!U:V,A73)&lt;&gt;0,IF(COUNTIF(Invoices!U:V,A73)&lt;&gt;0,SUMIF(Invoices!U:V,A73,Invoices!V:V)/COUNTIF(Invoices!U:V,A73),0),IF(COUNTIF(Invoices!W:X,A73)&lt;&gt;0,IF(COUNTIF(Invoices!W:X,A73)&lt;&gt;0,SUMIF(Invoices!W:X,A73,Invoices!X:X)/COUNTIF(Invoices!W:X,A73),0),IF(COUNTIF(Invoices!Y:Z,A73)&lt;&gt;0,IF(COUNTIF(Invoices!Y:Z,A73)&lt;&gt;0,SUMIF(Invoices!Y:Z,A73,Invoices!Z:Z)/COUNTIF(Invoices!Y:Z,A73),0),IF(COUNTIF(Invoices!AA:AB,A73)&lt;&gt;0,IF(COUNTIF(Invoices!AA:AB,A73)&lt;&gt;0,SUMIF(Invoices!AA:AB,A73,Invoices!AB:AB)/COUNTIF(Invoices!AA:AB,A73),0),IF(COUNTIF(Invoices!AC:AD,A73)&lt;&gt;0,IF(COUNTIF(Invoices!AC:AD,A73)&lt;&gt;0,SUMIF(Invoices!AC:AD,A73,Invoices!AD:AD)/COUNTIF(Invoices!AC:AD,A73),0),IF(COUNTIF(Invoices!AE:AF,A73)&lt;&gt;0,IF(COUNTIF(Invoices!AE:AF,A73)&lt;&gt;0,SUMIF(Invoices!AE:AF,A73,Invoices!AF:AF)/COUNTIF(Invoices!AE:AF,A73),0),IF(COUNTIF(Invoices!AG:AH,A73)&lt;&gt;0,IF(COUNTIF(Invoices!AG:AH,A73)&lt;&gt;0,SUMIF(Invoices!AG:AH,A73,Invoices!AH:AH)/COUNTIF(Invoices!AG:AH,A73),0),IF(COUNTIF(Invoices!AI:AJ,A73)&lt;&gt;0,IF(COUNTIF(Invoices!AI:AJ,A73)&lt;&gt;0,SUMIF(Invoices!AI:AJ,A73,Invoices!AJ:AJ)/COUNTIF(Invoices!AI:AJ,A73),0),IF(COUNTIF(Invoices!AK:AL,A73)&lt;&gt;0,IF(COUNTIF(Invoices!AK:AL,A73)&lt;&gt;0,SUMIF(Invoices!AK:AL,A73,Invoices!AL:AL)/COUNTIF(Invoices!AK:AL,A73),0),IF(COUNTIF(Invoices!AM:AN,A73)&lt;&gt;0,IF(COUNTIF(Invoices!AM:AN,A73)&lt;&gt;0,SUMIF(Invoices!AM:AN,A73,Invoices!AN:AN)/COUNTIF(Invoices!AM:AN,A73),0),"Not Available")))))))))))))))</f>
        <v>Not Available</v>
      </c>
    </row>
    <row r="74" spans="1:5" ht="15.75" customHeight="1" x14ac:dyDescent="0.15">
      <c r="A74" s="6" t="s">
        <v>722</v>
      </c>
      <c r="B74" s="6" t="s">
        <v>655</v>
      </c>
      <c r="C74" s="6" t="s">
        <v>656</v>
      </c>
      <c r="D74" s="6" t="s">
        <v>655</v>
      </c>
      <c r="E74">
        <f ca="1">IF(COUNTIF(Invoices!K:L,A74)&lt;&gt;0,IF(COUNTIF(Invoices!K:L,A74)&lt;&gt;0,SUMIF(Invoices!K:L,A74,Invoices!L:L)/COUNTIF(Invoices!K:L,A74),0),IF(COUNTIF(Invoices!M:N,A74)&lt;&gt;0,IF(COUNTIF(Invoices!M:N,A74)&lt;&gt;0,SUMIF(Invoices!M:N,A74,Invoices!N:N)/COUNTIF(Invoices!M:N,A74),0),IF(COUNTIF(Invoices!O:P,A74)&lt;&gt;0,IF(COUNTIF(Invoices!O:P,A74)&lt;&gt;0,SUMIF(Invoices!O:P,A74,Invoices!P:P)/COUNTIF(Invoices!O:P,A74),0),IF(COUNTIF(Invoices!Q:R,A74)&lt;&gt;0,IF(COUNTIF(Invoices!Q:R,A74)&lt;&gt;0,SUMIF(Invoices!Q:R,A74,Invoices!R:R)/COUNTIF(Invoices!Q:R,A74),0),IF(COUNTIF(Invoices!S:T,A74)&lt;&gt;0,IF(COUNTIF(Invoices!S:T,A74)&lt;&gt;0,SUMIF(Invoices!S:T,A74,Invoices!T:T)/COUNTIF(Invoices!S:T,A74),0),IF(COUNTIF(Invoices!U:V,A74)&lt;&gt;0,IF(COUNTIF(Invoices!U:V,A74)&lt;&gt;0,SUMIF(Invoices!U:V,A74,Invoices!V:V)/COUNTIF(Invoices!U:V,A74),0),IF(COUNTIF(Invoices!W:X,A74)&lt;&gt;0,IF(COUNTIF(Invoices!W:X,A74)&lt;&gt;0,SUMIF(Invoices!W:X,A74,Invoices!X:X)/COUNTIF(Invoices!W:X,A74),0),IF(COUNTIF(Invoices!Y:Z,A74)&lt;&gt;0,IF(COUNTIF(Invoices!Y:Z,A74)&lt;&gt;0,SUMIF(Invoices!Y:Z,A74,Invoices!Z:Z)/COUNTIF(Invoices!Y:Z,A74),0),IF(COUNTIF(Invoices!AA:AB,A74)&lt;&gt;0,IF(COUNTIF(Invoices!AA:AB,A74)&lt;&gt;0,SUMIF(Invoices!AA:AB,A74,Invoices!AB:AB)/COUNTIF(Invoices!AA:AB,A74),0),IF(COUNTIF(Invoices!AC:AD,A74)&lt;&gt;0,IF(COUNTIF(Invoices!AC:AD,A74)&lt;&gt;0,SUMIF(Invoices!AC:AD,A74,Invoices!AD:AD)/COUNTIF(Invoices!AC:AD,A74),0),IF(COUNTIF(Invoices!AE:AF,A74)&lt;&gt;0,IF(COUNTIF(Invoices!AE:AF,A74)&lt;&gt;0,SUMIF(Invoices!AE:AF,A74,Invoices!AF:AF)/COUNTIF(Invoices!AE:AF,A74),0),IF(COUNTIF(Invoices!AG:AH,A74)&lt;&gt;0,IF(COUNTIF(Invoices!AG:AH,A74)&lt;&gt;0,SUMIF(Invoices!AG:AH,A74,Invoices!AH:AH)/COUNTIF(Invoices!AG:AH,A74),0),IF(COUNTIF(Invoices!AI:AJ,A74)&lt;&gt;0,IF(COUNTIF(Invoices!AI:AJ,A74)&lt;&gt;0,SUMIF(Invoices!AI:AJ,A74,Invoices!AJ:AJ)/COUNTIF(Invoices!AI:AJ,A74),0),IF(COUNTIF(Invoices!AK:AL,A74)&lt;&gt;0,IF(COUNTIF(Invoices!AK:AL,A74)&lt;&gt;0,SUMIF(Invoices!AK:AL,A74,Invoices!AL:AL)/COUNTIF(Invoices!AK:AL,A74),0),IF(COUNTIF(Invoices!AM:AN,A74)&lt;&gt;0,IF(COUNTIF(Invoices!AM:AN,A74)&lt;&gt;0,SUMIF(Invoices!AM:AN,A74,Invoices!AN:AN)/COUNTIF(Invoices!AM:AN,A74),0),"Not Available")))))))))))))))</f>
        <v>0.99</v>
      </c>
    </row>
    <row r="75" spans="1:5" ht="15.75" customHeight="1" x14ac:dyDescent="0.15">
      <c r="A75" s="6" t="s">
        <v>723</v>
      </c>
      <c r="B75" s="6" t="s">
        <v>724</v>
      </c>
      <c r="C75" s="6" t="s">
        <v>725</v>
      </c>
      <c r="D75" s="6" t="s">
        <v>726</v>
      </c>
      <c r="E75">
        <f ca="1">IF(COUNTIF(Invoices!K:L,A75)&lt;&gt;0,IF(COUNTIF(Invoices!K:L,A75)&lt;&gt;0,SUMIF(Invoices!K:L,A75,Invoices!L:L)/COUNTIF(Invoices!K:L,A75),0),IF(COUNTIF(Invoices!M:N,A75)&lt;&gt;0,IF(COUNTIF(Invoices!M:N,A75)&lt;&gt;0,SUMIF(Invoices!M:N,A75,Invoices!N:N)/COUNTIF(Invoices!M:N,A75),0),IF(COUNTIF(Invoices!O:P,A75)&lt;&gt;0,IF(COUNTIF(Invoices!O:P,A75)&lt;&gt;0,SUMIF(Invoices!O:P,A75,Invoices!P:P)/COUNTIF(Invoices!O:P,A75),0),IF(COUNTIF(Invoices!Q:R,A75)&lt;&gt;0,IF(COUNTIF(Invoices!Q:R,A75)&lt;&gt;0,SUMIF(Invoices!Q:R,A75,Invoices!R:R)/COUNTIF(Invoices!Q:R,A75),0),IF(COUNTIF(Invoices!S:T,A75)&lt;&gt;0,IF(COUNTIF(Invoices!S:T,A75)&lt;&gt;0,SUMIF(Invoices!S:T,A75,Invoices!T:T)/COUNTIF(Invoices!S:T,A75),0),IF(COUNTIF(Invoices!U:V,A75)&lt;&gt;0,IF(COUNTIF(Invoices!U:V,A75)&lt;&gt;0,SUMIF(Invoices!U:V,A75,Invoices!V:V)/COUNTIF(Invoices!U:V,A75),0),IF(COUNTIF(Invoices!W:X,A75)&lt;&gt;0,IF(COUNTIF(Invoices!W:X,A75)&lt;&gt;0,SUMIF(Invoices!W:X,A75,Invoices!X:X)/COUNTIF(Invoices!W:X,A75),0),IF(COUNTIF(Invoices!Y:Z,A75)&lt;&gt;0,IF(COUNTIF(Invoices!Y:Z,A75)&lt;&gt;0,SUMIF(Invoices!Y:Z,A75,Invoices!Z:Z)/COUNTIF(Invoices!Y:Z,A75),0),IF(COUNTIF(Invoices!AA:AB,A75)&lt;&gt;0,IF(COUNTIF(Invoices!AA:AB,A75)&lt;&gt;0,SUMIF(Invoices!AA:AB,A75,Invoices!AB:AB)/COUNTIF(Invoices!AA:AB,A75),0),IF(COUNTIF(Invoices!AC:AD,A75)&lt;&gt;0,IF(COUNTIF(Invoices!AC:AD,A75)&lt;&gt;0,SUMIF(Invoices!AC:AD,A75,Invoices!AD:AD)/COUNTIF(Invoices!AC:AD,A75),0),IF(COUNTIF(Invoices!AE:AF,A75)&lt;&gt;0,IF(COUNTIF(Invoices!AE:AF,A75)&lt;&gt;0,SUMIF(Invoices!AE:AF,A75,Invoices!AF:AF)/COUNTIF(Invoices!AE:AF,A75),0),IF(COUNTIF(Invoices!AG:AH,A75)&lt;&gt;0,IF(COUNTIF(Invoices!AG:AH,A75)&lt;&gt;0,SUMIF(Invoices!AG:AH,A75,Invoices!AH:AH)/COUNTIF(Invoices!AG:AH,A75),0),IF(COUNTIF(Invoices!AI:AJ,A75)&lt;&gt;0,IF(COUNTIF(Invoices!AI:AJ,A75)&lt;&gt;0,SUMIF(Invoices!AI:AJ,A75,Invoices!AJ:AJ)/COUNTIF(Invoices!AI:AJ,A75),0),IF(COUNTIF(Invoices!AK:AL,A75)&lt;&gt;0,IF(COUNTIF(Invoices!AK:AL,A75)&lt;&gt;0,SUMIF(Invoices!AK:AL,A75,Invoices!AL:AL)/COUNTIF(Invoices!AK:AL,A75),0),IF(COUNTIF(Invoices!AM:AN,A75)&lt;&gt;0,IF(COUNTIF(Invoices!AM:AN,A75)&lt;&gt;0,SUMIF(Invoices!AM:AN,A75,Invoices!AN:AN)/COUNTIF(Invoices!AM:AN,A75),0),"Not Available")))))))))))))))</f>
        <v>0.99</v>
      </c>
    </row>
    <row r="76" spans="1:5" ht="15.75" customHeight="1" x14ac:dyDescent="0.15">
      <c r="A76" s="6" t="s">
        <v>727</v>
      </c>
      <c r="C76" s="6" t="s">
        <v>728</v>
      </c>
      <c r="D76" s="6" t="s">
        <v>729</v>
      </c>
      <c r="E76">
        <f ca="1">IF(COUNTIF(Invoices!K:L,A76)&lt;&gt;0,IF(COUNTIF(Invoices!K:L,A76)&lt;&gt;0,SUMIF(Invoices!K:L,A76,Invoices!L:L)/COUNTIF(Invoices!K:L,A76),0),IF(COUNTIF(Invoices!M:N,A76)&lt;&gt;0,IF(COUNTIF(Invoices!M:N,A76)&lt;&gt;0,SUMIF(Invoices!M:N,A76,Invoices!N:N)/COUNTIF(Invoices!M:N,A76),0),IF(COUNTIF(Invoices!O:P,A76)&lt;&gt;0,IF(COUNTIF(Invoices!O:P,A76)&lt;&gt;0,SUMIF(Invoices!O:P,A76,Invoices!P:P)/COUNTIF(Invoices!O:P,A76),0),IF(COUNTIF(Invoices!Q:R,A76)&lt;&gt;0,IF(COUNTIF(Invoices!Q:R,A76)&lt;&gt;0,SUMIF(Invoices!Q:R,A76,Invoices!R:R)/COUNTIF(Invoices!Q:R,A76),0),IF(COUNTIF(Invoices!S:T,A76)&lt;&gt;0,IF(COUNTIF(Invoices!S:T,A76)&lt;&gt;0,SUMIF(Invoices!S:T,A76,Invoices!T:T)/COUNTIF(Invoices!S:T,A76),0),IF(COUNTIF(Invoices!U:V,A76)&lt;&gt;0,IF(COUNTIF(Invoices!U:V,A76)&lt;&gt;0,SUMIF(Invoices!U:V,A76,Invoices!V:V)/COUNTIF(Invoices!U:V,A76),0),IF(COUNTIF(Invoices!W:X,A76)&lt;&gt;0,IF(COUNTIF(Invoices!W:X,A76)&lt;&gt;0,SUMIF(Invoices!W:X,A76,Invoices!X:X)/COUNTIF(Invoices!W:X,A76),0),IF(COUNTIF(Invoices!Y:Z,A76)&lt;&gt;0,IF(COUNTIF(Invoices!Y:Z,A76)&lt;&gt;0,SUMIF(Invoices!Y:Z,A76,Invoices!Z:Z)/COUNTIF(Invoices!Y:Z,A76),0),IF(COUNTIF(Invoices!AA:AB,A76)&lt;&gt;0,IF(COUNTIF(Invoices!AA:AB,A76)&lt;&gt;0,SUMIF(Invoices!AA:AB,A76,Invoices!AB:AB)/COUNTIF(Invoices!AA:AB,A76),0),IF(COUNTIF(Invoices!AC:AD,A76)&lt;&gt;0,IF(COUNTIF(Invoices!AC:AD,A76)&lt;&gt;0,SUMIF(Invoices!AC:AD,A76,Invoices!AD:AD)/COUNTIF(Invoices!AC:AD,A76),0),IF(COUNTIF(Invoices!AE:AF,A76)&lt;&gt;0,IF(COUNTIF(Invoices!AE:AF,A76)&lt;&gt;0,SUMIF(Invoices!AE:AF,A76,Invoices!AF:AF)/COUNTIF(Invoices!AE:AF,A76),0),IF(COUNTIF(Invoices!AG:AH,A76)&lt;&gt;0,IF(COUNTIF(Invoices!AG:AH,A76)&lt;&gt;0,SUMIF(Invoices!AG:AH,A76,Invoices!AH:AH)/COUNTIF(Invoices!AG:AH,A76),0),IF(COUNTIF(Invoices!AI:AJ,A76)&lt;&gt;0,IF(COUNTIF(Invoices!AI:AJ,A76)&lt;&gt;0,SUMIF(Invoices!AI:AJ,A76,Invoices!AJ:AJ)/COUNTIF(Invoices!AI:AJ,A76),0),IF(COUNTIF(Invoices!AK:AL,A76)&lt;&gt;0,IF(COUNTIF(Invoices!AK:AL,A76)&lt;&gt;0,SUMIF(Invoices!AK:AL,A76,Invoices!AL:AL)/COUNTIF(Invoices!AK:AL,A76),0),IF(COUNTIF(Invoices!AM:AN,A76)&lt;&gt;0,IF(COUNTIF(Invoices!AM:AN,A76)&lt;&gt;0,SUMIF(Invoices!AM:AN,A76,Invoices!AN:AN)/COUNTIF(Invoices!AM:AN,A76),0),"Not Available")))))))))))))))</f>
        <v>0.99</v>
      </c>
    </row>
    <row r="77" spans="1:5" ht="15.75" customHeight="1" x14ac:dyDescent="0.15">
      <c r="A77" s="6" t="s">
        <v>730</v>
      </c>
      <c r="B77" s="6" t="s">
        <v>731</v>
      </c>
      <c r="C77" s="6" t="s">
        <v>732</v>
      </c>
      <c r="D77" s="6" t="s">
        <v>731</v>
      </c>
      <c r="E77">
        <f ca="1">IF(COUNTIF(Invoices!K:L,A77)&lt;&gt;0,IF(COUNTIF(Invoices!K:L,A77)&lt;&gt;0,SUMIF(Invoices!K:L,A77,Invoices!L:L)/COUNTIF(Invoices!K:L,A77),0),IF(COUNTIF(Invoices!M:N,A77)&lt;&gt;0,IF(COUNTIF(Invoices!M:N,A77)&lt;&gt;0,SUMIF(Invoices!M:N,A77,Invoices!N:N)/COUNTIF(Invoices!M:N,A77),0),IF(COUNTIF(Invoices!O:P,A77)&lt;&gt;0,IF(COUNTIF(Invoices!O:P,A77)&lt;&gt;0,SUMIF(Invoices!O:P,A77,Invoices!P:P)/COUNTIF(Invoices!O:P,A77),0),IF(COUNTIF(Invoices!Q:R,A77)&lt;&gt;0,IF(COUNTIF(Invoices!Q:R,A77)&lt;&gt;0,SUMIF(Invoices!Q:R,A77,Invoices!R:R)/COUNTIF(Invoices!Q:R,A77),0),IF(COUNTIF(Invoices!S:T,A77)&lt;&gt;0,IF(COUNTIF(Invoices!S:T,A77)&lt;&gt;0,SUMIF(Invoices!S:T,A77,Invoices!T:T)/COUNTIF(Invoices!S:T,A77),0),IF(COUNTIF(Invoices!U:V,A77)&lt;&gt;0,IF(COUNTIF(Invoices!U:V,A77)&lt;&gt;0,SUMIF(Invoices!U:V,A77,Invoices!V:V)/COUNTIF(Invoices!U:V,A77),0),IF(COUNTIF(Invoices!W:X,A77)&lt;&gt;0,IF(COUNTIF(Invoices!W:X,A77)&lt;&gt;0,SUMIF(Invoices!W:X,A77,Invoices!X:X)/COUNTIF(Invoices!W:X,A77),0),IF(COUNTIF(Invoices!Y:Z,A77)&lt;&gt;0,IF(COUNTIF(Invoices!Y:Z,A77)&lt;&gt;0,SUMIF(Invoices!Y:Z,A77,Invoices!Z:Z)/COUNTIF(Invoices!Y:Z,A77),0),IF(COUNTIF(Invoices!AA:AB,A77)&lt;&gt;0,IF(COUNTIF(Invoices!AA:AB,A77)&lt;&gt;0,SUMIF(Invoices!AA:AB,A77,Invoices!AB:AB)/COUNTIF(Invoices!AA:AB,A77),0),IF(COUNTIF(Invoices!AC:AD,A77)&lt;&gt;0,IF(COUNTIF(Invoices!AC:AD,A77)&lt;&gt;0,SUMIF(Invoices!AC:AD,A77,Invoices!AD:AD)/COUNTIF(Invoices!AC:AD,A77),0),IF(COUNTIF(Invoices!AE:AF,A77)&lt;&gt;0,IF(COUNTIF(Invoices!AE:AF,A77)&lt;&gt;0,SUMIF(Invoices!AE:AF,A77,Invoices!AF:AF)/COUNTIF(Invoices!AE:AF,A77),0),IF(COUNTIF(Invoices!AG:AH,A77)&lt;&gt;0,IF(COUNTIF(Invoices!AG:AH,A77)&lt;&gt;0,SUMIF(Invoices!AG:AH,A77,Invoices!AH:AH)/COUNTIF(Invoices!AG:AH,A77),0),IF(COUNTIF(Invoices!AI:AJ,A77)&lt;&gt;0,IF(COUNTIF(Invoices!AI:AJ,A77)&lt;&gt;0,SUMIF(Invoices!AI:AJ,A77,Invoices!AJ:AJ)/COUNTIF(Invoices!AI:AJ,A77),0),IF(COUNTIF(Invoices!AK:AL,A77)&lt;&gt;0,IF(COUNTIF(Invoices!AK:AL,A77)&lt;&gt;0,SUMIF(Invoices!AK:AL,A77,Invoices!AL:AL)/COUNTIF(Invoices!AK:AL,A77),0),IF(COUNTIF(Invoices!AM:AN,A77)&lt;&gt;0,IF(COUNTIF(Invoices!AM:AN,A77)&lt;&gt;0,SUMIF(Invoices!AM:AN,A77,Invoices!AN:AN)/COUNTIF(Invoices!AM:AN,A77),0),"Not Available")))))))))))))))</f>
        <v>0.99</v>
      </c>
    </row>
    <row r="78" spans="1:5" ht="15.75" customHeight="1" x14ac:dyDescent="0.15">
      <c r="A78" s="6" t="s">
        <v>733</v>
      </c>
      <c r="B78" s="6" t="s">
        <v>734</v>
      </c>
      <c r="C78" s="6" t="s">
        <v>735</v>
      </c>
      <c r="D78" s="6" t="s">
        <v>736</v>
      </c>
      <c r="E78" t="str">
        <f>IF(COUNTIF(Invoices!K:L,A78)&lt;&gt;0,IF(COUNTIF(Invoices!K:L,A78)&lt;&gt;0,SUMIF(Invoices!K:L,A78,Invoices!L:L)/COUNTIF(Invoices!K:L,A78),0),IF(COUNTIF(Invoices!M:N,A78)&lt;&gt;0,IF(COUNTIF(Invoices!M:N,A78)&lt;&gt;0,SUMIF(Invoices!M:N,A78,Invoices!N:N)/COUNTIF(Invoices!M:N,A78),0),IF(COUNTIF(Invoices!O:P,A78)&lt;&gt;0,IF(COUNTIF(Invoices!O:P,A78)&lt;&gt;0,SUMIF(Invoices!O:P,A78,Invoices!P:P)/COUNTIF(Invoices!O:P,A78),0),IF(COUNTIF(Invoices!Q:R,A78)&lt;&gt;0,IF(COUNTIF(Invoices!Q:R,A78)&lt;&gt;0,SUMIF(Invoices!Q:R,A78,Invoices!R:R)/COUNTIF(Invoices!Q:R,A78),0),IF(COUNTIF(Invoices!S:T,A78)&lt;&gt;0,IF(COUNTIF(Invoices!S:T,A78)&lt;&gt;0,SUMIF(Invoices!S:T,A78,Invoices!T:T)/COUNTIF(Invoices!S:T,A78),0),IF(COUNTIF(Invoices!U:V,A78)&lt;&gt;0,IF(COUNTIF(Invoices!U:V,A78)&lt;&gt;0,SUMIF(Invoices!U:V,A78,Invoices!V:V)/COUNTIF(Invoices!U:V,A78),0),IF(COUNTIF(Invoices!W:X,A78)&lt;&gt;0,IF(COUNTIF(Invoices!W:X,A78)&lt;&gt;0,SUMIF(Invoices!W:X,A78,Invoices!X:X)/COUNTIF(Invoices!W:X,A78),0),IF(COUNTIF(Invoices!Y:Z,A78)&lt;&gt;0,IF(COUNTIF(Invoices!Y:Z,A78)&lt;&gt;0,SUMIF(Invoices!Y:Z,A78,Invoices!Z:Z)/COUNTIF(Invoices!Y:Z,A78),0),IF(COUNTIF(Invoices!AA:AB,A78)&lt;&gt;0,IF(COUNTIF(Invoices!AA:AB,A78)&lt;&gt;0,SUMIF(Invoices!AA:AB,A78,Invoices!AB:AB)/COUNTIF(Invoices!AA:AB,A78),0),IF(COUNTIF(Invoices!AC:AD,A78)&lt;&gt;0,IF(COUNTIF(Invoices!AC:AD,A78)&lt;&gt;0,SUMIF(Invoices!AC:AD,A78,Invoices!AD:AD)/COUNTIF(Invoices!AC:AD,A78),0),IF(COUNTIF(Invoices!AE:AF,A78)&lt;&gt;0,IF(COUNTIF(Invoices!AE:AF,A78)&lt;&gt;0,SUMIF(Invoices!AE:AF,A78,Invoices!AF:AF)/COUNTIF(Invoices!AE:AF,A78),0),IF(COUNTIF(Invoices!AG:AH,A78)&lt;&gt;0,IF(COUNTIF(Invoices!AG:AH,A78)&lt;&gt;0,SUMIF(Invoices!AG:AH,A78,Invoices!AH:AH)/COUNTIF(Invoices!AG:AH,A78),0),IF(COUNTIF(Invoices!AI:AJ,A78)&lt;&gt;0,IF(COUNTIF(Invoices!AI:AJ,A78)&lt;&gt;0,SUMIF(Invoices!AI:AJ,A78,Invoices!AJ:AJ)/COUNTIF(Invoices!AI:AJ,A78),0),IF(COUNTIF(Invoices!AK:AL,A78)&lt;&gt;0,IF(COUNTIF(Invoices!AK:AL,A78)&lt;&gt;0,SUMIF(Invoices!AK:AL,A78,Invoices!AL:AL)/COUNTIF(Invoices!AK:AL,A78),0),IF(COUNTIF(Invoices!AM:AN,A78)&lt;&gt;0,IF(COUNTIF(Invoices!AM:AN,A78)&lt;&gt;0,SUMIF(Invoices!AM:AN,A78,Invoices!AN:AN)/COUNTIF(Invoices!AM:AN,A78),0),"Not Available")))))))))))))))</f>
        <v>Not Available</v>
      </c>
    </row>
    <row r="79" spans="1:5" ht="15.75" customHeight="1" x14ac:dyDescent="0.15">
      <c r="A79" s="6" t="s">
        <v>737</v>
      </c>
      <c r="B79" s="6" t="s">
        <v>738</v>
      </c>
      <c r="C79" s="6" t="s">
        <v>739</v>
      </c>
      <c r="D79" s="6" t="s">
        <v>740</v>
      </c>
      <c r="E79">
        <f ca="1">IF(COUNTIF(Invoices!K:L,A79)&lt;&gt;0,IF(COUNTIF(Invoices!K:L,A79)&lt;&gt;0,SUMIF(Invoices!K:L,A79,Invoices!L:L)/COUNTIF(Invoices!K:L,A79),0),IF(COUNTIF(Invoices!M:N,A79)&lt;&gt;0,IF(COUNTIF(Invoices!M:N,A79)&lt;&gt;0,SUMIF(Invoices!M:N,A79,Invoices!N:N)/COUNTIF(Invoices!M:N,A79),0),IF(COUNTIF(Invoices!O:P,A79)&lt;&gt;0,IF(COUNTIF(Invoices!O:P,A79)&lt;&gt;0,SUMIF(Invoices!O:P,A79,Invoices!P:P)/COUNTIF(Invoices!O:P,A79),0),IF(COUNTIF(Invoices!Q:R,A79)&lt;&gt;0,IF(COUNTIF(Invoices!Q:R,A79)&lt;&gt;0,SUMIF(Invoices!Q:R,A79,Invoices!R:R)/COUNTIF(Invoices!Q:R,A79),0),IF(COUNTIF(Invoices!S:T,A79)&lt;&gt;0,IF(COUNTIF(Invoices!S:T,A79)&lt;&gt;0,SUMIF(Invoices!S:T,A79,Invoices!T:T)/COUNTIF(Invoices!S:T,A79),0),IF(COUNTIF(Invoices!U:V,A79)&lt;&gt;0,IF(COUNTIF(Invoices!U:V,A79)&lt;&gt;0,SUMIF(Invoices!U:V,A79,Invoices!V:V)/COUNTIF(Invoices!U:V,A79),0),IF(COUNTIF(Invoices!W:X,A79)&lt;&gt;0,IF(COUNTIF(Invoices!W:X,A79)&lt;&gt;0,SUMIF(Invoices!W:X,A79,Invoices!X:X)/COUNTIF(Invoices!W:X,A79),0),IF(COUNTIF(Invoices!Y:Z,A79)&lt;&gt;0,IF(COUNTIF(Invoices!Y:Z,A79)&lt;&gt;0,SUMIF(Invoices!Y:Z,A79,Invoices!Z:Z)/COUNTIF(Invoices!Y:Z,A79),0),IF(COUNTIF(Invoices!AA:AB,A79)&lt;&gt;0,IF(COUNTIF(Invoices!AA:AB,A79)&lt;&gt;0,SUMIF(Invoices!AA:AB,A79,Invoices!AB:AB)/COUNTIF(Invoices!AA:AB,A79),0),IF(COUNTIF(Invoices!AC:AD,A79)&lt;&gt;0,IF(COUNTIF(Invoices!AC:AD,A79)&lt;&gt;0,SUMIF(Invoices!AC:AD,A79,Invoices!AD:AD)/COUNTIF(Invoices!AC:AD,A79),0),IF(COUNTIF(Invoices!AE:AF,A79)&lt;&gt;0,IF(COUNTIF(Invoices!AE:AF,A79)&lt;&gt;0,SUMIF(Invoices!AE:AF,A79,Invoices!AF:AF)/COUNTIF(Invoices!AE:AF,A79),0),IF(COUNTIF(Invoices!AG:AH,A79)&lt;&gt;0,IF(COUNTIF(Invoices!AG:AH,A79)&lt;&gt;0,SUMIF(Invoices!AG:AH,A79,Invoices!AH:AH)/COUNTIF(Invoices!AG:AH,A79),0),IF(COUNTIF(Invoices!AI:AJ,A79)&lt;&gt;0,IF(COUNTIF(Invoices!AI:AJ,A79)&lt;&gt;0,SUMIF(Invoices!AI:AJ,A79,Invoices!AJ:AJ)/COUNTIF(Invoices!AI:AJ,A79),0),IF(COUNTIF(Invoices!AK:AL,A79)&lt;&gt;0,IF(COUNTIF(Invoices!AK:AL,A79)&lt;&gt;0,SUMIF(Invoices!AK:AL,A79,Invoices!AL:AL)/COUNTIF(Invoices!AK:AL,A79),0),IF(COUNTIF(Invoices!AM:AN,A79)&lt;&gt;0,IF(COUNTIF(Invoices!AM:AN,A79)&lt;&gt;0,SUMIF(Invoices!AM:AN,A79,Invoices!AN:AN)/COUNTIF(Invoices!AM:AN,A79),0),"Not Available")))))))))))))))</f>
        <v>0.99</v>
      </c>
    </row>
    <row r="80" spans="1:5" ht="15.75" customHeight="1" x14ac:dyDescent="0.15">
      <c r="A80" s="6" t="s">
        <v>741</v>
      </c>
      <c r="B80" s="6" t="s">
        <v>742</v>
      </c>
      <c r="C80" s="6" t="s">
        <v>743</v>
      </c>
      <c r="D80" s="6" t="s">
        <v>744</v>
      </c>
      <c r="E80" t="str">
        <f>IF(COUNTIF(Invoices!K:L,A80)&lt;&gt;0,IF(COUNTIF(Invoices!K:L,A80)&lt;&gt;0,SUMIF(Invoices!K:L,A80,Invoices!L:L)/COUNTIF(Invoices!K:L,A80),0),IF(COUNTIF(Invoices!M:N,A80)&lt;&gt;0,IF(COUNTIF(Invoices!M:N,A80)&lt;&gt;0,SUMIF(Invoices!M:N,A80,Invoices!N:N)/COUNTIF(Invoices!M:N,A80),0),IF(COUNTIF(Invoices!O:P,A80)&lt;&gt;0,IF(COUNTIF(Invoices!O:P,A80)&lt;&gt;0,SUMIF(Invoices!O:P,A80,Invoices!P:P)/COUNTIF(Invoices!O:P,A80),0),IF(COUNTIF(Invoices!Q:R,A80)&lt;&gt;0,IF(COUNTIF(Invoices!Q:R,A80)&lt;&gt;0,SUMIF(Invoices!Q:R,A80,Invoices!R:R)/COUNTIF(Invoices!Q:R,A80),0),IF(COUNTIF(Invoices!S:T,A80)&lt;&gt;0,IF(COUNTIF(Invoices!S:T,A80)&lt;&gt;0,SUMIF(Invoices!S:T,A80,Invoices!T:T)/COUNTIF(Invoices!S:T,A80),0),IF(COUNTIF(Invoices!U:V,A80)&lt;&gt;0,IF(COUNTIF(Invoices!U:V,A80)&lt;&gt;0,SUMIF(Invoices!U:V,A80,Invoices!V:V)/COUNTIF(Invoices!U:V,A80),0),IF(COUNTIF(Invoices!W:X,A80)&lt;&gt;0,IF(COUNTIF(Invoices!W:X,A80)&lt;&gt;0,SUMIF(Invoices!W:X,A80,Invoices!X:X)/COUNTIF(Invoices!W:X,A80),0),IF(COUNTIF(Invoices!Y:Z,A80)&lt;&gt;0,IF(COUNTIF(Invoices!Y:Z,A80)&lt;&gt;0,SUMIF(Invoices!Y:Z,A80,Invoices!Z:Z)/COUNTIF(Invoices!Y:Z,A80),0),IF(COUNTIF(Invoices!AA:AB,A80)&lt;&gt;0,IF(COUNTIF(Invoices!AA:AB,A80)&lt;&gt;0,SUMIF(Invoices!AA:AB,A80,Invoices!AB:AB)/COUNTIF(Invoices!AA:AB,A80),0),IF(COUNTIF(Invoices!AC:AD,A80)&lt;&gt;0,IF(COUNTIF(Invoices!AC:AD,A80)&lt;&gt;0,SUMIF(Invoices!AC:AD,A80,Invoices!AD:AD)/COUNTIF(Invoices!AC:AD,A80),0),IF(COUNTIF(Invoices!AE:AF,A80)&lt;&gt;0,IF(COUNTIF(Invoices!AE:AF,A80)&lt;&gt;0,SUMIF(Invoices!AE:AF,A80,Invoices!AF:AF)/COUNTIF(Invoices!AE:AF,A80),0),IF(COUNTIF(Invoices!AG:AH,A80)&lt;&gt;0,IF(COUNTIF(Invoices!AG:AH,A80)&lt;&gt;0,SUMIF(Invoices!AG:AH,A80,Invoices!AH:AH)/COUNTIF(Invoices!AG:AH,A80),0),IF(COUNTIF(Invoices!AI:AJ,A80)&lt;&gt;0,IF(COUNTIF(Invoices!AI:AJ,A80)&lt;&gt;0,SUMIF(Invoices!AI:AJ,A80,Invoices!AJ:AJ)/COUNTIF(Invoices!AI:AJ,A80),0),IF(COUNTIF(Invoices!AK:AL,A80)&lt;&gt;0,IF(COUNTIF(Invoices!AK:AL,A80)&lt;&gt;0,SUMIF(Invoices!AK:AL,A80,Invoices!AL:AL)/COUNTIF(Invoices!AK:AL,A80),0),IF(COUNTIF(Invoices!AM:AN,A80)&lt;&gt;0,IF(COUNTIF(Invoices!AM:AN,A80)&lt;&gt;0,SUMIF(Invoices!AM:AN,A80,Invoices!AN:AN)/COUNTIF(Invoices!AM:AN,A80),0),"Not Available")))))))))))))))</f>
        <v>Not Available</v>
      </c>
    </row>
    <row r="81" spans="1:5" ht="15.75" customHeight="1" x14ac:dyDescent="0.15">
      <c r="A81" s="6" t="s">
        <v>745</v>
      </c>
      <c r="C81" s="6" t="s">
        <v>746</v>
      </c>
      <c r="D81" s="6" t="s">
        <v>742</v>
      </c>
      <c r="E81">
        <f ca="1">IF(COUNTIF(Invoices!K:L,A81)&lt;&gt;0,IF(COUNTIF(Invoices!K:L,A81)&lt;&gt;0,SUMIF(Invoices!K:L,A81,Invoices!L:L)/COUNTIF(Invoices!K:L,A81),0),IF(COUNTIF(Invoices!M:N,A81)&lt;&gt;0,IF(COUNTIF(Invoices!M:N,A81)&lt;&gt;0,SUMIF(Invoices!M:N,A81,Invoices!N:N)/COUNTIF(Invoices!M:N,A81),0),IF(COUNTIF(Invoices!O:P,A81)&lt;&gt;0,IF(COUNTIF(Invoices!O:P,A81)&lt;&gt;0,SUMIF(Invoices!O:P,A81,Invoices!P:P)/COUNTIF(Invoices!O:P,A81),0),IF(COUNTIF(Invoices!Q:R,A81)&lt;&gt;0,IF(COUNTIF(Invoices!Q:R,A81)&lt;&gt;0,SUMIF(Invoices!Q:R,A81,Invoices!R:R)/COUNTIF(Invoices!Q:R,A81),0),IF(COUNTIF(Invoices!S:T,A81)&lt;&gt;0,IF(COUNTIF(Invoices!S:T,A81)&lt;&gt;0,SUMIF(Invoices!S:T,A81,Invoices!T:T)/COUNTIF(Invoices!S:T,A81),0),IF(COUNTIF(Invoices!U:V,A81)&lt;&gt;0,IF(COUNTIF(Invoices!U:V,A81)&lt;&gt;0,SUMIF(Invoices!U:V,A81,Invoices!V:V)/COUNTIF(Invoices!U:V,A81),0),IF(COUNTIF(Invoices!W:X,A81)&lt;&gt;0,IF(COUNTIF(Invoices!W:X,A81)&lt;&gt;0,SUMIF(Invoices!W:X,A81,Invoices!X:X)/COUNTIF(Invoices!W:X,A81),0),IF(COUNTIF(Invoices!Y:Z,A81)&lt;&gt;0,IF(COUNTIF(Invoices!Y:Z,A81)&lt;&gt;0,SUMIF(Invoices!Y:Z,A81,Invoices!Z:Z)/COUNTIF(Invoices!Y:Z,A81),0),IF(COUNTIF(Invoices!AA:AB,A81)&lt;&gt;0,IF(COUNTIF(Invoices!AA:AB,A81)&lt;&gt;0,SUMIF(Invoices!AA:AB,A81,Invoices!AB:AB)/COUNTIF(Invoices!AA:AB,A81),0),IF(COUNTIF(Invoices!AC:AD,A81)&lt;&gt;0,IF(COUNTIF(Invoices!AC:AD,A81)&lt;&gt;0,SUMIF(Invoices!AC:AD,A81,Invoices!AD:AD)/COUNTIF(Invoices!AC:AD,A81),0),IF(COUNTIF(Invoices!AE:AF,A81)&lt;&gt;0,IF(COUNTIF(Invoices!AE:AF,A81)&lt;&gt;0,SUMIF(Invoices!AE:AF,A81,Invoices!AF:AF)/COUNTIF(Invoices!AE:AF,A81),0),IF(COUNTIF(Invoices!AG:AH,A81)&lt;&gt;0,IF(COUNTIF(Invoices!AG:AH,A81)&lt;&gt;0,SUMIF(Invoices!AG:AH,A81,Invoices!AH:AH)/COUNTIF(Invoices!AG:AH,A81),0),IF(COUNTIF(Invoices!AI:AJ,A81)&lt;&gt;0,IF(COUNTIF(Invoices!AI:AJ,A81)&lt;&gt;0,SUMIF(Invoices!AI:AJ,A81,Invoices!AJ:AJ)/COUNTIF(Invoices!AI:AJ,A81),0),IF(COUNTIF(Invoices!AK:AL,A81)&lt;&gt;0,IF(COUNTIF(Invoices!AK:AL,A81)&lt;&gt;0,SUMIF(Invoices!AK:AL,A81,Invoices!AL:AL)/COUNTIF(Invoices!AK:AL,A81),0),IF(COUNTIF(Invoices!AM:AN,A81)&lt;&gt;0,IF(COUNTIF(Invoices!AM:AN,A81)&lt;&gt;0,SUMIF(Invoices!AM:AN,A81,Invoices!AN:AN)/COUNTIF(Invoices!AM:AN,A81),0),"Not Available")))))))))))))))</f>
        <v>0.99</v>
      </c>
    </row>
    <row r="82" spans="1:5" ht="15.75" customHeight="1" x14ac:dyDescent="0.15">
      <c r="A82" s="6" t="s">
        <v>747</v>
      </c>
      <c r="B82" s="6" t="s">
        <v>748</v>
      </c>
      <c r="C82" s="6" t="s">
        <v>749</v>
      </c>
      <c r="D82" s="6" t="s">
        <v>750</v>
      </c>
      <c r="E82">
        <f ca="1">IF(COUNTIF(Invoices!K:L,A82)&lt;&gt;0,IF(COUNTIF(Invoices!K:L,A82)&lt;&gt;0,SUMIF(Invoices!K:L,A82,Invoices!L:L)/COUNTIF(Invoices!K:L,A82),0),IF(COUNTIF(Invoices!M:N,A82)&lt;&gt;0,IF(COUNTIF(Invoices!M:N,A82)&lt;&gt;0,SUMIF(Invoices!M:N,A82,Invoices!N:N)/COUNTIF(Invoices!M:N,A82),0),IF(COUNTIF(Invoices!O:P,A82)&lt;&gt;0,IF(COUNTIF(Invoices!O:P,A82)&lt;&gt;0,SUMIF(Invoices!O:P,A82,Invoices!P:P)/COUNTIF(Invoices!O:P,A82),0),IF(COUNTIF(Invoices!Q:R,A82)&lt;&gt;0,IF(COUNTIF(Invoices!Q:R,A82)&lt;&gt;0,SUMIF(Invoices!Q:R,A82,Invoices!R:R)/COUNTIF(Invoices!Q:R,A82),0),IF(COUNTIF(Invoices!S:T,A82)&lt;&gt;0,IF(COUNTIF(Invoices!S:T,A82)&lt;&gt;0,SUMIF(Invoices!S:T,A82,Invoices!T:T)/COUNTIF(Invoices!S:T,A82),0),IF(COUNTIF(Invoices!U:V,A82)&lt;&gt;0,IF(COUNTIF(Invoices!U:V,A82)&lt;&gt;0,SUMIF(Invoices!U:V,A82,Invoices!V:V)/COUNTIF(Invoices!U:V,A82),0),IF(COUNTIF(Invoices!W:X,A82)&lt;&gt;0,IF(COUNTIF(Invoices!W:X,A82)&lt;&gt;0,SUMIF(Invoices!W:X,A82,Invoices!X:X)/COUNTIF(Invoices!W:X,A82),0),IF(COUNTIF(Invoices!Y:Z,A82)&lt;&gt;0,IF(COUNTIF(Invoices!Y:Z,A82)&lt;&gt;0,SUMIF(Invoices!Y:Z,A82,Invoices!Z:Z)/COUNTIF(Invoices!Y:Z,A82),0),IF(COUNTIF(Invoices!AA:AB,A82)&lt;&gt;0,IF(COUNTIF(Invoices!AA:AB,A82)&lt;&gt;0,SUMIF(Invoices!AA:AB,A82,Invoices!AB:AB)/COUNTIF(Invoices!AA:AB,A82),0),IF(COUNTIF(Invoices!AC:AD,A82)&lt;&gt;0,IF(COUNTIF(Invoices!AC:AD,A82)&lt;&gt;0,SUMIF(Invoices!AC:AD,A82,Invoices!AD:AD)/COUNTIF(Invoices!AC:AD,A82),0),IF(COUNTIF(Invoices!AE:AF,A82)&lt;&gt;0,IF(COUNTIF(Invoices!AE:AF,A82)&lt;&gt;0,SUMIF(Invoices!AE:AF,A82,Invoices!AF:AF)/COUNTIF(Invoices!AE:AF,A82),0),IF(COUNTIF(Invoices!AG:AH,A82)&lt;&gt;0,IF(COUNTIF(Invoices!AG:AH,A82)&lt;&gt;0,SUMIF(Invoices!AG:AH,A82,Invoices!AH:AH)/COUNTIF(Invoices!AG:AH,A82),0),IF(COUNTIF(Invoices!AI:AJ,A82)&lt;&gt;0,IF(COUNTIF(Invoices!AI:AJ,A82)&lt;&gt;0,SUMIF(Invoices!AI:AJ,A82,Invoices!AJ:AJ)/COUNTIF(Invoices!AI:AJ,A82),0),IF(COUNTIF(Invoices!AK:AL,A82)&lt;&gt;0,IF(COUNTIF(Invoices!AK:AL,A82)&lt;&gt;0,SUMIF(Invoices!AK:AL,A82,Invoices!AL:AL)/COUNTIF(Invoices!AK:AL,A82),0),IF(COUNTIF(Invoices!AM:AN,A82)&lt;&gt;0,IF(COUNTIF(Invoices!AM:AN,A82)&lt;&gt;0,SUMIF(Invoices!AM:AN,A82,Invoices!AN:AN)/COUNTIF(Invoices!AM:AN,A82),0),"Not Available")))))))))))))))</f>
        <v>0.99</v>
      </c>
    </row>
    <row r="83" spans="1:5" ht="15.75" customHeight="1" x14ac:dyDescent="0.15">
      <c r="A83" s="6" t="s">
        <v>747</v>
      </c>
      <c r="B83" s="6" t="s">
        <v>742</v>
      </c>
      <c r="C83" s="6" t="s">
        <v>743</v>
      </c>
      <c r="D83" s="6" t="s">
        <v>744</v>
      </c>
      <c r="E83">
        <f ca="1">IF(COUNTIF(Invoices!K:L,A83)&lt;&gt;0,IF(COUNTIF(Invoices!K:L,A83)&lt;&gt;0,SUMIF(Invoices!K:L,A83,Invoices!L:L)/COUNTIF(Invoices!K:L,A83),0),IF(COUNTIF(Invoices!M:N,A83)&lt;&gt;0,IF(COUNTIF(Invoices!M:N,A83)&lt;&gt;0,SUMIF(Invoices!M:N,A83,Invoices!N:N)/COUNTIF(Invoices!M:N,A83),0),IF(COUNTIF(Invoices!O:P,A83)&lt;&gt;0,IF(COUNTIF(Invoices!O:P,A83)&lt;&gt;0,SUMIF(Invoices!O:P,A83,Invoices!P:P)/COUNTIF(Invoices!O:P,A83),0),IF(COUNTIF(Invoices!Q:R,A83)&lt;&gt;0,IF(COUNTIF(Invoices!Q:R,A83)&lt;&gt;0,SUMIF(Invoices!Q:R,A83,Invoices!R:R)/COUNTIF(Invoices!Q:R,A83),0),IF(COUNTIF(Invoices!S:T,A83)&lt;&gt;0,IF(COUNTIF(Invoices!S:T,A83)&lt;&gt;0,SUMIF(Invoices!S:T,A83,Invoices!T:T)/COUNTIF(Invoices!S:T,A83),0),IF(COUNTIF(Invoices!U:V,A83)&lt;&gt;0,IF(COUNTIF(Invoices!U:V,A83)&lt;&gt;0,SUMIF(Invoices!U:V,A83,Invoices!V:V)/COUNTIF(Invoices!U:V,A83),0),IF(COUNTIF(Invoices!W:X,A83)&lt;&gt;0,IF(COUNTIF(Invoices!W:X,A83)&lt;&gt;0,SUMIF(Invoices!W:X,A83,Invoices!X:X)/COUNTIF(Invoices!W:X,A83),0),IF(COUNTIF(Invoices!Y:Z,A83)&lt;&gt;0,IF(COUNTIF(Invoices!Y:Z,A83)&lt;&gt;0,SUMIF(Invoices!Y:Z,A83,Invoices!Z:Z)/COUNTIF(Invoices!Y:Z,A83),0),IF(COUNTIF(Invoices!AA:AB,A83)&lt;&gt;0,IF(COUNTIF(Invoices!AA:AB,A83)&lt;&gt;0,SUMIF(Invoices!AA:AB,A83,Invoices!AB:AB)/COUNTIF(Invoices!AA:AB,A83),0),IF(COUNTIF(Invoices!AC:AD,A83)&lt;&gt;0,IF(COUNTIF(Invoices!AC:AD,A83)&lt;&gt;0,SUMIF(Invoices!AC:AD,A83,Invoices!AD:AD)/COUNTIF(Invoices!AC:AD,A83),0),IF(COUNTIF(Invoices!AE:AF,A83)&lt;&gt;0,IF(COUNTIF(Invoices!AE:AF,A83)&lt;&gt;0,SUMIF(Invoices!AE:AF,A83,Invoices!AF:AF)/COUNTIF(Invoices!AE:AF,A83),0),IF(COUNTIF(Invoices!AG:AH,A83)&lt;&gt;0,IF(COUNTIF(Invoices!AG:AH,A83)&lt;&gt;0,SUMIF(Invoices!AG:AH,A83,Invoices!AH:AH)/COUNTIF(Invoices!AG:AH,A83),0),IF(COUNTIF(Invoices!AI:AJ,A83)&lt;&gt;0,IF(COUNTIF(Invoices!AI:AJ,A83)&lt;&gt;0,SUMIF(Invoices!AI:AJ,A83,Invoices!AJ:AJ)/COUNTIF(Invoices!AI:AJ,A83),0),IF(COUNTIF(Invoices!AK:AL,A83)&lt;&gt;0,IF(COUNTIF(Invoices!AK:AL,A83)&lt;&gt;0,SUMIF(Invoices!AK:AL,A83,Invoices!AL:AL)/COUNTIF(Invoices!AK:AL,A83),0),IF(COUNTIF(Invoices!AM:AN,A83)&lt;&gt;0,IF(COUNTIF(Invoices!AM:AN,A83)&lt;&gt;0,SUMIF(Invoices!AM:AN,A83,Invoices!AN:AN)/COUNTIF(Invoices!AM:AN,A83),0),"Not Available")))))))))))))))</f>
        <v>0.99</v>
      </c>
    </row>
    <row r="84" spans="1:5" ht="15.75" customHeight="1" x14ac:dyDescent="0.15">
      <c r="A84" s="6" t="s">
        <v>751</v>
      </c>
      <c r="B84" s="6" t="s">
        <v>562</v>
      </c>
      <c r="C84" s="6" t="s">
        <v>752</v>
      </c>
      <c r="D84" s="6" t="s">
        <v>562</v>
      </c>
      <c r="E84" t="str">
        <f>IF(COUNTIF(Invoices!K:L,A84)&lt;&gt;0,IF(COUNTIF(Invoices!K:L,A84)&lt;&gt;0,SUMIF(Invoices!K:L,A84,Invoices!L:L)/COUNTIF(Invoices!K:L,A84),0),IF(COUNTIF(Invoices!M:N,A84)&lt;&gt;0,IF(COUNTIF(Invoices!M:N,A84)&lt;&gt;0,SUMIF(Invoices!M:N,A84,Invoices!N:N)/COUNTIF(Invoices!M:N,A84),0),IF(COUNTIF(Invoices!O:P,A84)&lt;&gt;0,IF(COUNTIF(Invoices!O:P,A84)&lt;&gt;0,SUMIF(Invoices!O:P,A84,Invoices!P:P)/COUNTIF(Invoices!O:P,A84),0),IF(COUNTIF(Invoices!Q:R,A84)&lt;&gt;0,IF(COUNTIF(Invoices!Q:R,A84)&lt;&gt;0,SUMIF(Invoices!Q:R,A84,Invoices!R:R)/COUNTIF(Invoices!Q:R,A84),0),IF(COUNTIF(Invoices!S:T,A84)&lt;&gt;0,IF(COUNTIF(Invoices!S:T,A84)&lt;&gt;0,SUMIF(Invoices!S:T,A84,Invoices!T:T)/COUNTIF(Invoices!S:T,A84),0),IF(COUNTIF(Invoices!U:V,A84)&lt;&gt;0,IF(COUNTIF(Invoices!U:V,A84)&lt;&gt;0,SUMIF(Invoices!U:V,A84,Invoices!V:V)/COUNTIF(Invoices!U:V,A84),0),IF(COUNTIF(Invoices!W:X,A84)&lt;&gt;0,IF(COUNTIF(Invoices!W:X,A84)&lt;&gt;0,SUMIF(Invoices!W:X,A84,Invoices!X:X)/COUNTIF(Invoices!W:X,A84),0),IF(COUNTIF(Invoices!Y:Z,A84)&lt;&gt;0,IF(COUNTIF(Invoices!Y:Z,A84)&lt;&gt;0,SUMIF(Invoices!Y:Z,A84,Invoices!Z:Z)/COUNTIF(Invoices!Y:Z,A84),0),IF(COUNTIF(Invoices!AA:AB,A84)&lt;&gt;0,IF(COUNTIF(Invoices!AA:AB,A84)&lt;&gt;0,SUMIF(Invoices!AA:AB,A84,Invoices!AB:AB)/COUNTIF(Invoices!AA:AB,A84),0),IF(COUNTIF(Invoices!AC:AD,A84)&lt;&gt;0,IF(COUNTIF(Invoices!AC:AD,A84)&lt;&gt;0,SUMIF(Invoices!AC:AD,A84,Invoices!AD:AD)/COUNTIF(Invoices!AC:AD,A84),0),IF(COUNTIF(Invoices!AE:AF,A84)&lt;&gt;0,IF(COUNTIF(Invoices!AE:AF,A84)&lt;&gt;0,SUMIF(Invoices!AE:AF,A84,Invoices!AF:AF)/COUNTIF(Invoices!AE:AF,A84),0),IF(COUNTIF(Invoices!AG:AH,A84)&lt;&gt;0,IF(COUNTIF(Invoices!AG:AH,A84)&lt;&gt;0,SUMIF(Invoices!AG:AH,A84,Invoices!AH:AH)/COUNTIF(Invoices!AG:AH,A84),0),IF(COUNTIF(Invoices!AI:AJ,A84)&lt;&gt;0,IF(COUNTIF(Invoices!AI:AJ,A84)&lt;&gt;0,SUMIF(Invoices!AI:AJ,A84,Invoices!AJ:AJ)/COUNTIF(Invoices!AI:AJ,A84),0),IF(COUNTIF(Invoices!AK:AL,A84)&lt;&gt;0,IF(COUNTIF(Invoices!AK:AL,A84)&lt;&gt;0,SUMIF(Invoices!AK:AL,A84,Invoices!AL:AL)/COUNTIF(Invoices!AK:AL,A84),0),IF(COUNTIF(Invoices!AM:AN,A84)&lt;&gt;0,IF(COUNTIF(Invoices!AM:AN,A84)&lt;&gt;0,SUMIF(Invoices!AM:AN,A84,Invoices!AN:AN)/COUNTIF(Invoices!AM:AN,A84),0),"Not Available")))))))))))))))</f>
        <v>Not Available</v>
      </c>
    </row>
    <row r="85" spans="1:5" ht="13" x14ac:dyDescent="0.15">
      <c r="A85" s="6" t="s">
        <v>753</v>
      </c>
      <c r="C85" s="6" t="s">
        <v>754</v>
      </c>
      <c r="D85" s="6" t="s">
        <v>755</v>
      </c>
      <c r="E85" t="str">
        <f>IF(COUNTIF(Invoices!K:L,A85)&lt;&gt;0,IF(COUNTIF(Invoices!K:L,A85)&lt;&gt;0,SUMIF(Invoices!K:L,A85,Invoices!L:L)/COUNTIF(Invoices!K:L,A85),0),IF(COUNTIF(Invoices!M:N,A85)&lt;&gt;0,IF(COUNTIF(Invoices!M:N,A85)&lt;&gt;0,SUMIF(Invoices!M:N,A85,Invoices!N:N)/COUNTIF(Invoices!M:N,A85),0),IF(COUNTIF(Invoices!O:P,A85)&lt;&gt;0,IF(COUNTIF(Invoices!O:P,A85)&lt;&gt;0,SUMIF(Invoices!O:P,A85,Invoices!P:P)/COUNTIF(Invoices!O:P,A85),0),IF(COUNTIF(Invoices!Q:R,A85)&lt;&gt;0,IF(COUNTIF(Invoices!Q:R,A85)&lt;&gt;0,SUMIF(Invoices!Q:R,A85,Invoices!R:R)/COUNTIF(Invoices!Q:R,A85),0),IF(COUNTIF(Invoices!S:T,A85)&lt;&gt;0,IF(COUNTIF(Invoices!S:T,A85)&lt;&gt;0,SUMIF(Invoices!S:T,A85,Invoices!T:T)/COUNTIF(Invoices!S:T,A85),0),IF(COUNTIF(Invoices!U:V,A85)&lt;&gt;0,IF(COUNTIF(Invoices!U:V,A85)&lt;&gt;0,SUMIF(Invoices!U:V,A85,Invoices!V:V)/COUNTIF(Invoices!U:V,A85),0),IF(COUNTIF(Invoices!W:X,A85)&lt;&gt;0,IF(COUNTIF(Invoices!W:X,A85)&lt;&gt;0,SUMIF(Invoices!W:X,A85,Invoices!X:X)/COUNTIF(Invoices!W:X,A85),0),IF(COUNTIF(Invoices!Y:Z,A85)&lt;&gt;0,IF(COUNTIF(Invoices!Y:Z,A85)&lt;&gt;0,SUMIF(Invoices!Y:Z,A85,Invoices!Z:Z)/COUNTIF(Invoices!Y:Z,A85),0),IF(COUNTIF(Invoices!AA:AB,A85)&lt;&gt;0,IF(COUNTIF(Invoices!AA:AB,A85)&lt;&gt;0,SUMIF(Invoices!AA:AB,A85,Invoices!AB:AB)/COUNTIF(Invoices!AA:AB,A85),0),IF(COUNTIF(Invoices!AC:AD,A85)&lt;&gt;0,IF(COUNTIF(Invoices!AC:AD,A85)&lt;&gt;0,SUMIF(Invoices!AC:AD,A85,Invoices!AD:AD)/COUNTIF(Invoices!AC:AD,A85),0),IF(COUNTIF(Invoices!AE:AF,A85)&lt;&gt;0,IF(COUNTIF(Invoices!AE:AF,A85)&lt;&gt;0,SUMIF(Invoices!AE:AF,A85,Invoices!AF:AF)/COUNTIF(Invoices!AE:AF,A85),0),IF(COUNTIF(Invoices!AG:AH,A85)&lt;&gt;0,IF(COUNTIF(Invoices!AG:AH,A85)&lt;&gt;0,SUMIF(Invoices!AG:AH,A85,Invoices!AH:AH)/COUNTIF(Invoices!AG:AH,A85),0),IF(COUNTIF(Invoices!AI:AJ,A85)&lt;&gt;0,IF(COUNTIF(Invoices!AI:AJ,A85)&lt;&gt;0,SUMIF(Invoices!AI:AJ,A85,Invoices!AJ:AJ)/COUNTIF(Invoices!AI:AJ,A85),0),IF(COUNTIF(Invoices!AK:AL,A85)&lt;&gt;0,IF(COUNTIF(Invoices!AK:AL,A85)&lt;&gt;0,SUMIF(Invoices!AK:AL,A85,Invoices!AL:AL)/COUNTIF(Invoices!AK:AL,A85),0),IF(COUNTIF(Invoices!AM:AN,A85)&lt;&gt;0,IF(COUNTIF(Invoices!AM:AN,A85)&lt;&gt;0,SUMIF(Invoices!AM:AN,A85,Invoices!AN:AN)/COUNTIF(Invoices!AM:AN,A85),0),"Not Available")))))))))))))))</f>
        <v>Not Available</v>
      </c>
    </row>
    <row r="86" spans="1:5" ht="13" x14ac:dyDescent="0.15">
      <c r="A86" s="6" t="s">
        <v>756</v>
      </c>
      <c r="C86" s="6" t="s">
        <v>757</v>
      </c>
      <c r="D86" s="6" t="s">
        <v>758</v>
      </c>
      <c r="E86">
        <f ca="1">IF(COUNTIF(Invoices!K:L,A86)&lt;&gt;0,IF(COUNTIF(Invoices!K:L,A86)&lt;&gt;0,SUMIF(Invoices!K:L,A86,Invoices!L:L)/COUNTIF(Invoices!K:L,A86),0),IF(COUNTIF(Invoices!M:N,A86)&lt;&gt;0,IF(COUNTIF(Invoices!M:N,A86)&lt;&gt;0,SUMIF(Invoices!M:N,A86,Invoices!N:N)/COUNTIF(Invoices!M:N,A86),0),IF(COUNTIF(Invoices!O:P,A86)&lt;&gt;0,IF(COUNTIF(Invoices!O:P,A86)&lt;&gt;0,SUMIF(Invoices!O:P,A86,Invoices!P:P)/COUNTIF(Invoices!O:P,A86),0),IF(COUNTIF(Invoices!Q:R,A86)&lt;&gt;0,IF(COUNTIF(Invoices!Q:R,A86)&lt;&gt;0,SUMIF(Invoices!Q:R,A86,Invoices!R:R)/COUNTIF(Invoices!Q:R,A86),0),IF(COUNTIF(Invoices!S:T,A86)&lt;&gt;0,IF(COUNTIF(Invoices!S:T,A86)&lt;&gt;0,SUMIF(Invoices!S:T,A86,Invoices!T:T)/COUNTIF(Invoices!S:T,A86),0),IF(COUNTIF(Invoices!U:V,A86)&lt;&gt;0,IF(COUNTIF(Invoices!U:V,A86)&lt;&gt;0,SUMIF(Invoices!U:V,A86,Invoices!V:V)/COUNTIF(Invoices!U:V,A86),0),IF(COUNTIF(Invoices!W:X,A86)&lt;&gt;0,IF(COUNTIF(Invoices!W:X,A86)&lt;&gt;0,SUMIF(Invoices!W:X,A86,Invoices!X:X)/COUNTIF(Invoices!W:X,A86),0),IF(COUNTIF(Invoices!Y:Z,A86)&lt;&gt;0,IF(COUNTIF(Invoices!Y:Z,A86)&lt;&gt;0,SUMIF(Invoices!Y:Z,A86,Invoices!Z:Z)/COUNTIF(Invoices!Y:Z,A86),0),IF(COUNTIF(Invoices!AA:AB,A86)&lt;&gt;0,IF(COUNTIF(Invoices!AA:AB,A86)&lt;&gt;0,SUMIF(Invoices!AA:AB,A86,Invoices!AB:AB)/COUNTIF(Invoices!AA:AB,A86),0),IF(COUNTIF(Invoices!AC:AD,A86)&lt;&gt;0,IF(COUNTIF(Invoices!AC:AD,A86)&lt;&gt;0,SUMIF(Invoices!AC:AD,A86,Invoices!AD:AD)/COUNTIF(Invoices!AC:AD,A86),0),IF(COUNTIF(Invoices!AE:AF,A86)&lt;&gt;0,IF(COUNTIF(Invoices!AE:AF,A86)&lt;&gt;0,SUMIF(Invoices!AE:AF,A86,Invoices!AF:AF)/COUNTIF(Invoices!AE:AF,A86),0),IF(COUNTIF(Invoices!AG:AH,A86)&lt;&gt;0,IF(COUNTIF(Invoices!AG:AH,A86)&lt;&gt;0,SUMIF(Invoices!AG:AH,A86,Invoices!AH:AH)/COUNTIF(Invoices!AG:AH,A86),0),IF(COUNTIF(Invoices!AI:AJ,A86)&lt;&gt;0,IF(COUNTIF(Invoices!AI:AJ,A86)&lt;&gt;0,SUMIF(Invoices!AI:AJ,A86,Invoices!AJ:AJ)/COUNTIF(Invoices!AI:AJ,A86),0),IF(COUNTIF(Invoices!AK:AL,A86)&lt;&gt;0,IF(COUNTIF(Invoices!AK:AL,A86)&lt;&gt;0,SUMIF(Invoices!AK:AL,A86,Invoices!AL:AL)/COUNTIF(Invoices!AK:AL,A86),0),IF(COUNTIF(Invoices!AM:AN,A86)&lt;&gt;0,IF(COUNTIF(Invoices!AM:AN,A86)&lt;&gt;0,SUMIF(Invoices!AM:AN,A86,Invoices!AN:AN)/COUNTIF(Invoices!AM:AN,A86),0),"Not Available")))))))))))))))</f>
        <v>0.99</v>
      </c>
    </row>
    <row r="87" spans="1:5" ht="13" x14ac:dyDescent="0.15">
      <c r="A87" s="6" t="s">
        <v>759</v>
      </c>
      <c r="B87" s="6" t="s">
        <v>760</v>
      </c>
      <c r="C87" s="6" t="s">
        <v>684</v>
      </c>
      <c r="D87" s="6" t="s">
        <v>685</v>
      </c>
      <c r="E87" t="str">
        <f>IF(COUNTIF(Invoices!K:L,A87)&lt;&gt;0,IF(COUNTIF(Invoices!K:L,A87)&lt;&gt;0,SUMIF(Invoices!K:L,A87,Invoices!L:L)/COUNTIF(Invoices!K:L,A87),0),IF(COUNTIF(Invoices!M:N,A87)&lt;&gt;0,IF(COUNTIF(Invoices!M:N,A87)&lt;&gt;0,SUMIF(Invoices!M:N,A87,Invoices!N:N)/COUNTIF(Invoices!M:N,A87),0),IF(COUNTIF(Invoices!O:P,A87)&lt;&gt;0,IF(COUNTIF(Invoices!O:P,A87)&lt;&gt;0,SUMIF(Invoices!O:P,A87,Invoices!P:P)/COUNTIF(Invoices!O:P,A87),0),IF(COUNTIF(Invoices!Q:R,A87)&lt;&gt;0,IF(COUNTIF(Invoices!Q:R,A87)&lt;&gt;0,SUMIF(Invoices!Q:R,A87,Invoices!R:R)/COUNTIF(Invoices!Q:R,A87),0),IF(COUNTIF(Invoices!S:T,A87)&lt;&gt;0,IF(COUNTIF(Invoices!S:T,A87)&lt;&gt;0,SUMIF(Invoices!S:T,A87,Invoices!T:T)/COUNTIF(Invoices!S:T,A87),0),IF(COUNTIF(Invoices!U:V,A87)&lt;&gt;0,IF(COUNTIF(Invoices!U:V,A87)&lt;&gt;0,SUMIF(Invoices!U:V,A87,Invoices!V:V)/COUNTIF(Invoices!U:V,A87),0),IF(COUNTIF(Invoices!W:X,A87)&lt;&gt;0,IF(COUNTIF(Invoices!W:X,A87)&lt;&gt;0,SUMIF(Invoices!W:X,A87,Invoices!X:X)/COUNTIF(Invoices!W:X,A87),0),IF(COUNTIF(Invoices!Y:Z,A87)&lt;&gt;0,IF(COUNTIF(Invoices!Y:Z,A87)&lt;&gt;0,SUMIF(Invoices!Y:Z,A87,Invoices!Z:Z)/COUNTIF(Invoices!Y:Z,A87),0),IF(COUNTIF(Invoices!AA:AB,A87)&lt;&gt;0,IF(COUNTIF(Invoices!AA:AB,A87)&lt;&gt;0,SUMIF(Invoices!AA:AB,A87,Invoices!AB:AB)/COUNTIF(Invoices!AA:AB,A87),0),IF(COUNTIF(Invoices!AC:AD,A87)&lt;&gt;0,IF(COUNTIF(Invoices!AC:AD,A87)&lt;&gt;0,SUMIF(Invoices!AC:AD,A87,Invoices!AD:AD)/COUNTIF(Invoices!AC:AD,A87),0),IF(COUNTIF(Invoices!AE:AF,A87)&lt;&gt;0,IF(COUNTIF(Invoices!AE:AF,A87)&lt;&gt;0,SUMIF(Invoices!AE:AF,A87,Invoices!AF:AF)/COUNTIF(Invoices!AE:AF,A87),0),IF(COUNTIF(Invoices!AG:AH,A87)&lt;&gt;0,IF(COUNTIF(Invoices!AG:AH,A87)&lt;&gt;0,SUMIF(Invoices!AG:AH,A87,Invoices!AH:AH)/COUNTIF(Invoices!AG:AH,A87),0),IF(COUNTIF(Invoices!AI:AJ,A87)&lt;&gt;0,IF(COUNTIF(Invoices!AI:AJ,A87)&lt;&gt;0,SUMIF(Invoices!AI:AJ,A87,Invoices!AJ:AJ)/COUNTIF(Invoices!AI:AJ,A87),0),IF(COUNTIF(Invoices!AK:AL,A87)&lt;&gt;0,IF(COUNTIF(Invoices!AK:AL,A87)&lt;&gt;0,SUMIF(Invoices!AK:AL,A87,Invoices!AL:AL)/COUNTIF(Invoices!AK:AL,A87),0),IF(COUNTIF(Invoices!AM:AN,A87)&lt;&gt;0,IF(COUNTIF(Invoices!AM:AN,A87)&lt;&gt;0,SUMIF(Invoices!AM:AN,A87,Invoices!AN:AN)/COUNTIF(Invoices!AM:AN,A87),0),"Not Available")))))))))))))))</f>
        <v>Not Available</v>
      </c>
    </row>
    <row r="88" spans="1:5" ht="13" x14ac:dyDescent="0.15">
      <c r="A88" s="6" t="s">
        <v>759</v>
      </c>
      <c r="B88" s="6" t="s">
        <v>760</v>
      </c>
      <c r="C88" s="6" t="s">
        <v>687</v>
      </c>
      <c r="D88" s="6" t="s">
        <v>685</v>
      </c>
      <c r="E88" t="str">
        <f>IF(COUNTIF(Invoices!K:L,A88)&lt;&gt;0,IF(COUNTIF(Invoices!K:L,A88)&lt;&gt;0,SUMIF(Invoices!K:L,A88,Invoices!L:L)/COUNTIF(Invoices!K:L,A88),0),IF(COUNTIF(Invoices!M:N,A88)&lt;&gt;0,IF(COUNTIF(Invoices!M:N,A88)&lt;&gt;0,SUMIF(Invoices!M:N,A88,Invoices!N:N)/COUNTIF(Invoices!M:N,A88),0),IF(COUNTIF(Invoices!O:P,A88)&lt;&gt;0,IF(COUNTIF(Invoices!O:P,A88)&lt;&gt;0,SUMIF(Invoices!O:P,A88,Invoices!P:P)/COUNTIF(Invoices!O:P,A88),0),IF(COUNTIF(Invoices!Q:R,A88)&lt;&gt;0,IF(COUNTIF(Invoices!Q:R,A88)&lt;&gt;0,SUMIF(Invoices!Q:R,A88,Invoices!R:R)/COUNTIF(Invoices!Q:R,A88),0),IF(COUNTIF(Invoices!S:T,A88)&lt;&gt;0,IF(COUNTIF(Invoices!S:T,A88)&lt;&gt;0,SUMIF(Invoices!S:T,A88,Invoices!T:T)/COUNTIF(Invoices!S:T,A88),0),IF(COUNTIF(Invoices!U:V,A88)&lt;&gt;0,IF(COUNTIF(Invoices!U:V,A88)&lt;&gt;0,SUMIF(Invoices!U:V,A88,Invoices!V:V)/COUNTIF(Invoices!U:V,A88),0),IF(COUNTIF(Invoices!W:X,A88)&lt;&gt;0,IF(COUNTIF(Invoices!W:X,A88)&lt;&gt;0,SUMIF(Invoices!W:X,A88,Invoices!X:X)/COUNTIF(Invoices!W:X,A88),0),IF(COUNTIF(Invoices!Y:Z,A88)&lt;&gt;0,IF(COUNTIF(Invoices!Y:Z,A88)&lt;&gt;0,SUMIF(Invoices!Y:Z,A88,Invoices!Z:Z)/COUNTIF(Invoices!Y:Z,A88),0),IF(COUNTIF(Invoices!AA:AB,A88)&lt;&gt;0,IF(COUNTIF(Invoices!AA:AB,A88)&lt;&gt;0,SUMIF(Invoices!AA:AB,A88,Invoices!AB:AB)/COUNTIF(Invoices!AA:AB,A88),0),IF(COUNTIF(Invoices!AC:AD,A88)&lt;&gt;0,IF(COUNTIF(Invoices!AC:AD,A88)&lt;&gt;0,SUMIF(Invoices!AC:AD,A88,Invoices!AD:AD)/COUNTIF(Invoices!AC:AD,A88),0),IF(COUNTIF(Invoices!AE:AF,A88)&lt;&gt;0,IF(COUNTIF(Invoices!AE:AF,A88)&lt;&gt;0,SUMIF(Invoices!AE:AF,A88,Invoices!AF:AF)/COUNTIF(Invoices!AE:AF,A88),0),IF(COUNTIF(Invoices!AG:AH,A88)&lt;&gt;0,IF(COUNTIF(Invoices!AG:AH,A88)&lt;&gt;0,SUMIF(Invoices!AG:AH,A88,Invoices!AH:AH)/COUNTIF(Invoices!AG:AH,A88),0),IF(COUNTIF(Invoices!AI:AJ,A88)&lt;&gt;0,IF(COUNTIF(Invoices!AI:AJ,A88)&lt;&gt;0,SUMIF(Invoices!AI:AJ,A88,Invoices!AJ:AJ)/COUNTIF(Invoices!AI:AJ,A88),0),IF(COUNTIF(Invoices!AK:AL,A88)&lt;&gt;0,IF(COUNTIF(Invoices!AK:AL,A88)&lt;&gt;0,SUMIF(Invoices!AK:AL,A88,Invoices!AL:AL)/COUNTIF(Invoices!AK:AL,A88),0),IF(COUNTIF(Invoices!AM:AN,A88)&lt;&gt;0,IF(COUNTIF(Invoices!AM:AN,A88)&lt;&gt;0,SUMIF(Invoices!AM:AN,A88,Invoices!AN:AN)/COUNTIF(Invoices!AM:AN,A88),0),"Not Available")))))))))))))))</f>
        <v>Not Available</v>
      </c>
    </row>
    <row r="89" spans="1:5" ht="13" x14ac:dyDescent="0.15">
      <c r="A89" s="6" t="s">
        <v>761</v>
      </c>
      <c r="C89" s="6" t="s">
        <v>762</v>
      </c>
      <c r="D89" s="6" t="s">
        <v>762</v>
      </c>
      <c r="E89">
        <f ca="1">IF(COUNTIF(Invoices!K:L,A89)&lt;&gt;0,IF(COUNTIF(Invoices!K:L,A89)&lt;&gt;0,SUMIF(Invoices!K:L,A89,Invoices!L:L)/COUNTIF(Invoices!K:L,A89),0),IF(COUNTIF(Invoices!M:N,A89)&lt;&gt;0,IF(COUNTIF(Invoices!M:N,A89)&lt;&gt;0,SUMIF(Invoices!M:N,A89,Invoices!N:N)/COUNTIF(Invoices!M:N,A89),0),IF(COUNTIF(Invoices!O:P,A89)&lt;&gt;0,IF(COUNTIF(Invoices!O:P,A89)&lt;&gt;0,SUMIF(Invoices!O:P,A89,Invoices!P:P)/COUNTIF(Invoices!O:P,A89),0),IF(COUNTIF(Invoices!Q:R,A89)&lt;&gt;0,IF(COUNTIF(Invoices!Q:R,A89)&lt;&gt;0,SUMIF(Invoices!Q:R,A89,Invoices!R:R)/COUNTIF(Invoices!Q:R,A89),0),IF(COUNTIF(Invoices!S:T,A89)&lt;&gt;0,IF(COUNTIF(Invoices!S:T,A89)&lt;&gt;0,SUMIF(Invoices!S:T,A89,Invoices!T:T)/COUNTIF(Invoices!S:T,A89),0),IF(COUNTIF(Invoices!U:V,A89)&lt;&gt;0,IF(COUNTIF(Invoices!U:V,A89)&lt;&gt;0,SUMIF(Invoices!U:V,A89,Invoices!V:V)/COUNTIF(Invoices!U:V,A89),0),IF(COUNTIF(Invoices!W:X,A89)&lt;&gt;0,IF(COUNTIF(Invoices!W:X,A89)&lt;&gt;0,SUMIF(Invoices!W:X,A89,Invoices!X:X)/COUNTIF(Invoices!W:X,A89),0),IF(COUNTIF(Invoices!Y:Z,A89)&lt;&gt;0,IF(COUNTIF(Invoices!Y:Z,A89)&lt;&gt;0,SUMIF(Invoices!Y:Z,A89,Invoices!Z:Z)/COUNTIF(Invoices!Y:Z,A89),0),IF(COUNTIF(Invoices!AA:AB,A89)&lt;&gt;0,IF(COUNTIF(Invoices!AA:AB,A89)&lt;&gt;0,SUMIF(Invoices!AA:AB,A89,Invoices!AB:AB)/COUNTIF(Invoices!AA:AB,A89),0),IF(COUNTIF(Invoices!AC:AD,A89)&lt;&gt;0,IF(COUNTIF(Invoices!AC:AD,A89)&lt;&gt;0,SUMIF(Invoices!AC:AD,A89,Invoices!AD:AD)/COUNTIF(Invoices!AC:AD,A89),0),IF(COUNTIF(Invoices!AE:AF,A89)&lt;&gt;0,IF(COUNTIF(Invoices!AE:AF,A89)&lt;&gt;0,SUMIF(Invoices!AE:AF,A89,Invoices!AF:AF)/COUNTIF(Invoices!AE:AF,A89),0),IF(COUNTIF(Invoices!AG:AH,A89)&lt;&gt;0,IF(COUNTIF(Invoices!AG:AH,A89)&lt;&gt;0,SUMIF(Invoices!AG:AH,A89,Invoices!AH:AH)/COUNTIF(Invoices!AG:AH,A89),0),IF(COUNTIF(Invoices!AI:AJ,A89)&lt;&gt;0,IF(COUNTIF(Invoices!AI:AJ,A89)&lt;&gt;0,SUMIF(Invoices!AI:AJ,A89,Invoices!AJ:AJ)/COUNTIF(Invoices!AI:AJ,A89),0),IF(COUNTIF(Invoices!AK:AL,A89)&lt;&gt;0,IF(COUNTIF(Invoices!AK:AL,A89)&lt;&gt;0,SUMIF(Invoices!AK:AL,A89,Invoices!AL:AL)/COUNTIF(Invoices!AK:AL,A89),0),IF(COUNTIF(Invoices!AM:AN,A89)&lt;&gt;0,IF(COUNTIF(Invoices!AM:AN,A89)&lt;&gt;0,SUMIF(Invoices!AM:AN,A89,Invoices!AN:AN)/COUNTIF(Invoices!AM:AN,A89),0),"Not Available")))))))))))))))</f>
        <v>0.99</v>
      </c>
    </row>
    <row r="90" spans="1:5" ht="13" x14ac:dyDescent="0.15">
      <c r="A90" s="6" t="s">
        <v>763</v>
      </c>
      <c r="B90" s="6" t="s">
        <v>764</v>
      </c>
      <c r="C90" s="6" t="s">
        <v>765</v>
      </c>
      <c r="D90" s="6" t="s">
        <v>766</v>
      </c>
      <c r="E90">
        <f ca="1">IF(COUNTIF(Invoices!K:L,A90)&lt;&gt;0,IF(COUNTIF(Invoices!K:L,A90)&lt;&gt;0,SUMIF(Invoices!K:L,A90,Invoices!L:L)/COUNTIF(Invoices!K:L,A90),0),IF(COUNTIF(Invoices!M:N,A90)&lt;&gt;0,IF(COUNTIF(Invoices!M:N,A90)&lt;&gt;0,SUMIF(Invoices!M:N,A90,Invoices!N:N)/COUNTIF(Invoices!M:N,A90),0),IF(COUNTIF(Invoices!O:P,A90)&lt;&gt;0,IF(COUNTIF(Invoices!O:P,A90)&lt;&gt;0,SUMIF(Invoices!O:P,A90,Invoices!P:P)/COUNTIF(Invoices!O:P,A90),0),IF(COUNTIF(Invoices!Q:R,A90)&lt;&gt;0,IF(COUNTIF(Invoices!Q:R,A90)&lt;&gt;0,SUMIF(Invoices!Q:R,A90,Invoices!R:R)/COUNTIF(Invoices!Q:R,A90),0),IF(COUNTIF(Invoices!S:T,A90)&lt;&gt;0,IF(COUNTIF(Invoices!S:T,A90)&lt;&gt;0,SUMIF(Invoices!S:T,A90,Invoices!T:T)/COUNTIF(Invoices!S:T,A90),0),IF(COUNTIF(Invoices!U:V,A90)&lt;&gt;0,IF(COUNTIF(Invoices!U:V,A90)&lt;&gt;0,SUMIF(Invoices!U:V,A90,Invoices!V:V)/COUNTIF(Invoices!U:V,A90),0),IF(COUNTIF(Invoices!W:X,A90)&lt;&gt;0,IF(COUNTIF(Invoices!W:X,A90)&lt;&gt;0,SUMIF(Invoices!W:X,A90,Invoices!X:X)/COUNTIF(Invoices!W:X,A90),0),IF(COUNTIF(Invoices!Y:Z,A90)&lt;&gt;0,IF(COUNTIF(Invoices!Y:Z,A90)&lt;&gt;0,SUMIF(Invoices!Y:Z,A90,Invoices!Z:Z)/COUNTIF(Invoices!Y:Z,A90),0),IF(COUNTIF(Invoices!AA:AB,A90)&lt;&gt;0,IF(COUNTIF(Invoices!AA:AB,A90)&lt;&gt;0,SUMIF(Invoices!AA:AB,A90,Invoices!AB:AB)/COUNTIF(Invoices!AA:AB,A90),0),IF(COUNTIF(Invoices!AC:AD,A90)&lt;&gt;0,IF(COUNTIF(Invoices!AC:AD,A90)&lt;&gt;0,SUMIF(Invoices!AC:AD,A90,Invoices!AD:AD)/COUNTIF(Invoices!AC:AD,A90),0),IF(COUNTIF(Invoices!AE:AF,A90)&lt;&gt;0,IF(COUNTIF(Invoices!AE:AF,A90)&lt;&gt;0,SUMIF(Invoices!AE:AF,A90,Invoices!AF:AF)/COUNTIF(Invoices!AE:AF,A90),0),IF(COUNTIF(Invoices!AG:AH,A90)&lt;&gt;0,IF(COUNTIF(Invoices!AG:AH,A90)&lt;&gt;0,SUMIF(Invoices!AG:AH,A90,Invoices!AH:AH)/COUNTIF(Invoices!AG:AH,A90),0),IF(COUNTIF(Invoices!AI:AJ,A90)&lt;&gt;0,IF(COUNTIF(Invoices!AI:AJ,A90)&lt;&gt;0,SUMIF(Invoices!AI:AJ,A90,Invoices!AJ:AJ)/COUNTIF(Invoices!AI:AJ,A90),0),IF(COUNTIF(Invoices!AK:AL,A90)&lt;&gt;0,IF(COUNTIF(Invoices!AK:AL,A90)&lt;&gt;0,SUMIF(Invoices!AK:AL,A90,Invoices!AL:AL)/COUNTIF(Invoices!AK:AL,A90),0),IF(COUNTIF(Invoices!AM:AN,A90)&lt;&gt;0,IF(COUNTIF(Invoices!AM:AN,A90)&lt;&gt;0,SUMIF(Invoices!AM:AN,A90,Invoices!AN:AN)/COUNTIF(Invoices!AM:AN,A90),0),"Not Available")))))))))))))))</f>
        <v>0.99</v>
      </c>
    </row>
    <row r="91" spans="1:5" ht="13" x14ac:dyDescent="0.15">
      <c r="A91" s="6" t="s">
        <v>767</v>
      </c>
      <c r="C91" s="6" t="s">
        <v>768</v>
      </c>
      <c r="D91" s="6" t="s">
        <v>518</v>
      </c>
      <c r="E91" t="str">
        <f>IF(COUNTIF(Invoices!K:L,A91)&lt;&gt;0,IF(COUNTIF(Invoices!K:L,A91)&lt;&gt;0,SUMIF(Invoices!K:L,A91,Invoices!L:L)/COUNTIF(Invoices!K:L,A91),0),IF(COUNTIF(Invoices!M:N,A91)&lt;&gt;0,IF(COUNTIF(Invoices!M:N,A91)&lt;&gt;0,SUMIF(Invoices!M:N,A91,Invoices!N:N)/COUNTIF(Invoices!M:N,A91),0),IF(COUNTIF(Invoices!O:P,A91)&lt;&gt;0,IF(COUNTIF(Invoices!O:P,A91)&lt;&gt;0,SUMIF(Invoices!O:P,A91,Invoices!P:P)/COUNTIF(Invoices!O:P,A91),0),IF(COUNTIF(Invoices!Q:R,A91)&lt;&gt;0,IF(COUNTIF(Invoices!Q:R,A91)&lt;&gt;0,SUMIF(Invoices!Q:R,A91,Invoices!R:R)/COUNTIF(Invoices!Q:R,A91),0),IF(COUNTIF(Invoices!S:T,A91)&lt;&gt;0,IF(COUNTIF(Invoices!S:T,A91)&lt;&gt;0,SUMIF(Invoices!S:T,A91,Invoices!T:T)/COUNTIF(Invoices!S:T,A91),0),IF(COUNTIF(Invoices!U:V,A91)&lt;&gt;0,IF(COUNTIF(Invoices!U:V,A91)&lt;&gt;0,SUMIF(Invoices!U:V,A91,Invoices!V:V)/COUNTIF(Invoices!U:V,A91),0),IF(COUNTIF(Invoices!W:X,A91)&lt;&gt;0,IF(COUNTIF(Invoices!W:X,A91)&lt;&gt;0,SUMIF(Invoices!W:X,A91,Invoices!X:X)/COUNTIF(Invoices!W:X,A91),0),IF(COUNTIF(Invoices!Y:Z,A91)&lt;&gt;0,IF(COUNTIF(Invoices!Y:Z,A91)&lt;&gt;0,SUMIF(Invoices!Y:Z,A91,Invoices!Z:Z)/COUNTIF(Invoices!Y:Z,A91),0),IF(COUNTIF(Invoices!AA:AB,A91)&lt;&gt;0,IF(COUNTIF(Invoices!AA:AB,A91)&lt;&gt;0,SUMIF(Invoices!AA:AB,A91,Invoices!AB:AB)/COUNTIF(Invoices!AA:AB,A91),0),IF(COUNTIF(Invoices!AC:AD,A91)&lt;&gt;0,IF(COUNTIF(Invoices!AC:AD,A91)&lt;&gt;0,SUMIF(Invoices!AC:AD,A91,Invoices!AD:AD)/COUNTIF(Invoices!AC:AD,A91),0),IF(COUNTIF(Invoices!AE:AF,A91)&lt;&gt;0,IF(COUNTIF(Invoices!AE:AF,A91)&lt;&gt;0,SUMIF(Invoices!AE:AF,A91,Invoices!AF:AF)/COUNTIF(Invoices!AE:AF,A91),0),IF(COUNTIF(Invoices!AG:AH,A91)&lt;&gt;0,IF(COUNTIF(Invoices!AG:AH,A91)&lt;&gt;0,SUMIF(Invoices!AG:AH,A91,Invoices!AH:AH)/COUNTIF(Invoices!AG:AH,A91),0),IF(COUNTIF(Invoices!AI:AJ,A91)&lt;&gt;0,IF(COUNTIF(Invoices!AI:AJ,A91)&lt;&gt;0,SUMIF(Invoices!AI:AJ,A91,Invoices!AJ:AJ)/COUNTIF(Invoices!AI:AJ,A91),0),IF(COUNTIF(Invoices!AK:AL,A91)&lt;&gt;0,IF(COUNTIF(Invoices!AK:AL,A91)&lt;&gt;0,SUMIF(Invoices!AK:AL,A91,Invoices!AL:AL)/COUNTIF(Invoices!AK:AL,A91),0),IF(COUNTIF(Invoices!AM:AN,A91)&lt;&gt;0,IF(COUNTIF(Invoices!AM:AN,A91)&lt;&gt;0,SUMIF(Invoices!AM:AN,A91,Invoices!AN:AN)/COUNTIF(Invoices!AM:AN,A91),0),"Not Available")))))))))))))))</f>
        <v>Not Available</v>
      </c>
    </row>
    <row r="92" spans="1:5" ht="13" x14ac:dyDescent="0.15">
      <c r="A92" s="6" t="s">
        <v>769</v>
      </c>
      <c r="C92" s="6" t="s">
        <v>770</v>
      </c>
      <c r="D92" s="6" t="s">
        <v>771</v>
      </c>
      <c r="E92" t="str">
        <f>IF(COUNTIF(Invoices!K:L,A92)&lt;&gt;0,IF(COUNTIF(Invoices!K:L,A92)&lt;&gt;0,SUMIF(Invoices!K:L,A92,Invoices!L:L)/COUNTIF(Invoices!K:L,A92),0),IF(COUNTIF(Invoices!M:N,A92)&lt;&gt;0,IF(COUNTIF(Invoices!M:N,A92)&lt;&gt;0,SUMIF(Invoices!M:N,A92,Invoices!N:N)/COUNTIF(Invoices!M:N,A92),0),IF(COUNTIF(Invoices!O:P,A92)&lt;&gt;0,IF(COUNTIF(Invoices!O:P,A92)&lt;&gt;0,SUMIF(Invoices!O:P,A92,Invoices!P:P)/COUNTIF(Invoices!O:P,A92),0),IF(COUNTIF(Invoices!Q:R,A92)&lt;&gt;0,IF(COUNTIF(Invoices!Q:R,A92)&lt;&gt;0,SUMIF(Invoices!Q:R,A92,Invoices!R:R)/COUNTIF(Invoices!Q:R,A92),0),IF(COUNTIF(Invoices!S:T,A92)&lt;&gt;0,IF(COUNTIF(Invoices!S:T,A92)&lt;&gt;0,SUMIF(Invoices!S:T,A92,Invoices!T:T)/COUNTIF(Invoices!S:T,A92),0),IF(COUNTIF(Invoices!U:V,A92)&lt;&gt;0,IF(COUNTIF(Invoices!U:V,A92)&lt;&gt;0,SUMIF(Invoices!U:V,A92,Invoices!V:V)/COUNTIF(Invoices!U:V,A92),0),IF(COUNTIF(Invoices!W:X,A92)&lt;&gt;0,IF(COUNTIF(Invoices!W:X,A92)&lt;&gt;0,SUMIF(Invoices!W:X,A92,Invoices!X:X)/COUNTIF(Invoices!W:X,A92),0),IF(COUNTIF(Invoices!Y:Z,A92)&lt;&gt;0,IF(COUNTIF(Invoices!Y:Z,A92)&lt;&gt;0,SUMIF(Invoices!Y:Z,A92,Invoices!Z:Z)/COUNTIF(Invoices!Y:Z,A92),0),IF(COUNTIF(Invoices!AA:AB,A92)&lt;&gt;0,IF(COUNTIF(Invoices!AA:AB,A92)&lt;&gt;0,SUMIF(Invoices!AA:AB,A92,Invoices!AB:AB)/COUNTIF(Invoices!AA:AB,A92),0),IF(COUNTIF(Invoices!AC:AD,A92)&lt;&gt;0,IF(COUNTIF(Invoices!AC:AD,A92)&lt;&gt;0,SUMIF(Invoices!AC:AD,A92,Invoices!AD:AD)/COUNTIF(Invoices!AC:AD,A92),0),IF(COUNTIF(Invoices!AE:AF,A92)&lt;&gt;0,IF(COUNTIF(Invoices!AE:AF,A92)&lt;&gt;0,SUMIF(Invoices!AE:AF,A92,Invoices!AF:AF)/COUNTIF(Invoices!AE:AF,A92),0),IF(COUNTIF(Invoices!AG:AH,A92)&lt;&gt;0,IF(COUNTIF(Invoices!AG:AH,A92)&lt;&gt;0,SUMIF(Invoices!AG:AH,A92,Invoices!AH:AH)/COUNTIF(Invoices!AG:AH,A92),0),IF(COUNTIF(Invoices!AI:AJ,A92)&lt;&gt;0,IF(COUNTIF(Invoices!AI:AJ,A92)&lt;&gt;0,SUMIF(Invoices!AI:AJ,A92,Invoices!AJ:AJ)/COUNTIF(Invoices!AI:AJ,A92),0),IF(COUNTIF(Invoices!AK:AL,A92)&lt;&gt;0,IF(COUNTIF(Invoices!AK:AL,A92)&lt;&gt;0,SUMIF(Invoices!AK:AL,A92,Invoices!AL:AL)/COUNTIF(Invoices!AK:AL,A92),0),IF(COUNTIF(Invoices!AM:AN,A92)&lt;&gt;0,IF(COUNTIF(Invoices!AM:AN,A92)&lt;&gt;0,SUMIF(Invoices!AM:AN,A92,Invoices!AN:AN)/COUNTIF(Invoices!AM:AN,A92),0),"Not Available")))))))))))))))</f>
        <v>Not Available</v>
      </c>
    </row>
    <row r="93" spans="1:5" ht="13" x14ac:dyDescent="0.15">
      <c r="A93" s="6" t="s">
        <v>772</v>
      </c>
      <c r="B93" s="6" t="s">
        <v>679</v>
      </c>
      <c r="C93" s="6" t="s">
        <v>680</v>
      </c>
      <c r="D93" s="6" t="s">
        <v>681</v>
      </c>
      <c r="E93">
        <f ca="1">IF(COUNTIF(Invoices!K:L,A93)&lt;&gt;0,IF(COUNTIF(Invoices!K:L,A93)&lt;&gt;0,SUMIF(Invoices!K:L,A93,Invoices!L:L)/COUNTIF(Invoices!K:L,A93),0),IF(COUNTIF(Invoices!M:N,A93)&lt;&gt;0,IF(COUNTIF(Invoices!M:N,A93)&lt;&gt;0,SUMIF(Invoices!M:N,A93,Invoices!N:N)/COUNTIF(Invoices!M:N,A93),0),IF(COUNTIF(Invoices!O:P,A93)&lt;&gt;0,IF(COUNTIF(Invoices!O:P,A93)&lt;&gt;0,SUMIF(Invoices!O:P,A93,Invoices!P:P)/COUNTIF(Invoices!O:P,A93),0),IF(COUNTIF(Invoices!Q:R,A93)&lt;&gt;0,IF(COUNTIF(Invoices!Q:R,A93)&lt;&gt;0,SUMIF(Invoices!Q:R,A93,Invoices!R:R)/COUNTIF(Invoices!Q:R,A93),0),IF(COUNTIF(Invoices!S:T,A93)&lt;&gt;0,IF(COUNTIF(Invoices!S:T,A93)&lt;&gt;0,SUMIF(Invoices!S:T,A93,Invoices!T:T)/COUNTIF(Invoices!S:T,A93),0),IF(COUNTIF(Invoices!U:V,A93)&lt;&gt;0,IF(COUNTIF(Invoices!U:V,A93)&lt;&gt;0,SUMIF(Invoices!U:V,A93,Invoices!V:V)/COUNTIF(Invoices!U:V,A93),0),IF(COUNTIF(Invoices!W:X,A93)&lt;&gt;0,IF(COUNTIF(Invoices!W:X,A93)&lt;&gt;0,SUMIF(Invoices!W:X,A93,Invoices!X:X)/COUNTIF(Invoices!W:X,A93),0),IF(COUNTIF(Invoices!Y:Z,A93)&lt;&gt;0,IF(COUNTIF(Invoices!Y:Z,A93)&lt;&gt;0,SUMIF(Invoices!Y:Z,A93,Invoices!Z:Z)/COUNTIF(Invoices!Y:Z,A93),0),IF(COUNTIF(Invoices!AA:AB,A93)&lt;&gt;0,IF(COUNTIF(Invoices!AA:AB,A93)&lt;&gt;0,SUMIF(Invoices!AA:AB,A93,Invoices!AB:AB)/COUNTIF(Invoices!AA:AB,A93),0),IF(COUNTIF(Invoices!AC:AD,A93)&lt;&gt;0,IF(COUNTIF(Invoices!AC:AD,A93)&lt;&gt;0,SUMIF(Invoices!AC:AD,A93,Invoices!AD:AD)/COUNTIF(Invoices!AC:AD,A93),0),IF(COUNTIF(Invoices!AE:AF,A93)&lt;&gt;0,IF(COUNTIF(Invoices!AE:AF,A93)&lt;&gt;0,SUMIF(Invoices!AE:AF,A93,Invoices!AF:AF)/COUNTIF(Invoices!AE:AF,A93),0),IF(COUNTIF(Invoices!AG:AH,A93)&lt;&gt;0,IF(COUNTIF(Invoices!AG:AH,A93)&lt;&gt;0,SUMIF(Invoices!AG:AH,A93,Invoices!AH:AH)/COUNTIF(Invoices!AG:AH,A93),0),IF(COUNTIF(Invoices!AI:AJ,A93)&lt;&gt;0,IF(COUNTIF(Invoices!AI:AJ,A93)&lt;&gt;0,SUMIF(Invoices!AI:AJ,A93,Invoices!AJ:AJ)/COUNTIF(Invoices!AI:AJ,A93),0),IF(COUNTIF(Invoices!AK:AL,A93)&lt;&gt;0,IF(COUNTIF(Invoices!AK:AL,A93)&lt;&gt;0,SUMIF(Invoices!AK:AL,A93,Invoices!AL:AL)/COUNTIF(Invoices!AK:AL,A93),0),IF(COUNTIF(Invoices!AM:AN,A93)&lt;&gt;0,IF(COUNTIF(Invoices!AM:AN,A93)&lt;&gt;0,SUMIF(Invoices!AM:AN,A93,Invoices!AN:AN)/COUNTIF(Invoices!AM:AN,A93),0),"Not Available")))))))))))))))</f>
        <v>0.99</v>
      </c>
    </row>
    <row r="94" spans="1:5" ht="13" x14ac:dyDescent="0.15">
      <c r="A94" s="6" t="s">
        <v>773</v>
      </c>
      <c r="B94" s="6" t="s">
        <v>774</v>
      </c>
      <c r="C94" s="6" t="s">
        <v>775</v>
      </c>
      <c r="D94" s="6" t="s">
        <v>681</v>
      </c>
      <c r="E94">
        <f ca="1">IF(COUNTIF(Invoices!K:L,A94)&lt;&gt;0,IF(COUNTIF(Invoices!K:L,A94)&lt;&gt;0,SUMIF(Invoices!K:L,A94,Invoices!L:L)/COUNTIF(Invoices!K:L,A94),0),IF(COUNTIF(Invoices!M:N,A94)&lt;&gt;0,IF(COUNTIF(Invoices!M:N,A94)&lt;&gt;0,SUMIF(Invoices!M:N,A94,Invoices!N:N)/COUNTIF(Invoices!M:N,A94),0),IF(COUNTIF(Invoices!O:P,A94)&lt;&gt;0,IF(COUNTIF(Invoices!O:P,A94)&lt;&gt;0,SUMIF(Invoices!O:P,A94,Invoices!P:P)/COUNTIF(Invoices!O:P,A94),0),IF(COUNTIF(Invoices!Q:R,A94)&lt;&gt;0,IF(COUNTIF(Invoices!Q:R,A94)&lt;&gt;0,SUMIF(Invoices!Q:R,A94,Invoices!R:R)/COUNTIF(Invoices!Q:R,A94),0),IF(COUNTIF(Invoices!S:T,A94)&lt;&gt;0,IF(COUNTIF(Invoices!S:T,A94)&lt;&gt;0,SUMIF(Invoices!S:T,A94,Invoices!T:T)/COUNTIF(Invoices!S:T,A94),0),IF(COUNTIF(Invoices!U:V,A94)&lt;&gt;0,IF(COUNTIF(Invoices!U:V,A94)&lt;&gt;0,SUMIF(Invoices!U:V,A94,Invoices!V:V)/COUNTIF(Invoices!U:V,A94),0),IF(COUNTIF(Invoices!W:X,A94)&lt;&gt;0,IF(COUNTIF(Invoices!W:X,A94)&lt;&gt;0,SUMIF(Invoices!W:X,A94,Invoices!X:X)/COUNTIF(Invoices!W:X,A94),0),IF(COUNTIF(Invoices!Y:Z,A94)&lt;&gt;0,IF(COUNTIF(Invoices!Y:Z,A94)&lt;&gt;0,SUMIF(Invoices!Y:Z,A94,Invoices!Z:Z)/COUNTIF(Invoices!Y:Z,A94),0),IF(COUNTIF(Invoices!AA:AB,A94)&lt;&gt;0,IF(COUNTIF(Invoices!AA:AB,A94)&lt;&gt;0,SUMIF(Invoices!AA:AB,A94,Invoices!AB:AB)/COUNTIF(Invoices!AA:AB,A94),0),IF(COUNTIF(Invoices!AC:AD,A94)&lt;&gt;0,IF(COUNTIF(Invoices!AC:AD,A94)&lt;&gt;0,SUMIF(Invoices!AC:AD,A94,Invoices!AD:AD)/COUNTIF(Invoices!AC:AD,A94),0),IF(COUNTIF(Invoices!AE:AF,A94)&lt;&gt;0,IF(COUNTIF(Invoices!AE:AF,A94)&lt;&gt;0,SUMIF(Invoices!AE:AF,A94,Invoices!AF:AF)/COUNTIF(Invoices!AE:AF,A94),0),IF(COUNTIF(Invoices!AG:AH,A94)&lt;&gt;0,IF(COUNTIF(Invoices!AG:AH,A94)&lt;&gt;0,SUMIF(Invoices!AG:AH,A94,Invoices!AH:AH)/COUNTIF(Invoices!AG:AH,A94),0),IF(COUNTIF(Invoices!AI:AJ,A94)&lt;&gt;0,IF(COUNTIF(Invoices!AI:AJ,A94)&lt;&gt;0,SUMIF(Invoices!AI:AJ,A94,Invoices!AJ:AJ)/COUNTIF(Invoices!AI:AJ,A94),0),IF(COUNTIF(Invoices!AK:AL,A94)&lt;&gt;0,IF(COUNTIF(Invoices!AK:AL,A94)&lt;&gt;0,SUMIF(Invoices!AK:AL,A94,Invoices!AL:AL)/COUNTIF(Invoices!AK:AL,A94),0),IF(COUNTIF(Invoices!AM:AN,A94)&lt;&gt;0,IF(COUNTIF(Invoices!AM:AN,A94)&lt;&gt;0,SUMIF(Invoices!AM:AN,A94,Invoices!AN:AN)/COUNTIF(Invoices!AM:AN,A94),0),"Not Available")))))))))))))))</f>
        <v>0.99</v>
      </c>
    </row>
    <row r="95" spans="1:5" ht="13" x14ac:dyDescent="0.15">
      <c r="A95" s="6" t="s">
        <v>776</v>
      </c>
      <c r="B95" s="6" t="s">
        <v>777</v>
      </c>
      <c r="C95" s="6" t="s">
        <v>778</v>
      </c>
      <c r="D95" s="6" t="s">
        <v>779</v>
      </c>
      <c r="E95" t="str">
        <f>IF(COUNTIF(Invoices!K:L,A95)&lt;&gt;0,IF(COUNTIF(Invoices!K:L,A95)&lt;&gt;0,SUMIF(Invoices!K:L,A95,Invoices!L:L)/COUNTIF(Invoices!K:L,A95),0),IF(COUNTIF(Invoices!M:N,A95)&lt;&gt;0,IF(COUNTIF(Invoices!M:N,A95)&lt;&gt;0,SUMIF(Invoices!M:N,A95,Invoices!N:N)/COUNTIF(Invoices!M:N,A95),0),IF(COUNTIF(Invoices!O:P,A95)&lt;&gt;0,IF(COUNTIF(Invoices!O:P,A95)&lt;&gt;0,SUMIF(Invoices!O:P,A95,Invoices!P:P)/COUNTIF(Invoices!O:P,A95),0),IF(COUNTIF(Invoices!Q:R,A95)&lt;&gt;0,IF(COUNTIF(Invoices!Q:R,A95)&lt;&gt;0,SUMIF(Invoices!Q:R,A95,Invoices!R:R)/COUNTIF(Invoices!Q:R,A95),0),IF(COUNTIF(Invoices!S:T,A95)&lt;&gt;0,IF(COUNTIF(Invoices!S:T,A95)&lt;&gt;0,SUMIF(Invoices!S:T,A95,Invoices!T:T)/COUNTIF(Invoices!S:T,A95),0),IF(COUNTIF(Invoices!U:V,A95)&lt;&gt;0,IF(COUNTIF(Invoices!U:V,A95)&lt;&gt;0,SUMIF(Invoices!U:V,A95,Invoices!V:V)/COUNTIF(Invoices!U:V,A95),0),IF(COUNTIF(Invoices!W:X,A95)&lt;&gt;0,IF(COUNTIF(Invoices!W:X,A95)&lt;&gt;0,SUMIF(Invoices!W:X,A95,Invoices!X:X)/COUNTIF(Invoices!W:X,A95),0),IF(COUNTIF(Invoices!Y:Z,A95)&lt;&gt;0,IF(COUNTIF(Invoices!Y:Z,A95)&lt;&gt;0,SUMIF(Invoices!Y:Z,A95,Invoices!Z:Z)/COUNTIF(Invoices!Y:Z,A95),0),IF(COUNTIF(Invoices!AA:AB,A95)&lt;&gt;0,IF(COUNTIF(Invoices!AA:AB,A95)&lt;&gt;0,SUMIF(Invoices!AA:AB,A95,Invoices!AB:AB)/COUNTIF(Invoices!AA:AB,A95),0),IF(COUNTIF(Invoices!AC:AD,A95)&lt;&gt;0,IF(COUNTIF(Invoices!AC:AD,A95)&lt;&gt;0,SUMIF(Invoices!AC:AD,A95,Invoices!AD:AD)/COUNTIF(Invoices!AC:AD,A95),0),IF(COUNTIF(Invoices!AE:AF,A95)&lt;&gt;0,IF(COUNTIF(Invoices!AE:AF,A95)&lt;&gt;0,SUMIF(Invoices!AE:AF,A95,Invoices!AF:AF)/COUNTIF(Invoices!AE:AF,A95),0),IF(COUNTIF(Invoices!AG:AH,A95)&lt;&gt;0,IF(COUNTIF(Invoices!AG:AH,A95)&lt;&gt;0,SUMIF(Invoices!AG:AH,A95,Invoices!AH:AH)/COUNTIF(Invoices!AG:AH,A95),0),IF(COUNTIF(Invoices!AI:AJ,A95)&lt;&gt;0,IF(COUNTIF(Invoices!AI:AJ,A95)&lt;&gt;0,SUMIF(Invoices!AI:AJ,A95,Invoices!AJ:AJ)/COUNTIF(Invoices!AI:AJ,A95),0),IF(COUNTIF(Invoices!AK:AL,A95)&lt;&gt;0,IF(COUNTIF(Invoices!AK:AL,A95)&lt;&gt;0,SUMIF(Invoices!AK:AL,A95,Invoices!AL:AL)/COUNTIF(Invoices!AK:AL,A95),0),IF(COUNTIF(Invoices!AM:AN,A95)&lt;&gt;0,IF(COUNTIF(Invoices!AM:AN,A95)&lt;&gt;0,SUMIF(Invoices!AM:AN,A95,Invoices!AN:AN)/COUNTIF(Invoices!AM:AN,A95),0),"Not Available")))))))))))))))</f>
        <v>Not Available</v>
      </c>
    </row>
    <row r="96" spans="1:5" ht="13" x14ac:dyDescent="0.15">
      <c r="A96" s="6" t="s">
        <v>780</v>
      </c>
      <c r="B96" s="6" t="s">
        <v>610</v>
      </c>
      <c r="C96" s="6" t="s">
        <v>611</v>
      </c>
      <c r="D96" s="6" t="s">
        <v>612</v>
      </c>
      <c r="E96" t="str">
        <f>IF(COUNTIF(Invoices!K:L,A96)&lt;&gt;0,IF(COUNTIF(Invoices!K:L,A96)&lt;&gt;0,SUMIF(Invoices!K:L,A96,Invoices!L:L)/COUNTIF(Invoices!K:L,A96),0),IF(COUNTIF(Invoices!M:N,A96)&lt;&gt;0,IF(COUNTIF(Invoices!M:N,A96)&lt;&gt;0,SUMIF(Invoices!M:N,A96,Invoices!N:N)/COUNTIF(Invoices!M:N,A96),0),IF(COUNTIF(Invoices!O:P,A96)&lt;&gt;0,IF(COUNTIF(Invoices!O:P,A96)&lt;&gt;0,SUMIF(Invoices!O:P,A96,Invoices!P:P)/COUNTIF(Invoices!O:P,A96),0),IF(COUNTIF(Invoices!Q:R,A96)&lt;&gt;0,IF(COUNTIF(Invoices!Q:R,A96)&lt;&gt;0,SUMIF(Invoices!Q:R,A96,Invoices!R:R)/COUNTIF(Invoices!Q:R,A96),0),IF(COUNTIF(Invoices!S:T,A96)&lt;&gt;0,IF(COUNTIF(Invoices!S:T,A96)&lt;&gt;0,SUMIF(Invoices!S:T,A96,Invoices!T:T)/COUNTIF(Invoices!S:T,A96),0),IF(COUNTIF(Invoices!U:V,A96)&lt;&gt;0,IF(COUNTIF(Invoices!U:V,A96)&lt;&gt;0,SUMIF(Invoices!U:V,A96,Invoices!V:V)/COUNTIF(Invoices!U:V,A96),0),IF(COUNTIF(Invoices!W:X,A96)&lt;&gt;0,IF(COUNTIF(Invoices!W:X,A96)&lt;&gt;0,SUMIF(Invoices!W:X,A96,Invoices!X:X)/COUNTIF(Invoices!W:X,A96),0),IF(COUNTIF(Invoices!Y:Z,A96)&lt;&gt;0,IF(COUNTIF(Invoices!Y:Z,A96)&lt;&gt;0,SUMIF(Invoices!Y:Z,A96,Invoices!Z:Z)/COUNTIF(Invoices!Y:Z,A96),0),IF(COUNTIF(Invoices!AA:AB,A96)&lt;&gt;0,IF(COUNTIF(Invoices!AA:AB,A96)&lt;&gt;0,SUMIF(Invoices!AA:AB,A96,Invoices!AB:AB)/COUNTIF(Invoices!AA:AB,A96),0),IF(COUNTIF(Invoices!AC:AD,A96)&lt;&gt;0,IF(COUNTIF(Invoices!AC:AD,A96)&lt;&gt;0,SUMIF(Invoices!AC:AD,A96,Invoices!AD:AD)/COUNTIF(Invoices!AC:AD,A96),0),IF(COUNTIF(Invoices!AE:AF,A96)&lt;&gt;0,IF(COUNTIF(Invoices!AE:AF,A96)&lt;&gt;0,SUMIF(Invoices!AE:AF,A96,Invoices!AF:AF)/COUNTIF(Invoices!AE:AF,A96),0),IF(COUNTIF(Invoices!AG:AH,A96)&lt;&gt;0,IF(COUNTIF(Invoices!AG:AH,A96)&lt;&gt;0,SUMIF(Invoices!AG:AH,A96,Invoices!AH:AH)/COUNTIF(Invoices!AG:AH,A96),0),IF(COUNTIF(Invoices!AI:AJ,A96)&lt;&gt;0,IF(COUNTIF(Invoices!AI:AJ,A96)&lt;&gt;0,SUMIF(Invoices!AI:AJ,A96,Invoices!AJ:AJ)/COUNTIF(Invoices!AI:AJ,A96),0),IF(COUNTIF(Invoices!AK:AL,A96)&lt;&gt;0,IF(COUNTIF(Invoices!AK:AL,A96)&lt;&gt;0,SUMIF(Invoices!AK:AL,A96,Invoices!AL:AL)/COUNTIF(Invoices!AK:AL,A96),0),IF(COUNTIF(Invoices!AM:AN,A96)&lt;&gt;0,IF(COUNTIF(Invoices!AM:AN,A96)&lt;&gt;0,SUMIF(Invoices!AM:AN,A96,Invoices!AN:AN)/COUNTIF(Invoices!AM:AN,A96),0),"Not Available")))))))))))))))</f>
        <v>Not Available</v>
      </c>
    </row>
    <row r="97" spans="1:5" ht="13" x14ac:dyDescent="0.15">
      <c r="A97" s="6" t="s">
        <v>781</v>
      </c>
      <c r="B97" s="6" t="s">
        <v>782</v>
      </c>
      <c r="C97" s="6" t="s">
        <v>783</v>
      </c>
      <c r="D97" s="6" t="s">
        <v>742</v>
      </c>
      <c r="E97" t="str">
        <f>IF(COUNTIF(Invoices!K:L,A97)&lt;&gt;0,IF(COUNTIF(Invoices!K:L,A97)&lt;&gt;0,SUMIF(Invoices!K:L,A97,Invoices!L:L)/COUNTIF(Invoices!K:L,A97),0),IF(COUNTIF(Invoices!M:N,A97)&lt;&gt;0,IF(COUNTIF(Invoices!M:N,A97)&lt;&gt;0,SUMIF(Invoices!M:N,A97,Invoices!N:N)/COUNTIF(Invoices!M:N,A97),0),IF(COUNTIF(Invoices!O:P,A97)&lt;&gt;0,IF(COUNTIF(Invoices!O:P,A97)&lt;&gt;0,SUMIF(Invoices!O:P,A97,Invoices!P:P)/COUNTIF(Invoices!O:P,A97),0),IF(COUNTIF(Invoices!Q:R,A97)&lt;&gt;0,IF(COUNTIF(Invoices!Q:R,A97)&lt;&gt;0,SUMIF(Invoices!Q:R,A97,Invoices!R:R)/COUNTIF(Invoices!Q:R,A97),0),IF(COUNTIF(Invoices!S:T,A97)&lt;&gt;0,IF(COUNTIF(Invoices!S:T,A97)&lt;&gt;0,SUMIF(Invoices!S:T,A97,Invoices!T:T)/COUNTIF(Invoices!S:T,A97),0),IF(COUNTIF(Invoices!U:V,A97)&lt;&gt;0,IF(COUNTIF(Invoices!U:V,A97)&lt;&gt;0,SUMIF(Invoices!U:V,A97,Invoices!V:V)/COUNTIF(Invoices!U:V,A97),0),IF(COUNTIF(Invoices!W:X,A97)&lt;&gt;0,IF(COUNTIF(Invoices!W:X,A97)&lt;&gt;0,SUMIF(Invoices!W:X,A97,Invoices!X:X)/COUNTIF(Invoices!W:X,A97),0),IF(COUNTIF(Invoices!Y:Z,A97)&lt;&gt;0,IF(COUNTIF(Invoices!Y:Z,A97)&lt;&gt;0,SUMIF(Invoices!Y:Z,A97,Invoices!Z:Z)/COUNTIF(Invoices!Y:Z,A97),0),IF(COUNTIF(Invoices!AA:AB,A97)&lt;&gt;0,IF(COUNTIF(Invoices!AA:AB,A97)&lt;&gt;0,SUMIF(Invoices!AA:AB,A97,Invoices!AB:AB)/COUNTIF(Invoices!AA:AB,A97),0),IF(COUNTIF(Invoices!AC:AD,A97)&lt;&gt;0,IF(COUNTIF(Invoices!AC:AD,A97)&lt;&gt;0,SUMIF(Invoices!AC:AD,A97,Invoices!AD:AD)/COUNTIF(Invoices!AC:AD,A97),0),IF(COUNTIF(Invoices!AE:AF,A97)&lt;&gt;0,IF(COUNTIF(Invoices!AE:AF,A97)&lt;&gt;0,SUMIF(Invoices!AE:AF,A97,Invoices!AF:AF)/COUNTIF(Invoices!AE:AF,A97),0),IF(COUNTIF(Invoices!AG:AH,A97)&lt;&gt;0,IF(COUNTIF(Invoices!AG:AH,A97)&lt;&gt;0,SUMIF(Invoices!AG:AH,A97,Invoices!AH:AH)/COUNTIF(Invoices!AG:AH,A97),0),IF(COUNTIF(Invoices!AI:AJ,A97)&lt;&gt;0,IF(COUNTIF(Invoices!AI:AJ,A97)&lt;&gt;0,SUMIF(Invoices!AI:AJ,A97,Invoices!AJ:AJ)/COUNTIF(Invoices!AI:AJ,A97),0),IF(COUNTIF(Invoices!AK:AL,A97)&lt;&gt;0,IF(COUNTIF(Invoices!AK:AL,A97)&lt;&gt;0,SUMIF(Invoices!AK:AL,A97,Invoices!AL:AL)/COUNTIF(Invoices!AK:AL,A97),0),IF(COUNTIF(Invoices!AM:AN,A97)&lt;&gt;0,IF(COUNTIF(Invoices!AM:AN,A97)&lt;&gt;0,SUMIF(Invoices!AM:AN,A97,Invoices!AN:AN)/COUNTIF(Invoices!AM:AN,A97),0),"Not Available")))))))))))))))</f>
        <v>Not Available</v>
      </c>
    </row>
    <row r="98" spans="1:5" ht="13" x14ac:dyDescent="0.15">
      <c r="A98" s="6" t="s">
        <v>784</v>
      </c>
      <c r="B98" s="6" t="s">
        <v>785</v>
      </c>
      <c r="C98" s="6" t="s">
        <v>749</v>
      </c>
      <c r="D98" s="6" t="s">
        <v>750</v>
      </c>
      <c r="E98" t="str">
        <f>IF(COUNTIF(Invoices!K:L,A98)&lt;&gt;0,IF(COUNTIF(Invoices!K:L,A98)&lt;&gt;0,SUMIF(Invoices!K:L,A98,Invoices!L:L)/COUNTIF(Invoices!K:L,A98),0),IF(COUNTIF(Invoices!M:N,A98)&lt;&gt;0,IF(COUNTIF(Invoices!M:N,A98)&lt;&gt;0,SUMIF(Invoices!M:N,A98,Invoices!N:N)/COUNTIF(Invoices!M:N,A98),0),IF(COUNTIF(Invoices!O:P,A98)&lt;&gt;0,IF(COUNTIF(Invoices!O:P,A98)&lt;&gt;0,SUMIF(Invoices!O:P,A98,Invoices!P:P)/COUNTIF(Invoices!O:P,A98),0),IF(COUNTIF(Invoices!Q:R,A98)&lt;&gt;0,IF(COUNTIF(Invoices!Q:R,A98)&lt;&gt;0,SUMIF(Invoices!Q:R,A98,Invoices!R:R)/COUNTIF(Invoices!Q:R,A98),0),IF(COUNTIF(Invoices!S:T,A98)&lt;&gt;0,IF(COUNTIF(Invoices!S:T,A98)&lt;&gt;0,SUMIF(Invoices!S:T,A98,Invoices!T:T)/COUNTIF(Invoices!S:T,A98),0),IF(COUNTIF(Invoices!U:V,A98)&lt;&gt;0,IF(COUNTIF(Invoices!U:V,A98)&lt;&gt;0,SUMIF(Invoices!U:V,A98,Invoices!V:V)/COUNTIF(Invoices!U:V,A98),0),IF(COUNTIF(Invoices!W:X,A98)&lt;&gt;0,IF(COUNTIF(Invoices!W:X,A98)&lt;&gt;0,SUMIF(Invoices!W:X,A98,Invoices!X:X)/COUNTIF(Invoices!W:X,A98),0),IF(COUNTIF(Invoices!Y:Z,A98)&lt;&gt;0,IF(COUNTIF(Invoices!Y:Z,A98)&lt;&gt;0,SUMIF(Invoices!Y:Z,A98,Invoices!Z:Z)/COUNTIF(Invoices!Y:Z,A98),0),IF(COUNTIF(Invoices!AA:AB,A98)&lt;&gt;0,IF(COUNTIF(Invoices!AA:AB,A98)&lt;&gt;0,SUMIF(Invoices!AA:AB,A98,Invoices!AB:AB)/COUNTIF(Invoices!AA:AB,A98),0),IF(COUNTIF(Invoices!AC:AD,A98)&lt;&gt;0,IF(COUNTIF(Invoices!AC:AD,A98)&lt;&gt;0,SUMIF(Invoices!AC:AD,A98,Invoices!AD:AD)/COUNTIF(Invoices!AC:AD,A98),0),IF(COUNTIF(Invoices!AE:AF,A98)&lt;&gt;0,IF(COUNTIF(Invoices!AE:AF,A98)&lt;&gt;0,SUMIF(Invoices!AE:AF,A98,Invoices!AF:AF)/COUNTIF(Invoices!AE:AF,A98),0),IF(COUNTIF(Invoices!AG:AH,A98)&lt;&gt;0,IF(COUNTIF(Invoices!AG:AH,A98)&lt;&gt;0,SUMIF(Invoices!AG:AH,A98,Invoices!AH:AH)/COUNTIF(Invoices!AG:AH,A98),0),IF(COUNTIF(Invoices!AI:AJ,A98)&lt;&gt;0,IF(COUNTIF(Invoices!AI:AJ,A98)&lt;&gt;0,SUMIF(Invoices!AI:AJ,A98,Invoices!AJ:AJ)/COUNTIF(Invoices!AI:AJ,A98),0),IF(COUNTIF(Invoices!AK:AL,A98)&lt;&gt;0,IF(COUNTIF(Invoices!AK:AL,A98)&lt;&gt;0,SUMIF(Invoices!AK:AL,A98,Invoices!AL:AL)/COUNTIF(Invoices!AK:AL,A98),0),IF(COUNTIF(Invoices!AM:AN,A98)&lt;&gt;0,IF(COUNTIF(Invoices!AM:AN,A98)&lt;&gt;0,SUMIF(Invoices!AM:AN,A98,Invoices!AN:AN)/COUNTIF(Invoices!AM:AN,A98),0),"Not Available")))))))))))))))</f>
        <v>Not Available</v>
      </c>
    </row>
    <row r="99" spans="1:5" ht="13" x14ac:dyDescent="0.15">
      <c r="A99" s="6" t="s">
        <v>786</v>
      </c>
      <c r="B99" s="6" t="s">
        <v>787</v>
      </c>
      <c r="C99" s="6" t="s">
        <v>629</v>
      </c>
      <c r="D99" s="6" t="s">
        <v>630</v>
      </c>
      <c r="E99" t="str">
        <f>IF(COUNTIF(Invoices!K:L,A99)&lt;&gt;0,IF(COUNTIF(Invoices!K:L,A99)&lt;&gt;0,SUMIF(Invoices!K:L,A99,Invoices!L:L)/COUNTIF(Invoices!K:L,A99),0),IF(COUNTIF(Invoices!M:N,A99)&lt;&gt;0,IF(COUNTIF(Invoices!M:N,A99)&lt;&gt;0,SUMIF(Invoices!M:N,A99,Invoices!N:N)/COUNTIF(Invoices!M:N,A99),0),IF(COUNTIF(Invoices!O:P,A99)&lt;&gt;0,IF(COUNTIF(Invoices!O:P,A99)&lt;&gt;0,SUMIF(Invoices!O:P,A99,Invoices!P:P)/COUNTIF(Invoices!O:P,A99),0),IF(COUNTIF(Invoices!Q:R,A99)&lt;&gt;0,IF(COUNTIF(Invoices!Q:R,A99)&lt;&gt;0,SUMIF(Invoices!Q:R,A99,Invoices!R:R)/COUNTIF(Invoices!Q:R,A99),0),IF(COUNTIF(Invoices!S:T,A99)&lt;&gt;0,IF(COUNTIF(Invoices!S:T,A99)&lt;&gt;0,SUMIF(Invoices!S:T,A99,Invoices!T:T)/COUNTIF(Invoices!S:T,A99),0),IF(COUNTIF(Invoices!U:V,A99)&lt;&gt;0,IF(COUNTIF(Invoices!U:V,A99)&lt;&gt;0,SUMIF(Invoices!U:V,A99,Invoices!V:V)/COUNTIF(Invoices!U:V,A99),0),IF(COUNTIF(Invoices!W:X,A99)&lt;&gt;0,IF(COUNTIF(Invoices!W:X,A99)&lt;&gt;0,SUMIF(Invoices!W:X,A99,Invoices!X:X)/COUNTIF(Invoices!W:X,A99),0),IF(COUNTIF(Invoices!Y:Z,A99)&lt;&gt;0,IF(COUNTIF(Invoices!Y:Z,A99)&lt;&gt;0,SUMIF(Invoices!Y:Z,A99,Invoices!Z:Z)/COUNTIF(Invoices!Y:Z,A99),0),IF(COUNTIF(Invoices!AA:AB,A99)&lt;&gt;0,IF(COUNTIF(Invoices!AA:AB,A99)&lt;&gt;0,SUMIF(Invoices!AA:AB,A99,Invoices!AB:AB)/COUNTIF(Invoices!AA:AB,A99),0),IF(COUNTIF(Invoices!AC:AD,A99)&lt;&gt;0,IF(COUNTIF(Invoices!AC:AD,A99)&lt;&gt;0,SUMIF(Invoices!AC:AD,A99,Invoices!AD:AD)/COUNTIF(Invoices!AC:AD,A99),0),IF(COUNTIF(Invoices!AE:AF,A99)&lt;&gt;0,IF(COUNTIF(Invoices!AE:AF,A99)&lt;&gt;0,SUMIF(Invoices!AE:AF,A99,Invoices!AF:AF)/COUNTIF(Invoices!AE:AF,A99),0),IF(COUNTIF(Invoices!AG:AH,A99)&lt;&gt;0,IF(COUNTIF(Invoices!AG:AH,A99)&lt;&gt;0,SUMIF(Invoices!AG:AH,A99,Invoices!AH:AH)/COUNTIF(Invoices!AG:AH,A99),0),IF(COUNTIF(Invoices!AI:AJ,A99)&lt;&gt;0,IF(COUNTIF(Invoices!AI:AJ,A99)&lt;&gt;0,SUMIF(Invoices!AI:AJ,A99,Invoices!AJ:AJ)/COUNTIF(Invoices!AI:AJ,A99),0),IF(COUNTIF(Invoices!AK:AL,A99)&lt;&gt;0,IF(COUNTIF(Invoices!AK:AL,A99)&lt;&gt;0,SUMIF(Invoices!AK:AL,A99,Invoices!AL:AL)/COUNTIF(Invoices!AK:AL,A99),0),IF(COUNTIF(Invoices!AM:AN,A99)&lt;&gt;0,IF(COUNTIF(Invoices!AM:AN,A99)&lt;&gt;0,SUMIF(Invoices!AM:AN,A99,Invoices!AN:AN)/COUNTIF(Invoices!AM:AN,A99),0),"Not Available")))))))))))))))</f>
        <v>Not Available</v>
      </c>
    </row>
    <row r="100" spans="1:5" ht="13" x14ac:dyDescent="0.15">
      <c r="A100" s="6" t="s">
        <v>788</v>
      </c>
      <c r="C100" s="6" t="s">
        <v>595</v>
      </c>
      <c r="D100" s="6" t="s">
        <v>596</v>
      </c>
      <c r="E100">
        <f ca="1">IF(COUNTIF(Invoices!K:L,A100)&lt;&gt;0,IF(COUNTIF(Invoices!K:L,A100)&lt;&gt;0,SUMIF(Invoices!K:L,A100,Invoices!L:L)/COUNTIF(Invoices!K:L,A100),0),IF(COUNTIF(Invoices!M:N,A100)&lt;&gt;0,IF(COUNTIF(Invoices!M:N,A100)&lt;&gt;0,SUMIF(Invoices!M:N,A100,Invoices!N:N)/COUNTIF(Invoices!M:N,A100),0),IF(COUNTIF(Invoices!O:P,A100)&lt;&gt;0,IF(COUNTIF(Invoices!O:P,A100)&lt;&gt;0,SUMIF(Invoices!O:P,A100,Invoices!P:P)/COUNTIF(Invoices!O:P,A100),0),IF(COUNTIF(Invoices!Q:R,A100)&lt;&gt;0,IF(COUNTIF(Invoices!Q:R,A100)&lt;&gt;0,SUMIF(Invoices!Q:R,A100,Invoices!R:R)/COUNTIF(Invoices!Q:R,A100),0),IF(COUNTIF(Invoices!S:T,A100)&lt;&gt;0,IF(COUNTIF(Invoices!S:T,A100)&lt;&gt;0,SUMIF(Invoices!S:T,A100,Invoices!T:T)/COUNTIF(Invoices!S:T,A100),0),IF(COUNTIF(Invoices!U:V,A100)&lt;&gt;0,IF(COUNTIF(Invoices!U:V,A100)&lt;&gt;0,SUMIF(Invoices!U:V,A100,Invoices!V:V)/COUNTIF(Invoices!U:V,A100),0),IF(COUNTIF(Invoices!W:X,A100)&lt;&gt;0,IF(COUNTIF(Invoices!W:X,A100)&lt;&gt;0,SUMIF(Invoices!W:X,A100,Invoices!X:X)/COUNTIF(Invoices!W:X,A100),0),IF(COUNTIF(Invoices!Y:Z,A100)&lt;&gt;0,IF(COUNTIF(Invoices!Y:Z,A100)&lt;&gt;0,SUMIF(Invoices!Y:Z,A100,Invoices!Z:Z)/COUNTIF(Invoices!Y:Z,A100),0),IF(COUNTIF(Invoices!AA:AB,A100)&lt;&gt;0,IF(COUNTIF(Invoices!AA:AB,A100)&lt;&gt;0,SUMIF(Invoices!AA:AB,A100,Invoices!AB:AB)/COUNTIF(Invoices!AA:AB,A100),0),IF(COUNTIF(Invoices!AC:AD,A100)&lt;&gt;0,IF(COUNTIF(Invoices!AC:AD,A100)&lt;&gt;0,SUMIF(Invoices!AC:AD,A100,Invoices!AD:AD)/COUNTIF(Invoices!AC:AD,A100),0),IF(COUNTIF(Invoices!AE:AF,A100)&lt;&gt;0,IF(COUNTIF(Invoices!AE:AF,A100)&lt;&gt;0,SUMIF(Invoices!AE:AF,A100,Invoices!AF:AF)/COUNTIF(Invoices!AE:AF,A100),0),IF(COUNTIF(Invoices!AG:AH,A100)&lt;&gt;0,IF(COUNTIF(Invoices!AG:AH,A100)&lt;&gt;0,SUMIF(Invoices!AG:AH,A100,Invoices!AH:AH)/COUNTIF(Invoices!AG:AH,A100),0),IF(COUNTIF(Invoices!AI:AJ,A100)&lt;&gt;0,IF(COUNTIF(Invoices!AI:AJ,A100)&lt;&gt;0,SUMIF(Invoices!AI:AJ,A100,Invoices!AJ:AJ)/COUNTIF(Invoices!AI:AJ,A100),0),IF(COUNTIF(Invoices!AK:AL,A100)&lt;&gt;0,IF(COUNTIF(Invoices!AK:AL,A100)&lt;&gt;0,SUMIF(Invoices!AK:AL,A100,Invoices!AL:AL)/COUNTIF(Invoices!AK:AL,A100),0),IF(COUNTIF(Invoices!AM:AN,A100)&lt;&gt;0,IF(COUNTIF(Invoices!AM:AN,A100)&lt;&gt;0,SUMIF(Invoices!AM:AN,A100,Invoices!AN:AN)/COUNTIF(Invoices!AM:AN,A100),0),"Not Available")))))))))))))))</f>
        <v>0.99</v>
      </c>
    </row>
    <row r="101" spans="1:5" ht="13" x14ac:dyDescent="0.15">
      <c r="A101" s="6" t="s">
        <v>789</v>
      </c>
      <c r="C101" s="6" t="s">
        <v>517</v>
      </c>
      <c r="D101" s="6" t="s">
        <v>518</v>
      </c>
      <c r="E101" t="str">
        <f>IF(COUNTIF(Invoices!K:L,A101)&lt;&gt;0,IF(COUNTIF(Invoices!K:L,A101)&lt;&gt;0,SUMIF(Invoices!K:L,A101,Invoices!L:L)/COUNTIF(Invoices!K:L,A101),0),IF(COUNTIF(Invoices!M:N,A101)&lt;&gt;0,IF(COUNTIF(Invoices!M:N,A101)&lt;&gt;0,SUMIF(Invoices!M:N,A101,Invoices!N:N)/COUNTIF(Invoices!M:N,A101),0),IF(COUNTIF(Invoices!O:P,A101)&lt;&gt;0,IF(COUNTIF(Invoices!O:P,A101)&lt;&gt;0,SUMIF(Invoices!O:P,A101,Invoices!P:P)/COUNTIF(Invoices!O:P,A101),0),IF(COUNTIF(Invoices!Q:R,A101)&lt;&gt;0,IF(COUNTIF(Invoices!Q:R,A101)&lt;&gt;0,SUMIF(Invoices!Q:R,A101,Invoices!R:R)/COUNTIF(Invoices!Q:R,A101),0),IF(COUNTIF(Invoices!S:T,A101)&lt;&gt;0,IF(COUNTIF(Invoices!S:T,A101)&lt;&gt;0,SUMIF(Invoices!S:T,A101,Invoices!T:T)/COUNTIF(Invoices!S:T,A101),0),IF(COUNTIF(Invoices!U:V,A101)&lt;&gt;0,IF(COUNTIF(Invoices!U:V,A101)&lt;&gt;0,SUMIF(Invoices!U:V,A101,Invoices!V:V)/COUNTIF(Invoices!U:V,A101),0),IF(COUNTIF(Invoices!W:X,A101)&lt;&gt;0,IF(COUNTIF(Invoices!W:X,A101)&lt;&gt;0,SUMIF(Invoices!W:X,A101,Invoices!X:X)/COUNTIF(Invoices!W:X,A101),0),IF(COUNTIF(Invoices!Y:Z,A101)&lt;&gt;0,IF(COUNTIF(Invoices!Y:Z,A101)&lt;&gt;0,SUMIF(Invoices!Y:Z,A101,Invoices!Z:Z)/COUNTIF(Invoices!Y:Z,A101),0),IF(COUNTIF(Invoices!AA:AB,A101)&lt;&gt;0,IF(COUNTIF(Invoices!AA:AB,A101)&lt;&gt;0,SUMIF(Invoices!AA:AB,A101,Invoices!AB:AB)/COUNTIF(Invoices!AA:AB,A101),0),IF(COUNTIF(Invoices!AC:AD,A101)&lt;&gt;0,IF(COUNTIF(Invoices!AC:AD,A101)&lt;&gt;0,SUMIF(Invoices!AC:AD,A101,Invoices!AD:AD)/COUNTIF(Invoices!AC:AD,A101),0),IF(COUNTIF(Invoices!AE:AF,A101)&lt;&gt;0,IF(COUNTIF(Invoices!AE:AF,A101)&lt;&gt;0,SUMIF(Invoices!AE:AF,A101,Invoices!AF:AF)/COUNTIF(Invoices!AE:AF,A101),0),IF(COUNTIF(Invoices!AG:AH,A101)&lt;&gt;0,IF(COUNTIF(Invoices!AG:AH,A101)&lt;&gt;0,SUMIF(Invoices!AG:AH,A101,Invoices!AH:AH)/COUNTIF(Invoices!AG:AH,A101),0),IF(COUNTIF(Invoices!AI:AJ,A101)&lt;&gt;0,IF(COUNTIF(Invoices!AI:AJ,A101)&lt;&gt;0,SUMIF(Invoices!AI:AJ,A101,Invoices!AJ:AJ)/COUNTIF(Invoices!AI:AJ,A101),0),IF(COUNTIF(Invoices!AK:AL,A101)&lt;&gt;0,IF(COUNTIF(Invoices!AK:AL,A101)&lt;&gt;0,SUMIF(Invoices!AK:AL,A101,Invoices!AL:AL)/COUNTIF(Invoices!AK:AL,A101),0),IF(COUNTIF(Invoices!AM:AN,A101)&lt;&gt;0,IF(COUNTIF(Invoices!AM:AN,A101)&lt;&gt;0,SUMIF(Invoices!AM:AN,A101,Invoices!AN:AN)/COUNTIF(Invoices!AM:AN,A101),0),"Not Available")))))))))))))))</f>
        <v>Not Available</v>
      </c>
    </row>
    <row r="102" spans="1:5" ht="13" x14ac:dyDescent="0.15">
      <c r="A102" s="6" t="s">
        <v>790</v>
      </c>
      <c r="B102" s="6" t="s">
        <v>791</v>
      </c>
      <c r="C102" s="6" t="s">
        <v>792</v>
      </c>
      <c r="D102" s="6" t="s">
        <v>793</v>
      </c>
      <c r="E102">
        <f ca="1">IF(COUNTIF(Invoices!K:L,A102)&lt;&gt;0,IF(COUNTIF(Invoices!K:L,A102)&lt;&gt;0,SUMIF(Invoices!K:L,A102,Invoices!L:L)/COUNTIF(Invoices!K:L,A102),0),IF(COUNTIF(Invoices!M:N,A102)&lt;&gt;0,IF(COUNTIF(Invoices!M:N,A102)&lt;&gt;0,SUMIF(Invoices!M:N,A102,Invoices!N:N)/COUNTIF(Invoices!M:N,A102),0),IF(COUNTIF(Invoices!O:P,A102)&lt;&gt;0,IF(COUNTIF(Invoices!O:P,A102)&lt;&gt;0,SUMIF(Invoices!O:P,A102,Invoices!P:P)/COUNTIF(Invoices!O:P,A102),0),IF(COUNTIF(Invoices!Q:R,A102)&lt;&gt;0,IF(COUNTIF(Invoices!Q:R,A102)&lt;&gt;0,SUMIF(Invoices!Q:R,A102,Invoices!R:R)/COUNTIF(Invoices!Q:R,A102),0),IF(COUNTIF(Invoices!S:T,A102)&lt;&gt;0,IF(COUNTIF(Invoices!S:T,A102)&lt;&gt;0,SUMIF(Invoices!S:T,A102,Invoices!T:T)/COUNTIF(Invoices!S:T,A102),0),IF(COUNTIF(Invoices!U:V,A102)&lt;&gt;0,IF(COUNTIF(Invoices!U:V,A102)&lt;&gt;0,SUMIF(Invoices!U:V,A102,Invoices!V:V)/COUNTIF(Invoices!U:V,A102),0),IF(COUNTIF(Invoices!W:X,A102)&lt;&gt;0,IF(COUNTIF(Invoices!W:X,A102)&lt;&gt;0,SUMIF(Invoices!W:X,A102,Invoices!X:X)/COUNTIF(Invoices!W:X,A102),0),IF(COUNTIF(Invoices!Y:Z,A102)&lt;&gt;0,IF(COUNTIF(Invoices!Y:Z,A102)&lt;&gt;0,SUMIF(Invoices!Y:Z,A102,Invoices!Z:Z)/COUNTIF(Invoices!Y:Z,A102),0),IF(COUNTIF(Invoices!AA:AB,A102)&lt;&gt;0,IF(COUNTIF(Invoices!AA:AB,A102)&lt;&gt;0,SUMIF(Invoices!AA:AB,A102,Invoices!AB:AB)/COUNTIF(Invoices!AA:AB,A102),0),IF(COUNTIF(Invoices!AC:AD,A102)&lt;&gt;0,IF(COUNTIF(Invoices!AC:AD,A102)&lt;&gt;0,SUMIF(Invoices!AC:AD,A102,Invoices!AD:AD)/COUNTIF(Invoices!AC:AD,A102),0),IF(COUNTIF(Invoices!AE:AF,A102)&lt;&gt;0,IF(COUNTIF(Invoices!AE:AF,A102)&lt;&gt;0,SUMIF(Invoices!AE:AF,A102,Invoices!AF:AF)/COUNTIF(Invoices!AE:AF,A102),0),IF(COUNTIF(Invoices!AG:AH,A102)&lt;&gt;0,IF(COUNTIF(Invoices!AG:AH,A102)&lt;&gt;0,SUMIF(Invoices!AG:AH,A102,Invoices!AH:AH)/COUNTIF(Invoices!AG:AH,A102),0),IF(COUNTIF(Invoices!AI:AJ,A102)&lt;&gt;0,IF(COUNTIF(Invoices!AI:AJ,A102)&lt;&gt;0,SUMIF(Invoices!AI:AJ,A102,Invoices!AJ:AJ)/COUNTIF(Invoices!AI:AJ,A102),0),IF(COUNTIF(Invoices!AK:AL,A102)&lt;&gt;0,IF(COUNTIF(Invoices!AK:AL,A102)&lt;&gt;0,SUMIF(Invoices!AK:AL,A102,Invoices!AL:AL)/COUNTIF(Invoices!AK:AL,A102),0),IF(COUNTIF(Invoices!AM:AN,A102)&lt;&gt;0,IF(COUNTIF(Invoices!AM:AN,A102)&lt;&gt;0,SUMIF(Invoices!AM:AN,A102,Invoices!AN:AN)/COUNTIF(Invoices!AM:AN,A102),0),"Not Available")))))))))))))))</f>
        <v>0.99</v>
      </c>
    </row>
    <row r="103" spans="1:5" ht="13" x14ac:dyDescent="0.15">
      <c r="A103" s="6" t="s">
        <v>794</v>
      </c>
      <c r="B103" s="6" t="s">
        <v>795</v>
      </c>
      <c r="C103" s="6" t="s">
        <v>796</v>
      </c>
      <c r="D103" s="6" t="s">
        <v>797</v>
      </c>
      <c r="E103">
        <f ca="1">IF(COUNTIF(Invoices!K:L,A103)&lt;&gt;0,IF(COUNTIF(Invoices!K:L,A103)&lt;&gt;0,SUMIF(Invoices!K:L,A103,Invoices!L:L)/COUNTIF(Invoices!K:L,A103),0),IF(COUNTIF(Invoices!M:N,A103)&lt;&gt;0,IF(COUNTIF(Invoices!M:N,A103)&lt;&gt;0,SUMIF(Invoices!M:N,A103,Invoices!N:N)/COUNTIF(Invoices!M:N,A103),0),IF(COUNTIF(Invoices!O:P,A103)&lt;&gt;0,IF(COUNTIF(Invoices!O:P,A103)&lt;&gt;0,SUMIF(Invoices!O:P,A103,Invoices!P:P)/COUNTIF(Invoices!O:P,A103),0),IF(COUNTIF(Invoices!Q:R,A103)&lt;&gt;0,IF(COUNTIF(Invoices!Q:R,A103)&lt;&gt;0,SUMIF(Invoices!Q:R,A103,Invoices!R:R)/COUNTIF(Invoices!Q:R,A103),0),IF(COUNTIF(Invoices!S:T,A103)&lt;&gt;0,IF(COUNTIF(Invoices!S:T,A103)&lt;&gt;0,SUMIF(Invoices!S:T,A103,Invoices!T:T)/COUNTIF(Invoices!S:T,A103),0),IF(COUNTIF(Invoices!U:V,A103)&lt;&gt;0,IF(COUNTIF(Invoices!U:V,A103)&lt;&gt;0,SUMIF(Invoices!U:V,A103,Invoices!V:V)/COUNTIF(Invoices!U:V,A103),0),IF(COUNTIF(Invoices!W:X,A103)&lt;&gt;0,IF(COUNTIF(Invoices!W:X,A103)&lt;&gt;0,SUMIF(Invoices!W:X,A103,Invoices!X:X)/COUNTIF(Invoices!W:X,A103),0),IF(COUNTIF(Invoices!Y:Z,A103)&lt;&gt;0,IF(COUNTIF(Invoices!Y:Z,A103)&lt;&gt;0,SUMIF(Invoices!Y:Z,A103,Invoices!Z:Z)/COUNTIF(Invoices!Y:Z,A103),0),IF(COUNTIF(Invoices!AA:AB,A103)&lt;&gt;0,IF(COUNTIF(Invoices!AA:AB,A103)&lt;&gt;0,SUMIF(Invoices!AA:AB,A103,Invoices!AB:AB)/COUNTIF(Invoices!AA:AB,A103),0),IF(COUNTIF(Invoices!AC:AD,A103)&lt;&gt;0,IF(COUNTIF(Invoices!AC:AD,A103)&lt;&gt;0,SUMIF(Invoices!AC:AD,A103,Invoices!AD:AD)/COUNTIF(Invoices!AC:AD,A103),0),IF(COUNTIF(Invoices!AE:AF,A103)&lt;&gt;0,IF(COUNTIF(Invoices!AE:AF,A103)&lt;&gt;0,SUMIF(Invoices!AE:AF,A103,Invoices!AF:AF)/COUNTIF(Invoices!AE:AF,A103),0),IF(COUNTIF(Invoices!AG:AH,A103)&lt;&gt;0,IF(COUNTIF(Invoices!AG:AH,A103)&lt;&gt;0,SUMIF(Invoices!AG:AH,A103,Invoices!AH:AH)/COUNTIF(Invoices!AG:AH,A103),0),IF(COUNTIF(Invoices!AI:AJ,A103)&lt;&gt;0,IF(COUNTIF(Invoices!AI:AJ,A103)&lt;&gt;0,SUMIF(Invoices!AI:AJ,A103,Invoices!AJ:AJ)/COUNTIF(Invoices!AI:AJ,A103),0),IF(COUNTIF(Invoices!AK:AL,A103)&lt;&gt;0,IF(COUNTIF(Invoices!AK:AL,A103)&lt;&gt;0,SUMIF(Invoices!AK:AL,A103,Invoices!AL:AL)/COUNTIF(Invoices!AK:AL,A103),0),IF(COUNTIF(Invoices!AM:AN,A103)&lt;&gt;0,IF(COUNTIF(Invoices!AM:AN,A103)&lt;&gt;0,SUMIF(Invoices!AM:AN,A103,Invoices!AN:AN)/COUNTIF(Invoices!AM:AN,A103),0),"Not Available")))))))))))))))</f>
        <v>0.99</v>
      </c>
    </row>
    <row r="104" spans="1:5" ht="13" x14ac:dyDescent="0.15">
      <c r="A104" s="6" t="s">
        <v>798</v>
      </c>
      <c r="B104" s="6" t="s">
        <v>799</v>
      </c>
      <c r="C104" s="6" t="s">
        <v>800</v>
      </c>
      <c r="D104" s="6" t="s">
        <v>758</v>
      </c>
      <c r="E104" t="str">
        <f>IF(COUNTIF(Invoices!K:L,A104)&lt;&gt;0,IF(COUNTIF(Invoices!K:L,A104)&lt;&gt;0,SUMIF(Invoices!K:L,A104,Invoices!L:L)/COUNTIF(Invoices!K:L,A104),0),IF(COUNTIF(Invoices!M:N,A104)&lt;&gt;0,IF(COUNTIF(Invoices!M:N,A104)&lt;&gt;0,SUMIF(Invoices!M:N,A104,Invoices!N:N)/COUNTIF(Invoices!M:N,A104),0),IF(COUNTIF(Invoices!O:P,A104)&lt;&gt;0,IF(COUNTIF(Invoices!O:P,A104)&lt;&gt;0,SUMIF(Invoices!O:P,A104,Invoices!P:P)/COUNTIF(Invoices!O:P,A104),0),IF(COUNTIF(Invoices!Q:R,A104)&lt;&gt;0,IF(COUNTIF(Invoices!Q:R,A104)&lt;&gt;0,SUMIF(Invoices!Q:R,A104,Invoices!R:R)/COUNTIF(Invoices!Q:R,A104),0),IF(COUNTIF(Invoices!S:T,A104)&lt;&gt;0,IF(COUNTIF(Invoices!S:T,A104)&lt;&gt;0,SUMIF(Invoices!S:T,A104,Invoices!T:T)/COUNTIF(Invoices!S:T,A104),0),IF(COUNTIF(Invoices!U:V,A104)&lt;&gt;0,IF(COUNTIF(Invoices!U:V,A104)&lt;&gt;0,SUMIF(Invoices!U:V,A104,Invoices!V:V)/COUNTIF(Invoices!U:V,A104),0),IF(COUNTIF(Invoices!W:X,A104)&lt;&gt;0,IF(COUNTIF(Invoices!W:X,A104)&lt;&gt;0,SUMIF(Invoices!W:X,A104,Invoices!X:X)/COUNTIF(Invoices!W:X,A104),0),IF(COUNTIF(Invoices!Y:Z,A104)&lt;&gt;0,IF(COUNTIF(Invoices!Y:Z,A104)&lt;&gt;0,SUMIF(Invoices!Y:Z,A104,Invoices!Z:Z)/COUNTIF(Invoices!Y:Z,A104),0),IF(COUNTIF(Invoices!AA:AB,A104)&lt;&gt;0,IF(COUNTIF(Invoices!AA:AB,A104)&lt;&gt;0,SUMIF(Invoices!AA:AB,A104,Invoices!AB:AB)/COUNTIF(Invoices!AA:AB,A104),0),IF(COUNTIF(Invoices!AC:AD,A104)&lt;&gt;0,IF(COUNTIF(Invoices!AC:AD,A104)&lt;&gt;0,SUMIF(Invoices!AC:AD,A104,Invoices!AD:AD)/COUNTIF(Invoices!AC:AD,A104),0),IF(COUNTIF(Invoices!AE:AF,A104)&lt;&gt;0,IF(COUNTIF(Invoices!AE:AF,A104)&lt;&gt;0,SUMIF(Invoices!AE:AF,A104,Invoices!AF:AF)/COUNTIF(Invoices!AE:AF,A104),0),IF(COUNTIF(Invoices!AG:AH,A104)&lt;&gt;0,IF(COUNTIF(Invoices!AG:AH,A104)&lt;&gt;0,SUMIF(Invoices!AG:AH,A104,Invoices!AH:AH)/COUNTIF(Invoices!AG:AH,A104),0),IF(COUNTIF(Invoices!AI:AJ,A104)&lt;&gt;0,IF(COUNTIF(Invoices!AI:AJ,A104)&lt;&gt;0,SUMIF(Invoices!AI:AJ,A104,Invoices!AJ:AJ)/COUNTIF(Invoices!AI:AJ,A104),0),IF(COUNTIF(Invoices!AK:AL,A104)&lt;&gt;0,IF(COUNTIF(Invoices!AK:AL,A104)&lt;&gt;0,SUMIF(Invoices!AK:AL,A104,Invoices!AL:AL)/COUNTIF(Invoices!AK:AL,A104),0),IF(COUNTIF(Invoices!AM:AN,A104)&lt;&gt;0,IF(COUNTIF(Invoices!AM:AN,A104)&lt;&gt;0,SUMIF(Invoices!AM:AN,A104,Invoices!AN:AN)/COUNTIF(Invoices!AM:AN,A104),0),"Not Available")))))))))))))))</f>
        <v>Not Available</v>
      </c>
    </row>
    <row r="105" spans="1:5" ht="13" x14ac:dyDescent="0.15">
      <c r="A105" s="6" t="s">
        <v>801</v>
      </c>
      <c r="C105" s="6" t="s">
        <v>620</v>
      </c>
      <c r="D105" s="6" t="s">
        <v>574</v>
      </c>
      <c r="E105" t="str">
        <f>IF(COUNTIF(Invoices!K:L,A105)&lt;&gt;0,IF(COUNTIF(Invoices!K:L,A105)&lt;&gt;0,SUMIF(Invoices!K:L,A105,Invoices!L:L)/COUNTIF(Invoices!K:L,A105),0),IF(COUNTIF(Invoices!M:N,A105)&lt;&gt;0,IF(COUNTIF(Invoices!M:N,A105)&lt;&gt;0,SUMIF(Invoices!M:N,A105,Invoices!N:N)/COUNTIF(Invoices!M:N,A105),0),IF(COUNTIF(Invoices!O:P,A105)&lt;&gt;0,IF(COUNTIF(Invoices!O:P,A105)&lt;&gt;0,SUMIF(Invoices!O:P,A105,Invoices!P:P)/COUNTIF(Invoices!O:P,A105),0),IF(COUNTIF(Invoices!Q:R,A105)&lt;&gt;0,IF(COUNTIF(Invoices!Q:R,A105)&lt;&gt;0,SUMIF(Invoices!Q:R,A105,Invoices!R:R)/COUNTIF(Invoices!Q:R,A105),0),IF(COUNTIF(Invoices!S:T,A105)&lt;&gt;0,IF(COUNTIF(Invoices!S:T,A105)&lt;&gt;0,SUMIF(Invoices!S:T,A105,Invoices!T:T)/COUNTIF(Invoices!S:T,A105),0),IF(COUNTIF(Invoices!U:V,A105)&lt;&gt;0,IF(COUNTIF(Invoices!U:V,A105)&lt;&gt;0,SUMIF(Invoices!U:V,A105,Invoices!V:V)/COUNTIF(Invoices!U:V,A105),0),IF(COUNTIF(Invoices!W:X,A105)&lt;&gt;0,IF(COUNTIF(Invoices!W:X,A105)&lt;&gt;0,SUMIF(Invoices!W:X,A105,Invoices!X:X)/COUNTIF(Invoices!W:X,A105),0),IF(COUNTIF(Invoices!Y:Z,A105)&lt;&gt;0,IF(COUNTIF(Invoices!Y:Z,A105)&lt;&gt;0,SUMIF(Invoices!Y:Z,A105,Invoices!Z:Z)/COUNTIF(Invoices!Y:Z,A105),0),IF(COUNTIF(Invoices!AA:AB,A105)&lt;&gt;0,IF(COUNTIF(Invoices!AA:AB,A105)&lt;&gt;0,SUMIF(Invoices!AA:AB,A105,Invoices!AB:AB)/COUNTIF(Invoices!AA:AB,A105),0),IF(COUNTIF(Invoices!AC:AD,A105)&lt;&gt;0,IF(COUNTIF(Invoices!AC:AD,A105)&lt;&gt;0,SUMIF(Invoices!AC:AD,A105,Invoices!AD:AD)/COUNTIF(Invoices!AC:AD,A105),0),IF(COUNTIF(Invoices!AE:AF,A105)&lt;&gt;0,IF(COUNTIF(Invoices!AE:AF,A105)&lt;&gt;0,SUMIF(Invoices!AE:AF,A105,Invoices!AF:AF)/COUNTIF(Invoices!AE:AF,A105),0),IF(COUNTIF(Invoices!AG:AH,A105)&lt;&gt;0,IF(COUNTIF(Invoices!AG:AH,A105)&lt;&gt;0,SUMIF(Invoices!AG:AH,A105,Invoices!AH:AH)/COUNTIF(Invoices!AG:AH,A105),0),IF(COUNTIF(Invoices!AI:AJ,A105)&lt;&gt;0,IF(COUNTIF(Invoices!AI:AJ,A105)&lt;&gt;0,SUMIF(Invoices!AI:AJ,A105,Invoices!AJ:AJ)/COUNTIF(Invoices!AI:AJ,A105),0),IF(COUNTIF(Invoices!AK:AL,A105)&lt;&gt;0,IF(COUNTIF(Invoices!AK:AL,A105)&lt;&gt;0,SUMIF(Invoices!AK:AL,A105,Invoices!AL:AL)/COUNTIF(Invoices!AK:AL,A105),0),IF(COUNTIF(Invoices!AM:AN,A105)&lt;&gt;0,IF(COUNTIF(Invoices!AM:AN,A105)&lt;&gt;0,SUMIF(Invoices!AM:AN,A105,Invoices!AN:AN)/COUNTIF(Invoices!AM:AN,A105),0),"Not Available")))))))))))))))</f>
        <v>Not Available</v>
      </c>
    </row>
    <row r="106" spans="1:5" ht="13" x14ac:dyDescent="0.15">
      <c r="A106" s="6" t="s">
        <v>802</v>
      </c>
      <c r="B106" s="6" t="s">
        <v>677</v>
      </c>
      <c r="C106" s="6" t="s">
        <v>676</v>
      </c>
      <c r="D106" s="6" t="s">
        <v>677</v>
      </c>
      <c r="E106">
        <f ca="1">IF(COUNTIF(Invoices!K:L,A106)&lt;&gt;0,IF(COUNTIF(Invoices!K:L,A106)&lt;&gt;0,SUMIF(Invoices!K:L,A106,Invoices!L:L)/COUNTIF(Invoices!K:L,A106),0),IF(COUNTIF(Invoices!M:N,A106)&lt;&gt;0,IF(COUNTIF(Invoices!M:N,A106)&lt;&gt;0,SUMIF(Invoices!M:N,A106,Invoices!N:N)/COUNTIF(Invoices!M:N,A106),0),IF(COUNTIF(Invoices!O:P,A106)&lt;&gt;0,IF(COUNTIF(Invoices!O:P,A106)&lt;&gt;0,SUMIF(Invoices!O:P,A106,Invoices!P:P)/COUNTIF(Invoices!O:P,A106),0),IF(COUNTIF(Invoices!Q:R,A106)&lt;&gt;0,IF(COUNTIF(Invoices!Q:R,A106)&lt;&gt;0,SUMIF(Invoices!Q:R,A106,Invoices!R:R)/COUNTIF(Invoices!Q:R,A106),0),IF(COUNTIF(Invoices!S:T,A106)&lt;&gt;0,IF(COUNTIF(Invoices!S:T,A106)&lt;&gt;0,SUMIF(Invoices!S:T,A106,Invoices!T:T)/COUNTIF(Invoices!S:T,A106),0),IF(COUNTIF(Invoices!U:V,A106)&lt;&gt;0,IF(COUNTIF(Invoices!U:V,A106)&lt;&gt;0,SUMIF(Invoices!U:V,A106,Invoices!V:V)/COUNTIF(Invoices!U:V,A106),0),IF(COUNTIF(Invoices!W:X,A106)&lt;&gt;0,IF(COUNTIF(Invoices!W:X,A106)&lt;&gt;0,SUMIF(Invoices!W:X,A106,Invoices!X:X)/COUNTIF(Invoices!W:X,A106),0),IF(COUNTIF(Invoices!Y:Z,A106)&lt;&gt;0,IF(COUNTIF(Invoices!Y:Z,A106)&lt;&gt;0,SUMIF(Invoices!Y:Z,A106,Invoices!Z:Z)/COUNTIF(Invoices!Y:Z,A106),0),IF(COUNTIF(Invoices!AA:AB,A106)&lt;&gt;0,IF(COUNTIF(Invoices!AA:AB,A106)&lt;&gt;0,SUMIF(Invoices!AA:AB,A106,Invoices!AB:AB)/COUNTIF(Invoices!AA:AB,A106),0),IF(COUNTIF(Invoices!AC:AD,A106)&lt;&gt;0,IF(COUNTIF(Invoices!AC:AD,A106)&lt;&gt;0,SUMIF(Invoices!AC:AD,A106,Invoices!AD:AD)/COUNTIF(Invoices!AC:AD,A106),0),IF(COUNTIF(Invoices!AE:AF,A106)&lt;&gt;0,IF(COUNTIF(Invoices!AE:AF,A106)&lt;&gt;0,SUMIF(Invoices!AE:AF,A106,Invoices!AF:AF)/COUNTIF(Invoices!AE:AF,A106),0),IF(COUNTIF(Invoices!AG:AH,A106)&lt;&gt;0,IF(COUNTIF(Invoices!AG:AH,A106)&lt;&gt;0,SUMIF(Invoices!AG:AH,A106,Invoices!AH:AH)/COUNTIF(Invoices!AG:AH,A106),0),IF(COUNTIF(Invoices!AI:AJ,A106)&lt;&gt;0,IF(COUNTIF(Invoices!AI:AJ,A106)&lt;&gt;0,SUMIF(Invoices!AI:AJ,A106,Invoices!AJ:AJ)/COUNTIF(Invoices!AI:AJ,A106),0),IF(COUNTIF(Invoices!AK:AL,A106)&lt;&gt;0,IF(COUNTIF(Invoices!AK:AL,A106)&lt;&gt;0,SUMIF(Invoices!AK:AL,A106,Invoices!AL:AL)/COUNTIF(Invoices!AK:AL,A106),0),IF(COUNTIF(Invoices!AM:AN,A106)&lt;&gt;0,IF(COUNTIF(Invoices!AM:AN,A106)&lt;&gt;0,SUMIF(Invoices!AM:AN,A106,Invoices!AN:AN)/COUNTIF(Invoices!AM:AN,A106),0),"Not Available")))))))))))))))</f>
        <v>0.99</v>
      </c>
    </row>
    <row r="107" spans="1:5" ht="13" x14ac:dyDescent="0.15">
      <c r="A107" s="6" t="s">
        <v>550</v>
      </c>
      <c r="B107" s="6" t="s">
        <v>549</v>
      </c>
      <c r="C107" s="6" t="s">
        <v>550</v>
      </c>
      <c r="D107" s="6" t="s">
        <v>551</v>
      </c>
      <c r="E107" t="str">
        <f>IF(COUNTIF(Invoices!K:L,A107)&lt;&gt;0,IF(COUNTIF(Invoices!K:L,A107)&lt;&gt;0,SUMIF(Invoices!K:L,A107,Invoices!L:L)/COUNTIF(Invoices!K:L,A107),0),IF(COUNTIF(Invoices!M:N,A107)&lt;&gt;0,IF(COUNTIF(Invoices!M:N,A107)&lt;&gt;0,SUMIF(Invoices!M:N,A107,Invoices!N:N)/COUNTIF(Invoices!M:N,A107),0),IF(COUNTIF(Invoices!O:P,A107)&lt;&gt;0,IF(COUNTIF(Invoices!O:P,A107)&lt;&gt;0,SUMIF(Invoices!O:P,A107,Invoices!P:P)/COUNTIF(Invoices!O:P,A107),0),IF(COUNTIF(Invoices!Q:R,A107)&lt;&gt;0,IF(COUNTIF(Invoices!Q:R,A107)&lt;&gt;0,SUMIF(Invoices!Q:R,A107,Invoices!R:R)/COUNTIF(Invoices!Q:R,A107),0),IF(COUNTIF(Invoices!S:T,A107)&lt;&gt;0,IF(COUNTIF(Invoices!S:T,A107)&lt;&gt;0,SUMIF(Invoices!S:T,A107,Invoices!T:T)/COUNTIF(Invoices!S:T,A107),0),IF(COUNTIF(Invoices!U:V,A107)&lt;&gt;0,IF(COUNTIF(Invoices!U:V,A107)&lt;&gt;0,SUMIF(Invoices!U:V,A107,Invoices!V:V)/COUNTIF(Invoices!U:V,A107),0),IF(COUNTIF(Invoices!W:X,A107)&lt;&gt;0,IF(COUNTIF(Invoices!W:X,A107)&lt;&gt;0,SUMIF(Invoices!W:X,A107,Invoices!X:X)/COUNTIF(Invoices!W:X,A107),0),IF(COUNTIF(Invoices!Y:Z,A107)&lt;&gt;0,IF(COUNTIF(Invoices!Y:Z,A107)&lt;&gt;0,SUMIF(Invoices!Y:Z,A107,Invoices!Z:Z)/COUNTIF(Invoices!Y:Z,A107),0),IF(COUNTIF(Invoices!AA:AB,A107)&lt;&gt;0,IF(COUNTIF(Invoices!AA:AB,A107)&lt;&gt;0,SUMIF(Invoices!AA:AB,A107,Invoices!AB:AB)/COUNTIF(Invoices!AA:AB,A107),0),IF(COUNTIF(Invoices!AC:AD,A107)&lt;&gt;0,IF(COUNTIF(Invoices!AC:AD,A107)&lt;&gt;0,SUMIF(Invoices!AC:AD,A107,Invoices!AD:AD)/COUNTIF(Invoices!AC:AD,A107),0),IF(COUNTIF(Invoices!AE:AF,A107)&lt;&gt;0,IF(COUNTIF(Invoices!AE:AF,A107)&lt;&gt;0,SUMIF(Invoices!AE:AF,A107,Invoices!AF:AF)/COUNTIF(Invoices!AE:AF,A107),0),IF(COUNTIF(Invoices!AG:AH,A107)&lt;&gt;0,IF(COUNTIF(Invoices!AG:AH,A107)&lt;&gt;0,SUMIF(Invoices!AG:AH,A107,Invoices!AH:AH)/COUNTIF(Invoices!AG:AH,A107),0),IF(COUNTIF(Invoices!AI:AJ,A107)&lt;&gt;0,IF(COUNTIF(Invoices!AI:AJ,A107)&lt;&gt;0,SUMIF(Invoices!AI:AJ,A107,Invoices!AJ:AJ)/COUNTIF(Invoices!AI:AJ,A107),0),IF(COUNTIF(Invoices!AK:AL,A107)&lt;&gt;0,IF(COUNTIF(Invoices!AK:AL,A107)&lt;&gt;0,SUMIF(Invoices!AK:AL,A107,Invoices!AL:AL)/COUNTIF(Invoices!AK:AL,A107),0),IF(COUNTIF(Invoices!AM:AN,A107)&lt;&gt;0,IF(COUNTIF(Invoices!AM:AN,A107)&lt;&gt;0,SUMIF(Invoices!AM:AN,A107,Invoices!AN:AN)/COUNTIF(Invoices!AM:AN,A107),0),"Not Available")))))))))))))))</f>
        <v>Not Available</v>
      </c>
    </row>
    <row r="108" spans="1:5" ht="13" x14ac:dyDescent="0.15">
      <c r="A108" s="6" t="s">
        <v>803</v>
      </c>
      <c r="C108" s="6" t="s">
        <v>804</v>
      </c>
      <c r="D108" s="6" t="s">
        <v>677</v>
      </c>
      <c r="E108">
        <f ca="1">IF(COUNTIF(Invoices!K:L,A108)&lt;&gt;0,IF(COUNTIF(Invoices!K:L,A108)&lt;&gt;0,SUMIF(Invoices!K:L,A108,Invoices!L:L)/COUNTIF(Invoices!K:L,A108),0),IF(COUNTIF(Invoices!M:N,A108)&lt;&gt;0,IF(COUNTIF(Invoices!M:N,A108)&lt;&gt;0,SUMIF(Invoices!M:N,A108,Invoices!N:N)/COUNTIF(Invoices!M:N,A108),0),IF(COUNTIF(Invoices!O:P,A108)&lt;&gt;0,IF(COUNTIF(Invoices!O:P,A108)&lt;&gt;0,SUMIF(Invoices!O:P,A108,Invoices!P:P)/COUNTIF(Invoices!O:P,A108),0),IF(COUNTIF(Invoices!Q:R,A108)&lt;&gt;0,IF(COUNTIF(Invoices!Q:R,A108)&lt;&gt;0,SUMIF(Invoices!Q:R,A108,Invoices!R:R)/COUNTIF(Invoices!Q:R,A108),0),IF(COUNTIF(Invoices!S:T,A108)&lt;&gt;0,IF(COUNTIF(Invoices!S:T,A108)&lt;&gt;0,SUMIF(Invoices!S:T,A108,Invoices!T:T)/COUNTIF(Invoices!S:T,A108),0),IF(COUNTIF(Invoices!U:V,A108)&lt;&gt;0,IF(COUNTIF(Invoices!U:V,A108)&lt;&gt;0,SUMIF(Invoices!U:V,A108,Invoices!V:V)/COUNTIF(Invoices!U:V,A108),0),IF(COUNTIF(Invoices!W:X,A108)&lt;&gt;0,IF(COUNTIF(Invoices!W:X,A108)&lt;&gt;0,SUMIF(Invoices!W:X,A108,Invoices!X:X)/COUNTIF(Invoices!W:X,A108),0),IF(COUNTIF(Invoices!Y:Z,A108)&lt;&gt;0,IF(COUNTIF(Invoices!Y:Z,A108)&lt;&gt;0,SUMIF(Invoices!Y:Z,A108,Invoices!Z:Z)/COUNTIF(Invoices!Y:Z,A108),0),IF(COUNTIF(Invoices!AA:AB,A108)&lt;&gt;0,IF(COUNTIF(Invoices!AA:AB,A108)&lt;&gt;0,SUMIF(Invoices!AA:AB,A108,Invoices!AB:AB)/COUNTIF(Invoices!AA:AB,A108),0),IF(COUNTIF(Invoices!AC:AD,A108)&lt;&gt;0,IF(COUNTIF(Invoices!AC:AD,A108)&lt;&gt;0,SUMIF(Invoices!AC:AD,A108,Invoices!AD:AD)/COUNTIF(Invoices!AC:AD,A108),0),IF(COUNTIF(Invoices!AE:AF,A108)&lt;&gt;0,IF(COUNTIF(Invoices!AE:AF,A108)&lt;&gt;0,SUMIF(Invoices!AE:AF,A108,Invoices!AF:AF)/COUNTIF(Invoices!AE:AF,A108),0),IF(COUNTIF(Invoices!AG:AH,A108)&lt;&gt;0,IF(COUNTIF(Invoices!AG:AH,A108)&lt;&gt;0,SUMIF(Invoices!AG:AH,A108,Invoices!AH:AH)/COUNTIF(Invoices!AG:AH,A108),0),IF(COUNTIF(Invoices!AI:AJ,A108)&lt;&gt;0,IF(COUNTIF(Invoices!AI:AJ,A108)&lt;&gt;0,SUMIF(Invoices!AI:AJ,A108,Invoices!AJ:AJ)/COUNTIF(Invoices!AI:AJ,A108),0),IF(COUNTIF(Invoices!AK:AL,A108)&lt;&gt;0,IF(COUNTIF(Invoices!AK:AL,A108)&lt;&gt;0,SUMIF(Invoices!AK:AL,A108,Invoices!AL:AL)/COUNTIF(Invoices!AK:AL,A108),0),IF(COUNTIF(Invoices!AM:AN,A108)&lt;&gt;0,IF(COUNTIF(Invoices!AM:AN,A108)&lt;&gt;0,SUMIF(Invoices!AM:AN,A108,Invoices!AN:AN)/COUNTIF(Invoices!AM:AN,A108),0),"Not Available")))))))))))))))</f>
        <v>0.99</v>
      </c>
    </row>
    <row r="109" spans="1:5" ht="13" x14ac:dyDescent="0.15">
      <c r="A109" s="6" t="s">
        <v>803</v>
      </c>
      <c r="B109" s="6" t="s">
        <v>677</v>
      </c>
      <c r="C109" s="6" t="s">
        <v>676</v>
      </c>
      <c r="D109" s="6" t="s">
        <v>677</v>
      </c>
      <c r="E109">
        <f ca="1">IF(COUNTIF(Invoices!K:L,A109)&lt;&gt;0,IF(COUNTIF(Invoices!K:L,A109)&lt;&gt;0,SUMIF(Invoices!K:L,A109,Invoices!L:L)/COUNTIF(Invoices!K:L,A109),0),IF(COUNTIF(Invoices!M:N,A109)&lt;&gt;0,IF(COUNTIF(Invoices!M:N,A109)&lt;&gt;0,SUMIF(Invoices!M:N,A109,Invoices!N:N)/COUNTIF(Invoices!M:N,A109),0),IF(COUNTIF(Invoices!O:P,A109)&lt;&gt;0,IF(COUNTIF(Invoices!O:P,A109)&lt;&gt;0,SUMIF(Invoices!O:P,A109,Invoices!P:P)/COUNTIF(Invoices!O:P,A109),0),IF(COUNTIF(Invoices!Q:R,A109)&lt;&gt;0,IF(COUNTIF(Invoices!Q:R,A109)&lt;&gt;0,SUMIF(Invoices!Q:R,A109,Invoices!R:R)/COUNTIF(Invoices!Q:R,A109),0),IF(COUNTIF(Invoices!S:T,A109)&lt;&gt;0,IF(COUNTIF(Invoices!S:T,A109)&lt;&gt;0,SUMIF(Invoices!S:T,A109,Invoices!T:T)/COUNTIF(Invoices!S:T,A109),0),IF(COUNTIF(Invoices!U:V,A109)&lt;&gt;0,IF(COUNTIF(Invoices!U:V,A109)&lt;&gt;0,SUMIF(Invoices!U:V,A109,Invoices!V:V)/COUNTIF(Invoices!U:V,A109),0),IF(COUNTIF(Invoices!W:X,A109)&lt;&gt;0,IF(COUNTIF(Invoices!W:X,A109)&lt;&gt;0,SUMIF(Invoices!W:X,A109,Invoices!X:X)/COUNTIF(Invoices!W:X,A109),0),IF(COUNTIF(Invoices!Y:Z,A109)&lt;&gt;0,IF(COUNTIF(Invoices!Y:Z,A109)&lt;&gt;0,SUMIF(Invoices!Y:Z,A109,Invoices!Z:Z)/COUNTIF(Invoices!Y:Z,A109),0),IF(COUNTIF(Invoices!AA:AB,A109)&lt;&gt;0,IF(COUNTIF(Invoices!AA:AB,A109)&lt;&gt;0,SUMIF(Invoices!AA:AB,A109,Invoices!AB:AB)/COUNTIF(Invoices!AA:AB,A109),0),IF(COUNTIF(Invoices!AC:AD,A109)&lt;&gt;0,IF(COUNTIF(Invoices!AC:AD,A109)&lt;&gt;0,SUMIF(Invoices!AC:AD,A109,Invoices!AD:AD)/COUNTIF(Invoices!AC:AD,A109),0),IF(COUNTIF(Invoices!AE:AF,A109)&lt;&gt;0,IF(COUNTIF(Invoices!AE:AF,A109)&lt;&gt;0,SUMIF(Invoices!AE:AF,A109,Invoices!AF:AF)/COUNTIF(Invoices!AE:AF,A109),0),IF(COUNTIF(Invoices!AG:AH,A109)&lt;&gt;0,IF(COUNTIF(Invoices!AG:AH,A109)&lt;&gt;0,SUMIF(Invoices!AG:AH,A109,Invoices!AH:AH)/COUNTIF(Invoices!AG:AH,A109),0),IF(COUNTIF(Invoices!AI:AJ,A109)&lt;&gt;0,IF(COUNTIF(Invoices!AI:AJ,A109)&lt;&gt;0,SUMIF(Invoices!AI:AJ,A109,Invoices!AJ:AJ)/COUNTIF(Invoices!AI:AJ,A109),0),IF(COUNTIF(Invoices!AK:AL,A109)&lt;&gt;0,IF(COUNTIF(Invoices!AK:AL,A109)&lt;&gt;0,SUMIF(Invoices!AK:AL,A109,Invoices!AL:AL)/COUNTIF(Invoices!AK:AL,A109),0),IF(COUNTIF(Invoices!AM:AN,A109)&lt;&gt;0,IF(COUNTIF(Invoices!AM:AN,A109)&lt;&gt;0,SUMIF(Invoices!AM:AN,A109,Invoices!AN:AN)/COUNTIF(Invoices!AM:AN,A109),0),"Not Available")))))))))))))))</f>
        <v>0.99</v>
      </c>
    </row>
    <row r="110" spans="1:5" ht="13" x14ac:dyDescent="0.15">
      <c r="A110" s="6" t="s">
        <v>805</v>
      </c>
      <c r="C110" s="6" t="s">
        <v>620</v>
      </c>
      <c r="D110" s="6" t="s">
        <v>574</v>
      </c>
      <c r="E110">
        <f ca="1">IF(COUNTIF(Invoices!K:L,A110)&lt;&gt;0,IF(COUNTIF(Invoices!K:L,A110)&lt;&gt;0,SUMIF(Invoices!K:L,A110,Invoices!L:L)/COUNTIF(Invoices!K:L,A110),0),IF(COUNTIF(Invoices!M:N,A110)&lt;&gt;0,IF(COUNTIF(Invoices!M:N,A110)&lt;&gt;0,SUMIF(Invoices!M:N,A110,Invoices!N:N)/COUNTIF(Invoices!M:N,A110),0),IF(COUNTIF(Invoices!O:P,A110)&lt;&gt;0,IF(COUNTIF(Invoices!O:P,A110)&lt;&gt;0,SUMIF(Invoices!O:P,A110,Invoices!P:P)/COUNTIF(Invoices!O:P,A110),0),IF(COUNTIF(Invoices!Q:R,A110)&lt;&gt;0,IF(COUNTIF(Invoices!Q:R,A110)&lt;&gt;0,SUMIF(Invoices!Q:R,A110,Invoices!R:R)/COUNTIF(Invoices!Q:R,A110),0),IF(COUNTIF(Invoices!S:T,A110)&lt;&gt;0,IF(COUNTIF(Invoices!S:T,A110)&lt;&gt;0,SUMIF(Invoices!S:T,A110,Invoices!T:T)/COUNTIF(Invoices!S:T,A110),0),IF(COUNTIF(Invoices!U:V,A110)&lt;&gt;0,IF(COUNTIF(Invoices!U:V,A110)&lt;&gt;0,SUMIF(Invoices!U:V,A110,Invoices!V:V)/COUNTIF(Invoices!U:V,A110),0),IF(COUNTIF(Invoices!W:X,A110)&lt;&gt;0,IF(COUNTIF(Invoices!W:X,A110)&lt;&gt;0,SUMIF(Invoices!W:X,A110,Invoices!X:X)/COUNTIF(Invoices!W:X,A110),0),IF(COUNTIF(Invoices!Y:Z,A110)&lt;&gt;0,IF(COUNTIF(Invoices!Y:Z,A110)&lt;&gt;0,SUMIF(Invoices!Y:Z,A110,Invoices!Z:Z)/COUNTIF(Invoices!Y:Z,A110),0),IF(COUNTIF(Invoices!AA:AB,A110)&lt;&gt;0,IF(COUNTIF(Invoices!AA:AB,A110)&lt;&gt;0,SUMIF(Invoices!AA:AB,A110,Invoices!AB:AB)/COUNTIF(Invoices!AA:AB,A110),0),IF(COUNTIF(Invoices!AC:AD,A110)&lt;&gt;0,IF(COUNTIF(Invoices!AC:AD,A110)&lt;&gt;0,SUMIF(Invoices!AC:AD,A110,Invoices!AD:AD)/COUNTIF(Invoices!AC:AD,A110),0),IF(COUNTIF(Invoices!AE:AF,A110)&lt;&gt;0,IF(COUNTIF(Invoices!AE:AF,A110)&lt;&gt;0,SUMIF(Invoices!AE:AF,A110,Invoices!AF:AF)/COUNTIF(Invoices!AE:AF,A110),0),IF(COUNTIF(Invoices!AG:AH,A110)&lt;&gt;0,IF(COUNTIF(Invoices!AG:AH,A110)&lt;&gt;0,SUMIF(Invoices!AG:AH,A110,Invoices!AH:AH)/COUNTIF(Invoices!AG:AH,A110),0),IF(COUNTIF(Invoices!AI:AJ,A110)&lt;&gt;0,IF(COUNTIF(Invoices!AI:AJ,A110)&lt;&gt;0,SUMIF(Invoices!AI:AJ,A110,Invoices!AJ:AJ)/COUNTIF(Invoices!AI:AJ,A110),0),IF(COUNTIF(Invoices!AK:AL,A110)&lt;&gt;0,IF(COUNTIF(Invoices!AK:AL,A110)&lt;&gt;0,SUMIF(Invoices!AK:AL,A110,Invoices!AL:AL)/COUNTIF(Invoices!AK:AL,A110),0),IF(COUNTIF(Invoices!AM:AN,A110)&lt;&gt;0,IF(COUNTIF(Invoices!AM:AN,A110)&lt;&gt;0,SUMIF(Invoices!AM:AN,A110,Invoices!AN:AN)/COUNTIF(Invoices!AM:AN,A110),0),"Not Available")))))))))))))))</f>
        <v>0.99</v>
      </c>
    </row>
    <row r="111" spans="1:5" ht="13" x14ac:dyDescent="0.15">
      <c r="A111" s="6" t="s">
        <v>805</v>
      </c>
      <c r="B111" s="6" t="s">
        <v>806</v>
      </c>
      <c r="C111" s="6" t="s">
        <v>622</v>
      </c>
      <c r="D111" s="6" t="s">
        <v>574</v>
      </c>
      <c r="E111">
        <f ca="1">IF(COUNTIF(Invoices!K:L,A111)&lt;&gt;0,IF(COUNTIF(Invoices!K:L,A111)&lt;&gt;0,SUMIF(Invoices!K:L,A111,Invoices!L:L)/COUNTIF(Invoices!K:L,A111),0),IF(COUNTIF(Invoices!M:N,A111)&lt;&gt;0,IF(COUNTIF(Invoices!M:N,A111)&lt;&gt;0,SUMIF(Invoices!M:N,A111,Invoices!N:N)/COUNTIF(Invoices!M:N,A111),0),IF(COUNTIF(Invoices!O:P,A111)&lt;&gt;0,IF(COUNTIF(Invoices!O:P,A111)&lt;&gt;0,SUMIF(Invoices!O:P,A111,Invoices!P:P)/COUNTIF(Invoices!O:P,A111),0),IF(COUNTIF(Invoices!Q:R,A111)&lt;&gt;0,IF(COUNTIF(Invoices!Q:R,A111)&lt;&gt;0,SUMIF(Invoices!Q:R,A111,Invoices!R:R)/COUNTIF(Invoices!Q:R,A111),0),IF(COUNTIF(Invoices!S:T,A111)&lt;&gt;0,IF(COUNTIF(Invoices!S:T,A111)&lt;&gt;0,SUMIF(Invoices!S:T,A111,Invoices!T:T)/COUNTIF(Invoices!S:T,A111),0),IF(COUNTIF(Invoices!U:V,A111)&lt;&gt;0,IF(COUNTIF(Invoices!U:V,A111)&lt;&gt;0,SUMIF(Invoices!U:V,A111,Invoices!V:V)/COUNTIF(Invoices!U:V,A111),0),IF(COUNTIF(Invoices!W:X,A111)&lt;&gt;0,IF(COUNTIF(Invoices!W:X,A111)&lt;&gt;0,SUMIF(Invoices!W:X,A111,Invoices!X:X)/COUNTIF(Invoices!W:X,A111),0),IF(COUNTIF(Invoices!Y:Z,A111)&lt;&gt;0,IF(COUNTIF(Invoices!Y:Z,A111)&lt;&gt;0,SUMIF(Invoices!Y:Z,A111,Invoices!Z:Z)/COUNTIF(Invoices!Y:Z,A111),0),IF(COUNTIF(Invoices!AA:AB,A111)&lt;&gt;0,IF(COUNTIF(Invoices!AA:AB,A111)&lt;&gt;0,SUMIF(Invoices!AA:AB,A111,Invoices!AB:AB)/COUNTIF(Invoices!AA:AB,A111),0),IF(COUNTIF(Invoices!AC:AD,A111)&lt;&gt;0,IF(COUNTIF(Invoices!AC:AD,A111)&lt;&gt;0,SUMIF(Invoices!AC:AD,A111,Invoices!AD:AD)/COUNTIF(Invoices!AC:AD,A111),0),IF(COUNTIF(Invoices!AE:AF,A111)&lt;&gt;0,IF(COUNTIF(Invoices!AE:AF,A111)&lt;&gt;0,SUMIF(Invoices!AE:AF,A111,Invoices!AF:AF)/COUNTIF(Invoices!AE:AF,A111),0),IF(COUNTIF(Invoices!AG:AH,A111)&lt;&gt;0,IF(COUNTIF(Invoices!AG:AH,A111)&lt;&gt;0,SUMIF(Invoices!AG:AH,A111,Invoices!AH:AH)/COUNTIF(Invoices!AG:AH,A111),0),IF(COUNTIF(Invoices!AI:AJ,A111)&lt;&gt;0,IF(COUNTIF(Invoices!AI:AJ,A111)&lt;&gt;0,SUMIF(Invoices!AI:AJ,A111,Invoices!AJ:AJ)/COUNTIF(Invoices!AI:AJ,A111),0),IF(COUNTIF(Invoices!AK:AL,A111)&lt;&gt;0,IF(COUNTIF(Invoices!AK:AL,A111)&lt;&gt;0,SUMIF(Invoices!AK:AL,A111,Invoices!AL:AL)/COUNTIF(Invoices!AK:AL,A111),0),IF(COUNTIF(Invoices!AM:AN,A111)&lt;&gt;0,IF(COUNTIF(Invoices!AM:AN,A111)&lt;&gt;0,SUMIF(Invoices!AM:AN,A111,Invoices!AN:AN)/COUNTIF(Invoices!AM:AN,A111),0),"Not Available")))))))))))))))</f>
        <v>0.99</v>
      </c>
    </row>
    <row r="112" spans="1:5" ht="13" x14ac:dyDescent="0.15">
      <c r="A112" s="6" t="s">
        <v>807</v>
      </c>
      <c r="B112" s="6" t="s">
        <v>808</v>
      </c>
      <c r="C112" s="6" t="s">
        <v>809</v>
      </c>
      <c r="D112" s="6" t="s">
        <v>810</v>
      </c>
      <c r="E112">
        <f ca="1">IF(COUNTIF(Invoices!K:L,A112)&lt;&gt;0,IF(COUNTIF(Invoices!K:L,A112)&lt;&gt;0,SUMIF(Invoices!K:L,A112,Invoices!L:L)/COUNTIF(Invoices!K:L,A112),0),IF(COUNTIF(Invoices!M:N,A112)&lt;&gt;0,IF(COUNTIF(Invoices!M:N,A112)&lt;&gt;0,SUMIF(Invoices!M:N,A112,Invoices!N:N)/COUNTIF(Invoices!M:N,A112),0),IF(COUNTIF(Invoices!O:P,A112)&lt;&gt;0,IF(COUNTIF(Invoices!O:P,A112)&lt;&gt;0,SUMIF(Invoices!O:P,A112,Invoices!P:P)/COUNTIF(Invoices!O:P,A112),0),IF(COUNTIF(Invoices!Q:R,A112)&lt;&gt;0,IF(COUNTIF(Invoices!Q:R,A112)&lt;&gt;0,SUMIF(Invoices!Q:R,A112,Invoices!R:R)/COUNTIF(Invoices!Q:R,A112),0),IF(COUNTIF(Invoices!S:T,A112)&lt;&gt;0,IF(COUNTIF(Invoices!S:T,A112)&lt;&gt;0,SUMIF(Invoices!S:T,A112,Invoices!T:T)/COUNTIF(Invoices!S:T,A112),0),IF(COUNTIF(Invoices!U:V,A112)&lt;&gt;0,IF(COUNTIF(Invoices!U:V,A112)&lt;&gt;0,SUMIF(Invoices!U:V,A112,Invoices!V:V)/COUNTIF(Invoices!U:V,A112),0),IF(COUNTIF(Invoices!W:X,A112)&lt;&gt;0,IF(COUNTIF(Invoices!W:X,A112)&lt;&gt;0,SUMIF(Invoices!W:X,A112,Invoices!X:X)/COUNTIF(Invoices!W:X,A112),0),IF(COUNTIF(Invoices!Y:Z,A112)&lt;&gt;0,IF(COUNTIF(Invoices!Y:Z,A112)&lt;&gt;0,SUMIF(Invoices!Y:Z,A112,Invoices!Z:Z)/COUNTIF(Invoices!Y:Z,A112),0),IF(COUNTIF(Invoices!AA:AB,A112)&lt;&gt;0,IF(COUNTIF(Invoices!AA:AB,A112)&lt;&gt;0,SUMIF(Invoices!AA:AB,A112,Invoices!AB:AB)/COUNTIF(Invoices!AA:AB,A112),0),IF(COUNTIF(Invoices!AC:AD,A112)&lt;&gt;0,IF(COUNTIF(Invoices!AC:AD,A112)&lt;&gt;0,SUMIF(Invoices!AC:AD,A112,Invoices!AD:AD)/COUNTIF(Invoices!AC:AD,A112),0),IF(COUNTIF(Invoices!AE:AF,A112)&lt;&gt;0,IF(COUNTIF(Invoices!AE:AF,A112)&lt;&gt;0,SUMIF(Invoices!AE:AF,A112,Invoices!AF:AF)/COUNTIF(Invoices!AE:AF,A112),0),IF(COUNTIF(Invoices!AG:AH,A112)&lt;&gt;0,IF(COUNTIF(Invoices!AG:AH,A112)&lt;&gt;0,SUMIF(Invoices!AG:AH,A112,Invoices!AH:AH)/COUNTIF(Invoices!AG:AH,A112),0),IF(COUNTIF(Invoices!AI:AJ,A112)&lt;&gt;0,IF(COUNTIF(Invoices!AI:AJ,A112)&lt;&gt;0,SUMIF(Invoices!AI:AJ,A112,Invoices!AJ:AJ)/COUNTIF(Invoices!AI:AJ,A112),0),IF(COUNTIF(Invoices!AK:AL,A112)&lt;&gt;0,IF(COUNTIF(Invoices!AK:AL,A112)&lt;&gt;0,SUMIF(Invoices!AK:AL,A112,Invoices!AL:AL)/COUNTIF(Invoices!AK:AL,A112),0),IF(COUNTIF(Invoices!AM:AN,A112)&lt;&gt;0,IF(COUNTIF(Invoices!AM:AN,A112)&lt;&gt;0,SUMIF(Invoices!AM:AN,A112,Invoices!AN:AN)/COUNTIF(Invoices!AM:AN,A112),0),"Not Available")))))))))))))))</f>
        <v>0.99</v>
      </c>
    </row>
    <row r="113" spans="1:5" ht="13" x14ac:dyDescent="0.15">
      <c r="A113" s="6" t="s">
        <v>811</v>
      </c>
      <c r="B113" s="6" t="s">
        <v>562</v>
      </c>
      <c r="C113" s="6" t="s">
        <v>812</v>
      </c>
      <c r="D113" s="6" t="s">
        <v>562</v>
      </c>
      <c r="E113">
        <f ca="1">IF(COUNTIF(Invoices!K:L,A113)&lt;&gt;0,IF(COUNTIF(Invoices!K:L,A113)&lt;&gt;0,SUMIF(Invoices!K:L,A113,Invoices!L:L)/COUNTIF(Invoices!K:L,A113),0),IF(COUNTIF(Invoices!M:N,A113)&lt;&gt;0,IF(COUNTIF(Invoices!M:N,A113)&lt;&gt;0,SUMIF(Invoices!M:N,A113,Invoices!N:N)/COUNTIF(Invoices!M:N,A113),0),IF(COUNTIF(Invoices!O:P,A113)&lt;&gt;0,IF(COUNTIF(Invoices!O:P,A113)&lt;&gt;0,SUMIF(Invoices!O:P,A113,Invoices!P:P)/COUNTIF(Invoices!O:P,A113),0),IF(COUNTIF(Invoices!Q:R,A113)&lt;&gt;0,IF(COUNTIF(Invoices!Q:R,A113)&lt;&gt;0,SUMIF(Invoices!Q:R,A113,Invoices!R:R)/COUNTIF(Invoices!Q:R,A113),0),IF(COUNTIF(Invoices!S:T,A113)&lt;&gt;0,IF(COUNTIF(Invoices!S:T,A113)&lt;&gt;0,SUMIF(Invoices!S:T,A113,Invoices!T:T)/COUNTIF(Invoices!S:T,A113),0),IF(COUNTIF(Invoices!U:V,A113)&lt;&gt;0,IF(COUNTIF(Invoices!U:V,A113)&lt;&gt;0,SUMIF(Invoices!U:V,A113,Invoices!V:V)/COUNTIF(Invoices!U:V,A113),0),IF(COUNTIF(Invoices!W:X,A113)&lt;&gt;0,IF(COUNTIF(Invoices!W:X,A113)&lt;&gt;0,SUMIF(Invoices!W:X,A113,Invoices!X:X)/COUNTIF(Invoices!W:X,A113),0),IF(COUNTIF(Invoices!Y:Z,A113)&lt;&gt;0,IF(COUNTIF(Invoices!Y:Z,A113)&lt;&gt;0,SUMIF(Invoices!Y:Z,A113,Invoices!Z:Z)/COUNTIF(Invoices!Y:Z,A113),0),IF(COUNTIF(Invoices!AA:AB,A113)&lt;&gt;0,IF(COUNTIF(Invoices!AA:AB,A113)&lt;&gt;0,SUMIF(Invoices!AA:AB,A113,Invoices!AB:AB)/COUNTIF(Invoices!AA:AB,A113),0),IF(COUNTIF(Invoices!AC:AD,A113)&lt;&gt;0,IF(COUNTIF(Invoices!AC:AD,A113)&lt;&gt;0,SUMIF(Invoices!AC:AD,A113,Invoices!AD:AD)/COUNTIF(Invoices!AC:AD,A113),0),IF(COUNTIF(Invoices!AE:AF,A113)&lt;&gt;0,IF(COUNTIF(Invoices!AE:AF,A113)&lt;&gt;0,SUMIF(Invoices!AE:AF,A113,Invoices!AF:AF)/COUNTIF(Invoices!AE:AF,A113),0),IF(COUNTIF(Invoices!AG:AH,A113)&lt;&gt;0,IF(COUNTIF(Invoices!AG:AH,A113)&lt;&gt;0,SUMIF(Invoices!AG:AH,A113,Invoices!AH:AH)/COUNTIF(Invoices!AG:AH,A113),0),IF(COUNTIF(Invoices!AI:AJ,A113)&lt;&gt;0,IF(COUNTIF(Invoices!AI:AJ,A113)&lt;&gt;0,SUMIF(Invoices!AI:AJ,A113,Invoices!AJ:AJ)/COUNTIF(Invoices!AI:AJ,A113),0),IF(COUNTIF(Invoices!AK:AL,A113)&lt;&gt;0,IF(COUNTIF(Invoices!AK:AL,A113)&lt;&gt;0,SUMIF(Invoices!AK:AL,A113,Invoices!AL:AL)/COUNTIF(Invoices!AK:AL,A113),0),IF(COUNTIF(Invoices!AM:AN,A113)&lt;&gt;0,IF(COUNTIF(Invoices!AM:AN,A113)&lt;&gt;0,SUMIF(Invoices!AM:AN,A113,Invoices!AN:AN)/COUNTIF(Invoices!AM:AN,A113),0),"Not Available")))))))))))))))</f>
        <v>0.99</v>
      </c>
    </row>
    <row r="114" spans="1:5" ht="13" x14ac:dyDescent="0.15">
      <c r="A114" s="6" t="s">
        <v>813</v>
      </c>
      <c r="B114" s="6" t="s">
        <v>814</v>
      </c>
      <c r="C114" s="6" t="s">
        <v>815</v>
      </c>
      <c r="D114" s="6" t="s">
        <v>816</v>
      </c>
      <c r="E114">
        <f ca="1">IF(COUNTIF(Invoices!K:L,A114)&lt;&gt;0,IF(COUNTIF(Invoices!K:L,A114)&lt;&gt;0,SUMIF(Invoices!K:L,A114,Invoices!L:L)/COUNTIF(Invoices!K:L,A114),0),IF(COUNTIF(Invoices!M:N,A114)&lt;&gt;0,IF(COUNTIF(Invoices!M:N,A114)&lt;&gt;0,SUMIF(Invoices!M:N,A114,Invoices!N:N)/COUNTIF(Invoices!M:N,A114),0),IF(COUNTIF(Invoices!O:P,A114)&lt;&gt;0,IF(COUNTIF(Invoices!O:P,A114)&lt;&gt;0,SUMIF(Invoices!O:P,A114,Invoices!P:P)/COUNTIF(Invoices!O:P,A114),0),IF(COUNTIF(Invoices!Q:R,A114)&lt;&gt;0,IF(COUNTIF(Invoices!Q:R,A114)&lt;&gt;0,SUMIF(Invoices!Q:R,A114,Invoices!R:R)/COUNTIF(Invoices!Q:R,A114),0),IF(COUNTIF(Invoices!S:T,A114)&lt;&gt;0,IF(COUNTIF(Invoices!S:T,A114)&lt;&gt;0,SUMIF(Invoices!S:T,A114,Invoices!T:T)/COUNTIF(Invoices!S:T,A114),0),IF(COUNTIF(Invoices!U:V,A114)&lt;&gt;0,IF(COUNTIF(Invoices!U:V,A114)&lt;&gt;0,SUMIF(Invoices!U:V,A114,Invoices!V:V)/COUNTIF(Invoices!U:V,A114),0),IF(COUNTIF(Invoices!W:X,A114)&lt;&gt;0,IF(COUNTIF(Invoices!W:X,A114)&lt;&gt;0,SUMIF(Invoices!W:X,A114,Invoices!X:X)/COUNTIF(Invoices!W:X,A114),0),IF(COUNTIF(Invoices!Y:Z,A114)&lt;&gt;0,IF(COUNTIF(Invoices!Y:Z,A114)&lt;&gt;0,SUMIF(Invoices!Y:Z,A114,Invoices!Z:Z)/COUNTIF(Invoices!Y:Z,A114),0),IF(COUNTIF(Invoices!AA:AB,A114)&lt;&gt;0,IF(COUNTIF(Invoices!AA:AB,A114)&lt;&gt;0,SUMIF(Invoices!AA:AB,A114,Invoices!AB:AB)/COUNTIF(Invoices!AA:AB,A114),0),IF(COUNTIF(Invoices!AC:AD,A114)&lt;&gt;0,IF(COUNTIF(Invoices!AC:AD,A114)&lt;&gt;0,SUMIF(Invoices!AC:AD,A114,Invoices!AD:AD)/COUNTIF(Invoices!AC:AD,A114),0),IF(COUNTIF(Invoices!AE:AF,A114)&lt;&gt;0,IF(COUNTIF(Invoices!AE:AF,A114)&lt;&gt;0,SUMIF(Invoices!AE:AF,A114,Invoices!AF:AF)/COUNTIF(Invoices!AE:AF,A114),0),IF(COUNTIF(Invoices!AG:AH,A114)&lt;&gt;0,IF(COUNTIF(Invoices!AG:AH,A114)&lt;&gt;0,SUMIF(Invoices!AG:AH,A114,Invoices!AH:AH)/COUNTIF(Invoices!AG:AH,A114),0),IF(COUNTIF(Invoices!AI:AJ,A114)&lt;&gt;0,IF(COUNTIF(Invoices!AI:AJ,A114)&lt;&gt;0,SUMIF(Invoices!AI:AJ,A114,Invoices!AJ:AJ)/COUNTIF(Invoices!AI:AJ,A114),0),IF(COUNTIF(Invoices!AK:AL,A114)&lt;&gt;0,IF(COUNTIF(Invoices!AK:AL,A114)&lt;&gt;0,SUMIF(Invoices!AK:AL,A114,Invoices!AL:AL)/COUNTIF(Invoices!AK:AL,A114),0),IF(COUNTIF(Invoices!AM:AN,A114)&lt;&gt;0,IF(COUNTIF(Invoices!AM:AN,A114)&lt;&gt;0,SUMIF(Invoices!AM:AN,A114,Invoices!AN:AN)/COUNTIF(Invoices!AM:AN,A114),0),"Not Available")))))))))))))))</f>
        <v>0.99</v>
      </c>
    </row>
    <row r="115" spans="1:5" ht="13" x14ac:dyDescent="0.15">
      <c r="A115" s="6" t="s">
        <v>817</v>
      </c>
      <c r="C115" s="6" t="s">
        <v>818</v>
      </c>
      <c r="D115" s="6" t="s">
        <v>819</v>
      </c>
      <c r="E115">
        <f ca="1">IF(COUNTIF(Invoices!K:L,A115)&lt;&gt;0,IF(COUNTIF(Invoices!K:L,A115)&lt;&gt;0,SUMIF(Invoices!K:L,A115,Invoices!L:L)/COUNTIF(Invoices!K:L,A115),0),IF(COUNTIF(Invoices!M:N,A115)&lt;&gt;0,IF(COUNTIF(Invoices!M:N,A115)&lt;&gt;0,SUMIF(Invoices!M:N,A115,Invoices!N:N)/COUNTIF(Invoices!M:N,A115),0),IF(COUNTIF(Invoices!O:P,A115)&lt;&gt;0,IF(COUNTIF(Invoices!O:P,A115)&lt;&gt;0,SUMIF(Invoices!O:P,A115,Invoices!P:P)/COUNTIF(Invoices!O:P,A115),0),IF(COUNTIF(Invoices!Q:R,A115)&lt;&gt;0,IF(COUNTIF(Invoices!Q:R,A115)&lt;&gt;0,SUMIF(Invoices!Q:R,A115,Invoices!R:R)/COUNTIF(Invoices!Q:R,A115),0),IF(COUNTIF(Invoices!S:T,A115)&lt;&gt;0,IF(COUNTIF(Invoices!S:T,A115)&lt;&gt;0,SUMIF(Invoices!S:T,A115,Invoices!T:T)/COUNTIF(Invoices!S:T,A115),0),IF(COUNTIF(Invoices!U:V,A115)&lt;&gt;0,IF(COUNTIF(Invoices!U:V,A115)&lt;&gt;0,SUMIF(Invoices!U:V,A115,Invoices!V:V)/COUNTIF(Invoices!U:V,A115),0),IF(COUNTIF(Invoices!W:X,A115)&lt;&gt;0,IF(COUNTIF(Invoices!W:X,A115)&lt;&gt;0,SUMIF(Invoices!W:X,A115,Invoices!X:X)/COUNTIF(Invoices!W:X,A115),0),IF(COUNTIF(Invoices!Y:Z,A115)&lt;&gt;0,IF(COUNTIF(Invoices!Y:Z,A115)&lt;&gt;0,SUMIF(Invoices!Y:Z,A115,Invoices!Z:Z)/COUNTIF(Invoices!Y:Z,A115),0),IF(COUNTIF(Invoices!AA:AB,A115)&lt;&gt;0,IF(COUNTIF(Invoices!AA:AB,A115)&lt;&gt;0,SUMIF(Invoices!AA:AB,A115,Invoices!AB:AB)/COUNTIF(Invoices!AA:AB,A115),0),IF(COUNTIF(Invoices!AC:AD,A115)&lt;&gt;0,IF(COUNTIF(Invoices!AC:AD,A115)&lt;&gt;0,SUMIF(Invoices!AC:AD,A115,Invoices!AD:AD)/COUNTIF(Invoices!AC:AD,A115),0),IF(COUNTIF(Invoices!AE:AF,A115)&lt;&gt;0,IF(COUNTIF(Invoices!AE:AF,A115)&lt;&gt;0,SUMIF(Invoices!AE:AF,A115,Invoices!AF:AF)/COUNTIF(Invoices!AE:AF,A115),0),IF(COUNTIF(Invoices!AG:AH,A115)&lt;&gt;0,IF(COUNTIF(Invoices!AG:AH,A115)&lt;&gt;0,SUMIF(Invoices!AG:AH,A115,Invoices!AH:AH)/COUNTIF(Invoices!AG:AH,A115),0),IF(COUNTIF(Invoices!AI:AJ,A115)&lt;&gt;0,IF(COUNTIF(Invoices!AI:AJ,A115)&lt;&gt;0,SUMIF(Invoices!AI:AJ,A115,Invoices!AJ:AJ)/COUNTIF(Invoices!AI:AJ,A115),0),IF(COUNTIF(Invoices!AK:AL,A115)&lt;&gt;0,IF(COUNTIF(Invoices!AK:AL,A115)&lt;&gt;0,SUMIF(Invoices!AK:AL,A115,Invoices!AL:AL)/COUNTIF(Invoices!AK:AL,A115),0),IF(COUNTIF(Invoices!AM:AN,A115)&lt;&gt;0,IF(COUNTIF(Invoices!AM:AN,A115)&lt;&gt;0,SUMIF(Invoices!AM:AN,A115,Invoices!AN:AN)/COUNTIF(Invoices!AM:AN,A115),0),"Not Available")))))))))))))))</f>
        <v>0.99</v>
      </c>
    </row>
    <row r="116" spans="1:5" ht="13" x14ac:dyDescent="0.15">
      <c r="A116" s="6" t="s">
        <v>820</v>
      </c>
      <c r="B116" s="6" t="s">
        <v>821</v>
      </c>
      <c r="C116" s="6" t="s">
        <v>822</v>
      </c>
      <c r="D116" s="6" t="s">
        <v>823</v>
      </c>
      <c r="E116" t="str">
        <f>IF(COUNTIF(Invoices!K:L,A116)&lt;&gt;0,IF(COUNTIF(Invoices!K:L,A116)&lt;&gt;0,SUMIF(Invoices!K:L,A116,Invoices!L:L)/COUNTIF(Invoices!K:L,A116),0),IF(COUNTIF(Invoices!M:N,A116)&lt;&gt;0,IF(COUNTIF(Invoices!M:N,A116)&lt;&gt;0,SUMIF(Invoices!M:N,A116,Invoices!N:N)/COUNTIF(Invoices!M:N,A116),0),IF(COUNTIF(Invoices!O:P,A116)&lt;&gt;0,IF(COUNTIF(Invoices!O:P,A116)&lt;&gt;0,SUMIF(Invoices!O:P,A116,Invoices!P:P)/COUNTIF(Invoices!O:P,A116),0),IF(COUNTIF(Invoices!Q:R,A116)&lt;&gt;0,IF(COUNTIF(Invoices!Q:R,A116)&lt;&gt;0,SUMIF(Invoices!Q:R,A116,Invoices!R:R)/COUNTIF(Invoices!Q:R,A116),0),IF(COUNTIF(Invoices!S:T,A116)&lt;&gt;0,IF(COUNTIF(Invoices!S:T,A116)&lt;&gt;0,SUMIF(Invoices!S:T,A116,Invoices!T:T)/COUNTIF(Invoices!S:T,A116),0),IF(COUNTIF(Invoices!U:V,A116)&lt;&gt;0,IF(COUNTIF(Invoices!U:V,A116)&lt;&gt;0,SUMIF(Invoices!U:V,A116,Invoices!V:V)/COUNTIF(Invoices!U:V,A116),0),IF(COUNTIF(Invoices!W:X,A116)&lt;&gt;0,IF(COUNTIF(Invoices!W:X,A116)&lt;&gt;0,SUMIF(Invoices!W:X,A116,Invoices!X:X)/COUNTIF(Invoices!W:X,A116),0),IF(COUNTIF(Invoices!Y:Z,A116)&lt;&gt;0,IF(COUNTIF(Invoices!Y:Z,A116)&lt;&gt;0,SUMIF(Invoices!Y:Z,A116,Invoices!Z:Z)/COUNTIF(Invoices!Y:Z,A116),0),IF(COUNTIF(Invoices!AA:AB,A116)&lt;&gt;0,IF(COUNTIF(Invoices!AA:AB,A116)&lt;&gt;0,SUMIF(Invoices!AA:AB,A116,Invoices!AB:AB)/COUNTIF(Invoices!AA:AB,A116),0),IF(COUNTIF(Invoices!AC:AD,A116)&lt;&gt;0,IF(COUNTIF(Invoices!AC:AD,A116)&lt;&gt;0,SUMIF(Invoices!AC:AD,A116,Invoices!AD:AD)/COUNTIF(Invoices!AC:AD,A116),0),IF(COUNTIF(Invoices!AE:AF,A116)&lt;&gt;0,IF(COUNTIF(Invoices!AE:AF,A116)&lt;&gt;0,SUMIF(Invoices!AE:AF,A116,Invoices!AF:AF)/COUNTIF(Invoices!AE:AF,A116),0),IF(COUNTIF(Invoices!AG:AH,A116)&lt;&gt;0,IF(COUNTIF(Invoices!AG:AH,A116)&lt;&gt;0,SUMIF(Invoices!AG:AH,A116,Invoices!AH:AH)/COUNTIF(Invoices!AG:AH,A116),0),IF(COUNTIF(Invoices!AI:AJ,A116)&lt;&gt;0,IF(COUNTIF(Invoices!AI:AJ,A116)&lt;&gt;0,SUMIF(Invoices!AI:AJ,A116,Invoices!AJ:AJ)/COUNTIF(Invoices!AI:AJ,A116),0),IF(COUNTIF(Invoices!AK:AL,A116)&lt;&gt;0,IF(COUNTIF(Invoices!AK:AL,A116)&lt;&gt;0,SUMIF(Invoices!AK:AL,A116,Invoices!AL:AL)/COUNTIF(Invoices!AK:AL,A116),0),IF(COUNTIF(Invoices!AM:AN,A116)&lt;&gt;0,IF(COUNTIF(Invoices!AM:AN,A116)&lt;&gt;0,SUMIF(Invoices!AM:AN,A116,Invoices!AN:AN)/COUNTIF(Invoices!AM:AN,A116),0),"Not Available")))))))))))))))</f>
        <v>Not Available</v>
      </c>
    </row>
    <row r="117" spans="1:5" ht="13" x14ac:dyDescent="0.15">
      <c r="A117" s="6" t="s">
        <v>824</v>
      </c>
      <c r="C117" s="6" t="s">
        <v>669</v>
      </c>
      <c r="D117" s="6" t="s">
        <v>670</v>
      </c>
      <c r="E117" t="str">
        <f>IF(COUNTIF(Invoices!K:L,A117)&lt;&gt;0,IF(COUNTIF(Invoices!K:L,A117)&lt;&gt;0,SUMIF(Invoices!K:L,A117,Invoices!L:L)/COUNTIF(Invoices!K:L,A117),0),IF(COUNTIF(Invoices!M:N,A117)&lt;&gt;0,IF(COUNTIF(Invoices!M:N,A117)&lt;&gt;0,SUMIF(Invoices!M:N,A117,Invoices!N:N)/COUNTIF(Invoices!M:N,A117),0),IF(COUNTIF(Invoices!O:P,A117)&lt;&gt;0,IF(COUNTIF(Invoices!O:P,A117)&lt;&gt;0,SUMIF(Invoices!O:P,A117,Invoices!P:P)/COUNTIF(Invoices!O:P,A117),0),IF(COUNTIF(Invoices!Q:R,A117)&lt;&gt;0,IF(COUNTIF(Invoices!Q:R,A117)&lt;&gt;0,SUMIF(Invoices!Q:R,A117,Invoices!R:R)/COUNTIF(Invoices!Q:R,A117),0),IF(COUNTIF(Invoices!S:T,A117)&lt;&gt;0,IF(COUNTIF(Invoices!S:T,A117)&lt;&gt;0,SUMIF(Invoices!S:T,A117,Invoices!T:T)/COUNTIF(Invoices!S:T,A117),0),IF(COUNTIF(Invoices!U:V,A117)&lt;&gt;0,IF(COUNTIF(Invoices!U:V,A117)&lt;&gt;0,SUMIF(Invoices!U:V,A117,Invoices!V:V)/COUNTIF(Invoices!U:V,A117),0),IF(COUNTIF(Invoices!W:X,A117)&lt;&gt;0,IF(COUNTIF(Invoices!W:X,A117)&lt;&gt;0,SUMIF(Invoices!W:X,A117,Invoices!X:X)/COUNTIF(Invoices!W:X,A117),0),IF(COUNTIF(Invoices!Y:Z,A117)&lt;&gt;0,IF(COUNTIF(Invoices!Y:Z,A117)&lt;&gt;0,SUMIF(Invoices!Y:Z,A117,Invoices!Z:Z)/COUNTIF(Invoices!Y:Z,A117),0),IF(COUNTIF(Invoices!AA:AB,A117)&lt;&gt;0,IF(COUNTIF(Invoices!AA:AB,A117)&lt;&gt;0,SUMIF(Invoices!AA:AB,A117,Invoices!AB:AB)/COUNTIF(Invoices!AA:AB,A117),0),IF(COUNTIF(Invoices!AC:AD,A117)&lt;&gt;0,IF(COUNTIF(Invoices!AC:AD,A117)&lt;&gt;0,SUMIF(Invoices!AC:AD,A117,Invoices!AD:AD)/COUNTIF(Invoices!AC:AD,A117),0),IF(COUNTIF(Invoices!AE:AF,A117)&lt;&gt;0,IF(COUNTIF(Invoices!AE:AF,A117)&lt;&gt;0,SUMIF(Invoices!AE:AF,A117,Invoices!AF:AF)/COUNTIF(Invoices!AE:AF,A117),0),IF(COUNTIF(Invoices!AG:AH,A117)&lt;&gt;0,IF(COUNTIF(Invoices!AG:AH,A117)&lt;&gt;0,SUMIF(Invoices!AG:AH,A117,Invoices!AH:AH)/COUNTIF(Invoices!AG:AH,A117),0),IF(COUNTIF(Invoices!AI:AJ,A117)&lt;&gt;0,IF(COUNTIF(Invoices!AI:AJ,A117)&lt;&gt;0,SUMIF(Invoices!AI:AJ,A117,Invoices!AJ:AJ)/COUNTIF(Invoices!AI:AJ,A117),0),IF(COUNTIF(Invoices!AK:AL,A117)&lt;&gt;0,IF(COUNTIF(Invoices!AK:AL,A117)&lt;&gt;0,SUMIF(Invoices!AK:AL,A117,Invoices!AL:AL)/COUNTIF(Invoices!AK:AL,A117),0),IF(COUNTIF(Invoices!AM:AN,A117)&lt;&gt;0,IF(COUNTIF(Invoices!AM:AN,A117)&lt;&gt;0,SUMIF(Invoices!AM:AN,A117,Invoices!AN:AN)/COUNTIF(Invoices!AM:AN,A117),0),"Not Available")))))))))))))))</f>
        <v>Not Available</v>
      </c>
    </row>
    <row r="118" spans="1:5" ht="13" x14ac:dyDescent="0.15">
      <c r="A118" s="6" t="s">
        <v>825</v>
      </c>
      <c r="B118" s="6" t="s">
        <v>826</v>
      </c>
      <c r="C118" s="6" t="s">
        <v>827</v>
      </c>
      <c r="D118" s="6" t="s">
        <v>828</v>
      </c>
      <c r="E118">
        <f ca="1">IF(COUNTIF(Invoices!K:L,A118)&lt;&gt;0,IF(COUNTIF(Invoices!K:L,A118)&lt;&gt;0,SUMIF(Invoices!K:L,A118,Invoices!L:L)/COUNTIF(Invoices!K:L,A118),0),IF(COUNTIF(Invoices!M:N,A118)&lt;&gt;0,IF(COUNTIF(Invoices!M:N,A118)&lt;&gt;0,SUMIF(Invoices!M:N,A118,Invoices!N:N)/COUNTIF(Invoices!M:N,A118),0),IF(COUNTIF(Invoices!O:P,A118)&lt;&gt;0,IF(COUNTIF(Invoices!O:P,A118)&lt;&gt;0,SUMIF(Invoices!O:P,A118,Invoices!P:P)/COUNTIF(Invoices!O:P,A118),0),IF(COUNTIF(Invoices!Q:R,A118)&lt;&gt;0,IF(COUNTIF(Invoices!Q:R,A118)&lt;&gt;0,SUMIF(Invoices!Q:R,A118,Invoices!R:R)/COUNTIF(Invoices!Q:R,A118),0),IF(COUNTIF(Invoices!S:T,A118)&lt;&gt;0,IF(COUNTIF(Invoices!S:T,A118)&lt;&gt;0,SUMIF(Invoices!S:T,A118,Invoices!T:T)/COUNTIF(Invoices!S:T,A118),0),IF(COUNTIF(Invoices!U:V,A118)&lt;&gt;0,IF(COUNTIF(Invoices!U:V,A118)&lt;&gt;0,SUMIF(Invoices!U:V,A118,Invoices!V:V)/COUNTIF(Invoices!U:V,A118),0),IF(COUNTIF(Invoices!W:X,A118)&lt;&gt;0,IF(COUNTIF(Invoices!W:X,A118)&lt;&gt;0,SUMIF(Invoices!W:X,A118,Invoices!X:X)/COUNTIF(Invoices!W:X,A118),0),IF(COUNTIF(Invoices!Y:Z,A118)&lt;&gt;0,IF(COUNTIF(Invoices!Y:Z,A118)&lt;&gt;0,SUMIF(Invoices!Y:Z,A118,Invoices!Z:Z)/COUNTIF(Invoices!Y:Z,A118),0),IF(COUNTIF(Invoices!AA:AB,A118)&lt;&gt;0,IF(COUNTIF(Invoices!AA:AB,A118)&lt;&gt;0,SUMIF(Invoices!AA:AB,A118,Invoices!AB:AB)/COUNTIF(Invoices!AA:AB,A118),0),IF(COUNTIF(Invoices!AC:AD,A118)&lt;&gt;0,IF(COUNTIF(Invoices!AC:AD,A118)&lt;&gt;0,SUMIF(Invoices!AC:AD,A118,Invoices!AD:AD)/COUNTIF(Invoices!AC:AD,A118),0),IF(COUNTIF(Invoices!AE:AF,A118)&lt;&gt;0,IF(COUNTIF(Invoices!AE:AF,A118)&lt;&gt;0,SUMIF(Invoices!AE:AF,A118,Invoices!AF:AF)/COUNTIF(Invoices!AE:AF,A118),0),IF(COUNTIF(Invoices!AG:AH,A118)&lt;&gt;0,IF(COUNTIF(Invoices!AG:AH,A118)&lt;&gt;0,SUMIF(Invoices!AG:AH,A118,Invoices!AH:AH)/COUNTIF(Invoices!AG:AH,A118),0),IF(COUNTIF(Invoices!AI:AJ,A118)&lt;&gt;0,IF(COUNTIF(Invoices!AI:AJ,A118)&lt;&gt;0,SUMIF(Invoices!AI:AJ,A118,Invoices!AJ:AJ)/COUNTIF(Invoices!AI:AJ,A118),0),IF(COUNTIF(Invoices!AK:AL,A118)&lt;&gt;0,IF(COUNTIF(Invoices!AK:AL,A118)&lt;&gt;0,SUMIF(Invoices!AK:AL,A118,Invoices!AL:AL)/COUNTIF(Invoices!AK:AL,A118),0),IF(COUNTIF(Invoices!AM:AN,A118)&lt;&gt;0,IF(COUNTIF(Invoices!AM:AN,A118)&lt;&gt;0,SUMIF(Invoices!AM:AN,A118,Invoices!AN:AN)/COUNTIF(Invoices!AM:AN,A118),0),"Not Available")))))))))))))))</f>
        <v>0.99</v>
      </c>
    </row>
    <row r="119" spans="1:5" ht="13" x14ac:dyDescent="0.15">
      <c r="A119" s="6" t="s">
        <v>829</v>
      </c>
      <c r="C119" s="6" t="s">
        <v>830</v>
      </c>
      <c r="D119" s="6" t="s">
        <v>590</v>
      </c>
      <c r="E119">
        <f ca="1">IF(COUNTIF(Invoices!K:L,A119)&lt;&gt;0,IF(COUNTIF(Invoices!K:L,A119)&lt;&gt;0,SUMIF(Invoices!K:L,A119,Invoices!L:L)/COUNTIF(Invoices!K:L,A119),0),IF(COUNTIF(Invoices!M:N,A119)&lt;&gt;0,IF(COUNTIF(Invoices!M:N,A119)&lt;&gt;0,SUMIF(Invoices!M:N,A119,Invoices!N:N)/COUNTIF(Invoices!M:N,A119),0),IF(COUNTIF(Invoices!O:P,A119)&lt;&gt;0,IF(COUNTIF(Invoices!O:P,A119)&lt;&gt;0,SUMIF(Invoices!O:P,A119,Invoices!P:P)/COUNTIF(Invoices!O:P,A119),0),IF(COUNTIF(Invoices!Q:R,A119)&lt;&gt;0,IF(COUNTIF(Invoices!Q:R,A119)&lt;&gt;0,SUMIF(Invoices!Q:R,A119,Invoices!R:R)/COUNTIF(Invoices!Q:R,A119),0),IF(COUNTIF(Invoices!S:T,A119)&lt;&gt;0,IF(COUNTIF(Invoices!S:T,A119)&lt;&gt;0,SUMIF(Invoices!S:T,A119,Invoices!T:T)/COUNTIF(Invoices!S:T,A119),0),IF(COUNTIF(Invoices!U:V,A119)&lt;&gt;0,IF(COUNTIF(Invoices!U:V,A119)&lt;&gt;0,SUMIF(Invoices!U:V,A119,Invoices!V:V)/COUNTIF(Invoices!U:V,A119),0),IF(COUNTIF(Invoices!W:X,A119)&lt;&gt;0,IF(COUNTIF(Invoices!W:X,A119)&lt;&gt;0,SUMIF(Invoices!W:X,A119,Invoices!X:X)/COUNTIF(Invoices!W:X,A119),0),IF(COUNTIF(Invoices!Y:Z,A119)&lt;&gt;0,IF(COUNTIF(Invoices!Y:Z,A119)&lt;&gt;0,SUMIF(Invoices!Y:Z,A119,Invoices!Z:Z)/COUNTIF(Invoices!Y:Z,A119),0),IF(COUNTIF(Invoices!AA:AB,A119)&lt;&gt;0,IF(COUNTIF(Invoices!AA:AB,A119)&lt;&gt;0,SUMIF(Invoices!AA:AB,A119,Invoices!AB:AB)/COUNTIF(Invoices!AA:AB,A119),0),IF(COUNTIF(Invoices!AC:AD,A119)&lt;&gt;0,IF(COUNTIF(Invoices!AC:AD,A119)&lt;&gt;0,SUMIF(Invoices!AC:AD,A119,Invoices!AD:AD)/COUNTIF(Invoices!AC:AD,A119),0),IF(COUNTIF(Invoices!AE:AF,A119)&lt;&gt;0,IF(COUNTIF(Invoices!AE:AF,A119)&lt;&gt;0,SUMIF(Invoices!AE:AF,A119,Invoices!AF:AF)/COUNTIF(Invoices!AE:AF,A119),0),IF(COUNTIF(Invoices!AG:AH,A119)&lt;&gt;0,IF(COUNTIF(Invoices!AG:AH,A119)&lt;&gt;0,SUMIF(Invoices!AG:AH,A119,Invoices!AH:AH)/COUNTIF(Invoices!AG:AH,A119),0),IF(COUNTIF(Invoices!AI:AJ,A119)&lt;&gt;0,IF(COUNTIF(Invoices!AI:AJ,A119)&lt;&gt;0,SUMIF(Invoices!AI:AJ,A119,Invoices!AJ:AJ)/COUNTIF(Invoices!AI:AJ,A119),0),IF(COUNTIF(Invoices!AK:AL,A119)&lt;&gt;0,IF(COUNTIF(Invoices!AK:AL,A119)&lt;&gt;0,SUMIF(Invoices!AK:AL,A119,Invoices!AL:AL)/COUNTIF(Invoices!AK:AL,A119),0),IF(COUNTIF(Invoices!AM:AN,A119)&lt;&gt;0,IF(COUNTIF(Invoices!AM:AN,A119)&lt;&gt;0,SUMIF(Invoices!AM:AN,A119,Invoices!AN:AN)/COUNTIF(Invoices!AM:AN,A119),0),"Not Available")))))))))))))))</f>
        <v>0.99</v>
      </c>
    </row>
    <row r="120" spans="1:5" ht="13" x14ac:dyDescent="0.15">
      <c r="A120" s="6" t="s">
        <v>831</v>
      </c>
      <c r="C120" s="6" t="s">
        <v>592</v>
      </c>
      <c r="D120" s="6" t="s">
        <v>593</v>
      </c>
      <c r="E120" t="str">
        <f>IF(COUNTIF(Invoices!K:L,A120)&lt;&gt;0,IF(COUNTIF(Invoices!K:L,A120)&lt;&gt;0,SUMIF(Invoices!K:L,A120,Invoices!L:L)/COUNTIF(Invoices!K:L,A120),0),IF(COUNTIF(Invoices!M:N,A120)&lt;&gt;0,IF(COUNTIF(Invoices!M:N,A120)&lt;&gt;0,SUMIF(Invoices!M:N,A120,Invoices!N:N)/COUNTIF(Invoices!M:N,A120),0),IF(COUNTIF(Invoices!O:P,A120)&lt;&gt;0,IF(COUNTIF(Invoices!O:P,A120)&lt;&gt;0,SUMIF(Invoices!O:P,A120,Invoices!P:P)/COUNTIF(Invoices!O:P,A120),0),IF(COUNTIF(Invoices!Q:R,A120)&lt;&gt;0,IF(COUNTIF(Invoices!Q:R,A120)&lt;&gt;0,SUMIF(Invoices!Q:R,A120,Invoices!R:R)/COUNTIF(Invoices!Q:R,A120),0),IF(COUNTIF(Invoices!S:T,A120)&lt;&gt;0,IF(COUNTIF(Invoices!S:T,A120)&lt;&gt;0,SUMIF(Invoices!S:T,A120,Invoices!T:T)/COUNTIF(Invoices!S:T,A120),0),IF(COUNTIF(Invoices!U:V,A120)&lt;&gt;0,IF(COUNTIF(Invoices!U:V,A120)&lt;&gt;0,SUMIF(Invoices!U:V,A120,Invoices!V:V)/COUNTIF(Invoices!U:V,A120),0),IF(COUNTIF(Invoices!W:X,A120)&lt;&gt;0,IF(COUNTIF(Invoices!W:X,A120)&lt;&gt;0,SUMIF(Invoices!W:X,A120,Invoices!X:X)/COUNTIF(Invoices!W:X,A120),0),IF(COUNTIF(Invoices!Y:Z,A120)&lt;&gt;0,IF(COUNTIF(Invoices!Y:Z,A120)&lt;&gt;0,SUMIF(Invoices!Y:Z,A120,Invoices!Z:Z)/COUNTIF(Invoices!Y:Z,A120),0),IF(COUNTIF(Invoices!AA:AB,A120)&lt;&gt;0,IF(COUNTIF(Invoices!AA:AB,A120)&lt;&gt;0,SUMIF(Invoices!AA:AB,A120,Invoices!AB:AB)/COUNTIF(Invoices!AA:AB,A120),0),IF(COUNTIF(Invoices!AC:AD,A120)&lt;&gt;0,IF(COUNTIF(Invoices!AC:AD,A120)&lt;&gt;0,SUMIF(Invoices!AC:AD,A120,Invoices!AD:AD)/COUNTIF(Invoices!AC:AD,A120),0),IF(COUNTIF(Invoices!AE:AF,A120)&lt;&gt;0,IF(COUNTIF(Invoices!AE:AF,A120)&lt;&gt;0,SUMIF(Invoices!AE:AF,A120,Invoices!AF:AF)/COUNTIF(Invoices!AE:AF,A120),0),IF(COUNTIF(Invoices!AG:AH,A120)&lt;&gt;0,IF(COUNTIF(Invoices!AG:AH,A120)&lt;&gt;0,SUMIF(Invoices!AG:AH,A120,Invoices!AH:AH)/COUNTIF(Invoices!AG:AH,A120),0),IF(COUNTIF(Invoices!AI:AJ,A120)&lt;&gt;0,IF(COUNTIF(Invoices!AI:AJ,A120)&lt;&gt;0,SUMIF(Invoices!AI:AJ,A120,Invoices!AJ:AJ)/COUNTIF(Invoices!AI:AJ,A120),0),IF(COUNTIF(Invoices!AK:AL,A120)&lt;&gt;0,IF(COUNTIF(Invoices!AK:AL,A120)&lt;&gt;0,SUMIF(Invoices!AK:AL,A120,Invoices!AL:AL)/COUNTIF(Invoices!AK:AL,A120),0),IF(COUNTIF(Invoices!AM:AN,A120)&lt;&gt;0,IF(COUNTIF(Invoices!AM:AN,A120)&lt;&gt;0,SUMIF(Invoices!AM:AN,A120,Invoices!AN:AN)/COUNTIF(Invoices!AM:AN,A120),0),"Not Available")))))))))))))))</f>
        <v>Not Available</v>
      </c>
    </row>
    <row r="121" spans="1:5" ht="13" x14ac:dyDescent="0.15">
      <c r="A121" s="6" t="s">
        <v>832</v>
      </c>
      <c r="C121" s="6" t="s">
        <v>517</v>
      </c>
      <c r="D121" s="6" t="s">
        <v>518</v>
      </c>
      <c r="E121">
        <f ca="1">IF(COUNTIF(Invoices!K:L,A121)&lt;&gt;0,IF(COUNTIF(Invoices!K:L,A121)&lt;&gt;0,SUMIF(Invoices!K:L,A121,Invoices!L:L)/COUNTIF(Invoices!K:L,A121),0),IF(COUNTIF(Invoices!M:N,A121)&lt;&gt;0,IF(COUNTIF(Invoices!M:N,A121)&lt;&gt;0,SUMIF(Invoices!M:N,A121,Invoices!N:N)/COUNTIF(Invoices!M:N,A121),0),IF(COUNTIF(Invoices!O:P,A121)&lt;&gt;0,IF(COUNTIF(Invoices!O:P,A121)&lt;&gt;0,SUMIF(Invoices!O:P,A121,Invoices!P:P)/COUNTIF(Invoices!O:P,A121),0),IF(COUNTIF(Invoices!Q:R,A121)&lt;&gt;0,IF(COUNTIF(Invoices!Q:R,A121)&lt;&gt;0,SUMIF(Invoices!Q:R,A121,Invoices!R:R)/COUNTIF(Invoices!Q:R,A121),0),IF(COUNTIF(Invoices!S:T,A121)&lt;&gt;0,IF(COUNTIF(Invoices!S:T,A121)&lt;&gt;0,SUMIF(Invoices!S:T,A121,Invoices!T:T)/COUNTIF(Invoices!S:T,A121),0),IF(COUNTIF(Invoices!U:V,A121)&lt;&gt;0,IF(COUNTIF(Invoices!U:V,A121)&lt;&gt;0,SUMIF(Invoices!U:V,A121,Invoices!V:V)/COUNTIF(Invoices!U:V,A121),0),IF(COUNTIF(Invoices!W:X,A121)&lt;&gt;0,IF(COUNTIF(Invoices!W:X,A121)&lt;&gt;0,SUMIF(Invoices!W:X,A121,Invoices!X:X)/COUNTIF(Invoices!W:X,A121),0),IF(COUNTIF(Invoices!Y:Z,A121)&lt;&gt;0,IF(COUNTIF(Invoices!Y:Z,A121)&lt;&gt;0,SUMIF(Invoices!Y:Z,A121,Invoices!Z:Z)/COUNTIF(Invoices!Y:Z,A121),0),IF(COUNTIF(Invoices!AA:AB,A121)&lt;&gt;0,IF(COUNTIF(Invoices!AA:AB,A121)&lt;&gt;0,SUMIF(Invoices!AA:AB,A121,Invoices!AB:AB)/COUNTIF(Invoices!AA:AB,A121),0),IF(COUNTIF(Invoices!AC:AD,A121)&lt;&gt;0,IF(COUNTIF(Invoices!AC:AD,A121)&lt;&gt;0,SUMIF(Invoices!AC:AD,A121,Invoices!AD:AD)/COUNTIF(Invoices!AC:AD,A121),0),IF(COUNTIF(Invoices!AE:AF,A121)&lt;&gt;0,IF(COUNTIF(Invoices!AE:AF,A121)&lt;&gt;0,SUMIF(Invoices!AE:AF,A121,Invoices!AF:AF)/COUNTIF(Invoices!AE:AF,A121),0),IF(COUNTIF(Invoices!AG:AH,A121)&lt;&gt;0,IF(COUNTIF(Invoices!AG:AH,A121)&lt;&gt;0,SUMIF(Invoices!AG:AH,A121,Invoices!AH:AH)/COUNTIF(Invoices!AG:AH,A121),0),IF(COUNTIF(Invoices!AI:AJ,A121)&lt;&gt;0,IF(COUNTIF(Invoices!AI:AJ,A121)&lt;&gt;0,SUMIF(Invoices!AI:AJ,A121,Invoices!AJ:AJ)/COUNTIF(Invoices!AI:AJ,A121),0),IF(COUNTIF(Invoices!AK:AL,A121)&lt;&gt;0,IF(COUNTIF(Invoices!AK:AL,A121)&lt;&gt;0,SUMIF(Invoices!AK:AL,A121,Invoices!AL:AL)/COUNTIF(Invoices!AK:AL,A121),0),IF(COUNTIF(Invoices!AM:AN,A121)&lt;&gt;0,IF(COUNTIF(Invoices!AM:AN,A121)&lt;&gt;0,SUMIF(Invoices!AM:AN,A121,Invoices!AN:AN)/COUNTIF(Invoices!AM:AN,A121),0),"Not Available")))))))))))))))</f>
        <v>1.99</v>
      </c>
    </row>
    <row r="122" spans="1:5" ht="13" x14ac:dyDescent="0.15">
      <c r="A122" s="6" t="s">
        <v>833</v>
      </c>
      <c r="B122" s="6" t="s">
        <v>636</v>
      </c>
      <c r="C122" s="6" t="s">
        <v>637</v>
      </c>
      <c r="D122" s="6" t="s">
        <v>638</v>
      </c>
      <c r="E122">
        <f ca="1">IF(COUNTIF(Invoices!K:L,A122)&lt;&gt;0,IF(COUNTIF(Invoices!K:L,A122)&lt;&gt;0,SUMIF(Invoices!K:L,A122,Invoices!L:L)/COUNTIF(Invoices!K:L,A122),0),IF(COUNTIF(Invoices!M:N,A122)&lt;&gt;0,IF(COUNTIF(Invoices!M:N,A122)&lt;&gt;0,SUMIF(Invoices!M:N,A122,Invoices!N:N)/COUNTIF(Invoices!M:N,A122),0),IF(COUNTIF(Invoices!O:P,A122)&lt;&gt;0,IF(COUNTIF(Invoices!O:P,A122)&lt;&gt;0,SUMIF(Invoices!O:P,A122,Invoices!P:P)/COUNTIF(Invoices!O:P,A122),0),IF(COUNTIF(Invoices!Q:R,A122)&lt;&gt;0,IF(COUNTIF(Invoices!Q:R,A122)&lt;&gt;0,SUMIF(Invoices!Q:R,A122,Invoices!R:R)/COUNTIF(Invoices!Q:R,A122),0),IF(COUNTIF(Invoices!S:T,A122)&lt;&gt;0,IF(COUNTIF(Invoices!S:T,A122)&lt;&gt;0,SUMIF(Invoices!S:T,A122,Invoices!T:T)/COUNTIF(Invoices!S:T,A122),0),IF(COUNTIF(Invoices!U:V,A122)&lt;&gt;0,IF(COUNTIF(Invoices!U:V,A122)&lt;&gt;0,SUMIF(Invoices!U:V,A122,Invoices!V:V)/COUNTIF(Invoices!U:V,A122),0),IF(COUNTIF(Invoices!W:X,A122)&lt;&gt;0,IF(COUNTIF(Invoices!W:X,A122)&lt;&gt;0,SUMIF(Invoices!W:X,A122,Invoices!X:X)/COUNTIF(Invoices!W:X,A122),0),IF(COUNTIF(Invoices!Y:Z,A122)&lt;&gt;0,IF(COUNTIF(Invoices!Y:Z,A122)&lt;&gt;0,SUMIF(Invoices!Y:Z,A122,Invoices!Z:Z)/COUNTIF(Invoices!Y:Z,A122),0),IF(COUNTIF(Invoices!AA:AB,A122)&lt;&gt;0,IF(COUNTIF(Invoices!AA:AB,A122)&lt;&gt;0,SUMIF(Invoices!AA:AB,A122,Invoices!AB:AB)/COUNTIF(Invoices!AA:AB,A122),0),IF(COUNTIF(Invoices!AC:AD,A122)&lt;&gt;0,IF(COUNTIF(Invoices!AC:AD,A122)&lt;&gt;0,SUMIF(Invoices!AC:AD,A122,Invoices!AD:AD)/COUNTIF(Invoices!AC:AD,A122),0),IF(COUNTIF(Invoices!AE:AF,A122)&lt;&gt;0,IF(COUNTIF(Invoices!AE:AF,A122)&lt;&gt;0,SUMIF(Invoices!AE:AF,A122,Invoices!AF:AF)/COUNTIF(Invoices!AE:AF,A122),0),IF(COUNTIF(Invoices!AG:AH,A122)&lt;&gt;0,IF(COUNTIF(Invoices!AG:AH,A122)&lt;&gt;0,SUMIF(Invoices!AG:AH,A122,Invoices!AH:AH)/COUNTIF(Invoices!AG:AH,A122),0),IF(COUNTIF(Invoices!AI:AJ,A122)&lt;&gt;0,IF(COUNTIF(Invoices!AI:AJ,A122)&lt;&gt;0,SUMIF(Invoices!AI:AJ,A122,Invoices!AJ:AJ)/COUNTIF(Invoices!AI:AJ,A122),0),IF(COUNTIF(Invoices!AK:AL,A122)&lt;&gt;0,IF(COUNTIF(Invoices!AK:AL,A122)&lt;&gt;0,SUMIF(Invoices!AK:AL,A122,Invoices!AL:AL)/COUNTIF(Invoices!AK:AL,A122),0),IF(COUNTIF(Invoices!AM:AN,A122)&lt;&gt;0,IF(COUNTIF(Invoices!AM:AN,A122)&lt;&gt;0,SUMIF(Invoices!AM:AN,A122,Invoices!AN:AN)/COUNTIF(Invoices!AM:AN,A122),0),"Not Available")))))))))))))))</f>
        <v>0.99</v>
      </c>
    </row>
    <row r="123" spans="1:5" ht="13" x14ac:dyDescent="0.15">
      <c r="A123" s="6" t="s">
        <v>834</v>
      </c>
      <c r="B123" s="6" t="s">
        <v>564</v>
      </c>
      <c r="C123" s="6" t="s">
        <v>835</v>
      </c>
      <c r="D123" s="6" t="s">
        <v>566</v>
      </c>
      <c r="E123">
        <f ca="1">IF(COUNTIF(Invoices!K:L,A123)&lt;&gt;0,IF(COUNTIF(Invoices!K:L,A123)&lt;&gt;0,SUMIF(Invoices!K:L,A123,Invoices!L:L)/COUNTIF(Invoices!K:L,A123),0),IF(COUNTIF(Invoices!M:N,A123)&lt;&gt;0,IF(COUNTIF(Invoices!M:N,A123)&lt;&gt;0,SUMIF(Invoices!M:N,A123,Invoices!N:N)/COUNTIF(Invoices!M:N,A123),0),IF(COUNTIF(Invoices!O:P,A123)&lt;&gt;0,IF(COUNTIF(Invoices!O:P,A123)&lt;&gt;0,SUMIF(Invoices!O:P,A123,Invoices!P:P)/COUNTIF(Invoices!O:P,A123),0),IF(COUNTIF(Invoices!Q:R,A123)&lt;&gt;0,IF(COUNTIF(Invoices!Q:R,A123)&lt;&gt;0,SUMIF(Invoices!Q:R,A123,Invoices!R:R)/COUNTIF(Invoices!Q:R,A123),0),IF(COUNTIF(Invoices!S:T,A123)&lt;&gt;0,IF(COUNTIF(Invoices!S:T,A123)&lt;&gt;0,SUMIF(Invoices!S:T,A123,Invoices!T:T)/COUNTIF(Invoices!S:T,A123),0),IF(COUNTIF(Invoices!U:V,A123)&lt;&gt;0,IF(COUNTIF(Invoices!U:V,A123)&lt;&gt;0,SUMIF(Invoices!U:V,A123,Invoices!V:V)/COUNTIF(Invoices!U:V,A123),0),IF(COUNTIF(Invoices!W:X,A123)&lt;&gt;0,IF(COUNTIF(Invoices!W:X,A123)&lt;&gt;0,SUMIF(Invoices!W:X,A123,Invoices!X:X)/COUNTIF(Invoices!W:X,A123),0),IF(COUNTIF(Invoices!Y:Z,A123)&lt;&gt;0,IF(COUNTIF(Invoices!Y:Z,A123)&lt;&gt;0,SUMIF(Invoices!Y:Z,A123,Invoices!Z:Z)/COUNTIF(Invoices!Y:Z,A123),0),IF(COUNTIF(Invoices!AA:AB,A123)&lt;&gt;0,IF(COUNTIF(Invoices!AA:AB,A123)&lt;&gt;0,SUMIF(Invoices!AA:AB,A123,Invoices!AB:AB)/COUNTIF(Invoices!AA:AB,A123),0),IF(COUNTIF(Invoices!AC:AD,A123)&lt;&gt;0,IF(COUNTIF(Invoices!AC:AD,A123)&lt;&gt;0,SUMIF(Invoices!AC:AD,A123,Invoices!AD:AD)/COUNTIF(Invoices!AC:AD,A123),0),IF(COUNTIF(Invoices!AE:AF,A123)&lt;&gt;0,IF(COUNTIF(Invoices!AE:AF,A123)&lt;&gt;0,SUMIF(Invoices!AE:AF,A123,Invoices!AF:AF)/COUNTIF(Invoices!AE:AF,A123),0),IF(COUNTIF(Invoices!AG:AH,A123)&lt;&gt;0,IF(COUNTIF(Invoices!AG:AH,A123)&lt;&gt;0,SUMIF(Invoices!AG:AH,A123,Invoices!AH:AH)/COUNTIF(Invoices!AG:AH,A123),0),IF(COUNTIF(Invoices!AI:AJ,A123)&lt;&gt;0,IF(COUNTIF(Invoices!AI:AJ,A123)&lt;&gt;0,SUMIF(Invoices!AI:AJ,A123,Invoices!AJ:AJ)/COUNTIF(Invoices!AI:AJ,A123),0),IF(COUNTIF(Invoices!AK:AL,A123)&lt;&gt;0,IF(COUNTIF(Invoices!AK:AL,A123)&lt;&gt;0,SUMIF(Invoices!AK:AL,A123,Invoices!AL:AL)/COUNTIF(Invoices!AK:AL,A123),0),IF(COUNTIF(Invoices!AM:AN,A123)&lt;&gt;0,IF(COUNTIF(Invoices!AM:AN,A123)&lt;&gt;0,SUMIF(Invoices!AM:AN,A123,Invoices!AN:AN)/COUNTIF(Invoices!AM:AN,A123),0),"Not Available")))))))))))))))</f>
        <v>0.99</v>
      </c>
    </row>
    <row r="124" spans="1:5" ht="13" x14ac:dyDescent="0.15">
      <c r="A124" s="6" t="s">
        <v>836</v>
      </c>
      <c r="B124" s="6" t="s">
        <v>837</v>
      </c>
      <c r="C124" s="6" t="s">
        <v>838</v>
      </c>
      <c r="D124" s="6" t="s">
        <v>839</v>
      </c>
      <c r="E124" t="str">
        <f>IF(COUNTIF(Invoices!K:L,A124)&lt;&gt;0,IF(COUNTIF(Invoices!K:L,A124)&lt;&gt;0,SUMIF(Invoices!K:L,A124,Invoices!L:L)/COUNTIF(Invoices!K:L,A124),0),IF(COUNTIF(Invoices!M:N,A124)&lt;&gt;0,IF(COUNTIF(Invoices!M:N,A124)&lt;&gt;0,SUMIF(Invoices!M:N,A124,Invoices!N:N)/COUNTIF(Invoices!M:N,A124),0),IF(COUNTIF(Invoices!O:P,A124)&lt;&gt;0,IF(COUNTIF(Invoices!O:P,A124)&lt;&gt;0,SUMIF(Invoices!O:P,A124,Invoices!P:P)/COUNTIF(Invoices!O:P,A124),0),IF(COUNTIF(Invoices!Q:R,A124)&lt;&gt;0,IF(COUNTIF(Invoices!Q:R,A124)&lt;&gt;0,SUMIF(Invoices!Q:R,A124,Invoices!R:R)/COUNTIF(Invoices!Q:R,A124),0),IF(COUNTIF(Invoices!S:T,A124)&lt;&gt;0,IF(COUNTIF(Invoices!S:T,A124)&lt;&gt;0,SUMIF(Invoices!S:T,A124,Invoices!T:T)/COUNTIF(Invoices!S:T,A124),0),IF(COUNTIF(Invoices!U:V,A124)&lt;&gt;0,IF(COUNTIF(Invoices!U:V,A124)&lt;&gt;0,SUMIF(Invoices!U:V,A124,Invoices!V:V)/COUNTIF(Invoices!U:V,A124),0),IF(COUNTIF(Invoices!W:X,A124)&lt;&gt;0,IF(COUNTIF(Invoices!W:X,A124)&lt;&gt;0,SUMIF(Invoices!W:X,A124,Invoices!X:X)/COUNTIF(Invoices!W:X,A124),0),IF(COUNTIF(Invoices!Y:Z,A124)&lt;&gt;0,IF(COUNTIF(Invoices!Y:Z,A124)&lt;&gt;0,SUMIF(Invoices!Y:Z,A124,Invoices!Z:Z)/COUNTIF(Invoices!Y:Z,A124),0),IF(COUNTIF(Invoices!AA:AB,A124)&lt;&gt;0,IF(COUNTIF(Invoices!AA:AB,A124)&lt;&gt;0,SUMIF(Invoices!AA:AB,A124,Invoices!AB:AB)/COUNTIF(Invoices!AA:AB,A124),0),IF(COUNTIF(Invoices!AC:AD,A124)&lt;&gt;0,IF(COUNTIF(Invoices!AC:AD,A124)&lt;&gt;0,SUMIF(Invoices!AC:AD,A124,Invoices!AD:AD)/COUNTIF(Invoices!AC:AD,A124),0),IF(COUNTIF(Invoices!AE:AF,A124)&lt;&gt;0,IF(COUNTIF(Invoices!AE:AF,A124)&lt;&gt;0,SUMIF(Invoices!AE:AF,A124,Invoices!AF:AF)/COUNTIF(Invoices!AE:AF,A124),0),IF(COUNTIF(Invoices!AG:AH,A124)&lt;&gt;0,IF(COUNTIF(Invoices!AG:AH,A124)&lt;&gt;0,SUMIF(Invoices!AG:AH,A124,Invoices!AH:AH)/COUNTIF(Invoices!AG:AH,A124),0),IF(COUNTIF(Invoices!AI:AJ,A124)&lt;&gt;0,IF(COUNTIF(Invoices!AI:AJ,A124)&lt;&gt;0,SUMIF(Invoices!AI:AJ,A124,Invoices!AJ:AJ)/COUNTIF(Invoices!AI:AJ,A124),0),IF(COUNTIF(Invoices!AK:AL,A124)&lt;&gt;0,IF(COUNTIF(Invoices!AK:AL,A124)&lt;&gt;0,SUMIF(Invoices!AK:AL,A124,Invoices!AL:AL)/COUNTIF(Invoices!AK:AL,A124),0),IF(COUNTIF(Invoices!AM:AN,A124)&lt;&gt;0,IF(COUNTIF(Invoices!AM:AN,A124)&lt;&gt;0,SUMIF(Invoices!AM:AN,A124,Invoices!AN:AN)/COUNTIF(Invoices!AM:AN,A124),0),"Not Available")))))))))))))))</f>
        <v>Not Available</v>
      </c>
    </row>
    <row r="125" spans="1:5" ht="13" x14ac:dyDescent="0.15">
      <c r="A125" s="6" t="s">
        <v>840</v>
      </c>
      <c r="B125" s="6" t="s">
        <v>573</v>
      </c>
      <c r="C125" s="6" t="s">
        <v>841</v>
      </c>
      <c r="D125" s="6" t="s">
        <v>574</v>
      </c>
      <c r="E125">
        <f ca="1">IF(COUNTIF(Invoices!K:L,A125)&lt;&gt;0,IF(COUNTIF(Invoices!K:L,A125)&lt;&gt;0,SUMIF(Invoices!K:L,A125,Invoices!L:L)/COUNTIF(Invoices!K:L,A125),0),IF(COUNTIF(Invoices!M:N,A125)&lt;&gt;0,IF(COUNTIF(Invoices!M:N,A125)&lt;&gt;0,SUMIF(Invoices!M:N,A125,Invoices!N:N)/COUNTIF(Invoices!M:N,A125),0),IF(COUNTIF(Invoices!O:P,A125)&lt;&gt;0,IF(COUNTIF(Invoices!O:P,A125)&lt;&gt;0,SUMIF(Invoices!O:P,A125,Invoices!P:P)/COUNTIF(Invoices!O:P,A125),0),IF(COUNTIF(Invoices!Q:R,A125)&lt;&gt;0,IF(COUNTIF(Invoices!Q:R,A125)&lt;&gt;0,SUMIF(Invoices!Q:R,A125,Invoices!R:R)/COUNTIF(Invoices!Q:R,A125),0),IF(COUNTIF(Invoices!S:T,A125)&lt;&gt;0,IF(COUNTIF(Invoices!S:T,A125)&lt;&gt;0,SUMIF(Invoices!S:T,A125,Invoices!T:T)/COUNTIF(Invoices!S:T,A125),0),IF(COUNTIF(Invoices!U:V,A125)&lt;&gt;0,IF(COUNTIF(Invoices!U:V,A125)&lt;&gt;0,SUMIF(Invoices!U:V,A125,Invoices!V:V)/COUNTIF(Invoices!U:V,A125),0),IF(COUNTIF(Invoices!W:X,A125)&lt;&gt;0,IF(COUNTIF(Invoices!W:X,A125)&lt;&gt;0,SUMIF(Invoices!W:X,A125,Invoices!X:X)/COUNTIF(Invoices!W:X,A125),0),IF(COUNTIF(Invoices!Y:Z,A125)&lt;&gt;0,IF(COUNTIF(Invoices!Y:Z,A125)&lt;&gt;0,SUMIF(Invoices!Y:Z,A125,Invoices!Z:Z)/COUNTIF(Invoices!Y:Z,A125),0),IF(COUNTIF(Invoices!AA:AB,A125)&lt;&gt;0,IF(COUNTIF(Invoices!AA:AB,A125)&lt;&gt;0,SUMIF(Invoices!AA:AB,A125,Invoices!AB:AB)/COUNTIF(Invoices!AA:AB,A125),0),IF(COUNTIF(Invoices!AC:AD,A125)&lt;&gt;0,IF(COUNTIF(Invoices!AC:AD,A125)&lt;&gt;0,SUMIF(Invoices!AC:AD,A125,Invoices!AD:AD)/COUNTIF(Invoices!AC:AD,A125),0),IF(COUNTIF(Invoices!AE:AF,A125)&lt;&gt;0,IF(COUNTIF(Invoices!AE:AF,A125)&lt;&gt;0,SUMIF(Invoices!AE:AF,A125,Invoices!AF:AF)/COUNTIF(Invoices!AE:AF,A125),0),IF(COUNTIF(Invoices!AG:AH,A125)&lt;&gt;0,IF(COUNTIF(Invoices!AG:AH,A125)&lt;&gt;0,SUMIF(Invoices!AG:AH,A125,Invoices!AH:AH)/COUNTIF(Invoices!AG:AH,A125),0),IF(COUNTIF(Invoices!AI:AJ,A125)&lt;&gt;0,IF(COUNTIF(Invoices!AI:AJ,A125)&lt;&gt;0,SUMIF(Invoices!AI:AJ,A125,Invoices!AJ:AJ)/COUNTIF(Invoices!AI:AJ,A125),0),IF(COUNTIF(Invoices!AK:AL,A125)&lt;&gt;0,IF(COUNTIF(Invoices!AK:AL,A125)&lt;&gt;0,SUMIF(Invoices!AK:AL,A125,Invoices!AL:AL)/COUNTIF(Invoices!AK:AL,A125),0),IF(COUNTIF(Invoices!AM:AN,A125)&lt;&gt;0,IF(COUNTIF(Invoices!AM:AN,A125)&lt;&gt;0,SUMIF(Invoices!AM:AN,A125,Invoices!AN:AN)/COUNTIF(Invoices!AM:AN,A125),0),"Not Available")))))))))))))))</f>
        <v>0.99</v>
      </c>
    </row>
    <row r="126" spans="1:5" ht="13" x14ac:dyDescent="0.15">
      <c r="A126" s="6" t="s">
        <v>840</v>
      </c>
      <c r="B126" s="6" t="s">
        <v>573</v>
      </c>
      <c r="C126" s="6" t="s">
        <v>842</v>
      </c>
      <c r="D126" s="6" t="s">
        <v>574</v>
      </c>
      <c r="E126">
        <f ca="1">IF(COUNTIF(Invoices!K:L,A126)&lt;&gt;0,IF(COUNTIF(Invoices!K:L,A126)&lt;&gt;0,SUMIF(Invoices!K:L,A126,Invoices!L:L)/COUNTIF(Invoices!K:L,A126),0),IF(COUNTIF(Invoices!M:N,A126)&lt;&gt;0,IF(COUNTIF(Invoices!M:N,A126)&lt;&gt;0,SUMIF(Invoices!M:N,A126,Invoices!N:N)/COUNTIF(Invoices!M:N,A126),0),IF(COUNTIF(Invoices!O:P,A126)&lt;&gt;0,IF(COUNTIF(Invoices!O:P,A126)&lt;&gt;0,SUMIF(Invoices!O:P,A126,Invoices!P:P)/COUNTIF(Invoices!O:P,A126),0),IF(COUNTIF(Invoices!Q:R,A126)&lt;&gt;0,IF(COUNTIF(Invoices!Q:R,A126)&lt;&gt;0,SUMIF(Invoices!Q:R,A126,Invoices!R:R)/COUNTIF(Invoices!Q:R,A126),0),IF(COUNTIF(Invoices!S:T,A126)&lt;&gt;0,IF(COUNTIF(Invoices!S:T,A126)&lt;&gt;0,SUMIF(Invoices!S:T,A126,Invoices!T:T)/COUNTIF(Invoices!S:T,A126),0),IF(COUNTIF(Invoices!U:V,A126)&lt;&gt;0,IF(COUNTIF(Invoices!U:V,A126)&lt;&gt;0,SUMIF(Invoices!U:V,A126,Invoices!V:V)/COUNTIF(Invoices!U:V,A126),0),IF(COUNTIF(Invoices!W:X,A126)&lt;&gt;0,IF(COUNTIF(Invoices!W:X,A126)&lt;&gt;0,SUMIF(Invoices!W:X,A126,Invoices!X:X)/COUNTIF(Invoices!W:X,A126),0),IF(COUNTIF(Invoices!Y:Z,A126)&lt;&gt;0,IF(COUNTIF(Invoices!Y:Z,A126)&lt;&gt;0,SUMIF(Invoices!Y:Z,A126,Invoices!Z:Z)/COUNTIF(Invoices!Y:Z,A126),0),IF(COUNTIF(Invoices!AA:AB,A126)&lt;&gt;0,IF(COUNTIF(Invoices!AA:AB,A126)&lt;&gt;0,SUMIF(Invoices!AA:AB,A126,Invoices!AB:AB)/COUNTIF(Invoices!AA:AB,A126),0),IF(COUNTIF(Invoices!AC:AD,A126)&lt;&gt;0,IF(COUNTIF(Invoices!AC:AD,A126)&lt;&gt;0,SUMIF(Invoices!AC:AD,A126,Invoices!AD:AD)/COUNTIF(Invoices!AC:AD,A126),0),IF(COUNTIF(Invoices!AE:AF,A126)&lt;&gt;0,IF(COUNTIF(Invoices!AE:AF,A126)&lt;&gt;0,SUMIF(Invoices!AE:AF,A126,Invoices!AF:AF)/COUNTIF(Invoices!AE:AF,A126),0),IF(COUNTIF(Invoices!AG:AH,A126)&lt;&gt;0,IF(COUNTIF(Invoices!AG:AH,A126)&lt;&gt;0,SUMIF(Invoices!AG:AH,A126,Invoices!AH:AH)/COUNTIF(Invoices!AG:AH,A126),0),IF(COUNTIF(Invoices!AI:AJ,A126)&lt;&gt;0,IF(COUNTIF(Invoices!AI:AJ,A126)&lt;&gt;0,SUMIF(Invoices!AI:AJ,A126,Invoices!AJ:AJ)/COUNTIF(Invoices!AI:AJ,A126),0),IF(COUNTIF(Invoices!AK:AL,A126)&lt;&gt;0,IF(COUNTIF(Invoices!AK:AL,A126)&lt;&gt;0,SUMIF(Invoices!AK:AL,A126,Invoices!AL:AL)/COUNTIF(Invoices!AK:AL,A126),0),IF(COUNTIF(Invoices!AM:AN,A126)&lt;&gt;0,IF(COUNTIF(Invoices!AM:AN,A126)&lt;&gt;0,SUMIF(Invoices!AM:AN,A126,Invoices!AN:AN)/COUNTIF(Invoices!AM:AN,A126),0),"Not Available")))))))))))))))</f>
        <v>0.99</v>
      </c>
    </row>
    <row r="127" spans="1:5" ht="13" x14ac:dyDescent="0.15">
      <c r="A127" s="6" t="s">
        <v>840</v>
      </c>
      <c r="C127" s="6" t="s">
        <v>843</v>
      </c>
      <c r="D127" s="6" t="s">
        <v>574</v>
      </c>
      <c r="E127">
        <f ca="1">IF(COUNTIF(Invoices!K:L,A127)&lt;&gt;0,IF(COUNTIF(Invoices!K:L,A127)&lt;&gt;0,SUMIF(Invoices!K:L,A127,Invoices!L:L)/COUNTIF(Invoices!K:L,A127),0),IF(COUNTIF(Invoices!M:N,A127)&lt;&gt;0,IF(COUNTIF(Invoices!M:N,A127)&lt;&gt;0,SUMIF(Invoices!M:N,A127,Invoices!N:N)/COUNTIF(Invoices!M:N,A127),0),IF(COUNTIF(Invoices!O:P,A127)&lt;&gt;0,IF(COUNTIF(Invoices!O:P,A127)&lt;&gt;0,SUMIF(Invoices!O:P,A127,Invoices!P:P)/COUNTIF(Invoices!O:P,A127),0),IF(COUNTIF(Invoices!Q:R,A127)&lt;&gt;0,IF(COUNTIF(Invoices!Q:R,A127)&lt;&gt;0,SUMIF(Invoices!Q:R,A127,Invoices!R:R)/COUNTIF(Invoices!Q:R,A127),0),IF(COUNTIF(Invoices!S:T,A127)&lt;&gt;0,IF(COUNTIF(Invoices!S:T,A127)&lt;&gt;0,SUMIF(Invoices!S:T,A127,Invoices!T:T)/COUNTIF(Invoices!S:T,A127),0),IF(COUNTIF(Invoices!U:V,A127)&lt;&gt;0,IF(COUNTIF(Invoices!U:V,A127)&lt;&gt;0,SUMIF(Invoices!U:V,A127,Invoices!V:V)/COUNTIF(Invoices!U:V,A127),0),IF(COUNTIF(Invoices!W:X,A127)&lt;&gt;0,IF(COUNTIF(Invoices!W:X,A127)&lt;&gt;0,SUMIF(Invoices!W:X,A127,Invoices!X:X)/COUNTIF(Invoices!W:X,A127),0),IF(COUNTIF(Invoices!Y:Z,A127)&lt;&gt;0,IF(COUNTIF(Invoices!Y:Z,A127)&lt;&gt;0,SUMIF(Invoices!Y:Z,A127,Invoices!Z:Z)/COUNTIF(Invoices!Y:Z,A127),0),IF(COUNTIF(Invoices!AA:AB,A127)&lt;&gt;0,IF(COUNTIF(Invoices!AA:AB,A127)&lt;&gt;0,SUMIF(Invoices!AA:AB,A127,Invoices!AB:AB)/COUNTIF(Invoices!AA:AB,A127),0),IF(COUNTIF(Invoices!AC:AD,A127)&lt;&gt;0,IF(COUNTIF(Invoices!AC:AD,A127)&lt;&gt;0,SUMIF(Invoices!AC:AD,A127,Invoices!AD:AD)/COUNTIF(Invoices!AC:AD,A127),0),IF(COUNTIF(Invoices!AE:AF,A127)&lt;&gt;0,IF(COUNTIF(Invoices!AE:AF,A127)&lt;&gt;0,SUMIF(Invoices!AE:AF,A127,Invoices!AF:AF)/COUNTIF(Invoices!AE:AF,A127),0),IF(COUNTIF(Invoices!AG:AH,A127)&lt;&gt;0,IF(COUNTIF(Invoices!AG:AH,A127)&lt;&gt;0,SUMIF(Invoices!AG:AH,A127,Invoices!AH:AH)/COUNTIF(Invoices!AG:AH,A127),0),IF(COUNTIF(Invoices!AI:AJ,A127)&lt;&gt;0,IF(COUNTIF(Invoices!AI:AJ,A127)&lt;&gt;0,SUMIF(Invoices!AI:AJ,A127,Invoices!AJ:AJ)/COUNTIF(Invoices!AI:AJ,A127),0),IF(COUNTIF(Invoices!AK:AL,A127)&lt;&gt;0,IF(COUNTIF(Invoices!AK:AL,A127)&lt;&gt;0,SUMIF(Invoices!AK:AL,A127,Invoices!AL:AL)/COUNTIF(Invoices!AK:AL,A127),0),IF(COUNTIF(Invoices!AM:AN,A127)&lt;&gt;0,IF(COUNTIF(Invoices!AM:AN,A127)&lt;&gt;0,SUMIF(Invoices!AM:AN,A127,Invoices!AN:AN)/COUNTIF(Invoices!AM:AN,A127),0),"Not Available")))))))))))))))</f>
        <v>0.99</v>
      </c>
    </row>
    <row r="128" spans="1:5" ht="13" x14ac:dyDescent="0.15">
      <c r="A128" s="6" t="s">
        <v>844</v>
      </c>
      <c r="B128" s="6" t="s">
        <v>845</v>
      </c>
      <c r="C128" s="6" t="s">
        <v>536</v>
      </c>
      <c r="D128" s="6" t="s">
        <v>535</v>
      </c>
      <c r="E128" t="str">
        <f>IF(COUNTIF(Invoices!K:L,A128)&lt;&gt;0,IF(COUNTIF(Invoices!K:L,A128)&lt;&gt;0,SUMIF(Invoices!K:L,A128,Invoices!L:L)/COUNTIF(Invoices!K:L,A128),0),IF(COUNTIF(Invoices!M:N,A128)&lt;&gt;0,IF(COUNTIF(Invoices!M:N,A128)&lt;&gt;0,SUMIF(Invoices!M:N,A128,Invoices!N:N)/COUNTIF(Invoices!M:N,A128),0),IF(COUNTIF(Invoices!O:P,A128)&lt;&gt;0,IF(COUNTIF(Invoices!O:P,A128)&lt;&gt;0,SUMIF(Invoices!O:P,A128,Invoices!P:P)/COUNTIF(Invoices!O:P,A128),0),IF(COUNTIF(Invoices!Q:R,A128)&lt;&gt;0,IF(COUNTIF(Invoices!Q:R,A128)&lt;&gt;0,SUMIF(Invoices!Q:R,A128,Invoices!R:R)/COUNTIF(Invoices!Q:R,A128),0),IF(COUNTIF(Invoices!S:T,A128)&lt;&gt;0,IF(COUNTIF(Invoices!S:T,A128)&lt;&gt;0,SUMIF(Invoices!S:T,A128,Invoices!T:T)/COUNTIF(Invoices!S:T,A128),0),IF(COUNTIF(Invoices!U:V,A128)&lt;&gt;0,IF(COUNTIF(Invoices!U:V,A128)&lt;&gt;0,SUMIF(Invoices!U:V,A128,Invoices!V:V)/COUNTIF(Invoices!U:V,A128),0),IF(COUNTIF(Invoices!W:X,A128)&lt;&gt;0,IF(COUNTIF(Invoices!W:X,A128)&lt;&gt;0,SUMIF(Invoices!W:X,A128,Invoices!X:X)/COUNTIF(Invoices!W:X,A128),0),IF(COUNTIF(Invoices!Y:Z,A128)&lt;&gt;0,IF(COUNTIF(Invoices!Y:Z,A128)&lt;&gt;0,SUMIF(Invoices!Y:Z,A128,Invoices!Z:Z)/COUNTIF(Invoices!Y:Z,A128),0),IF(COUNTIF(Invoices!AA:AB,A128)&lt;&gt;0,IF(COUNTIF(Invoices!AA:AB,A128)&lt;&gt;0,SUMIF(Invoices!AA:AB,A128,Invoices!AB:AB)/COUNTIF(Invoices!AA:AB,A128),0),IF(COUNTIF(Invoices!AC:AD,A128)&lt;&gt;0,IF(COUNTIF(Invoices!AC:AD,A128)&lt;&gt;0,SUMIF(Invoices!AC:AD,A128,Invoices!AD:AD)/COUNTIF(Invoices!AC:AD,A128),0),IF(COUNTIF(Invoices!AE:AF,A128)&lt;&gt;0,IF(COUNTIF(Invoices!AE:AF,A128)&lt;&gt;0,SUMIF(Invoices!AE:AF,A128,Invoices!AF:AF)/COUNTIF(Invoices!AE:AF,A128),0),IF(COUNTIF(Invoices!AG:AH,A128)&lt;&gt;0,IF(COUNTIF(Invoices!AG:AH,A128)&lt;&gt;0,SUMIF(Invoices!AG:AH,A128,Invoices!AH:AH)/COUNTIF(Invoices!AG:AH,A128),0),IF(COUNTIF(Invoices!AI:AJ,A128)&lt;&gt;0,IF(COUNTIF(Invoices!AI:AJ,A128)&lt;&gt;0,SUMIF(Invoices!AI:AJ,A128,Invoices!AJ:AJ)/COUNTIF(Invoices!AI:AJ,A128),0),IF(COUNTIF(Invoices!AK:AL,A128)&lt;&gt;0,IF(COUNTIF(Invoices!AK:AL,A128)&lt;&gt;0,SUMIF(Invoices!AK:AL,A128,Invoices!AL:AL)/COUNTIF(Invoices!AK:AL,A128),0),IF(COUNTIF(Invoices!AM:AN,A128)&lt;&gt;0,IF(COUNTIF(Invoices!AM:AN,A128)&lt;&gt;0,SUMIF(Invoices!AM:AN,A128,Invoices!AN:AN)/COUNTIF(Invoices!AM:AN,A128),0),"Not Available")))))))))))))))</f>
        <v>Not Available</v>
      </c>
    </row>
    <row r="129" spans="1:5" ht="13" x14ac:dyDescent="0.15">
      <c r="A129" s="6" t="s">
        <v>846</v>
      </c>
      <c r="B129" s="6" t="s">
        <v>847</v>
      </c>
      <c r="C129" s="6" t="s">
        <v>848</v>
      </c>
      <c r="D129" s="6" t="s">
        <v>744</v>
      </c>
      <c r="E129">
        <f ca="1">IF(COUNTIF(Invoices!K:L,A129)&lt;&gt;0,IF(COUNTIF(Invoices!K:L,A129)&lt;&gt;0,SUMIF(Invoices!K:L,A129,Invoices!L:L)/COUNTIF(Invoices!K:L,A129),0),IF(COUNTIF(Invoices!M:N,A129)&lt;&gt;0,IF(COUNTIF(Invoices!M:N,A129)&lt;&gt;0,SUMIF(Invoices!M:N,A129,Invoices!N:N)/COUNTIF(Invoices!M:N,A129),0),IF(COUNTIF(Invoices!O:P,A129)&lt;&gt;0,IF(COUNTIF(Invoices!O:P,A129)&lt;&gt;0,SUMIF(Invoices!O:P,A129,Invoices!P:P)/COUNTIF(Invoices!O:P,A129),0),IF(COUNTIF(Invoices!Q:R,A129)&lt;&gt;0,IF(COUNTIF(Invoices!Q:R,A129)&lt;&gt;0,SUMIF(Invoices!Q:R,A129,Invoices!R:R)/COUNTIF(Invoices!Q:R,A129),0),IF(COUNTIF(Invoices!S:T,A129)&lt;&gt;0,IF(COUNTIF(Invoices!S:T,A129)&lt;&gt;0,SUMIF(Invoices!S:T,A129,Invoices!T:T)/COUNTIF(Invoices!S:T,A129),0),IF(COUNTIF(Invoices!U:V,A129)&lt;&gt;0,IF(COUNTIF(Invoices!U:V,A129)&lt;&gt;0,SUMIF(Invoices!U:V,A129,Invoices!V:V)/COUNTIF(Invoices!U:V,A129),0),IF(COUNTIF(Invoices!W:X,A129)&lt;&gt;0,IF(COUNTIF(Invoices!W:X,A129)&lt;&gt;0,SUMIF(Invoices!W:X,A129,Invoices!X:X)/COUNTIF(Invoices!W:X,A129),0),IF(COUNTIF(Invoices!Y:Z,A129)&lt;&gt;0,IF(COUNTIF(Invoices!Y:Z,A129)&lt;&gt;0,SUMIF(Invoices!Y:Z,A129,Invoices!Z:Z)/COUNTIF(Invoices!Y:Z,A129),0),IF(COUNTIF(Invoices!AA:AB,A129)&lt;&gt;0,IF(COUNTIF(Invoices!AA:AB,A129)&lt;&gt;0,SUMIF(Invoices!AA:AB,A129,Invoices!AB:AB)/COUNTIF(Invoices!AA:AB,A129),0),IF(COUNTIF(Invoices!AC:AD,A129)&lt;&gt;0,IF(COUNTIF(Invoices!AC:AD,A129)&lt;&gt;0,SUMIF(Invoices!AC:AD,A129,Invoices!AD:AD)/COUNTIF(Invoices!AC:AD,A129),0),IF(COUNTIF(Invoices!AE:AF,A129)&lt;&gt;0,IF(COUNTIF(Invoices!AE:AF,A129)&lt;&gt;0,SUMIF(Invoices!AE:AF,A129,Invoices!AF:AF)/COUNTIF(Invoices!AE:AF,A129),0),IF(COUNTIF(Invoices!AG:AH,A129)&lt;&gt;0,IF(COUNTIF(Invoices!AG:AH,A129)&lt;&gt;0,SUMIF(Invoices!AG:AH,A129,Invoices!AH:AH)/COUNTIF(Invoices!AG:AH,A129),0),IF(COUNTIF(Invoices!AI:AJ,A129)&lt;&gt;0,IF(COUNTIF(Invoices!AI:AJ,A129)&lt;&gt;0,SUMIF(Invoices!AI:AJ,A129,Invoices!AJ:AJ)/COUNTIF(Invoices!AI:AJ,A129),0),IF(COUNTIF(Invoices!AK:AL,A129)&lt;&gt;0,IF(COUNTIF(Invoices!AK:AL,A129)&lt;&gt;0,SUMIF(Invoices!AK:AL,A129,Invoices!AL:AL)/COUNTIF(Invoices!AK:AL,A129),0),IF(COUNTIF(Invoices!AM:AN,A129)&lt;&gt;0,IF(COUNTIF(Invoices!AM:AN,A129)&lt;&gt;0,SUMIF(Invoices!AM:AN,A129,Invoices!AN:AN)/COUNTIF(Invoices!AM:AN,A129),0),"Not Available")))))))))))))))</f>
        <v>0.99</v>
      </c>
    </row>
    <row r="130" spans="1:5" ht="13" x14ac:dyDescent="0.15">
      <c r="A130" s="6" t="s">
        <v>849</v>
      </c>
      <c r="B130" s="6" t="s">
        <v>850</v>
      </c>
      <c r="C130" s="6" t="s">
        <v>851</v>
      </c>
      <c r="D130" s="6" t="s">
        <v>850</v>
      </c>
      <c r="E130" t="str">
        <f>IF(COUNTIF(Invoices!K:L,A130)&lt;&gt;0,IF(COUNTIF(Invoices!K:L,A130)&lt;&gt;0,SUMIF(Invoices!K:L,A130,Invoices!L:L)/COUNTIF(Invoices!K:L,A130),0),IF(COUNTIF(Invoices!M:N,A130)&lt;&gt;0,IF(COUNTIF(Invoices!M:N,A130)&lt;&gt;0,SUMIF(Invoices!M:N,A130,Invoices!N:N)/COUNTIF(Invoices!M:N,A130),0),IF(COUNTIF(Invoices!O:P,A130)&lt;&gt;0,IF(COUNTIF(Invoices!O:P,A130)&lt;&gt;0,SUMIF(Invoices!O:P,A130,Invoices!P:P)/COUNTIF(Invoices!O:P,A130),0),IF(COUNTIF(Invoices!Q:R,A130)&lt;&gt;0,IF(COUNTIF(Invoices!Q:R,A130)&lt;&gt;0,SUMIF(Invoices!Q:R,A130,Invoices!R:R)/COUNTIF(Invoices!Q:R,A130),0),IF(COUNTIF(Invoices!S:T,A130)&lt;&gt;0,IF(COUNTIF(Invoices!S:T,A130)&lt;&gt;0,SUMIF(Invoices!S:T,A130,Invoices!T:T)/COUNTIF(Invoices!S:T,A130),0),IF(COUNTIF(Invoices!U:V,A130)&lt;&gt;0,IF(COUNTIF(Invoices!U:V,A130)&lt;&gt;0,SUMIF(Invoices!U:V,A130,Invoices!V:V)/COUNTIF(Invoices!U:V,A130),0),IF(COUNTIF(Invoices!W:X,A130)&lt;&gt;0,IF(COUNTIF(Invoices!W:X,A130)&lt;&gt;0,SUMIF(Invoices!W:X,A130,Invoices!X:X)/COUNTIF(Invoices!W:X,A130),0),IF(COUNTIF(Invoices!Y:Z,A130)&lt;&gt;0,IF(COUNTIF(Invoices!Y:Z,A130)&lt;&gt;0,SUMIF(Invoices!Y:Z,A130,Invoices!Z:Z)/COUNTIF(Invoices!Y:Z,A130),0),IF(COUNTIF(Invoices!AA:AB,A130)&lt;&gt;0,IF(COUNTIF(Invoices!AA:AB,A130)&lt;&gt;0,SUMIF(Invoices!AA:AB,A130,Invoices!AB:AB)/COUNTIF(Invoices!AA:AB,A130),0),IF(COUNTIF(Invoices!AC:AD,A130)&lt;&gt;0,IF(COUNTIF(Invoices!AC:AD,A130)&lt;&gt;0,SUMIF(Invoices!AC:AD,A130,Invoices!AD:AD)/COUNTIF(Invoices!AC:AD,A130),0),IF(COUNTIF(Invoices!AE:AF,A130)&lt;&gt;0,IF(COUNTIF(Invoices!AE:AF,A130)&lt;&gt;0,SUMIF(Invoices!AE:AF,A130,Invoices!AF:AF)/COUNTIF(Invoices!AE:AF,A130),0),IF(COUNTIF(Invoices!AG:AH,A130)&lt;&gt;0,IF(COUNTIF(Invoices!AG:AH,A130)&lt;&gt;0,SUMIF(Invoices!AG:AH,A130,Invoices!AH:AH)/COUNTIF(Invoices!AG:AH,A130),0),IF(COUNTIF(Invoices!AI:AJ,A130)&lt;&gt;0,IF(COUNTIF(Invoices!AI:AJ,A130)&lt;&gt;0,SUMIF(Invoices!AI:AJ,A130,Invoices!AJ:AJ)/COUNTIF(Invoices!AI:AJ,A130),0),IF(COUNTIF(Invoices!AK:AL,A130)&lt;&gt;0,IF(COUNTIF(Invoices!AK:AL,A130)&lt;&gt;0,SUMIF(Invoices!AK:AL,A130,Invoices!AL:AL)/COUNTIF(Invoices!AK:AL,A130),0),IF(COUNTIF(Invoices!AM:AN,A130)&lt;&gt;0,IF(COUNTIF(Invoices!AM:AN,A130)&lt;&gt;0,SUMIF(Invoices!AM:AN,A130,Invoices!AN:AN)/COUNTIF(Invoices!AM:AN,A130),0),"Not Available")))))))))))))))</f>
        <v>Not Available</v>
      </c>
    </row>
    <row r="131" spans="1:5" ht="13" x14ac:dyDescent="0.15">
      <c r="A131" s="6" t="s">
        <v>852</v>
      </c>
      <c r="B131" s="6" t="s">
        <v>736</v>
      </c>
      <c r="C131" s="6" t="s">
        <v>735</v>
      </c>
      <c r="D131" s="6" t="s">
        <v>736</v>
      </c>
      <c r="E131" t="str">
        <f>IF(COUNTIF(Invoices!K:L,A131)&lt;&gt;0,IF(COUNTIF(Invoices!K:L,A131)&lt;&gt;0,SUMIF(Invoices!K:L,A131,Invoices!L:L)/COUNTIF(Invoices!K:L,A131),0),IF(COUNTIF(Invoices!M:N,A131)&lt;&gt;0,IF(COUNTIF(Invoices!M:N,A131)&lt;&gt;0,SUMIF(Invoices!M:N,A131,Invoices!N:N)/COUNTIF(Invoices!M:N,A131),0),IF(COUNTIF(Invoices!O:P,A131)&lt;&gt;0,IF(COUNTIF(Invoices!O:P,A131)&lt;&gt;0,SUMIF(Invoices!O:P,A131,Invoices!P:P)/COUNTIF(Invoices!O:P,A131),0),IF(COUNTIF(Invoices!Q:R,A131)&lt;&gt;0,IF(COUNTIF(Invoices!Q:R,A131)&lt;&gt;0,SUMIF(Invoices!Q:R,A131,Invoices!R:R)/COUNTIF(Invoices!Q:R,A131),0),IF(COUNTIF(Invoices!S:T,A131)&lt;&gt;0,IF(COUNTIF(Invoices!S:T,A131)&lt;&gt;0,SUMIF(Invoices!S:T,A131,Invoices!T:T)/COUNTIF(Invoices!S:T,A131),0),IF(COUNTIF(Invoices!U:V,A131)&lt;&gt;0,IF(COUNTIF(Invoices!U:V,A131)&lt;&gt;0,SUMIF(Invoices!U:V,A131,Invoices!V:V)/COUNTIF(Invoices!U:V,A131),0),IF(COUNTIF(Invoices!W:X,A131)&lt;&gt;0,IF(COUNTIF(Invoices!W:X,A131)&lt;&gt;0,SUMIF(Invoices!W:X,A131,Invoices!X:X)/COUNTIF(Invoices!W:X,A131),0),IF(COUNTIF(Invoices!Y:Z,A131)&lt;&gt;0,IF(COUNTIF(Invoices!Y:Z,A131)&lt;&gt;0,SUMIF(Invoices!Y:Z,A131,Invoices!Z:Z)/COUNTIF(Invoices!Y:Z,A131),0),IF(COUNTIF(Invoices!AA:AB,A131)&lt;&gt;0,IF(COUNTIF(Invoices!AA:AB,A131)&lt;&gt;0,SUMIF(Invoices!AA:AB,A131,Invoices!AB:AB)/COUNTIF(Invoices!AA:AB,A131),0),IF(COUNTIF(Invoices!AC:AD,A131)&lt;&gt;0,IF(COUNTIF(Invoices!AC:AD,A131)&lt;&gt;0,SUMIF(Invoices!AC:AD,A131,Invoices!AD:AD)/COUNTIF(Invoices!AC:AD,A131),0),IF(COUNTIF(Invoices!AE:AF,A131)&lt;&gt;0,IF(COUNTIF(Invoices!AE:AF,A131)&lt;&gt;0,SUMIF(Invoices!AE:AF,A131,Invoices!AF:AF)/COUNTIF(Invoices!AE:AF,A131),0),IF(COUNTIF(Invoices!AG:AH,A131)&lt;&gt;0,IF(COUNTIF(Invoices!AG:AH,A131)&lt;&gt;0,SUMIF(Invoices!AG:AH,A131,Invoices!AH:AH)/COUNTIF(Invoices!AG:AH,A131),0),IF(COUNTIF(Invoices!AI:AJ,A131)&lt;&gt;0,IF(COUNTIF(Invoices!AI:AJ,A131)&lt;&gt;0,SUMIF(Invoices!AI:AJ,A131,Invoices!AJ:AJ)/COUNTIF(Invoices!AI:AJ,A131),0),IF(COUNTIF(Invoices!AK:AL,A131)&lt;&gt;0,IF(COUNTIF(Invoices!AK:AL,A131)&lt;&gt;0,SUMIF(Invoices!AK:AL,A131,Invoices!AL:AL)/COUNTIF(Invoices!AK:AL,A131),0),IF(COUNTIF(Invoices!AM:AN,A131)&lt;&gt;0,IF(COUNTIF(Invoices!AM:AN,A131)&lt;&gt;0,SUMIF(Invoices!AM:AN,A131,Invoices!AN:AN)/COUNTIF(Invoices!AM:AN,A131),0),"Not Available")))))))))))))))</f>
        <v>Not Available</v>
      </c>
    </row>
    <row r="132" spans="1:5" ht="13" x14ac:dyDescent="0.15">
      <c r="A132" s="6" t="s">
        <v>853</v>
      </c>
      <c r="B132" s="6" t="s">
        <v>854</v>
      </c>
      <c r="C132" s="6" t="s">
        <v>855</v>
      </c>
      <c r="D132" s="6" t="s">
        <v>574</v>
      </c>
      <c r="E132">
        <f ca="1">IF(COUNTIF(Invoices!K:L,A132)&lt;&gt;0,IF(COUNTIF(Invoices!K:L,A132)&lt;&gt;0,SUMIF(Invoices!K:L,A132,Invoices!L:L)/COUNTIF(Invoices!K:L,A132),0),IF(COUNTIF(Invoices!M:N,A132)&lt;&gt;0,IF(COUNTIF(Invoices!M:N,A132)&lt;&gt;0,SUMIF(Invoices!M:N,A132,Invoices!N:N)/COUNTIF(Invoices!M:N,A132),0),IF(COUNTIF(Invoices!O:P,A132)&lt;&gt;0,IF(COUNTIF(Invoices!O:P,A132)&lt;&gt;0,SUMIF(Invoices!O:P,A132,Invoices!P:P)/COUNTIF(Invoices!O:P,A132),0),IF(COUNTIF(Invoices!Q:R,A132)&lt;&gt;0,IF(COUNTIF(Invoices!Q:R,A132)&lt;&gt;0,SUMIF(Invoices!Q:R,A132,Invoices!R:R)/COUNTIF(Invoices!Q:R,A132),0),IF(COUNTIF(Invoices!S:T,A132)&lt;&gt;0,IF(COUNTIF(Invoices!S:T,A132)&lt;&gt;0,SUMIF(Invoices!S:T,A132,Invoices!T:T)/COUNTIF(Invoices!S:T,A132),0),IF(COUNTIF(Invoices!U:V,A132)&lt;&gt;0,IF(COUNTIF(Invoices!U:V,A132)&lt;&gt;0,SUMIF(Invoices!U:V,A132,Invoices!V:V)/COUNTIF(Invoices!U:V,A132),0),IF(COUNTIF(Invoices!W:X,A132)&lt;&gt;0,IF(COUNTIF(Invoices!W:X,A132)&lt;&gt;0,SUMIF(Invoices!W:X,A132,Invoices!X:X)/COUNTIF(Invoices!W:X,A132),0),IF(COUNTIF(Invoices!Y:Z,A132)&lt;&gt;0,IF(COUNTIF(Invoices!Y:Z,A132)&lt;&gt;0,SUMIF(Invoices!Y:Z,A132,Invoices!Z:Z)/COUNTIF(Invoices!Y:Z,A132),0),IF(COUNTIF(Invoices!AA:AB,A132)&lt;&gt;0,IF(COUNTIF(Invoices!AA:AB,A132)&lt;&gt;0,SUMIF(Invoices!AA:AB,A132,Invoices!AB:AB)/COUNTIF(Invoices!AA:AB,A132),0),IF(COUNTIF(Invoices!AC:AD,A132)&lt;&gt;0,IF(COUNTIF(Invoices!AC:AD,A132)&lt;&gt;0,SUMIF(Invoices!AC:AD,A132,Invoices!AD:AD)/COUNTIF(Invoices!AC:AD,A132),0),IF(COUNTIF(Invoices!AE:AF,A132)&lt;&gt;0,IF(COUNTIF(Invoices!AE:AF,A132)&lt;&gt;0,SUMIF(Invoices!AE:AF,A132,Invoices!AF:AF)/COUNTIF(Invoices!AE:AF,A132),0),IF(COUNTIF(Invoices!AG:AH,A132)&lt;&gt;0,IF(COUNTIF(Invoices!AG:AH,A132)&lt;&gt;0,SUMIF(Invoices!AG:AH,A132,Invoices!AH:AH)/COUNTIF(Invoices!AG:AH,A132),0),IF(COUNTIF(Invoices!AI:AJ,A132)&lt;&gt;0,IF(COUNTIF(Invoices!AI:AJ,A132)&lt;&gt;0,SUMIF(Invoices!AI:AJ,A132,Invoices!AJ:AJ)/COUNTIF(Invoices!AI:AJ,A132),0),IF(COUNTIF(Invoices!AK:AL,A132)&lt;&gt;0,IF(COUNTIF(Invoices!AK:AL,A132)&lt;&gt;0,SUMIF(Invoices!AK:AL,A132,Invoices!AL:AL)/COUNTIF(Invoices!AK:AL,A132),0),IF(COUNTIF(Invoices!AM:AN,A132)&lt;&gt;0,IF(COUNTIF(Invoices!AM:AN,A132)&lt;&gt;0,SUMIF(Invoices!AM:AN,A132,Invoices!AN:AN)/COUNTIF(Invoices!AM:AN,A132),0),"Not Available")))))))))))))))</f>
        <v>0.99</v>
      </c>
    </row>
    <row r="133" spans="1:5" ht="13" x14ac:dyDescent="0.15">
      <c r="A133" s="6" t="s">
        <v>856</v>
      </c>
      <c r="C133" s="6" t="s">
        <v>754</v>
      </c>
      <c r="D133" s="6" t="s">
        <v>755</v>
      </c>
      <c r="E133">
        <f ca="1">IF(COUNTIF(Invoices!K:L,A133)&lt;&gt;0,IF(COUNTIF(Invoices!K:L,A133)&lt;&gt;0,SUMIF(Invoices!K:L,A133,Invoices!L:L)/COUNTIF(Invoices!K:L,A133),0),IF(COUNTIF(Invoices!M:N,A133)&lt;&gt;0,IF(COUNTIF(Invoices!M:N,A133)&lt;&gt;0,SUMIF(Invoices!M:N,A133,Invoices!N:N)/COUNTIF(Invoices!M:N,A133),0),IF(COUNTIF(Invoices!O:P,A133)&lt;&gt;0,IF(COUNTIF(Invoices!O:P,A133)&lt;&gt;0,SUMIF(Invoices!O:P,A133,Invoices!P:P)/COUNTIF(Invoices!O:P,A133),0),IF(COUNTIF(Invoices!Q:R,A133)&lt;&gt;0,IF(COUNTIF(Invoices!Q:R,A133)&lt;&gt;0,SUMIF(Invoices!Q:R,A133,Invoices!R:R)/COUNTIF(Invoices!Q:R,A133),0),IF(COUNTIF(Invoices!S:T,A133)&lt;&gt;0,IF(COUNTIF(Invoices!S:T,A133)&lt;&gt;0,SUMIF(Invoices!S:T,A133,Invoices!T:T)/COUNTIF(Invoices!S:T,A133),0),IF(COUNTIF(Invoices!U:V,A133)&lt;&gt;0,IF(COUNTIF(Invoices!U:V,A133)&lt;&gt;0,SUMIF(Invoices!U:V,A133,Invoices!V:V)/COUNTIF(Invoices!U:V,A133),0),IF(COUNTIF(Invoices!W:X,A133)&lt;&gt;0,IF(COUNTIF(Invoices!W:X,A133)&lt;&gt;0,SUMIF(Invoices!W:X,A133,Invoices!X:X)/COUNTIF(Invoices!W:X,A133),0),IF(COUNTIF(Invoices!Y:Z,A133)&lt;&gt;0,IF(COUNTIF(Invoices!Y:Z,A133)&lt;&gt;0,SUMIF(Invoices!Y:Z,A133,Invoices!Z:Z)/COUNTIF(Invoices!Y:Z,A133),0),IF(COUNTIF(Invoices!AA:AB,A133)&lt;&gt;0,IF(COUNTIF(Invoices!AA:AB,A133)&lt;&gt;0,SUMIF(Invoices!AA:AB,A133,Invoices!AB:AB)/COUNTIF(Invoices!AA:AB,A133),0),IF(COUNTIF(Invoices!AC:AD,A133)&lt;&gt;0,IF(COUNTIF(Invoices!AC:AD,A133)&lt;&gt;0,SUMIF(Invoices!AC:AD,A133,Invoices!AD:AD)/COUNTIF(Invoices!AC:AD,A133),0),IF(COUNTIF(Invoices!AE:AF,A133)&lt;&gt;0,IF(COUNTIF(Invoices!AE:AF,A133)&lt;&gt;0,SUMIF(Invoices!AE:AF,A133,Invoices!AF:AF)/COUNTIF(Invoices!AE:AF,A133),0),IF(COUNTIF(Invoices!AG:AH,A133)&lt;&gt;0,IF(COUNTIF(Invoices!AG:AH,A133)&lt;&gt;0,SUMIF(Invoices!AG:AH,A133,Invoices!AH:AH)/COUNTIF(Invoices!AG:AH,A133),0),IF(COUNTIF(Invoices!AI:AJ,A133)&lt;&gt;0,IF(COUNTIF(Invoices!AI:AJ,A133)&lt;&gt;0,SUMIF(Invoices!AI:AJ,A133,Invoices!AJ:AJ)/COUNTIF(Invoices!AI:AJ,A133),0),IF(COUNTIF(Invoices!AK:AL,A133)&lt;&gt;0,IF(COUNTIF(Invoices!AK:AL,A133)&lt;&gt;0,SUMIF(Invoices!AK:AL,A133,Invoices!AL:AL)/COUNTIF(Invoices!AK:AL,A133),0),IF(COUNTIF(Invoices!AM:AN,A133)&lt;&gt;0,IF(COUNTIF(Invoices!AM:AN,A133)&lt;&gt;0,SUMIF(Invoices!AM:AN,A133,Invoices!AN:AN)/COUNTIF(Invoices!AM:AN,A133),0),"Not Available")))))))))))))))</f>
        <v>0.99</v>
      </c>
    </row>
    <row r="134" spans="1:5" ht="13" x14ac:dyDescent="0.15">
      <c r="A134" s="6" t="s">
        <v>857</v>
      </c>
      <c r="B134" s="6" t="s">
        <v>858</v>
      </c>
      <c r="C134" s="6" t="s">
        <v>749</v>
      </c>
      <c r="D134" s="6" t="s">
        <v>750</v>
      </c>
      <c r="E134">
        <f ca="1">IF(COUNTIF(Invoices!K:L,A134)&lt;&gt;0,IF(COUNTIF(Invoices!K:L,A134)&lt;&gt;0,SUMIF(Invoices!K:L,A134,Invoices!L:L)/COUNTIF(Invoices!K:L,A134),0),IF(COUNTIF(Invoices!M:N,A134)&lt;&gt;0,IF(COUNTIF(Invoices!M:N,A134)&lt;&gt;0,SUMIF(Invoices!M:N,A134,Invoices!N:N)/COUNTIF(Invoices!M:N,A134),0),IF(COUNTIF(Invoices!O:P,A134)&lt;&gt;0,IF(COUNTIF(Invoices!O:P,A134)&lt;&gt;0,SUMIF(Invoices!O:P,A134,Invoices!P:P)/COUNTIF(Invoices!O:P,A134),0),IF(COUNTIF(Invoices!Q:R,A134)&lt;&gt;0,IF(COUNTIF(Invoices!Q:R,A134)&lt;&gt;0,SUMIF(Invoices!Q:R,A134,Invoices!R:R)/COUNTIF(Invoices!Q:R,A134),0),IF(COUNTIF(Invoices!S:T,A134)&lt;&gt;0,IF(COUNTIF(Invoices!S:T,A134)&lt;&gt;0,SUMIF(Invoices!S:T,A134,Invoices!T:T)/COUNTIF(Invoices!S:T,A134),0),IF(COUNTIF(Invoices!U:V,A134)&lt;&gt;0,IF(COUNTIF(Invoices!U:V,A134)&lt;&gt;0,SUMIF(Invoices!U:V,A134,Invoices!V:V)/COUNTIF(Invoices!U:V,A134),0),IF(COUNTIF(Invoices!W:X,A134)&lt;&gt;0,IF(COUNTIF(Invoices!W:X,A134)&lt;&gt;0,SUMIF(Invoices!W:X,A134,Invoices!X:X)/COUNTIF(Invoices!W:X,A134),0),IF(COUNTIF(Invoices!Y:Z,A134)&lt;&gt;0,IF(COUNTIF(Invoices!Y:Z,A134)&lt;&gt;0,SUMIF(Invoices!Y:Z,A134,Invoices!Z:Z)/COUNTIF(Invoices!Y:Z,A134),0),IF(COUNTIF(Invoices!AA:AB,A134)&lt;&gt;0,IF(COUNTIF(Invoices!AA:AB,A134)&lt;&gt;0,SUMIF(Invoices!AA:AB,A134,Invoices!AB:AB)/COUNTIF(Invoices!AA:AB,A134),0),IF(COUNTIF(Invoices!AC:AD,A134)&lt;&gt;0,IF(COUNTIF(Invoices!AC:AD,A134)&lt;&gt;0,SUMIF(Invoices!AC:AD,A134,Invoices!AD:AD)/COUNTIF(Invoices!AC:AD,A134),0),IF(COUNTIF(Invoices!AE:AF,A134)&lt;&gt;0,IF(COUNTIF(Invoices!AE:AF,A134)&lt;&gt;0,SUMIF(Invoices!AE:AF,A134,Invoices!AF:AF)/COUNTIF(Invoices!AE:AF,A134),0),IF(COUNTIF(Invoices!AG:AH,A134)&lt;&gt;0,IF(COUNTIF(Invoices!AG:AH,A134)&lt;&gt;0,SUMIF(Invoices!AG:AH,A134,Invoices!AH:AH)/COUNTIF(Invoices!AG:AH,A134),0),IF(COUNTIF(Invoices!AI:AJ,A134)&lt;&gt;0,IF(COUNTIF(Invoices!AI:AJ,A134)&lt;&gt;0,SUMIF(Invoices!AI:AJ,A134,Invoices!AJ:AJ)/COUNTIF(Invoices!AI:AJ,A134),0),IF(COUNTIF(Invoices!AK:AL,A134)&lt;&gt;0,IF(COUNTIF(Invoices!AK:AL,A134)&lt;&gt;0,SUMIF(Invoices!AK:AL,A134,Invoices!AL:AL)/COUNTIF(Invoices!AK:AL,A134),0),IF(COUNTIF(Invoices!AM:AN,A134)&lt;&gt;0,IF(COUNTIF(Invoices!AM:AN,A134)&lt;&gt;0,SUMIF(Invoices!AM:AN,A134,Invoices!AN:AN)/COUNTIF(Invoices!AM:AN,A134),0),"Not Available")))))))))))))))</f>
        <v>0.99</v>
      </c>
    </row>
    <row r="135" spans="1:5" ht="13" x14ac:dyDescent="0.15">
      <c r="A135" s="6" t="s">
        <v>859</v>
      </c>
      <c r="B135" s="6" t="s">
        <v>860</v>
      </c>
      <c r="C135" s="6" t="s">
        <v>778</v>
      </c>
      <c r="D135" s="6" t="s">
        <v>779</v>
      </c>
      <c r="E135">
        <f ca="1">IF(COUNTIF(Invoices!K:L,A135)&lt;&gt;0,IF(COUNTIF(Invoices!K:L,A135)&lt;&gt;0,SUMIF(Invoices!K:L,A135,Invoices!L:L)/COUNTIF(Invoices!K:L,A135),0),IF(COUNTIF(Invoices!M:N,A135)&lt;&gt;0,IF(COUNTIF(Invoices!M:N,A135)&lt;&gt;0,SUMIF(Invoices!M:N,A135,Invoices!N:N)/COUNTIF(Invoices!M:N,A135),0),IF(COUNTIF(Invoices!O:P,A135)&lt;&gt;0,IF(COUNTIF(Invoices!O:P,A135)&lt;&gt;0,SUMIF(Invoices!O:P,A135,Invoices!P:P)/COUNTIF(Invoices!O:P,A135),0),IF(COUNTIF(Invoices!Q:R,A135)&lt;&gt;0,IF(COUNTIF(Invoices!Q:R,A135)&lt;&gt;0,SUMIF(Invoices!Q:R,A135,Invoices!R:R)/COUNTIF(Invoices!Q:R,A135),0),IF(COUNTIF(Invoices!S:T,A135)&lt;&gt;0,IF(COUNTIF(Invoices!S:T,A135)&lt;&gt;0,SUMIF(Invoices!S:T,A135,Invoices!T:T)/COUNTIF(Invoices!S:T,A135),0),IF(COUNTIF(Invoices!U:V,A135)&lt;&gt;0,IF(COUNTIF(Invoices!U:V,A135)&lt;&gt;0,SUMIF(Invoices!U:V,A135,Invoices!V:V)/COUNTIF(Invoices!U:V,A135),0),IF(COUNTIF(Invoices!W:X,A135)&lt;&gt;0,IF(COUNTIF(Invoices!W:X,A135)&lt;&gt;0,SUMIF(Invoices!W:X,A135,Invoices!X:X)/COUNTIF(Invoices!W:X,A135),0),IF(COUNTIF(Invoices!Y:Z,A135)&lt;&gt;0,IF(COUNTIF(Invoices!Y:Z,A135)&lt;&gt;0,SUMIF(Invoices!Y:Z,A135,Invoices!Z:Z)/COUNTIF(Invoices!Y:Z,A135),0),IF(COUNTIF(Invoices!AA:AB,A135)&lt;&gt;0,IF(COUNTIF(Invoices!AA:AB,A135)&lt;&gt;0,SUMIF(Invoices!AA:AB,A135,Invoices!AB:AB)/COUNTIF(Invoices!AA:AB,A135),0),IF(COUNTIF(Invoices!AC:AD,A135)&lt;&gt;0,IF(COUNTIF(Invoices!AC:AD,A135)&lt;&gt;0,SUMIF(Invoices!AC:AD,A135,Invoices!AD:AD)/COUNTIF(Invoices!AC:AD,A135),0),IF(COUNTIF(Invoices!AE:AF,A135)&lt;&gt;0,IF(COUNTIF(Invoices!AE:AF,A135)&lt;&gt;0,SUMIF(Invoices!AE:AF,A135,Invoices!AF:AF)/COUNTIF(Invoices!AE:AF,A135),0),IF(COUNTIF(Invoices!AG:AH,A135)&lt;&gt;0,IF(COUNTIF(Invoices!AG:AH,A135)&lt;&gt;0,SUMIF(Invoices!AG:AH,A135,Invoices!AH:AH)/COUNTIF(Invoices!AG:AH,A135),0),IF(COUNTIF(Invoices!AI:AJ,A135)&lt;&gt;0,IF(COUNTIF(Invoices!AI:AJ,A135)&lt;&gt;0,SUMIF(Invoices!AI:AJ,A135,Invoices!AJ:AJ)/COUNTIF(Invoices!AI:AJ,A135),0),IF(COUNTIF(Invoices!AK:AL,A135)&lt;&gt;0,IF(COUNTIF(Invoices!AK:AL,A135)&lt;&gt;0,SUMIF(Invoices!AK:AL,A135,Invoices!AL:AL)/COUNTIF(Invoices!AK:AL,A135),0),IF(COUNTIF(Invoices!AM:AN,A135)&lt;&gt;0,IF(COUNTIF(Invoices!AM:AN,A135)&lt;&gt;0,SUMIF(Invoices!AM:AN,A135,Invoices!AN:AN)/COUNTIF(Invoices!AM:AN,A135),0),"Not Available")))))))))))))))</f>
        <v>0.99</v>
      </c>
    </row>
    <row r="136" spans="1:5" ht="13" x14ac:dyDescent="0.15">
      <c r="A136" s="6" t="s">
        <v>861</v>
      </c>
      <c r="C136" s="6" t="s">
        <v>862</v>
      </c>
      <c r="D136" s="6" t="s">
        <v>863</v>
      </c>
      <c r="E136" t="str">
        <f>IF(COUNTIF(Invoices!K:L,A136)&lt;&gt;0,IF(COUNTIF(Invoices!K:L,A136)&lt;&gt;0,SUMIF(Invoices!K:L,A136,Invoices!L:L)/COUNTIF(Invoices!K:L,A136),0),IF(COUNTIF(Invoices!M:N,A136)&lt;&gt;0,IF(COUNTIF(Invoices!M:N,A136)&lt;&gt;0,SUMIF(Invoices!M:N,A136,Invoices!N:N)/COUNTIF(Invoices!M:N,A136),0),IF(COUNTIF(Invoices!O:P,A136)&lt;&gt;0,IF(COUNTIF(Invoices!O:P,A136)&lt;&gt;0,SUMIF(Invoices!O:P,A136,Invoices!P:P)/COUNTIF(Invoices!O:P,A136),0),IF(COUNTIF(Invoices!Q:R,A136)&lt;&gt;0,IF(COUNTIF(Invoices!Q:R,A136)&lt;&gt;0,SUMIF(Invoices!Q:R,A136,Invoices!R:R)/COUNTIF(Invoices!Q:R,A136),0),IF(COUNTIF(Invoices!S:T,A136)&lt;&gt;0,IF(COUNTIF(Invoices!S:T,A136)&lt;&gt;0,SUMIF(Invoices!S:T,A136,Invoices!T:T)/COUNTIF(Invoices!S:T,A136),0),IF(COUNTIF(Invoices!U:V,A136)&lt;&gt;0,IF(COUNTIF(Invoices!U:V,A136)&lt;&gt;0,SUMIF(Invoices!U:V,A136,Invoices!V:V)/COUNTIF(Invoices!U:V,A136),0),IF(COUNTIF(Invoices!W:X,A136)&lt;&gt;0,IF(COUNTIF(Invoices!W:X,A136)&lt;&gt;0,SUMIF(Invoices!W:X,A136,Invoices!X:X)/COUNTIF(Invoices!W:X,A136),0),IF(COUNTIF(Invoices!Y:Z,A136)&lt;&gt;0,IF(COUNTIF(Invoices!Y:Z,A136)&lt;&gt;0,SUMIF(Invoices!Y:Z,A136,Invoices!Z:Z)/COUNTIF(Invoices!Y:Z,A136),0),IF(COUNTIF(Invoices!AA:AB,A136)&lt;&gt;0,IF(COUNTIF(Invoices!AA:AB,A136)&lt;&gt;0,SUMIF(Invoices!AA:AB,A136,Invoices!AB:AB)/COUNTIF(Invoices!AA:AB,A136),0),IF(COUNTIF(Invoices!AC:AD,A136)&lt;&gt;0,IF(COUNTIF(Invoices!AC:AD,A136)&lt;&gt;0,SUMIF(Invoices!AC:AD,A136,Invoices!AD:AD)/COUNTIF(Invoices!AC:AD,A136),0),IF(COUNTIF(Invoices!AE:AF,A136)&lt;&gt;0,IF(COUNTIF(Invoices!AE:AF,A136)&lt;&gt;0,SUMIF(Invoices!AE:AF,A136,Invoices!AF:AF)/COUNTIF(Invoices!AE:AF,A136),0),IF(COUNTIF(Invoices!AG:AH,A136)&lt;&gt;0,IF(COUNTIF(Invoices!AG:AH,A136)&lt;&gt;0,SUMIF(Invoices!AG:AH,A136,Invoices!AH:AH)/COUNTIF(Invoices!AG:AH,A136),0),IF(COUNTIF(Invoices!AI:AJ,A136)&lt;&gt;0,IF(COUNTIF(Invoices!AI:AJ,A136)&lt;&gt;0,SUMIF(Invoices!AI:AJ,A136,Invoices!AJ:AJ)/COUNTIF(Invoices!AI:AJ,A136),0),IF(COUNTIF(Invoices!AK:AL,A136)&lt;&gt;0,IF(COUNTIF(Invoices!AK:AL,A136)&lt;&gt;0,SUMIF(Invoices!AK:AL,A136,Invoices!AL:AL)/COUNTIF(Invoices!AK:AL,A136),0),IF(COUNTIF(Invoices!AM:AN,A136)&lt;&gt;0,IF(COUNTIF(Invoices!AM:AN,A136)&lt;&gt;0,SUMIF(Invoices!AM:AN,A136,Invoices!AN:AN)/COUNTIF(Invoices!AM:AN,A136),0),"Not Available")))))))))))))))</f>
        <v>Not Available</v>
      </c>
    </row>
    <row r="137" spans="1:5" ht="13" x14ac:dyDescent="0.15">
      <c r="A137" s="6" t="s">
        <v>864</v>
      </c>
      <c r="B137" s="6" t="s">
        <v>865</v>
      </c>
      <c r="C137" s="6" t="s">
        <v>866</v>
      </c>
      <c r="D137" s="6" t="s">
        <v>543</v>
      </c>
      <c r="E137">
        <f ca="1">IF(COUNTIF(Invoices!K:L,A137)&lt;&gt;0,IF(COUNTIF(Invoices!K:L,A137)&lt;&gt;0,SUMIF(Invoices!K:L,A137,Invoices!L:L)/COUNTIF(Invoices!K:L,A137),0),IF(COUNTIF(Invoices!M:N,A137)&lt;&gt;0,IF(COUNTIF(Invoices!M:N,A137)&lt;&gt;0,SUMIF(Invoices!M:N,A137,Invoices!N:N)/COUNTIF(Invoices!M:N,A137),0),IF(COUNTIF(Invoices!O:P,A137)&lt;&gt;0,IF(COUNTIF(Invoices!O:P,A137)&lt;&gt;0,SUMIF(Invoices!O:P,A137,Invoices!P:P)/COUNTIF(Invoices!O:P,A137),0),IF(COUNTIF(Invoices!Q:R,A137)&lt;&gt;0,IF(COUNTIF(Invoices!Q:R,A137)&lt;&gt;0,SUMIF(Invoices!Q:R,A137,Invoices!R:R)/COUNTIF(Invoices!Q:R,A137),0),IF(COUNTIF(Invoices!S:T,A137)&lt;&gt;0,IF(COUNTIF(Invoices!S:T,A137)&lt;&gt;0,SUMIF(Invoices!S:T,A137,Invoices!T:T)/COUNTIF(Invoices!S:T,A137),0),IF(COUNTIF(Invoices!U:V,A137)&lt;&gt;0,IF(COUNTIF(Invoices!U:V,A137)&lt;&gt;0,SUMIF(Invoices!U:V,A137,Invoices!V:V)/COUNTIF(Invoices!U:V,A137),0),IF(COUNTIF(Invoices!W:X,A137)&lt;&gt;0,IF(COUNTIF(Invoices!W:X,A137)&lt;&gt;0,SUMIF(Invoices!W:X,A137,Invoices!X:X)/COUNTIF(Invoices!W:X,A137),0),IF(COUNTIF(Invoices!Y:Z,A137)&lt;&gt;0,IF(COUNTIF(Invoices!Y:Z,A137)&lt;&gt;0,SUMIF(Invoices!Y:Z,A137,Invoices!Z:Z)/COUNTIF(Invoices!Y:Z,A137),0),IF(COUNTIF(Invoices!AA:AB,A137)&lt;&gt;0,IF(COUNTIF(Invoices!AA:AB,A137)&lt;&gt;0,SUMIF(Invoices!AA:AB,A137,Invoices!AB:AB)/COUNTIF(Invoices!AA:AB,A137),0),IF(COUNTIF(Invoices!AC:AD,A137)&lt;&gt;0,IF(COUNTIF(Invoices!AC:AD,A137)&lt;&gt;0,SUMIF(Invoices!AC:AD,A137,Invoices!AD:AD)/COUNTIF(Invoices!AC:AD,A137),0),IF(COUNTIF(Invoices!AE:AF,A137)&lt;&gt;0,IF(COUNTIF(Invoices!AE:AF,A137)&lt;&gt;0,SUMIF(Invoices!AE:AF,A137,Invoices!AF:AF)/COUNTIF(Invoices!AE:AF,A137),0),IF(COUNTIF(Invoices!AG:AH,A137)&lt;&gt;0,IF(COUNTIF(Invoices!AG:AH,A137)&lt;&gt;0,SUMIF(Invoices!AG:AH,A137,Invoices!AH:AH)/COUNTIF(Invoices!AG:AH,A137),0),IF(COUNTIF(Invoices!AI:AJ,A137)&lt;&gt;0,IF(COUNTIF(Invoices!AI:AJ,A137)&lt;&gt;0,SUMIF(Invoices!AI:AJ,A137,Invoices!AJ:AJ)/COUNTIF(Invoices!AI:AJ,A137),0),IF(COUNTIF(Invoices!AK:AL,A137)&lt;&gt;0,IF(COUNTIF(Invoices!AK:AL,A137)&lt;&gt;0,SUMIF(Invoices!AK:AL,A137,Invoices!AL:AL)/COUNTIF(Invoices!AK:AL,A137),0),IF(COUNTIF(Invoices!AM:AN,A137)&lt;&gt;0,IF(COUNTIF(Invoices!AM:AN,A137)&lt;&gt;0,SUMIF(Invoices!AM:AN,A137,Invoices!AN:AN)/COUNTIF(Invoices!AM:AN,A137),0),"Not Available")))))))))))))))</f>
        <v>0.99</v>
      </c>
    </row>
    <row r="138" spans="1:5" ht="13" x14ac:dyDescent="0.15">
      <c r="A138" s="6" t="s">
        <v>867</v>
      </c>
      <c r="B138" s="6" t="s">
        <v>868</v>
      </c>
      <c r="C138" s="6" t="s">
        <v>543</v>
      </c>
      <c r="D138" s="6" t="s">
        <v>543</v>
      </c>
      <c r="E138">
        <f ca="1">IF(COUNTIF(Invoices!K:L,A138)&lt;&gt;0,IF(COUNTIF(Invoices!K:L,A138)&lt;&gt;0,SUMIF(Invoices!K:L,A138,Invoices!L:L)/COUNTIF(Invoices!K:L,A138),0),IF(COUNTIF(Invoices!M:N,A138)&lt;&gt;0,IF(COUNTIF(Invoices!M:N,A138)&lt;&gt;0,SUMIF(Invoices!M:N,A138,Invoices!N:N)/COUNTIF(Invoices!M:N,A138),0),IF(COUNTIF(Invoices!O:P,A138)&lt;&gt;0,IF(COUNTIF(Invoices!O:P,A138)&lt;&gt;0,SUMIF(Invoices!O:P,A138,Invoices!P:P)/COUNTIF(Invoices!O:P,A138),0),IF(COUNTIF(Invoices!Q:R,A138)&lt;&gt;0,IF(COUNTIF(Invoices!Q:R,A138)&lt;&gt;0,SUMIF(Invoices!Q:R,A138,Invoices!R:R)/COUNTIF(Invoices!Q:R,A138),0),IF(COUNTIF(Invoices!S:T,A138)&lt;&gt;0,IF(COUNTIF(Invoices!S:T,A138)&lt;&gt;0,SUMIF(Invoices!S:T,A138,Invoices!T:T)/COUNTIF(Invoices!S:T,A138),0),IF(COUNTIF(Invoices!U:V,A138)&lt;&gt;0,IF(COUNTIF(Invoices!U:V,A138)&lt;&gt;0,SUMIF(Invoices!U:V,A138,Invoices!V:V)/COUNTIF(Invoices!U:V,A138),0),IF(COUNTIF(Invoices!W:X,A138)&lt;&gt;0,IF(COUNTIF(Invoices!W:X,A138)&lt;&gt;0,SUMIF(Invoices!W:X,A138,Invoices!X:X)/COUNTIF(Invoices!W:X,A138),0),IF(COUNTIF(Invoices!Y:Z,A138)&lt;&gt;0,IF(COUNTIF(Invoices!Y:Z,A138)&lt;&gt;0,SUMIF(Invoices!Y:Z,A138,Invoices!Z:Z)/COUNTIF(Invoices!Y:Z,A138),0),IF(COUNTIF(Invoices!AA:AB,A138)&lt;&gt;0,IF(COUNTIF(Invoices!AA:AB,A138)&lt;&gt;0,SUMIF(Invoices!AA:AB,A138,Invoices!AB:AB)/COUNTIF(Invoices!AA:AB,A138),0),IF(COUNTIF(Invoices!AC:AD,A138)&lt;&gt;0,IF(COUNTIF(Invoices!AC:AD,A138)&lt;&gt;0,SUMIF(Invoices!AC:AD,A138,Invoices!AD:AD)/COUNTIF(Invoices!AC:AD,A138),0),IF(COUNTIF(Invoices!AE:AF,A138)&lt;&gt;0,IF(COUNTIF(Invoices!AE:AF,A138)&lt;&gt;0,SUMIF(Invoices!AE:AF,A138,Invoices!AF:AF)/COUNTIF(Invoices!AE:AF,A138),0),IF(COUNTIF(Invoices!AG:AH,A138)&lt;&gt;0,IF(COUNTIF(Invoices!AG:AH,A138)&lt;&gt;0,SUMIF(Invoices!AG:AH,A138,Invoices!AH:AH)/COUNTIF(Invoices!AG:AH,A138),0),IF(COUNTIF(Invoices!AI:AJ,A138)&lt;&gt;0,IF(COUNTIF(Invoices!AI:AJ,A138)&lt;&gt;0,SUMIF(Invoices!AI:AJ,A138,Invoices!AJ:AJ)/COUNTIF(Invoices!AI:AJ,A138),0),IF(COUNTIF(Invoices!AK:AL,A138)&lt;&gt;0,IF(COUNTIF(Invoices!AK:AL,A138)&lt;&gt;0,SUMIF(Invoices!AK:AL,A138,Invoices!AL:AL)/COUNTIF(Invoices!AK:AL,A138),0),IF(COUNTIF(Invoices!AM:AN,A138)&lt;&gt;0,IF(COUNTIF(Invoices!AM:AN,A138)&lt;&gt;0,SUMIF(Invoices!AM:AN,A138,Invoices!AN:AN)/COUNTIF(Invoices!AM:AN,A138),0),"Not Available")))))))))))))))</f>
        <v>0.99</v>
      </c>
    </row>
    <row r="139" spans="1:5" ht="13" x14ac:dyDescent="0.15">
      <c r="A139" s="6" t="s">
        <v>869</v>
      </c>
      <c r="B139" s="6" t="s">
        <v>870</v>
      </c>
      <c r="C139" s="6" t="s">
        <v>871</v>
      </c>
      <c r="D139" s="6" t="s">
        <v>612</v>
      </c>
      <c r="E139" t="str">
        <f>IF(COUNTIF(Invoices!K:L,A139)&lt;&gt;0,IF(COUNTIF(Invoices!K:L,A139)&lt;&gt;0,SUMIF(Invoices!K:L,A139,Invoices!L:L)/COUNTIF(Invoices!K:L,A139),0),IF(COUNTIF(Invoices!M:N,A139)&lt;&gt;0,IF(COUNTIF(Invoices!M:N,A139)&lt;&gt;0,SUMIF(Invoices!M:N,A139,Invoices!N:N)/COUNTIF(Invoices!M:N,A139),0),IF(COUNTIF(Invoices!O:P,A139)&lt;&gt;0,IF(COUNTIF(Invoices!O:P,A139)&lt;&gt;0,SUMIF(Invoices!O:P,A139,Invoices!P:P)/COUNTIF(Invoices!O:P,A139),0),IF(COUNTIF(Invoices!Q:R,A139)&lt;&gt;0,IF(COUNTIF(Invoices!Q:R,A139)&lt;&gt;0,SUMIF(Invoices!Q:R,A139,Invoices!R:R)/COUNTIF(Invoices!Q:R,A139),0),IF(COUNTIF(Invoices!S:T,A139)&lt;&gt;0,IF(COUNTIF(Invoices!S:T,A139)&lt;&gt;0,SUMIF(Invoices!S:T,A139,Invoices!T:T)/COUNTIF(Invoices!S:T,A139),0),IF(COUNTIF(Invoices!U:V,A139)&lt;&gt;0,IF(COUNTIF(Invoices!U:V,A139)&lt;&gt;0,SUMIF(Invoices!U:V,A139,Invoices!V:V)/COUNTIF(Invoices!U:V,A139),0),IF(COUNTIF(Invoices!W:X,A139)&lt;&gt;0,IF(COUNTIF(Invoices!W:X,A139)&lt;&gt;0,SUMIF(Invoices!W:X,A139,Invoices!X:X)/COUNTIF(Invoices!W:X,A139),0),IF(COUNTIF(Invoices!Y:Z,A139)&lt;&gt;0,IF(COUNTIF(Invoices!Y:Z,A139)&lt;&gt;0,SUMIF(Invoices!Y:Z,A139,Invoices!Z:Z)/COUNTIF(Invoices!Y:Z,A139),0),IF(COUNTIF(Invoices!AA:AB,A139)&lt;&gt;0,IF(COUNTIF(Invoices!AA:AB,A139)&lt;&gt;0,SUMIF(Invoices!AA:AB,A139,Invoices!AB:AB)/COUNTIF(Invoices!AA:AB,A139),0),IF(COUNTIF(Invoices!AC:AD,A139)&lt;&gt;0,IF(COUNTIF(Invoices!AC:AD,A139)&lt;&gt;0,SUMIF(Invoices!AC:AD,A139,Invoices!AD:AD)/COUNTIF(Invoices!AC:AD,A139),0),IF(COUNTIF(Invoices!AE:AF,A139)&lt;&gt;0,IF(COUNTIF(Invoices!AE:AF,A139)&lt;&gt;0,SUMIF(Invoices!AE:AF,A139,Invoices!AF:AF)/COUNTIF(Invoices!AE:AF,A139),0),IF(COUNTIF(Invoices!AG:AH,A139)&lt;&gt;0,IF(COUNTIF(Invoices!AG:AH,A139)&lt;&gt;0,SUMIF(Invoices!AG:AH,A139,Invoices!AH:AH)/COUNTIF(Invoices!AG:AH,A139),0),IF(COUNTIF(Invoices!AI:AJ,A139)&lt;&gt;0,IF(COUNTIF(Invoices!AI:AJ,A139)&lt;&gt;0,SUMIF(Invoices!AI:AJ,A139,Invoices!AJ:AJ)/COUNTIF(Invoices!AI:AJ,A139),0),IF(COUNTIF(Invoices!AK:AL,A139)&lt;&gt;0,IF(COUNTIF(Invoices!AK:AL,A139)&lt;&gt;0,SUMIF(Invoices!AK:AL,A139,Invoices!AL:AL)/COUNTIF(Invoices!AK:AL,A139),0),IF(COUNTIF(Invoices!AM:AN,A139)&lt;&gt;0,IF(COUNTIF(Invoices!AM:AN,A139)&lt;&gt;0,SUMIF(Invoices!AM:AN,A139,Invoices!AN:AN)/COUNTIF(Invoices!AM:AN,A139),0),"Not Available")))))))))))))))</f>
        <v>Not Available</v>
      </c>
    </row>
    <row r="140" spans="1:5" ht="13" x14ac:dyDescent="0.15">
      <c r="A140" s="6" t="s">
        <v>872</v>
      </c>
      <c r="B140" s="6" t="s">
        <v>724</v>
      </c>
      <c r="C140" s="6" t="s">
        <v>725</v>
      </c>
      <c r="D140" s="6" t="s">
        <v>726</v>
      </c>
      <c r="E140" t="str">
        <f>IF(COUNTIF(Invoices!K:L,A140)&lt;&gt;0,IF(COUNTIF(Invoices!K:L,A140)&lt;&gt;0,SUMIF(Invoices!K:L,A140,Invoices!L:L)/COUNTIF(Invoices!K:L,A140),0),IF(COUNTIF(Invoices!M:N,A140)&lt;&gt;0,IF(COUNTIF(Invoices!M:N,A140)&lt;&gt;0,SUMIF(Invoices!M:N,A140,Invoices!N:N)/COUNTIF(Invoices!M:N,A140),0),IF(COUNTIF(Invoices!O:P,A140)&lt;&gt;0,IF(COUNTIF(Invoices!O:P,A140)&lt;&gt;0,SUMIF(Invoices!O:P,A140,Invoices!P:P)/COUNTIF(Invoices!O:P,A140),0),IF(COUNTIF(Invoices!Q:R,A140)&lt;&gt;0,IF(COUNTIF(Invoices!Q:R,A140)&lt;&gt;0,SUMIF(Invoices!Q:R,A140,Invoices!R:R)/COUNTIF(Invoices!Q:R,A140),0),IF(COUNTIF(Invoices!S:T,A140)&lt;&gt;0,IF(COUNTIF(Invoices!S:T,A140)&lt;&gt;0,SUMIF(Invoices!S:T,A140,Invoices!T:T)/COUNTIF(Invoices!S:T,A140),0),IF(COUNTIF(Invoices!U:V,A140)&lt;&gt;0,IF(COUNTIF(Invoices!U:V,A140)&lt;&gt;0,SUMIF(Invoices!U:V,A140,Invoices!V:V)/COUNTIF(Invoices!U:V,A140),0),IF(COUNTIF(Invoices!W:X,A140)&lt;&gt;0,IF(COUNTIF(Invoices!W:X,A140)&lt;&gt;0,SUMIF(Invoices!W:X,A140,Invoices!X:X)/COUNTIF(Invoices!W:X,A140),0),IF(COUNTIF(Invoices!Y:Z,A140)&lt;&gt;0,IF(COUNTIF(Invoices!Y:Z,A140)&lt;&gt;0,SUMIF(Invoices!Y:Z,A140,Invoices!Z:Z)/COUNTIF(Invoices!Y:Z,A140),0),IF(COUNTIF(Invoices!AA:AB,A140)&lt;&gt;0,IF(COUNTIF(Invoices!AA:AB,A140)&lt;&gt;0,SUMIF(Invoices!AA:AB,A140,Invoices!AB:AB)/COUNTIF(Invoices!AA:AB,A140),0),IF(COUNTIF(Invoices!AC:AD,A140)&lt;&gt;0,IF(COUNTIF(Invoices!AC:AD,A140)&lt;&gt;0,SUMIF(Invoices!AC:AD,A140,Invoices!AD:AD)/COUNTIF(Invoices!AC:AD,A140),0),IF(COUNTIF(Invoices!AE:AF,A140)&lt;&gt;0,IF(COUNTIF(Invoices!AE:AF,A140)&lt;&gt;0,SUMIF(Invoices!AE:AF,A140,Invoices!AF:AF)/COUNTIF(Invoices!AE:AF,A140),0),IF(COUNTIF(Invoices!AG:AH,A140)&lt;&gt;0,IF(COUNTIF(Invoices!AG:AH,A140)&lt;&gt;0,SUMIF(Invoices!AG:AH,A140,Invoices!AH:AH)/COUNTIF(Invoices!AG:AH,A140),0),IF(COUNTIF(Invoices!AI:AJ,A140)&lt;&gt;0,IF(COUNTIF(Invoices!AI:AJ,A140)&lt;&gt;0,SUMIF(Invoices!AI:AJ,A140,Invoices!AJ:AJ)/COUNTIF(Invoices!AI:AJ,A140),0),IF(COUNTIF(Invoices!AK:AL,A140)&lt;&gt;0,IF(COUNTIF(Invoices!AK:AL,A140)&lt;&gt;0,SUMIF(Invoices!AK:AL,A140,Invoices!AL:AL)/COUNTIF(Invoices!AK:AL,A140),0),IF(COUNTIF(Invoices!AM:AN,A140)&lt;&gt;0,IF(COUNTIF(Invoices!AM:AN,A140)&lt;&gt;0,SUMIF(Invoices!AM:AN,A140,Invoices!AN:AN)/COUNTIF(Invoices!AM:AN,A140),0),"Not Available")))))))))))))))</f>
        <v>Not Available</v>
      </c>
    </row>
    <row r="141" spans="1:5" ht="13" x14ac:dyDescent="0.15">
      <c r="A141" s="6" t="s">
        <v>873</v>
      </c>
      <c r="B141" s="6" t="s">
        <v>874</v>
      </c>
      <c r="C141" s="6" t="s">
        <v>875</v>
      </c>
      <c r="D141" s="6" t="s">
        <v>875</v>
      </c>
      <c r="E141" t="str">
        <f>IF(COUNTIF(Invoices!K:L,A141)&lt;&gt;0,IF(COUNTIF(Invoices!K:L,A141)&lt;&gt;0,SUMIF(Invoices!K:L,A141,Invoices!L:L)/COUNTIF(Invoices!K:L,A141),0),IF(COUNTIF(Invoices!M:N,A141)&lt;&gt;0,IF(COUNTIF(Invoices!M:N,A141)&lt;&gt;0,SUMIF(Invoices!M:N,A141,Invoices!N:N)/COUNTIF(Invoices!M:N,A141),0),IF(COUNTIF(Invoices!O:P,A141)&lt;&gt;0,IF(COUNTIF(Invoices!O:P,A141)&lt;&gt;0,SUMIF(Invoices!O:P,A141,Invoices!P:P)/COUNTIF(Invoices!O:P,A141),0),IF(COUNTIF(Invoices!Q:R,A141)&lt;&gt;0,IF(COUNTIF(Invoices!Q:R,A141)&lt;&gt;0,SUMIF(Invoices!Q:R,A141,Invoices!R:R)/COUNTIF(Invoices!Q:R,A141),0),IF(COUNTIF(Invoices!S:T,A141)&lt;&gt;0,IF(COUNTIF(Invoices!S:T,A141)&lt;&gt;0,SUMIF(Invoices!S:T,A141,Invoices!T:T)/COUNTIF(Invoices!S:T,A141),0),IF(COUNTIF(Invoices!U:V,A141)&lt;&gt;0,IF(COUNTIF(Invoices!U:V,A141)&lt;&gt;0,SUMIF(Invoices!U:V,A141,Invoices!V:V)/COUNTIF(Invoices!U:V,A141),0),IF(COUNTIF(Invoices!W:X,A141)&lt;&gt;0,IF(COUNTIF(Invoices!W:X,A141)&lt;&gt;0,SUMIF(Invoices!W:X,A141,Invoices!X:X)/COUNTIF(Invoices!W:X,A141),0),IF(COUNTIF(Invoices!Y:Z,A141)&lt;&gt;0,IF(COUNTIF(Invoices!Y:Z,A141)&lt;&gt;0,SUMIF(Invoices!Y:Z,A141,Invoices!Z:Z)/COUNTIF(Invoices!Y:Z,A141),0),IF(COUNTIF(Invoices!AA:AB,A141)&lt;&gt;0,IF(COUNTIF(Invoices!AA:AB,A141)&lt;&gt;0,SUMIF(Invoices!AA:AB,A141,Invoices!AB:AB)/COUNTIF(Invoices!AA:AB,A141),0),IF(COUNTIF(Invoices!AC:AD,A141)&lt;&gt;0,IF(COUNTIF(Invoices!AC:AD,A141)&lt;&gt;0,SUMIF(Invoices!AC:AD,A141,Invoices!AD:AD)/COUNTIF(Invoices!AC:AD,A141),0),IF(COUNTIF(Invoices!AE:AF,A141)&lt;&gt;0,IF(COUNTIF(Invoices!AE:AF,A141)&lt;&gt;0,SUMIF(Invoices!AE:AF,A141,Invoices!AF:AF)/COUNTIF(Invoices!AE:AF,A141),0),IF(COUNTIF(Invoices!AG:AH,A141)&lt;&gt;0,IF(COUNTIF(Invoices!AG:AH,A141)&lt;&gt;0,SUMIF(Invoices!AG:AH,A141,Invoices!AH:AH)/COUNTIF(Invoices!AG:AH,A141),0),IF(COUNTIF(Invoices!AI:AJ,A141)&lt;&gt;0,IF(COUNTIF(Invoices!AI:AJ,A141)&lt;&gt;0,SUMIF(Invoices!AI:AJ,A141,Invoices!AJ:AJ)/COUNTIF(Invoices!AI:AJ,A141),0),IF(COUNTIF(Invoices!AK:AL,A141)&lt;&gt;0,IF(COUNTIF(Invoices!AK:AL,A141)&lt;&gt;0,SUMIF(Invoices!AK:AL,A141,Invoices!AL:AL)/COUNTIF(Invoices!AK:AL,A141),0),IF(COUNTIF(Invoices!AM:AN,A141)&lt;&gt;0,IF(COUNTIF(Invoices!AM:AN,A141)&lt;&gt;0,SUMIF(Invoices!AM:AN,A141,Invoices!AN:AN)/COUNTIF(Invoices!AM:AN,A141),0),"Not Available")))))))))))))))</f>
        <v>Not Available</v>
      </c>
    </row>
    <row r="142" spans="1:5" ht="13" x14ac:dyDescent="0.15">
      <c r="A142" s="6" t="s">
        <v>876</v>
      </c>
      <c r="C142" s="6" t="s">
        <v>877</v>
      </c>
      <c r="D142" s="6" t="s">
        <v>878</v>
      </c>
      <c r="E142" t="str">
        <f>IF(COUNTIF(Invoices!K:L,A142)&lt;&gt;0,IF(COUNTIF(Invoices!K:L,A142)&lt;&gt;0,SUMIF(Invoices!K:L,A142,Invoices!L:L)/COUNTIF(Invoices!K:L,A142),0),IF(COUNTIF(Invoices!M:N,A142)&lt;&gt;0,IF(COUNTIF(Invoices!M:N,A142)&lt;&gt;0,SUMIF(Invoices!M:N,A142,Invoices!N:N)/COUNTIF(Invoices!M:N,A142),0),IF(COUNTIF(Invoices!O:P,A142)&lt;&gt;0,IF(COUNTIF(Invoices!O:P,A142)&lt;&gt;0,SUMIF(Invoices!O:P,A142,Invoices!P:P)/COUNTIF(Invoices!O:P,A142),0),IF(COUNTIF(Invoices!Q:R,A142)&lt;&gt;0,IF(COUNTIF(Invoices!Q:R,A142)&lt;&gt;0,SUMIF(Invoices!Q:R,A142,Invoices!R:R)/COUNTIF(Invoices!Q:R,A142),0),IF(COUNTIF(Invoices!S:T,A142)&lt;&gt;0,IF(COUNTIF(Invoices!S:T,A142)&lt;&gt;0,SUMIF(Invoices!S:T,A142,Invoices!T:T)/COUNTIF(Invoices!S:T,A142),0),IF(COUNTIF(Invoices!U:V,A142)&lt;&gt;0,IF(COUNTIF(Invoices!U:V,A142)&lt;&gt;0,SUMIF(Invoices!U:V,A142,Invoices!V:V)/COUNTIF(Invoices!U:V,A142),0),IF(COUNTIF(Invoices!W:X,A142)&lt;&gt;0,IF(COUNTIF(Invoices!W:X,A142)&lt;&gt;0,SUMIF(Invoices!W:X,A142,Invoices!X:X)/COUNTIF(Invoices!W:X,A142),0),IF(COUNTIF(Invoices!Y:Z,A142)&lt;&gt;0,IF(COUNTIF(Invoices!Y:Z,A142)&lt;&gt;0,SUMIF(Invoices!Y:Z,A142,Invoices!Z:Z)/COUNTIF(Invoices!Y:Z,A142),0),IF(COUNTIF(Invoices!AA:AB,A142)&lt;&gt;0,IF(COUNTIF(Invoices!AA:AB,A142)&lt;&gt;0,SUMIF(Invoices!AA:AB,A142,Invoices!AB:AB)/COUNTIF(Invoices!AA:AB,A142),0),IF(COUNTIF(Invoices!AC:AD,A142)&lt;&gt;0,IF(COUNTIF(Invoices!AC:AD,A142)&lt;&gt;0,SUMIF(Invoices!AC:AD,A142,Invoices!AD:AD)/COUNTIF(Invoices!AC:AD,A142),0),IF(COUNTIF(Invoices!AE:AF,A142)&lt;&gt;0,IF(COUNTIF(Invoices!AE:AF,A142)&lt;&gt;0,SUMIF(Invoices!AE:AF,A142,Invoices!AF:AF)/COUNTIF(Invoices!AE:AF,A142),0),IF(COUNTIF(Invoices!AG:AH,A142)&lt;&gt;0,IF(COUNTIF(Invoices!AG:AH,A142)&lt;&gt;0,SUMIF(Invoices!AG:AH,A142,Invoices!AH:AH)/COUNTIF(Invoices!AG:AH,A142),0),IF(COUNTIF(Invoices!AI:AJ,A142)&lt;&gt;0,IF(COUNTIF(Invoices!AI:AJ,A142)&lt;&gt;0,SUMIF(Invoices!AI:AJ,A142,Invoices!AJ:AJ)/COUNTIF(Invoices!AI:AJ,A142),0),IF(COUNTIF(Invoices!AK:AL,A142)&lt;&gt;0,IF(COUNTIF(Invoices!AK:AL,A142)&lt;&gt;0,SUMIF(Invoices!AK:AL,A142,Invoices!AL:AL)/COUNTIF(Invoices!AK:AL,A142),0),IF(COUNTIF(Invoices!AM:AN,A142)&lt;&gt;0,IF(COUNTIF(Invoices!AM:AN,A142)&lt;&gt;0,SUMIF(Invoices!AM:AN,A142,Invoices!AN:AN)/COUNTIF(Invoices!AM:AN,A142),0),"Not Available")))))))))))))))</f>
        <v>Not Available</v>
      </c>
    </row>
    <row r="143" spans="1:5" ht="13" x14ac:dyDescent="0.15">
      <c r="A143" s="6" t="s">
        <v>879</v>
      </c>
      <c r="B143" s="6" t="s">
        <v>850</v>
      </c>
      <c r="C143" s="6" t="s">
        <v>851</v>
      </c>
      <c r="D143" s="6" t="s">
        <v>850</v>
      </c>
      <c r="E143" t="str">
        <f>IF(COUNTIF(Invoices!K:L,A143)&lt;&gt;0,IF(COUNTIF(Invoices!K:L,A143)&lt;&gt;0,SUMIF(Invoices!K:L,A143,Invoices!L:L)/COUNTIF(Invoices!K:L,A143),0),IF(COUNTIF(Invoices!M:N,A143)&lt;&gt;0,IF(COUNTIF(Invoices!M:N,A143)&lt;&gt;0,SUMIF(Invoices!M:N,A143,Invoices!N:N)/COUNTIF(Invoices!M:N,A143),0),IF(COUNTIF(Invoices!O:P,A143)&lt;&gt;0,IF(COUNTIF(Invoices!O:P,A143)&lt;&gt;0,SUMIF(Invoices!O:P,A143,Invoices!P:P)/COUNTIF(Invoices!O:P,A143),0),IF(COUNTIF(Invoices!Q:R,A143)&lt;&gt;0,IF(COUNTIF(Invoices!Q:R,A143)&lt;&gt;0,SUMIF(Invoices!Q:R,A143,Invoices!R:R)/COUNTIF(Invoices!Q:R,A143),0),IF(COUNTIF(Invoices!S:T,A143)&lt;&gt;0,IF(COUNTIF(Invoices!S:T,A143)&lt;&gt;0,SUMIF(Invoices!S:T,A143,Invoices!T:T)/COUNTIF(Invoices!S:T,A143),0),IF(COUNTIF(Invoices!U:V,A143)&lt;&gt;0,IF(COUNTIF(Invoices!U:V,A143)&lt;&gt;0,SUMIF(Invoices!U:V,A143,Invoices!V:V)/COUNTIF(Invoices!U:V,A143),0),IF(COUNTIF(Invoices!W:X,A143)&lt;&gt;0,IF(COUNTIF(Invoices!W:X,A143)&lt;&gt;0,SUMIF(Invoices!W:X,A143,Invoices!X:X)/COUNTIF(Invoices!W:X,A143),0),IF(COUNTIF(Invoices!Y:Z,A143)&lt;&gt;0,IF(COUNTIF(Invoices!Y:Z,A143)&lt;&gt;0,SUMIF(Invoices!Y:Z,A143,Invoices!Z:Z)/COUNTIF(Invoices!Y:Z,A143),0),IF(COUNTIF(Invoices!AA:AB,A143)&lt;&gt;0,IF(COUNTIF(Invoices!AA:AB,A143)&lt;&gt;0,SUMIF(Invoices!AA:AB,A143,Invoices!AB:AB)/COUNTIF(Invoices!AA:AB,A143),0),IF(COUNTIF(Invoices!AC:AD,A143)&lt;&gt;0,IF(COUNTIF(Invoices!AC:AD,A143)&lt;&gt;0,SUMIF(Invoices!AC:AD,A143,Invoices!AD:AD)/COUNTIF(Invoices!AC:AD,A143),0),IF(COUNTIF(Invoices!AE:AF,A143)&lt;&gt;0,IF(COUNTIF(Invoices!AE:AF,A143)&lt;&gt;0,SUMIF(Invoices!AE:AF,A143,Invoices!AF:AF)/COUNTIF(Invoices!AE:AF,A143),0),IF(COUNTIF(Invoices!AG:AH,A143)&lt;&gt;0,IF(COUNTIF(Invoices!AG:AH,A143)&lt;&gt;0,SUMIF(Invoices!AG:AH,A143,Invoices!AH:AH)/COUNTIF(Invoices!AG:AH,A143),0),IF(COUNTIF(Invoices!AI:AJ,A143)&lt;&gt;0,IF(COUNTIF(Invoices!AI:AJ,A143)&lt;&gt;0,SUMIF(Invoices!AI:AJ,A143,Invoices!AJ:AJ)/COUNTIF(Invoices!AI:AJ,A143),0),IF(COUNTIF(Invoices!AK:AL,A143)&lt;&gt;0,IF(COUNTIF(Invoices!AK:AL,A143)&lt;&gt;0,SUMIF(Invoices!AK:AL,A143,Invoices!AL:AL)/COUNTIF(Invoices!AK:AL,A143),0),IF(COUNTIF(Invoices!AM:AN,A143)&lt;&gt;0,IF(COUNTIF(Invoices!AM:AN,A143)&lt;&gt;0,SUMIF(Invoices!AM:AN,A143,Invoices!AN:AN)/COUNTIF(Invoices!AM:AN,A143),0),"Not Available")))))))))))))))</f>
        <v>Not Available</v>
      </c>
    </row>
    <row r="144" spans="1:5" ht="13" x14ac:dyDescent="0.15">
      <c r="A144" s="6" t="s">
        <v>880</v>
      </c>
      <c r="B144" s="6" t="s">
        <v>881</v>
      </c>
      <c r="C144" s="6" t="s">
        <v>743</v>
      </c>
      <c r="D144" s="6" t="s">
        <v>744</v>
      </c>
      <c r="E144">
        <f ca="1">IF(COUNTIF(Invoices!K:L,A144)&lt;&gt;0,IF(COUNTIF(Invoices!K:L,A144)&lt;&gt;0,SUMIF(Invoices!K:L,A144,Invoices!L:L)/COUNTIF(Invoices!K:L,A144),0),IF(COUNTIF(Invoices!M:N,A144)&lt;&gt;0,IF(COUNTIF(Invoices!M:N,A144)&lt;&gt;0,SUMIF(Invoices!M:N,A144,Invoices!N:N)/COUNTIF(Invoices!M:N,A144),0),IF(COUNTIF(Invoices!O:P,A144)&lt;&gt;0,IF(COUNTIF(Invoices!O:P,A144)&lt;&gt;0,SUMIF(Invoices!O:P,A144,Invoices!P:P)/COUNTIF(Invoices!O:P,A144),0),IF(COUNTIF(Invoices!Q:R,A144)&lt;&gt;0,IF(COUNTIF(Invoices!Q:R,A144)&lt;&gt;0,SUMIF(Invoices!Q:R,A144,Invoices!R:R)/COUNTIF(Invoices!Q:R,A144),0),IF(COUNTIF(Invoices!S:T,A144)&lt;&gt;0,IF(COUNTIF(Invoices!S:T,A144)&lt;&gt;0,SUMIF(Invoices!S:T,A144,Invoices!T:T)/COUNTIF(Invoices!S:T,A144),0),IF(COUNTIF(Invoices!U:V,A144)&lt;&gt;0,IF(COUNTIF(Invoices!U:V,A144)&lt;&gt;0,SUMIF(Invoices!U:V,A144,Invoices!V:V)/COUNTIF(Invoices!U:V,A144),0),IF(COUNTIF(Invoices!W:X,A144)&lt;&gt;0,IF(COUNTIF(Invoices!W:X,A144)&lt;&gt;0,SUMIF(Invoices!W:X,A144,Invoices!X:X)/COUNTIF(Invoices!W:X,A144),0),IF(COUNTIF(Invoices!Y:Z,A144)&lt;&gt;0,IF(COUNTIF(Invoices!Y:Z,A144)&lt;&gt;0,SUMIF(Invoices!Y:Z,A144,Invoices!Z:Z)/COUNTIF(Invoices!Y:Z,A144),0),IF(COUNTIF(Invoices!AA:AB,A144)&lt;&gt;0,IF(COUNTIF(Invoices!AA:AB,A144)&lt;&gt;0,SUMIF(Invoices!AA:AB,A144,Invoices!AB:AB)/COUNTIF(Invoices!AA:AB,A144),0),IF(COUNTIF(Invoices!AC:AD,A144)&lt;&gt;0,IF(COUNTIF(Invoices!AC:AD,A144)&lt;&gt;0,SUMIF(Invoices!AC:AD,A144,Invoices!AD:AD)/COUNTIF(Invoices!AC:AD,A144),0),IF(COUNTIF(Invoices!AE:AF,A144)&lt;&gt;0,IF(COUNTIF(Invoices!AE:AF,A144)&lt;&gt;0,SUMIF(Invoices!AE:AF,A144,Invoices!AF:AF)/COUNTIF(Invoices!AE:AF,A144),0),IF(COUNTIF(Invoices!AG:AH,A144)&lt;&gt;0,IF(COUNTIF(Invoices!AG:AH,A144)&lt;&gt;0,SUMIF(Invoices!AG:AH,A144,Invoices!AH:AH)/COUNTIF(Invoices!AG:AH,A144),0),IF(COUNTIF(Invoices!AI:AJ,A144)&lt;&gt;0,IF(COUNTIF(Invoices!AI:AJ,A144)&lt;&gt;0,SUMIF(Invoices!AI:AJ,A144,Invoices!AJ:AJ)/COUNTIF(Invoices!AI:AJ,A144),0),IF(COUNTIF(Invoices!AK:AL,A144)&lt;&gt;0,IF(COUNTIF(Invoices!AK:AL,A144)&lt;&gt;0,SUMIF(Invoices!AK:AL,A144,Invoices!AL:AL)/COUNTIF(Invoices!AK:AL,A144),0),IF(COUNTIF(Invoices!AM:AN,A144)&lt;&gt;0,IF(COUNTIF(Invoices!AM:AN,A144)&lt;&gt;0,SUMIF(Invoices!AM:AN,A144,Invoices!AN:AN)/COUNTIF(Invoices!AM:AN,A144),0),"Not Available")))))))))))))))</f>
        <v>0.99</v>
      </c>
    </row>
    <row r="145" spans="1:5" ht="13" x14ac:dyDescent="0.15">
      <c r="A145" s="6" t="s">
        <v>882</v>
      </c>
      <c r="C145" s="6" t="s">
        <v>883</v>
      </c>
      <c r="D145" s="6" t="s">
        <v>884</v>
      </c>
      <c r="E145" t="str">
        <f>IF(COUNTIF(Invoices!K:L,A145)&lt;&gt;0,IF(COUNTIF(Invoices!K:L,A145)&lt;&gt;0,SUMIF(Invoices!K:L,A145,Invoices!L:L)/COUNTIF(Invoices!K:L,A145),0),IF(COUNTIF(Invoices!M:N,A145)&lt;&gt;0,IF(COUNTIF(Invoices!M:N,A145)&lt;&gt;0,SUMIF(Invoices!M:N,A145,Invoices!N:N)/COUNTIF(Invoices!M:N,A145),0),IF(COUNTIF(Invoices!O:P,A145)&lt;&gt;0,IF(COUNTIF(Invoices!O:P,A145)&lt;&gt;0,SUMIF(Invoices!O:P,A145,Invoices!P:P)/COUNTIF(Invoices!O:P,A145),0),IF(COUNTIF(Invoices!Q:R,A145)&lt;&gt;0,IF(COUNTIF(Invoices!Q:R,A145)&lt;&gt;0,SUMIF(Invoices!Q:R,A145,Invoices!R:R)/COUNTIF(Invoices!Q:R,A145),0),IF(COUNTIF(Invoices!S:T,A145)&lt;&gt;0,IF(COUNTIF(Invoices!S:T,A145)&lt;&gt;0,SUMIF(Invoices!S:T,A145,Invoices!T:T)/COUNTIF(Invoices!S:T,A145),0),IF(COUNTIF(Invoices!U:V,A145)&lt;&gt;0,IF(COUNTIF(Invoices!U:V,A145)&lt;&gt;0,SUMIF(Invoices!U:V,A145,Invoices!V:V)/COUNTIF(Invoices!U:V,A145),0),IF(COUNTIF(Invoices!W:X,A145)&lt;&gt;0,IF(COUNTIF(Invoices!W:X,A145)&lt;&gt;0,SUMIF(Invoices!W:X,A145,Invoices!X:X)/COUNTIF(Invoices!W:X,A145),0),IF(COUNTIF(Invoices!Y:Z,A145)&lt;&gt;0,IF(COUNTIF(Invoices!Y:Z,A145)&lt;&gt;0,SUMIF(Invoices!Y:Z,A145,Invoices!Z:Z)/COUNTIF(Invoices!Y:Z,A145),0),IF(COUNTIF(Invoices!AA:AB,A145)&lt;&gt;0,IF(COUNTIF(Invoices!AA:AB,A145)&lt;&gt;0,SUMIF(Invoices!AA:AB,A145,Invoices!AB:AB)/COUNTIF(Invoices!AA:AB,A145),0),IF(COUNTIF(Invoices!AC:AD,A145)&lt;&gt;0,IF(COUNTIF(Invoices!AC:AD,A145)&lt;&gt;0,SUMIF(Invoices!AC:AD,A145,Invoices!AD:AD)/COUNTIF(Invoices!AC:AD,A145),0),IF(COUNTIF(Invoices!AE:AF,A145)&lt;&gt;0,IF(COUNTIF(Invoices!AE:AF,A145)&lt;&gt;0,SUMIF(Invoices!AE:AF,A145,Invoices!AF:AF)/COUNTIF(Invoices!AE:AF,A145),0),IF(COUNTIF(Invoices!AG:AH,A145)&lt;&gt;0,IF(COUNTIF(Invoices!AG:AH,A145)&lt;&gt;0,SUMIF(Invoices!AG:AH,A145,Invoices!AH:AH)/COUNTIF(Invoices!AG:AH,A145),0),IF(COUNTIF(Invoices!AI:AJ,A145)&lt;&gt;0,IF(COUNTIF(Invoices!AI:AJ,A145)&lt;&gt;0,SUMIF(Invoices!AI:AJ,A145,Invoices!AJ:AJ)/COUNTIF(Invoices!AI:AJ,A145),0),IF(COUNTIF(Invoices!AK:AL,A145)&lt;&gt;0,IF(COUNTIF(Invoices!AK:AL,A145)&lt;&gt;0,SUMIF(Invoices!AK:AL,A145,Invoices!AL:AL)/COUNTIF(Invoices!AK:AL,A145),0),IF(COUNTIF(Invoices!AM:AN,A145)&lt;&gt;0,IF(COUNTIF(Invoices!AM:AN,A145)&lt;&gt;0,SUMIF(Invoices!AM:AN,A145,Invoices!AN:AN)/COUNTIF(Invoices!AM:AN,A145),0),"Not Available")))))))))))))))</f>
        <v>Not Available</v>
      </c>
    </row>
    <row r="146" spans="1:5" ht="13" x14ac:dyDescent="0.15">
      <c r="A146" s="6" t="s">
        <v>885</v>
      </c>
      <c r="C146" s="6" t="s">
        <v>666</v>
      </c>
      <c r="D146" s="6" t="s">
        <v>667</v>
      </c>
      <c r="E146" t="str">
        <f>IF(COUNTIF(Invoices!K:L,A146)&lt;&gt;0,IF(COUNTIF(Invoices!K:L,A146)&lt;&gt;0,SUMIF(Invoices!K:L,A146,Invoices!L:L)/COUNTIF(Invoices!K:L,A146),0),IF(COUNTIF(Invoices!M:N,A146)&lt;&gt;0,IF(COUNTIF(Invoices!M:N,A146)&lt;&gt;0,SUMIF(Invoices!M:N,A146,Invoices!N:N)/COUNTIF(Invoices!M:N,A146),0),IF(COUNTIF(Invoices!O:P,A146)&lt;&gt;0,IF(COUNTIF(Invoices!O:P,A146)&lt;&gt;0,SUMIF(Invoices!O:P,A146,Invoices!P:P)/COUNTIF(Invoices!O:P,A146),0),IF(COUNTIF(Invoices!Q:R,A146)&lt;&gt;0,IF(COUNTIF(Invoices!Q:R,A146)&lt;&gt;0,SUMIF(Invoices!Q:R,A146,Invoices!R:R)/COUNTIF(Invoices!Q:R,A146),0),IF(COUNTIF(Invoices!S:T,A146)&lt;&gt;0,IF(COUNTIF(Invoices!S:T,A146)&lt;&gt;0,SUMIF(Invoices!S:T,A146,Invoices!T:T)/COUNTIF(Invoices!S:T,A146),0),IF(COUNTIF(Invoices!U:V,A146)&lt;&gt;0,IF(COUNTIF(Invoices!U:V,A146)&lt;&gt;0,SUMIF(Invoices!U:V,A146,Invoices!V:V)/COUNTIF(Invoices!U:V,A146),0),IF(COUNTIF(Invoices!W:X,A146)&lt;&gt;0,IF(COUNTIF(Invoices!W:X,A146)&lt;&gt;0,SUMIF(Invoices!W:X,A146,Invoices!X:X)/COUNTIF(Invoices!W:X,A146),0),IF(COUNTIF(Invoices!Y:Z,A146)&lt;&gt;0,IF(COUNTIF(Invoices!Y:Z,A146)&lt;&gt;0,SUMIF(Invoices!Y:Z,A146,Invoices!Z:Z)/COUNTIF(Invoices!Y:Z,A146),0),IF(COUNTIF(Invoices!AA:AB,A146)&lt;&gt;0,IF(COUNTIF(Invoices!AA:AB,A146)&lt;&gt;0,SUMIF(Invoices!AA:AB,A146,Invoices!AB:AB)/COUNTIF(Invoices!AA:AB,A146),0),IF(COUNTIF(Invoices!AC:AD,A146)&lt;&gt;0,IF(COUNTIF(Invoices!AC:AD,A146)&lt;&gt;0,SUMIF(Invoices!AC:AD,A146,Invoices!AD:AD)/COUNTIF(Invoices!AC:AD,A146),0),IF(COUNTIF(Invoices!AE:AF,A146)&lt;&gt;0,IF(COUNTIF(Invoices!AE:AF,A146)&lt;&gt;0,SUMIF(Invoices!AE:AF,A146,Invoices!AF:AF)/COUNTIF(Invoices!AE:AF,A146),0),IF(COUNTIF(Invoices!AG:AH,A146)&lt;&gt;0,IF(COUNTIF(Invoices!AG:AH,A146)&lt;&gt;0,SUMIF(Invoices!AG:AH,A146,Invoices!AH:AH)/COUNTIF(Invoices!AG:AH,A146),0),IF(COUNTIF(Invoices!AI:AJ,A146)&lt;&gt;0,IF(COUNTIF(Invoices!AI:AJ,A146)&lt;&gt;0,SUMIF(Invoices!AI:AJ,A146,Invoices!AJ:AJ)/COUNTIF(Invoices!AI:AJ,A146),0),IF(COUNTIF(Invoices!AK:AL,A146)&lt;&gt;0,IF(COUNTIF(Invoices!AK:AL,A146)&lt;&gt;0,SUMIF(Invoices!AK:AL,A146,Invoices!AL:AL)/COUNTIF(Invoices!AK:AL,A146),0),IF(COUNTIF(Invoices!AM:AN,A146)&lt;&gt;0,IF(COUNTIF(Invoices!AM:AN,A146)&lt;&gt;0,SUMIF(Invoices!AM:AN,A146,Invoices!AN:AN)/COUNTIF(Invoices!AM:AN,A146),0),"Not Available")))))))))))))))</f>
        <v>Not Available</v>
      </c>
    </row>
    <row r="147" spans="1:5" ht="13" x14ac:dyDescent="0.15">
      <c r="A147" s="6" t="s">
        <v>886</v>
      </c>
      <c r="B147" s="6" t="s">
        <v>573</v>
      </c>
      <c r="C147" s="6" t="s">
        <v>887</v>
      </c>
      <c r="D147" s="6" t="s">
        <v>574</v>
      </c>
      <c r="E147" t="str">
        <f>IF(COUNTIF(Invoices!K:L,A147)&lt;&gt;0,IF(COUNTIF(Invoices!K:L,A147)&lt;&gt;0,SUMIF(Invoices!K:L,A147,Invoices!L:L)/COUNTIF(Invoices!K:L,A147),0),IF(COUNTIF(Invoices!M:N,A147)&lt;&gt;0,IF(COUNTIF(Invoices!M:N,A147)&lt;&gt;0,SUMIF(Invoices!M:N,A147,Invoices!N:N)/COUNTIF(Invoices!M:N,A147),0),IF(COUNTIF(Invoices!O:P,A147)&lt;&gt;0,IF(COUNTIF(Invoices!O:P,A147)&lt;&gt;0,SUMIF(Invoices!O:P,A147,Invoices!P:P)/COUNTIF(Invoices!O:P,A147),0),IF(COUNTIF(Invoices!Q:R,A147)&lt;&gt;0,IF(COUNTIF(Invoices!Q:R,A147)&lt;&gt;0,SUMIF(Invoices!Q:R,A147,Invoices!R:R)/COUNTIF(Invoices!Q:R,A147),0),IF(COUNTIF(Invoices!S:T,A147)&lt;&gt;0,IF(COUNTIF(Invoices!S:T,A147)&lt;&gt;0,SUMIF(Invoices!S:T,A147,Invoices!T:T)/COUNTIF(Invoices!S:T,A147),0),IF(COUNTIF(Invoices!U:V,A147)&lt;&gt;0,IF(COUNTIF(Invoices!U:V,A147)&lt;&gt;0,SUMIF(Invoices!U:V,A147,Invoices!V:V)/COUNTIF(Invoices!U:V,A147),0),IF(COUNTIF(Invoices!W:X,A147)&lt;&gt;0,IF(COUNTIF(Invoices!W:X,A147)&lt;&gt;0,SUMIF(Invoices!W:X,A147,Invoices!X:X)/COUNTIF(Invoices!W:X,A147),0),IF(COUNTIF(Invoices!Y:Z,A147)&lt;&gt;0,IF(COUNTIF(Invoices!Y:Z,A147)&lt;&gt;0,SUMIF(Invoices!Y:Z,A147,Invoices!Z:Z)/COUNTIF(Invoices!Y:Z,A147),0),IF(COUNTIF(Invoices!AA:AB,A147)&lt;&gt;0,IF(COUNTIF(Invoices!AA:AB,A147)&lt;&gt;0,SUMIF(Invoices!AA:AB,A147,Invoices!AB:AB)/COUNTIF(Invoices!AA:AB,A147),0),IF(COUNTIF(Invoices!AC:AD,A147)&lt;&gt;0,IF(COUNTIF(Invoices!AC:AD,A147)&lt;&gt;0,SUMIF(Invoices!AC:AD,A147,Invoices!AD:AD)/COUNTIF(Invoices!AC:AD,A147),0),IF(COUNTIF(Invoices!AE:AF,A147)&lt;&gt;0,IF(COUNTIF(Invoices!AE:AF,A147)&lt;&gt;0,SUMIF(Invoices!AE:AF,A147,Invoices!AF:AF)/COUNTIF(Invoices!AE:AF,A147),0),IF(COUNTIF(Invoices!AG:AH,A147)&lt;&gt;0,IF(COUNTIF(Invoices!AG:AH,A147)&lt;&gt;0,SUMIF(Invoices!AG:AH,A147,Invoices!AH:AH)/COUNTIF(Invoices!AG:AH,A147),0),IF(COUNTIF(Invoices!AI:AJ,A147)&lt;&gt;0,IF(COUNTIF(Invoices!AI:AJ,A147)&lt;&gt;0,SUMIF(Invoices!AI:AJ,A147,Invoices!AJ:AJ)/COUNTIF(Invoices!AI:AJ,A147),0),IF(COUNTIF(Invoices!AK:AL,A147)&lt;&gt;0,IF(COUNTIF(Invoices!AK:AL,A147)&lt;&gt;0,SUMIF(Invoices!AK:AL,A147,Invoices!AL:AL)/COUNTIF(Invoices!AK:AL,A147),0),IF(COUNTIF(Invoices!AM:AN,A147)&lt;&gt;0,IF(COUNTIF(Invoices!AM:AN,A147)&lt;&gt;0,SUMIF(Invoices!AM:AN,A147,Invoices!AN:AN)/COUNTIF(Invoices!AM:AN,A147),0),"Not Available")))))))))))))))</f>
        <v>Not Available</v>
      </c>
    </row>
    <row r="148" spans="1:5" ht="13" x14ac:dyDescent="0.15">
      <c r="A148" s="6" t="s">
        <v>888</v>
      </c>
      <c r="B148" s="6" t="s">
        <v>889</v>
      </c>
      <c r="C148" s="6" t="s">
        <v>778</v>
      </c>
      <c r="D148" s="6" t="s">
        <v>779</v>
      </c>
      <c r="E148">
        <f ca="1">IF(COUNTIF(Invoices!K:L,A148)&lt;&gt;0,IF(COUNTIF(Invoices!K:L,A148)&lt;&gt;0,SUMIF(Invoices!K:L,A148,Invoices!L:L)/COUNTIF(Invoices!K:L,A148),0),IF(COUNTIF(Invoices!M:N,A148)&lt;&gt;0,IF(COUNTIF(Invoices!M:N,A148)&lt;&gt;0,SUMIF(Invoices!M:N,A148,Invoices!N:N)/COUNTIF(Invoices!M:N,A148),0),IF(COUNTIF(Invoices!O:P,A148)&lt;&gt;0,IF(COUNTIF(Invoices!O:P,A148)&lt;&gt;0,SUMIF(Invoices!O:P,A148,Invoices!P:P)/COUNTIF(Invoices!O:P,A148),0),IF(COUNTIF(Invoices!Q:R,A148)&lt;&gt;0,IF(COUNTIF(Invoices!Q:R,A148)&lt;&gt;0,SUMIF(Invoices!Q:R,A148,Invoices!R:R)/COUNTIF(Invoices!Q:R,A148),0),IF(COUNTIF(Invoices!S:T,A148)&lt;&gt;0,IF(COUNTIF(Invoices!S:T,A148)&lt;&gt;0,SUMIF(Invoices!S:T,A148,Invoices!T:T)/COUNTIF(Invoices!S:T,A148),0),IF(COUNTIF(Invoices!U:V,A148)&lt;&gt;0,IF(COUNTIF(Invoices!U:V,A148)&lt;&gt;0,SUMIF(Invoices!U:V,A148,Invoices!V:V)/COUNTIF(Invoices!U:V,A148),0),IF(COUNTIF(Invoices!W:X,A148)&lt;&gt;0,IF(COUNTIF(Invoices!W:X,A148)&lt;&gt;0,SUMIF(Invoices!W:X,A148,Invoices!X:X)/COUNTIF(Invoices!W:X,A148),0),IF(COUNTIF(Invoices!Y:Z,A148)&lt;&gt;0,IF(COUNTIF(Invoices!Y:Z,A148)&lt;&gt;0,SUMIF(Invoices!Y:Z,A148,Invoices!Z:Z)/COUNTIF(Invoices!Y:Z,A148),0),IF(COUNTIF(Invoices!AA:AB,A148)&lt;&gt;0,IF(COUNTIF(Invoices!AA:AB,A148)&lt;&gt;0,SUMIF(Invoices!AA:AB,A148,Invoices!AB:AB)/COUNTIF(Invoices!AA:AB,A148),0),IF(COUNTIF(Invoices!AC:AD,A148)&lt;&gt;0,IF(COUNTIF(Invoices!AC:AD,A148)&lt;&gt;0,SUMIF(Invoices!AC:AD,A148,Invoices!AD:AD)/COUNTIF(Invoices!AC:AD,A148),0),IF(COUNTIF(Invoices!AE:AF,A148)&lt;&gt;0,IF(COUNTIF(Invoices!AE:AF,A148)&lt;&gt;0,SUMIF(Invoices!AE:AF,A148,Invoices!AF:AF)/COUNTIF(Invoices!AE:AF,A148),0),IF(COUNTIF(Invoices!AG:AH,A148)&lt;&gt;0,IF(COUNTIF(Invoices!AG:AH,A148)&lt;&gt;0,SUMIF(Invoices!AG:AH,A148,Invoices!AH:AH)/COUNTIF(Invoices!AG:AH,A148),0),IF(COUNTIF(Invoices!AI:AJ,A148)&lt;&gt;0,IF(COUNTIF(Invoices!AI:AJ,A148)&lt;&gt;0,SUMIF(Invoices!AI:AJ,A148,Invoices!AJ:AJ)/COUNTIF(Invoices!AI:AJ,A148),0),IF(COUNTIF(Invoices!AK:AL,A148)&lt;&gt;0,IF(COUNTIF(Invoices!AK:AL,A148)&lt;&gt;0,SUMIF(Invoices!AK:AL,A148,Invoices!AL:AL)/COUNTIF(Invoices!AK:AL,A148),0),IF(COUNTIF(Invoices!AM:AN,A148)&lt;&gt;0,IF(COUNTIF(Invoices!AM:AN,A148)&lt;&gt;0,SUMIF(Invoices!AM:AN,A148,Invoices!AN:AN)/COUNTIF(Invoices!AM:AN,A148),0),"Not Available")))))))))))))))</f>
        <v>0.99</v>
      </c>
    </row>
    <row r="149" spans="1:5" ht="13" x14ac:dyDescent="0.15">
      <c r="A149" s="6" t="s">
        <v>890</v>
      </c>
      <c r="C149" s="6" t="s">
        <v>804</v>
      </c>
      <c r="D149" s="6" t="s">
        <v>677</v>
      </c>
      <c r="E149">
        <f ca="1">IF(COUNTIF(Invoices!K:L,A149)&lt;&gt;0,IF(COUNTIF(Invoices!K:L,A149)&lt;&gt;0,SUMIF(Invoices!K:L,A149,Invoices!L:L)/COUNTIF(Invoices!K:L,A149),0),IF(COUNTIF(Invoices!M:N,A149)&lt;&gt;0,IF(COUNTIF(Invoices!M:N,A149)&lt;&gt;0,SUMIF(Invoices!M:N,A149,Invoices!N:N)/COUNTIF(Invoices!M:N,A149),0),IF(COUNTIF(Invoices!O:P,A149)&lt;&gt;0,IF(COUNTIF(Invoices!O:P,A149)&lt;&gt;0,SUMIF(Invoices!O:P,A149,Invoices!P:P)/COUNTIF(Invoices!O:P,A149),0),IF(COUNTIF(Invoices!Q:R,A149)&lt;&gt;0,IF(COUNTIF(Invoices!Q:R,A149)&lt;&gt;0,SUMIF(Invoices!Q:R,A149,Invoices!R:R)/COUNTIF(Invoices!Q:R,A149),0),IF(COUNTIF(Invoices!S:T,A149)&lt;&gt;0,IF(COUNTIF(Invoices!S:T,A149)&lt;&gt;0,SUMIF(Invoices!S:T,A149,Invoices!T:T)/COUNTIF(Invoices!S:T,A149),0),IF(COUNTIF(Invoices!U:V,A149)&lt;&gt;0,IF(COUNTIF(Invoices!U:V,A149)&lt;&gt;0,SUMIF(Invoices!U:V,A149,Invoices!V:V)/COUNTIF(Invoices!U:V,A149),0),IF(COUNTIF(Invoices!W:X,A149)&lt;&gt;0,IF(COUNTIF(Invoices!W:X,A149)&lt;&gt;0,SUMIF(Invoices!W:X,A149,Invoices!X:X)/COUNTIF(Invoices!W:X,A149),0),IF(COUNTIF(Invoices!Y:Z,A149)&lt;&gt;0,IF(COUNTIF(Invoices!Y:Z,A149)&lt;&gt;0,SUMIF(Invoices!Y:Z,A149,Invoices!Z:Z)/COUNTIF(Invoices!Y:Z,A149),0),IF(COUNTIF(Invoices!AA:AB,A149)&lt;&gt;0,IF(COUNTIF(Invoices!AA:AB,A149)&lt;&gt;0,SUMIF(Invoices!AA:AB,A149,Invoices!AB:AB)/COUNTIF(Invoices!AA:AB,A149),0),IF(COUNTIF(Invoices!AC:AD,A149)&lt;&gt;0,IF(COUNTIF(Invoices!AC:AD,A149)&lt;&gt;0,SUMIF(Invoices!AC:AD,A149,Invoices!AD:AD)/COUNTIF(Invoices!AC:AD,A149),0),IF(COUNTIF(Invoices!AE:AF,A149)&lt;&gt;0,IF(COUNTIF(Invoices!AE:AF,A149)&lt;&gt;0,SUMIF(Invoices!AE:AF,A149,Invoices!AF:AF)/COUNTIF(Invoices!AE:AF,A149),0),IF(COUNTIF(Invoices!AG:AH,A149)&lt;&gt;0,IF(COUNTIF(Invoices!AG:AH,A149)&lt;&gt;0,SUMIF(Invoices!AG:AH,A149,Invoices!AH:AH)/COUNTIF(Invoices!AG:AH,A149),0),IF(COUNTIF(Invoices!AI:AJ,A149)&lt;&gt;0,IF(COUNTIF(Invoices!AI:AJ,A149)&lt;&gt;0,SUMIF(Invoices!AI:AJ,A149,Invoices!AJ:AJ)/COUNTIF(Invoices!AI:AJ,A149),0),IF(COUNTIF(Invoices!AK:AL,A149)&lt;&gt;0,IF(COUNTIF(Invoices!AK:AL,A149)&lt;&gt;0,SUMIF(Invoices!AK:AL,A149,Invoices!AL:AL)/COUNTIF(Invoices!AK:AL,A149),0),IF(COUNTIF(Invoices!AM:AN,A149)&lt;&gt;0,IF(COUNTIF(Invoices!AM:AN,A149)&lt;&gt;0,SUMIF(Invoices!AM:AN,A149,Invoices!AN:AN)/COUNTIF(Invoices!AM:AN,A149),0),"Not Available")))))))))))))))</f>
        <v>0.99</v>
      </c>
    </row>
    <row r="150" spans="1:5" ht="13" x14ac:dyDescent="0.15">
      <c r="A150" s="6" t="s">
        <v>891</v>
      </c>
      <c r="B150" s="6" t="s">
        <v>795</v>
      </c>
      <c r="C150" s="6" t="s">
        <v>796</v>
      </c>
      <c r="D150" s="6" t="s">
        <v>797</v>
      </c>
      <c r="E150" t="str">
        <f>IF(COUNTIF(Invoices!K:L,A150)&lt;&gt;0,IF(COUNTIF(Invoices!K:L,A150)&lt;&gt;0,SUMIF(Invoices!K:L,A150,Invoices!L:L)/COUNTIF(Invoices!K:L,A150),0),IF(COUNTIF(Invoices!M:N,A150)&lt;&gt;0,IF(COUNTIF(Invoices!M:N,A150)&lt;&gt;0,SUMIF(Invoices!M:N,A150,Invoices!N:N)/COUNTIF(Invoices!M:N,A150),0),IF(COUNTIF(Invoices!O:P,A150)&lt;&gt;0,IF(COUNTIF(Invoices!O:P,A150)&lt;&gt;0,SUMIF(Invoices!O:P,A150,Invoices!P:P)/COUNTIF(Invoices!O:P,A150),0),IF(COUNTIF(Invoices!Q:R,A150)&lt;&gt;0,IF(COUNTIF(Invoices!Q:R,A150)&lt;&gt;0,SUMIF(Invoices!Q:R,A150,Invoices!R:R)/COUNTIF(Invoices!Q:R,A150),0),IF(COUNTIF(Invoices!S:T,A150)&lt;&gt;0,IF(COUNTIF(Invoices!S:T,A150)&lt;&gt;0,SUMIF(Invoices!S:T,A150,Invoices!T:T)/COUNTIF(Invoices!S:T,A150),0),IF(COUNTIF(Invoices!U:V,A150)&lt;&gt;0,IF(COUNTIF(Invoices!U:V,A150)&lt;&gt;0,SUMIF(Invoices!U:V,A150,Invoices!V:V)/COUNTIF(Invoices!U:V,A150),0),IF(COUNTIF(Invoices!W:X,A150)&lt;&gt;0,IF(COUNTIF(Invoices!W:X,A150)&lt;&gt;0,SUMIF(Invoices!W:X,A150,Invoices!X:X)/COUNTIF(Invoices!W:X,A150),0),IF(COUNTIF(Invoices!Y:Z,A150)&lt;&gt;0,IF(COUNTIF(Invoices!Y:Z,A150)&lt;&gt;0,SUMIF(Invoices!Y:Z,A150,Invoices!Z:Z)/COUNTIF(Invoices!Y:Z,A150),0),IF(COUNTIF(Invoices!AA:AB,A150)&lt;&gt;0,IF(COUNTIF(Invoices!AA:AB,A150)&lt;&gt;0,SUMIF(Invoices!AA:AB,A150,Invoices!AB:AB)/COUNTIF(Invoices!AA:AB,A150),0),IF(COUNTIF(Invoices!AC:AD,A150)&lt;&gt;0,IF(COUNTIF(Invoices!AC:AD,A150)&lt;&gt;0,SUMIF(Invoices!AC:AD,A150,Invoices!AD:AD)/COUNTIF(Invoices!AC:AD,A150),0),IF(COUNTIF(Invoices!AE:AF,A150)&lt;&gt;0,IF(COUNTIF(Invoices!AE:AF,A150)&lt;&gt;0,SUMIF(Invoices!AE:AF,A150,Invoices!AF:AF)/COUNTIF(Invoices!AE:AF,A150),0),IF(COUNTIF(Invoices!AG:AH,A150)&lt;&gt;0,IF(COUNTIF(Invoices!AG:AH,A150)&lt;&gt;0,SUMIF(Invoices!AG:AH,A150,Invoices!AH:AH)/COUNTIF(Invoices!AG:AH,A150),0),IF(COUNTIF(Invoices!AI:AJ,A150)&lt;&gt;0,IF(COUNTIF(Invoices!AI:AJ,A150)&lt;&gt;0,SUMIF(Invoices!AI:AJ,A150,Invoices!AJ:AJ)/COUNTIF(Invoices!AI:AJ,A150),0),IF(COUNTIF(Invoices!AK:AL,A150)&lt;&gt;0,IF(COUNTIF(Invoices!AK:AL,A150)&lt;&gt;0,SUMIF(Invoices!AK:AL,A150,Invoices!AL:AL)/COUNTIF(Invoices!AK:AL,A150),0),IF(COUNTIF(Invoices!AM:AN,A150)&lt;&gt;0,IF(COUNTIF(Invoices!AM:AN,A150)&lt;&gt;0,SUMIF(Invoices!AM:AN,A150,Invoices!AN:AN)/COUNTIF(Invoices!AM:AN,A150),0),"Not Available")))))))))))))))</f>
        <v>Not Available</v>
      </c>
    </row>
    <row r="151" spans="1:5" ht="13" x14ac:dyDescent="0.15">
      <c r="A151" s="6" t="s">
        <v>892</v>
      </c>
      <c r="B151" s="6" t="s">
        <v>893</v>
      </c>
      <c r="C151" s="6" t="s">
        <v>894</v>
      </c>
      <c r="D151" s="6" t="s">
        <v>587</v>
      </c>
      <c r="E151">
        <f ca="1">IF(COUNTIF(Invoices!K:L,A151)&lt;&gt;0,IF(COUNTIF(Invoices!K:L,A151)&lt;&gt;0,SUMIF(Invoices!K:L,A151,Invoices!L:L)/COUNTIF(Invoices!K:L,A151),0),IF(COUNTIF(Invoices!M:N,A151)&lt;&gt;0,IF(COUNTIF(Invoices!M:N,A151)&lt;&gt;0,SUMIF(Invoices!M:N,A151,Invoices!N:N)/COUNTIF(Invoices!M:N,A151),0),IF(COUNTIF(Invoices!O:P,A151)&lt;&gt;0,IF(COUNTIF(Invoices!O:P,A151)&lt;&gt;0,SUMIF(Invoices!O:P,A151,Invoices!P:P)/COUNTIF(Invoices!O:P,A151),0),IF(COUNTIF(Invoices!Q:R,A151)&lt;&gt;0,IF(COUNTIF(Invoices!Q:R,A151)&lt;&gt;0,SUMIF(Invoices!Q:R,A151,Invoices!R:R)/COUNTIF(Invoices!Q:R,A151),0),IF(COUNTIF(Invoices!S:T,A151)&lt;&gt;0,IF(COUNTIF(Invoices!S:T,A151)&lt;&gt;0,SUMIF(Invoices!S:T,A151,Invoices!T:T)/COUNTIF(Invoices!S:T,A151),0),IF(COUNTIF(Invoices!U:V,A151)&lt;&gt;0,IF(COUNTIF(Invoices!U:V,A151)&lt;&gt;0,SUMIF(Invoices!U:V,A151,Invoices!V:V)/COUNTIF(Invoices!U:V,A151),0),IF(COUNTIF(Invoices!W:X,A151)&lt;&gt;0,IF(COUNTIF(Invoices!W:X,A151)&lt;&gt;0,SUMIF(Invoices!W:X,A151,Invoices!X:X)/COUNTIF(Invoices!W:X,A151),0),IF(COUNTIF(Invoices!Y:Z,A151)&lt;&gt;0,IF(COUNTIF(Invoices!Y:Z,A151)&lt;&gt;0,SUMIF(Invoices!Y:Z,A151,Invoices!Z:Z)/COUNTIF(Invoices!Y:Z,A151),0),IF(COUNTIF(Invoices!AA:AB,A151)&lt;&gt;0,IF(COUNTIF(Invoices!AA:AB,A151)&lt;&gt;0,SUMIF(Invoices!AA:AB,A151,Invoices!AB:AB)/COUNTIF(Invoices!AA:AB,A151),0),IF(COUNTIF(Invoices!AC:AD,A151)&lt;&gt;0,IF(COUNTIF(Invoices!AC:AD,A151)&lt;&gt;0,SUMIF(Invoices!AC:AD,A151,Invoices!AD:AD)/COUNTIF(Invoices!AC:AD,A151),0),IF(COUNTIF(Invoices!AE:AF,A151)&lt;&gt;0,IF(COUNTIF(Invoices!AE:AF,A151)&lt;&gt;0,SUMIF(Invoices!AE:AF,A151,Invoices!AF:AF)/COUNTIF(Invoices!AE:AF,A151),0),IF(COUNTIF(Invoices!AG:AH,A151)&lt;&gt;0,IF(COUNTIF(Invoices!AG:AH,A151)&lt;&gt;0,SUMIF(Invoices!AG:AH,A151,Invoices!AH:AH)/COUNTIF(Invoices!AG:AH,A151),0),IF(COUNTIF(Invoices!AI:AJ,A151)&lt;&gt;0,IF(COUNTIF(Invoices!AI:AJ,A151)&lt;&gt;0,SUMIF(Invoices!AI:AJ,A151,Invoices!AJ:AJ)/COUNTIF(Invoices!AI:AJ,A151),0),IF(COUNTIF(Invoices!AK:AL,A151)&lt;&gt;0,IF(COUNTIF(Invoices!AK:AL,A151)&lt;&gt;0,SUMIF(Invoices!AK:AL,A151,Invoices!AL:AL)/COUNTIF(Invoices!AK:AL,A151),0),IF(COUNTIF(Invoices!AM:AN,A151)&lt;&gt;0,IF(COUNTIF(Invoices!AM:AN,A151)&lt;&gt;0,SUMIF(Invoices!AM:AN,A151,Invoices!AN:AN)/COUNTIF(Invoices!AM:AN,A151),0),"Not Available")))))))))))))))</f>
        <v>0.99</v>
      </c>
    </row>
    <row r="152" spans="1:5" ht="13" x14ac:dyDescent="0.15">
      <c r="A152" s="6" t="s">
        <v>895</v>
      </c>
      <c r="B152" s="6" t="s">
        <v>896</v>
      </c>
      <c r="C152" s="6" t="s">
        <v>897</v>
      </c>
      <c r="D152" s="6" t="s">
        <v>562</v>
      </c>
      <c r="E152">
        <f ca="1">IF(COUNTIF(Invoices!K:L,A152)&lt;&gt;0,IF(COUNTIF(Invoices!K:L,A152)&lt;&gt;0,SUMIF(Invoices!K:L,A152,Invoices!L:L)/COUNTIF(Invoices!K:L,A152),0),IF(COUNTIF(Invoices!M:N,A152)&lt;&gt;0,IF(COUNTIF(Invoices!M:N,A152)&lt;&gt;0,SUMIF(Invoices!M:N,A152,Invoices!N:N)/COUNTIF(Invoices!M:N,A152),0),IF(COUNTIF(Invoices!O:P,A152)&lt;&gt;0,IF(COUNTIF(Invoices!O:P,A152)&lt;&gt;0,SUMIF(Invoices!O:P,A152,Invoices!P:P)/COUNTIF(Invoices!O:P,A152),0),IF(COUNTIF(Invoices!Q:R,A152)&lt;&gt;0,IF(COUNTIF(Invoices!Q:R,A152)&lt;&gt;0,SUMIF(Invoices!Q:R,A152,Invoices!R:R)/COUNTIF(Invoices!Q:R,A152),0),IF(COUNTIF(Invoices!S:T,A152)&lt;&gt;0,IF(COUNTIF(Invoices!S:T,A152)&lt;&gt;0,SUMIF(Invoices!S:T,A152,Invoices!T:T)/COUNTIF(Invoices!S:T,A152),0),IF(COUNTIF(Invoices!U:V,A152)&lt;&gt;0,IF(COUNTIF(Invoices!U:V,A152)&lt;&gt;0,SUMIF(Invoices!U:V,A152,Invoices!V:V)/COUNTIF(Invoices!U:V,A152),0),IF(COUNTIF(Invoices!W:X,A152)&lt;&gt;0,IF(COUNTIF(Invoices!W:X,A152)&lt;&gt;0,SUMIF(Invoices!W:X,A152,Invoices!X:X)/COUNTIF(Invoices!W:X,A152),0),IF(COUNTIF(Invoices!Y:Z,A152)&lt;&gt;0,IF(COUNTIF(Invoices!Y:Z,A152)&lt;&gt;0,SUMIF(Invoices!Y:Z,A152,Invoices!Z:Z)/COUNTIF(Invoices!Y:Z,A152),0),IF(COUNTIF(Invoices!AA:AB,A152)&lt;&gt;0,IF(COUNTIF(Invoices!AA:AB,A152)&lt;&gt;0,SUMIF(Invoices!AA:AB,A152,Invoices!AB:AB)/COUNTIF(Invoices!AA:AB,A152),0),IF(COUNTIF(Invoices!AC:AD,A152)&lt;&gt;0,IF(COUNTIF(Invoices!AC:AD,A152)&lt;&gt;0,SUMIF(Invoices!AC:AD,A152,Invoices!AD:AD)/COUNTIF(Invoices!AC:AD,A152),0),IF(COUNTIF(Invoices!AE:AF,A152)&lt;&gt;0,IF(COUNTIF(Invoices!AE:AF,A152)&lt;&gt;0,SUMIF(Invoices!AE:AF,A152,Invoices!AF:AF)/COUNTIF(Invoices!AE:AF,A152),0),IF(COUNTIF(Invoices!AG:AH,A152)&lt;&gt;0,IF(COUNTIF(Invoices!AG:AH,A152)&lt;&gt;0,SUMIF(Invoices!AG:AH,A152,Invoices!AH:AH)/COUNTIF(Invoices!AG:AH,A152),0),IF(COUNTIF(Invoices!AI:AJ,A152)&lt;&gt;0,IF(COUNTIF(Invoices!AI:AJ,A152)&lt;&gt;0,SUMIF(Invoices!AI:AJ,A152,Invoices!AJ:AJ)/COUNTIF(Invoices!AI:AJ,A152),0),IF(COUNTIF(Invoices!AK:AL,A152)&lt;&gt;0,IF(COUNTIF(Invoices!AK:AL,A152)&lt;&gt;0,SUMIF(Invoices!AK:AL,A152,Invoices!AL:AL)/COUNTIF(Invoices!AK:AL,A152),0),IF(COUNTIF(Invoices!AM:AN,A152)&lt;&gt;0,IF(COUNTIF(Invoices!AM:AN,A152)&lt;&gt;0,SUMIF(Invoices!AM:AN,A152,Invoices!AN:AN)/COUNTIF(Invoices!AM:AN,A152),0),"Not Available")))))))))))))))</f>
        <v>0.99</v>
      </c>
    </row>
    <row r="153" spans="1:5" ht="13" x14ac:dyDescent="0.15">
      <c r="A153" s="6" t="s">
        <v>898</v>
      </c>
      <c r="B153" s="6" t="s">
        <v>719</v>
      </c>
      <c r="C153" s="6" t="s">
        <v>720</v>
      </c>
      <c r="D153" s="6" t="s">
        <v>562</v>
      </c>
      <c r="E153">
        <f ca="1">IF(COUNTIF(Invoices!K:L,A153)&lt;&gt;0,IF(COUNTIF(Invoices!K:L,A153)&lt;&gt;0,SUMIF(Invoices!K:L,A153,Invoices!L:L)/COUNTIF(Invoices!K:L,A153),0),IF(COUNTIF(Invoices!M:N,A153)&lt;&gt;0,IF(COUNTIF(Invoices!M:N,A153)&lt;&gt;0,SUMIF(Invoices!M:N,A153,Invoices!N:N)/COUNTIF(Invoices!M:N,A153),0),IF(COUNTIF(Invoices!O:P,A153)&lt;&gt;0,IF(COUNTIF(Invoices!O:P,A153)&lt;&gt;0,SUMIF(Invoices!O:P,A153,Invoices!P:P)/COUNTIF(Invoices!O:P,A153),0),IF(COUNTIF(Invoices!Q:R,A153)&lt;&gt;0,IF(COUNTIF(Invoices!Q:R,A153)&lt;&gt;0,SUMIF(Invoices!Q:R,A153,Invoices!R:R)/COUNTIF(Invoices!Q:R,A153),0),IF(COUNTIF(Invoices!S:T,A153)&lt;&gt;0,IF(COUNTIF(Invoices!S:T,A153)&lt;&gt;0,SUMIF(Invoices!S:T,A153,Invoices!T:T)/COUNTIF(Invoices!S:T,A153),0),IF(COUNTIF(Invoices!U:V,A153)&lt;&gt;0,IF(COUNTIF(Invoices!U:V,A153)&lt;&gt;0,SUMIF(Invoices!U:V,A153,Invoices!V:V)/COUNTIF(Invoices!U:V,A153),0),IF(COUNTIF(Invoices!W:X,A153)&lt;&gt;0,IF(COUNTIF(Invoices!W:X,A153)&lt;&gt;0,SUMIF(Invoices!W:X,A153,Invoices!X:X)/COUNTIF(Invoices!W:X,A153),0),IF(COUNTIF(Invoices!Y:Z,A153)&lt;&gt;0,IF(COUNTIF(Invoices!Y:Z,A153)&lt;&gt;0,SUMIF(Invoices!Y:Z,A153,Invoices!Z:Z)/COUNTIF(Invoices!Y:Z,A153),0),IF(COUNTIF(Invoices!AA:AB,A153)&lt;&gt;0,IF(COUNTIF(Invoices!AA:AB,A153)&lt;&gt;0,SUMIF(Invoices!AA:AB,A153,Invoices!AB:AB)/COUNTIF(Invoices!AA:AB,A153),0),IF(COUNTIF(Invoices!AC:AD,A153)&lt;&gt;0,IF(COUNTIF(Invoices!AC:AD,A153)&lt;&gt;0,SUMIF(Invoices!AC:AD,A153,Invoices!AD:AD)/COUNTIF(Invoices!AC:AD,A153),0),IF(COUNTIF(Invoices!AE:AF,A153)&lt;&gt;0,IF(COUNTIF(Invoices!AE:AF,A153)&lt;&gt;0,SUMIF(Invoices!AE:AF,A153,Invoices!AF:AF)/COUNTIF(Invoices!AE:AF,A153),0),IF(COUNTIF(Invoices!AG:AH,A153)&lt;&gt;0,IF(COUNTIF(Invoices!AG:AH,A153)&lt;&gt;0,SUMIF(Invoices!AG:AH,A153,Invoices!AH:AH)/COUNTIF(Invoices!AG:AH,A153),0),IF(COUNTIF(Invoices!AI:AJ,A153)&lt;&gt;0,IF(COUNTIF(Invoices!AI:AJ,A153)&lt;&gt;0,SUMIF(Invoices!AI:AJ,A153,Invoices!AJ:AJ)/COUNTIF(Invoices!AI:AJ,A153),0),IF(COUNTIF(Invoices!AK:AL,A153)&lt;&gt;0,IF(COUNTIF(Invoices!AK:AL,A153)&lt;&gt;0,SUMIF(Invoices!AK:AL,A153,Invoices!AL:AL)/COUNTIF(Invoices!AK:AL,A153),0),IF(COUNTIF(Invoices!AM:AN,A153)&lt;&gt;0,IF(COUNTIF(Invoices!AM:AN,A153)&lt;&gt;0,SUMIF(Invoices!AM:AN,A153,Invoices!AN:AN)/COUNTIF(Invoices!AM:AN,A153),0),"Not Available")))))))))))))))</f>
        <v>0.99</v>
      </c>
    </row>
    <row r="154" spans="1:5" ht="13" x14ac:dyDescent="0.15">
      <c r="A154" s="6" t="s">
        <v>899</v>
      </c>
      <c r="B154" s="6" t="s">
        <v>900</v>
      </c>
      <c r="C154" s="6" t="s">
        <v>901</v>
      </c>
      <c r="D154" s="6" t="s">
        <v>714</v>
      </c>
      <c r="E154">
        <f ca="1">IF(COUNTIF(Invoices!K:L,A154)&lt;&gt;0,IF(COUNTIF(Invoices!K:L,A154)&lt;&gt;0,SUMIF(Invoices!K:L,A154,Invoices!L:L)/COUNTIF(Invoices!K:L,A154),0),IF(COUNTIF(Invoices!M:N,A154)&lt;&gt;0,IF(COUNTIF(Invoices!M:N,A154)&lt;&gt;0,SUMIF(Invoices!M:N,A154,Invoices!N:N)/COUNTIF(Invoices!M:N,A154),0),IF(COUNTIF(Invoices!O:P,A154)&lt;&gt;0,IF(COUNTIF(Invoices!O:P,A154)&lt;&gt;0,SUMIF(Invoices!O:P,A154,Invoices!P:P)/COUNTIF(Invoices!O:P,A154),0),IF(COUNTIF(Invoices!Q:R,A154)&lt;&gt;0,IF(COUNTIF(Invoices!Q:R,A154)&lt;&gt;0,SUMIF(Invoices!Q:R,A154,Invoices!R:R)/COUNTIF(Invoices!Q:R,A154),0),IF(COUNTIF(Invoices!S:T,A154)&lt;&gt;0,IF(COUNTIF(Invoices!S:T,A154)&lt;&gt;0,SUMIF(Invoices!S:T,A154,Invoices!T:T)/COUNTIF(Invoices!S:T,A154),0),IF(COUNTIF(Invoices!U:V,A154)&lt;&gt;0,IF(COUNTIF(Invoices!U:V,A154)&lt;&gt;0,SUMIF(Invoices!U:V,A154,Invoices!V:V)/COUNTIF(Invoices!U:V,A154),0),IF(COUNTIF(Invoices!W:X,A154)&lt;&gt;0,IF(COUNTIF(Invoices!W:X,A154)&lt;&gt;0,SUMIF(Invoices!W:X,A154,Invoices!X:X)/COUNTIF(Invoices!W:X,A154),0),IF(COUNTIF(Invoices!Y:Z,A154)&lt;&gt;0,IF(COUNTIF(Invoices!Y:Z,A154)&lt;&gt;0,SUMIF(Invoices!Y:Z,A154,Invoices!Z:Z)/COUNTIF(Invoices!Y:Z,A154),0),IF(COUNTIF(Invoices!AA:AB,A154)&lt;&gt;0,IF(COUNTIF(Invoices!AA:AB,A154)&lt;&gt;0,SUMIF(Invoices!AA:AB,A154,Invoices!AB:AB)/COUNTIF(Invoices!AA:AB,A154),0),IF(COUNTIF(Invoices!AC:AD,A154)&lt;&gt;0,IF(COUNTIF(Invoices!AC:AD,A154)&lt;&gt;0,SUMIF(Invoices!AC:AD,A154,Invoices!AD:AD)/COUNTIF(Invoices!AC:AD,A154),0),IF(COUNTIF(Invoices!AE:AF,A154)&lt;&gt;0,IF(COUNTIF(Invoices!AE:AF,A154)&lt;&gt;0,SUMIF(Invoices!AE:AF,A154,Invoices!AF:AF)/COUNTIF(Invoices!AE:AF,A154),0),IF(COUNTIF(Invoices!AG:AH,A154)&lt;&gt;0,IF(COUNTIF(Invoices!AG:AH,A154)&lt;&gt;0,SUMIF(Invoices!AG:AH,A154,Invoices!AH:AH)/COUNTIF(Invoices!AG:AH,A154),0),IF(COUNTIF(Invoices!AI:AJ,A154)&lt;&gt;0,IF(COUNTIF(Invoices!AI:AJ,A154)&lt;&gt;0,SUMIF(Invoices!AI:AJ,A154,Invoices!AJ:AJ)/COUNTIF(Invoices!AI:AJ,A154),0),IF(COUNTIF(Invoices!AK:AL,A154)&lt;&gt;0,IF(COUNTIF(Invoices!AK:AL,A154)&lt;&gt;0,SUMIF(Invoices!AK:AL,A154,Invoices!AL:AL)/COUNTIF(Invoices!AK:AL,A154),0),IF(COUNTIF(Invoices!AM:AN,A154)&lt;&gt;0,IF(COUNTIF(Invoices!AM:AN,A154)&lt;&gt;0,SUMIF(Invoices!AM:AN,A154,Invoices!AN:AN)/COUNTIF(Invoices!AM:AN,A154),0),"Not Available")))))))))))))))</f>
        <v>0.99</v>
      </c>
    </row>
    <row r="155" spans="1:5" ht="13" x14ac:dyDescent="0.15">
      <c r="A155" s="6" t="s">
        <v>902</v>
      </c>
      <c r="C155" s="6" t="s">
        <v>595</v>
      </c>
      <c r="D155" s="6" t="s">
        <v>596</v>
      </c>
      <c r="E155">
        <f ca="1">IF(COUNTIF(Invoices!K:L,A155)&lt;&gt;0,IF(COUNTIF(Invoices!K:L,A155)&lt;&gt;0,SUMIF(Invoices!K:L,A155,Invoices!L:L)/COUNTIF(Invoices!K:L,A155),0),IF(COUNTIF(Invoices!M:N,A155)&lt;&gt;0,IF(COUNTIF(Invoices!M:N,A155)&lt;&gt;0,SUMIF(Invoices!M:N,A155,Invoices!N:N)/COUNTIF(Invoices!M:N,A155),0),IF(COUNTIF(Invoices!O:P,A155)&lt;&gt;0,IF(COUNTIF(Invoices!O:P,A155)&lt;&gt;0,SUMIF(Invoices!O:P,A155,Invoices!P:P)/COUNTIF(Invoices!O:P,A155),0),IF(COUNTIF(Invoices!Q:R,A155)&lt;&gt;0,IF(COUNTIF(Invoices!Q:R,A155)&lt;&gt;0,SUMIF(Invoices!Q:R,A155,Invoices!R:R)/COUNTIF(Invoices!Q:R,A155),0),IF(COUNTIF(Invoices!S:T,A155)&lt;&gt;0,IF(COUNTIF(Invoices!S:T,A155)&lt;&gt;0,SUMIF(Invoices!S:T,A155,Invoices!T:T)/COUNTIF(Invoices!S:T,A155),0),IF(COUNTIF(Invoices!U:V,A155)&lt;&gt;0,IF(COUNTIF(Invoices!U:V,A155)&lt;&gt;0,SUMIF(Invoices!U:V,A155,Invoices!V:V)/COUNTIF(Invoices!U:V,A155),0),IF(COUNTIF(Invoices!W:X,A155)&lt;&gt;0,IF(COUNTIF(Invoices!W:X,A155)&lt;&gt;0,SUMIF(Invoices!W:X,A155,Invoices!X:X)/COUNTIF(Invoices!W:X,A155),0),IF(COUNTIF(Invoices!Y:Z,A155)&lt;&gt;0,IF(COUNTIF(Invoices!Y:Z,A155)&lt;&gt;0,SUMIF(Invoices!Y:Z,A155,Invoices!Z:Z)/COUNTIF(Invoices!Y:Z,A155),0),IF(COUNTIF(Invoices!AA:AB,A155)&lt;&gt;0,IF(COUNTIF(Invoices!AA:AB,A155)&lt;&gt;0,SUMIF(Invoices!AA:AB,A155,Invoices!AB:AB)/COUNTIF(Invoices!AA:AB,A155),0),IF(COUNTIF(Invoices!AC:AD,A155)&lt;&gt;0,IF(COUNTIF(Invoices!AC:AD,A155)&lt;&gt;0,SUMIF(Invoices!AC:AD,A155,Invoices!AD:AD)/COUNTIF(Invoices!AC:AD,A155),0),IF(COUNTIF(Invoices!AE:AF,A155)&lt;&gt;0,IF(COUNTIF(Invoices!AE:AF,A155)&lt;&gt;0,SUMIF(Invoices!AE:AF,A155,Invoices!AF:AF)/COUNTIF(Invoices!AE:AF,A155),0),IF(COUNTIF(Invoices!AG:AH,A155)&lt;&gt;0,IF(COUNTIF(Invoices!AG:AH,A155)&lt;&gt;0,SUMIF(Invoices!AG:AH,A155,Invoices!AH:AH)/COUNTIF(Invoices!AG:AH,A155),0),IF(COUNTIF(Invoices!AI:AJ,A155)&lt;&gt;0,IF(COUNTIF(Invoices!AI:AJ,A155)&lt;&gt;0,SUMIF(Invoices!AI:AJ,A155,Invoices!AJ:AJ)/COUNTIF(Invoices!AI:AJ,A155),0),IF(COUNTIF(Invoices!AK:AL,A155)&lt;&gt;0,IF(COUNTIF(Invoices!AK:AL,A155)&lt;&gt;0,SUMIF(Invoices!AK:AL,A155,Invoices!AL:AL)/COUNTIF(Invoices!AK:AL,A155),0),IF(COUNTIF(Invoices!AM:AN,A155)&lt;&gt;0,IF(COUNTIF(Invoices!AM:AN,A155)&lt;&gt;0,SUMIF(Invoices!AM:AN,A155,Invoices!AN:AN)/COUNTIF(Invoices!AM:AN,A155),0),"Not Available")))))))))))))))</f>
        <v>0.99</v>
      </c>
    </row>
    <row r="156" spans="1:5" ht="13" x14ac:dyDescent="0.15">
      <c r="A156" s="6" t="s">
        <v>903</v>
      </c>
      <c r="B156" s="6" t="s">
        <v>904</v>
      </c>
      <c r="C156" s="6" t="s">
        <v>905</v>
      </c>
      <c r="D156" s="6" t="s">
        <v>906</v>
      </c>
      <c r="E156">
        <f ca="1">IF(COUNTIF(Invoices!K:L,A156)&lt;&gt;0,IF(COUNTIF(Invoices!K:L,A156)&lt;&gt;0,SUMIF(Invoices!K:L,A156,Invoices!L:L)/COUNTIF(Invoices!K:L,A156),0),IF(COUNTIF(Invoices!M:N,A156)&lt;&gt;0,IF(COUNTIF(Invoices!M:N,A156)&lt;&gt;0,SUMIF(Invoices!M:N,A156,Invoices!N:N)/COUNTIF(Invoices!M:N,A156),0),IF(COUNTIF(Invoices!O:P,A156)&lt;&gt;0,IF(COUNTIF(Invoices!O:P,A156)&lt;&gt;0,SUMIF(Invoices!O:P,A156,Invoices!P:P)/COUNTIF(Invoices!O:P,A156),0),IF(COUNTIF(Invoices!Q:R,A156)&lt;&gt;0,IF(COUNTIF(Invoices!Q:R,A156)&lt;&gt;0,SUMIF(Invoices!Q:R,A156,Invoices!R:R)/COUNTIF(Invoices!Q:R,A156),0),IF(COUNTIF(Invoices!S:T,A156)&lt;&gt;0,IF(COUNTIF(Invoices!S:T,A156)&lt;&gt;0,SUMIF(Invoices!S:T,A156,Invoices!T:T)/COUNTIF(Invoices!S:T,A156),0),IF(COUNTIF(Invoices!U:V,A156)&lt;&gt;0,IF(COUNTIF(Invoices!U:V,A156)&lt;&gt;0,SUMIF(Invoices!U:V,A156,Invoices!V:V)/COUNTIF(Invoices!U:V,A156),0),IF(COUNTIF(Invoices!W:X,A156)&lt;&gt;0,IF(COUNTIF(Invoices!W:X,A156)&lt;&gt;0,SUMIF(Invoices!W:X,A156,Invoices!X:X)/COUNTIF(Invoices!W:X,A156),0),IF(COUNTIF(Invoices!Y:Z,A156)&lt;&gt;0,IF(COUNTIF(Invoices!Y:Z,A156)&lt;&gt;0,SUMIF(Invoices!Y:Z,A156,Invoices!Z:Z)/COUNTIF(Invoices!Y:Z,A156),0),IF(COUNTIF(Invoices!AA:AB,A156)&lt;&gt;0,IF(COUNTIF(Invoices!AA:AB,A156)&lt;&gt;0,SUMIF(Invoices!AA:AB,A156,Invoices!AB:AB)/COUNTIF(Invoices!AA:AB,A156),0),IF(COUNTIF(Invoices!AC:AD,A156)&lt;&gt;0,IF(COUNTIF(Invoices!AC:AD,A156)&lt;&gt;0,SUMIF(Invoices!AC:AD,A156,Invoices!AD:AD)/COUNTIF(Invoices!AC:AD,A156),0),IF(COUNTIF(Invoices!AE:AF,A156)&lt;&gt;0,IF(COUNTIF(Invoices!AE:AF,A156)&lt;&gt;0,SUMIF(Invoices!AE:AF,A156,Invoices!AF:AF)/COUNTIF(Invoices!AE:AF,A156),0),IF(COUNTIF(Invoices!AG:AH,A156)&lt;&gt;0,IF(COUNTIF(Invoices!AG:AH,A156)&lt;&gt;0,SUMIF(Invoices!AG:AH,A156,Invoices!AH:AH)/COUNTIF(Invoices!AG:AH,A156),0),IF(COUNTIF(Invoices!AI:AJ,A156)&lt;&gt;0,IF(COUNTIF(Invoices!AI:AJ,A156)&lt;&gt;0,SUMIF(Invoices!AI:AJ,A156,Invoices!AJ:AJ)/COUNTIF(Invoices!AI:AJ,A156),0),IF(COUNTIF(Invoices!AK:AL,A156)&lt;&gt;0,IF(COUNTIF(Invoices!AK:AL,A156)&lt;&gt;0,SUMIF(Invoices!AK:AL,A156,Invoices!AL:AL)/COUNTIF(Invoices!AK:AL,A156),0),IF(COUNTIF(Invoices!AM:AN,A156)&lt;&gt;0,IF(COUNTIF(Invoices!AM:AN,A156)&lt;&gt;0,SUMIF(Invoices!AM:AN,A156,Invoices!AN:AN)/COUNTIF(Invoices!AM:AN,A156),0),"Not Available")))))))))))))))</f>
        <v>0.99</v>
      </c>
    </row>
    <row r="157" spans="1:5" ht="13" x14ac:dyDescent="0.15">
      <c r="A157" s="6" t="s">
        <v>907</v>
      </c>
      <c r="B157" s="6" t="s">
        <v>908</v>
      </c>
      <c r="C157" s="6" t="s">
        <v>897</v>
      </c>
      <c r="D157" s="6" t="s">
        <v>562</v>
      </c>
      <c r="E157">
        <f ca="1">IF(COUNTIF(Invoices!K:L,A157)&lt;&gt;0,IF(COUNTIF(Invoices!K:L,A157)&lt;&gt;0,SUMIF(Invoices!K:L,A157,Invoices!L:L)/COUNTIF(Invoices!K:L,A157),0),IF(COUNTIF(Invoices!M:N,A157)&lt;&gt;0,IF(COUNTIF(Invoices!M:N,A157)&lt;&gt;0,SUMIF(Invoices!M:N,A157,Invoices!N:N)/COUNTIF(Invoices!M:N,A157),0),IF(COUNTIF(Invoices!O:P,A157)&lt;&gt;0,IF(COUNTIF(Invoices!O:P,A157)&lt;&gt;0,SUMIF(Invoices!O:P,A157,Invoices!P:P)/COUNTIF(Invoices!O:P,A157),0),IF(COUNTIF(Invoices!Q:R,A157)&lt;&gt;0,IF(COUNTIF(Invoices!Q:R,A157)&lt;&gt;0,SUMIF(Invoices!Q:R,A157,Invoices!R:R)/COUNTIF(Invoices!Q:R,A157),0),IF(COUNTIF(Invoices!S:T,A157)&lt;&gt;0,IF(COUNTIF(Invoices!S:T,A157)&lt;&gt;0,SUMIF(Invoices!S:T,A157,Invoices!T:T)/COUNTIF(Invoices!S:T,A157),0),IF(COUNTIF(Invoices!U:V,A157)&lt;&gt;0,IF(COUNTIF(Invoices!U:V,A157)&lt;&gt;0,SUMIF(Invoices!U:V,A157,Invoices!V:V)/COUNTIF(Invoices!U:V,A157),0),IF(COUNTIF(Invoices!W:X,A157)&lt;&gt;0,IF(COUNTIF(Invoices!W:X,A157)&lt;&gt;0,SUMIF(Invoices!W:X,A157,Invoices!X:X)/COUNTIF(Invoices!W:X,A157),0),IF(COUNTIF(Invoices!Y:Z,A157)&lt;&gt;0,IF(COUNTIF(Invoices!Y:Z,A157)&lt;&gt;0,SUMIF(Invoices!Y:Z,A157,Invoices!Z:Z)/COUNTIF(Invoices!Y:Z,A157),0),IF(COUNTIF(Invoices!AA:AB,A157)&lt;&gt;0,IF(COUNTIF(Invoices!AA:AB,A157)&lt;&gt;0,SUMIF(Invoices!AA:AB,A157,Invoices!AB:AB)/COUNTIF(Invoices!AA:AB,A157),0),IF(COUNTIF(Invoices!AC:AD,A157)&lt;&gt;0,IF(COUNTIF(Invoices!AC:AD,A157)&lt;&gt;0,SUMIF(Invoices!AC:AD,A157,Invoices!AD:AD)/COUNTIF(Invoices!AC:AD,A157),0),IF(COUNTIF(Invoices!AE:AF,A157)&lt;&gt;0,IF(COUNTIF(Invoices!AE:AF,A157)&lt;&gt;0,SUMIF(Invoices!AE:AF,A157,Invoices!AF:AF)/COUNTIF(Invoices!AE:AF,A157),0),IF(COUNTIF(Invoices!AG:AH,A157)&lt;&gt;0,IF(COUNTIF(Invoices!AG:AH,A157)&lt;&gt;0,SUMIF(Invoices!AG:AH,A157,Invoices!AH:AH)/COUNTIF(Invoices!AG:AH,A157),0),IF(COUNTIF(Invoices!AI:AJ,A157)&lt;&gt;0,IF(COUNTIF(Invoices!AI:AJ,A157)&lt;&gt;0,SUMIF(Invoices!AI:AJ,A157,Invoices!AJ:AJ)/COUNTIF(Invoices!AI:AJ,A157),0),IF(COUNTIF(Invoices!AK:AL,A157)&lt;&gt;0,IF(COUNTIF(Invoices!AK:AL,A157)&lt;&gt;0,SUMIF(Invoices!AK:AL,A157,Invoices!AL:AL)/COUNTIF(Invoices!AK:AL,A157),0),IF(COUNTIF(Invoices!AM:AN,A157)&lt;&gt;0,IF(COUNTIF(Invoices!AM:AN,A157)&lt;&gt;0,SUMIF(Invoices!AM:AN,A157,Invoices!AN:AN)/COUNTIF(Invoices!AM:AN,A157),0),"Not Available")))))))))))))))</f>
        <v>0.99</v>
      </c>
    </row>
    <row r="158" spans="1:5" ht="13" x14ac:dyDescent="0.15">
      <c r="A158" s="6" t="s">
        <v>907</v>
      </c>
      <c r="B158" s="6" t="s">
        <v>909</v>
      </c>
      <c r="C158" s="6" t="s">
        <v>910</v>
      </c>
      <c r="D158" s="6" t="s">
        <v>562</v>
      </c>
      <c r="E158">
        <f ca="1">IF(COUNTIF(Invoices!K:L,A158)&lt;&gt;0,IF(COUNTIF(Invoices!K:L,A158)&lt;&gt;0,SUMIF(Invoices!K:L,A158,Invoices!L:L)/COUNTIF(Invoices!K:L,A158),0),IF(COUNTIF(Invoices!M:N,A158)&lt;&gt;0,IF(COUNTIF(Invoices!M:N,A158)&lt;&gt;0,SUMIF(Invoices!M:N,A158,Invoices!N:N)/COUNTIF(Invoices!M:N,A158),0),IF(COUNTIF(Invoices!O:P,A158)&lt;&gt;0,IF(COUNTIF(Invoices!O:P,A158)&lt;&gt;0,SUMIF(Invoices!O:P,A158,Invoices!P:P)/COUNTIF(Invoices!O:P,A158),0),IF(COUNTIF(Invoices!Q:R,A158)&lt;&gt;0,IF(COUNTIF(Invoices!Q:R,A158)&lt;&gt;0,SUMIF(Invoices!Q:R,A158,Invoices!R:R)/COUNTIF(Invoices!Q:R,A158),0),IF(COUNTIF(Invoices!S:T,A158)&lt;&gt;0,IF(COUNTIF(Invoices!S:T,A158)&lt;&gt;0,SUMIF(Invoices!S:T,A158,Invoices!T:T)/COUNTIF(Invoices!S:T,A158),0),IF(COUNTIF(Invoices!U:V,A158)&lt;&gt;0,IF(COUNTIF(Invoices!U:V,A158)&lt;&gt;0,SUMIF(Invoices!U:V,A158,Invoices!V:V)/COUNTIF(Invoices!U:V,A158),0),IF(COUNTIF(Invoices!W:X,A158)&lt;&gt;0,IF(COUNTIF(Invoices!W:X,A158)&lt;&gt;0,SUMIF(Invoices!W:X,A158,Invoices!X:X)/COUNTIF(Invoices!W:X,A158),0),IF(COUNTIF(Invoices!Y:Z,A158)&lt;&gt;0,IF(COUNTIF(Invoices!Y:Z,A158)&lt;&gt;0,SUMIF(Invoices!Y:Z,A158,Invoices!Z:Z)/COUNTIF(Invoices!Y:Z,A158),0),IF(COUNTIF(Invoices!AA:AB,A158)&lt;&gt;0,IF(COUNTIF(Invoices!AA:AB,A158)&lt;&gt;0,SUMIF(Invoices!AA:AB,A158,Invoices!AB:AB)/COUNTIF(Invoices!AA:AB,A158),0),IF(COUNTIF(Invoices!AC:AD,A158)&lt;&gt;0,IF(COUNTIF(Invoices!AC:AD,A158)&lt;&gt;0,SUMIF(Invoices!AC:AD,A158,Invoices!AD:AD)/COUNTIF(Invoices!AC:AD,A158),0),IF(COUNTIF(Invoices!AE:AF,A158)&lt;&gt;0,IF(COUNTIF(Invoices!AE:AF,A158)&lt;&gt;0,SUMIF(Invoices!AE:AF,A158,Invoices!AF:AF)/COUNTIF(Invoices!AE:AF,A158),0),IF(COUNTIF(Invoices!AG:AH,A158)&lt;&gt;0,IF(COUNTIF(Invoices!AG:AH,A158)&lt;&gt;0,SUMIF(Invoices!AG:AH,A158,Invoices!AH:AH)/COUNTIF(Invoices!AG:AH,A158),0),IF(COUNTIF(Invoices!AI:AJ,A158)&lt;&gt;0,IF(COUNTIF(Invoices!AI:AJ,A158)&lt;&gt;0,SUMIF(Invoices!AI:AJ,A158,Invoices!AJ:AJ)/COUNTIF(Invoices!AI:AJ,A158),0),IF(COUNTIF(Invoices!AK:AL,A158)&lt;&gt;0,IF(COUNTIF(Invoices!AK:AL,A158)&lt;&gt;0,SUMIF(Invoices!AK:AL,A158,Invoices!AL:AL)/COUNTIF(Invoices!AK:AL,A158),0),IF(COUNTIF(Invoices!AM:AN,A158)&lt;&gt;0,IF(COUNTIF(Invoices!AM:AN,A158)&lt;&gt;0,SUMIF(Invoices!AM:AN,A158,Invoices!AN:AN)/COUNTIF(Invoices!AM:AN,A158),0),"Not Available")))))))))))))))</f>
        <v>0.99</v>
      </c>
    </row>
    <row r="159" spans="1:5" ht="13" x14ac:dyDescent="0.15">
      <c r="A159" s="6" t="s">
        <v>911</v>
      </c>
      <c r="B159" s="6" t="s">
        <v>912</v>
      </c>
      <c r="C159" s="6" t="s">
        <v>913</v>
      </c>
      <c r="D159" s="6" t="s">
        <v>912</v>
      </c>
      <c r="E159" t="str">
        <f>IF(COUNTIF(Invoices!K:L,A159)&lt;&gt;0,IF(COUNTIF(Invoices!K:L,A159)&lt;&gt;0,SUMIF(Invoices!K:L,A159,Invoices!L:L)/COUNTIF(Invoices!K:L,A159),0),IF(COUNTIF(Invoices!M:N,A159)&lt;&gt;0,IF(COUNTIF(Invoices!M:N,A159)&lt;&gt;0,SUMIF(Invoices!M:N,A159,Invoices!N:N)/COUNTIF(Invoices!M:N,A159),0),IF(COUNTIF(Invoices!O:P,A159)&lt;&gt;0,IF(COUNTIF(Invoices!O:P,A159)&lt;&gt;0,SUMIF(Invoices!O:P,A159,Invoices!P:P)/COUNTIF(Invoices!O:P,A159),0),IF(COUNTIF(Invoices!Q:R,A159)&lt;&gt;0,IF(COUNTIF(Invoices!Q:R,A159)&lt;&gt;0,SUMIF(Invoices!Q:R,A159,Invoices!R:R)/COUNTIF(Invoices!Q:R,A159),0),IF(COUNTIF(Invoices!S:T,A159)&lt;&gt;0,IF(COUNTIF(Invoices!S:T,A159)&lt;&gt;0,SUMIF(Invoices!S:T,A159,Invoices!T:T)/COUNTIF(Invoices!S:T,A159),0),IF(COUNTIF(Invoices!U:V,A159)&lt;&gt;0,IF(COUNTIF(Invoices!U:V,A159)&lt;&gt;0,SUMIF(Invoices!U:V,A159,Invoices!V:V)/COUNTIF(Invoices!U:V,A159),0),IF(COUNTIF(Invoices!W:X,A159)&lt;&gt;0,IF(COUNTIF(Invoices!W:X,A159)&lt;&gt;0,SUMIF(Invoices!W:X,A159,Invoices!X:X)/COUNTIF(Invoices!W:X,A159),0),IF(COUNTIF(Invoices!Y:Z,A159)&lt;&gt;0,IF(COUNTIF(Invoices!Y:Z,A159)&lt;&gt;0,SUMIF(Invoices!Y:Z,A159,Invoices!Z:Z)/COUNTIF(Invoices!Y:Z,A159),0),IF(COUNTIF(Invoices!AA:AB,A159)&lt;&gt;0,IF(COUNTIF(Invoices!AA:AB,A159)&lt;&gt;0,SUMIF(Invoices!AA:AB,A159,Invoices!AB:AB)/COUNTIF(Invoices!AA:AB,A159),0),IF(COUNTIF(Invoices!AC:AD,A159)&lt;&gt;0,IF(COUNTIF(Invoices!AC:AD,A159)&lt;&gt;0,SUMIF(Invoices!AC:AD,A159,Invoices!AD:AD)/COUNTIF(Invoices!AC:AD,A159),0),IF(COUNTIF(Invoices!AE:AF,A159)&lt;&gt;0,IF(COUNTIF(Invoices!AE:AF,A159)&lt;&gt;0,SUMIF(Invoices!AE:AF,A159,Invoices!AF:AF)/COUNTIF(Invoices!AE:AF,A159),0),IF(COUNTIF(Invoices!AG:AH,A159)&lt;&gt;0,IF(COUNTIF(Invoices!AG:AH,A159)&lt;&gt;0,SUMIF(Invoices!AG:AH,A159,Invoices!AH:AH)/COUNTIF(Invoices!AG:AH,A159),0),IF(COUNTIF(Invoices!AI:AJ,A159)&lt;&gt;0,IF(COUNTIF(Invoices!AI:AJ,A159)&lt;&gt;0,SUMIF(Invoices!AI:AJ,A159,Invoices!AJ:AJ)/COUNTIF(Invoices!AI:AJ,A159),0),IF(COUNTIF(Invoices!AK:AL,A159)&lt;&gt;0,IF(COUNTIF(Invoices!AK:AL,A159)&lt;&gt;0,SUMIF(Invoices!AK:AL,A159,Invoices!AL:AL)/COUNTIF(Invoices!AK:AL,A159),0),IF(COUNTIF(Invoices!AM:AN,A159)&lt;&gt;0,IF(COUNTIF(Invoices!AM:AN,A159)&lt;&gt;0,SUMIF(Invoices!AM:AN,A159,Invoices!AN:AN)/COUNTIF(Invoices!AM:AN,A159),0),"Not Available")))))))))))))))</f>
        <v>Not Available</v>
      </c>
    </row>
    <row r="160" spans="1:5" ht="13" x14ac:dyDescent="0.15">
      <c r="A160" s="6" t="s">
        <v>914</v>
      </c>
      <c r="B160" s="6" t="s">
        <v>915</v>
      </c>
      <c r="C160" s="6" t="s">
        <v>916</v>
      </c>
      <c r="D160" s="6" t="s">
        <v>810</v>
      </c>
      <c r="E160">
        <f ca="1">IF(COUNTIF(Invoices!K:L,A160)&lt;&gt;0,IF(COUNTIF(Invoices!K:L,A160)&lt;&gt;0,SUMIF(Invoices!K:L,A160,Invoices!L:L)/COUNTIF(Invoices!K:L,A160),0),IF(COUNTIF(Invoices!M:N,A160)&lt;&gt;0,IF(COUNTIF(Invoices!M:N,A160)&lt;&gt;0,SUMIF(Invoices!M:N,A160,Invoices!N:N)/COUNTIF(Invoices!M:N,A160),0),IF(COUNTIF(Invoices!O:P,A160)&lt;&gt;0,IF(COUNTIF(Invoices!O:P,A160)&lt;&gt;0,SUMIF(Invoices!O:P,A160,Invoices!P:P)/COUNTIF(Invoices!O:P,A160),0),IF(COUNTIF(Invoices!Q:R,A160)&lt;&gt;0,IF(COUNTIF(Invoices!Q:R,A160)&lt;&gt;0,SUMIF(Invoices!Q:R,A160,Invoices!R:R)/COUNTIF(Invoices!Q:R,A160),0),IF(COUNTIF(Invoices!S:T,A160)&lt;&gt;0,IF(COUNTIF(Invoices!S:T,A160)&lt;&gt;0,SUMIF(Invoices!S:T,A160,Invoices!T:T)/COUNTIF(Invoices!S:T,A160),0),IF(COUNTIF(Invoices!U:V,A160)&lt;&gt;0,IF(COUNTIF(Invoices!U:V,A160)&lt;&gt;0,SUMIF(Invoices!U:V,A160,Invoices!V:V)/COUNTIF(Invoices!U:V,A160),0),IF(COUNTIF(Invoices!W:X,A160)&lt;&gt;0,IF(COUNTIF(Invoices!W:X,A160)&lt;&gt;0,SUMIF(Invoices!W:X,A160,Invoices!X:X)/COUNTIF(Invoices!W:X,A160),0),IF(COUNTIF(Invoices!Y:Z,A160)&lt;&gt;0,IF(COUNTIF(Invoices!Y:Z,A160)&lt;&gt;0,SUMIF(Invoices!Y:Z,A160,Invoices!Z:Z)/COUNTIF(Invoices!Y:Z,A160),0),IF(COUNTIF(Invoices!AA:AB,A160)&lt;&gt;0,IF(COUNTIF(Invoices!AA:AB,A160)&lt;&gt;0,SUMIF(Invoices!AA:AB,A160,Invoices!AB:AB)/COUNTIF(Invoices!AA:AB,A160),0),IF(COUNTIF(Invoices!AC:AD,A160)&lt;&gt;0,IF(COUNTIF(Invoices!AC:AD,A160)&lt;&gt;0,SUMIF(Invoices!AC:AD,A160,Invoices!AD:AD)/COUNTIF(Invoices!AC:AD,A160),0),IF(COUNTIF(Invoices!AE:AF,A160)&lt;&gt;0,IF(COUNTIF(Invoices!AE:AF,A160)&lt;&gt;0,SUMIF(Invoices!AE:AF,A160,Invoices!AF:AF)/COUNTIF(Invoices!AE:AF,A160),0),IF(COUNTIF(Invoices!AG:AH,A160)&lt;&gt;0,IF(COUNTIF(Invoices!AG:AH,A160)&lt;&gt;0,SUMIF(Invoices!AG:AH,A160,Invoices!AH:AH)/COUNTIF(Invoices!AG:AH,A160),0),IF(COUNTIF(Invoices!AI:AJ,A160)&lt;&gt;0,IF(COUNTIF(Invoices!AI:AJ,A160)&lt;&gt;0,SUMIF(Invoices!AI:AJ,A160,Invoices!AJ:AJ)/COUNTIF(Invoices!AI:AJ,A160),0),IF(COUNTIF(Invoices!AK:AL,A160)&lt;&gt;0,IF(COUNTIF(Invoices!AK:AL,A160)&lt;&gt;0,SUMIF(Invoices!AK:AL,A160,Invoices!AL:AL)/COUNTIF(Invoices!AK:AL,A160),0),IF(COUNTIF(Invoices!AM:AN,A160)&lt;&gt;0,IF(COUNTIF(Invoices!AM:AN,A160)&lt;&gt;0,SUMIF(Invoices!AM:AN,A160,Invoices!AN:AN)/COUNTIF(Invoices!AM:AN,A160),0),"Not Available")))))))))))))))</f>
        <v>0.99</v>
      </c>
    </row>
    <row r="161" spans="1:5" ht="13" x14ac:dyDescent="0.15">
      <c r="A161" s="6" t="s">
        <v>914</v>
      </c>
      <c r="B161" s="6" t="s">
        <v>917</v>
      </c>
      <c r="C161" s="6" t="s">
        <v>918</v>
      </c>
      <c r="D161" s="6" t="s">
        <v>919</v>
      </c>
      <c r="E161">
        <f ca="1">IF(COUNTIF(Invoices!K:L,A161)&lt;&gt;0,IF(COUNTIF(Invoices!K:L,A161)&lt;&gt;0,SUMIF(Invoices!K:L,A161,Invoices!L:L)/COUNTIF(Invoices!K:L,A161),0),IF(COUNTIF(Invoices!M:N,A161)&lt;&gt;0,IF(COUNTIF(Invoices!M:N,A161)&lt;&gt;0,SUMIF(Invoices!M:N,A161,Invoices!N:N)/COUNTIF(Invoices!M:N,A161),0),IF(COUNTIF(Invoices!O:P,A161)&lt;&gt;0,IF(COUNTIF(Invoices!O:P,A161)&lt;&gt;0,SUMIF(Invoices!O:P,A161,Invoices!P:P)/COUNTIF(Invoices!O:P,A161),0),IF(COUNTIF(Invoices!Q:R,A161)&lt;&gt;0,IF(COUNTIF(Invoices!Q:R,A161)&lt;&gt;0,SUMIF(Invoices!Q:R,A161,Invoices!R:R)/COUNTIF(Invoices!Q:R,A161),0),IF(COUNTIF(Invoices!S:T,A161)&lt;&gt;0,IF(COUNTIF(Invoices!S:T,A161)&lt;&gt;0,SUMIF(Invoices!S:T,A161,Invoices!T:T)/COUNTIF(Invoices!S:T,A161),0),IF(COUNTIF(Invoices!U:V,A161)&lt;&gt;0,IF(COUNTIF(Invoices!U:V,A161)&lt;&gt;0,SUMIF(Invoices!U:V,A161,Invoices!V:V)/COUNTIF(Invoices!U:V,A161),0),IF(COUNTIF(Invoices!W:X,A161)&lt;&gt;0,IF(COUNTIF(Invoices!W:X,A161)&lt;&gt;0,SUMIF(Invoices!W:X,A161,Invoices!X:X)/COUNTIF(Invoices!W:X,A161),0),IF(COUNTIF(Invoices!Y:Z,A161)&lt;&gt;0,IF(COUNTIF(Invoices!Y:Z,A161)&lt;&gt;0,SUMIF(Invoices!Y:Z,A161,Invoices!Z:Z)/COUNTIF(Invoices!Y:Z,A161),0),IF(COUNTIF(Invoices!AA:AB,A161)&lt;&gt;0,IF(COUNTIF(Invoices!AA:AB,A161)&lt;&gt;0,SUMIF(Invoices!AA:AB,A161,Invoices!AB:AB)/COUNTIF(Invoices!AA:AB,A161),0),IF(COUNTIF(Invoices!AC:AD,A161)&lt;&gt;0,IF(COUNTIF(Invoices!AC:AD,A161)&lt;&gt;0,SUMIF(Invoices!AC:AD,A161,Invoices!AD:AD)/COUNTIF(Invoices!AC:AD,A161),0),IF(COUNTIF(Invoices!AE:AF,A161)&lt;&gt;0,IF(COUNTIF(Invoices!AE:AF,A161)&lt;&gt;0,SUMIF(Invoices!AE:AF,A161,Invoices!AF:AF)/COUNTIF(Invoices!AE:AF,A161),0),IF(COUNTIF(Invoices!AG:AH,A161)&lt;&gt;0,IF(COUNTIF(Invoices!AG:AH,A161)&lt;&gt;0,SUMIF(Invoices!AG:AH,A161,Invoices!AH:AH)/COUNTIF(Invoices!AG:AH,A161),0),IF(COUNTIF(Invoices!AI:AJ,A161)&lt;&gt;0,IF(COUNTIF(Invoices!AI:AJ,A161)&lt;&gt;0,SUMIF(Invoices!AI:AJ,A161,Invoices!AJ:AJ)/COUNTIF(Invoices!AI:AJ,A161),0),IF(COUNTIF(Invoices!AK:AL,A161)&lt;&gt;0,IF(COUNTIF(Invoices!AK:AL,A161)&lt;&gt;0,SUMIF(Invoices!AK:AL,A161,Invoices!AL:AL)/COUNTIF(Invoices!AK:AL,A161),0),IF(COUNTIF(Invoices!AM:AN,A161)&lt;&gt;0,IF(COUNTIF(Invoices!AM:AN,A161)&lt;&gt;0,SUMIF(Invoices!AM:AN,A161,Invoices!AN:AN)/COUNTIF(Invoices!AM:AN,A161),0),"Not Available")))))))))))))))</f>
        <v>0.99</v>
      </c>
    </row>
    <row r="162" spans="1:5" ht="13" x14ac:dyDescent="0.15">
      <c r="A162" s="6" t="s">
        <v>920</v>
      </c>
      <c r="C162" s="6" t="s">
        <v>921</v>
      </c>
      <c r="D162" s="6" t="s">
        <v>921</v>
      </c>
      <c r="E162">
        <f ca="1">IF(COUNTIF(Invoices!K:L,A162)&lt;&gt;0,IF(COUNTIF(Invoices!K:L,A162)&lt;&gt;0,SUMIF(Invoices!K:L,A162,Invoices!L:L)/COUNTIF(Invoices!K:L,A162),0),IF(COUNTIF(Invoices!M:N,A162)&lt;&gt;0,IF(COUNTIF(Invoices!M:N,A162)&lt;&gt;0,SUMIF(Invoices!M:N,A162,Invoices!N:N)/COUNTIF(Invoices!M:N,A162),0),IF(COUNTIF(Invoices!O:P,A162)&lt;&gt;0,IF(COUNTIF(Invoices!O:P,A162)&lt;&gt;0,SUMIF(Invoices!O:P,A162,Invoices!P:P)/COUNTIF(Invoices!O:P,A162),0),IF(COUNTIF(Invoices!Q:R,A162)&lt;&gt;0,IF(COUNTIF(Invoices!Q:R,A162)&lt;&gt;0,SUMIF(Invoices!Q:R,A162,Invoices!R:R)/COUNTIF(Invoices!Q:R,A162),0),IF(COUNTIF(Invoices!S:T,A162)&lt;&gt;0,IF(COUNTIF(Invoices!S:T,A162)&lt;&gt;0,SUMIF(Invoices!S:T,A162,Invoices!T:T)/COUNTIF(Invoices!S:T,A162),0),IF(COUNTIF(Invoices!U:V,A162)&lt;&gt;0,IF(COUNTIF(Invoices!U:V,A162)&lt;&gt;0,SUMIF(Invoices!U:V,A162,Invoices!V:V)/COUNTIF(Invoices!U:V,A162),0),IF(COUNTIF(Invoices!W:X,A162)&lt;&gt;0,IF(COUNTIF(Invoices!W:X,A162)&lt;&gt;0,SUMIF(Invoices!W:X,A162,Invoices!X:X)/COUNTIF(Invoices!W:X,A162),0),IF(COUNTIF(Invoices!Y:Z,A162)&lt;&gt;0,IF(COUNTIF(Invoices!Y:Z,A162)&lt;&gt;0,SUMIF(Invoices!Y:Z,A162,Invoices!Z:Z)/COUNTIF(Invoices!Y:Z,A162),0),IF(COUNTIF(Invoices!AA:AB,A162)&lt;&gt;0,IF(COUNTIF(Invoices!AA:AB,A162)&lt;&gt;0,SUMIF(Invoices!AA:AB,A162,Invoices!AB:AB)/COUNTIF(Invoices!AA:AB,A162),0),IF(COUNTIF(Invoices!AC:AD,A162)&lt;&gt;0,IF(COUNTIF(Invoices!AC:AD,A162)&lt;&gt;0,SUMIF(Invoices!AC:AD,A162,Invoices!AD:AD)/COUNTIF(Invoices!AC:AD,A162),0),IF(COUNTIF(Invoices!AE:AF,A162)&lt;&gt;0,IF(COUNTIF(Invoices!AE:AF,A162)&lt;&gt;0,SUMIF(Invoices!AE:AF,A162,Invoices!AF:AF)/COUNTIF(Invoices!AE:AF,A162),0),IF(COUNTIF(Invoices!AG:AH,A162)&lt;&gt;0,IF(COUNTIF(Invoices!AG:AH,A162)&lt;&gt;0,SUMIF(Invoices!AG:AH,A162,Invoices!AH:AH)/COUNTIF(Invoices!AG:AH,A162),0),IF(COUNTIF(Invoices!AI:AJ,A162)&lt;&gt;0,IF(COUNTIF(Invoices!AI:AJ,A162)&lt;&gt;0,SUMIF(Invoices!AI:AJ,A162,Invoices!AJ:AJ)/COUNTIF(Invoices!AI:AJ,A162),0),IF(COUNTIF(Invoices!AK:AL,A162)&lt;&gt;0,IF(COUNTIF(Invoices!AK:AL,A162)&lt;&gt;0,SUMIF(Invoices!AK:AL,A162,Invoices!AL:AL)/COUNTIF(Invoices!AK:AL,A162),0),IF(COUNTIF(Invoices!AM:AN,A162)&lt;&gt;0,IF(COUNTIF(Invoices!AM:AN,A162)&lt;&gt;0,SUMIF(Invoices!AM:AN,A162,Invoices!AN:AN)/COUNTIF(Invoices!AM:AN,A162),0),"Not Available")))))))))))))))</f>
        <v>0.99</v>
      </c>
    </row>
    <row r="163" spans="1:5" ht="13" x14ac:dyDescent="0.15">
      <c r="A163" s="6" t="s">
        <v>922</v>
      </c>
      <c r="B163" s="6" t="s">
        <v>893</v>
      </c>
      <c r="C163" s="6" t="s">
        <v>586</v>
      </c>
      <c r="D163" s="6" t="s">
        <v>587</v>
      </c>
      <c r="E163" t="str">
        <f>IF(COUNTIF(Invoices!K:L,A163)&lt;&gt;0,IF(COUNTIF(Invoices!K:L,A163)&lt;&gt;0,SUMIF(Invoices!K:L,A163,Invoices!L:L)/COUNTIF(Invoices!K:L,A163),0),IF(COUNTIF(Invoices!M:N,A163)&lt;&gt;0,IF(COUNTIF(Invoices!M:N,A163)&lt;&gt;0,SUMIF(Invoices!M:N,A163,Invoices!N:N)/COUNTIF(Invoices!M:N,A163),0),IF(COUNTIF(Invoices!O:P,A163)&lt;&gt;0,IF(COUNTIF(Invoices!O:P,A163)&lt;&gt;0,SUMIF(Invoices!O:P,A163,Invoices!P:P)/COUNTIF(Invoices!O:P,A163),0),IF(COUNTIF(Invoices!Q:R,A163)&lt;&gt;0,IF(COUNTIF(Invoices!Q:R,A163)&lt;&gt;0,SUMIF(Invoices!Q:R,A163,Invoices!R:R)/COUNTIF(Invoices!Q:R,A163),0),IF(COUNTIF(Invoices!S:T,A163)&lt;&gt;0,IF(COUNTIF(Invoices!S:T,A163)&lt;&gt;0,SUMIF(Invoices!S:T,A163,Invoices!T:T)/COUNTIF(Invoices!S:T,A163),0),IF(COUNTIF(Invoices!U:V,A163)&lt;&gt;0,IF(COUNTIF(Invoices!U:V,A163)&lt;&gt;0,SUMIF(Invoices!U:V,A163,Invoices!V:V)/COUNTIF(Invoices!U:V,A163),0),IF(COUNTIF(Invoices!W:X,A163)&lt;&gt;0,IF(COUNTIF(Invoices!W:X,A163)&lt;&gt;0,SUMIF(Invoices!W:X,A163,Invoices!X:X)/COUNTIF(Invoices!W:X,A163),0),IF(COUNTIF(Invoices!Y:Z,A163)&lt;&gt;0,IF(COUNTIF(Invoices!Y:Z,A163)&lt;&gt;0,SUMIF(Invoices!Y:Z,A163,Invoices!Z:Z)/COUNTIF(Invoices!Y:Z,A163),0),IF(COUNTIF(Invoices!AA:AB,A163)&lt;&gt;0,IF(COUNTIF(Invoices!AA:AB,A163)&lt;&gt;0,SUMIF(Invoices!AA:AB,A163,Invoices!AB:AB)/COUNTIF(Invoices!AA:AB,A163),0),IF(COUNTIF(Invoices!AC:AD,A163)&lt;&gt;0,IF(COUNTIF(Invoices!AC:AD,A163)&lt;&gt;0,SUMIF(Invoices!AC:AD,A163,Invoices!AD:AD)/COUNTIF(Invoices!AC:AD,A163),0),IF(COUNTIF(Invoices!AE:AF,A163)&lt;&gt;0,IF(COUNTIF(Invoices!AE:AF,A163)&lt;&gt;0,SUMIF(Invoices!AE:AF,A163,Invoices!AF:AF)/COUNTIF(Invoices!AE:AF,A163),0),IF(COUNTIF(Invoices!AG:AH,A163)&lt;&gt;0,IF(COUNTIF(Invoices!AG:AH,A163)&lt;&gt;0,SUMIF(Invoices!AG:AH,A163,Invoices!AH:AH)/COUNTIF(Invoices!AG:AH,A163),0),IF(COUNTIF(Invoices!AI:AJ,A163)&lt;&gt;0,IF(COUNTIF(Invoices!AI:AJ,A163)&lt;&gt;0,SUMIF(Invoices!AI:AJ,A163,Invoices!AJ:AJ)/COUNTIF(Invoices!AI:AJ,A163),0),IF(COUNTIF(Invoices!AK:AL,A163)&lt;&gt;0,IF(COUNTIF(Invoices!AK:AL,A163)&lt;&gt;0,SUMIF(Invoices!AK:AL,A163,Invoices!AL:AL)/COUNTIF(Invoices!AK:AL,A163),0),IF(COUNTIF(Invoices!AM:AN,A163)&lt;&gt;0,IF(COUNTIF(Invoices!AM:AN,A163)&lt;&gt;0,SUMIF(Invoices!AM:AN,A163,Invoices!AN:AN)/COUNTIF(Invoices!AM:AN,A163),0),"Not Available")))))))))))))))</f>
        <v>Not Available</v>
      </c>
    </row>
    <row r="164" spans="1:5" ht="13" x14ac:dyDescent="0.15">
      <c r="A164" s="6" t="s">
        <v>923</v>
      </c>
      <c r="B164" s="6" t="s">
        <v>924</v>
      </c>
      <c r="C164" s="6" t="s">
        <v>749</v>
      </c>
      <c r="D164" s="6" t="s">
        <v>750</v>
      </c>
      <c r="E164">
        <f ca="1">IF(COUNTIF(Invoices!K:L,A164)&lt;&gt;0,IF(COUNTIF(Invoices!K:L,A164)&lt;&gt;0,SUMIF(Invoices!K:L,A164,Invoices!L:L)/COUNTIF(Invoices!K:L,A164),0),IF(COUNTIF(Invoices!M:N,A164)&lt;&gt;0,IF(COUNTIF(Invoices!M:N,A164)&lt;&gt;0,SUMIF(Invoices!M:N,A164,Invoices!N:N)/COUNTIF(Invoices!M:N,A164),0),IF(COUNTIF(Invoices!O:P,A164)&lt;&gt;0,IF(COUNTIF(Invoices!O:P,A164)&lt;&gt;0,SUMIF(Invoices!O:P,A164,Invoices!P:P)/COUNTIF(Invoices!O:P,A164),0),IF(COUNTIF(Invoices!Q:R,A164)&lt;&gt;0,IF(COUNTIF(Invoices!Q:R,A164)&lt;&gt;0,SUMIF(Invoices!Q:R,A164,Invoices!R:R)/COUNTIF(Invoices!Q:R,A164),0),IF(COUNTIF(Invoices!S:T,A164)&lt;&gt;0,IF(COUNTIF(Invoices!S:T,A164)&lt;&gt;0,SUMIF(Invoices!S:T,A164,Invoices!T:T)/COUNTIF(Invoices!S:T,A164),0),IF(COUNTIF(Invoices!U:V,A164)&lt;&gt;0,IF(COUNTIF(Invoices!U:V,A164)&lt;&gt;0,SUMIF(Invoices!U:V,A164,Invoices!V:V)/COUNTIF(Invoices!U:V,A164),0),IF(COUNTIF(Invoices!W:X,A164)&lt;&gt;0,IF(COUNTIF(Invoices!W:X,A164)&lt;&gt;0,SUMIF(Invoices!W:X,A164,Invoices!X:X)/COUNTIF(Invoices!W:X,A164),0),IF(COUNTIF(Invoices!Y:Z,A164)&lt;&gt;0,IF(COUNTIF(Invoices!Y:Z,A164)&lt;&gt;0,SUMIF(Invoices!Y:Z,A164,Invoices!Z:Z)/COUNTIF(Invoices!Y:Z,A164),0),IF(COUNTIF(Invoices!AA:AB,A164)&lt;&gt;0,IF(COUNTIF(Invoices!AA:AB,A164)&lt;&gt;0,SUMIF(Invoices!AA:AB,A164,Invoices!AB:AB)/COUNTIF(Invoices!AA:AB,A164),0),IF(COUNTIF(Invoices!AC:AD,A164)&lt;&gt;0,IF(COUNTIF(Invoices!AC:AD,A164)&lt;&gt;0,SUMIF(Invoices!AC:AD,A164,Invoices!AD:AD)/COUNTIF(Invoices!AC:AD,A164),0),IF(COUNTIF(Invoices!AE:AF,A164)&lt;&gt;0,IF(COUNTIF(Invoices!AE:AF,A164)&lt;&gt;0,SUMIF(Invoices!AE:AF,A164,Invoices!AF:AF)/COUNTIF(Invoices!AE:AF,A164),0),IF(COUNTIF(Invoices!AG:AH,A164)&lt;&gt;0,IF(COUNTIF(Invoices!AG:AH,A164)&lt;&gt;0,SUMIF(Invoices!AG:AH,A164,Invoices!AH:AH)/COUNTIF(Invoices!AG:AH,A164),0),IF(COUNTIF(Invoices!AI:AJ,A164)&lt;&gt;0,IF(COUNTIF(Invoices!AI:AJ,A164)&lt;&gt;0,SUMIF(Invoices!AI:AJ,A164,Invoices!AJ:AJ)/COUNTIF(Invoices!AI:AJ,A164),0),IF(COUNTIF(Invoices!AK:AL,A164)&lt;&gt;0,IF(COUNTIF(Invoices!AK:AL,A164)&lt;&gt;0,SUMIF(Invoices!AK:AL,A164,Invoices!AL:AL)/COUNTIF(Invoices!AK:AL,A164),0),IF(COUNTIF(Invoices!AM:AN,A164)&lt;&gt;0,IF(COUNTIF(Invoices!AM:AN,A164)&lt;&gt;0,SUMIF(Invoices!AM:AN,A164,Invoices!AN:AN)/COUNTIF(Invoices!AM:AN,A164),0),"Not Available")))))))))))))))</f>
        <v>0.99</v>
      </c>
    </row>
    <row r="165" spans="1:5" ht="13" x14ac:dyDescent="0.15">
      <c r="A165" s="6" t="s">
        <v>925</v>
      </c>
      <c r="C165" s="6" t="s">
        <v>524</v>
      </c>
      <c r="D165" s="6" t="s">
        <v>518</v>
      </c>
      <c r="E165" t="str">
        <f>IF(COUNTIF(Invoices!K:L,A165)&lt;&gt;0,IF(COUNTIF(Invoices!K:L,A165)&lt;&gt;0,SUMIF(Invoices!K:L,A165,Invoices!L:L)/COUNTIF(Invoices!K:L,A165),0),IF(COUNTIF(Invoices!M:N,A165)&lt;&gt;0,IF(COUNTIF(Invoices!M:N,A165)&lt;&gt;0,SUMIF(Invoices!M:N,A165,Invoices!N:N)/COUNTIF(Invoices!M:N,A165),0),IF(COUNTIF(Invoices!O:P,A165)&lt;&gt;0,IF(COUNTIF(Invoices!O:P,A165)&lt;&gt;0,SUMIF(Invoices!O:P,A165,Invoices!P:P)/COUNTIF(Invoices!O:P,A165),0),IF(COUNTIF(Invoices!Q:R,A165)&lt;&gt;0,IF(COUNTIF(Invoices!Q:R,A165)&lt;&gt;0,SUMIF(Invoices!Q:R,A165,Invoices!R:R)/COUNTIF(Invoices!Q:R,A165),0),IF(COUNTIF(Invoices!S:T,A165)&lt;&gt;0,IF(COUNTIF(Invoices!S:T,A165)&lt;&gt;0,SUMIF(Invoices!S:T,A165,Invoices!T:T)/COUNTIF(Invoices!S:T,A165),0),IF(COUNTIF(Invoices!U:V,A165)&lt;&gt;0,IF(COUNTIF(Invoices!U:V,A165)&lt;&gt;0,SUMIF(Invoices!U:V,A165,Invoices!V:V)/COUNTIF(Invoices!U:V,A165),0),IF(COUNTIF(Invoices!W:X,A165)&lt;&gt;0,IF(COUNTIF(Invoices!W:X,A165)&lt;&gt;0,SUMIF(Invoices!W:X,A165,Invoices!X:X)/COUNTIF(Invoices!W:X,A165),0),IF(COUNTIF(Invoices!Y:Z,A165)&lt;&gt;0,IF(COUNTIF(Invoices!Y:Z,A165)&lt;&gt;0,SUMIF(Invoices!Y:Z,A165,Invoices!Z:Z)/COUNTIF(Invoices!Y:Z,A165),0),IF(COUNTIF(Invoices!AA:AB,A165)&lt;&gt;0,IF(COUNTIF(Invoices!AA:AB,A165)&lt;&gt;0,SUMIF(Invoices!AA:AB,A165,Invoices!AB:AB)/COUNTIF(Invoices!AA:AB,A165),0),IF(COUNTIF(Invoices!AC:AD,A165)&lt;&gt;0,IF(COUNTIF(Invoices!AC:AD,A165)&lt;&gt;0,SUMIF(Invoices!AC:AD,A165,Invoices!AD:AD)/COUNTIF(Invoices!AC:AD,A165),0),IF(COUNTIF(Invoices!AE:AF,A165)&lt;&gt;0,IF(COUNTIF(Invoices!AE:AF,A165)&lt;&gt;0,SUMIF(Invoices!AE:AF,A165,Invoices!AF:AF)/COUNTIF(Invoices!AE:AF,A165),0),IF(COUNTIF(Invoices!AG:AH,A165)&lt;&gt;0,IF(COUNTIF(Invoices!AG:AH,A165)&lt;&gt;0,SUMIF(Invoices!AG:AH,A165,Invoices!AH:AH)/COUNTIF(Invoices!AG:AH,A165),0),IF(COUNTIF(Invoices!AI:AJ,A165)&lt;&gt;0,IF(COUNTIF(Invoices!AI:AJ,A165)&lt;&gt;0,SUMIF(Invoices!AI:AJ,A165,Invoices!AJ:AJ)/COUNTIF(Invoices!AI:AJ,A165),0),IF(COUNTIF(Invoices!AK:AL,A165)&lt;&gt;0,IF(COUNTIF(Invoices!AK:AL,A165)&lt;&gt;0,SUMIF(Invoices!AK:AL,A165,Invoices!AL:AL)/COUNTIF(Invoices!AK:AL,A165),0),IF(COUNTIF(Invoices!AM:AN,A165)&lt;&gt;0,IF(COUNTIF(Invoices!AM:AN,A165)&lt;&gt;0,SUMIF(Invoices!AM:AN,A165,Invoices!AN:AN)/COUNTIF(Invoices!AM:AN,A165),0),"Not Available")))))))))))))))</f>
        <v>Not Available</v>
      </c>
    </row>
    <row r="166" spans="1:5" ht="13" x14ac:dyDescent="0.15">
      <c r="A166" s="6" t="s">
        <v>926</v>
      </c>
      <c r="B166" s="6" t="s">
        <v>927</v>
      </c>
      <c r="C166" s="6" t="s">
        <v>928</v>
      </c>
      <c r="D166" s="6" t="s">
        <v>522</v>
      </c>
      <c r="E166">
        <f ca="1">IF(COUNTIF(Invoices!K:L,A166)&lt;&gt;0,IF(COUNTIF(Invoices!K:L,A166)&lt;&gt;0,SUMIF(Invoices!K:L,A166,Invoices!L:L)/COUNTIF(Invoices!K:L,A166),0),IF(COUNTIF(Invoices!M:N,A166)&lt;&gt;0,IF(COUNTIF(Invoices!M:N,A166)&lt;&gt;0,SUMIF(Invoices!M:N,A166,Invoices!N:N)/COUNTIF(Invoices!M:N,A166),0),IF(COUNTIF(Invoices!O:P,A166)&lt;&gt;0,IF(COUNTIF(Invoices!O:P,A166)&lt;&gt;0,SUMIF(Invoices!O:P,A166,Invoices!P:P)/COUNTIF(Invoices!O:P,A166),0),IF(COUNTIF(Invoices!Q:R,A166)&lt;&gt;0,IF(COUNTIF(Invoices!Q:R,A166)&lt;&gt;0,SUMIF(Invoices!Q:R,A166,Invoices!R:R)/COUNTIF(Invoices!Q:R,A166),0),IF(COUNTIF(Invoices!S:T,A166)&lt;&gt;0,IF(COUNTIF(Invoices!S:T,A166)&lt;&gt;0,SUMIF(Invoices!S:T,A166,Invoices!T:T)/COUNTIF(Invoices!S:T,A166),0),IF(COUNTIF(Invoices!U:V,A166)&lt;&gt;0,IF(COUNTIF(Invoices!U:V,A166)&lt;&gt;0,SUMIF(Invoices!U:V,A166,Invoices!V:V)/COUNTIF(Invoices!U:V,A166),0),IF(COUNTIF(Invoices!W:X,A166)&lt;&gt;0,IF(COUNTIF(Invoices!W:X,A166)&lt;&gt;0,SUMIF(Invoices!W:X,A166,Invoices!X:X)/COUNTIF(Invoices!W:X,A166),0),IF(COUNTIF(Invoices!Y:Z,A166)&lt;&gt;0,IF(COUNTIF(Invoices!Y:Z,A166)&lt;&gt;0,SUMIF(Invoices!Y:Z,A166,Invoices!Z:Z)/COUNTIF(Invoices!Y:Z,A166),0),IF(COUNTIF(Invoices!AA:AB,A166)&lt;&gt;0,IF(COUNTIF(Invoices!AA:AB,A166)&lt;&gt;0,SUMIF(Invoices!AA:AB,A166,Invoices!AB:AB)/COUNTIF(Invoices!AA:AB,A166),0),IF(COUNTIF(Invoices!AC:AD,A166)&lt;&gt;0,IF(COUNTIF(Invoices!AC:AD,A166)&lt;&gt;0,SUMIF(Invoices!AC:AD,A166,Invoices!AD:AD)/COUNTIF(Invoices!AC:AD,A166),0),IF(COUNTIF(Invoices!AE:AF,A166)&lt;&gt;0,IF(COUNTIF(Invoices!AE:AF,A166)&lt;&gt;0,SUMIF(Invoices!AE:AF,A166,Invoices!AF:AF)/COUNTIF(Invoices!AE:AF,A166),0),IF(COUNTIF(Invoices!AG:AH,A166)&lt;&gt;0,IF(COUNTIF(Invoices!AG:AH,A166)&lt;&gt;0,SUMIF(Invoices!AG:AH,A166,Invoices!AH:AH)/COUNTIF(Invoices!AG:AH,A166),0),IF(COUNTIF(Invoices!AI:AJ,A166)&lt;&gt;0,IF(COUNTIF(Invoices!AI:AJ,A166)&lt;&gt;0,SUMIF(Invoices!AI:AJ,A166,Invoices!AJ:AJ)/COUNTIF(Invoices!AI:AJ,A166),0),IF(COUNTIF(Invoices!AK:AL,A166)&lt;&gt;0,IF(COUNTIF(Invoices!AK:AL,A166)&lt;&gt;0,SUMIF(Invoices!AK:AL,A166,Invoices!AL:AL)/COUNTIF(Invoices!AK:AL,A166),0),IF(COUNTIF(Invoices!AM:AN,A166)&lt;&gt;0,IF(COUNTIF(Invoices!AM:AN,A166)&lt;&gt;0,SUMIF(Invoices!AM:AN,A166,Invoices!AN:AN)/COUNTIF(Invoices!AM:AN,A166),0),"Not Available")))))))))))))))</f>
        <v>0.99</v>
      </c>
    </row>
    <row r="167" spans="1:5" ht="13" x14ac:dyDescent="0.15">
      <c r="A167" s="6" t="s">
        <v>929</v>
      </c>
      <c r="B167" s="6" t="s">
        <v>795</v>
      </c>
      <c r="C167" s="6" t="s">
        <v>796</v>
      </c>
      <c r="D167" s="6" t="s">
        <v>797</v>
      </c>
      <c r="E167" t="str">
        <f>IF(COUNTIF(Invoices!K:L,A167)&lt;&gt;0,IF(COUNTIF(Invoices!K:L,A167)&lt;&gt;0,SUMIF(Invoices!K:L,A167,Invoices!L:L)/COUNTIF(Invoices!K:L,A167),0),IF(COUNTIF(Invoices!M:N,A167)&lt;&gt;0,IF(COUNTIF(Invoices!M:N,A167)&lt;&gt;0,SUMIF(Invoices!M:N,A167,Invoices!N:N)/COUNTIF(Invoices!M:N,A167),0),IF(COUNTIF(Invoices!O:P,A167)&lt;&gt;0,IF(COUNTIF(Invoices!O:P,A167)&lt;&gt;0,SUMIF(Invoices!O:P,A167,Invoices!P:P)/COUNTIF(Invoices!O:P,A167),0),IF(COUNTIF(Invoices!Q:R,A167)&lt;&gt;0,IF(COUNTIF(Invoices!Q:R,A167)&lt;&gt;0,SUMIF(Invoices!Q:R,A167,Invoices!R:R)/COUNTIF(Invoices!Q:R,A167),0),IF(COUNTIF(Invoices!S:T,A167)&lt;&gt;0,IF(COUNTIF(Invoices!S:T,A167)&lt;&gt;0,SUMIF(Invoices!S:T,A167,Invoices!T:T)/COUNTIF(Invoices!S:T,A167),0),IF(COUNTIF(Invoices!U:V,A167)&lt;&gt;0,IF(COUNTIF(Invoices!U:V,A167)&lt;&gt;0,SUMIF(Invoices!U:V,A167,Invoices!V:V)/COUNTIF(Invoices!U:V,A167),0),IF(COUNTIF(Invoices!W:X,A167)&lt;&gt;0,IF(COUNTIF(Invoices!W:X,A167)&lt;&gt;0,SUMIF(Invoices!W:X,A167,Invoices!X:X)/COUNTIF(Invoices!W:X,A167),0),IF(COUNTIF(Invoices!Y:Z,A167)&lt;&gt;0,IF(COUNTIF(Invoices!Y:Z,A167)&lt;&gt;0,SUMIF(Invoices!Y:Z,A167,Invoices!Z:Z)/COUNTIF(Invoices!Y:Z,A167),0),IF(COUNTIF(Invoices!AA:AB,A167)&lt;&gt;0,IF(COUNTIF(Invoices!AA:AB,A167)&lt;&gt;0,SUMIF(Invoices!AA:AB,A167,Invoices!AB:AB)/COUNTIF(Invoices!AA:AB,A167),0),IF(COUNTIF(Invoices!AC:AD,A167)&lt;&gt;0,IF(COUNTIF(Invoices!AC:AD,A167)&lt;&gt;0,SUMIF(Invoices!AC:AD,A167,Invoices!AD:AD)/COUNTIF(Invoices!AC:AD,A167),0),IF(COUNTIF(Invoices!AE:AF,A167)&lt;&gt;0,IF(COUNTIF(Invoices!AE:AF,A167)&lt;&gt;0,SUMIF(Invoices!AE:AF,A167,Invoices!AF:AF)/COUNTIF(Invoices!AE:AF,A167),0),IF(COUNTIF(Invoices!AG:AH,A167)&lt;&gt;0,IF(COUNTIF(Invoices!AG:AH,A167)&lt;&gt;0,SUMIF(Invoices!AG:AH,A167,Invoices!AH:AH)/COUNTIF(Invoices!AG:AH,A167),0),IF(COUNTIF(Invoices!AI:AJ,A167)&lt;&gt;0,IF(COUNTIF(Invoices!AI:AJ,A167)&lt;&gt;0,SUMIF(Invoices!AI:AJ,A167,Invoices!AJ:AJ)/COUNTIF(Invoices!AI:AJ,A167),0),IF(COUNTIF(Invoices!AK:AL,A167)&lt;&gt;0,IF(COUNTIF(Invoices!AK:AL,A167)&lt;&gt;0,SUMIF(Invoices!AK:AL,A167,Invoices!AL:AL)/COUNTIF(Invoices!AK:AL,A167),0),IF(COUNTIF(Invoices!AM:AN,A167)&lt;&gt;0,IF(COUNTIF(Invoices!AM:AN,A167)&lt;&gt;0,SUMIF(Invoices!AM:AN,A167,Invoices!AN:AN)/COUNTIF(Invoices!AM:AN,A167),0),"Not Available")))))))))))))))</f>
        <v>Not Available</v>
      </c>
    </row>
    <row r="168" spans="1:5" ht="13" x14ac:dyDescent="0.15">
      <c r="A168" s="6" t="s">
        <v>930</v>
      </c>
      <c r="C168" s="6" t="s">
        <v>931</v>
      </c>
      <c r="D168" s="6" t="s">
        <v>932</v>
      </c>
      <c r="E168">
        <f ca="1">IF(COUNTIF(Invoices!K:L,A168)&lt;&gt;0,IF(COUNTIF(Invoices!K:L,A168)&lt;&gt;0,SUMIF(Invoices!K:L,A168,Invoices!L:L)/COUNTIF(Invoices!K:L,A168),0),IF(COUNTIF(Invoices!M:N,A168)&lt;&gt;0,IF(COUNTIF(Invoices!M:N,A168)&lt;&gt;0,SUMIF(Invoices!M:N,A168,Invoices!N:N)/COUNTIF(Invoices!M:N,A168),0),IF(COUNTIF(Invoices!O:P,A168)&lt;&gt;0,IF(COUNTIF(Invoices!O:P,A168)&lt;&gt;0,SUMIF(Invoices!O:P,A168,Invoices!P:P)/COUNTIF(Invoices!O:P,A168),0),IF(COUNTIF(Invoices!Q:R,A168)&lt;&gt;0,IF(COUNTIF(Invoices!Q:R,A168)&lt;&gt;0,SUMIF(Invoices!Q:R,A168,Invoices!R:R)/COUNTIF(Invoices!Q:R,A168),0),IF(COUNTIF(Invoices!S:T,A168)&lt;&gt;0,IF(COUNTIF(Invoices!S:T,A168)&lt;&gt;0,SUMIF(Invoices!S:T,A168,Invoices!T:T)/COUNTIF(Invoices!S:T,A168),0),IF(COUNTIF(Invoices!U:V,A168)&lt;&gt;0,IF(COUNTIF(Invoices!U:V,A168)&lt;&gt;0,SUMIF(Invoices!U:V,A168,Invoices!V:V)/COUNTIF(Invoices!U:V,A168),0),IF(COUNTIF(Invoices!W:X,A168)&lt;&gt;0,IF(COUNTIF(Invoices!W:X,A168)&lt;&gt;0,SUMIF(Invoices!W:X,A168,Invoices!X:X)/COUNTIF(Invoices!W:X,A168),0),IF(COUNTIF(Invoices!Y:Z,A168)&lt;&gt;0,IF(COUNTIF(Invoices!Y:Z,A168)&lt;&gt;0,SUMIF(Invoices!Y:Z,A168,Invoices!Z:Z)/COUNTIF(Invoices!Y:Z,A168),0),IF(COUNTIF(Invoices!AA:AB,A168)&lt;&gt;0,IF(COUNTIF(Invoices!AA:AB,A168)&lt;&gt;0,SUMIF(Invoices!AA:AB,A168,Invoices!AB:AB)/COUNTIF(Invoices!AA:AB,A168),0),IF(COUNTIF(Invoices!AC:AD,A168)&lt;&gt;0,IF(COUNTIF(Invoices!AC:AD,A168)&lt;&gt;0,SUMIF(Invoices!AC:AD,A168,Invoices!AD:AD)/COUNTIF(Invoices!AC:AD,A168),0),IF(COUNTIF(Invoices!AE:AF,A168)&lt;&gt;0,IF(COUNTIF(Invoices!AE:AF,A168)&lt;&gt;0,SUMIF(Invoices!AE:AF,A168,Invoices!AF:AF)/COUNTIF(Invoices!AE:AF,A168),0),IF(COUNTIF(Invoices!AG:AH,A168)&lt;&gt;0,IF(COUNTIF(Invoices!AG:AH,A168)&lt;&gt;0,SUMIF(Invoices!AG:AH,A168,Invoices!AH:AH)/COUNTIF(Invoices!AG:AH,A168),0),IF(COUNTIF(Invoices!AI:AJ,A168)&lt;&gt;0,IF(COUNTIF(Invoices!AI:AJ,A168)&lt;&gt;0,SUMIF(Invoices!AI:AJ,A168,Invoices!AJ:AJ)/COUNTIF(Invoices!AI:AJ,A168),0),IF(COUNTIF(Invoices!AK:AL,A168)&lt;&gt;0,IF(COUNTIF(Invoices!AK:AL,A168)&lt;&gt;0,SUMIF(Invoices!AK:AL,A168,Invoices!AL:AL)/COUNTIF(Invoices!AK:AL,A168),0),IF(COUNTIF(Invoices!AM:AN,A168)&lt;&gt;0,IF(COUNTIF(Invoices!AM:AN,A168)&lt;&gt;0,SUMIF(Invoices!AM:AN,A168,Invoices!AN:AN)/COUNTIF(Invoices!AM:AN,A168),0),"Not Available")))))))))))))))</f>
        <v>0.99</v>
      </c>
    </row>
    <row r="169" spans="1:5" ht="13" x14ac:dyDescent="0.15">
      <c r="A169" s="6" t="s">
        <v>933</v>
      </c>
      <c r="B169" s="6" t="s">
        <v>610</v>
      </c>
      <c r="C169" s="6" t="s">
        <v>611</v>
      </c>
      <c r="D169" s="6" t="s">
        <v>612</v>
      </c>
      <c r="E169">
        <f ca="1">IF(COUNTIF(Invoices!K:L,A169)&lt;&gt;0,IF(COUNTIF(Invoices!K:L,A169)&lt;&gt;0,SUMIF(Invoices!K:L,A169,Invoices!L:L)/COUNTIF(Invoices!K:L,A169),0),IF(COUNTIF(Invoices!M:N,A169)&lt;&gt;0,IF(COUNTIF(Invoices!M:N,A169)&lt;&gt;0,SUMIF(Invoices!M:N,A169,Invoices!N:N)/COUNTIF(Invoices!M:N,A169),0),IF(COUNTIF(Invoices!O:P,A169)&lt;&gt;0,IF(COUNTIF(Invoices!O:P,A169)&lt;&gt;0,SUMIF(Invoices!O:P,A169,Invoices!P:P)/COUNTIF(Invoices!O:P,A169),0),IF(COUNTIF(Invoices!Q:R,A169)&lt;&gt;0,IF(COUNTIF(Invoices!Q:R,A169)&lt;&gt;0,SUMIF(Invoices!Q:R,A169,Invoices!R:R)/COUNTIF(Invoices!Q:R,A169),0),IF(COUNTIF(Invoices!S:T,A169)&lt;&gt;0,IF(COUNTIF(Invoices!S:T,A169)&lt;&gt;0,SUMIF(Invoices!S:T,A169,Invoices!T:T)/COUNTIF(Invoices!S:T,A169),0),IF(COUNTIF(Invoices!U:V,A169)&lt;&gt;0,IF(COUNTIF(Invoices!U:V,A169)&lt;&gt;0,SUMIF(Invoices!U:V,A169,Invoices!V:V)/COUNTIF(Invoices!U:V,A169),0),IF(COUNTIF(Invoices!W:X,A169)&lt;&gt;0,IF(COUNTIF(Invoices!W:X,A169)&lt;&gt;0,SUMIF(Invoices!W:X,A169,Invoices!X:X)/COUNTIF(Invoices!W:X,A169),0),IF(COUNTIF(Invoices!Y:Z,A169)&lt;&gt;0,IF(COUNTIF(Invoices!Y:Z,A169)&lt;&gt;0,SUMIF(Invoices!Y:Z,A169,Invoices!Z:Z)/COUNTIF(Invoices!Y:Z,A169),0),IF(COUNTIF(Invoices!AA:AB,A169)&lt;&gt;0,IF(COUNTIF(Invoices!AA:AB,A169)&lt;&gt;0,SUMIF(Invoices!AA:AB,A169,Invoices!AB:AB)/COUNTIF(Invoices!AA:AB,A169),0),IF(COUNTIF(Invoices!AC:AD,A169)&lt;&gt;0,IF(COUNTIF(Invoices!AC:AD,A169)&lt;&gt;0,SUMIF(Invoices!AC:AD,A169,Invoices!AD:AD)/COUNTIF(Invoices!AC:AD,A169),0),IF(COUNTIF(Invoices!AE:AF,A169)&lt;&gt;0,IF(COUNTIF(Invoices!AE:AF,A169)&lt;&gt;0,SUMIF(Invoices!AE:AF,A169,Invoices!AF:AF)/COUNTIF(Invoices!AE:AF,A169),0),IF(COUNTIF(Invoices!AG:AH,A169)&lt;&gt;0,IF(COUNTIF(Invoices!AG:AH,A169)&lt;&gt;0,SUMIF(Invoices!AG:AH,A169,Invoices!AH:AH)/COUNTIF(Invoices!AG:AH,A169),0),IF(COUNTIF(Invoices!AI:AJ,A169)&lt;&gt;0,IF(COUNTIF(Invoices!AI:AJ,A169)&lt;&gt;0,SUMIF(Invoices!AI:AJ,A169,Invoices!AJ:AJ)/COUNTIF(Invoices!AI:AJ,A169),0),IF(COUNTIF(Invoices!AK:AL,A169)&lt;&gt;0,IF(COUNTIF(Invoices!AK:AL,A169)&lt;&gt;0,SUMIF(Invoices!AK:AL,A169,Invoices!AL:AL)/COUNTIF(Invoices!AK:AL,A169),0),IF(COUNTIF(Invoices!AM:AN,A169)&lt;&gt;0,IF(COUNTIF(Invoices!AM:AN,A169)&lt;&gt;0,SUMIF(Invoices!AM:AN,A169,Invoices!AN:AN)/COUNTIF(Invoices!AM:AN,A169),0),"Not Available")))))))))))))))</f>
        <v>0.99</v>
      </c>
    </row>
    <row r="170" spans="1:5" ht="13" x14ac:dyDescent="0.15">
      <c r="A170" s="6" t="s">
        <v>934</v>
      </c>
      <c r="C170" s="6" t="s">
        <v>770</v>
      </c>
      <c r="D170" s="6" t="s">
        <v>771</v>
      </c>
      <c r="E170" t="str">
        <f>IF(COUNTIF(Invoices!K:L,A170)&lt;&gt;0,IF(COUNTIF(Invoices!K:L,A170)&lt;&gt;0,SUMIF(Invoices!K:L,A170,Invoices!L:L)/COUNTIF(Invoices!K:L,A170),0),IF(COUNTIF(Invoices!M:N,A170)&lt;&gt;0,IF(COUNTIF(Invoices!M:N,A170)&lt;&gt;0,SUMIF(Invoices!M:N,A170,Invoices!N:N)/COUNTIF(Invoices!M:N,A170),0),IF(COUNTIF(Invoices!O:P,A170)&lt;&gt;0,IF(COUNTIF(Invoices!O:P,A170)&lt;&gt;0,SUMIF(Invoices!O:P,A170,Invoices!P:P)/COUNTIF(Invoices!O:P,A170),0),IF(COUNTIF(Invoices!Q:R,A170)&lt;&gt;0,IF(COUNTIF(Invoices!Q:R,A170)&lt;&gt;0,SUMIF(Invoices!Q:R,A170,Invoices!R:R)/COUNTIF(Invoices!Q:R,A170),0),IF(COUNTIF(Invoices!S:T,A170)&lt;&gt;0,IF(COUNTIF(Invoices!S:T,A170)&lt;&gt;0,SUMIF(Invoices!S:T,A170,Invoices!T:T)/COUNTIF(Invoices!S:T,A170),0),IF(COUNTIF(Invoices!U:V,A170)&lt;&gt;0,IF(COUNTIF(Invoices!U:V,A170)&lt;&gt;0,SUMIF(Invoices!U:V,A170,Invoices!V:V)/COUNTIF(Invoices!U:V,A170),0),IF(COUNTIF(Invoices!W:X,A170)&lt;&gt;0,IF(COUNTIF(Invoices!W:X,A170)&lt;&gt;0,SUMIF(Invoices!W:X,A170,Invoices!X:X)/COUNTIF(Invoices!W:X,A170),0),IF(COUNTIF(Invoices!Y:Z,A170)&lt;&gt;0,IF(COUNTIF(Invoices!Y:Z,A170)&lt;&gt;0,SUMIF(Invoices!Y:Z,A170,Invoices!Z:Z)/COUNTIF(Invoices!Y:Z,A170),0),IF(COUNTIF(Invoices!AA:AB,A170)&lt;&gt;0,IF(COUNTIF(Invoices!AA:AB,A170)&lt;&gt;0,SUMIF(Invoices!AA:AB,A170,Invoices!AB:AB)/COUNTIF(Invoices!AA:AB,A170),0),IF(COUNTIF(Invoices!AC:AD,A170)&lt;&gt;0,IF(COUNTIF(Invoices!AC:AD,A170)&lt;&gt;0,SUMIF(Invoices!AC:AD,A170,Invoices!AD:AD)/COUNTIF(Invoices!AC:AD,A170),0),IF(COUNTIF(Invoices!AE:AF,A170)&lt;&gt;0,IF(COUNTIF(Invoices!AE:AF,A170)&lt;&gt;0,SUMIF(Invoices!AE:AF,A170,Invoices!AF:AF)/COUNTIF(Invoices!AE:AF,A170),0),IF(COUNTIF(Invoices!AG:AH,A170)&lt;&gt;0,IF(COUNTIF(Invoices!AG:AH,A170)&lt;&gt;0,SUMIF(Invoices!AG:AH,A170,Invoices!AH:AH)/COUNTIF(Invoices!AG:AH,A170),0),IF(COUNTIF(Invoices!AI:AJ,A170)&lt;&gt;0,IF(COUNTIF(Invoices!AI:AJ,A170)&lt;&gt;0,SUMIF(Invoices!AI:AJ,A170,Invoices!AJ:AJ)/COUNTIF(Invoices!AI:AJ,A170),0),IF(COUNTIF(Invoices!AK:AL,A170)&lt;&gt;0,IF(COUNTIF(Invoices!AK:AL,A170)&lt;&gt;0,SUMIF(Invoices!AK:AL,A170,Invoices!AL:AL)/COUNTIF(Invoices!AK:AL,A170),0),IF(COUNTIF(Invoices!AM:AN,A170)&lt;&gt;0,IF(COUNTIF(Invoices!AM:AN,A170)&lt;&gt;0,SUMIF(Invoices!AM:AN,A170,Invoices!AN:AN)/COUNTIF(Invoices!AM:AN,A170),0),"Not Available")))))))))))))))</f>
        <v>Not Available</v>
      </c>
    </row>
    <row r="171" spans="1:5" ht="13" x14ac:dyDescent="0.15">
      <c r="A171" s="6" t="s">
        <v>935</v>
      </c>
      <c r="B171" s="6" t="s">
        <v>695</v>
      </c>
      <c r="C171" s="6" t="s">
        <v>696</v>
      </c>
      <c r="D171" s="6" t="s">
        <v>697</v>
      </c>
      <c r="E171" t="str">
        <f>IF(COUNTIF(Invoices!K:L,A171)&lt;&gt;0,IF(COUNTIF(Invoices!K:L,A171)&lt;&gt;0,SUMIF(Invoices!K:L,A171,Invoices!L:L)/COUNTIF(Invoices!K:L,A171),0),IF(COUNTIF(Invoices!M:N,A171)&lt;&gt;0,IF(COUNTIF(Invoices!M:N,A171)&lt;&gt;0,SUMIF(Invoices!M:N,A171,Invoices!N:N)/COUNTIF(Invoices!M:N,A171),0),IF(COUNTIF(Invoices!O:P,A171)&lt;&gt;0,IF(COUNTIF(Invoices!O:P,A171)&lt;&gt;0,SUMIF(Invoices!O:P,A171,Invoices!P:P)/COUNTIF(Invoices!O:P,A171),0),IF(COUNTIF(Invoices!Q:R,A171)&lt;&gt;0,IF(COUNTIF(Invoices!Q:R,A171)&lt;&gt;0,SUMIF(Invoices!Q:R,A171,Invoices!R:R)/COUNTIF(Invoices!Q:R,A171),0),IF(COUNTIF(Invoices!S:T,A171)&lt;&gt;0,IF(COUNTIF(Invoices!S:T,A171)&lt;&gt;0,SUMIF(Invoices!S:T,A171,Invoices!T:T)/COUNTIF(Invoices!S:T,A171),0),IF(COUNTIF(Invoices!U:V,A171)&lt;&gt;0,IF(COUNTIF(Invoices!U:V,A171)&lt;&gt;0,SUMIF(Invoices!U:V,A171,Invoices!V:V)/COUNTIF(Invoices!U:V,A171),0),IF(COUNTIF(Invoices!W:X,A171)&lt;&gt;0,IF(COUNTIF(Invoices!W:X,A171)&lt;&gt;0,SUMIF(Invoices!W:X,A171,Invoices!X:X)/COUNTIF(Invoices!W:X,A171),0),IF(COUNTIF(Invoices!Y:Z,A171)&lt;&gt;0,IF(COUNTIF(Invoices!Y:Z,A171)&lt;&gt;0,SUMIF(Invoices!Y:Z,A171,Invoices!Z:Z)/COUNTIF(Invoices!Y:Z,A171),0),IF(COUNTIF(Invoices!AA:AB,A171)&lt;&gt;0,IF(COUNTIF(Invoices!AA:AB,A171)&lt;&gt;0,SUMIF(Invoices!AA:AB,A171,Invoices!AB:AB)/COUNTIF(Invoices!AA:AB,A171),0),IF(COUNTIF(Invoices!AC:AD,A171)&lt;&gt;0,IF(COUNTIF(Invoices!AC:AD,A171)&lt;&gt;0,SUMIF(Invoices!AC:AD,A171,Invoices!AD:AD)/COUNTIF(Invoices!AC:AD,A171),0),IF(COUNTIF(Invoices!AE:AF,A171)&lt;&gt;0,IF(COUNTIF(Invoices!AE:AF,A171)&lt;&gt;0,SUMIF(Invoices!AE:AF,A171,Invoices!AF:AF)/COUNTIF(Invoices!AE:AF,A171),0),IF(COUNTIF(Invoices!AG:AH,A171)&lt;&gt;0,IF(COUNTIF(Invoices!AG:AH,A171)&lt;&gt;0,SUMIF(Invoices!AG:AH,A171,Invoices!AH:AH)/COUNTIF(Invoices!AG:AH,A171),0),IF(COUNTIF(Invoices!AI:AJ,A171)&lt;&gt;0,IF(COUNTIF(Invoices!AI:AJ,A171)&lt;&gt;0,SUMIF(Invoices!AI:AJ,A171,Invoices!AJ:AJ)/COUNTIF(Invoices!AI:AJ,A171),0),IF(COUNTIF(Invoices!AK:AL,A171)&lt;&gt;0,IF(COUNTIF(Invoices!AK:AL,A171)&lt;&gt;0,SUMIF(Invoices!AK:AL,A171,Invoices!AL:AL)/COUNTIF(Invoices!AK:AL,A171),0),IF(COUNTIF(Invoices!AM:AN,A171)&lt;&gt;0,IF(COUNTIF(Invoices!AM:AN,A171)&lt;&gt;0,SUMIF(Invoices!AM:AN,A171,Invoices!AN:AN)/COUNTIF(Invoices!AM:AN,A171),0),"Not Available")))))))))))))))</f>
        <v>Not Available</v>
      </c>
    </row>
    <row r="172" spans="1:5" ht="13" x14ac:dyDescent="0.15">
      <c r="A172" s="6" t="s">
        <v>936</v>
      </c>
      <c r="B172" s="6" t="s">
        <v>937</v>
      </c>
      <c r="C172" s="6" t="s">
        <v>735</v>
      </c>
      <c r="D172" s="6" t="s">
        <v>736</v>
      </c>
      <c r="E172" t="str">
        <f>IF(COUNTIF(Invoices!K:L,A172)&lt;&gt;0,IF(COUNTIF(Invoices!K:L,A172)&lt;&gt;0,SUMIF(Invoices!K:L,A172,Invoices!L:L)/COUNTIF(Invoices!K:L,A172),0),IF(COUNTIF(Invoices!M:N,A172)&lt;&gt;0,IF(COUNTIF(Invoices!M:N,A172)&lt;&gt;0,SUMIF(Invoices!M:N,A172,Invoices!N:N)/COUNTIF(Invoices!M:N,A172),0),IF(COUNTIF(Invoices!O:P,A172)&lt;&gt;0,IF(COUNTIF(Invoices!O:P,A172)&lt;&gt;0,SUMIF(Invoices!O:P,A172,Invoices!P:P)/COUNTIF(Invoices!O:P,A172),0),IF(COUNTIF(Invoices!Q:R,A172)&lt;&gt;0,IF(COUNTIF(Invoices!Q:R,A172)&lt;&gt;0,SUMIF(Invoices!Q:R,A172,Invoices!R:R)/COUNTIF(Invoices!Q:R,A172),0),IF(COUNTIF(Invoices!S:T,A172)&lt;&gt;0,IF(COUNTIF(Invoices!S:T,A172)&lt;&gt;0,SUMIF(Invoices!S:T,A172,Invoices!T:T)/COUNTIF(Invoices!S:T,A172),0),IF(COUNTIF(Invoices!U:V,A172)&lt;&gt;0,IF(COUNTIF(Invoices!U:V,A172)&lt;&gt;0,SUMIF(Invoices!U:V,A172,Invoices!V:V)/COUNTIF(Invoices!U:V,A172),0),IF(COUNTIF(Invoices!W:X,A172)&lt;&gt;0,IF(COUNTIF(Invoices!W:X,A172)&lt;&gt;0,SUMIF(Invoices!W:X,A172,Invoices!X:X)/COUNTIF(Invoices!W:X,A172),0),IF(COUNTIF(Invoices!Y:Z,A172)&lt;&gt;0,IF(COUNTIF(Invoices!Y:Z,A172)&lt;&gt;0,SUMIF(Invoices!Y:Z,A172,Invoices!Z:Z)/COUNTIF(Invoices!Y:Z,A172),0),IF(COUNTIF(Invoices!AA:AB,A172)&lt;&gt;0,IF(COUNTIF(Invoices!AA:AB,A172)&lt;&gt;0,SUMIF(Invoices!AA:AB,A172,Invoices!AB:AB)/COUNTIF(Invoices!AA:AB,A172),0),IF(COUNTIF(Invoices!AC:AD,A172)&lt;&gt;0,IF(COUNTIF(Invoices!AC:AD,A172)&lt;&gt;0,SUMIF(Invoices!AC:AD,A172,Invoices!AD:AD)/COUNTIF(Invoices!AC:AD,A172),0),IF(COUNTIF(Invoices!AE:AF,A172)&lt;&gt;0,IF(COUNTIF(Invoices!AE:AF,A172)&lt;&gt;0,SUMIF(Invoices!AE:AF,A172,Invoices!AF:AF)/COUNTIF(Invoices!AE:AF,A172),0),IF(COUNTIF(Invoices!AG:AH,A172)&lt;&gt;0,IF(COUNTIF(Invoices!AG:AH,A172)&lt;&gt;0,SUMIF(Invoices!AG:AH,A172,Invoices!AH:AH)/COUNTIF(Invoices!AG:AH,A172),0),IF(COUNTIF(Invoices!AI:AJ,A172)&lt;&gt;0,IF(COUNTIF(Invoices!AI:AJ,A172)&lt;&gt;0,SUMIF(Invoices!AI:AJ,A172,Invoices!AJ:AJ)/COUNTIF(Invoices!AI:AJ,A172),0),IF(COUNTIF(Invoices!AK:AL,A172)&lt;&gt;0,IF(COUNTIF(Invoices!AK:AL,A172)&lt;&gt;0,SUMIF(Invoices!AK:AL,A172,Invoices!AL:AL)/COUNTIF(Invoices!AK:AL,A172),0),IF(COUNTIF(Invoices!AM:AN,A172)&lt;&gt;0,IF(COUNTIF(Invoices!AM:AN,A172)&lt;&gt;0,SUMIF(Invoices!AM:AN,A172,Invoices!AN:AN)/COUNTIF(Invoices!AM:AN,A172),0),"Not Available")))))))))))))))</f>
        <v>Not Available</v>
      </c>
    </row>
    <row r="173" spans="1:5" ht="13" x14ac:dyDescent="0.15">
      <c r="A173" s="6" t="s">
        <v>938</v>
      </c>
      <c r="C173" s="6" t="s">
        <v>939</v>
      </c>
      <c r="D173" s="6" t="s">
        <v>940</v>
      </c>
      <c r="E173">
        <f ca="1">IF(COUNTIF(Invoices!K:L,A173)&lt;&gt;0,IF(COUNTIF(Invoices!K:L,A173)&lt;&gt;0,SUMIF(Invoices!K:L,A173,Invoices!L:L)/COUNTIF(Invoices!K:L,A173),0),IF(COUNTIF(Invoices!M:N,A173)&lt;&gt;0,IF(COUNTIF(Invoices!M:N,A173)&lt;&gt;0,SUMIF(Invoices!M:N,A173,Invoices!N:N)/COUNTIF(Invoices!M:N,A173),0),IF(COUNTIF(Invoices!O:P,A173)&lt;&gt;0,IF(COUNTIF(Invoices!O:P,A173)&lt;&gt;0,SUMIF(Invoices!O:P,A173,Invoices!P:P)/COUNTIF(Invoices!O:P,A173),0),IF(COUNTIF(Invoices!Q:R,A173)&lt;&gt;0,IF(COUNTIF(Invoices!Q:R,A173)&lt;&gt;0,SUMIF(Invoices!Q:R,A173,Invoices!R:R)/COUNTIF(Invoices!Q:R,A173),0),IF(COUNTIF(Invoices!S:T,A173)&lt;&gt;0,IF(COUNTIF(Invoices!S:T,A173)&lt;&gt;0,SUMIF(Invoices!S:T,A173,Invoices!T:T)/COUNTIF(Invoices!S:T,A173),0),IF(COUNTIF(Invoices!U:V,A173)&lt;&gt;0,IF(COUNTIF(Invoices!U:V,A173)&lt;&gt;0,SUMIF(Invoices!U:V,A173,Invoices!V:V)/COUNTIF(Invoices!U:V,A173),0),IF(COUNTIF(Invoices!W:X,A173)&lt;&gt;0,IF(COUNTIF(Invoices!W:X,A173)&lt;&gt;0,SUMIF(Invoices!W:X,A173,Invoices!X:X)/COUNTIF(Invoices!W:X,A173),0),IF(COUNTIF(Invoices!Y:Z,A173)&lt;&gt;0,IF(COUNTIF(Invoices!Y:Z,A173)&lt;&gt;0,SUMIF(Invoices!Y:Z,A173,Invoices!Z:Z)/COUNTIF(Invoices!Y:Z,A173),0),IF(COUNTIF(Invoices!AA:AB,A173)&lt;&gt;0,IF(COUNTIF(Invoices!AA:AB,A173)&lt;&gt;0,SUMIF(Invoices!AA:AB,A173,Invoices!AB:AB)/COUNTIF(Invoices!AA:AB,A173),0),IF(COUNTIF(Invoices!AC:AD,A173)&lt;&gt;0,IF(COUNTIF(Invoices!AC:AD,A173)&lt;&gt;0,SUMIF(Invoices!AC:AD,A173,Invoices!AD:AD)/COUNTIF(Invoices!AC:AD,A173),0),IF(COUNTIF(Invoices!AE:AF,A173)&lt;&gt;0,IF(COUNTIF(Invoices!AE:AF,A173)&lt;&gt;0,SUMIF(Invoices!AE:AF,A173,Invoices!AF:AF)/COUNTIF(Invoices!AE:AF,A173),0),IF(COUNTIF(Invoices!AG:AH,A173)&lt;&gt;0,IF(COUNTIF(Invoices!AG:AH,A173)&lt;&gt;0,SUMIF(Invoices!AG:AH,A173,Invoices!AH:AH)/COUNTIF(Invoices!AG:AH,A173),0),IF(COUNTIF(Invoices!AI:AJ,A173)&lt;&gt;0,IF(COUNTIF(Invoices!AI:AJ,A173)&lt;&gt;0,SUMIF(Invoices!AI:AJ,A173,Invoices!AJ:AJ)/COUNTIF(Invoices!AI:AJ,A173),0),IF(COUNTIF(Invoices!AK:AL,A173)&lt;&gt;0,IF(COUNTIF(Invoices!AK:AL,A173)&lt;&gt;0,SUMIF(Invoices!AK:AL,A173,Invoices!AL:AL)/COUNTIF(Invoices!AK:AL,A173),0),IF(COUNTIF(Invoices!AM:AN,A173)&lt;&gt;0,IF(COUNTIF(Invoices!AM:AN,A173)&lt;&gt;0,SUMIF(Invoices!AM:AN,A173,Invoices!AN:AN)/COUNTIF(Invoices!AM:AN,A173),0),"Not Available")))))))))))))))</f>
        <v>0.99</v>
      </c>
    </row>
    <row r="174" spans="1:5" ht="13" x14ac:dyDescent="0.15">
      <c r="A174" s="6" t="s">
        <v>941</v>
      </c>
      <c r="B174" s="6" t="s">
        <v>942</v>
      </c>
      <c r="C174" s="6" t="s">
        <v>943</v>
      </c>
      <c r="D174" s="6" t="s">
        <v>522</v>
      </c>
      <c r="E174">
        <f ca="1">IF(COUNTIF(Invoices!K:L,A174)&lt;&gt;0,IF(COUNTIF(Invoices!K:L,A174)&lt;&gt;0,SUMIF(Invoices!K:L,A174,Invoices!L:L)/COUNTIF(Invoices!K:L,A174),0),IF(COUNTIF(Invoices!M:N,A174)&lt;&gt;0,IF(COUNTIF(Invoices!M:N,A174)&lt;&gt;0,SUMIF(Invoices!M:N,A174,Invoices!N:N)/COUNTIF(Invoices!M:N,A174),0),IF(COUNTIF(Invoices!O:P,A174)&lt;&gt;0,IF(COUNTIF(Invoices!O:P,A174)&lt;&gt;0,SUMIF(Invoices!O:P,A174,Invoices!P:P)/COUNTIF(Invoices!O:P,A174),0),IF(COUNTIF(Invoices!Q:R,A174)&lt;&gt;0,IF(COUNTIF(Invoices!Q:R,A174)&lt;&gt;0,SUMIF(Invoices!Q:R,A174,Invoices!R:R)/COUNTIF(Invoices!Q:R,A174),0),IF(COUNTIF(Invoices!S:T,A174)&lt;&gt;0,IF(COUNTIF(Invoices!S:T,A174)&lt;&gt;0,SUMIF(Invoices!S:T,A174,Invoices!T:T)/COUNTIF(Invoices!S:T,A174),0),IF(COUNTIF(Invoices!U:V,A174)&lt;&gt;0,IF(COUNTIF(Invoices!U:V,A174)&lt;&gt;0,SUMIF(Invoices!U:V,A174,Invoices!V:V)/COUNTIF(Invoices!U:V,A174),0),IF(COUNTIF(Invoices!W:X,A174)&lt;&gt;0,IF(COUNTIF(Invoices!W:X,A174)&lt;&gt;0,SUMIF(Invoices!W:X,A174,Invoices!X:X)/COUNTIF(Invoices!W:X,A174),0),IF(COUNTIF(Invoices!Y:Z,A174)&lt;&gt;0,IF(COUNTIF(Invoices!Y:Z,A174)&lt;&gt;0,SUMIF(Invoices!Y:Z,A174,Invoices!Z:Z)/COUNTIF(Invoices!Y:Z,A174),0),IF(COUNTIF(Invoices!AA:AB,A174)&lt;&gt;0,IF(COUNTIF(Invoices!AA:AB,A174)&lt;&gt;0,SUMIF(Invoices!AA:AB,A174,Invoices!AB:AB)/COUNTIF(Invoices!AA:AB,A174),0),IF(COUNTIF(Invoices!AC:AD,A174)&lt;&gt;0,IF(COUNTIF(Invoices!AC:AD,A174)&lt;&gt;0,SUMIF(Invoices!AC:AD,A174,Invoices!AD:AD)/COUNTIF(Invoices!AC:AD,A174),0),IF(COUNTIF(Invoices!AE:AF,A174)&lt;&gt;0,IF(COUNTIF(Invoices!AE:AF,A174)&lt;&gt;0,SUMIF(Invoices!AE:AF,A174,Invoices!AF:AF)/COUNTIF(Invoices!AE:AF,A174),0),IF(COUNTIF(Invoices!AG:AH,A174)&lt;&gt;0,IF(COUNTIF(Invoices!AG:AH,A174)&lt;&gt;0,SUMIF(Invoices!AG:AH,A174,Invoices!AH:AH)/COUNTIF(Invoices!AG:AH,A174),0),IF(COUNTIF(Invoices!AI:AJ,A174)&lt;&gt;0,IF(COUNTIF(Invoices!AI:AJ,A174)&lt;&gt;0,SUMIF(Invoices!AI:AJ,A174,Invoices!AJ:AJ)/COUNTIF(Invoices!AI:AJ,A174),0),IF(COUNTIF(Invoices!AK:AL,A174)&lt;&gt;0,IF(COUNTIF(Invoices!AK:AL,A174)&lt;&gt;0,SUMIF(Invoices!AK:AL,A174,Invoices!AL:AL)/COUNTIF(Invoices!AK:AL,A174),0),IF(COUNTIF(Invoices!AM:AN,A174)&lt;&gt;0,IF(COUNTIF(Invoices!AM:AN,A174)&lt;&gt;0,SUMIF(Invoices!AM:AN,A174,Invoices!AN:AN)/COUNTIF(Invoices!AM:AN,A174),0),"Not Available")))))))))))))))</f>
        <v>0.99</v>
      </c>
    </row>
    <row r="175" spans="1:5" ht="13" x14ac:dyDescent="0.15">
      <c r="A175" s="6" t="s">
        <v>944</v>
      </c>
      <c r="B175" s="6" t="s">
        <v>945</v>
      </c>
      <c r="C175" s="6" t="s">
        <v>946</v>
      </c>
      <c r="D175" s="6" t="s">
        <v>947</v>
      </c>
      <c r="E175" t="str">
        <f>IF(COUNTIF(Invoices!K:L,A175)&lt;&gt;0,IF(COUNTIF(Invoices!K:L,A175)&lt;&gt;0,SUMIF(Invoices!K:L,A175,Invoices!L:L)/COUNTIF(Invoices!K:L,A175),0),IF(COUNTIF(Invoices!M:N,A175)&lt;&gt;0,IF(COUNTIF(Invoices!M:N,A175)&lt;&gt;0,SUMIF(Invoices!M:N,A175,Invoices!N:N)/COUNTIF(Invoices!M:N,A175),0),IF(COUNTIF(Invoices!O:P,A175)&lt;&gt;0,IF(COUNTIF(Invoices!O:P,A175)&lt;&gt;0,SUMIF(Invoices!O:P,A175,Invoices!P:P)/COUNTIF(Invoices!O:P,A175),0),IF(COUNTIF(Invoices!Q:R,A175)&lt;&gt;0,IF(COUNTIF(Invoices!Q:R,A175)&lt;&gt;0,SUMIF(Invoices!Q:R,A175,Invoices!R:R)/COUNTIF(Invoices!Q:R,A175),0),IF(COUNTIF(Invoices!S:T,A175)&lt;&gt;0,IF(COUNTIF(Invoices!S:T,A175)&lt;&gt;0,SUMIF(Invoices!S:T,A175,Invoices!T:T)/COUNTIF(Invoices!S:T,A175),0),IF(COUNTIF(Invoices!U:V,A175)&lt;&gt;0,IF(COUNTIF(Invoices!U:V,A175)&lt;&gt;0,SUMIF(Invoices!U:V,A175,Invoices!V:V)/COUNTIF(Invoices!U:V,A175),0),IF(COUNTIF(Invoices!W:X,A175)&lt;&gt;0,IF(COUNTIF(Invoices!W:X,A175)&lt;&gt;0,SUMIF(Invoices!W:X,A175,Invoices!X:X)/COUNTIF(Invoices!W:X,A175),0),IF(COUNTIF(Invoices!Y:Z,A175)&lt;&gt;0,IF(COUNTIF(Invoices!Y:Z,A175)&lt;&gt;0,SUMIF(Invoices!Y:Z,A175,Invoices!Z:Z)/COUNTIF(Invoices!Y:Z,A175),0),IF(COUNTIF(Invoices!AA:AB,A175)&lt;&gt;0,IF(COUNTIF(Invoices!AA:AB,A175)&lt;&gt;0,SUMIF(Invoices!AA:AB,A175,Invoices!AB:AB)/COUNTIF(Invoices!AA:AB,A175),0),IF(COUNTIF(Invoices!AC:AD,A175)&lt;&gt;0,IF(COUNTIF(Invoices!AC:AD,A175)&lt;&gt;0,SUMIF(Invoices!AC:AD,A175,Invoices!AD:AD)/COUNTIF(Invoices!AC:AD,A175),0),IF(COUNTIF(Invoices!AE:AF,A175)&lt;&gt;0,IF(COUNTIF(Invoices!AE:AF,A175)&lt;&gt;0,SUMIF(Invoices!AE:AF,A175,Invoices!AF:AF)/COUNTIF(Invoices!AE:AF,A175),0),IF(COUNTIF(Invoices!AG:AH,A175)&lt;&gt;0,IF(COUNTIF(Invoices!AG:AH,A175)&lt;&gt;0,SUMIF(Invoices!AG:AH,A175,Invoices!AH:AH)/COUNTIF(Invoices!AG:AH,A175),0),IF(COUNTIF(Invoices!AI:AJ,A175)&lt;&gt;0,IF(COUNTIF(Invoices!AI:AJ,A175)&lt;&gt;0,SUMIF(Invoices!AI:AJ,A175,Invoices!AJ:AJ)/COUNTIF(Invoices!AI:AJ,A175),0),IF(COUNTIF(Invoices!AK:AL,A175)&lt;&gt;0,IF(COUNTIF(Invoices!AK:AL,A175)&lt;&gt;0,SUMIF(Invoices!AK:AL,A175,Invoices!AL:AL)/COUNTIF(Invoices!AK:AL,A175),0),IF(COUNTIF(Invoices!AM:AN,A175)&lt;&gt;0,IF(COUNTIF(Invoices!AM:AN,A175)&lt;&gt;0,SUMIF(Invoices!AM:AN,A175,Invoices!AN:AN)/COUNTIF(Invoices!AM:AN,A175),0),"Not Available")))))))))))))))</f>
        <v>Not Available</v>
      </c>
    </row>
    <row r="176" spans="1:5" ht="13" x14ac:dyDescent="0.15">
      <c r="A176" s="6" t="s">
        <v>948</v>
      </c>
      <c r="B176" s="6" t="s">
        <v>949</v>
      </c>
      <c r="C176" s="6" t="s">
        <v>950</v>
      </c>
      <c r="D176" s="6" t="s">
        <v>655</v>
      </c>
      <c r="E176">
        <f ca="1">IF(COUNTIF(Invoices!K:L,A176)&lt;&gt;0,IF(COUNTIF(Invoices!K:L,A176)&lt;&gt;0,SUMIF(Invoices!K:L,A176,Invoices!L:L)/COUNTIF(Invoices!K:L,A176),0),IF(COUNTIF(Invoices!M:N,A176)&lt;&gt;0,IF(COUNTIF(Invoices!M:N,A176)&lt;&gt;0,SUMIF(Invoices!M:N,A176,Invoices!N:N)/COUNTIF(Invoices!M:N,A176),0),IF(COUNTIF(Invoices!O:P,A176)&lt;&gt;0,IF(COUNTIF(Invoices!O:P,A176)&lt;&gt;0,SUMIF(Invoices!O:P,A176,Invoices!P:P)/COUNTIF(Invoices!O:P,A176),0),IF(COUNTIF(Invoices!Q:R,A176)&lt;&gt;0,IF(COUNTIF(Invoices!Q:R,A176)&lt;&gt;0,SUMIF(Invoices!Q:R,A176,Invoices!R:R)/COUNTIF(Invoices!Q:R,A176),0),IF(COUNTIF(Invoices!S:T,A176)&lt;&gt;0,IF(COUNTIF(Invoices!S:T,A176)&lt;&gt;0,SUMIF(Invoices!S:T,A176,Invoices!T:T)/COUNTIF(Invoices!S:T,A176),0),IF(COUNTIF(Invoices!U:V,A176)&lt;&gt;0,IF(COUNTIF(Invoices!U:V,A176)&lt;&gt;0,SUMIF(Invoices!U:V,A176,Invoices!V:V)/COUNTIF(Invoices!U:V,A176),0),IF(COUNTIF(Invoices!W:X,A176)&lt;&gt;0,IF(COUNTIF(Invoices!W:X,A176)&lt;&gt;0,SUMIF(Invoices!W:X,A176,Invoices!X:X)/COUNTIF(Invoices!W:X,A176),0),IF(COUNTIF(Invoices!Y:Z,A176)&lt;&gt;0,IF(COUNTIF(Invoices!Y:Z,A176)&lt;&gt;0,SUMIF(Invoices!Y:Z,A176,Invoices!Z:Z)/COUNTIF(Invoices!Y:Z,A176),0),IF(COUNTIF(Invoices!AA:AB,A176)&lt;&gt;0,IF(COUNTIF(Invoices!AA:AB,A176)&lt;&gt;0,SUMIF(Invoices!AA:AB,A176,Invoices!AB:AB)/COUNTIF(Invoices!AA:AB,A176),0),IF(COUNTIF(Invoices!AC:AD,A176)&lt;&gt;0,IF(COUNTIF(Invoices!AC:AD,A176)&lt;&gt;0,SUMIF(Invoices!AC:AD,A176,Invoices!AD:AD)/COUNTIF(Invoices!AC:AD,A176),0),IF(COUNTIF(Invoices!AE:AF,A176)&lt;&gt;0,IF(COUNTIF(Invoices!AE:AF,A176)&lt;&gt;0,SUMIF(Invoices!AE:AF,A176,Invoices!AF:AF)/COUNTIF(Invoices!AE:AF,A176),0),IF(COUNTIF(Invoices!AG:AH,A176)&lt;&gt;0,IF(COUNTIF(Invoices!AG:AH,A176)&lt;&gt;0,SUMIF(Invoices!AG:AH,A176,Invoices!AH:AH)/COUNTIF(Invoices!AG:AH,A176),0),IF(COUNTIF(Invoices!AI:AJ,A176)&lt;&gt;0,IF(COUNTIF(Invoices!AI:AJ,A176)&lt;&gt;0,SUMIF(Invoices!AI:AJ,A176,Invoices!AJ:AJ)/COUNTIF(Invoices!AI:AJ,A176),0),IF(COUNTIF(Invoices!AK:AL,A176)&lt;&gt;0,IF(COUNTIF(Invoices!AK:AL,A176)&lt;&gt;0,SUMIF(Invoices!AK:AL,A176,Invoices!AL:AL)/COUNTIF(Invoices!AK:AL,A176),0),IF(COUNTIF(Invoices!AM:AN,A176)&lt;&gt;0,IF(COUNTIF(Invoices!AM:AN,A176)&lt;&gt;0,SUMIF(Invoices!AM:AN,A176,Invoices!AN:AN)/COUNTIF(Invoices!AM:AN,A176),0),"Not Available")))))))))))))))</f>
        <v>0.99</v>
      </c>
    </row>
    <row r="177" spans="1:5" ht="13" x14ac:dyDescent="0.15">
      <c r="A177" s="6" t="s">
        <v>951</v>
      </c>
      <c r="B177" s="6" t="s">
        <v>677</v>
      </c>
      <c r="C177" s="6" t="s">
        <v>676</v>
      </c>
      <c r="D177" s="6" t="s">
        <v>677</v>
      </c>
      <c r="E177" t="str">
        <f>IF(COUNTIF(Invoices!K:L,A177)&lt;&gt;0,IF(COUNTIF(Invoices!K:L,A177)&lt;&gt;0,SUMIF(Invoices!K:L,A177,Invoices!L:L)/COUNTIF(Invoices!K:L,A177),0),IF(COUNTIF(Invoices!M:N,A177)&lt;&gt;0,IF(COUNTIF(Invoices!M:N,A177)&lt;&gt;0,SUMIF(Invoices!M:N,A177,Invoices!N:N)/COUNTIF(Invoices!M:N,A177),0),IF(COUNTIF(Invoices!O:P,A177)&lt;&gt;0,IF(COUNTIF(Invoices!O:P,A177)&lt;&gt;0,SUMIF(Invoices!O:P,A177,Invoices!P:P)/COUNTIF(Invoices!O:P,A177),0),IF(COUNTIF(Invoices!Q:R,A177)&lt;&gt;0,IF(COUNTIF(Invoices!Q:R,A177)&lt;&gt;0,SUMIF(Invoices!Q:R,A177,Invoices!R:R)/COUNTIF(Invoices!Q:R,A177),0),IF(COUNTIF(Invoices!S:T,A177)&lt;&gt;0,IF(COUNTIF(Invoices!S:T,A177)&lt;&gt;0,SUMIF(Invoices!S:T,A177,Invoices!T:T)/COUNTIF(Invoices!S:T,A177),0),IF(COUNTIF(Invoices!U:V,A177)&lt;&gt;0,IF(COUNTIF(Invoices!U:V,A177)&lt;&gt;0,SUMIF(Invoices!U:V,A177,Invoices!V:V)/COUNTIF(Invoices!U:V,A177),0),IF(COUNTIF(Invoices!W:X,A177)&lt;&gt;0,IF(COUNTIF(Invoices!W:X,A177)&lt;&gt;0,SUMIF(Invoices!W:X,A177,Invoices!X:X)/COUNTIF(Invoices!W:X,A177),0),IF(COUNTIF(Invoices!Y:Z,A177)&lt;&gt;0,IF(COUNTIF(Invoices!Y:Z,A177)&lt;&gt;0,SUMIF(Invoices!Y:Z,A177,Invoices!Z:Z)/COUNTIF(Invoices!Y:Z,A177),0),IF(COUNTIF(Invoices!AA:AB,A177)&lt;&gt;0,IF(COUNTIF(Invoices!AA:AB,A177)&lt;&gt;0,SUMIF(Invoices!AA:AB,A177,Invoices!AB:AB)/COUNTIF(Invoices!AA:AB,A177),0),IF(COUNTIF(Invoices!AC:AD,A177)&lt;&gt;0,IF(COUNTIF(Invoices!AC:AD,A177)&lt;&gt;0,SUMIF(Invoices!AC:AD,A177,Invoices!AD:AD)/COUNTIF(Invoices!AC:AD,A177),0),IF(COUNTIF(Invoices!AE:AF,A177)&lt;&gt;0,IF(COUNTIF(Invoices!AE:AF,A177)&lt;&gt;0,SUMIF(Invoices!AE:AF,A177,Invoices!AF:AF)/COUNTIF(Invoices!AE:AF,A177),0),IF(COUNTIF(Invoices!AG:AH,A177)&lt;&gt;0,IF(COUNTIF(Invoices!AG:AH,A177)&lt;&gt;0,SUMIF(Invoices!AG:AH,A177,Invoices!AH:AH)/COUNTIF(Invoices!AG:AH,A177),0),IF(COUNTIF(Invoices!AI:AJ,A177)&lt;&gt;0,IF(COUNTIF(Invoices!AI:AJ,A177)&lt;&gt;0,SUMIF(Invoices!AI:AJ,A177,Invoices!AJ:AJ)/COUNTIF(Invoices!AI:AJ,A177),0),IF(COUNTIF(Invoices!AK:AL,A177)&lt;&gt;0,IF(COUNTIF(Invoices!AK:AL,A177)&lt;&gt;0,SUMIF(Invoices!AK:AL,A177,Invoices!AL:AL)/COUNTIF(Invoices!AK:AL,A177),0),IF(COUNTIF(Invoices!AM:AN,A177)&lt;&gt;0,IF(COUNTIF(Invoices!AM:AN,A177)&lt;&gt;0,SUMIF(Invoices!AM:AN,A177,Invoices!AN:AN)/COUNTIF(Invoices!AM:AN,A177),0),"Not Available")))))))))))))))</f>
        <v>Not Available</v>
      </c>
    </row>
    <row r="178" spans="1:5" ht="13" x14ac:dyDescent="0.15">
      <c r="A178" s="6" t="s">
        <v>952</v>
      </c>
      <c r="B178" s="6" t="s">
        <v>953</v>
      </c>
      <c r="C178" s="6" t="s">
        <v>954</v>
      </c>
      <c r="D178" s="6" t="s">
        <v>955</v>
      </c>
      <c r="E178">
        <f ca="1">IF(COUNTIF(Invoices!K:L,A178)&lt;&gt;0,IF(COUNTIF(Invoices!K:L,A178)&lt;&gt;0,SUMIF(Invoices!K:L,A178,Invoices!L:L)/COUNTIF(Invoices!K:L,A178),0),IF(COUNTIF(Invoices!M:N,A178)&lt;&gt;0,IF(COUNTIF(Invoices!M:N,A178)&lt;&gt;0,SUMIF(Invoices!M:N,A178,Invoices!N:N)/COUNTIF(Invoices!M:N,A178),0),IF(COUNTIF(Invoices!O:P,A178)&lt;&gt;0,IF(COUNTIF(Invoices!O:P,A178)&lt;&gt;0,SUMIF(Invoices!O:P,A178,Invoices!P:P)/COUNTIF(Invoices!O:P,A178),0),IF(COUNTIF(Invoices!Q:R,A178)&lt;&gt;0,IF(COUNTIF(Invoices!Q:R,A178)&lt;&gt;0,SUMIF(Invoices!Q:R,A178,Invoices!R:R)/COUNTIF(Invoices!Q:R,A178),0),IF(COUNTIF(Invoices!S:T,A178)&lt;&gt;0,IF(COUNTIF(Invoices!S:T,A178)&lt;&gt;0,SUMIF(Invoices!S:T,A178,Invoices!T:T)/COUNTIF(Invoices!S:T,A178),0),IF(COUNTIF(Invoices!U:V,A178)&lt;&gt;0,IF(COUNTIF(Invoices!U:V,A178)&lt;&gt;0,SUMIF(Invoices!U:V,A178,Invoices!V:V)/COUNTIF(Invoices!U:V,A178),0),IF(COUNTIF(Invoices!W:X,A178)&lt;&gt;0,IF(COUNTIF(Invoices!W:X,A178)&lt;&gt;0,SUMIF(Invoices!W:X,A178,Invoices!X:X)/COUNTIF(Invoices!W:X,A178),0),IF(COUNTIF(Invoices!Y:Z,A178)&lt;&gt;0,IF(COUNTIF(Invoices!Y:Z,A178)&lt;&gt;0,SUMIF(Invoices!Y:Z,A178,Invoices!Z:Z)/COUNTIF(Invoices!Y:Z,A178),0),IF(COUNTIF(Invoices!AA:AB,A178)&lt;&gt;0,IF(COUNTIF(Invoices!AA:AB,A178)&lt;&gt;0,SUMIF(Invoices!AA:AB,A178,Invoices!AB:AB)/COUNTIF(Invoices!AA:AB,A178),0),IF(COUNTIF(Invoices!AC:AD,A178)&lt;&gt;0,IF(COUNTIF(Invoices!AC:AD,A178)&lt;&gt;0,SUMIF(Invoices!AC:AD,A178,Invoices!AD:AD)/COUNTIF(Invoices!AC:AD,A178),0),IF(COUNTIF(Invoices!AE:AF,A178)&lt;&gt;0,IF(COUNTIF(Invoices!AE:AF,A178)&lt;&gt;0,SUMIF(Invoices!AE:AF,A178,Invoices!AF:AF)/COUNTIF(Invoices!AE:AF,A178),0),IF(COUNTIF(Invoices!AG:AH,A178)&lt;&gt;0,IF(COUNTIF(Invoices!AG:AH,A178)&lt;&gt;0,SUMIF(Invoices!AG:AH,A178,Invoices!AH:AH)/COUNTIF(Invoices!AG:AH,A178),0),IF(COUNTIF(Invoices!AI:AJ,A178)&lt;&gt;0,IF(COUNTIF(Invoices!AI:AJ,A178)&lt;&gt;0,SUMIF(Invoices!AI:AJ,A178,Invoices!AJ:AJ)/COUNTIF(Invoices!AI:AJ,A178),0),IF(COUNTIF(Invoices!AK:AL,A178)&lt;&gt;0,IF(COUNTIF(Invoices!AK:AL,A178)&lt;&gt;0,SUMIF(Invoices!AK:AL,A178,Invoices!AL:AL)/COUNTIF(Invoices!AK:AL,A178),0),IF(COUNTIF(Invoices!AM:AN,A178)&lt;&gt;0,IF(COUNTIF(Invoices!AM:AN,A178)&lt;&gt;0,SUMIF(Invoices!AM:AN,A178,Invoices!AN:AN)/COUNTIF(Invoices!AM:AN,A178),0),"Not Available")))))))))))))))</f>
        <v>0.99</v>
      </c>
    </row>
    <row r="179" spans="1:5" ht="13" x14ac:dyDescent="0.15">
      <c r="A179" s="6" t="s">
        <v>956</v>
      </c>
      <c r="B179" s="6" t="s">
        <v>957</v>
      </c>
      <c r="C179" s="6" t="s">
        <v>958</v>
      </c>
      <c r="D179" s="6" t="s">
        <v>959</v>
      </c>
      <c r="E179" t="str">
        <f>IF(COUNTIF(Invoices!K:L,A179)&lt;&gt;0,IF(COUNTIF(Invoices!K:L,A179)&lt;&gt;0,SUMIF(Invoices!K:L,A179,Invoices!L:L)/COUNTIF(Invoices!K:L,A179),0),IF(COUNTIF(Invoices!M:N,A179)&lt;&gt;0,IF(COUNTIF(Invoices!M:N,A179)&lt;&gt;0,SUMIF(Invoices!M:N,A179,Invoices!N:N)/COUNTIF(Invoices!M:N,A179),0),IF(COUNTIF(Invoices!O:P,A179)&lt;&gt;0,IF(COUNTIF(Invoices!O:P,A179)&lt;&gt;0,SUMIF(Invoices!O:P,A179,Invoices!P:P)/COUNTIF(Invoices!O:P,A179),0),IF(COUNTIF(Invoices!Q:R,A179)&lt;&gt;0,IF(COUNTIF(Invoices!Q:R,A179)&lt;&gt;0,SUMIF(Invoices!Q:R,A179,Invoices!R:R)/COUNTIF(Invoices!Q:R,A179),0),IF(COUNTIF(Invoices!S:T,A179)&lt;&gt;0,IF(COUNTIF(Invoices!S:T,A179)&lt;&gt;0,SUMIF(Invoices!S:T,A179,Invoices!T:T)/COUNTIF(Invoices!S:T,A179),0),IF(COUNTIF(Invoices!U:V,A179)&lt;&gt;0,IF(COUNTIF(Invoices!U:V,A179)&lt;&gt;0,SUMIF(Invoices!U:V,A179,Invoices!V:V)/COUNTIF(Invoices!U:V,A179),0),IF(COUNTIF(Invoices!W:X,A179)&lt;&gt;0,IF(COUNTIF(Invoices!W:X,A179)&lt;&gt;0,SUMIF(Invoices!W:X,A179,Invoices!X:X)/COUNTIF(Invoices!W:X,A179),0),IF(COUNTIF(Invoices!Y:Z,A179)&lt;&gt;0,IF(COUNTIF(Invoices!Y:Z,A179)&lt;&gt;0,SUMIF(Invoices!Y:Z,A179,Invoices!Z:Z)/COUNTIF(Invoices!Y:Z,A179),0),IF(COUNTIF(Invoices!AA:AB,A179)&lt;&gt;0,IF(COUNTIF(Invoices!AA:AB,A179)&lt;&gt;0,SUMIF(Invoices!AA:AB,A179,Invoices!AB:AB)/COUNTIF(Invoices!AA:AB,A179),0),IF(COUNTIF(Invoices!AC:AD,A179)&lt;&gt;0,IF(COUNTIF(Invoices!AC:AD,A179)&lt;&gt;0,SUMIF(Invoices!AC:AD,A179,Invoices!AD:AD)/COUNTIF(Invoices!AC:AD,A179),0),IF(COUNTIF(Invoices!AE:AF,A179)&lt;&gt;0,IF(COUNTIF(Invoices!AE:AF,A179)&lt;&gt;0,SUMIF(Invoices!AE:AF,A179,Invoices!AF:AF)/COUNTIF(Invoices!AE:AF,A179),0),IF(COUNTIF(Invoices!AG:AH,A179)&lt;&gt;0,IF(COUNTIF(Invoices!AG:AH,A179)&lt;&gt;0,SUMIF(Invoices!AG:AH,A179,Invoices!AH:AH)/COUNTIF(Invoices!AG:AH,A179),0),IF(COUNTIF(Invoices!AI:AJ,A179)&lt;&gt;0,IF(COUNTIF(Invoices!AI:AJ,A179)&lt;&gt;0,SUMIF(Invoices!AI:AJ,A179,Invoices!AJ:AJ)/COUNTIF(Invoices!AI:AJ,A179),0),IF(COUNTIF(Invoices!AK:AL,A179)&lt;&gt;0,IF(COUNTIF(Invoices!AK:AL,A179)&lt;&gt;0,SUMIF(Invoices!AK:AL,A179,Invoices!AL:AL)/COUNTIF(Invoices!AK:AL,A179),0),IF(COUNTIF(Invoices!AM:AN,A179)&lt;&gt;0,IF(COUNTIF(Invoices!AM:AN,A179)&lt;&gt;0,SUMIF(Invoices!AM:AN,A179,Invoices!AN:AN)/COUNTIF(Invoices!AM:AN,A179),0),"Not Available")))))))))))))))</f>
        <v>Not Available</v>
      </c>
    </row>
    <row r="180" spans="1:5" ht="13" x14ac:dyDescent="0.15">
      <c r="A180" s="6" t="s">
        <v>960</v>
      </c>
      <c r="B180" s="6" t="s">
        <v>961</v>
      </c>
      <c r="C180" s="6" t="s">
        <v>960</v>
      </c>
      <c r="D180" s="6" t="s">
        <v>962</v>
      </c>
      <c r="E180">
        <f ca="1">IF(COUNTIF(Invoices!K:L,A180)&lt;&gt;0,IF(COUNTIF(Invoices!K:L,A180)&lt;&gt;0,SUMIF(Invoices!K:L,A180,Invoices!L:L)/COUNTIF(Invoices!K:L,A180),0),IF(COUNTIF(Invoices!M:N,A180)&lt;&gt;0,IF(COUNTIF(Invoices!M:N,A180)&lt;&gt;0,SUMIF(Invoices!M:N,A180,Invoices!N:N)/COUNTIF(Invoices!M:N,A180),0),IF(COUNTIF(Invoices!O:P,A180)&lt;&gt;0,IF(COUNTIF(Invoices!O:P,A180)&lt;&gt;0,SUMIF(Invoices!O:P,A180,Invoices!P:P)/COUNTIF(Invoices!O:P,A180),0),IF(COUNTIF(Invoices!Q:R,A180)&lt;&gt;0,IF(COUNTIF(Invoices!Q:R,A180)&lt;&gt;0,SUMIF(Invoices!Q:R,A180,Invoices!R:R)/COUNTIF(Invoices!Q:R,A180),0),IF(COUNTIF(Invoices!S:T,A180)&lt;&gt;0,IF(COUNTIF(Invoices!S:T,A180)&lt;&gt;0,SUMIF(Invoices!S:T,A180,Invoices!T:T)/COUNTIF(Invoices!S:T,A180),0),IF(COUNTIF(Invoices!U:V,A180)&lt;&gt;0,IF(COUNTIF(Invoices!U:V,A180)&lt;&gt;0,SUMIF(Invoices!U:V,A180,Invoices!V:V)/COUNTIF(Invoices!U:V,A180),0),IF(COUNTIF(Invoices!W:X,A180)&lt;&gt;0,IF(COUNTIF(Invoices!W:X,A180)&lt;&gt;0,SUMIF(Invoices!W:X,A180,Invoices!X:X)/COUNTIF(Invoices!W:X,A180),0),IF(COUNTIF(Invoices!Y:Z,A180)&lt;&gt;0,IF(COUNTIF(Invoices!Y:Z,A180)&lt;&gt;0,SUMIF(Invoices!Y:Z,A180,Invoices!Z:Z)/COUNTIF(Invoices!Y:Z,A180),0),IF(COUNTIF(Invoices!AA:AB,A180)&lt;&gt;0,IF(COUNTIF(Invoices!AA:AB,A180)&lt;&gt;0,SUMIF(Invoices!AA:AB,A180,Invoices!AB:AB)/COUNTIF(Invoices!AA:AB,A180),0),IF(COUNTIF(Invoices!AC:AD,A180)&lt;&gt;0,IF(COUNTIF(Invoices!AC:AD,A180)&lt;&gt;0,SUMIF(Invoices!AC:AD,A180,Invoices!AD:AD)/COUNTIF(Invoices!AC:AD,A180),0),IF(COUNTIF(Invoices!AE:AF,A180)&lt;&gt;0,IF(COUNTIF(Invoices!AE:AF,A180)&lt;&gt;0,SUMIF(Invoices!AE:AF,A180,Invoices!AF:AF)/COUNTIF(Invoices!AE:AF,A180),0),IF(COUNTIF(Invoices!AG:AH,A180)&lt;&gt;0,IF(COUNTIF(Invoices!AG:AH,A180)&lt;&gt;0,SUMIF(Invoices!AG:AH,A180,Invoices!AH:AH)/COUNTIF(Invoices!AG:AH,A180),0),IF(COUNTIF(Invoices!AI:AJ,A180)&lt;&gt;0,IF(COUNTIF(Invoices!AI:AJ,A180)&lt;&gt;0,SUMIF(Invoices!AI:AJ,A180,Invoices!AJ:AJ)/COUNTIF(Invoices!AI:AJ,A180),0),IF(COUNTIF(Invoices!AK:AL,A180)&lt;&gt;0,IF(COUNTIF(Invoices!AK:AL,A180)&lt;&gt;0,SUMIF(Invoices!AK:AL,A180,Invoices!AL:AL)/COUNTIF(Invoices!AK:AL,A180),0),IF(COUNTIF(Invoices!AM:AN,A180)&lt;&gt;0,IF(COUNTIF(Invoices!AM:AN,A180)&lt;&gt;0,SUMIF(Invoices!AM:AN,A180,Invoices!AN:AN)/COUNTIF(Invoices!AM:AN,A180),0),"Not Available")))))))))))))))</f>
        <v>0.99</v>
      </c>
    </row>
    <row r="181" spans="1:5" ht="13" x14ac:dyDescent="0.15">
      <c r="A181" s="6" t="s">
        <v>963</v>
      </c>
      <c r="B181" s="6" t="s">
        <v>964</v>
      </c>
      <c r="C181" s="6" t="s">
        <v>735</v>
      </c>
      <c r="D181" s="6" t="s">
        <v>736</v>
      </c>
      <c r="E181">
        <f ca="1">IF(COUNTIF(Invoices!K:L,A181)&lt;&gt;0,IF(COUNTIF(Invoices!K:L,A181)&lt;&gt;0,SUMIF(Invoices!K:L,A181,Invoices!L:L)/COUNTIF(Invoices!K:L,A181),0),IF(COUNTIF(Invoices!M:N,A181)&lt;&gt;0,IF(COUNTIF(Invoices!M:N,A181)&lt;&gt;0,SUMIF(Invoices!M:N,A181,Invoices!N:N)/COUNTIF(Invoices!M:N,A181),0),IF(COUNTIF(Invoices!O:P,A181)&lt;&gt;0,IF(COUNTIF(Invoices!O:P,A181)&lt;&gt;0,SUMIF(Invoices!O:P,A181,Invoices!P:P)/COUNTIF(Invoices!O:P,A181),0),IF(COUNTIF(Invoices!Q:R,A181)&lt;&gt;0,IF(COUNTIF(Invoices!Q:R,A181)&lt;&gt;0,SUMIF(Invoices!Q:R,A181,Invoices!R:R)/COUNTIF(Invoices!Q:R,A181),0),IF(COUNTIF(Invoices!S:T,A181)&lt;&gt;0,IF(COUNTIF(Invoices!S:T,A181)&lt;&gt;0,SUMIF(Invoices!S:T,A181,Invoices!T:T)/COUNTIF(Invoices!S:T,A181),0),IF(COUNTIF(Invoices!U:V,A181)&lt;&gt;0,IF(COUNTIF(Invoices!U:V,A181)&lt;&gt;0,SUMIF(Invoices!U:V,A181,Invoices!V:V)/COUNTIF(Invoices!U:V,A181),0),IF(COUNTIF(Invoices!W:X,A181)&lt;&gt;0,IF(COUNTIF(Invoices!W:X,A181)&lt;&gt;0,SUMIF(Invoices!W:X,A181,Invoices!X:X)/COUNTIF(Invoices!W:X,A181),0),IF(COUNTIF(Invoices!Y:Z,A181)&lt;&gt;0,IF(COUNTIF(Invoices!Y:Z,A181)&lt;&gt;0,SUMIF(Invoices!Y:Z,A181,Invoices!Z:Z)/COUNTIF(Invoices!Y:Z,A181),0),IF(COUNTIF(Invoices!AA:AB,A181)&lt;&gt;0,IF(COUNTIF(Invoices!AA:AB,A181)&lt;&gt;0,SUMIF(Invoices!AA:AB,A181,Invoices!AB:AB)/COUNTIF(Invoices!AA:AB,A181),0),IF(COUNTIF(Invoices!AC:AD,A181)&lt;&gt;0,IF(COUNTIF(Invoices!AC:AD,A181)&lt;&gt;0,SUMIF(Invoices!AC:AD,A181,Invoices!AD:AD)/COUNTIF(Invoices!AC:AD,A181),0),IF(COUNTIF(Invoices!AE:AF,A181)&lt;&gt;0,IF(COUNTIF(Invoices!AE:AF,A181)&lt;&gt;0,SUMIF(Invoices!AE:AF,A181,Invoices!AF:AF)/COUNTIF(Invoices!AE:AF,A181),0),IF(COUNTIF(Invoices!AG:AH,A181)&lt;&gt;0,IF(COUNTIF(Invoices!AG:AH,A181)&lt;&gt;0,SUMIF(Invoices!AG:AH,A181,Invoices!AH:AH)/COUNTIF(Invoices!AG:AH,A181),0),IF(COUNTIF(Invoices!AI:AJ,A181)&lt;&gt;0,IF(COUNTIF(Invoices!AI:AJ,A181)&lt;&gt;0,SUMIF(Invoices!AI:AJ,A181,Invoices!AJ:AJ)/COUNTIF(Invoices!AI:AJ,A181),0),IF(COUNTIF(Invoices!AK:AL,A181)&lt;&gt;0,IF(COUNTIF(Invoices!AK:AL,A181)&lt;&gt;0,SUMIF(Invoices!AK:AL,A181,Invoices!AL:AL)/COUNTIF(Invoices!AK:AL,A181),0),IF(COUNTIF(Invoices!AM:AN,A181)&lt;&gt;0,IF(COUNTIF(Invoices!AM:AN,A181)&lt;&gt;0,SUMIF(Invoices!AM:AN,A181,Invoices!AN:AN)/COUNTIF(Invoices!AM:AN,A181),0),"Not Available")))))))))))))))</f>
        <v>0.99</v>
      </c>
    </row>
    <row r="182" spans="1:5" ht="13" x14ac:dyDescent="0.15">
      <c r="A182" s="6" t="s">
        <v>965</v>
      </c>
      <c r="B182" s="6" t="s">
        <v>966</v>
      </c>
      <c r="C182" s="6" t="s">
        <v>967</v>
      </c>
      <c r="D182" s="6" t="s">
        <v>968</v>
      </c>
      <c r="E182">
        <f ca="1">IF(COUNTIF(Invoices!K:L,A182)&lt;&gt;0,IF(COUNTIF(Invoices!K:L,A182)&lt;&gt;0,SUMIF(Invoices!K:L,A182,Invoices!L:L)/COUNTIF(Invoices!K:L,A182),0),IF(COUNTIF(Invoices!M:N,A182)&lt;&gt;0,IF(COUNTIF(Invoices!M:N,A182)&lt;&gt;0,SUMIF(Invoices!M:N,A182,Invoices!N:N)/COUNTIF(Invoices!M:N,A182),0),IF(COUNTIF(Invoices!O:P,A182)&lt;&gt;0,IF(COUNTIF(Invoices!O:P,A182)&lt;&gt;0,SUMIF(Invoices!O:P,A182,Invoices!P:P)/COUNTIF(Invoices!O:P,A182),0),IF(COUNTIF(Invoices!Q:R,A182)&lt;&gt;0,IF(COUNTIF(Invoices!Q:R,A182)&lt;&gt;0,SUMIF(Invoices!Q:R,A182,Invoices!R:R)/COUNTIF(Invoices!Q:R,A182),0),IF(COUNTIF(Invoices!S:T,A182)&lt;&gt;0,IF(COUNTIF(Invoices!S:T,A182)&lt;&gt;0,SUMIF(Invoices!S:T,A182,Invoices!T:T)/COUNTIF(Invoices!S:T,A182),0),IF(COUNTIF(Invoices!U:V,A182)&lt;&gt;0,IF(COUNTIF(Invoices!U:V,A182)&lt;&gt;0,SUMIF(Invoices!U:V,A182,Invoices!V:V)/COUNTIF(Invoices!U:V,A182),0),IF(COUNTIF(Invoices!W:X,A182)&lt;&gt;0,IF(COUNTIF(Invoices!W:X,A182)&lt;&gt;0,SUMIF(Invoices!W:X,A182,Invoices!X:X)/COUNTIF(Invoices!W:X,A182),0),IF(COUNTIF(Invoices!Y:Z,A182)&lt;&gt;0,IF(COUNTIF(Invoices!Y:Z,A182)&lt;&gt;0,SUMIF(Invoices!Y:Z,A182,Invoices!Z:Z)/COUNTIF(Invoices!Y:Z,A182),0),IF(COUNTIF(Invoices!AA:AB,A182)&lt;&gt;0,IF(COUNTIF(Invoices!AA:AB,A182)&lt;&gt;0,SUMIF(Invoices!AA:AB,A182,Invoices!AB:AB)/COUNTIF(Invoices!AA:AB,A182),0),IF(COUNTIF(Invoices!AC:AD,A182)&lt;&gt;0,IF(COUNTIF(Invoices!AC:AD,A182)&lt;&gt;0,SUMIF(Invoices!AC:AD,A182,Invoices!AD:AD)/COUNTIF(Invoices!AC:AD,A182),0),IF(COUNTIF(Invoices!AE:AF,A182)&lt;&gt;0,IF(COUNTIF(Invoices!AE:AF,A182)&lt;&gt;0,SUMIF(Invoices!AE:AF,A182,Invoices!AF:AF)/COUNTIF(Invoices!AE:AF,A182),0),IF(COUNTIF(Invoices!AG:AH,A182)&lt;&gt;0,IF(COUNTIF(Invoices!AG:AH,A182)&lt;&gt;0,SUMIF(Invoices!AG:AH,A182,Invoices!AH:AH)/COUNTIF(Invoices!AG:AH,A182),0),IF(COUNTIF(Invoices!AI:AJ,A182)&lt;&gt;0,IF(COUNTIF(Invoices!AI:AJ,A182)&lt;&gt;0,SUMIF(Invoices!AI:AJ,A182,Invoices!AJ:AJ)/COUNTIF(Invoices!AI:AJ,A182),0),IF(COUNTIF(Invoices!AK:AL,A182)&lt;&gt;0,IF(COUNTIF(Invoices!AK:AL,A182)&lt;&gt;0,SUMIF(Invoices!AK:AL,A182,Invoices!AL:AL)/COUNTIF(Invoices!AK:AL,A182),0),IF(COUNTIF(Invoices!AM:AN,A182)&lt;&gt;0,IF(COUNTIF(Invoices!AM:AN,A182)&lt;&gt;0,SUMIF(Invoices!AM:AN,A182,Invoices!AN:AN)/COUNTIF(Invoices!AM:AN,A182),0),"Not Available")))))))))))))))</f>
        <v>0.99</v>
      </c>
    </row>
    <row r="183" spans="1:5" ht="13" x14ac:dyDescent="0.15">
      <c r="A183" s="6" t="s">
        <v>969</v>
      </c>
      <c r="C183" s="6" t="s">
        <v>709</v>
      </c>
      <c r="D183" s="6" t="s">
        <v>710</v>
      </c>
      <c r="E183">
        <f ca="1">IF(COUNTIF(Invoices!K:L,A183)&lt;&gt;0,IF(COUNTIF(Invoices!K:L,A183)&lt;&gt;0,SUMIF(Invoices!K:L,A183,Invoices!L:L)/COUNTIF(Invoices!K:L,A183),0),IF(COUNTIF(Invoices!M:N,A183)&lt;&gt;0,IF(COUNTIF(Invoices!M:N,A183)&lt;&gt;0,SUMIF(Invoices!M:N,A183,Invoices!N:N)/COUNTIF(Invoices!M:N,A183),0),IF(COUNTIF(Invoices!O:P,A183)&lt;&gt;0,IF(COUNTIF(Invoices!O:P,A183)&lt;&gt;0,SUMIF(Invoices!O:P,A183,Invoices!P:P)/COUNTIF(Invoices!O:P,A183),0),IF(COUNTIF(Invoices!Q:R,A183)&lt;&gt;0,IF(COUNTIF(Invoices!Q:R,A183)&lt;&gt;0,SUMIF(Invoices!Q:R,A183,Invoices!R:R)/COUNTIF(Invoices!Q:R,A183),0),IF(COUNTIF(Invoices!S:T,A183)&lt;&gt;0,IF(COUNTIF(Invoices!S:T,A183)&lt;&gt;0,SUMIF(Invoices!S:T,A183,Invoices!T:T)/COUNTIF(Invoices!S:T,A183),0),IF(COUNTIF(Invoices!U:V,A183)&lt;&gt;0,IF(COUNTIF(Invoices!U:V,A183)&lt;&gt;0,SUMIF(Invoices!U:V,A183,Invoices!V:V)/COUNTIF(Invoices!U:V,A183),0),IF(COUNTIF(Invoices!W:X,A183)&lt;&gt;0,IF(COUNTIF(Invoices!W:X,A183)&lt;&gt;0,SUMIF(Invoices!W:X,A183,Invoices!X:X)/COUNTIF(Invoices!W:X,A183),0),IF(COUNTIF(Invoices!Y:Z,A183)&lt;&gt;0,IF(COUNTIF(Invoices!Y:Z,A183)&lt;&gt;0,SUMIF(Invoices!Y:Z,A183,Invoices!Z:Z)/COUNTIF(Invoices!Y:Z,A183),0),IF(COUNTIF(Invoices!AA:AB,A183)&lt;&gt;0,IF(COUNTIF(Invoices!AA:AB,A183)&lt;&gt;0,SUMIF(Invoices!AA:AB,A183,Invoices!AB:AB)/COUNTIF(Invoices!AA:AB,A183),0),IF(COUNTIF(Invoices!AC:AD,A183)&lt;&gt;0,IF(COUNTIF(Invoices!AC:AD,A183)&lt;&gt;0,SUMIF(Invoices!AC:AD,A183,Invoices!AD:AD)/COUNTIF(Invoices!AC:AD,A183),0),IF(COUNTIF(Invoices!AE:AF,A183)&lt;&gt;0,IF(COUNTIF(Invoices!AE:AF,A183)&lt;&gt;0,SUMIF(Invoices!AE:AF,A183,Invoices!AF:AF)/COUNTIF(Invoices!AE:AF,A183),0),IF(COUNTIF(Invoices!AG:AH,A183)&lt;&gt;0,IF(COUNTIF(Invoices!AG:AH,A183)&lt;&gt;0,SUMIF(Invoices!AG:AH,A183,Invoices!AH:AH)/COUNTIF(Invoices!AG:AH,A183),0),IF(COUNTIF(Invoices!AI:AJ,A183)&lt;&gt;0,IF(COUNTIF(Invoices!AI:AJ,A183)&lt;&gt;0,SUMIF(Invoices!AI:AJ,A183,Invoices!AJ:AJ)/COUNTIF(Invoices!AI:AJ,A183),0),IF(COUNTIF(Invoices!AK:AL,A183)&lt;&gt;0,IF(COUNTIF(Invoices!AK:AL,A183)&lt;&gt;0,SUMIF(Invoices!AK:AL,A183,Invoices!AL:AL)/COUNTIF(Invoices!AK:AL,A183),0),IF(COUNTIF(Invoices!AM:AN,A183)&lt;&gt;0,IF(COUNTIF(Invoices!AM:AN,A183)&lt;&gt;0,SUMIF(Invoices!AM:AN,A183,Invoices!AN:AN)/COUNTIF(Invoices!AM:AN,A183),0),"Not Available")))))))))))))))</f>
        <v>0.99</v>
      </c>
    </row>
    <row r="184" spans="1:5" ht="13" x14ac:dyDescent="0.15">
      <c r="A184" s="6" t="s">
        <v>970</v>
      </c>
      <c r="B184" s="6" t="s">
        <v>971</v>
      </c>
      <c r="C184" s="6" t="s">
        <v>546</v>
      </c>
      <c r="D184" s="6" t="s">
        <v>547</v>
      </c>
      <c r="E184">
        <f ca="1">IF(COUNTIF(Invoices!K:L,A184)&lt;&gt;0,IF(COUNTIF(Invoices!K:L,A184)&lt;&gt;0,SUMIF(Invoices!K:L,A184,Invoices!L:L)/COUNTIF(Invoices!K:L,A184),0),IF(COUNTIF(Invoices!M:N,A184)&lt;&gt;0,IF(COUNTIF(Invoices!M:N,A184)&lt;&gt;0,SUMIF(Invoices!M:N,A184,Invoices!N:N)/COUNTIF(Invoices!M:N,A184),0),IF(COUNTIF(Invoices!O:P,A184)&lt;&gt;0,IF(COUNTIF(Invoices!O:P,A184)&lt;&gt;0,SUMIF(Invoices!O:P,A184,Invoices!P:P)/COUNTIF(Invoices!O:P,A184),0),IF(COUNTIF(Invoices!Q:R,A184)&lt;&gt;0,IF(COUNTIF(Invoices!Q:R,A184)&lt;&gt;0,SUMIF(Invoices!Q:R,A184,Invoices!R:R)/COUNTIF(Invoices!Q:R,A184),0),IF(COUNTIF(Invoices!S:T,A184)&lt;&gt;0,IF(COUNTIF(Invoices!S:T,A184)&lt;&gt;0,SUMIF(Invoices!S:T,A184,Invoices!T:T)/COUNTIF(Invoices!S:T,A184),0),IF(COUNTIF(Invoices!U:V,A184)&lt;&gt;0,IF(COUNTIF(Invoices!U:V,A184)&lt;&gt;0,SUMIF(Invoices!U:V,A184,Invoices!V:V)/COUNTIF(Invoices!U:V,A184),0),IF(COUNTIF(Invoices!W:X,A184)&lt;&gt;0,IF(COUNTIF(Invoices!W:X,A184)&lt;&gt;0,SUMIF(Invoices!W:X,A184,Invoices!X:X)/COUNTIF(Invoices!W:X,A184),0),IF(COUNTIF(Invoices!Y:Z,A184)&lt;&gt;0,IF(COUNTIF(Invoices!Y:Z,A184)&lt;&gt;0,SUMIF(Invoices!Y:Z,A184,Invoices!Z:Z)/COUNTIF(Invoices!Y:Z,A184),0),IF(COUNTIF(Invoices!AA:AB,A184)&lt;&gt;0,IF(COUNTIF(Invoices!AA:AB,A184)&lt;&gt;0,SUMIF(Invoices!AA:AB,A184,Invoices!AB:AB)/COUNTIF(Invoices!AA:AB,A184),0),IF(COUNTIF(Invoices!AC:AD,A184)&lt;&gt;0,IF(COUNTIF(Invoices!AC:AD,A184)&lt;&gt;0,SUMIF(Invoices!AC:AD,A184,Invoices!AD:AD)/COUNTIF(Invoices!AC:AD,A184),0),IF(COUNTIF(Invoices!AE:AF,A184)&lt;&gt;0,IF(COUNTIF(Invoices!AE:AF,A184)&lt;&gt;0,SUMIF(Invoices!AE:AF,A184,Invoices!AF:AF)/COUNTIF(Invoices!AE:AF,A184),0),IF(COUNTIF(Invoices!AG:AH,A184)&lt;&gt;0,IF(COUNTIF(Invoices!AG:AH,A184)&lt;&gt;0,SUMIF(Invoices!AG:AH,A184,Invoices!AH:AH)/COUNTIF(Invoices!AG:AH,A184),0),IF(COUNTIF(Invoices!AI:AJ,A184)&lt;&gt;0,IF(COUNTIF(Invoices!AI:AJ,A184)&lt;&gt;0,SUMIF(Invoices!AI:AJ,A184,Invoices!AJ:AJ)/COUNTIF(Invoices!AI:AJ,A184),0),IF(COUNTIF(Invoices!AK:AL,A184)&lt;&gt;0,IF(COUNTIF(Invoices!AK:AL,A184)&lt;&gt;0,SUMIF(Invoices!AK:AL,A184,Invoices!AL:AL)/COUNTIF(Invoices!AK:AL,A184),0),IF(COUNTIF(Invoices!AM:AN,A184)&lt;&gt;0,IF(COUNTIF(Invoices!AM:AN,A184)&lt;&gt;0,SUMIF(Invoices!AM:AN,A184,Invoices!AN:AN)/COUNTIF(Invoices!AM:AN,A184),0),"Not Available")))))))))))))))</f>
        <v>0.99</v>
      </c>
    </row>
    <row r="185" spans="1:5" ht="13" x14ac:dyDescent="0.15">
      <c r="A185" s="6" t="s">
        <v>972</v>
      </c>
      <c r="B185" s="6" t="s">
        <v>865</v>
      </c>
      <c r="C185" s="6" t="s">
        <v>866</v>
      </c>
      <c r="D185" s="6" t="s">
        <v>543</v>
      </c>
      <c r="E185" t="str">
        <f>IF(COUNTIF(Invoices!K:L,A185)&lt;&gt;0,IF(COUNTIF(Invoices!K:L,A185)&lt;&gt;0,SUMIF(Invoices!K:L,A185,Invoices!L:L)/COUNTIF(Invoices!K:L,A185),0),IF(COUNTIF(Invoices!M:N,A185)&lt;&gt;0,IF(COUNTIF(Invoices!M:N,A185)&lt;&gt;0,SUMIF(Invoices!M:N,A185,Invoices!N:N)/COUNTIF(Invoices!M:N,A185),0),IF(COUNTIF(Invoices!O:P,A185)&lt;&gt;0,IF(COUNTIF(Invoices!O:P,A185)&lt;&gt;0,SUMIF(Invoices!O:P,A185,Invoices!P:P)/COUNTIF(Invoices!O:P,A185),0),IF(COUNTIF(Invoices!Q:R,A185)&lt;&gt;0,IF(COUNTIF(Invoices!Q:R,A185)&lt;&gt;0,SUMIF(Invoices!Q:R,A185,Invoices!R:R)/COUNTIF(Invoices!Q:R,A185),0),IF(COUNTIF(Invoices!S:T,A185)&lt;&gt;0,IF(COUNTIF(Invoices!S:T,A185)&lt;&gt;0,SUMIF(Invoices!S:T,A185,Invoices!T:T)/COUNTIF(Invoices!S:T,A185),0),IF(COUNTIF(Invoices!U:V,A185)&lt;&gt;0,IF(COUNTIF(Invoices!U:V,A185)&lt;&gt;0,SUMIF(Invoices!U:V,A185,Invoices!V:V)/COUNTIF(Invoices!U:V,A185),0),IF(COUNTIF(Invoices!W:X,A185)&lt;&gt;0,IF(COUNTIF(Invoices!W:X,A185)&lt;&gt;0,SUMIF(Invoices!W:X,A185,Invoices!X:X)/COUNTIF(Invoices!W:X,A185),0),IF(COUNTIF(Invoices!Y:Z,A185)&lt;&gt;0,IF(COUNTIF(Invoices!Y:Z,A185)&lt;&gt;0,SUMIF(Invoices!Y:Z,A185,Invoices!Z:Z)/COUNTIF(Invoices!Y:Z,A185),0),IF(COUNTIF(Invoices!AA:AB,A185)&lt;&gt;0,IF(COUNTIF(Invoices!AA:AB,A185)&lt;&gt;0,SUMIF(Invoices!AA:AB,A185,Invoices!AB:AB)/COUNTIF(Invoices!AA:AB,A185),0),IF(COUNTIF(Invoices!AC:AD,A185)&lt;&gt;0,IF(COUNTIF(Invoices!AC:AD,A185)&lt;&gt;0,SUMIF(Invoices!AC:AD,A185,Invoices!AD:AD)/COUNTIF(Invoices!AC:AD,A185),0),IF(COUNTIF(Invoices!AE:AF,A185)&lt;&gt;0,IF(COUNTIF(Invoices!AE:AF,A185)&lt;&gt;0,SUMIF(Invoices!AE:AF,A185,Invoices!AF:AF)/COUNTIF(Invoices!AE:AF,A185),0),IF(COUNTIF(Invoices!AG:AH,A185)&lt;&gt;0,IF(COUNTIF(Invoices!AG:AH,A185)&lt;&gt;0,SUMIF(Invoices!AG:AH,A185,Invoices!AH:AH)/COUNTIF(Invoices!AG:AH,A185),0),IF(COUNTIF(Invoices!AI:AJ,A185)&lt;&gt;0,IF(COUNTIF(Invoices!AI:AJ,A185)&lt;&gt;0,SUMIF(Invoices!AI:AJ,A185,Invoices!AJ:AJ)/COUNTIF(Invoices!AI:AJ,A185),0),IF(COUNTIF(Invoices!AK:AL,A185)&lt;&gt;0,IF(COUNTIF(Invoices!AK:AL,A185)&lt;&gt;0,SUMIF(Invoices!AK:AL,A185,Invoices!AL:AL)/COUNTIF(Invoices!AK:AL,A185),0),IF(COUNTIF(Invoices!AM:AN,A185)&lt;&gt;0,IF(COUNTIF(Invoices!AM:AN,A185)&lt;&gt;0,SUMIF(Invoices!AM:AN,A185,Invoices!AN:AN)/COUNTIF(Invoices!AM:AN,A185),0),"Not Available")))))))))))))))</f>
        <v>Not Available</v>
      </c>
    </row>
    <row r="186" spans="1:5" ht="13" x14ac:dyDescent="0.15">
      <c r="A186" s="6" t="s">
        <v>973</v>
      </c>
      <c r="B186" s="6" t="s">
        <v>716</v>
      </c>
      <c r="C186" s="6" t="s">
        <v>749</v>
      </c>
      <c r="D186" s="6" t="s">
        <v>750</v>
      </c>
      <c r="E186">
        <f ca="1">IF(COUNTIF(Invoices!K:L,A186)&lt;&gt;0,IF(COUNTIF(Invoices!K:L,A186)&lt;&gt;0,SUMIF(Invoices!K:L,A186,Invoices!L:L)/COUNTIF(Invoices!K:L,A186),0),IF(COUNTIF(Invoices!M:N,A186)&lt;&gt;0,IF(COUNTIF(Invoices!M:N,A186)&lt;&gt;0,SUMIF(Invoices!M:N,A186,Invoices!N:N)/COUNTIF(Invoices!M:N,A186),0),IF(COUNTIF(Invoices!O:P,A186)&lt;&gt;0,IF(COUNTIF(Invoices!O:P,A186)&lt;&gt;0,SUMIF(Invoices!O:P,A186,Invoices!P:P)/COUNTIF(Invoices!O:P,A186),0),IF(COUNTIF(Invoices!Q:R,A186)&lt;&gt;0,IF(COUNTIF(Invoices!Q:R,A186)&lt;&gt;0,SUMIF(Invoices!Q:R,A186,Invoices!R:R)/COUNTIF(Invoices!Q:R,A186),0),IF(COUNTIF(Invoices!S:T,A186)&lt;&gt;0,IF(COUNTIF(Invoices!S:T,A186)&lt;&gt;0,SUMIF(Invoices!S:T,A186,Invoices!T:T)/COUNTIF(Invoices!S:T,A186),0),IF(COUNTIF(Invoices!U:V,A186)&lt;&gt;0,IF(COUNTIF(Invoices!U:V,A186)&lt;&gt;0,SUMIF(Invoices!U:V,A186,Invoices!V:V)/COUNTIF(Invoices!U:V,A186),0),IF(COUNTIF(Invoices!W:X,A186)&lt;&gt;0,IF(COUNTIF(Invoices!W:X,A186)&lt;&gt;0,SUMIF(Invoices!W:X,A186,Invoices!X:X)/COUNTIF(Invoices!W:X,A186),0),IF(COUNTIF(Invoices!Y:Z,A186)&lt;&gt;0,IF(COUNTIF(Invoices!Y:Z,A186)&lt;&gt;0,SUMIF(Invoices!Y:Z,A186,Invoices!Z:Z)/COUNTIF(Invoices!Y:Z,A186),0),IF(COUNTIF(Invoices!AA:AB,A186)&lt;&gt;0,IF(COUNTIF(Invoices!AA:AB,A186)&lt;&gt;0,SUMIF(Invoices!AA:AB,A186,Invoices!AB:AB)/COUNTIF(Invoices!AA:AB,A186),0),IF(COUNTIF(Invoices!AC:AD,A186)&lt;&gt;0,IF(COUNTIF(Invoices!AC:AD,A186)&lt;&gt;0,SUMIF(Invoices!AC:AD,A186,Invoices!AD:AD)/COUNTIF(Invoices!AC:AD,A186),0),IF(COUNTIF(Invoices!AE:AF,A186)&lt;&gt;0,IF(COUNTIF(Invoices!AE:AF,A186)&lt;&gt;0,SUMIF(Invoices!AE:AF,A186,Invoices!AF:AF)/COUNTIF(Invoices!AE:AF,A186),0),IF(COUNTIF(Invoices!AG:AH,A186)&lt;&gt;0,IF(COUNTIF(Invoices!AG:AH,A186)&lt;&gt;0,SUMIF(Invoices!AG:AH,A186,Invoices!AH:AH)/COUNTIF(Invoices!AG:AH,A186),0),IF(COUNTIF(Invoices!AI:AJ,A186)&lt;&gt;0,IF(COUNTIF(Invoices!AI:AJ,A186)&lt;&gt;0,SUMIF(Invoices!AI:AJ,A186,Invoices!AJ:AJ)/COUNTIF(Invoices!AI:AJ,A186),0),IF(COUNTIF(Invoices!AK:AL,A186)&lt;&gt;0,IF(COUNTIF(Invoices!AK:AL,A186)&lt;&gt;0,SUMIF(Invoices!AK:AL,A186,Invoices!AL:AL)/COUNTIF(Invoices!AK:AL,A186),0),IF(COUNTIF(Invoices!AM:AN,A186)&lt;&gt;0,IF(COUNTIF(Invoices!AM:AN,A186)&lt;&gt;0,SUMIF(Invoices!AM:AN,A186,Invoices!AN:AN)/COUNTIF(Invoices!AM:AN,A186),0),"Not Available")))))))))))))))</f>
        <v>0.99</v>
      </c>
    </row>
    <row r="187" spans="1:5" ht="13" x14ac:dyDescent="0.15">
      <c r="A187" s="6" t="s">
        <v>973</v>
      </c>
      <c r="B187" s="6" t="s">
        <v>974</v>
      </c>
      <c r="C187" s="6" t="s">
        <v>700</v>
      </c>
      <c r="D187" s="6" t="s">
        <v>701</v>
      </c>
      <c r="E187">
        <f ca="1">IF(COUNTIF(Invoices!K:L,A187)&lt;&gt;0,IF(COUNTIF(Invoices!K:L,A187)&lt;&gt;0,SUMIF(Invoices!K:L,A187,Invoices!L:L)/COUNTIF(Invoices!K:L,A187),0),IF(COUNTIF(Invoices!M:N,A187)&lt;&gt;0,IF(COUNTIF(Invoices!M:N,A187)&lt;&gt;0,SUMIF(Invoices!M:N,A187,Invoices!N:N)/COUNTIF(Invoices!M:N,A187),0),IF(COUNTIF(Invoices!O:P,A187)&lt;&gt;0,IF(COUNTIF(Invoices!O:P,A187)&lt;&gt;0,SUMIF(Invoices!O:P,A187,Invoices!P:P)/COUNTIF(Invoices!O:P,A187),0),IF(COUNTIF(Invoices!Q:R,A187)&lt;&gt;0,IF(COUNTIF(Invoices!Q:R,A187)&lt;&gt;0,SUMIF(Invoices!Q:R,A187,Invoices!R:R)/COUNTIF(Invoices!Q:R,A187),0),IF(COUNTIF(Invoices!S:T,A187)&lt;&gt;0,IF(COUNTIF(Invoices!S:T,A187)&lt;&gt;0,SUMIF(Invoices!S:T,A187,Invoices!T:T)/COUNTIF(Invoices!S:T,A187),0),IF(COUNTIF(Invoices!U:V,A187)&lt;&gt;0,IF(COUNTIF(Invoices!U:V,A187)&lt;&gt;0,SUMIF(Invoices!U:V,A187,Invoices!V:V)/COUNTIF(Invoices!U:V,A187),0),IF(COUNTIF(Invoices!W:X,A187)&lt;&gt;0,IF(COUNTIF(Invoices!W:X,A187)&lt;&gt;0,SUMIF(Invoices!W:X,A187,Invoices!X:X)/COUNTIF(Invoices!W:X,A187),0),IF(COUNTIF(Invoices!Y:Z,A187)&lt;&gt;0,IF(COUNTIF(Invoices!Y:Z,A187)&lt;&gt;0,SUMIF(Invoices!Y:Z,A187,Invoices!Z:Z)/COUNTIF(Invoices!Y:Z,A187),0),IF(COUNTIF(Invoices!AA:AB,A187)&lt;&gt;0,IF(COUNTIF(Invoices!AA:AB,A187)&lt;&gt;0,SUMIF(Invoices!AA:AB,A187,Invoices!AB:AB)/COUNTIF(Invoices!AA:AB,A187),0),IF(COUNTIF(Invoices!AC:AD,A187)&lt;&gt;0,IF(COUNTIF(Invoices!AC:AD,A187)&lt;&gt;0,SUMIF(Invoices!AC:AD,A187,Invoices!AD:AD)/COUNTIF(Invoices!AC:AD,A187),0),IF(COUNTIF(Invoices!AE:AF,A187)&lt;&gt;0,IF(COUNTIF(Invoices!AE:AF,A187)&lt;&gt;0,SUMIF(Invoices!AE:AF,A187,Invoices!AF:AF)/COUNTIF(Invoices!AE:AF,A187),0),IF(COUNTIF(Invoices!AG:AH,A187)&lt;&gt;0,IF(COUNTIF(Invoices!AG:AH,A187)&lt;&gt;0,SUMIF(Invoices!AG:AH,A187,Invoices!AH:AH)/COUNTIF(Invoices!AG:AH,A187),0),IF(COUNTIF(Invoices!AI:AJ,A187)&lt;&gt;0,IF(COUNTIF(Invoices!AI:AJ,A187)&lt;&gt;0,SUMIF(Invoices!AI:AJ,A187,Invoices!AJ:AJ)/COUNTIF(Invoices!AI:AJ,A187),0),IF(COUNTIF(Invoices!AK:AL,A187)&lt;&gt;0,IF(COUNTIF(Invoices!AK:AL,A187)&lt;&gt;0,SUMIF(Invoices!AK:AL,A187,Invoices!AL:AL)/COUNTIF(Invoices!AK:AL,A187),0),IF(COUNTIF(Invoices!AM:AN,A187)&lt;&gt;0,IF(COUNTIF(Invoices!AM:AN,A187)&lt;&gt;0,SUMIF(Invoices!AM:AN,A187,Invoices!AN:AN)/COUNTIF(Invoices!AM:AN,A187),0),"Not Available")))))))))))))))</f>
        <v>0.99</v>
      </c>
    </row>
    <row r="188" spans="1:5" ht="13" x14ac:dyDescent="0.15">
      <c r="A188" s="6" t="s">
        <v>975</v>
      </c>
      <c r="B188" s="6" t="s">
        <v>976</v>
      </c>
      <c r="C188" s="6" t="s">
        <v>977</v>
      </c>
      <c r="D188" s="6" t="s">
        <v>976</v>
      </c>
      <c r="E188" t="str">
        <f>IF(COUNTIF(Invoices!K:L,A188)&lt;&gt;0,IF(COUNTIF(Invoices!K:L,A188)&lt;&gt;0,SUMIF(Invoices!K:L,A188,Invoices!L:L)/COUNTIF(Invoices!K:L,A188),0),IF(COUNTIF(Invoices!M:N,A188)&lt;&gt;0,IF(COUNTIF(Invoices!M:N,A188)&lt;&gt;0,SUMIF(Invoices!M:N,A188,Invoices!N:N)/COUNTIF(Invoices!M:N,A188),0),IF(COUNTIF(Invoices!O:P,A188)&lt;&gt;0,IF(COUNTIF(Invoices!O:P,A188)&lt;&gt;0,SUMIF(Invoices!O:P,A188,Invoices!P:P)/COUNTIF(Invoices!O:P,A188),0),IF(COUNTIF(Invoices!Q:R,A188)&lt;&gt;0,IF(COUNTIF(Invoices!Q:R,A188)&lt;&gt;0,SUMIF(Invoices!Q:R,A188,Invoices!R:R)/COUNTIF(Invoices!Q:R,A188),0),IF(COUNTIF(Invoices!S:T,A188)&lt;&gt;0,IF(COUNTIF(Invoices!S:T,A188)&lt;&gt;0,SUMIF(Invoices!S:T,A188,Invoices!T:T)/COUNTIF(Invoices!S:T,A188),0),IF(COUNTIF(Invoices!U:V,A188)&lt;&gt;0,IF(COUNTIF(Invoices!U:V,A188)&lt;&gt;0,SUMIF(Invoices!U:V,A188,Invoices!V:V)/COUNTIF(Invoices!U:V,A188),0),IF(COUNTIF(Invoices!W:X,A188)&lt;&gt;0,IF(COUNTIF(Invoices!W:X,A188)&lt;&gt;0,SUMIF(Invoices!W:X,A188,Invoices!X:X)/COUNTIF(Invoices!W:X,A188),0),IF(COUNTIF(Invoices!Y:Z,A188)&lt;&gt;0,IF(COUNTIF(Invoices!Y:Z,A188)&lt;&gt;0,SUMIF(Invoices!Y:Z,A188,Invoices!Z:Z)/COUNTIF(Invoices!Y:Z,A188),0),IF(COUNTIF(Invoices!AA:AB,A188)&lt;&gt;0,IF(COUNTIF(Invoices!AA:AB,A188)&lt;&gt;0,SUMIF(Invoices!AA:AB,A188,Invoices!AB:AB)/COUNTIF(Invoices!AA:AB,A188),0),IF(COUNTIF(Invoices!AC:AD,A188)&lt;&gt;0,IF(COUNTIF(Invoices!AC:AD,A188)&lt;&gt;0,SUMIF(Invoices!AC:AD,A188,Invoices!AD:AD)/COUNTIF(Invoices!AC:AD,A188),0),IF(COUNTIF(Invoices!AE:AF,A188)&lt;&gt;0,IF(COUNTIF(Invoices!AE:AF,A188)&lt;&gt;0,SUMIF(Invoices!AE:AF,A188,Invoices!AF:AF)/COUNTIF(Invoices!AE:AF,A188),0),IF(COUNTIF(Invoices!AG:AH,A188)&lt;&gt;0,IF(COUNTIF(Invoices!AG:AH,A188)&lt;&gt;0,SUMIF(Invoices!AG:AH,A188,Invoices!AH:AH)/COUNTIF(Invoices!AG:AH,A188),0),IF(COUNTIF(Invoices!AI:AJ,A188)&lt;&gt;0,IF(COUNTIF(Invoices!AI:AJ,A188)&lt;&gt;0,SUMIF(Invoices!AI:AJ,A188,Invoices!AJ:AJ)/COUNTIF(Invoices!AI:AJ,A188),0),IF(COUNTIF(Invoices!AK:AL,A188)&lt;&gt;0,IF(COUNTIF(Invoices!AK:AL,A188)&lt;&gt;0,SUMIF(Invoices!AK:AL,A188,Invoices!AL:AL)/COUNTIF(Invoices!AK:AL,A188),0),IF(COUNTIF(Invoices!AM:AN,A188)&lt;&gt;0,IF(COUNTIF(Invoices!AM:AN,A188)&lt;&gt;0,SUMIF(Invoices!AM:AN,A188,Invoices!AN:AN)/COUNTIF(Invoices!AM:AN,A188),0),"Not Available")))))))))))))))</f>
        <v>Not Available</v>
      </c>
    </row>
    <row r="189" spans="1:5" ht="13" x14ac:dyDescent="0.15">
      <c r="A189" s="6" t="s">
        <v>978</v>
      </c>
      <c r="B189" s="6" t="s">
        <v>979</v>
      </c>
      <c r="C189" s="6" t="s">
        <v>954</v>
      </c>
      <c r="D189" s="6" t="s">
        <v>955</v>
      </c>
      <c r="E189">
        <f ca="1">IF(COUNTIF(Invoices!K:L,A189)&lt;&gt;0,IF(COUNTIF(Invoices!K:L,A189)&lt;&gt;0,SUMIF(Invoices!K:L,A189,Invoices!L:L)/COUNTIF(Invoices!K:L,A189),0),IF(COUNTIF(Invoices!M:N,A189)&lt;&gt;0,IF(COUNTIF(Invoices!M:N,A189)&lt;&gt;0,SUMIF(Invoices!M:N,A189,Invoices!N:N)/COUNTIF(Invoices!M:N,A189),0),IF(COUNTIF(Invoices!O:P,A189)&lt;&gt;0,IF(COUNTIF(Invoices!O:P,A189)&lt;&gt;0,SUMIF(Invoices!O:P,A189,Invoices!P:P)/COUNTIF(Invoices!O:P,A189),0),IF(COUNTIF(Invoices!Q:R,A189)&lt;&gt;0,IF(COUNTIF(Invoices!Q:R,A189)&lt;&gt;0,SUMIF(Invoices!Q:R,A189,Invoices!R:R)/COUNTIF(Invoices!Q:R,A189),0),IF(COUNTIF(Invoices!S:T,A189)&lt;&gt;0,IF(COUNTIF(Invoices!S:T,A189)&lt;&gt;0,SUMIF(Invoices!S:T,A189,Invoices!T:T)/COUNTIF(Invoices!S:T,A189),0),IF(COUNTIF(Invoices!U:V,A189)&lt;&gt;0,IF(COUNTIF(Invoices!U:V,A189)&lt;&gt;0,SUMIF(Invoices!U:V,A189,Invoices!V:V)/COUNTIF(Invoices!U:V,A189),0),IF(COUNTIF(Invoices!W:X,A189)&lt;&gt;0,IF(COUNTIF(Invoices!W:X,A189)&lt;&gt;0,SUMIF(Invoices!W:X,A189,Invoices!X:X)/COUNTIF(Invoices!W:X,A189),0),IF(COUNTIF(Invoices!Y:Z,A189)&lt;&gt;0,IF(COUNTIF(Invoices!Y:Z,A189)&lt;&gt;0,SUMIF(Invoices!Y:Z,A189,Invoices!Z:Z)/COUNTIF(Invoices!Y:Z,A189),0),IF(COUNTIF(Invoices!AA:AB,A189)&lt;&gt;0,IF(COUNTIF(Invoices!AA:AB,A189)&lt;&gt;0,SUMIF(Invoices!AA:AB,A189,Invoices!AB:AB)/COUNTIF(Invoices!AA:AB,A189),0),IF(COUNTIF(Invoices!AC:AD,A189)&lt;&gt;0,IF(COUNTIF(Invoices!AC:AD,A189)&lt;&gt;0,SUMIF(Invoices!AC:AD,A189,Invoices!AD:AD)/COUNTIF(Invoices!AC:AD,A189),0),IF(COUNTIF(Invoices!AE:AF,A189)&lt;&gt;0,IF(COUNTIF(Invoices!AE:AF,A189)&lt;&gt;0,SUMIF(Invoices!AE:AF,A189,Invoices!AF:AF)/COUNTIF(Invoices!AE:AF,A189),0),IF(COUNTIF(Invoices!AG:AH,A189)&lt;&gt;0,IF(COUNTIF(Invoices!AG:AH,A189)&lt;&gt;0,SUMIF(Invoices!AG:AH,A189,Invoices!AH:AH)/COUNTIF(Invoices!AG:AH,A189),0),IF(COUNTIF(Invoices!AI:AJ,A189)&lt;&gt;0,IF(COUNTIF(Invoices!AI:AJ,A189)&lt;&gt;0,SUMIF(Invoices!AI:AJ,A189,Invoices!AJ:AJ)/COUNTIF(Invoices!AI:AJ,A189),0),IF(COUNTIF(Invoices!AK:AL,A189)&lt;&gt;0,IF(COUNTIF(Invoices!AK:AL,A189)&lt;&gt;0,SUMIF(Invoices!AK:AL,A189,Invoices!AL:AL)/COUNTIF(Invoices!AK:AL,A189),0),IF(COUNTIF(Invoices!AM:AN,A189)&lt;&gt;0,IF(COUNTIF(Invoices!AM:AN,A189)&lt;&gt;0,SUMIF(Invoices!AM:AN,A189,Invoices!AN:AN)/COUNTIF(Invoices!AM:AN,A189),0),"Not Available")))))))))))))))</f>
        <v>0.99</v>
      </c>
    </row>
    <row r="190" spans="1:5" ht="13" x14ac:dyDescent="0.15">
      <c r="A190" s="6" t="s">
        <v>978</v>
      </c>
      <c r="B190" s="6" t="s">
        <v>980</v>
      </c>
      <c r="C190" s="6" t="s">
        <v>735</v>
      </c>
      <c r="D190" s="6" t="s">
        <v>736</v>
      </c>
      <c r="E190">
        <f ca="1">IF(COUNTIF(Invoices!K:L,A190)&lt;&gt;0,IF(COUNTIF(Invoices!K:L,A190)&lt;&gt;0,SUMIF(Invoices!K:L,A190,Invoices!L:L)/COUNTIF(Invoices!K:L,A190),0),IF(COUNTIF(Invoices!M:N,A190)&lt;&gt;0,IF(COUNTIF(Invoices!M:N,A190)&lt;&gt;0,SUMIF(Invoices!M:N,A190,Invoices!N:N)/COUNTIF(Invoices!M:N,A190),0),IF(COUNTIF(Invoices!O:P,A190)&lt;&gt;0,IF(COUNTIF(Invoices!O:P,A190)&lt;&gt;0,SUMIF(Invoices!O:P,A190,Invoices!P:P)/COUNTIF(Invoices!O:P,A190),0),IF(COUNTIF(Invoices!Q:R,A190)&lt;&gt;0,IF(COUNTIF(Invoices!Q:R,A190)&lt;&gt;0,SUMIF(Invoices!Q:R,A190,Invoices!R:R)/COUNTIF(Invoices!Q:R,A190),0),IF(COUNTIF(Invoices!S:T,A190)&lt;&gt;0,IF(COUNTIF(Invoices!S:T,A190)&lt;&gt;0,SUMIF(Invoices!S:T,A190,Invoices!T:T)/COUNTIF(Invoices!S:T,A190),0),IF(COUNTIF(Invoices!U:V,A190)&lt;&gt;0,IF(COUNTIF(Invoices!U:V,A190)&lt;&gt;0,SUMIF(Invoices!U:V,A190,Invoices!V:V)/COUNTIF(Invoices!U:V,A190),0),IF(COUNTIF(Invoices!W:X,A190)&lt;&gt;0,IF(COUNTIF(Invoices!W:X,A190)&lt;&gt;0,SUMIF(Invoices!W:X,A190,Invoices!X:X)/COUNTIF(Invoices!W:X,A190),0),IF(COUNTIF(Invoices!Y:Z,A190)&lt;&gt;0,IF(COUNTIF(Invoices!Y:Z,A190)&lt;&gt;0,SUMIF(Invoices!Y:Z,A190,Invoices!Z:Z)/COUNTIF(Invoices!Y:Z,A190),0),IF(COUNTIF(Invoices!AA:AB,A190)&lt;&gt;0,IF(COUNTIF(Invoices!AA:AB,A190)&lt;&gt;0,SUMIF(Invoices!AA:AB,A190,Invoices!AB:AB)/COUNTIF(Invoices!AA:AB,A190),0),IF(COUNTIF(Invoices!AC:AD,A190)&lt;&gt;0,IF(COUNTIF(Invoices!AC:AD,A190)&lt;&gt;0,SUMIF(Invoices!AC:AD,A190,Invoices!AD:AD)/COUNTIF(Invoices!AC:AD,A190),0),IF(COUNTIF(Invoices!AE:AF,A190)&lt;&gt;0,IF(COUNTIF(Invoices!AE:AF,A190)&lt;&gt;0,SUMIF(Invoices!AE:AF,A190,Invoices!AF:AF)/COUNTIF(Invoices!AE:AF,A190),0),IF(COUNTIF(Invoices!AG:AH,A190)&lt;&gt;0,IF(COUNTIF(Invoices!AG:AH,A190)&lt;&gt;0,SUMIF(Invoices!AG:AH,A190,Invoices!AH:AH)/COUNTIF(Invoices!AG:AH,A190),0),IF(COUNTIF(Invoices!AI:AJ,A190)&lt;&gt;0,IF(COUNTIF(Invoices!AI:AJ,A190)&lt;&gt;0,SUMIF(Invoices!AI:AJ,A190,Invoices!AJ:AJ)/COUNTIF(Invoices!AI:AJ,A190),0),IF(COUNTIF(Invoices!AK:AL,A190)&lt;&gt;0,IF(COUNTIF(Invoices!AK:AL,A190)&lt;&gt;0,SUMIF(Invoices!AK:AL,A190,Invoices!AL:AL)/COUNTIF(Invoices!AK:AL,A190),0),IF(COUNTIF(Invoices!AM:AN,A190)&lt;&gt;0,IF(COUNTIF(Invoices!AM:AN,A190)&lt;&gt;0,SUMIF(Invoices!AM:AN,A190,Invoices!AN:AN)/COUNTIF(Invoices!AM:AN,A190),0),"Not Available")))))))))))))))</f>
        <v>0.99</v>
      </c>
    </row>
    <row r="191" spans="1:5" ht="13" x14ac:dyDescent="0.15">
      <c r="A191" s="6" t="s">
        <v>981</v>
      </c>
      <c r="B191" s="6" t="s">
        <v>908</v>
      </c>
      <c r="C191" s="6" t="s">
        <v>897</v>
      </c>
      <c r="D191" s="6" t="s">
        <v>562</v>
      </c>
      <c r="E191">
        <f ca="1">IF(COUNTIF(Invoices!K:L,A191)&lt;&gt;0,IF(COUNTIF(Invoices!K:L,A191)&lt;&gt;0,SUMIF(Invoices!K:L,A191,Invoices!L:L)/COUNTIF(Invoices!K:L,A191),0),IF(COUNTIF(Invoices!M:N,A191)&lt;&gt;0,IF(COUNTIF(Invoices!M:N,A191)&lt;&gt;0,SUMIF(Invoices!M:N,A191,Invoices!N:N)/COUNTIF(Invoices!M:N,A191),0),IF(COUNTIF(Invoices!O:P,A191)&lt;&gt;0,IF(COUNTIF(Invoices!O:P,A191)&lt;&gt;0,SUMIF(Invoices!O:P,A191,Invoices!P:P)/COUNTIF(Invoices!O:P,A191),0),IF(COUNTIF(Invoices!Q:R,A191)&lt;&gt;0,IF(COUNTIF(Invoices!Q:R,A191)&lt;&gt;0,SUMIF(Invoices!Q:R,A191,Invoices!R:R)/COUNTIF(Invoices!Q:R,A191),0),IF(COUNTIF(Invoices!S:T,A191)&lt;&gt;0,IF(COUNTIF(Invoices!S:T,A191)&lt;&gt;0,SUMIF(Invoices!S:T,A191,Invoices!T:T)/COUNTIF(Invoices!S:T,A191),0),IF(COUNTIF(Invoices!U:V,A191)&lt;&gt;0,IF(COUNTIF(Invoices!U:V,A191)&lt;&gt;0,SUMIF(Invoices!U:V,A191,Invoices!V:V)/COUNTIF(Invoices!U:V,A191),0),IF(COUNTIF(Invoices!W:X,A191)&lt;&gt;0,IF(COUNTIF(Invoices!W:X,A191)&lt;&gt;0,SUMIF(Invoices!W:X,A191,Invoices!X:X)/COUNTIF(Invoices!W:X,A191),0),IF(COUNTIF(Invoices!Y:Z,A191)&lt;&gt;0,IF(COUNTIF(Invoices!Y:Z,A191)&lt;&gt;0,SUMIF(Invoices!Y:Z,A191,Invoices!Z:Z)/COUNTIF(Invoices!Y:Z,A191),0),IF(COUNTIF(Invoices!AA:AB,A191)&lt;&gt;0,IF(COUNTIF(Invoices!AA:AB,A191)&lt;&gt;0,SUMIF(Invoices!AA:AB,A191,Invoices!AB:AB)/COUNTIF(Invoices!AA:AB,A191),0),IF(COUNTIF(Invoices!AC:AD,A191)&lt;&gt;0,IF(COUNTIF(Invoices!AC:AD,A191)&lt;&gt;0,SUMIF(Invoices!AC:AD,A191,Invoices!AD:AD)/COUNTIF(Invoices!AC:AD,A191),0),IF(COUNTIF(Invoices!AE:AF,A191)&lt;&gt;0,IF(COUNTIF(Invoices!AE:AF,A191)&lt;&gt;0,SUMIF(Invoices!AE:AF,A191,Invoices!AF:AF)/COUNTIF(Invoices!AE:AF,A191),0),IF(COUNTIF(Invoices!AG:AH,A191)&lt;&gt;0,IF(COUNTIF(Invoices!AG:AH,A191)&lt;&gt;0,SUMIF(Invoices!AG:AH,A191,Invoices!AH:AH)/COUNTIF(Invoices!AG:AH,A191),0),IF(COUNTIF(Invoices!AI:AJ,A191)&lt;&gt;0,IF(COUNTIF(Invoices!AI:AJ,A191)&lt;&gt;0,SUMIF(Invoices!AI:AJ,A191,Invoices!AJ:AJ)/COUNTIF(Invoices!AI:AJ,A191),0),IF(COUNTIF(Invoices!AK:AL,A191)&lt;&gt;0,IF(COUNTIF(Invoices!AK:AL,A191)&lt;&gt;0,SUMIF(Invoices!AK:AL,A191,Invoices!AL:AL)/COUNTIF(Invoices!AK:AL,A191),0),IF(COUNTIF(Invoices!AM:AN,A191)&lt;&gt;0,IF(COUNTIF(Invoices!AM:AN,A191)&lt;&gt;0,SUMIF(Invoices!AM:AN,A191,Invoices!AN:AN)/COUNTIF(Invoices!AM:AN,A191),0),"Not Available")))))))))))))))</f>
        <v>0.99</v>
      </c>
    </row>
    <row r="192" spans="1:5" ht="13" x14ac:dyDescent="0.15">
      <c r="A192" s="6" t="s">
        <v>981</v>
      </c>
      <c r="B192" s="6" t="s">
        <v>562</v>
      </c>
      <c r="C192" s="6" t="s">
        <v>910</v>
      </c>
      <c r="D192" s="6" t="s">
        <v>562</v>
      </c>
      <c r="E192">
        <f ca="1">IF(COUNTIF(Invoices!K:L,A192)&lt;&gt;0,IF(COUNTIF(Invoices!K:L,A192)&lt;&gt;0,SUMIF(Invoices!K:L,A192,Invoices!L:L)/COUNTIF(Invoices!K:L,A192),0),IF(COUNTIF(Invoices!M:N,A192)&lt;&gt;0,IF(COUNTIF(Invoices!M:N,A192)&lt;&gt;0,SUMIF(Invoices!M:N,A192,Invoices!N:N)/COUNTIF(Invoices!M:N,A192),0),IF(COUNTIF(Invoices!O:P,A192)&lt;&gt;0,IF(COUNTIF(Invoices!O:P,A192)&lt;&gt;0,SUMIF(Invoices!O:P,A192,Invoices!P:P)/COUNTIF(Invoices!O:P,A192),0),IF(COUNTIF(Invoices!Q:R,A192)&lt;&gt;0,IF(COUNTIF(Invoices!Q:R,A192)&lt;&gt;0,SUMIF(Invoices!Q:R,A192,Invoices!R:R)/COUNTIF(Invoices!Q:R,A192),0),IF(COUNTIF(Invoices!S:T,A192)&lt;&gt;0,IF(COUNTIF(Invoices!S:T,A192)&lt;&gt;0,SUMIF(Invoices!S:T,A192,Invoices!T:T)/COUNTIF(Invoices!S:T,A192),0),IF(COUNTIF(Invoices!U:V,A192)&lt;&gt;0,IF(COUNTIF(Invoices!U:V,A192)&lt;&gt;0,SUMIF(Invoices!U:V,A192,Invoices!V:V)/COUNTIF(Invoices!U:V,A192),0),IF(COUNTIF(Invoices!W:X,A192)&lt;&gt;0,IF(COUNTIF(Invoices!W:X,A192)&lt;&gt;0,SUMIF(Invoices!W:X,A192,Invoices!X:X)/COUNTIF(Invoices!W:X,A192),0),IF(COUNTIF(Invoices!Y:Z,A192)&lt;&gt;0,IF(COUNTIF(Invoices!Y:Z,A192)&lt;&gt;0,SUMIF(Invoices!Y:Z,A192,Invoices!Z:Z)/COUNTIF(Invoices!Y:Z,A192),0),IF(COUNTIF(Invoices!AA:AB,A192)&lt;&gt;0,IF(COUNTIF(Invoices!AA:AB,A192)&lt;&gt;0,SUMIF(Invoices!AA:AB,A192,Invoices!AB:AB)/COUNTIF(Invoices!AA:AB,A192),0),IF(COUNTIF(Invoices!AC:AD,A192)&lt;&gt;0,IF(COUNTIF(Invoices!AC:AD,A192)&lt;&gt;0,SUMIF(Invoices!AC:AD,A192,Invoices!AD:AD)/COUNTIF(Invoices!AC:AD,A192),0),IF(COUNTIF(Invoices!AE:AF,A192)&lt;&gt;0,IF(COUNTIF(Invoices!AE:AF,A192)&lt;&gt;0,SUMIF(Invoices!AE:AF,A192,Invoices!AF:AF)/COUNTIF(Invoices!AE:AF,A192),0),IF(COUNTIF(Invoices!AG:AH,A192)&lt;&gt;0,IF(COUNTIF(Invoices!AG:AH,A192)&lt;&gt;0,SUMIF(Invoices!AG:AH,A192,Invoices!AH:AH)/COUNTIF(Invoices!AG:AH,A192),0),IF(COUNTIF(Invoices!AI:AJ,A192)&lt;&gt;0,IF(COUNTIF(Invoices!AI:AJ,A192)&lt;&gt;0,SUMIF(Invoices!AI:AJ,A192,Invoices!AJ:AJ)/COUNTIF(Invoices!AI:AJ,A192),0),IF(COUNTIF(Invoices!AK:AL,A192)&lt;&gt;0,IF(COUNTIF(Invoices!AK:AL,A192)&lt;&gt;0,SUMIF(Invoices!AK:AL,A192,Invoices!AL:AL)/COUNTIF(Invoices!AK:AL,A192),0),IF(COUNTIF(Invoices!AM:AN,A192)&lt;&gt;0,IF(COUNTIF(Invoices!AM:AN,A192)&lt;&gt;0,SUMIF(Invoices!AM:AN,A192,Invoices!AN:AN)/COUNTIF(Invoices!AM:AN,A192),0),"Not Available")))))))))))))))</f>
        <v>0.99</v>
      </c>
    </row>
    <row r="193" spans="1:5" ht="13" x14ac:dyDescent="0.15">
      <c r="A193" s="6" t="s">
        <v>982</v>
      </c>
      <c r="C193" s="6" t="s">
        <v>983</v>
      </c>
      <c r="D193" s="6" t="s">
        <v>797</v>
      </c>
      <c r="E193">
        <f ca="1">IF(COUNTIF(Invoices!K:L,A193)&lt;&gt;0,IF(COUNTIF(Invoices!K:L,A193)&lt;&gt;0,SUMIF(Invoices!K:L,A193,Invoices!L:L)/COUNTIF(Invoices!K:L,A193),0),IF(COUNTIF(Invoices!M:N,A193)&lt;&gt;0,IF(COUNTIF(Invoices!M:N,A193)&lt;&gt;0,SUMIF(Invoices!M:N,A193,Invoices!N:N)/COUNTIF(Invoices!M:N,A193),0),IF(COUNTIF(Invoices!O:P,A193)&lt;&gt;0,IF(COUNTIF(Invoices!O:P,A193)&lt;&gt;0,SUMIF(Invoices!O:P,A193,Invoices!P:P)/COUNTIF(Invoices!O:P,A193),0),IF(COUNTIF(Invoices!Q:R,A193)&lt;&gt;0,IF(COUNTIF(Invoices!Q:R,A193)&lt;&gt;0,SUMIF(Invoices!Q:R,A193,Invoices!R:R)/COUNTIF(Invoices!Q:R,A193),0),IF(COUNTIF(Invoices!S:T,A193)&lt;&gt;0,IF(COUNTIF(Invoices!S:T,A193)&lt;&gt;0,SUMIF(Invoices!S:T,A193,Invoices!T:T)/COUNTIF(Invoices!S:T,A193),0),IF(COUNTIF(Invoices!U:V,A193)&lt;&gt;0,IF(COUNTIF(Invoices!U:V,A193)&lt;&gt;0,SUMIF(Invoices!U:V,A193,Invoices!V:V)/COUNTIF(Invoices!U:V,A193),0),IF(COUNTIF(Invoices!W:X,A193)&lt;&gt;0,IF(COUNTIF(Invoices!W:X,A193)&lt;&gt;0,SUMIF(Invoices!W:X,A193,Invoices!X:X)/COUNTIF(Invoices!W:X,A193),0),IF(COUNTIF(Invoices!Y:Z,A193)&lt;&gt;0,IF(COUNTIF(Invoices!Y:Z,A193)&lt;&gt;0,SUMIF(Invoices!Y:Z,A193,Invoices!Z:Z)/COUNTIF(Invoices!Y:Z,A193),0),IF(COUNTIF(Invoices!AA:AB,A193)&lt;&gt;0,IF(COUNTIF(Invoices!AA:AB,A193)&lt;&gt;0,SUMIF(Invoices!AA:AB,A193,Invoices!AB:AB)/COUNTIF(Invoices!AA:AB,A193),0),IF(COUNTIF(Invoices!AC:AD,A193)&lt;&gt;0,IF(COUNTIF(Invoices!AC:AD,A193)&lt;&gt;0,SUMIF(Invoices!AC:AD,A193,Invoices!AD:AD)/COUNTIF(Invoices!AC:AD,A193),0),IF(COUNTIF(Invoices!AE:AF,A193)&lt;&gt;0,IF(COUNTIF(Invoices!AE:AF,A193)&lt;&gt;0,SUMIF(Invoices!AE:AF,A193,Invoices!AF:AF)/COUNTIF(Invoices!AE:AF,A193),0),IF(COUNTIF(Invoices!AG:AH,A193)&lt;&gt;0,IF(COUNTIF(Invoices!AG:AH,A193)&lt;&gt;0,SUMIF(Invoices!AG:AH,A193,Invoices!AH:AH)/COUNTIF(Invoices!AG:AH,A193),0),IF(COUNTIF(Invoices!AI:AJ,A193)&lt;&gt;0,IF(COUNTIF(Invoices!AI:AJ,A193)&lt;&gt;0,SUMIF(Invoices!AI:AJ,A193,Invoices!AJ:AJ)/COUNTIF(Invoices!AI:AJ,A193),0),IF(COUNTIF(Invoices!AK:AL,A193)&lt;&gt;0,IF(COUNTIF(Invoices!AK:AL,A193)&lt;&gt;0,SUMIF(Invoices!AK:AL,A193,Invoices!AL:AL)/COUNTIF(Invoices!AK:AL,A193),0),IF(COUNTIF(Invoices!AM:AN,A193)&lt;&gt;0,IF(COUNTIF(Invoices!AM:AN,A193)&lt;&gt;0,SUMIF(Invoices!AM:AN,A193,Invoices!AN:AN)/COUNTIF(Invoices!AM:AN,A193),0),"Not Available")))))))))))))))</f>
        <v>0.99</v>
      </c>
    </row>
    <row r="194" spans="1:5" ht="13" x14ac:dyDescent="0.15">
      <c r="A194" s="6" t="s">
        <v>984</v>
      </c>
      <c r="C194" s="6" t="s">
        <v>818</v>
      </c>
      <c r="D194" s="6" t="s">
        <v>819</v>
      </c>
      <c r="E194">
        <f ca="1">IF(COUNTIF(Invoices!K:L,A194)&lt;&gt;0,IF(COUNTIF(Invoices!K:L,A194)&lt;&gt;0,SUMIF(Invoices!K:L,A194,Invoices!L:L)/COUNTIF(Invoices!K:L,A194),0),IF(COUNTIF(Invoices!M:N,A194)&lt;&gt;0,IF(COUNTIF(Invoices!M:N,A194)&lt;&gt;0,SUMIF(Invoices!M:N,A194,Invoices!N:N)/COUNTIF(Invoices!M:N,A194),0),IF(COUNTIF(Invoices!O:P,A194)&lt;&gt;0,IF(COUNTIF(Invoices!O:P,A194)&lt;&gt;0,SUMIF(Invoices!O:P,A194,Invoices!P:P)/COUNTIF(Invoices!O:P,A194),0),IF(COUNTIF(Invoices!Q:R,A194)&lt;&gt;0,IF(COUNTIF(Invoices!Q:R,A194)&lt;&gt;0,SUMIF(Invoices!Q:R,A194,Invoices!R:R)/COUNTIF(Invoices!Q:R,A194),0),IF(COUNTIF(Invoices!S:T,A194)&lt;&gt;0,IF(COUNTIF(Invoices!S:T,A194)&lt;&gt;0,SUMIF(Invoices!S:T,A194,Invoices!T:T)/COUNTIF(Invoices!S:T,A194),0),IF(COUNTIF(Invoices!U:V,A194)&lt;&gt;0,IF(COUNTIF(Invoices!U:V,A194)&lt;&gt;0,SUMIF(Invoices!U:V,A194,Invoices!V:V)/COUNTIF(Invoices!U:V,A194),0),IF(COUNTIF(Invoices!W:X,A194)&lt;&gt;0,IF(COUNTIF(Invoices!W:X,A194)&lt;&gt;0,SUMIF(Invoices!W:X,A194,Invoices!X:X)/COUNTIF(Invoices!W:X,A194),0),IF(COUNTIF(Invoices!Y:Z,A194)&lt;&gt;0,IF(COUNTIF(Invoices!Y:Z,A194)&lt;&gt;0,SUMIF(Invoices!Y:Z,A194,Invoices!Z:Z)/COUNTIF(Invoices!Y:Z,A194),0),IF(COUNTIF(Invoices!AA:AB,A194)&lt;&gt;0,IF(COUNTIF(Invoices!AA:AB,A194)&lt;&gt;0,SUMIF(Invoices!AA:AB,A194,Invoices!AB:AB)/COUNTIF(Invoices!AA:AB,A194),0),IF(COUNTIF(Invoices!AC:AD,A194)&lt;&gt;0,IF(COUNTIF(Invoices!AC:AD,A194)&lt;&gt;0,SUMIF(Invoices!AC:AD,A194,Invoices!AD:AD)/COUNTIF(Invoices!AC:AD,A194),0),IF(COUNTIF(Invoices!AE:AF,A194)&lt;&gt;0,IF(COUNTIF(Invoices!AE:AF,A194)&lt;&gt;0,SUMIF(Invoices!AE:AF,A194,Invoices!AF:AF)/COUNTIF(Invoices!AE:AF,A194),0),IF(COUNTIF(Invoices!AG:AH,A194)&lt;&gt;0,IF(COUNTIF(Invoices!AG:AH,A194)&lt;&gt;0,SUMIF(Invoices!AG:AH,A194,Invoices!AH:AH)/COUNTIF(Invoices!AG:AH,A194),0),IF(COUNTIF(Invoices!AI:AJ,A194)&lt;&gt;0,IF(COUNTIF(Invoices!AI:AJ,A194)&lt;&gt;0,SUMIF(Invoices!AI:AJ,A194,Invoices!AJ:AJ)/COUNTIF(Invoices!AI:AJ,A194),0),IF(COUNTIF(Invoices!AK:AL,A194)&lt;&gt;0,IF(COUNTIF(Invoices!AK:AL,A194)&lt;&gt;0,SUMIF(Invoices!AK:AL,A194,Invoices!AL:AL)/COUNTIF(Invoices!AK:AL,A194),0),IF(COUNTIF(Invoices!AM:AN,A194)&lt;&gt;0,IF(COUNTIF(Invoices!AM:AN,A194)&lt;&gt;0,SUMIF(Invoices!AM:AN,A194,Invoices!AN:AN)/COUNTIF(Invoices!AM:AN,A194),0),"Not Available")))))))))))))))</f>
        <v>0.99</v>
      </c>
    </row>
    <row r="195" spans="1:5" ht="13" x14ac:dyDescent="0.15">
      <c r="A195" s="6" t="s">
        <v>984</v>
      </c>
      <c r="B195" s="6" t="s">
        <v>985</v>
      </c>
      <c r="C195" s="6" t="s">
        <v>986</v>
      </c>
      <c r="D195" s="6" t="s">
        <v>587</v>
      </c>
      <c r="E195">
        <f ca="1">IF(COUNTIF(Invoices!K:L,A195)&lt;&gt;0,IF(COUNTIF(Invoices!K:L,A195)&lt;&gt;0,SUMIF(Invoices!K:L,A195,Invoices!L:L)/COUNTIF(Invoices!K:L,A195),0),IF(COUNTIF(Invoices!M:N,A195)&lt;&gt;0,IF(COUNTIF(Invoices!M:N,A195)&lt;&gt;0,SUMIF(Invoices!M:N,A195,Invoices!N:N)/COUNTIF(Invoices!M:N,A195),0),IF(COUNTIF(Invoices!O:P,A195)&lt;&gt;0,IF(COUNTIF(Invoices!O:P,A195)&lt;&gt;0,SUMIF(Invoices!O:P,A195,Invoices!P:P)/COUNTIF(Invoices!O:P,A195),0),IF(COUNTIF(Invoices!Q:R,A195)&lt;&gt;0,IF(COUNTIF(Invoices!Q:R,A195)&lt;&gt;0,SUMIF(Invoices!Q:R,A195,Invoices!R:R)/COUNTIF(Invoices!Q:R,A195),0),IF(COUNTIF(Invoices!S:T,A195)&lt;&gt;0,IF(COUNTIF(Invoices!S:T,A195)&lt;&gt;0,SUMIF(Invoices!S:T,A195,Invoices!T:T)/COUNTIF(Invoices!S:T,A195),0),IF(COUNTIF(Invoices!U:V,A195)&lt;&gt;0,IF(COUNTIF(Invoices!U:V,A195)&lt;&gt;0,SUMIF(Invoices!U:V,A195,Invoices!V:V)/COUNTIF(Invoices!U:V,A195),0),IF(COUNTIF(Invoices!W:X,A195)&lt;&gt;0,IF(COUNTIF(Invoices!W:X,A195)&lt;&gt;0,SUMIF(Invoices!W:X,A195,Invoices!X:X)/COUNTIF(Invoices!W:X,A195),0),IF(COUNTIF(Invoices!Y:Z,A195)&lt;&gt;0,IF(COUNTIF(Invoices!Y:Z,A195)&lt;&gt;0,SUMIF(Invoices!Y:Z,A195,Invoices!Z:Z)/COUNTIF(Invoices!Y:Z,A195),0),IF(COUNTIF(Invoices!AA:AB,A195)&lt;&gt;0,IF(COUNTIF(Invoices!AA:AB,A195)&lt;&gt;0,SUMIF(Invoices!AA:AB,A195,Invoices!AB:AB)/COUNTIF(Invoices!AA:AB,A195),0),IF(COUNTIF(Invoices!AC:AD,A195)&lt;&gt;0,IF(COUNTIF(Invoices!AC:AD,A195)&lt;&gt;0,SUMIF(Invoices!AC:AD,A195,Invoices!AD:AD)/COUNTIF(Invoices!AC:AD,A195),0),IF(COUNTIF(Invoices!AE:AF,A195)&lt;&gt;0,IF(COUNTIF(Invoices!AE:AF,A195)&lt;&gt;0,SUMIF(Invoices!AE:AF,A195,Invoices!AF:AF)/COUNTIF(Invoices!AE:AF,A195),0),IF(COUNTIF(Invoices!AG:AH,A195)&lt;&gt;0,IF(COUNTIF(Invoices!AG:AH,A195)&lt;&gt;0,SUMIF(Invoices!AG:AH,A195,Invoices!AH:AH)/COUNTIF(Invoices!AG:AH,A195),0),IF(COUNTIF(Invoices!AI:AJ,A195)&lt;&gt;0,IF(COUNTIF(Invoices!AI:AJ,A195)&lt;&gt;0,SUMIF(Invoices!AI:AJ,A195,Invoices!AJ:AJ)/COUNTIF(Invoices!AI:AJ,A195),0),IF(COUNTIF(Invoices!AK:AL,A195)&lt;&gt;0,IF(COUNTIF(Invoices!AK:AL,A195)&lt;&gt;0,SUMIF(Invoices!AK:AL,A195,Invoices!AL:AL)/COUNTIF(Invoices!AK:AL,A195),0),IF(COUNTIF(Invoices!AM:AN,A195)&lt;&gt;0,IF(COUNTIF(Invoices!AM:AN,A195)&lt;&gt;0,SUMIF(Invoices!AM:AN,A195,Invoices!AN:AN)/COUNTIF(Invoices!AM:AN,A195),0),"Not Available")))))))))))))))</f>
        <v>0.99</v>
      </c>
    </row>
    <row r="196" spans="1:5" ht="13" x14ac:dyDescent="0.15">
      <c r="A196" s="6" t="s">
        <v>987</v>
      </c>
      <c r="B196" s="6" t="s">
        <v>573</v>
      </c>
      <c r="C196" s="6" t="s">
        <v>988</v>
      </c>
      <c r="D196" s="6" t="s">
        <v>574</v>
      </c>
      <c r="E196">
        <f ca="1">IF(COUNTIF(Invoices!K:L,A196)&lt;&gt;0,IF(COUNTIF(Invoices!K:L,A196)&lt;&gt;0,SUMIF(Invoices!K:L,A196,Invoices!L:L)/COUNTIF(Invoices!K:L,A196),0),IF(COUNTIF(Invoices!M:N,A196)&lt;&gt;0,IF(COUNTIF(Invoices!M:N,A196)&lt;&gt;0,SUMIF(Invoices!M:N,A196,Invoices!N:N)/COUNTIF(Invoices!M:N,A196),0),IF(COUNTIF(Invoices!O:P,A196)&lt;&gt;0,IF(COUNTIF(Invoices!O:P,A196)&lt;&gt;0,SUMIF(Invoices!O:P,A196,Invoices!P:P)/COUNTIF(Invoices!O:P,A196),0),IF(COUNTIF(Invoices!Q:R,A196)&lt;&gt;0,IF(COUNTIF(Invoices!Q:R,A196)&lt;&gt;0,SUMIF(Invoices!Q:R,A196,Invoices!R:R)/COUNTIF(Invoices!Q:R,A196),0),IF(COUNTIF(Invoices!S:T,A196)&lt;&gt;0,IF(COUNTIF(Invoices!S:T,A196)&lt;&gt;0,SUMIF(Invoices!S:T,A196,Invoices!T:T)/COUNTIF(Invoices!S:T,A196),0),IF(COUNTIF(Invoices!U:V,A196)&lt;&gt;0,IF(COUNTIF(Invoices!U:V,A196)&lt;&gt;0,SUMIF(Invoices!U:V,A196,Invoices!V:V)/COUNTIF(Invoices!U:V,A196),0),IF(COUNTIF(Invoices!W:X,A196)&lt;&gt;0,IF(COUNTIF(Invoices!W:X,A196)&lt;&gt;0,SUMIF(Invoices!W:X,A196,Invoices!X:X)/COUNTIF(Invoices!W:X,A196),0),IF(COUNTIF(Invoices!Y:Z,A196)&lt;&gt;0,IF(COUNTIF(Invoices!Y:Z,A196)&lt;&gt;0,SUMIF(Invoices!Y:Z,A196,Invoices!Z:Z)/COUNTIF(Invoices!Y:Z,A196),0),IF(COUNTIF(Invoices!AA:AB,A196)&lt;&gt;0,IF(COUNTIF(Invoices!AA:AB,A196)&lt;&gt;0,SUMIF(Invoices!AA:AB,A196,Invoices!AB:AB)/COUNTIF(Invoices!AA:AB,A196),0),IF(COUNTIF(Invoices!AC:AD,A196)&lt;&gt;0,IF(COUNTIF(Invoices!AC:AD,A196)&lt;&gt;0,SUMIF(Invoices!AC:AD,A196,Invoices!AD:AD)/COUNTIF(Invoices!AC:AD,A196),0),IF(COUNTIF(Invoices!AE:AF,A196)&lt;&gt;0,IF(COUNTIF(Invoices!AE:AF,A196)&lt;&gt;0,SUMIF(Invoices!AE:AF,A196,Invoices!AF:AF)/COUNTIF(Invoices!AE:AF,A196),0),IF(COUNTIF(Invoices!AG:AH,A196)&lt;&gt;0,IF(COUNTIF(Invoices!AG:AH,A196)&lt;&gt;0,SUMIF(Invoices!AG:AH,A196,Invoices!AH:AH)/COUNTIF(Invoices!AG:AH,A196),0),IF(COUNTIF(Invoices!AI:AJ,A196)&lt;&gt;0,IF(COUNTIF(Invoices!AI:AJ,A196)&lt;&gt;0,SUMIF(Invoices!AI:AJ,A196,Invoices!AJ:AJ)/COUNTIF(Invoices!AI:AJ,A196),0),IF(COUNTIF(Invoices!AK:AL,A196)&lt;&gt;0,IF(COUNTIF(Invoices!AK:AL,A196)&lt;&gt;0,SUMIF(Invoices!AK:AL,A196,Invoices!AL:AL)/COUNTIF(Invoices!AK:AL,A196),0),IF(COUNTIF(Invoices!AM:AN,A196)&lt;&gt;0,IF(COUNTIF(Invoices!AM:AN,A196)&lt;&gt;0,SUMIF(Invoices!AM:AN,A196,Invoices!AN:AN)/COUNTIF(Invoices!AM:AN,A196),0),"Not Available")))))))))))))))</f>
        <v>0.99</v>
      </c>
    </row>
    <row r="197" spans="1:5" ht="13" x14ac:dyDescent="0.15">
      <c r="A197" s="6" t="s">
        <v>989</v>
      </c>
      <c r="B197" s="6" t="s">
        <v>990</v>
      </c>
      <c r="C197" s="6" t="s">
        <v>991</v>
      </c>
      <c r="D197" s="6" t="s">
        <v>714</v>
      </c>
      <c r="E197">
        <f ca="1">IF(COUNTIF(Invoices!K:L,A197)&lt;&gt;0,IF(COUNTIF(Invoices!K:L,A197)&lt;&gt;0,SUMIF(Invoices!K:L,A197,Invoices!L:L)/COUNTIF(Invoices!K:L,A197),0),IF(COUNTIF(Invoices!M:N,A197)&lt;&gt;0,IF(COUNTIF(Invoices!M:N,A197)&lt;&gt;0,SUMIF(Invoices!M:N,A197,Invoices!N:N)/COUNTIF(Invoices!M:N,A197),0),IF(COUNTIF(Invoices!O:P,A197)&lt;&gt;0,IF(COUNTIF(Invoices!O:P,A197)&lt;&gt;0,SUMIF(Invoices!O:P,A197,Invoices!P:P)/COUNTIF(Invoices!O:P,A197),0),IF(COUNTIF(Invoices!Q:R,A197)&lt;&gt;0,IF(COUNTIF(Invoices!Q:R,A197)&lt;&gt;0,SUMIF(Invoices!Q:R,A197,Invoices!R:R)/COUNTIF(Invoices!Q:R,A197),0),IF(COUNTIF(Invoices!S:T,A197)&lt;&gt;0,IF(COUNTIF(Invoices!S:T,A197)&lt;&gt;0,SUMIF(Invoices!S:T,A197,Invoices!T:T)/COUNTIF(Invoices!S:T,A197),0),IF(COUNTIF(Invoices!U:V,A197)&lt;&gt;0,IF(COUNTIF(Invoices!U:V,A197)&lt;&gt;0,SUMIF(Invoices!U:V,A197,Invoices!V:V)/COUNTIF(Invoices!U:V,A197),0),IF(COUNTIF(Invoices!W:X,A197)&lt;&gt;0,IF(COUNTIF(Invoices!W:X,A197)&lt;&gt;0,SUMIF(Invoices!W:X,A197,Invoices!X:X)/COUNTIF(Invoices!W:X,A197),0),IF(COUNTIF(Invoices!Y:Z,A197)&lt;&gt;0,IF(COUNTIF(Invoices!Y:Z,A197)&lt;&gt;0,SUMIF(Invoices!Y:Z,A197,Invoices!Z:Z)/COUNTIF(Invoices!Y:Z,A197),0),IF(COUNTIF(Invoices!AA:AB,A197)&lt;&gt;0,IF(COUNTIF(Invoices!AA:AB,A197)&lt;&gt;0,SUMIF(Invoices!AA:AB,A197,Invoices!AB:AB)/COUNTIF(Invoices!AA:AB,A197),0),IF(COUNTIF(Invoices!AC:AD,A197)&lt;&gt;0,IF(COUNTIF(Invoices!AC:AD,A197)&lt;&gt;0,SUMIF(Invoices!AC:AD,A197,Invoices!AD:AD)/COUNTIF(Invoices!AC:AD,A197),0),IF(COUNTIF(Invoices!AE:AF,A197)&lt;&gt;0,IF(COUNTIF(Invoices!AE:AF,A197)&lt;&gt;0,SUMIF(Invoices!AE:AF,A197,Invoices!AF:AF)/COUNTIF(Invoices!AE:AF,A197),0),IF(COUNTIF(Invoices!AG:AH,A197)&lt;&gt;0,IF(COUNTIF(Invoices!AG:AH,A197)&lt;&gt;0,SUMIF(Invoices!AG:AH,A197,Invoices!AH:AH)/COUNTIF(Invoices!AG:AH,A197),0),IF(COUNTIF(Invoices!AI:AJ,A197)&lt;&gt;0,IF(COUNTIF(Invoices!AI:AJ,A197)&lt;&gt;0,SUMIF(Invoices!AI:AJ,A197,Invoices!AJ:AJ)/COUNTIF(Invoices!AI:AJ,A197),0),IF(COUNTIF(Invoices!AK:AL,A197)&lt;&gt;0,IF(COUNTIF(Invoices!AK:AL,A197)&lt;&gt;0,SUMIF(Invoices!AK:AL,A197,Invoices!AL:AL)/COUNTIF(Invoices!AK:AL,A197),0),IF(COUNTIF(Invoices!AM:AN,A197)&lt;&gt;0,IF(COUNTIF(Invoices!AM:AN,A197)&lt;&gt;0,SUMIF(Invoices!AM:AN,A197,Invoices!AN:AN)/COUNTIF(Invoices!AM:AN,A197),0),"Not Available")))))))))))))))</f>
        <v>0.99</v>
      </c>
    </row>
    <row r="198" spans="1:5" ht="13" x14ac:dyDescent="0.15">
      <c r="A198" s="6" t="s">
        <v>992</v>
      </c>
      <c r="B198" s="6" t="s">
        <v>993</v>
      </c>
      <c r="C198" s="6" t="s">
        <v>994</v>
      </c>
      <c r="D198" s="6" t="s">
        <v>912</v>
      </c>
      <c r="E198" t="str">
        <f>IF(COUNTIF(Invoices!K:L,A198)&lt;&gt;0,IF(COUNTIF(Invoices!K:L,A198)&lt;&gt;0,SUMIF(Invoices!K:L,A198,Invoices!L:L)/COUNTIF(Invoices!K:L,A198),0),IF(COUNTIF(Invoices!M:N,A198)&lt;&gt;0,IF(COUNTIF(Invoices!M:N,A198)&lt;&gt;0,SUMIF(Invoices!M:N,A198,Invoices!N:N)/COUNTIF(Invoices!M:N,A198),0),IF(COUNTIF(Invoices!O:P,A198)&lt;&gt;0,IF(COUNTIF(Invoices!O:P,A198)&lt;&gt;0,SUMIF(Invoices!O:P,A198,Invoices!P:P)/COUNTIF(Invoices!O:P,A198),0),IF(COUNTIF(Invoices!Q:R,A198)&lt;&gt;0,IF(COUNTIF(Invoices!Q:R,A198)&lt;&gt;0,SUMIF(Invoices!Q:R,A198,Invoices!R:R)/COUNTIF(Invoices!Q:R,A198),0),IF(COUNTIF(Invoices!S:T,A198)&lt;&gt;0,IF(COUNTIF(Invoices!S:T,A198)&lt;&gt;0,SUMIF(Invoices!S:T,A198,Invoices!T:T)/COUNTIF(Invoices!S:T,A198),0),IF(COUNTIF(Invoices!U:V,A198)&lt;&gt;0,IF(COUNTIF(Invoices!U:V,A198)&lt;&gt;0,SUMIF(Invoices!U:V,A198,Invoices!V:V)/COUNTIF(Invoices!U:V,A198),0),IF(COUNTIF(Invoices!W:X,A198)&lt;&gt;0,IF(COUNTIF(Invoices!W:X,A198)&lt;&gt;0,SUMIF(Invoices!W:X,A198,Invoices!X:X)/COUNTIF(Invoices!W:X,A198),0),IF(COUNTIF(Invoices!Y:Z,A198)&lt;&gt;0,IF(COUNTIF(Invoices!Y:Z,A198)&lt;&gt;0,SUMIF(Invoices!Y:Z,A198,Invoices!Z:Z)/COUNTIF(Invoices!Y:Z,A198),0),IF(COUNTIF(Invoices!AA:AB,A198)&lt;&gt;0,IF(COUNTIF(Invoices!AA:AB,A198)&lt;&gt;0,SUMIF(Invoices!AA:AB,A198,Invoices!AB:AB)/COUNTIF(Invoices!AA:AB,A198),0),IF(COUNTIF(Invoices!AC:AD,A198)&lt;&gt;0,IF(COUNTIF(Invoices!AC:AD,A198)&lt;&gt;0,SUMIF(Invoices!AC:AD,A198,Invoices!AD:AD)/COUNTIF(Invoices!AC:AD,A198),0),IF(COUNTIF(Invoices!AE:AF,A198)&lt;&gt;0,IF(COUNTIF(Invoices!AE:AF,A198)&lt;&gt;0,SUMIF(Invoices!AE:AF,A198,Invoices!AF:AF)/COUNTIF(Invoices!AE:AF,A198),0),IF(COUNTIF(Invoices!AG:AH,A198)&lt;&gt;0,IF(COUNTIF(Invoices!AG:AH,A198)&lt;&gt;0,SUMIF(Invoices!AG:AH,A198,Invoices!AH:AH)/COUNTIF(Invoices!AG:AH,A198),0),IF(COUNTIF(Invoices!AI:AJ,A198)&lt;&gt;0,IF(COUNTIF(Invoices!AI:AJ,A198)&lt;&gt;0,SUMIF(Invoices!AI:AJ,A198,Invoices!AJ:AJ)/COUNTIF(Invoices!AI:AJ,A198),0),IF(COUNTIF(Invoices!AK:AL,A198)&lt;&gt;0,IF(COUNTIF(Invoices!AK:AL,A198)&lt;&gt;0,SUMIF(Invoices!AK:AL,A198,Invoices!AL:AL)/COUNTIF(Invoices!AK:AL,A198),0),IF(COUNTIF(Invoices!AM:AN,A198)&lt;&gt;0,IF(COUNTIF(Invoices!AM:AN,A198)&lt;&gt;0,SUMIF(Invoices!AM:AN,A198,Invoices!AN:AN)/COUNTIF(Invoices!AM:AN,A198),0),"Not Available")))))))))))))))</f>
        <v>Not Available</v>
      </c>
    </row>
    <row r="199" spans="1:5" ht="13" x14ac:dyDescent="0.15">
      <c r="A199" s="6" t="s">
        <v>995</v>
      </c>
      <c r="C199" s="6" t="s">
        <v>996</v>
      </c>
      <c r="D199" s="6" t="s">
        <v>968</v>
      </c>
      <c r="E199" t="str">
        <f>IF(COUNTIF(Invoices!K:L,A199)&lt;&gt;0,IF(COUNTIF(Invoices!K:L,A199)&lt;&gt;0,SUMIF(Invoices!K:L,A199,Invoices!L:L)/COUNTIF(Invoices!K:L,A199),0),IF(COUNTIF(Invoices!M:N,A199)&lt;&gt;0,IF(COUNTIF(Invoices!M:N,A199)&lt;&gt;0,SUMIF(Invoices!M:N,A199,Invoices!N:N)/COUNTIF(Invoices!M:N,A199),0),IF(COUNTIF(Invoices!O:P,A199)&lt;&gt;0,IF(COUNTIF(Invoices!O:P,A199)&lt;&gt;0,SUMIF(Invoices!O:P,A199,Invoices!P:P)/COUNTIF(Invoices!O:P,A199),0),IF(COUNTIF(Invoices!Q:R,A199)&lt;&gt;0,IF(COUNTIF(Invoices!Q:R,A199)&lt;&gt;0,SUMIF(Invoices!Q:R,A199,Invoices!R:R)/COUNTIF(Invoices!Q:R,A199),0),IF(COUNTIF(Invoices!S:T,A199)&lt;&gt;0,IF(COUNTIF(Invoices!S:T,A199)&lt;&gt;0,SUMIF(Invoices!S:T,A199,Invoices!T:T)/COUNTIF(Invoices!S:T,A199),0),IF(COUNTIF(Invoices!U:V,A199)&lt;&gt;0,IF(COUNTIF(Invoices!U:V,A199)&lt;&gt;0,SUMIF(Invoices!U:V,A199,Invoices!V:V)/COUNTIF(Invoices!U:V,A199),0),IF(COUNTIF(Invoices!W:X,A199)&lt;&gt;0,IF(COUNTIF(Invoices!W:X,A199)&lt;&gt;0,SUMIF(Invoices!W:X,A199,Invoices!X:X)/COUNTIF(Invoices!W:X,A199),0),IF(COUNTIF(Invoices!Y:Z,A199)&lt;&gt;0,IF(COUNTIF(Invoices!Y:Z,A199)&lt;&gt;0,SUMIF(Invoices!Y:Z,A199,Invoices!Z:Z)/COUNTIF(Invoices!Y:Z,A199),0),IF(COUNTIF(Invoices!AA:AB,A199)&lt;&gt;0,IF(COUNTIF(Invoices!AA:AB,A199)&lt;&gt;0,SUMIF(Invoices!AA:AB,A199,Invoices!AB:AB)/COUNTIF(Invoices!AA:AB,A199),0),IF(COUNTIF(Invoices!AC:AD,A199)&lt;&gt;0,IF(COUNTIF(Invoices!AC:AD,A199)&lt;&gt;0,SUMIF(Invoices!AC:AD,A199,Invoices!AD:AD)/COUNTIF(Invoices!AC:AD,A199),0),IF(COUNTIF(Invoices!AE:AF,A199)&lt;&gt;0,IF(COUNTIF(Invoices!AE:AF,A199)&lt;&gt;0,SUMIF(Invoices!AE:AF,A199,Invoices!AF:AF)/COUNTIF(Invoices!AE:AF,A199),0),IF(COUNTIF(Invoices!AG:AH,A199)&lt;&gt;0,IF(COUNTIF(Invoices!AG:AH,A199)&lt;&gt;0,SUMIF(Invoices!AG:AH,A199,Invoices!AH:AH)/COUNTIF(Invoices!AG:AH,A199),0),IF(COUNTIF(Invoices!AI:AJ,A199)&lt;&gt;0,IF(COUNTIF(Invoices!AI:AJ,A199)&lt;&gt;0,SUMIF(Invoices!AI:AJ,A199,Invoices!AJ:AJ)/COUNTIF(Invoices!AI:AJ,A199),0),IF(COUNTIF(Invoices!AK:AL,A199)&lt;&gt;0,IF(COUNTIF(Invoices!AK:AL,A199)&lt;&gt;0,SUMIF(Invoices!AK:AL,A199,Invoices!AL:AL)/COUNTIF(Invoices!AK:AL,A199),0),IF(COUNTIF(Invoices!AM:AN,A199)&lt;&gt;0,IF(COUNTIF(Invoices!AM:AN,A199)&lt;&gt;0,SUMIF(Invoices!AM:AN,A199,Invoices!AN:AN)/COUNTIF(Invoices!AM:AN,A199),0),"Not Available")))))))))))))))</f>
        <v>Not Available</v>
      </c>
    </row>
    <row r="200" spans="1:5" ht="13" x14ac:dyDescent="0.15">
      <c r="A200" s="6" t="s">
        <v>997</v>
      </c>
      <c r="B200" s="6" t="s">
        <v>998</v>
      </c>
      <c r="C200" s="6" t="s">
        <v>871</v>
      </c>
      <c r="D200" s="6" t="s">
        <v>612</v>
      </c>
      <c r="E200" t="str">
        <f>IF(COUNTIF(Invoices!K:L,A200)&lt;&gt;0,IF(COUNTIF(Invoices!K:L,A200)&lt;&gt;0,SUMIF(Invoices!K:L,A200,Invoices!L:L)/COUNTIF(Invoices!K:L,A200),0),IF(COUNTIF(Invoices!M:N,A200)&lt;&gt;0,IF(COUNTIF(Invoices!M:N,A200)&lt;&gt;0,SUMIF(Invoices!M:N,A200,Invoices!N:N)/COUNTIF(Invoices!M:N,A200),0),IF(COUNTIF(Invoices!O:P,A200)&lt;&gt;0,IF(COUNTIF(Invoices!O:P,A200)&lt;&gt;0,SUMIF(Invoices!O:P,A200,Invoices!P:P)/COUNTIF(Invoices!O:P,A200),0),IF(COUNTIF(Invoices!Q:R,A200)&lt;&gt;0,IF(COUNTIF(Invoices!Q:R,A200)&lt;&gt;0,SUMIF(Invoices!Q:R,A200,Invoices!R:R)/COUNTIF(Invoices!Q:R,A200),0),IF(COUNTIF(Invoices!S:T,A200)&lt;&gt;0,IF(COUNTIF(Invoices!S:T,A200)&lt;&gt;0,SUMIF(Invoices!S:T,A200,Invoices!T:T)/COUNTIF(Invoices!S:T,A200),0),IF(COUNTIF(Invoices!U:V,A200)&lt;&gt;0,IF(COUNTIF(Invoices!U:V,A200)&lt;&gt;0,SUMIF(Invoices!U:V,A200,Invoices!V:V)/COUNTIF(Invoices!U:V,A200),0),IF(COUNTIF(Invoices!W:X,A200)&lt;&gt;0,IF(COUNTIF(Invoices!W:X,A200)&lt;&gt;0,SUMIF(Invoices!W:X,A200,Invoices!X:X)/COUNTIF(Invoices!W:X,A200),0),IF(COUNTIF(Invoices!Y:Z,A200)&lt;&gt;0,IF(COUNTIF(Invoices!Y:Z,A200)&lt;&gt;0,SUMIF(Invoices!Y:Z,A200,Invoices!Z:Z)/COUNTIF(Invoices!Y:Z,A200),0),IF(COUNTIF(Invoices!AA:AB,A200)&lt;&gt;0,IF(COUNTIF(Invoices!AA:AB,A200)&lt;&gt;0,SUMIF(Invoices!AA:AB,A200,Invoices!AB:AB)/COUNTIF(Invoices!AA:AB,A200),0),IF(COUNTIF(Invoices!AC:AD,A200)&lt;&gt;0,IF(COUNTIF(Invoices!AC:AD,A200)&lt;&gt;0,SUMIF(Invoices!AC:AD,A200,Invoices!AD:AD)/COUNTIF(Invoices!AC:AD,A200),0),IF(COUNTIF(Invoices!AE:AF,A200)&lt;&gt;0,IF(COUNTIF(Invoices!AE:AF,A200)&lt;&gt;0,SUMIF(Invoices!AE:AF,A200,Invoices!AF:AF)/COUNTIF(Invoices!AE:AF,A200),0),IF(COUNTIF(Invoices!AG:AH,A200)&lt;&gt;0,IF(COUNTIF(Invoices!AG:AH,A200)&lt;&gt;0,SUMIF(Invoices!AG:AH,A200,Invoices!AH:AH)/COUNTIF(Invoices!AG:AH,A200),0),IF(COUNTIF(Invoices!AI:AJ,A200)&lt;&gt;0,IF(COUNTIF(Invoices!AI:AJ,A200)&lt;&gt;0,SUMIF(Invoices!AI:AJ,A200,Invoices!AJ:AJ)/COUNTIF(Invoices!AI:AJ,A200),0),IF(COUNTIF(Invoices!AK:AL,A200)&lt;&gt;0,IF(COUNTIF(Invoices!AK:AL,A200)&lt;&gt;0,SUMIF(Invoices!AK:AL,A200,Invoices!AL:AL)/COUNTIF(Invoices!AK:AL,A200),0),IF(COUNTIF(Invoices!AM:AN,A200)&lt;&gt;0,IF(COUNTIF(Invoices!AM:AN,A200)&lt;&gt;0,SUMIF(Invoices!AM:AN,A200,Invoices!AN:AN)/COUNTIF(Invoices!AM:AN,A200),0),"Not Available")))))))))))))))</f>
        <v>Not Available</v>
      </c>
    </row>
    <row r="201" spans="1:5" ht="13" x14ac:dyDescent="0.15">
      <c r="A201" s="6" t="s">
        <v>999</v>
      </c>
      <c r="B201" s="6" t="s">
        <v>640</v>
      </c>
      <c r="C201" s="6" t="s">
        <v>641</v>
      </c>
      <c r="D201" s="6" t="s">
        <v>642</v>
      </c>
      <c r="E201">
        <f ca="1">IF(COUNTIF(Invoices!K:L,A201)&lt;&gt;0,IF(COUNTIF(Invoices!K:L,A201)&lt;&gt;0,SUMIF(Invoices!K:L,A201,Invoices!L:L)/COUNTIF(Invoices!K:L,A201),0),IF(COUNTIF(Invoices!M:N,A201)&lt;&gt;0,IF(COUNTIF(Invoices!M:N,A201)&lt;&gt;0,SUMIF(Invoices!M:N,A201,Invoices!N:N)/COUNTIF(Invoices!M:N,A201),0),IF(COUNTIF(Invoices!O:P,A201)&lt;&gt;0,IF(COUNTIF(Invoices!O:P,A201)&lt;&gt;0,SUMIF(Invoices!O:P,A201,Invoices!P:P)/COUNTIF(Invoices!O:P,A201),0),IF(COUNTIF(Invoices!Q:R,A201)&lt;&gt;0,IF(COUNTIF(Invoices!Q:R,A201)&lt;&gt;0,SUMIF(Invoices!Q:R,A201,Invoices!R:R)/COUNTIF(Invoices!Q:R,A201),0),IF(COUNTIF(Invoices!S:T,A201)&lt;&gt;0,IF(COUNTIF(Invoices!S:T,A201)&lt;&gt;0,SUMIF(Invoices!S:T,A201,Invoices!T:T)/COUNTIF(Invoices!S:T,A201),0),IF(COUNTIF(Invoices!U:V,A201)&lt;&gt;0,IF(COUNTIF(Invoices!U:V,A201)&lt;&gt;0,SUMIF(Invoices!U:V,A201,Invoices!V:V)/COUNTIF(Invoices!U:V,A201),0),IF(COUNTIF(Invoices!W:X,A201)&lt;&gt;0,IF(COUNTIF(Invoices!W:X,A201)&lt;&gt;0,SUMIF(Invoices!W:X,A201,Invoices!X:X)/COUNTIF(Invoices!W:X,A201),0),IF(COUNTIF(Invoices!Y:Z,A201)&lt;&gt;0,IF(COUNTIF(Invoices!Y:Z,A201)&lt;&gt;0,SUMIF(Invoices!Y:Z,A201,Invoices!Z:Z)/COUNTIF(Invoices!Y:Z,A201),0),IF(COUNTIF(Invoices!AA:AB,A201)&lt;&gt;0,IF(COUNTIF(Invoices!AA:AB,A201)&lt;&gt;0,SUMIF(Invoices!AA:AB,A201,Invoices!AB:AB)/COUNTIF(Invoices!AA:AB,A201),0),IF(COUNTIF(Invoices!AC:AD,A201)&lt;&gt;0,IF(COUNTIF(Invoices!AC:AD,A201)&lt;&gt;0,SUMIF(Invoices!AC:AD,A201,Invoices!AD:AD)/COUNTIF(Invoices!AC:AD,A201),0),IF(COUNTIF(Invoices!AE:AF,A201)&lt;&gt;0,IF(COUNTIF(Invoices!AE:AF,A201)&lt;&gt;0,SUMIF(Invoices!AE:AF,A201,Invoices!AF:AF)/COUNTIF(Invoices!AE:AF,A201),0),IF(COUNTIF(Invoices!AG:AH,A201)&lt;&gt;0,IF(COUNTIF(Invoices!AG:AH,A201)&lt;&gt;0,SUMIF(Invoices!AG:AH,A201,Invoices!AH:AH)/COUNTIF(Invoices!AG:AH,A201),0),IF(COUNTIF(Invoices!AI:AJ,A201)&lt;&gt;0,IF(COUNTIF(Invoices!AI:AJ,A201)&lt;&gt;0,SUMIF(Invoices!AI:AJ,A201,Invoices!AJ:AJ)/COUNTIF(Invoices!AI:AJ,A201),0),IF(COUNTIF(Invoices!AK:AL,A201)&lt;&gt;0,IF(COUNTIF(Invoices!AK:AL,A201)&lt;&gt;0,SUMIF(Invoices!AK:AL,A201,Invoices!AL:AL)/COUNTIF(Invoices!AK:AL,A201),0),IF(COUNTIF(Invoices!AM:AN,A201)&lt;&gt;0,IF(COUNTIF(Invoices!AM:AN,A201)&lt;&gt;0,SUMIF(Invoices!AM:AN,A201,Invoices!AN:AN)/COUNTIF(Invoices!AM:AN,A201),0),"Not Available")))))))))))))))</f>
        <v>0.99</v>
      </c>
    </row>
    <row r="202" spans="1:5" ht="13" x14ac:dyDescent="0.15">
      <c r="A202" s="6" t="s">
        <v>1000</v>
      </c>
      <c r="B202" s="6" t="s">
        <v>1001</v>
      </c>
      <c r="C202" s="6" t="s">
        <v>1002</v>
      </c>
      <c r="D202" s="6" t="s">
        <v>1003</v>
      </c>
      <c r="E202">
        <f ca="1">IF(COUNTIF(Invoices!K:L,A202)&lt;&gt;0,IF(COUNTIF(Invoices!K:L,A202)&lt;&gt;0,SUMIF(Invoices!K:L,A202,Invoices!L:L)/COUNTIF(Invoices!K:L,A202),0),IF(COUNTIF(Invoices!M:N,A202)&lt;&gt;0,IF(COUNTIF(Invoices!M:N,A202)&lt;&gt;0,SUMIF(Invoices!M:N,A202,Invoices!N:N)/COUNTIF(Invoices!M:N,A202),0),IF(COUNTIF(Invoices!O:P,A202)&lt;&gt;0,IF(COUNTIF(Invoices!O:P,A202)&lt;&gt;0,SUMIF(Invoices!O:P,A202,Invoices!P:P)/COUNTIF(Invoices!O:P,A202),0),IF(COUNTIF(Invoices!Q:R,A202)&lt;&gt;0,IF(COUNTIF(Invoices!Q:R,A202)&lt;&gt;0,SUMIF(Invoices!Q:R,A202,Invoices!R:R)/COUNTIF(Invoices!Q:R,A202),0),IF(COUNTIF(Invoices!S:T,A202)&lt;&gt;0,IF(COUNTIF(Invoices!S:T,A202)&lt;&gt;0,SUMIF(Invoices!S:T,A202,Invoices!T:T)/COUNTIF(Invoices!S:T,A202),0),IF(COUNTIF(Invoices!U:V,A202)&lt;&gt;0,IF(COUNTIF(Invoices!U:V,A202)&lt;&gt;0,SUMIF(Invoices!U:V,A202,Invoices!V:V)/COUNTIF(Invoices!U:V,A202),0),IF(COUNTIF(Invoices!W:X,A202)&lt;&gt;0,IF(COUNTIF(Invoices!W:X,A202)&lt;&gt;0,SUMIF(Invoices!W:X,A202,Invoices!X:X)/COUNTIF(Invoices!W:X,A202),0),IF(COUNTIF(Invoices!Y:Z,A202)&lt;&gt;0,IF(COUNTIF(Invoices!Y:Z,A202)&lt;&gt;0,SUMIF(Invoices!Y:Z,A202,Invoices!Z:Z)/COUNTIF(Invoices!Y:Z,A202),0),IF(COUNTIF(Invoices!AA:AB,A202)&lt;&gt;0,IF(COUNTIF(Invoices!AA:AB,A202)&lt;&gt;0,SUMIF(Invoices!AA:AB,A202,Invoices!AB:AB)/COUNTIF(Invoices!AA:AB,A202),0),IF(COUNTIF(Invoices!AC:AD,A202)&lt;&gt;0,IF(COUNTIF(Invoices!AC:AD,A202)&lt;&gt;0,SUMIF(Invoices!AC:AD,A202,Invoices!AD:AD)/COUNTIF(Invoices!AC:AD,A202),0),IF(COUNTIF(Invoices!AE:AF,A202)&lt;&gt;0,IF(COUNTIF(Invoices!AE:AF,A202)&lt;&gt;0,SUMIF(Invoices!AE:AF,A202,Invoices!AF:AF)/COUNTIF(Invoices!AE:AF,A202),0),IF(COUNTIF(Invoices!AG:AH,A202)&lt;&gt;0,IF(COUNTIF(Invoices!AG:AH,A202)&lt;&gt;0,SUMIF(Invoices!AG:AH,A202,Invoices!AH:AH)/COUNTIF(Invoices!AG:AH,A202),0),IF(COUNTIF(Invoices!AI:AJ,A202)&lt;&gt;0,IF(COUNTIF(Invoices!AI:AJ,A202)&lt;&gt;0,SUMIF(Invoices!AI:AJ,A202,Invoices!AJ:AJ)/COUNTIF(Invoices!AI:AJ,A202),0),IF(COUNTIF(Invoices!AK:AL,A202)&lt;&gt;0,IF(COUNTIF(Invoices!AK:AL,A202)&lt;&gt;0,SUMIF(Invoices!AK:AL,A202,Invoices!AL:AL)/COUNTIF(Invoices!AK:AL,A202),0),IF(COUNTIF(Invoices!AM:AN,A202)&lt;&gt;0,IF(COUNTIF(Invoices!AM:AN,A202)&lt;&gt;0,SUMIF(Invoices!AM:AN,A202,Invoices!AN:AN)/COUNTIF(Invoices!AM:AN,A202),0),"Not Available")))))))))))))))</f>
        <v>0.99</v>
      </c>
    </row>
    <row r="203" spans="1:5" ht="13" x14ac:dyDescent="0.15">
      <c r="A203" s="6" t="s">
        <v>1004</v>
      </c>
      <c r="B203" s="6" t="s">
        <v>1005</v>
      </c>
      <c r="C203" s="6" t="s">
        <v>775</v>
      </c>
      <c r="D203" s="6" t="s">
        <v>681</v>
      </c>
      <c r="E203" t="str">
        <f>IF(COUNTIF(Invoices!K:L,A203)&lt;&gt;0,IF(COUNTIF(Invoices!K:L,A203)&lt;&gt;0,SUMIF(Invoices!K:L,A203,Invoices!L:L)/COUNTIF(Invoices!K:L,A203),0),IF(COUNTIF(Invoices!M:N,A203)&lt;&gt;0,IF(COUNTIF(Invoices!M:N,A203)&lt;&gt;0,SUMIF(Invoices!M:N,A203,Invoices!N:N)/COUNTIF(Invoices!M:N,A203),0),IF(COUNTIF(Invoices!O:P,A203)&lt;&gt;0,IF(COUNTIF(Invoices!O:P,A203)&lt;&gt;0,SUMIF(Invoices!O:P,A203,Invoices!P:P)/COUNTIF(Invoices!O:P,A203),0),IF(COUNTIF(Invoices!Q:R,A203)&lt;&gt;0,IF(COUNTIF(Invoices!Q:R,A203)&lt;&gt;0,SUMIF(Invoices!Q:R,A203,Invoices!R:R)/COUNTIF(Invoices!Q:R,A203),0),IF(COUNTIF(Invoices!S:T,A203)&lt;&gt;0,IF(COUNTIF(Invoices!S:T,A203)&lt;&gt;0,SUMIF(Invoices!S:T,A203,Invoices!T:T)/COUNTIF(Invoices!S:T,A203),0),IF(COUNTIF(Invoices!U:V,A203)&lt;&gt;0,IF(COUNTIF(Invoices!U:V,A203)&lt;&gt;0,SUMIF(Invoices!U:V,A203,Invoices!V:V)/COUNTIF(Invoices!U:V,A203),0),IF(COUNTIF(Invoices!W:X,A203)&lt;&gt;0,IF(COUNTIF(Invoices!W:X,A203)&lt;&gt;0,SUMIF(Invoices!W:X,A203,Invoices!X:X)/COUNTIF(Invoices!W:X,A203),0),IF(COUNTIF(Invoices!Y:Z,A203)&lt;&gt;0,IF(COUNTIF(Invoices!Y:Z,A203)&lt;&gt;0,SUMIF(Invoices!Y:Z,A203,Invoices!Z:Z)/COUNTIF(Invoices!Y:Z,A203),0),IF(COUNTIF(Invoices!AA:AB,A203)&lt;&gt;0,IF(COUNTIF(Invoices!AA:AB,A203)&lt;&gt;0,SUMIF(Invoices!AA:AB,A203,Invoices!AB:AB)/COUNTIF(Invoices!AA:AB,A203),0),IF(COUNTIF(Invoices!AC:AD,A203)&lt;&gt;0,IF(COUNTIF(Invoices!AC:AD,A203)&lt;&gt;0,SUMIF(Invoices!AC:AD,A203,Invoices!AD:AD)/COUNTIF(Invoices!AC:AD,A203),0),IF(COUNTIF(Invoices!AE:AF,A203)&lt;&gt;0,IF(COUNTIF(Invoices!AE:AF,A203)&lt;&gt;0,SUMIF(Invoices!AE:AF,A203,Invoices!AF:AF)/COUNTIF(Invoices!AE:AF,A203),0),IF(COUNTIF(Invoices!AG:AH,A203)&lt;&gt;0,IF(COUNTIF(Invoices!AG:AH,A203)&lt;&gt;0,SUMIF(Invoices!AG:AH,A203,Invoices!AH:AH)/COUNTIF(Invoices!AG:AH,A203),0),IF(COUNTIF(Invoices!AI:AJ,A203)&lt;&gt;0,IF(COUNTIF(Invoices!AI:AJ,A203)&lt;&gt;0,SUMIF(Invoices!AI:AJ,A203,Invoices!AJ:AJ)/COUNTIF(Invoices!AI:AJ,A203),0),IF(COUNTIF(Invoices!AK:AL,A203)&lt;&gt;0,IF(COUNTIF(Invoices!AK:AL,A203)&lt;&gt;0,SUMIF(Invoices!AK:AL,A203,Invoices!AL:AL)/COUNTIF(Invoices!AK:AL,A203),0),IF(COUNTIF(Invoices!AM:AN,A203)&lt;&gt;0,IF(COUNTIF(Invoices!AM:AN,A203)&lt;&gt;0,SUMIF(Invoices!AM:AN,A203,Invoices!AN:AN)/COUNTIF(Invoices!AM:AN,A203),0),"Not Available")))))))))))))))</f>
        <v>Not Available</v>
      </c>
    </row>
    <row r="204" spans="1:5" ht="13" x14ac:dyDescent="0.15">
      <c r="A204" s="6" t="s">
        <v>1006</v>
      </c>
      <c r="B204" s="6" t="s">
        <v>1007</v>
      </c>
      <c r="C204" s="6" t="s">
        <v>1008</v>
      </c>
      <c r="D204" s="6" t="s">
        <v>681</v>
      </c>
      <c r="E204" t="str">
        <f>IF(COUNTIF(Invoices!K:L,A204)&lt;&gt;0,IF(COUNTIF(Invoices!K:L,A204)&lt;&gt;0,SUMIF(Invoices!K:L,A204,Invoices!L:L)/COUNTIF(Invoices!K:L,A204),0),IF(COUNTIF(Invoices!M:N,A204)&lt;&gt;0,IF(COUNTIF(Invoices!M:N,A204)&lt;&gt;0,SUMIF(Invoices!M:N,A204,Invoices!N:N)/COUNTIF(Invoices!M:N,A204),0),IF(COUNTIF(Invoices!O:P,A204)&lt;&gt;0,IF(COUNTIF(Invoices!O:P,A204)&lt;&gt;0,SUMIF(Invoices!O:P,A204,Invoices!P:P)/COUNTIF(Invoices!O:P,A204),0),IF(COUNTIF(Invoices!Q:R,A204)&lt;&gt;0,IF(COUNTIF(Invoices!Q:R,A204)&lt;&gt;0,SUMIF(Invoices!Q:R,A204,Invoices!R:R)/COUNTIF(Invoices!Q:R,A204),0),IF(COUNTIF(Invoices!S:T,A204)&lt;&gt;0,IF(COUNTIF(Invoices!S:T,A204)&lt;&gt;0,SUMIF(Invoices!S:T,A204,Invoices!T:T)/COUNTIF(Invoices!S:T,A204),0),IF(COUNTIF(Invoices!U:V,A204)&lt;&gt;0,IF(COUNTIF(Invoices!U:V,A204)&lt;&gt;0,SUMIF(Invoices!U:V,A204,Invoices!V:V)/COUNTIF(Invoices!U:V,A204),0),IF(COUNTIF(Invoices!W:X,A204)&lt;&gt;0,IF(COUNTIF(Invoices!W:X,A204)&lt;&gt;0,SUMIF(Invoices!W:X,A204,Invoices!X:X)/COUNTIF(Invoices!W:X,A204),0),IF(COUNTIF(Invoices!Y:Z,A204)&lt;&gt;0,IF(COUNTIF(Invoices!Y:Z,A204)&lt;&gt;0,SUMIF(Invoices!Y:Z,A204,Invoices!Z:Z)/COUNTIF(Invoices!Y:Z,A204),0),IF(COUNTIF(Invoices!AA:AB,A204)&lt;&gt;0,IF(COUNTIF(Invoices!AA:AB,A204)&lt;&gt;0,SUMIF(Invoices!AA:AB,A204,Invoices!AB:AB)/COUNTIF(Invoices!AA:AB,A204),0),IF(COUNTIF(Invoices!AC:AD,A204)&lt;&gt;0,IF(COUNTIF(Invoices!AC:AD,A204)&lt;&gt;0,SUMIF(Invoices!AC:AD,A204,Invoices!AD:AD)/COUNTIF(Invoices!AC:AD,A204),0),IF(COUNTIF(Invoices!AE:AF,A204)&lt;&gt;0,IF(COUNTIF(Invoices!AE:AF,A204)&lt;&gt;0,SUMIF(Invoices!AE:AF,A204,Invoices!AF:AF)/COUNTIF(Invoices!AE:AF,A204),0),IF(COUNTIF(Invoices!AG:AH,A204)&lt;&gt;0,IF(COUNTIF(Invoices!AG:AH,A204)&lt;&gt;0,SUMIF(Invoices!AG:AH,A204,Invoices!AH:AH)/COUNTIF(Invoices!AG:AH,A204),0),IF(COUNTIF(Invoices!AI:AJ,A204)&lt;&gt;0,IF(COUNTIF(Invoices!AI:AJ,A204)&lt;&gt;0,SUMIF(Invoices!AI:AJ,A204,Invoices!AJ:AJ)/COUNTIF(Invoices!AI:AJ,A204),0),IF(COUNTIF(Invoices!AK:AL,A204)&lt;&gt;0,IF(COUNTIF(Invoices!AK:AL,A204)&lt;&gt;0,SUMIF(Invoices!AK:AL,A204,Invoices!AL:AL)/COUNTIF(Invoices!AK:AL,A204),0),IF(COUNTIF(Invoices!AM:AN,A204)&lt;&gt;0,IF(COUNTIF(Invoices!AM:AN,A204)&lt;&gt;0,SUMIF(Invoices!AM:AN,A204,Invoices!AN:AN)/COUNTIF(Invoices!AM:AN,A204),0),"Not Available")))))))))))))))</f>
        <v>Not Available</v>
      </c>
    </row>
    <row r="205" spans="1:5" ht="13" x14ac:dyDescent="0.15">
      <c r="A205" s="6" t="s">
        <v>1009</v>
      </c>
      <c r="C205" s="6" t="s">
        <v>1010</v>
      </c>
      <c r="D205" s="6" t="s">
        <v>600</v>
      </c>
      <c r="E205">
        <f ca="1">IF(COUNTIF(Invoices!K:L,A205)&lt;&gt;0,IF(COUNTIF(Invoices!K:L,A205)&lt;&gt;0,SUMIF(Invoices!K:L,A205,Invoices!L:L)/COUNTIF(Invoices!K:L,A205),0),IF(COUNTIF(Invoices!M:N,A205)&lt;&gt;0,IF(COUNTIF(Invoices!M:N,A205)&lt;&gt;0,SUMIF(Invoices!M:N,A205,Invoices!N:N)/COUNTIF(Invoices!M:N,A205),0),IF(COUNTIF(Invoices!O:P,A205)&lt;&gt;0,IF(COUNTIF(Invoices!O:P,A205)&lt;&gt;0,SUMIF(Invoices!O:P,A205,Invoices!P:P)/COUNTIF(Invoices!O:P,A205),0),IF(COUNTIF(Invoices!Q:R,A205)&lt;&gt;0,IF(COUNTIF(Invoices!Q:R,A205)&lt;&gt;0,SUMIF(Invoices!Q:R,A205,Invoices!R:R)/COUNTIF(Invoices!Q:R,A205),0),IF(COUNTIF(Invoices!S:T,A205)&lt;&gt;0,IF(COUNTIF(Invoices!S:T,A205)&lt;&gt;0,SUMIF(Invoices!S:T,A205,Invoices!T:T)/COUNTIF(Invoices!S:T,A205),0),IF(COUNTIF(Invoices!U:V,A205)&lt;&gt;0,IF(COUNTIF(Invoices!U:V,A205)&lt;&gt;0,SUMIF(Invoices!U:V,A205,Invoices!V:V)/COUNTIF(Invoices!U:V,A205),0),IF(COUNTIF(Invoices!W:X,A205)&lt;&gt;0,IF(COUNTIF(Invoices!W:X,A205)&lt;&gt;0,SUMIF(Invoices!W:X,A205,Invoices!X:X)/COUNTIF(Invoices!W:X,A205),0),IF(COUNTIF(Invoices!Y:Z,A205)&lt;&gt;0,IF(COUNTIF(Invoices!Y:Z,A205)&lt;&gt;0,SUMIF(Invoices!Y:Z,A205,Invoices!Z:Z)/COUNTIF(Invoices!Y:Z,A205),0),IF(COUNTIF(Invoices!AA:AB,A205)&lt;&gt;0,IF(COUNTIF(Invoices!AA:AB,A205)&lt;&gt;0,SUMIF(Invoices!AA:AB,A205,Invoices!AB:AB)/COUNTIF(Invoices!AA:AB,A205),0),IF(COUNTIF(Invoices!AC:AD,A205)&lt;&gt;0,IF(COUNTIF(Invoices!AC:AD,A205)&lt;&gt;0,SUMIF(Invoices!AC:AD,A205,Invoices!AD:AD)/COUNTIF(Invoices!AC:AD,A205),0),IF(COUNTIF(Invoices!AE:AF,A205)&lt;&gt;0,IF(COUNTIF(Invoices!AE:AF,A205)&lt;&gt;0,SUMIF(Invoices!AE:AF,A205,Invoices!AF:AF)/COUNTIF(Invoices!AE:AF,A205),0),IF(COUNTIF(Invoices!AG:AH,A205)&lt;&gt;0,IF(COUNTIF(Invoices!AG:AH,A205)&lt;&gt;0,SUMIF(Invoices!AG:AH,A205,Invoices!AH:AH)/COUNTIF(Invoices!AG:AH,A205),0),IF(COUNTIF(Invoices!AI:AJ,A205)&lt;&gt;0,IF(COUNTIF(Invoices!AI:AJ,A205)&lt;&gt;0,SUMIF(Invoices!AI:AJ,A205,Invoices!AJ:AJ)/COUNTIF(Invoices!AI:AJ,A205),0),IF(COUNTIF(Invoices!AK:AL,A205)&lt;&gt;0,IF(COUNTIF(Invoices!AK:AL,A205)&lt;&gt;0,SUMIF(Invoices!AK:AL,A205,Invoices!AL:AL)/COUNTIF(Invoices!AK:AL,A205),0),IF(COUNTIF(Invoices!AM:AN,A205)&lt;&gt;0,IF(COUNTIF(Invoices!AM:AN,A205)&lt;&gt;0,SUMIF(Invoices!AM:AN,A205,Invoices!AN:AN)/COUNTIF(Invoices!AM:AN,A205),0),"Not Available")))))))))))))))</f>
        <v>0.99</v>
      </c>
    </row>
    <row r="206" spans="1:5" ht="13" x14ac:dyDescent="0.15">
      <c r="A206" s="6" t="s">
        <v>1011</v>
      </c>
      <c r="B206" s="6" t="s">
        <v>1012</v>
      </c>
      <c r="C206" s="6" t="s">
        <v>660</v>
      </c>
      <c r="D206" s="6" t="s">
        <v>661</v>
      </c>
      <c r="E206">
        <f ca="1">IF(COUNTIF(Invoices!K:L,A206)&lt;&gt;0,IF(COUNTIF(Invoices!K:L,A206)&lt;&gt;0,SUMIF(Invoices!K:L,A206,Invoices!L:L)/COUNTIF(Invoices!K:L,A206),0),IF(COUNTIF(Invoices!M:N,A206)&lt;&gt;0,IF(COUNTIF(Invoices!M:N,A206)&lt;&gt;0,SUMIF(Invoices!M:N,A206,Invoices!N:N)/COUNTIF(Invoices!M:N,A206),0),IF(COUNTIF(Invoices!O:P,A206)&lt;&gt;0,IF(COUNTIF(Invoices!O:P,A206)&lt;&gt;0,SUMIF(Invoices!O:P,A206,Invoices!P:P)/COUNTIF(Invoices!O:P,A206),0),IF(COUNTIF(Invoices!Q:R,A206)&lt;&gt;0,IF(COUNTIF(Invoices!Q:R,A206)&lt;&gt;0,SUMIF(Invoices!Q:R,A206,Invoices!R:R)/COUNTIF(Invoices!Q:R,A206),0),IF(COUNTIF(Invoices!S:T,A206)&lt;&gt;0,IF(COUNTIF(Invoices!S:T,A206)&lt;&gt;0,SUMIF(Invoices!S:T,A206,Invoices!T:T)/COUNTIF(Invoices!S:T,A206),0),IF(COUNTIF(Invoices!U:V,A206)&lt;&gt;0,IF(COUNTIF(Invoices!U:V,A206)&lt;&gt;0,SUMIF(Invoices!U:V,A206,Invoices!V:V)/COUNTIF(Invoices!U:V,A206),0),IF(COUNTIF(Invoices!W:X,A206)&lt;&gt;0,IF(COUNTIF(Invoices!W:X,A206)&lt;&gt;0,SUMIF(Invoices!W:X,A206,Invoices!X:X)/COUNTIF(Invoices!W:X,A206),0),IF(COUNTIF(Invoices!Y:Z,A206)&lt;&gt;0,IF(COUNTIF(Invoices!Y:Z,A206)&lt;&gt;0,SUMIF(Invoices!Y:Z,A206,Invoices!Z:Z)/COUNTIF(Invoices!Y:Z,A206),0),IF(COUNTIF(Invoices!AA:AB,A206)&lt;&gt;0,IF(COUNTIF(Invoices!AA:AB,A206)&lt;&gt;0,SUMIF(Invoices!AA:AB,A206,Invoices!AB:AB)/COUNTIF(Invoices!AA:AB,A206),0),IF(COUNTIF(Invoices!AC:AD,A206)&lt;&gt;0,IF(COUNTIF(Invoices!AC:AD,A206)&lt;&gt;0,SUMIF(Invoices!AC:AD,A206,Invoices!AD:AD)/COUNTIF(Invoices!AC:AD,A206),0),IF(COUNTIF(Invoices!AE:AF,A206)&lt;&gt;0,IF(COUNTIF(Invoices!AE:AF,A206)&lt;&gt;0,SUMIF(Invoices!AE:AF,A206,Invoices!AF:AF)/COUNTIF(Invoices!AE:AF,A206),0),IF(COUNTIF(Invoices!AG:AH,A206)&lt;&gt;0,IF(COUNTIF(Invoices!AG:AH,A206)&lt;&gt;0,SUMIF(Invoices!AG:AH,A206,Invoices!AH:AH)/COUNTIF(Invoices!AG:AH,A206),0),IF(COUNTIF(Invoices!AI:AJ,A206)&lt;&gt;0,IF(COUNTIF(Invoices!AI:AJ,A206)&lt;&gt;0,SUMIF(Invoices!AI:AJ,A206,Invoices!AJ:AJ)/COUNTIF(Invoices!AI:AJ,A206),0),IF(COUNTIF(Invoices!AK:AL,A206)&lt;&gt;0,IF(COUNTIF(Invoices!AK:AL,A206)&lt;&gt;0,SUMIF(Invoices!AK:AL,A206,Invoices!AL:AL)/COUNTIF(Invoices!AK:AL,A206),0),IF(COUNTIF(Invoices!AM:AN,A206)&lt;&gt;0,IF(COUNTIF(Invoices!AM:AN,A206)&lt;&gt;0,SUMIF(Invoices!AM:AN,A206,Invoices!AN:AN)/COUNTIF(Invoices!AM:AN,A206),0),"Not Available")))))))))))))))</f>
        <v>0.99</v>
      </c>
    </row>
    <row r="207" spans="1:5" ht="13" x14ac:dyDescent="0.15">
      <c r="A207" s="6" t="s">
        <v>1013</v>
      </c>
      <c r="B207" s="6" t="s">
        <v>724</v>
      </c>
      <c r="C207" s="6" t="s">
        <v>725</v>
      </c>
      <c r="D207" s="6" t="s">
        <v>726</v>
      </c>
      <c r="E207" t="str">
        <f>IF(COUNTIF(Invoices!K:L,A207)&lt;&gt;0,IF(COUNTIF(Invoices!K:L,A207)&lt;&gt;0,SUMIF(Invoices!K:L,A207,Invoices!L:L)/COUNTIF(Invoices!K:L,A207),0),IF(COUNTIF(Invoices!M:N,A207)&lt;&gt;0,IF(COUNTIF(Invoices!M:N,A207)&lt;&gt;0,SUMIF(Invoices!M:N,A207,Invoices!N:N)/COUNTIF(Invoices!M:N,A207),0),IF(COUNTIF(Invoices!O:P,A207)&lt;&gt;0,IF(COUNTIF(Invoices!O:P,A207)&lt;&gt;0,SUMIF(Invoices!O:P,A207,Invoices!P:P)/COUNTIF(Invoices!O:P,A207),0),IF(COUNTIF(Invoices!Q:R,A207)&lt;&gt;0,IF(COUNTIF(Invoices!Q:R,A207)&lt;&gt;0,SUMIF(Invoices!Q:R,A207,Invoices!R:R)/COUNTIF(Invoices!Q:R,A207),0),IF(COUNTIF(Invoices!S:T,A207)&lt;&gt;0,IF(COUNTIF(Invoices!S:T,A207)&lt;&gt;0,SUMIF(Invoices!S:T,A207,Invoices!T:T)/COUNTIF(Invoices!S:T,A207),0),IF(COUNTIF(Invoices!U:V,A207)&lt;&gt;0,IF(COUNTIF(Invoices!U:V,A207)&lt;&gt;0,SUMIF(Invoices!U:V,A207,Invoices!V:V)/COUNTIF(Invoices!U:V,A207),0),IF(COUNTIF(Invoices!W:X,A207)&lt;&gt;0,IF(COUNTIF(Invoices!W:X,A207)&lt;&gt;0,SUMIF(Invoices!W:X,A207,Invoices!X:X)/COUNTIF(Invoices!W:X,A207),0),IF(COUNTIF(Invoices!Y:Z,A207)&lt;&gt;0,IF(COUNTIF(Invoices!Y:Z,A207)&lt;&gt;0,SUMIF(Invoices!Y:Z,A207,Invoices!Z:Z)/COUNTIF(Invoices!Y:Z,A207),0),IF(COUNTIF(Invoices!AA:AB,A207)&lt;&gt;0,IF(COUNTIF(Invoices!AA:AB,A207)&lt;&gt;0,SUMIF(Invoices!AA:AB,A207,Invoices!AB:AB)/COUNTIF(Invoices!AA:AB,A207),0),IF(COUNTIF(Invoices!AC:AD,A207)&lt;&gt;0,IF(COUNTIF(Invoices!AC:AD,A207)&lt;&gt;0,SUMIF(Invoices!AC:AD,A207,Invoices!AD:AD)/COUNTIF(Invoices!AC:AD,A207),0),IF(COUNTIF(Invoices!AE:AF,A207)&lt;&gt;0,IF(COUNTIF(Invoices!AE:AF,A207)&lt;&gt;0,SUMIF(Invoices!AE:AF,A207,Invoices!AF:AF)/COUNTIF(Invoices!AE:AF,A207),0),IF(COUNTIF(Invoices!AG:AH,A207)&lt;&gt;0,IF(COUNTIF(Invoices!AG:AH,A207)&lt;&gt;0,SUMIF(Invoices!AG:AH,A207,Invoices!AH:AH)/COUNTIF(Invoices!AG:AH,A207),0),IF(COUNTIF(Invoices!AI:AJ,A207)&lt;&gt;0,IF(COUNTIF(Invoices!AI:AJ,A207)&lt;&gt;0,SUMIF(Invoices!AI:AJ,A207,Invoices!AJ:AJ)/COUNTIF(Invoices!AI:AJ,A207),0),IF(COUNTIF(Invoices!AK:AL,A207)&lt;&gt;0,IF(COUNTIF(Invoices!AK:AL,A207)&lt;&gt;0,SUMIF(Invoices!AK:AL,A207,Invoices!AL:AL)/COUNTIF(Invoices!AK:AL,A207),0),IF(COUNTIF(Invoices!AM:AN,A207)&lt;&gt;0,IF(COUNTIF(Invoices!AM:AN,A207)&lt;&gt;0,SUMIF(Invoices!AM:AN,A207,Invoices!AN:AN)/COUNTIF(Invoices!AM:AN,A207),0),"Not Available")))))))))))))))</f>
        <v>Not Available</v>
      </c>
    </row>
    <row r="208" spans="1:5" ht="13" x14ac:dyDescent="0.15">
      <c r="A208" s="6" t="s">
        <v>1014</v>
      </c>
      <c r="B208" s="6" t="s">
        <v>1015</v>
      </c>
      <c r="C208" s="6" t="s">
        <v>1016</v>
      </c>
      <c r="D208" s="6" t="s">
        <v>878</v>
      </c>
      <c r="E208" t="str">
        <f>IF(COUNTIF(Invoices!K:L,A208)&lt;&gt;0,IF(COUNTIF(Invoices!K:L,A208)&lt;&gt;0,SUMIF(Invoices!K:L,A208,Invoices!L:L)/COUNTIF(Invoices!K:L,A208),0),IF(COUNTIF(Invoices!M:N,A208)&lt;&gt;0,IF(COUNTIF(Invoices!M:N,A208)&lt;&gt;0,SUMIF(Invoices!M:N,A208,Invoices!N:N)/COUNTIF(Invoices!M:N,A208),0),IF(COUNTIF(Invoices!O:P,A208)&lt;&gt;0,IF(COUNTIF(Invoices!O:P,A208)&lt;&gt;0,SUMIF(Invoices!O:P,A208,Invoices!P:P)/COUNTIF(Invoices!O:P,A208),0),IF(COUNTIF(Invoices!Q:R,A208)&lt;&gt;0,IF(COUNTIF(Invoices!Q:R,A208)&lt;&gt;0,SUMIF(Invoices!Q:R,A208,Invoices!R:R)/COUNTIF(Invoices!Q:R,A208),0),IF(COUNTIF(Invoices!S:T,A208)&lt;&gt;0,IF(COUNTIF(Invoices!S:T,A208)&lt;&gt;0,SUMIF(Invoices!S:T,A208,Invoices!T:T)/COUNTIF(Invoices!S:T,A208),0),IF(COUNTIF(Invoices!U:V,A208)&lt;&gt;0,IF(COUNTIF(Invoices!U:V,A208)&lt;&gt;0,SUMIF(Invoices!U:V,A208,Invoices!V:V)/COUNTIF(Invoices!U:V,A208),0),IF(COUNTIF(Invoices!W:X,A208)&lt;&gt;0,IF(COUNTIF(Invoices!W:X,A208)&lt;&gt;0,SUMIF(Invoices!W:X,A208,Invoices!X:X)/COUNTIF(Invoices!W:X,A208),0),IF(COUNTIF(Invoices!Y:Z,A208)&lt;&gt;0,IF(COUNTIF(Invoices!Y:Z,A208)&lt;&gt;0,SUMIF(Invoices!Y:Z,A208,Invoices!Z:Z)/COUNTIF(Invoices!Y:Z,A208),0),IF(COUNTIF(Invoices!AA:AB,A208)&lt;&gt;0,IF(COUNTIF(Invoices!AA:AB,A208)&lt;&gt;0,SUMIF(Invoices!AA:AB,A208,Invoices!AB:AB)/COUNTIF(Invoices!AA:AB,A208),0),IF(COUNTIF(Invoices!AC:AD,A208)&lt;&gt;0,IF(COUNTIF(Invoices!AC:AD,A208)&lt;&gt;0,SUMIF(Invoices!AC:AD,A208,Invoices!AD:AD)/COUNTIF(Invoices!AC:AD,A208),0),IF(COUNTIF(Invoices!AE:AF,A208)&lt;&gt;0,IF(COUNTIF(Invoices!AE:AF,A208)&lt;&gt;0,SUMIF(Invoices!AE:AF,A208,Invoices!AF:AF)/COUNTIF(Invoices!AE:AF,A208),0),IF(COUNTIF(Invoices!AG:AH,A208)&lt;&gt;0,IF(COUNTIF(Invoices!AG:AH,A208)&lt;&gt;0,SUMIF(Invoices!AG:AH,A208,Invoices!AH:AH)/COUNTIF(Invoices!AG:AH,A208),0),IF(COUNTIF(Invoices!AI:AJ,A208)&lt;&gt;0,IF(COUNTIF(Invoices!AI:AJ,A208)&lt;&gt;0,SUMIF(Invoices!AI:AJ,A208,Invoices!AJ:AJ)/COUNTIF(Invoices!AI:AJ,A208),0),IF(COUNTIF(Invoices!AK:AL,A208)&lt;&gt;0,IF(COUNTIF(Invoices!AK:AL,A208)&lt;&gt;0,SUMIF(Invoices!AK:AL,A208,Invoices!AL:AL)/COUNTIF(Invoices!AK:AL,A208),0),IF(COUNTIF(Invoices!AM:AN,A208)&lt;&gt;0,IF(COUNTIF(Invoices!AM:AN,A208)&lt;&gt;0,SUMIF(Invoices!AM:AN,A208,Invoices!AN:AN)/COUNTIF(Invoices!AM:AN,A208),0),"Not Available")))))))))))))))</f>
        <v>Not Available</v>
      </c>
    </row>
    <row r="209" spans="1:5" ht="13" x14ac:dyDescent="0.15">
      <c r="A209" s="6" t="s">
        <v>1017</v>
      </c>
      <c r="B209" s="6" t="s">
        <v>731</v>
      </c>
      <c r="C209" s="6" t="s">
        <v>732</v>
      </c>
      <c r="D209" s="6" t="s">
        <v>731</v>
      </c>
      <c r="E209">
        <f ca="1">IF(COUNTIF(Invoices!K:L,A209)&lt;&gt;0,IF(COUNTIF(Invoices!K:L,A209)&lt;&gt;0,SUMIF(Invoices!K:L,A209,Invoices!L:L)/COUNTIF(Invoices!K:L,A209),0),IF(COUNTIF(Invoices!M:N,A209)&lt;&gt;0,IF(COUNTIF(Invoices!M:N,A209)&lt;&gt;0,SUMIF(Invoices!M:N,A209,Invoices!N:N)/COUNTIF(Invoices!M:N,A209),0),IF(COUNTIF(Invoices!O:P,A209)&lt;&gt;0,IF(COUNTIF(Invoices!O:P,A209)&lt;&gt;0,SUMIF(Invoices!O:P,A209,Invoices!P:P)/COUNTIF(Invoices!O:P,A209),0),IF(COUNTIF(Invoices!Q:R,A209)&lt;&gt;0,IF(COUNTIF(Invoices!Q:R,A209)&lt;&gt;0,SUMIF(Invoices!Q:R,A209,Invoices!R:R)/COUNTIF(Invoices!Q:R,A209),0),IF(COUNTIF(Invoices!S:T,A209)&lt;&gt;0,IF(COUNTIF(Invoices!S:T,A209)&lt;&gt;0,SUMIF(Invoices!S:T,A209,Invoices!T:T)/COUNTIF(Invoices!S:T,A209),0),IF(COUNTIF(Invoices!U:V,A209)&lt;&gt;0,IF(COUNTIF(Invoices!U:V,A209)&lt;&gt;0,SUMIF(Invoices!U:V,A209,Invoices!V:V)/COUNTIF(Invoices!U:V,A209),0),IF(COUNTIF(Invoices!W:X,A209)&lt;&gt;0,IF(COUNTIF(Invoices!W:X,A209)&lt;&gt;0,SUMIF(Invoices!W:X,A209,Invoices!X:X)/COUNTIF(Invoices!W:X,A209),0),IF(COUNTIF(Invoices!Y:Z,A209)&lt;&gt;0,IF(COUNTIF(Invoices!Y:Z,A209)&lt;&gt;0,SUMIF(Invoices!Y:Z,A209,Invoices!Z:Z)/COUNTIF(Invoices!Y:Z,A209),0),IF(COUNTIF(Invoices!AA:AB,A209)&lt;&gt;0,IF(COUNTIF(Invoices!AA:AB,A209)&lt;&gt;0,SUMIF(Invoices!AA:AB,A209,Invoices!AB:AB)/COUNTIF(Invoices!AA:AB,A209),0),IF(COUNTIF(Invoices!AC:AD,A209)&lt;&gt;0,IF(COUNTIF(Invoices!AC:AD,A209)&lt;&gt;0,SUMIF(Invoices!AC:AD,A209,Invoices!AD:AD)/COUNTIF(Invoices!AC:AD,A209),0),IF(COUNTIF(Invoices!AE:AF,A209)&lt;&gt;0,IF(COUNTIF(Invoices!AE:AF,A209)&lt;&gt;0,SUMIF(Invoices!AE:AF,A209,Invoices!AF:AF)/COUNTIF(Invoices!AE:AF,A209),0),IF(COUNTIF(Invoices!AG:AH,A209)&lt;&gt;0,IF(COUNTIF(Invoices!AG:AH,A209)&lt;&gt;0,SUMIF(Invoices!AG:AH,A209,Invoices!AH:AH)/COUNTIF(Invoices!AG:AH,A209),0),IF(COUNTIF(Invoices!AI:AJ,A209)&lt;&gt;0,IF(COUNTIF(Invoices!AI:AJ,A209)&lt;&gt;0,SUMIF(Invoices!AI:AJ,A209,Invoices!AJ:AJ)/COUNTIF(Invoices!AI:AJ,A209),0),IF(COUNTIF(Invoices!AK:AL,A209)&lt;&gt;0,IF(COUNTIF(Invoices!AK:AL,A209)&lt;&gt;0,SUMIF(Invoices!AK:AL,A209,Invoices!AL:AL)/COUNTIF(Invoices!AK:AL,A209),0),IF(COUNTIF(Invoices!AM:AN,A209)&lt;&gt;0,IF(COUNTIF(Invoices!AM:AN,A209)&lt;&gt;0,SUMIF(Invoices!AM:AN,A209,Invoices!AN:AN)/COUNTIF(Invoices!AM:AN,A209),0),"Not Available")))))))))))))))</f>
        <v>0.99</v>
      </c>
    </row>
    <row r="210" spans="1:5" ht="13" x14ac:dyDescent="0.15">
      <c r="A210" s="6" t="s">
        <v>1018</v>
      </c>
      <c r="B210" s="6" t="s">
        <v>1019</v>
      </c>
      <c r="C210" s="6" t="s">
        <v>1020</v>
      </c>
      <c r="D210" s="6" t="s">
        <v>1021</v>
      </c>
      <c r="E210" t="str">
        <f>IF(COUNTIF(Invoices!K:L,A210)&lt;&gt;0,IF(COUNTIF(Invoices!K:L,A210)&lt;&gt;0,SUMIF(Invoices!K:L,A210,Invoices!L:L)/COUNTIF(Invoices!K:L,A210),0),IF(COUNTIF(Invoices!M:N,A210)&lt;&gt;0,IF(COUNTIF(Invoices!M:N,A210)&lt;&gt;0,SUMIF(Invoices!M:N,A210,Invoices!N:N)/COUNTIF(Invoices!M:N,A210),0),IF(COUNTIF(Invoices!O:P,A210)&lt;&gt;0,IF(COUNTIF(Invoices!O:P,A210)&lt;&gt;0,SUMIF(Invoices!O:P,A210,Invoices!P:P)/COUNTIF(Invoices!O:P,A210),0),IF(COUNTIF(Invoices!Q:R,A210)&lt;&gt;0,IF(COUNTIF(Invoices!Q:R,A210)&lt;&gt;0,SUMIF(Invoices!Q:R,A210,Invoices!R:R)/COUNTIF(Invoices!Q:R,A210),0),IF(COUNTIF(Invoices!S:T,A210)&lt;&gt;0,IF(COUNTIF(Invoices!S:T,A210)&lt;&gt;0,SUMIF(Invoices!S:T,A210,Invoices!T:T)/COUNTIF(Invoices!S:T,A210),0),IF(COUNTIF(Invoices!U:V,A210)&lt;&gt;0,IF(COUNTIF(Invoices!U:V,A210)&lt;&gt;0,SUMIF(Invoices!U:V,A210,Invoices!V:V)/COUNTIF(Invoices!U:V,A210),0),IF(COUNTIF(Invoices!W:X,A210)&lt;&gt;0,IF(COUNTIF(Invoices!W:X,A210)&lt;&gt;0,SUMIF(Invoices!W:X,A210,Invoices!X:X)/COUNTIF(Invoices!W:X,A210),0),IF(COUNTIF(Invoices!Y:Z,A210)&lt;&gt;0,IF(COUNTIF(Invoices!Y:Z,A210)&lt;&gt;0,SUMIF(Invoices!Y:Z,A210,Invoices!Z:Z)/COUNTIF(Invoices!Y:Z,A210),0),IF(COUNTIF(Invoices!AA:AB,A210)&lt;&gt;0,IF(COUNTIF(Invoices!AA:AB,A210)&lt;&gt;0,SUMIF(Invoices!AA:AB,A210,Invoices!AB:AB)/COUNTIF(Invoices!AA:AB,A210),0),IF(COUNTIF(Invoices!AC:AD,A210)&lt;&gt;0,IF(COUNTIF(Invoices!AC:AD,A210)&lt;&gt;0,SUMIF(Invoices!AC:AD,A210,Invoices!AD:AD)/COUNTIF(Invoices!AC:AD,A210),0),IF(COUNTIF(Invoices!AE:AF,A210)&lt;&gt;0,IF(COUNTIF(Invoices!AE:AF,A210)&lt;&gt;0,SUMIF(Invoices!AE:AF,A210,Invoices!AF:AF)/COUNTIF(Invoices!AE:AF,A210),0),IF(COUNTIF(Invoices!AG:AH,A210)&lt;&gt;0,IF(COUNTIF(Invoices!AG:AH,A210)&lt;&gt;0,SUMIF(Invoices!AG:AH,A210,Invoices!AH:AH)/COUNTIF(Invoices!AG:AH,A210),0),IF(COUNTIF(Invoices!AI:AJ,A210)&lt;&gt;0,IF(COUNTIF(Invoices!AI:AJ,A210)&lt;&gt;0,SUMIF(Invoices!AI:AJ,A210,Invoices!AJ:AJ)/COUNTIF(Invoices!AI:AJ,A210),0),IF(COUNTIF(Invoices!AK:AL,A210)&lt;&gt;0,IF(COUNTIF(Invoices!AK:AL,A210)&lt;&gt;0,SUMIF(Invoices!AK:AL,A210,Invoices!AL:AL)/COUNTIF(Invoices!AK:AL,A210),0),IF(COUNTIF(Invoices!AM:AN,A210)&lt;&gt;0,IF(COUNTIF(Invoices!AM:AN,A210)&lt;&gt;0,SUMIF(Invoices!AM:AN,A210,Invoices!AN:AN)/COUNTIF(Invoices!AM:AN,A210),0),"Not Available")))))))))))))))</f>
        <v>Not Available</v>
      </c>
    </row>
    <row r="211" spans="1:5" ht="13" x14ac:dyDescent="0.15">
      <c r="A211" s="6" t="s">
        <v>1022</v>
      </c>
      <c r="C211" s="6" t="s">
        <v>666</v>
      </c>
      <c r="D211" s="6" t="s">
        <v>667</v>
      </c>
      <c r="E211">
        <f ca="1">IF(COUNTIF(Invoices!K:L,A211)&lt;&gt;0,IF(COUNTIF(Invoices!K:L,A211)&lt;&gt;0,SUMIF(Invoices!K:L,A211,Invoices!L:L)/COUNTIF(Invoices!K:L,A211),0),IF(COUNTIF(Invoices!M:N,A211)&lt;&gt;0,IF(COUNTIF(Invoices!M:N,A211)&lt;&gt;0,SUMIF(Invoices!M:N,A211,Invoices!N:N)/COUNTIF(Invoices!M:N,A211),0),IF(COUNTIF(Invoices!O:P,A211)&lt;&gt;0,IF(COUNTIF(Invoices!O:P,A211)&lt;&gt;0,SUMIF(Invoices!O:P,A211,Invoices!P:P)/COUNTIF(Invoices!O:P,A211),0),IF(COUNTIF(Invoices!Q:R,A211)&lt;&gt;0,IF(COUNTIF(Invoices!Q:R,A211)&lt;&gt;0,SUMIF(Invoices!Q:R,A211,Invoices!R:R)/COUNTIF(Invoices!Q:R,A211),0),IF(COUNTIF(Invoices!S:T,A211)&lt;&gt;0,IF(COUNTIF(Invoices!S:T,A211)&lt;&gt;0,SUMIF(Invoices!S:T,A211,Invoices!T:T)/COUNTIF(Invoices!S:T,A211),0),IF(COUNTIF(Invoices!U:V,A211)&lt;&gt;0,IF(COUNTIF(Invoices!U:V,A211)&lt;&gt;0,SUMIF(Invoices!U:V,A211,Invoices!V:V)/COUNTIF(Invoices!U:V,A211),0),IF(COUNTIF(Invoices!W:X,A211)&lt;&gt;0,IF(COUNTIF(Invoices!W:X,A211)&lt;&gt;0,SUMIF(Invoices!W:X,A211,Invoices!X:X)/COUNTIF(Invoices!W:X,A211),0),IF(COUNTIF(Invoices!Y:Z,A211)&lt;&gt;0,IF(COUNTIF(Invoices!Y:Z,A211)&lt;&gt;0,SUMIF(Invoices!Y:Z,A211,Invoices!Z:Z)/COUNTIF(Invoices!Y:Z,A211),0),IF(COUNTIF(Invoices!AA:AB,A211)&lt;&gt;0,IF(COUNTIF(Invoices!AA:AB,A211)&lt;&gt;0,SUMIF(Invoices!AA:AB,A211,Invoices!AB:AB)/COUNTIF(Invoices!AA:AB,A211),0),IF(COUNTIF(Invoices!AC:AD,A211)&lt;&gt;0,IF(COUNTIF(Invoices!AC:AD,A211)&lt;&gt;0,SUMIF(Invoices!AC:AD,A211,Invoices!AD:AD)/COUNTIF(Invoices!AC:AD,A211),0),IF(COUNTIF(Invoices!AE:AF,A211)&lt;&gt;0,IF(COUNTIF(Invoices!AE:AF,A211)&lt;&gt;0,SUMIF(Invoices!AE:AF,A211,Invoices!AF:AF)/COUNTIF(Invoices!AE:AF,A211),0),IF(COUNTIF(Invoices!AG:AH,A211)&lt;&gt;0,IF(COUNTIF(Invoices!AG:AH,A211)&lt;&gt;0,SUMIF(Invoices!AG:AH,A211,Invoices!AH:AH)/COUNTIF(Invoices!AG:AH,A211),0),IF(COUNTIF(Invoices!AI:AJ,A211)&lt;&gt;0,IF(COUNTIF(Invoices!AI:AJ,A211)&lt;&gt;0,SUMIF(Invoices!AI:AJ,A211,Invoices!AJ:AJ)/COUNTIF(Invoices!AI:AJ,A211),0),IF(COUNTIF(Invoices!AK:AL,A211)&lt;&gt;0,IF(COUNTIF(Invoices!AK:AL,A211)&lt;&gt;0,SUMIF(Invoices!AK:AL,A211,Invoices!AL:AL)/COUNTIF(Invoices!AK:AL,A211),0),IF(COUNTIF(Invoices!AM:AN,A211)&lt;&gt;0,IF(COUNTIF(Invoices!AM:AN,A211)&lt;&gt;0,SUMIF(Invoices!AM:AN,A211,Invoices!AN:AN)/COUNTIF(Invoices!AM:AN,A211),0),"Not Available")))))))))))))))</f>
        <v>0.99</v>
      </c>
    </row>
    <row r="212" spans="1:5" ht="13" x14ac:dyDescent="0.15">
      <c r="A212" s="6" t="s">
        <v>1023</v>
      </c>
      <c r="C212" s="6" t="s">
        <v>931</v>
      </c>
      <c r="D212" s="6" t="s">
        <v>932</v>
      </c>
      <c r="E212">
        <f ca="1">IF(COUNTIF(Invoices!K:L,A212)&lt;&gt;0,IF(COUNTIF(Invoices!K:L,A212)&lt;&gt;0,SUMIF(Invoices!K:L,A212,Invoices!L:L)/COUNTIF(Invoices!K:L,A212),0),IF(COUNTIF(Invoices!M:N,A212)&lt;&gt;0,IF(COUNTIF(Invoices!M:N,A212)&lt;&gt;0,SUMIF(Invoices!M:N,A212,Invoices!N:N)/COUNTIF(Invoices!M:N,A212),0),IF(COUNTIF(Invoices!O:P,A212)&lt;&gt;0,IF(COUNTIF(Invoices!O:P,A212)&lt;&gt;0,SUMIF(Invoices!O:P,A212,Invoices!P:P)/COUNTIF(Invoices!O:P,A212),0),IF(COUNTIF(Invoices!Q:R,A212)&lt;&gt;0,IF(COUNTIF(Invoices!Q:R,A212)&lt;&gt;0,SUMIF(Invoices!Q:R,A212,Invoices!R:R)/COUNTIF(Invoices!Q:R,A212),0),IF(COUNTIF(Invoices!S:T,A212)&lt;&gt;0,IF(COUNTIF(Invoices!S:T,A212)&lt;&gt;0,SUMIF(Invoices!S:T,A212,Invoices!T:T)/COUNTIF(Invoices!S:T,A212),0),IF(COUNTIF(Invoices!U:V,A212)&lt;&gt;0,IF(COUNTIF(Invoices!U:V,A212)&lt;&gt;0,SUMIF(Invoices!U:V,A212,Invoices!V:V)/COUNTIF(Invoices!U:V,A212),0),IF(COUNTIF(Invoices!W:X,A212)&lt;&gt;0,IF(COUNTIF(Invoices!W:X,A212)&lt;&gt;0,SUMIF(Invoices!W:X,A212,Invoices!X:X)/COUNTIF(Invoices!W:X,A212),0),IF(COUNTIF(Invoices!Y:Z,A212)&lt;&gt;0,IF(COUNTIF(Invoices!Y:Z,A212)&lt;&gt;0,SUMIF(Invoices!Y:Z,A212,Invoices!Z:Z)/COUNTIF(Invoices!Y:Z,A212),0),IF(COUNTIF(Invoices!AA:AB,A212)&lt;&gt;0,IF(COUNTIF(Invoices!AA:AB,A212)&lt;&gt;0,SUMIF(Invoices!AA:AB,A212,Invoices!AB:AB)/COUNTIF(Invoices!AA:AB,A212),0),IF(COUNTIF(Invoices!AC:AD,A212)&lt;&gt;0,IF(COUNTIF(Invoices!AC:AD,A212)&lt;&gt;0,SUMIF(Invoices!AC:AD,A212,Invoices!AD:AD)/COUNTIF(Invoices!AC:AD,A212),0),IF(COUNTIF(Invoices!AE:AF,A212)&lt;&gt;0,IF(COUNTIF(Invoices!AE:AF,A212)&lt;&gt;0,SUMIF(Invoices!AE:AF,A212,Invoices!AF:AF)/COUNTIF(Invoices!AE:AF,A212),0),IF(COUNTIF(Invoices!AG:AH,A212)&lt;&gt;0,IF(COUNTIF(Invoices!AG:AH,A212)&lt;&gt;0,SUMIF(Invoices!AG:AH,A212,Invoices!AH:AH)/COUNTIF(Invoices!AG:AH,A212),0),IF(COUNTIF(Invoices!AI:AJ,A212)&lt;&gt;0,IF(COUNTIF(Invoices!AI:AJ,A212)&lt;&gt;0,SUMIF(Invoices!AI:AJ,A212,Invoices!AJ:AJ)/COUNTIF(Invoices!AI:AJ,A212),0),IF(COUNTIF(Invoices!AK:AL,A212)&lt;&gt;0,IF(COUNTIF(Invoices!AK:AL,A212)&lt;&gt;0,SUMIF(Invoices!AK:AL,A212,Invoices!AL:AL)/COUNTIF(Invoices!AK:AL,A212),0),IF(COUNTIF(Invoices!AM:AN,A212)&lt;&gt;0,IF(COUNTIF(Invoices!AM:AN,A212)&lt;&gt;0,SUMIF(Invoices!AM:AN,A212,Invoices!AN:AN)/COUNTIF(Invoices!AM:AN,A212),0),"Not Available")))))))))))))))</f>
        <v>0.99</v>
      </c>
    </row>
    <row r="213" spans="1:5" ht="13" x14ac:dyDescent="0.15">
      <c r="A213" s="6" t="s">
        <v>1024</v>
      </c>
      <c r="C213" s="6" t="s">
        <v>1025</v>
      </c>
      <c r="D213" s="6" t="s">
        <v>863</v>
      </c>
      <c r="E213" t="str">
        <f>IF(COUNTIF(Invoices!K:L,A213)&lt;&gt;0,IF(COUNTIF(Invoices!K:L,A213)&lt;&gt;0,SUMIF(Invoices!K:L,A213,Invoices!L:L)/COUNTIF(Invoices!K:L,A213),0),IF(COUNTIF(Invoices!M:N,A213)&lt;&gt;0,IF(COUNTIF(Invoices!M:N,A213)&lt;&gt;0,SUMIF(Invoices!M:N,A213,Invoices!N:N)/COUNTIF(Invoices!M:N,A213),0),IF(COUNTIF(Invoices!O:P,A213)&lt;&gt;0,IF(COUNTIF(Invoices!O:P,A213)&lt;&gt;0,SUMIF(Invoices!O:P,A213,Invoices!P:P)/COUNTIF(Invoices!O:P,A213),0),IF(COUNTIF(Invoices!Q:R,A213)&lt;&gt;0,IF(COUNTIF(Invoices!Q:R,A213)&lt;&gt;0,SUMIF(Invoices!Q:R,A213,Invoices!R:R)/COUNTIF(Invoices!Q:R,A213),0),IF(COUNTIF(Invoices!S:T,A213)&lt;&gt;0,IF(COUNTIF(Invoices!S:T,A213)&lt;&gt;0,SUMIF(Invoices!S:T,A213,Invoices!T:T)/COUNTIF(Invoices!S:T,A213),0),IF(COUNTIF(Invoices!U:V,A213)&lt;&gt;0,IF(COUNTIF(Invoices!U:V,A213)&lt;&gt;0,SUMIF(Invoices!U:V,A213,Invoices!V:V)/COUNTIF(Invoices!U:V,A213),0),IF(COUNTIF(Invoices!W:X,A213)&lt;&gt;0,IF(COUNTIF(Invoices!W:X,A213)&lt;&gt;0,SUMIF(Invoices!W:X,A213,Invoices!X:X)/COUNTIF(Invoices!W:X,A213),0),IF(COUNTIF(Invoices!Y:Z,A213)&lt;&gt;0,IF(COUNTIF(Invoices!Y:Z,A213)&lt;&gt;0,SUMIF(Invoices!Y:Z,A213,Invoices!Z:Z)/COUNTIF(Invoices!Y:Z,A213),0),IF(COUNTIF(Invoices!AA:AB,A213)&lt;&gt;0,IF(COUNTIF(Invoices!AA:AB,A213)&lt;&gt;0,SUMIF(Invoices!AA:AB,A213,Invoices!AB:AB)/COUNTIF(Invoices!AA:AB,A213),0),IF(COUNTIF(Invoices!AC:AD,A213)&lt;&gt;0,IF(COUNTIF(Invoices!AC:AD,A213)&lt;&gt;0,SUMIF(Invoices!AC:AD,A213,Invoices!AD:AD)/COUNTIF(Invoices!AC:AD,A213),0),IF(COUNTIF(Invoices!AE:AF,A213)&lt;&gt;0,IF(COUNTIF(Invoices!AE:AF,A213)&lt;&gt;0,SUMIF(Invoices!AE:AF,A213,Invoices!AF:AF)/COUNTIF(Invoices!AE:AF,A213),0),IF(COUNTIF(Invoices!AG:AH,A213)&lt;&gt;0,IF(COUNTIF(Invoices!AG:AH,A213)&lt;&gt;0,SUMIF(Invoices!AG:AH,A213,Invoices!AH:AH)/COUNTIF(Invoices!AG:AH,A213),0),IF(COUNTIF(Invoices!AI:AJ,A213)&lt;&gt;0,IF(COUNTIF(Invoices!AI:AJ,A213)&lt;&gt;0,SUMIF(Invoices!AI:AJ,A213,Invoices!AJ:AJ)/COUNTIF(Invoices!AI:AJ,A213),0),IF(COUNTIF(Invoices!AK:AL,A213)&lt;&gt;0,IF(COUNTIF(Invoices!AK:AL,A213)&lt;&gt;0,SUMIF(Invoices!AK:AL,A213,Invoices!AL:AL)/COUNTIF(Invoices!AK:AL,A213),0),IF(COUNTIF(Invoices!AM:AN,A213)&lt;&gt;0,IF(COUNTIF(Invoices!AM:AN,A213)&lt;&gt;0,SUMIF(Invoices!AM:AN,A213,Invoices!AN:AN)/COUNTIF(Invoices!AM:AN,A213),0),"Not Available")))))))))))))))</f>
        <v>Not Available</v>
      </c>
    </row>
    <row r="214" spans="1:5" ht="13" x14ac:dyDescent="0.15">
      <c r="A214" s="6" t="s">
        <v>1026</v>
      </c>
      <c r="B214" s="6" t="s">
        <v>742</v>
      </c>
      <c r="C214" s="6" t="s">
        <v>743</v>
      </c>
      <c r="D214" s="6" t="s">
        <v>744</v>
      </c>
      <c r="E214">
        <f ca="1">IF(COUNTIF(Invoices!K:L,A214)&lt;&gt;0,IF(COUNTIF(Invoices!K:L,A214)&lt;&gt;0,SUMIF(Invoices!K:L,A214,Invoices!L:L)/COUNTIF(Invoices!K:L,A214),0),IF(COUNTIF(Invoices!M:N,A214)&lt;&gt;0,IF(COUNTIF(Invoices!M:N,A214)&lt;&gt;0,SUMIF(Invoices!M:N,A214,Invoices!N:N)/COUNTIF(Invoices!M:N,A214),0),IF(COUNTIF(Invoices!O:P,A214)&lt;&gt;0,IF(COUNTIF(Invoices!O:P,A214)&lt;&gt;0,SUMIF(Invoices!O:P,A214,Invoices!P:P)/COUNTIF(Invoices!O:P,A214),0),IF(COUNTIF(Invoices!Q:R,A214)&lt;&gt;0,IF(COUNTIF(Invoices!Q:R,A214)&lt;&gt;0,SUMIF(Invoices!Q:R,A214,Invoices!R:R)/COUNTIF(Invoices!Q:R,A214),0),IF(COUNTIF(Invoices!S:T,A214)&lt;&gt;0,IF(COUNTIF(Invoices!S:T,A214)&lt;&gt;0,SUMIF(Invoices!S:T,A214,Invoices!T:T)/COUNTIF(Invoices!S:T,A214),0),IF(COUNTIF(Invoices!U:V,A214)&lt;&gt;0,IF(COUNTIF(Invoices!U:V,A214)&lt;&gt;0,SUMIF(Invoices!U:V,A214,Invoices!V:V)/COUNTIF(Invoices!U:V,A214),0),IF(COUNTIF(Invoices!W:X,A214)&lt;&gt;0,IF(COUNTIF(Invoices!W:X,A214)&lt;&gt;0,SUMIF(Invoices!W:X,A214,Invoices!X:X)/COUNTIF(Invoices!W:X,A214),0),IF(COUNTIF(Invoices!Y:Z,A214)&lt;&gt;0,IF(COUNTIF(Invoices!Y:Z,A214)&lt;&gt;0,SUMIF(Invoices!Y:Z,A214,Invoices!Z:Z)/COUNTIF(Invoices!Y:Z,A214),0),IF(COUNTIF(Invoices!AA:AB,A214)&lt;&gt;0,IF(COUNTIF(Invoices!AA:AB,A214)&lt;&gt;0,SUMIF(Invoices!AA:AB,A214,Invoices!AB:AB)/COUNTIF(Invoices!AA:AB,A214),0),IF(COUNTIF(Invoices!AC:AD,A214)&lt;&gt;0,IF(COUNTIF(Invoices!AC:AD,A214)&lt;&gt;0,SUMIF(Invoices!AC:AD,A214,Invoices!AD:AD)/COUNTIF(Invoices!AC:AD,A214),0),IF(COUNTIF(Invoices!AE:AF,A214)&lt;&gt;0,IF(COUNTIF(Invoices!AE:AF,A214)&lt;&gt;0,SUMIF(Invoices!AE:AF,A214,Invoices!AF:AF)/COUNTIF(Invoices!AE:AF,A214),0),IF(COUNTIF(Invoices!AG:AH,A214)&lt;&gt;0,IF(COUNTIF(Invoices!AG:AH,A214)&lt;&gt;0,SUMIF(Invoices!AG:AH,A214,Invoices!AH:AH)/COUNTIF(Invoices!AG:AH,A214),0),IF(COUNTIF(Invoices!AI:AJ,A214)&lt;&gt;0,IF(COUNTIF(Invoices!AI:AJ,A214)&lt;&gt;0,SUMIF(Invoices!AI:AJ,A214,Invoices!AJ:AJ)/COUNTIF(Invoices!AI:AJ,A214),0),IF(COUNTIF(Invoices!AK:AL,A214)&lt;&gt;0,IF(COUNTIF(Invoices!AK:AL,A214)&lt;&gt;0,SUMIF(Invoices!AK:AL,A214,Invoices!AL:AL)/COUNTIF(Invoices!AK:AL,A214),0),IF(COUNTIF(Invoices!AM:AN,A214)&lt;&gt;0,IF(COUNTIF(Invoices!AM:AN,A214)&lt;&gt;0,SUMIF(Invoices!AM:AN,A214,Invoices!AN:AN)/COUNTIF(Invoices!AM:AN,A214),0),"Not Available")))))))))))))))</f>
        <v>0.99</v>
      </c>
    </row>
    <row r="215" spans="1:5" ht="13" x14ac:dyDescent="0.15">
      <c r="A215" s="6" t="s">
        <v>1027</v>
      </c>
      <c r="C215" s="6" t="s">
        <v>1028</v>
      </c>
      <c r="D215" s="6" t="s">
        <v>690</v>
      </c>
      <c r="E215">
        <f ca="1">IF(COUNTIF(Invoices!K:L,A215)&lt;&gt;0,IF(COUNTIF(Invoices!K:L,A215)&lt;&gt;0,SUMIF(Invoices!K:L,A215,Invoices!L:L)/COUNTIF(Invoices!K:L,A215),0),IF(COUNTIF(Invoices!M:N,A215)&lt;&gt;0,IF(COUNTIF(Invoices!M:N,A215)&lt;&gt;0,SUMIF(Invoices!M:N,A215,Invoices!N:N)/COUNTIF(Invoices!M:N,A215),0),IF(COUNTIF(Invoices!O:P,A215)&lt;&gt;0,IF(COUNTIF(Invoices!O:P,A215)&lt;&gt;0,SUMIF(Invoices!O:P,A215,Invoices!P:P)/COUNTIF(Invoices!O:P,A215),0),IF(COUNTIF(Invoices!Q:R,A215)&lt;&gt;0,IF(COUNTIF(Invoices!Q:R,A215)&lt;&gt;0,SUMIF(Invoices!Q:R,A215,Invoices!R:R)/COUNTIF(Invoices!Q:R,A215),0),IF(COUNTIF(Invoices!S:T,A215)&lt;&gt;0,IF(COUNTIF(Invoices!S:T,A215)&lt;&gt;0,SUMIF(Invoices!S:T,A215,Invoices!T:T)/COUNTIF(Invoices!S:T,A215),0),IF(COUNTIF(Invoices!U:V,A215)&lt;&gt;0,IF(COUNTIF(Invoices!U:V,A215)&lt;&gt;0,SUMIF(Invoices!U:V,A215,Invoices!V:V)/COUNTIF(Invoices!U:V,A215),0),IF(COUNTIF(Invoices!W:X,A215)&lt;&gt;0,IF(COUNTIF(Invoices!W:X,A215)&lt;&gt;0,SUMIF(Invoices!W:X,A215,Invoices!X:X)/COUNTIF(Invoices!W:X,A215),0),IF(COUNTIF(Invoices!Y:Z,A215)&lt;&gt;0,IF(COUNTIF(Invoices!Y:Z,A215)&lt;&gt;0,SUMIF(Invoices!Y:Z,A215,Invoices!Z:Z)/COUNTIF(Invoices!Y:Z,A215),0),IF(COUNTIF(Invoices!AA:AB,A215)&lt;&gt;0,IF(COUNTIF(Invoices!AA:AB,A215)&lt;&gt;0,SUMIF(Invoices!AA:AB,A215,Invoices!AB:AB)/COUNTIF(Invoices!AA:AB,A215),0),IF(COUNTIF(Invoices!AC:AD,A215)&lt;&gt;0,IF(COUNTIF(Invoices!AC:AD,A215)&lt;&gt;0,SUMIF(Invoices!AC:AD,A215,Invoices!AD:AD)/COUNTIF(Invoices!AC:AD,A215),0),IF(COUNTIF(Invoices!AE:AF,A215)&lt;&gt;0,IF(COUNTIF(Invoices!AE:AF,A215)&lt;&gt;0,SUMIF(Invoices!AE:AF,A215,Invoices!AF:AF)/COUNTIF(Invoices!AE:AF,A215),0),IF(COUNTIF(Invoices!AG:AH,A215)&lt;&gt;0,IF(COUNTIF(Invoices!AG:AH,A215)&lt;&gt;0,SUMIF(Invoices!AG:AH,A215,Invoices!AH:AH)/COUNTIF(Invoices!AG:AH,A215),0),IF(COUNTIF(Invoices!AI:AJ,A215)&lt;&gt;0,IF(COUNTIF(Invoices!AI:AJ,A215)&lt;&gt;0,SUMIF(Invoices!AI:AJ,A215,Invoices!AJ:AJ)/COUNTIF(Invoices!AI:AJ,A215),0),IF(COUNTIF(Invoices!AK:AL,A215)&lt;&gt;0,IF(COUNTIF(Invoices!AK:AL,A215)&lt;&gt;0,SUMIF(Invoices!AK:AL,A215,Invoices!AL:AL)/COUNTIF(Invoices!AK:AL,A215),0),IF(COUNTIF(Invoices!AM:AN,A215)&lt;&gt;0,IF(COUNTIF(Invoices!AM:AN,A215)&lt;&gt;0,SUMIF(Invoices!AM:AN,A215,Invoices!AN:AN)/COUNTIF(Invoices!AM:AN,A215),0),"Not Available")))))))))))))))</f>
        <v>0.99</v>
      </c>
    </row>
    <row r="216" spans="1:5" ht="13" x14ac:dyDescent="0.15">
      <c r="A216" s="6" t="s">
        <v>1029</v>
      </c>
      <c r="B216" s="6" t="s">
        <v>587</v>
      </c>
      <c r="C216" s="6" t="s">
        <v>586</v>
      </c>
      <c r="D216" s="6" t="s">
        <v>587</v>
      </c>
      <c r="E216">
        <f ca="1">IF(COUNTIF(Invoices!K:L,A216)&lt;&gt;0,IF(COUNTIF(Invoices!K:L,A216)&lt;&gt;0,SUMIF(Invoices!K:L,A216,Invoices!L:L)/COUNTIF(Invoices!K:L,A216),0),IF(COUNTIF(Invoices!M:N,A216)&lt;&gt;0,IF(COUNTIF(Invoices!M:N,A216)&lt;&gt;0,SUMIF(Invoices!M:N,A216,Invoices!N:N)/COUNTIF(Invoices!M:N,A216),0),IF(COUNTIF(Invoices!O:P,A216)&lt;&gt;0,IF(COUNTIF(Invoices!O:P,A216)&lt;&gt;0,SUMIF(Invoices!O:P,A216,Invoices!P:P)/COUNTIF(Invoices!O:P,A216),0),IF(COUNTIF(Invoices!Q:R,A216)&lt;&gt;0,IF(COUNTIF(Invoices!Q:R,A216)&lt;&gt;0,SUMIF(Invoices!Q:R,A216,Invoices!R:R)/COUNTIF(Invoices!Q:R,A216),0),IF(COUNTIF(Invoices!S:T,A216)&lt;&gt;0,IF(COUNTIF(Invoices!S:T,A216)&lt;&gt;0,SUMIF(Invoices!S:T,A216,Invoices!T:T)/COUNTIF(Invoices!S:T,A216),0),IF(COUNTIF(Invoices!U:V,A216)&lt;&gt;0,IF(COUNTIF(Invoices!U:V,A216)&lt;&gt;0,SUMIF(Invoices!U:V,A216,Invoices!V:V)/COUNTIF(Invoices!U:V,A216),0),IF(COUNTIF(Invoices!W:X,A216)&lt;&gt;0,IF(COUNTIF(Invoices!W:X,A216)&lt;&gt;0,SUMIF(Invoices!W:X,A216,Invoices!X:X)/COUNTIF(Invoices!W:X,A216),0),IF(COUNTIF(Invoices!Y:Z,A216)&lt;&gt;0,IF(COUNTIF(Invoices!Y:Z,A216)&lt;&gt;0,SUMIF(Invoices!Y:Z,A216,Invoices!Z:Z)/COUNTIF(Invoices!Y:Z,A216),0),IF(COUNTIF(Invoices!AA:AB,A216)&lt;&gt;0,IF(COUNTIF(Invoices!AA:AB,A216)&lt;&gt;0,SUMIF(Invoices!AA:AB,A216,Invoices!AB:AB)/COUNTIF(Invoices!AA:AB,A216),0),IF(COUNTIF(Invoices!AC:AD,A216)&lt;&gt;0,IF(COUNTIF(Invoices!AC:AD,A216)&lt;&gt;0,SUMIF(Invoices!AC:AD,A216,Invoices!AD:AD)/COUNTIF(Invoices!AC:AD,A216),0),IF(COUNTIF(Invoices!AE:AF,A216)&lt;&gt;0,IF(COUNTIF(Invoices!AE:AF,A216)&lt;&gt;0,SUMIF(Invoices!AE:AF,A216,Invoices!AF:AF)/COUNTIF(Invoices!AE:AF,A216),0),IF(COUNTIF(Invoices!AG:AH,A216)&lt;&gt;0,IF(COUNTIF(Invoices!AG:AH,A216)&lt;&gt;0,SUMIF(Invoices!AG:AH,A216,Invoices!AH:AH)/COUNTIF(Invoices!AG:AH,A216),0),IF(COUNTIF(Invoices!AI:AJ,A216)&lt;&gt;0,IF(COUNTIF(Invoices!AI:AJ,A216)&lt;&gt;0,SUMIF(Invoices!AI:AJ,A216,Invoices!AJ:AJ)/COUNTIF(Invoices!AI:AJ,A216),0),IF(COUNTIF(Invoices!AK:AL,A216)&lt;&gt;0,IF(COUNTIF(Invoices!AK:AL,A216)&lt;&gt;0,SUMIF(Invoices!AK:AL,A216,Invoices!AL:AL)/COUNTIF(Invoices!AK:AL,A216),0),IF(COUNTIF(Invoices!AM:AN,A216)&lt;&gt;0,IF(COUNTIF(Invoices!AM:AN,A216)&lt;&gt;0,SUMIF(Invoices!AM:AN,A216,Invoices!AN:AN)/COUNTIF(Invoices!AM:AN,A216),0),"Not Available")))))))))))))))</f>
        <v>0.99</v>
      </c>
    </row>
    <row r="217" spans="1:5" ht="13" x14ac:dyDescent="0.15">
      <c r="A217" s="6" t="s">
        <v>1030</v>
      </c>
      <c r="B217" s="6" t="s">
        <v>962</v>
      </c>
      <c r="C217" s="6" t="s">
        <v>960</v>
      </c>
      <c r="D217" s="6" t="s">
        <v>962</v>
      </c>
      <c r="E217">
        <f ca="1">IF(COUNTIF(Invoices!K:L,A217)&lt;&gt;0,IF(COUNTIF(Invoices!K:L,A217)&lt;&gt;0,SUMIF(Invoices!K:L,A217,Invoices!L:L)/COUNTIF(Invoices!K:L,A217),0),IF(COUNTIF(Invoices!M:N,A217)&lt;&gt;0,IF(COUNTIF(Invoices!M:N,A217)&lt;&gt;0,SUMIF(Invoices!M:N,A217,Invoices!N:N)/COUNTIF(Invoices!M:N,A217),0),IF(COUNTIF(Invoices!O:P,A217)&lt;&gt;0,IF(COUNTIF(Invoices!O:P,A217)&lt;&gt;0,SUMIF(Invoices!O:P,A217,Invoices!P:P)/COUNTIF(Invoices!O:P,A217),0),IF(COUNTIF(Invoices!Q:R,A217)&lt;&gt;0,IF(COUNTIF(Invoices!Q:R,A217)&lt;&gt;0,SUMIF(Invoices!Q:R,A217,Invoices!R:R)/COUNTIF(Invoices!Q:R,A217),0),IF(COUNTIF(Invoices!S:T,A217)&lt;&gt;0,IF(COUNTIF(Invoices!S:T,A217)&lt;&gt;0,SUMIF(Invoices!S:T,A217,Invoices!T:T)/COUNTIF(Invoices!S:T,A217),0),IF(COUNTIF(Invoices!U:V,A217)&lt;&gt;0,IF(COUNTIF(Invoices!U:V,A217)&lt;&gt;0,SUMIF(Invoices!U:V,A217,Invoices!V:V)/COUNTIF(Invoices!U:V,A217),0),IF(COUNTIF(Invoices!W:X,A217)&lt;&gt;0,IF(COUNTIF(Invoices!W:X,A217)&lt;&gt;0,SUMIF(Invoices!W:X,A217,Invoices!X:X)/COUNTIF(Invoices!W:X,A217),0),IF(COUNTIF(Invoices!Y:Z,A217)&lt;&gt;0,IF(COUNTIF(Invoices!Y:Z,A217)&lt;&gt;0,SUMIF(Invoices!Y:Z,A217,Invoices!Z:Z)/COUNTIF(Invoices!Y:Z,A217),0),IF(COUNTIF(Invoices!AA:AB,A217)&lt;&gt;0,IF(COUNTIF(Invoices!AA:AB,A217)&lt;&gt;0,SUMIF(Invoices!AA:AB,A217,Invoices!AB:AB)/COUNTIF(Invoices!AA:AB,A217),0),IF(COUNTIF(Invoices!AC:AD,A217)&lt;&gt;0,IF(COUNTIF(Invoices!AC:AD,A217)&lt;&gt;0,SUMIF(Invoices!AC:AD,A217,Invoices!AD:AD)/COUNTIF(Invoices!AC:AD,A217),0),IF(COUNTIF(Invoices!AE:AF,A217)&lt;&gt;0,IF(COUNTIF(Invoices!AE:AF,A217)&lt;&gt;0,SUMIF(Invoices!AE:AF,A217,Invoices!AF:AF)/COUNTIF(Invoices!AE:AF,A217),0),IF(COUNTIF(Invoices!AG:AH,A217)&lt;&gt;0,IF(COUNTIF(Invoices!AG:AH,A217)&lt;&gt;0,SUMIF(Invoices!AG:AH,A217,Invoices!AH:AH)/COUNTIF(Invoices!AG:AH,A217),0),IF(COUNTIF(Invoices!AI:AJ,A217)&lt;&gt;0,IF(COUNTIF(Invoices!AI:AJ,A217)&lt;&gt;0,SUMIF(Invoices!AI:AJ,A217,Invoices!AJ:AJ)/COUNTIF(Invoices!AI:AJ,A217),0),IF(COUNTIF(Invoices!AK:AL,A217)&lt;&gt;0,IF(COUNTIF(Invoices!AK:AL,A217)&lt;&gt;0,SUMIF(Invoices!AK:AL,A217,Invoices!AL:AL)/COUNTIF(Invoices!AK:AL,A217),0),IF(COUNTIF(Invoices!AM:AN,A217)&lt;&gt;0,IF(COUNTIF(Invoices!AM:AN,A217)&lt;&gt;0,SUMIF(Invoices!AM:AN,A217,Invoices!AN:AN)/COUNTIF(Invoices!AM:AN,A217),0),"Not Available")))))))))))))))</f>
        <v>0.99</v>
      </c>
    </row>
    <row r="218" spans="1:5" ht="13" x14ac:dyDescent="0.15">
      <c r="A218" s="6" t="s">
        <v>664</v>
      </c>
      <c r="B218" s="6" t="s">
        <v>663</v>
      </c>
      <c r="C218" s="6" t="s">
        <v>664</v>
      </c>
      <c r="D218" s="6" t="s">
        <v>663</v>
      </c>
      <c r="E218" t="str">
        <f>IF(COUNTIF(Invoices!K:L,A218)&lt;&gt;0,IF(COUNTIF(Invoices!K:L,A218)&lt;&gt;0,SUMIF(Invoices!K:L,A218,Invoices!L:L)/COUNTIF(Invoices!K:L,A218),0),IF(COUNTIF(Invoices!M:N,A218)&lt;&gt;0,IF(COUNTIF(Invoices!M:N,A218)&lt;&gt;0,SUMIF(Invoices!M:N,A218,Invoices!N:N)/COUNTIF(Invoices!M:N,A218),0),IF(COUNTIF(Invoices!O:P,A218)&lt;&gt;0,IF(COUNTIF(Invoices!O:P,A218)&lt;&gt;0,SUMIF(Invoices!O:P,A218,Invoices!P:P)/COUNTIF(Invoices!O:P,A218),0),IF(COUNTIF(Invoices!Q:R,A218)&lt;&gt;0,IF(COUNTIF(Invoices!Q:R,A218)&lt;&gt;0,SUMIF(Invoices!Q:R,A218,Invoices!R:R)/COUNTIF(Invoices!Q:R,A218),0),IF(COUNTIF(Invoices!S:T,A218)&lt;&gt;0,IF(COUNTIF(Invoices!S:T,A218)&lt;&gt;0,SUMIF(Invoices!S:T,A218,Invoices!T:T)/COUNTIF(Invoices!S:T,A218),0),IF(COUNTIF(Invoices!U:V,A218)&lt;&gt;0,IF(COUNTIF(Invoices!U:V,A218)&lt;&gt;0,SUMIF(Invoices!U:V,A218,Invoices!V:V)/COUNTIF(Invoices!U:V,A218),0),IF(COUNTIF(Invoices!W:X,A218)&lt;&gt;0,IF(COUNTIF(Invoices!W:X,A218)&lt;&gt;0,SUMIF(Invoices!W:X,A218,Invoices!X:X)/COUNTIF(Invoices!W:X,A218),0),IF(COUNTIF(Invoices!Y:Z,A218)&lt;&gt;0,IF(COUNTIF(Invoices!Y:Z,A218)&lt;&gt;0,SUMIF(Invoices!Y:Z,A218,Invoices!Z:Z)/COUNTIF(Invoices!Y:Z,A218),0),IF(COUNTIF(Invoices!AA:AB,A218)&lt;&gt;0,IF(COUNTIF(Invoices!AA:AB,A218)&lt;&gt;0,SUMIF(Invoices!AA:AB,A218,Invoices!AB:AB)/COUNTIF(Invoices!AA:AB,A218),0),IF(COUNTIF(Invoices!AC:AD,A218)&lt;&gt;0,IF(COUNTIF(Invoices!AC:AD,A218)&lt;&gt;0,SUMIF(Invoices!AC:AD,A218,Invoices!AD:AD)/COUNTIF(Invoices!AC:AD,A218),0),IF(COUNTIF(Invoices!AE:AF,A218)&lt;&gt;0,IF(COUNTIF(Invoices!AE:AF,A218)&lt;&gt;0,SUMIF(Invoices!AE:AF,A218,Invoices!AF:AF)/COUNTIF(Invoices!AE:AF,A218),0),IF(COUNTIF(Invoices!AG:AH,A218)&lt;&gt;0,IF(COUNTIF(Invoices!AG:AH,A218)&lt;&gt;0,SUMIF(Invoices!AG:AH,A218,Invoices!AH:AH)/COUNTIF(Invoices!AG:AH,A218),0),IF(COUNTIF(Invoices!AI:AJ,A218)&lt;&gt;0,IF(COUNTIF(Invoices!AI:AJ,A218)&lt;&gt;0,SUMIF(Invoices!AI:AJ,A218,Invoices!AJ:AJ)/COUNTIF(Invoices!AI:AJ,A218),0),IF(COUNTIF(Invoices!AK:AL,A218)&lt;&gt;0,IF(COUNTIF(Invoices!AK:AL,A218)&lt;&gt;0,SUMIF(Invoices!AK:AL,A218,Invoices!AL:AL)/COUNTIF(Invoices!AK:AL,A218),0),IF(COUNTIF(Invoices!AM:AN,A218)&lt;&gt;0,IF(COUNTIF(Invoices!AM:AN,A218)&lt;&gt;0,SUMIF(Invoices!AM:AN,A218,Invoices!AN:AN)/COUNTIF(Invoices!AM:AN,A218),0),"Not Available")))))))))))))))</f>
        <v>Not Available</v>
      </c>
    </row>
    <row r="219" spans="1:5" ht="13" x14ac:dyDescent="0.15">
      <c r="A219" s="6" t="s">
        <v>1031</v>
      </c>
      <c r="B219" s="6" t="s">
        <v>1032</v>
      </c>
      <c r="C219" s="6" t="s">
        <v>1033</v>
      </c>
      <c r="D219" s="6" t="s">
        <v>1034</v>
      </c>
      <c r="E219">
        <f ca="1">IF(COUNTIF(Invoices!K:L,A219)&lt;&gt;0,IF(COUNTIF(Invoices!K:L,A219)&lt;&gt;0,SUMIF(Invoices!K:L,A219,Invoices!L:L)/COUNTIF(Invoices!K:L,A219),0),IF(COUNTIF(Invoices!M:N,A219)&lt;&gt;0,IF(COUNTIF(Invoices!M:N,A219)&lt;&gt;0,SUMIF(Invoices!M:N,A219,Invoices!N:N)/COUNTIF(Invoices!M:N,A219),0),IF(COUNTIF(Invoices!O:P,A219)&lt;&gt;0,IF(COUNTIF(Invoices!O:P,A219)&lt;&gt;0,SUMIF(Invoices!O:P,A219,Invoices!P:P)/COUNTIF(Invoices!O:P,A219),0),IF(COUNTIF(Invoices!Q:R,A219)&lt;&gt;0,IF(COUNTIF(Invoices!Q:R,A219)&lt;&gt;0,SUMIF(Invoices!Q:R,A219,Invoices!R:R)/COUNTIF(Invoices!Q:R,A219),0),IF(COUNTIF(Invoices!S:T,A219)&lt;&gt;0,IF(COUNTIF(Invoices!S:T,A219)&lt;&gt;0,SUMIF(Invoices!S:T,A219,Invoices!T:T)/COUNTIF(Invoices!S:T,A219),0),IF(COUNTIF(Invoices!U:V,A219)&lt;&gt;0,IF(COUNTIF(Invoices!U:V,A219)&lt;&gt;0,SUMIF(Invoices!U:V,A219,Invoices!V:V)/COUNTIF(Invoices!U:V,A219),0),IF(COUNTIF(Invoices!W:X,A219)&lt;&gt;0,IF(COUNTIF(Invoices!W:X,A219)&lt;&gt;0,SUMIF(Invoices!W:X,A219,Invoices!X:X)/COUNTIF(Invoices!W:X,A219),0),IF(COUNTIF(Invoices!Y:Z,A219)&lt;&gt;0,IF(COUNTIF(Invoices!Y:Z,A219)&lt;&gt;0,SUMIF(Invoices!Y:Z,A219,Invoices!Z:Z)/COUNTIF(Invoices!Y:Z,A219),0),IF(COUNTIF(Invoices!AA:AB,A219)&lt;&gt;0,IF(COUNTIF(Invoices!AA:AB,A219)&lt;&gt;0,SUMIF(Invoices!AA:AB,A219,Invoices!AB:AB)/COUNTIF(Invoices!AA:AB,A219),0),IF(COUNTIF(Invoices!AC:AD,A219)&lt;&gt;0,IF(COUNTIF(Invoices!AC:AD,A219)&lt;&gt;0,SUMIF(Invoices!AC:AD,A219,Invoices!AD:AD)/COUNTIF(Invoices!AC:AD,A219),0),IF(COUNTIF(Invoices!AE:AF,A219)&lt;&gt;0,IF(COUNTIF(Invoices!AE:AF,A219)&lt;&gt;0,SUMIF(Invoices!AE:AF,A219,Invoices!AF:AF)/COUNTIF(Invoices!AE:AF,A219),0),IF(COUNTIF(Invoices!AG:AH,A219)&lt;&gt;0,IF(COUNTIF(Invoices!AG:AH,A219)&lt;&gt;0,SUMIF(Invoices!AG:AH,A219,Invoices!AH:AH)/COUNTIF(Invoices!AG:AH,A219),0),IF(COUNTIF(Invoices!AI:AJ,A219)&lt;&gt;0,IF(COUNTIF(Invoices!AI:AJ,A219)&lt;&gt;0,SUMIF(Invoices!AI:AJ,A219,Invoices!AJ:AJ)/COUNTIF(Invoices!AI:AJ,A219),0),IF(COUNTIF(Invoices!AK:AL,A219)&lt;&gt;0,IF(COUNTIF(Invoices!AK:AL,A219)&lt;&gt;0,SUMIF(Invoices!AK:AL,A219,Invoices!AL:AL)/COUNTIF(Invoices!AK:AL,A219),0),IF(COUNTIF(Invoices!AM:AN,A219)&lt;&gt;0,IF(COUNTIF(Invoices!AM:AN,A219)&lt;&gt;0,SUMIF(Invoices!AM:AN,A219,Invoices!AN:AN)/COUNTIF(Invoices!AM:AN,A219),0),"Not Available")))))))))))))))</f>
        <v>0.99</v>
      </c>
    </row>
    <row r="220" spans="1:5" ht="13" x14ac:dyDescent="0.15">
      <c r="A220" s="6" t="s">
        <v>1035</v>
      </c>
      <c r="B220" s="6" t="s">
        <v>1036</v>
      </c>
      <c r="C220" s="6" t="s">
        <v>735</v>
      </c>
      <c r="D220" s="6" t="s">
        <v>736</v>
      </c>
      <c r="E220">
        <f ca="1">IF(COUNTIF(Invoices!K:L,A220)&lt;&gt;0,IF(COUNTIF(Invoices!K:L,A220)&lt;&gt;0,SUMIF(Invoices!K:L,A220,Invoices!L:L)/COUNTIF(Invoices!K:L,A220),0),IF(COUNTIF(Invoices!M:N,A220)&lt;&gt;0,IF(COUNTIF(Invoices!M:N,A220)&lt;&gt;0,SUMIF(Invoices!M:N,A220,Invoices!N:N)/COUNTIF(Invoices!M:N,A220),0),IF(COUNTIF(Invoices!O:P,A220)&lt;&gt;0,IF(COUNTIF(Invoices!O:P,A220)&lt;&gt;0,SUMIF(Invoices!O:P,A220,Invoices!P:P)/COUNTIF(Invoices!O:P,A220),0),IF(COUNTIF(Invoices!Q:R,A220)&lt;&gt;0,IF(COUNTIF(Invoices!Q:R,A220)&lt;&gt;0,SUMIF(Invoices!Q:R,A220,Invoices!R:R)/COUNTIF(Invoices!Q:R,A220),0),IF(COUNTIF(Invoices!S:T,A220)&lt;&gt;0,IF(COUNTIF(Invoices!S:T,A220)&lt;&gt;0,SUMIF(Invoices!S:T,A220,Invoices!T:T)/COUNTIF(Invoices!S:T,A220),0),IF(COUNTIF(Invoices!U:V,A220)&lt;&gt;0,IF(COUNTIF(Invoices!U:V,A220)&lt;&gt;0,SUMIF(Invoices!U:V,A220,Invoices!V:V)/COUNTIF(Invoices!U:V,A220),0),IF(COUNTIF(Invoices!W:X,A220)&lt;&gt;0,IF(COUNTIF(Invoices!W:X,A220)&lt;&gt;0,SUMIF(Invoices!W:X,A220,Invoices!X:X)/COUNTIF(Invoices!W:X,A220),0),IF(COUNTIF(Invoices!Y:Z,A220)&lt;&gt;0,IF(COUNTIF(Invoices!Y:Z,A220)&lt;&gt;0,SUMIF(Invoices!Y:Z,A220,Invoices!Z:Z)/COUNTIF(Invoices!Y:Z,A220),0),IF(COUNTIF(Invoices!AA:AB,A220)&lt;&gt;0,IF(COUNTIF(Invoices!AA:AB,A220)&lt;&gt;0,SUMIF(Invoices!AA:AB,A220,Invoices!AB:AB)/COUNTIF(Invoices!AA:AB,A220),0),IF(COUNTIF(Invoices!AC:AD,A220)&lt;&gt;0,IF(COUNTIF(Invoices!AC:AD,A220)&lt;&gt;0,SUMIF(Invoices!AC:AD,A220,Invoices!AD:AD)/COUNTIF(Invoices!AC:AD,A220),0),IF(COUNTIF(Invoices!AE:AF,A220)&lt;&gt;0,IF(COUNTIF(Invoices!AE:AF,A220)&lt;&gt;0,SUMIF(Invoices!AE:AF,A220,Invoices!AF:AF)/COUNTIF(Invoices!AE:AF,A220),0),IF(COUNTIF(Invoices!AG:AH,A220)&lt;&gt;0,IF(COUNTIF(Invoices!AG:AH,A220)&lt;&gt;0,SUMIF(Invoices!AG:AH,A220,Invoices!AH:AH)/COUNTIF(Invoices!AG:AH,A220),0),IF(COUNTIF(Invoices!AI:AJ,A220)&lt;&gt;0,IF(COUNTIF(Invoices!AI:AJ,A220)&lt;&gt;0,SUMIF(Invoices!AI:AJ,A220,Invoices!AJ:AJ)/COUNTIF(Invoices!AI:AJ,A220),0),IF(COUNTIF(Invoices!AK:AL,A220)&lt;&gt;0,IF(COUNTIF(Invoices!AK:AL,A220)&lt;&gt;0,SUMIF(Invoices!AK:AL,A220,Invoices!AL:AL)/COUNTIF(Invoices!AK:AL,A220),0),IF(COUNTIF(Invoices!AM:AN,A220)&lt;&gt;0,IF(COUNTIF(Invoices!AM:AN,A220)&lt;&gt;0,SUMIF(Invoices!AM:AN,A220,Invoices!AN:AN)/COUNTIF(Invoices!AM:AN,A220),0),"Not Available")))))))))))))))</f>
        <v>0.99</v>
      </c>
    </row>
    <row r="221" spans="1:5" ht="13" x14ac:dyDescent="0.15">
      <c r="A221" s="6" t="s">
        <v>1037</v>
      </c>
      <c r="B221" s="6" t="s">
        <v>1038</v>
      </c>
      <c r="C221" s="6" t="s">
        <v>1039</v>
      </c>
      <c r="D221" s="6" t="s">
        <v>1040</v>
      </c>
      <c r="E221" t="str">
        <f>IF(COUNTIF(Invoices!K:L,A221)&lt;&gt;0,IF(COUNTIF(Invoices!K:L,A221)&lt;&gt;0,SUMIF(Invoices!K:L,A221,Invoices!L:L)/COUNTIF(Invoices!K:L,A221),0),IF(COUNTIF(Invoices!M:N,A221)&lt;&gt;0,IF(COUNTIF(Invoices!M:N,A221)&lt;&gt;0,SUMIF(Invoices!M:N,A221,Invoices!N:N)/COUNTIF(Invoices!M:N,A221),0),IF(COUNTIF(Invoices!O:P,A221)&lt;&gt;0,IF(COUNTIF(Invoices!O:P,A221)&lt;&gt;0,SUMIF(Invoices!O:P,A221,Invoices!P:P)/COUNTIF(Invoices!O:P,A221),0),IF(COUNTIF(Invoices!Q:R,A221)&lt;&gt;0,IF(COUNTIF(Invoices!Q:R,A221)&lt;&gt;0,SUMIF(Invoices!Q:R,A221,Invoices!R:R)/COUNTIF(Invoices!Q:R,A221),0),IF(COUNTIF(Invoices!S:T,A221)&lt;&gt;0,IF(COUNTIF(Invoices!S:T,A221)&lt;&gt;0,SUMIF(Invoices!S:T,A221,Invoices!T:T)/COUNTIF(Invoices!S:T,A221),0),IF(COUNTIF(Invoices!U:V,A221)&lt;&gt;0,IF(COUNTIF(Invoices!U:V,A221)&lt;&gt;0,SUMIF(Invoices!U:V,A221,Invoices!V:V)/COUNTIF(Invoices!U:V,A221),0),IF(COUNTIF(Invoices!W:X,A221)&lt;&gt;0,IF(COUNTIF(Invoices!W:X,A221)&lt;&gt;0,SUMIF(Invoices!W:X,A221,Invoices!X:X)/COUNTIF(Invoices!W:X,A221),0),IF(COUNTIF(Invoices!Y:Z,A221)&lt;&gt;0,IF(COUNTIF(Invoices!Y:Z,A221)&lt;&gt;0,SUMIF(Invoices!Y:Z,A221,Invoices!Z:Z)/COUNTIF(Invoices!Y:Z,A221),0),IF(COUNTIF(Invoices!AA:AB,A221)&lt;&gt;0,IF(COUNTIF(Invoices!AA:AB,A221)&lt;&gt;0,SUMIF(Invoices!AA:AB,A221,Invoices!AB:AB)/COUNTIF(Invoices!AA:AB,A221),0),IF(COUNTIF(Invoices!AC:AD,A221)&lt;&gt;0,IF(COUNTIF(Invoices!AC:AD,A221)&lt;&gt;0,SUMIF(Invoices!AC:AD,A221,Invoices!AD:AD)/COUNTIF(Invoices!AC:AD,A221),0),IF(COUNTIF(Invoices!AE:AF,A221)&lt;&gt;0,IF(COUNTIF(Invoices!AE:AF,A221)&lt;&gt;0,SUMIF(Invoices!AE:AF,A221,Invoices!AF:AF)/COUNTIF(Invoices!AE:AF,A221),0),IF(COUNTIF(Invoices!AG:AH,A221)&lt;&gt;0,IF(COUNTIF(Invoices!AG:AH,A221)&lt;&gt;0,SUMIF(Invoices!AG:AH,A221,Invoices!AH:AH)/COUNTIF(Invoices!AG:AH,A221),0),IF(COUNTIF(Invoices!AI:AJ,A221)&lt;&gt;0,IF(COUNTIF(Invoices!AI:AJ,A221)&lt;&gt;0,SUMIF(Invoices!AI:AJ,A221,Invoices!AJ:AJ)/COUNTIF(Invoices!AI:AJ,A221),0),IF(COUNTIF(Invoices!AK:AL,A221)&lt;&gt;0,IF(COUNTIF(Invoices!AK:AL,A221)&lt;&gt;0,SUMIF(Invoices!AK:AL,A221,Invoices!AL:AL)/COUNTIF(Invoices!AK:AL,A221),0),IF(COUNTIF(Invoices!AM:AN,A221)&lt;&gt;0,IF(COUNTIF(Invoices!AM:AN,A221)&lt;&gt;0,SUMIF(Invoices!AM:AN,A221,Invoices!AN:AN)/COUNTIF(Invoices!AM:AN,A221),0),"Not Available")))))))))))))))</f>
        <v>Not Available</v>
      </c>
    </row>
    <row r="222" spans="1:5" ht="13" x14ac:dyDescent="0.15">
      <c r="A222" s="6" t="s">
        <v>1041</v>
      </c>
      <c r="C222" s="6" t="s">
        <v>1042</v>
      </c>
      <c r="D222" s="6" t="s">
        <v>1043</v>
      </c>
      <c r="E222">
        <f ca="1">IF(COUNTIF(Invoices!K:L,A222)&lt;&gt;0,IF(COUNTIF(Invoices!K:L,A222)&lt;&gt;0,SUMIF(Invoices!K:L,A222,Invoices!L:L)/COUNTIF(Invoices!K:L,A222),0),IF(COUNTIF(Invoices!M:N,A222)&lt;&gt;0,IF(COUNTIF(Invoices!M:N,A222)&lt;&gt;0,SUMIF(Invoices!M:N,A222,Invoices!N:N)/COUNTIF(Invoices!M:N,A222),0),IF(COUNTIF(Invoices!O:P,A222)&lt;&gt;0,IF(COUNTIF(Invoices!O:P,A222)&lt;&gt;0,SUMIF(Invoices!O:P,A222,Invoices!P:P)/COUNTIF(Invoices!O:P,A222),0),IF(COUNTIF(Invoices!Q:R,A222)&lt;&gt;0,IF(COUNTIF(Invoices!Q:R,A222)&lt;&gt;0,SUMIF(Invoices!Q:R,A222,Invoices!R:R)/COUNTIF(Invoices!Q:R,A222),0),IF(COUNTIF(Invoices!S:T,A222)&lt;&gt;0,IF(COUNTIF(Invoices!S:T,A222)&lt;&gt;0,SUMIF(Invoices!S:T,A222,Invoices!T:T)/COUNTIF(Invoices!S:T,A222),0),IF(COUNTIF(Invoices!U:V,A222)&lt;&gt;0,IF(COUNTIF(Invoices!U:V,A222)&lt;&gt;0,SUMIF(Invoices!U:V,A222,Invoices!V:V)/COUNTIF(Invoices!U:V,A222),0),IF(COUNTIF(Invoices!W:X,A222)&lt;&gt;0,IF(COUNTIF(Invoices!W:X,A222)&lt;&gt;0,SUMIF(Invoices!W:X,A222,Invoices!X:X)/COUNTIF(Invoices!W:X,A222),0),IF(COUNTIF(Invoices!Y:Z,A222)&lt;&gt;0,IF(COUNTIF(Invoices!Y:Z,A222)&lt;&gt;0,SUMIF(Invoices!Y:Z,A222,Invoices!Z:Z)/COUNTIF(Invoices!Y:Z,A222),0),IF(COUNTIF(Invoices!AA:AB,A222)&lt;&gt;0,IF(COUNTIF(Invoices!AA:AB,A222)&lt;&gt;0,SUMIF(Invoices!AA:AB,A222,Invoices!AB:AB)/COUNTIF(Invoices!AA:AB,A222),0),IF(COUNTIF(Invoices!AC:AD,A222)&lt;&gt;0,IF(COUNTIF(Invoices!AC:AD,A222)&lt;&gt;0,SUMIF(Invoices!AC:AD,A222,Invoices!AD:AD)/COUNTIF(Invoices!AC:AD,A222),0),IF(COUNTIF(Invoices!AE:AF,A222)&lt;&gt;0,IF(COUNTIF(Invoices!AE:AF,A222)&lt;&gt;0,SUMIF(Invoices!AE:AF,A222,Invoices!AF:AF)/COUNTIF(Invoices!AE:AF,A222),0),IF(COUNTIF(Invoices!AG:AH,A222)&lt;&gt;0,IF(COUNTIF(Invoices!AG:AH,A222)&lt;&gt;0,SUMIF(Invoices!AG:AH,A222,Invoices!AH:AH)/COUNTIF(Invoices!AG:AH,A222),0),IF(COUNTIF(Invoices!AI:AJ,A222)&lt;&gt;0,IF(COUNTIF(Invoices!AI:AJ,A222)&lt;&gt;0,SUMIF(Invoices!AI:AJ,A222,Invoices!AJ:AJ)/COUNTIF(Invoices!AI:AJ,A222),0),IF(COUNTIF(Invoices!AK:AL,A222)&lt;&gt;0,IF(COUNTIF(Invoices!AK:AL,A222)&lt;&gt;0,SUMIF(Invoices!AK:AL,A222,Invoices!AL:AL)/COUNTIF(Invoices!AK:AL,A222),0),IF(COUNTIF(Invoices!AM:AN,A222)&lt;&gt;0,IF(COUNTIF(Invoices!AM:AN,A222)&lt;&gt;0,SUMIF(Invoices!AM:AN,A222,Invoices!AN:AN)/COUNTIF(Invoices!AM:AN,A222),0),"Not Available")))))))))))))))</f>
        <v>0.99</v>
      </c>
    </row>
    <row r="223" spans="1:5" ht="13" x14ac:dyDescent="0.15">
      <c r="A223" s="6" t="s">
        <v>1044</v>
      </c>
      <c r="C223" s="6" t="s">
        <v>818</v>
      </c>
      <c r="D223" s="6" t="s">
        <v>819</v>
      </c>
      <c r="E223" t="str">
        <f>IF(COUNTIF(Invoices!K:L,A223)&lt;&gt;0,IF(COUNTIF(Invoices!K:L,A223)&lt;&gt;0,SUMIF(Invoices!K:L,A223,Invoices!L:L)/COUNTIF(Invoices!K:L,A223),0),IF(COUNTIF(Invoices!M:N,A223)&lt;&gt;0,IF(COUNTIF(Invoices!M:N,A223)&lt;&gt;0,SUMIF(Invoices!M:N,A223,Invoices!N:N)/COUNTIF(Invoices!M:N,A223),0),IF(COUNTIF(Invoices!O:P,A223)&lt;&gt;0,IF(COUNTIF(Invoices!O:P,A223)&lt;&gt;0,SUMIF(Invoices!O:P,A223,Invoices!P:P)/COUNTIF(Invoices!O:P,A223),0),IF(COUNTIF(Invoices!Q:R,A223)&lt;&gt;0,IF(COUNTIF(Invoices!Q:R,A223)&lt;&gt;0,SUMIF(Invoices!Q:R,A223,Invoices!R:R)/COUNTIF(Invoices!Q:R,A223),0),IF(COUNTIF(Invoices!S:T,A223)&lt;&gt;0,IF(COUNTIF(Invoices!S:T,A223)&lt;&gt;0,SUMIF(Invoices!S:T,A223,Invoices!T:T)/COUNTIF(Invoices!S:T,A223),0),IF(COUNTIF(Invoices!U:V,A223)&lt;&gt;0,IF(COUNTIF(Invoices!U:V,A223)&lt;&gt;0,SUMIF(Invoices!U:V,A223,Invoices!V:V)/COUNTIF(Invoices!U:V,A223),0),IF(COUNTIF(Invoices!W:X,A223)&lt;&gt;0,IF(COUNTIF(Invoices!W:X,A223)&lt;&gt;0,SUMIF(Invoices!W:X,A223,Invoices!X:X)/COUNTIF(Invoices!W:X,A223),0),IF(COUNTIF(Invoices!Y:Z,A223)&lt;&gt;0,IF(COUNTIF(Invoices!Y:Z,A223)&lt;&gt;0,SUMIF(Invoices!Y:Z,A223,Invoices!Z:Z)/COUNTIF(Invoices!Y:Z,A223),0),IF(COUNTIF(Invoices!AA:AB,A223)&lt;&gt;0,IF(COUNTIF(Invoices!AA:AB,A223)&lt;&gt;0,SUMIF(Invoices!AA:AB,A223,Invoices!AB:AB)/COUNTIF(Invoices!AA:AB,A223),0),IF(COUNTIF(Invoices!AC:AD,A223)&lt;&gt;0,IF(COUNTIF(Invoices!AC:AD,A223)&lt;&gt;0,SUMIF(Invoices!AC:AD,A223,Invoices!AD:AD)/COUNTIF(Invoices!AC:AD,A223),0),IF(COUNTIF(Invoices!AE:AF,A223)&lt;&gt;0,IF(COUNTIF(Invoices!AE:AF,A223)&lt;&gt;0,SUMIF(Invoices!AE:AF,A223,Invoices!AF:AF)/COUNTIF(Invoices!AE:AF,A223),0),IF(COUNTIF(Invoices!AG:AH,A223)&lt;&gt;0,IF(COUNTIF(Invoices!AG:AH,A223)&lt;&gt;0,SUMIF(Invoices!AG:AH,A223,Invoices!AH:AH)/COUNTIF(Invoices!AG:AH,A223),0),IF(COUNTIF(Invoices!AI:AJ,A223)&lt;&gt;0,IF(COUNTIF(Invoices!AI:AJ,A223)&lt;&gt;0,SUMIF(Invoices!AI:AJ,A223,Invoices!AJ:AJ)/COUNTIF(Invoices!AI:AJ,A223),0),IF(COUNTIF(Invoices!AK:AL,A223)&lt;&gt;0,IF(COUNTIF(Invoices!AK:AL,A223)&lt;&gt;0,SUMIF(Invoices!AK:AL,A223,Invoices!AL:AL)/COUNTIF(Invoices!AK:AL,A223),0),IF(COUNTIF(Invoices!AM:AN,A223)&lt;&gt;0,IF(COUNTIF(Invoices!AM:AN,A223)&lt;&gt;0,SUMIF(Invoices!AM:AN,A223,Invoices!AN:AN)/COUNTIF(Invoices!AM:AN,A223),0),"Not Available")))))))))))))))</f>
        <v>Not Available</v>
      </c>
    </row>
    <row r="224" spans="1:5" ht="13" x14ac:dyDescent="0.15">
      <c r="A224" s="6" t="s">
        <v>1045</v>
      </c>
      <c r="B224" s="6" t="s">
        <v>1046</v>
      </c>
      <c r="C224" s="6" t="s">
        <v>1047</v>
      </c>
      <c r="D224" s="6" t="s">
        <v>1046</v>
      </c>
      <c r="E224" t="str">
        <f>IF(COUNTIF(Invoices!K:L,A224)&lt;&gt;0,IF(COUNTIF(Invoices!K:L,A224)&lt;&gt;0,SUMIF(Invoices!K:L,A224,Invoices!L:L)/COUNTIF(Invoices!K:L,A224),0),IF(COUNTIF(Invoices!M:N,A224)&lt;&gt;0,IF(COUNTIF(Invoices!M:N,A224)&lt;&gt;0,SUMIF(Invoices!M:N,A224,Invoices!N:N)/COUNTIF(Invoices!M:N,A224),0),IF(COUNTIF(Invoices!O:P,A224)&lt;&gt;0,IF(COUNTIF(Invoices!O:P,A224)&lt;&gt;0,SUMIF(Invoices!O:P,A224,Invoices!P:P)/COUNTIF(Invoices!O:P,A224),0),IF(COUNTIF(Invoices!Q:R,A224)&lt;&gt;0,IF(COUNTIF(Invoices!Q:R,A224)&lt;&gt;0,SUMIF(Invoices!Q:R,A224,Invoices!R:R)/COUNTIF(Invoices!Q:R,A224),0),IF(COUNTIF(Invoices!S:T,A224)&lt;&gt;0,IF(COUNTIF(Invoices!S:T,A224)&lt;&gt;0,SUMIF(Invoices!S:T,A224,Invoices!T:T)/COUNTIF(Invoices!S:T,A224),0),IF(COUNTIF(Invoices!U:V,A224)&lt;&gt;0,IF(COUNTIF(Invoices!U:V,A224)&lt;&gt;0,SUMIF(Invoices!U:V,A224,Invoices!V:V)/COUNTIF(Invoices!U:V,A224),0),IF(COUNTIF(Invoices!W:X,A224)&lt;&gt;0,IF(COUNTIF(Invoices!W:X,A224)&lt;&gt;0,SUMIF(Invoices!W:X,A224,Invoices!X:X)/COUNTIF(Invoices!W:X,A224),0),IF(COUNTIF(Invoices!Y:Z,A224)&lt;&gt;0,IF(COUNTIF(Invoices!Y:Z,A224)&lt;&gt;0,SUMIF(Invoices!Y:Z,A224,Invoices!Z:Z)/COUNTIF(Invoices!Y:Z,A224),0),IF(COUNTIF(Invoices!AA:AB,A224)&lt;&gt;0,IF(COUNTIF(Invoices!AA:AB,A224)&lt;&gt;0,SUMIF(Invoices!AA:AB,A224,Invoices!AB:AB)/COUNTIF(Invoices!AA:AB,A224),0),IF(COUNTIF(Invoices!AC:AD,A224)&lt;&gt;0,IF(COUNTIF(Invoices!AC:AD,A224)&lt;&gt;0,SUMIF(Invoices!AC:AD,A224,Invoices!AD:AD)/COUNTIF(Invoices!AC:AD,A224),0),IF(COUNTIF(Invoices!AE:AF,A224)&lt;&gt;0,IF(COUNTIF(Invoices!AE:AF,A224)&lt;&gt;0,SUMIF(Invoices!AE:AF,A224,Invoices!AF:AF)/COUNTIF(Invoices!AE:AF,A224),0),IF(COUNTIF(Invoices!AG:AH,A224)&lt;&gt;0,IF(COUNTIF(Invoices!AG:AH,A224)&lt;&gt;0,SUMIF(Invoices!AG:AH,A224,Invoices!AH:AH)/COUNTIF(Invoices!AG:AH,A224),0),IF(COUNTIF(Invoices!AI:AJ,A224)&lt;&gt;0,IF(COUNTIF(Invoices!AI:AJ,A224)&lt;&gt;0,SUMIF(Invoices!AI:AJ,A224,Invoices!AJ:AJ)/COUNTIF(Invoices!AI:AJ,A224),0),IF(COUNTIF(Invoices!AK:AL,A224)&lt;&gt;0,IF(COUNTIF(Invoices!AK:AL,A224)&lt;&gt;0,SUMIF(Invoices!AK:AL,A224,Invoices!AL:AL)/COUNTIF(Invoices!AK:AL,A224),0),IF(COUNTIF(Invoices!AM:AN,A224)&lt;&gt;0,IF(COUNTIF(Invoices!AM:AN,A224)&lt;&gt;0,SUMIF(Invoices!AM:AN,A224,Invoices!AN:AN)/COUNTIF(Invoices!AM:AN,A224),0),"Not Available")))))))))))))))</f>
        <v>Not Available</v>
      </c>
    </row>
    <row r="225" spans="1:5" ht="13" x14ac:dyDescent="0.15">
      <c r="A225" s="6" t="s">
        <v>1048</v>
      </c>
      <c r="B225" s="6" t="s">
        <v>850</v>
      </c>
      <c r="C225" s="6" t="s">
        <v>851</v>
      </c>
      <c r="D225" s="6" t="s">
        <v>850</v>
      </c>
      <c r="E225">
        <f ca="1">IF(COUNTIF(Invoices!K:L,A225)&lt;&gt;0,IF(COUNTIF(Invoices!K:L,A225)&lt;&gt;0,SUMIF(Invoices!K:L,A225,Invoices!L:L)/COUNTIF(Invoices!K:L,A225),0),IF(COUNTIF(Invoices!M:N,A225)&lt;&gt;0,IF(COUNTIF(Invoices!M:N,A225)&lt;&gt;0,SUMIF(Invoices!M:N,A225,Invoices!N:N)/COUNTIF(Invoices!M:N,A225),0),IF(COUNTIF(Invoices!O:P,A225)&lt;&gt;0,IF(COUNTIF(Invoices!O:P,A225)&lt;&gt;0,SUMIF(Invoices!O:P,A225,Invoices!P:P)/COUNTIF(Invoices!O:P,A225),0),IF(COUNTIF(Invoices!Q:R,A225)&lt;&gt;0,IF(COUNTIF(Invoices!Q:R,A225)&lt;&gt;0,SUMIF(Invoices!Q:R,A225,Invoices!R:R)/COUNTIF(Invoices!Q:R,A225),0),IF(COUNTIF(Invoices!S:T,A225)&lt;&gt;0,IF(COUNTIF(Invoices!S:T,A225)&lt;&gt;0,SUMIF(Invoices!S:T,A225,Invoices!T:T)/COUNTIF(Invoices!S:T,A225),0),IF(COUNTIF(Invoices!U:V,A225)&lt;&gt;0,IF(COUNTIF(Invoices!U:V,A225)&lt;&gt;0,SUMIF(Invoices!U:V,A225,Invoices!V:V)/COUNTIF(Invoices!U:V,A225),0),IF(COUNTIF(Invoices!W:X,A225)&lt;&gt;0,IF(COUNTIF(Invoices!W:X,A225)&lt;&gt;0,SUMIF(Invoices!W:X,A225,Invoices!X:X)/COUNTIF(Invoices!W:X,A225),0),IF(COUNTIF(Invoices!Y:Z,A225)&lt;&gt;0,IF(COUNTIF(Invoices!Y:Z,A225)&lt;&gt;0,SUMIF(Invoices!Y:Z,A225,Invoices!Z:Z)/COUNTIF(Invoices!Y:Z,A225),0),IF(COUNTIF(Invoices!AA:AB,A225)&lt;&gt;0,IF(COUNTIF(Invoices!AA:AB,A225)&lt;&gt;0,SUMIF(Invoices!AA:AB,A225,Invoices!AB:AB)/COUNTIF(Invoices!AA:AB,A225),0),IF(COUNTIF(Invoices!AC:AD,A225)&lt;&gt;0,IF(COUNTIF(Invoices!AC:AD,A225)&lt;&gt;0,SUMIF(Invoices!AC:AD,A225,Invoices!AD:AD)/COUNTIF(Invoices!AC:AD,A225),0),IF(COUNTIF(Invoices!AE:AF,A225)&lt;&gt;0,IF(COUNTIF(Invoices!AE:AF,A225)&lt;&gt;0,SUMIF(Invoices!AE:AF,A225,Invoices!AF:AF)/COUNTIF(Invoices!AE:AF,A225),0),IF(COUNTIF(Invoices!AG:AH,A225)&lt;&gt;0,IF(COUNTIF(Invoices!AG:AH,A225)&lt;&gt;0,SUMIF(Invoices!AG:AH,A225,Invoices!AH:AH)/COUNTIF(Invoices!AG:AH,A225),0),IF(COUNTIF(Invoices!AI:AJ,A225)&lt;&gt;0,IF(COUNTIF(Invoices!AI:AJ,A225)&lt;&gt;0,SUMIF(Invoices!AI:AJ,A225,Invoices!AJ:AJ)/COUNTIF(Invoices!AI:AJ,A225),0),IF(COUNTIF(Invoices!AK:AL,A225)&lt;&gt;0,IF(COUNTIF(Invoices!AK:AL,A225)&lt;&gt;0,SUMIF(Invoices!AK:AL,A225,Invoices!AL:AL)/COUNTIF(Invoices!AK:AL,A225),0),IF(COUNTIF(Invoices!AM:AN,A225)&lt;&gt;0,IF(COUNTIF(Invoices!AM:AN,A225)&lt;&gt;0,SUMIF(Invoices!AM:AN,A225,Invoices!AN:AN)/COUNTIF(Invoices!AM:AN,A225),0),"Not Available")))))))))))))))</f>
        <v>0.99</v>
      </c>
    </row>
    <row r="226" spans="1:5" ht="13" x14ac:dyDescent="0.15">
      <c r="A226" s="6" t="s">
        <v>1049</v>
      </c>
      <c r="B226" s="6" t="s">
        <v>585</v>
      </c>
      <c r="C226" s="6" t="s">
        <v>587</v>
      </c>
      <c r="D226" s="6" t="s">
        <v>587</v>
      </c>
      <c r="E226" t="str">
        <f>IF(COUNTIF(Invoices!K:L,A226)&lt;&gt;0,IF(COUNTIF(Invoices!K:L,A226)&lt;&gt;0,SUMIF(Invoices!K:L,A226,Invoices!L:L)/COUNTIF(Invoices!K:L,A226),0),IF(COUNTIF(Invoices!M:N,A226)&lt;&gt;0,IF(COUNTIF(Invoices!M:N,A226)&lt;&gt;0,SUMIF(Invoices!M:N,A226,Invoices!N:N)/COUNTIF(Invoices!M:N,A226),0),IF(COUNTIF(Invoices!O:P,A226)&lt;&gt;0,IF(COUNTIF(Invoices!O:P,A226)&lt;&gt;0,SUMIF(Invoices!O:P,A226,Invoices!P:P)/COUNTIF(Invoices!O:P,A226),0),IF(COUNTIF(Invoices!Q:R,A226)&lt;&gt;0,IF(COUNTIF(Invoices!Q:R,A226)&lt;&gt;0,SUMIF(Invoices!Q:R,A226,Invoices!R:R)/COUNTIF(Invoices!Q:R,A226),0),IF(COUNTIF(Invoices!S:T,A226)&lt;&gt;0,IF(COUNTIF(Invoices!S:T,A226)&lt;&gt;0,SUMIF(Invoices!S:T,A226,Invoices!T:T)/COUNTIF(Invoices!S:T,A226),0),IF(COUNTIF(Invoices!U:V,A226)&lt;&gt;0,IF(COUNTIF(Invoices!U:V,A226)&lt;&gt;0,SUMIF(Invoices!U:V,A226,Invoices!V:V)/COUNTIF(Invoices!U:V,A226),0),IF(COUNTIF(Invoices!W:X,A226)&lt;&gt;0,IF(COUNTIF(Invoices!W:X,A226)&lt;&gt;0,SUMIF(Invoices!W:X,A226,Invoices!X:X)/COUNTIF(Invoices!W:X,A226),0),IF(COUNTIF(Invoices!Y:Z,A226)&lt;&gt;0,IF(COUNTIF(Invoices!Y:Z,A226)&lt;&gt;0,SUMIF(Invoices!Y:Z,A226,Invoices!Z:Z)/COUNTIF(Invoices!Y:Z,A226),0),IF(COUNTIF(Invoices!AA:AB,A226)&lt;&gt;0,IF(COUNTIF(Invoices!AA:AB,A226)&lt;&gt;0,SUMIF(Invoices!AA:AB,A226,Invoices!AB:AB)/COUNTIF(Invoices!AA:AB,A226),0),IF(COUNTIF(Invoices!AC:AD,A226)&lt;&gt;0,IF(COUNTIF(Invoices!AC:AD,A226)&lt;&gt;0,SUMIF(Invoices!AC:AD,A226,Invoices!AD:AD)/COUNTIF(Invoices!AC:AD,A226),0),IF(COUNTIF(Invoices!AE:AF,A226)&lt;&gt;0,IF(COUNTIF(Invoices!AE:AF,A226)&lt;&gt;0,SUMIF(Invoices!AE:AF,A226,Invoices!AF:AF)/COUNTIF(Invoices!AE:AF,A226),0),IF(COUNTIF(Invoices!AG:AH,A226)&lt;&gt;0,IF(COUNTIF(Invoices!AG:AH,A226)&lt;&gt;0,SUMIF(Invoices!AG:AH,A226,Invoices!AH:AH)/COUNTIF(Invoices!AG:AH,A226),0),IF(COUNTIF(Invoices!AI:AJ,A226)&lt;&gt;0,IF(COUNTIF(Invoices!AI:AJ,A226)&lt;&gt;0,SUMIF(Invoices!AI:AJ,A226,Invoices!AJ:AJ)/COUNTIF(Invoices!AI:AJ,A226),0),IF(COUNTIF(Invoices!AK:AL,A226)&lt;&gt;0,IF(COUNTIF(Invoices!AK:AL,A226)&lt;&gt;0,SUMIF(Invoices!AK:AL,A226,Invoices!AL:AL)/COUNTIF(Invoices!AK:AL,A226),0),IF(COUNTIF(Invoices!AM:AN,A226)&lt;&gt;0,IF(COUNTIF(Invoices!AM:AN,A226)&lt;&gt;0,SUMIF(Invoices!AM:AN,A226,Invoices!AN:AN)/COUNTIF(Invoices!AM:AN,A226),0),"Not Available")))))))))))))))</f>
        <v>Not Available</v>
      </c>
    </row>
    <row r="227" spans="1:5" ht="13" x14ac:dyDescent="0.15">
      <c r="A227" s="6" t="s">
        <v>1050</v>
      </c>
      <c r="B227" s="6" t="s">
        <v>1019</v>
      </c>
      <c r="C227" s="6" t="s">
        <v>1051</v>
      </c>
      <c r="D227" s="6" t="s">
        <v>1021</v>
      </c>
      <c r="E227">
        <f ca="1">IF(COUNTIF(Invoices!K:L,A227)&lt;&gt;0,IF(COUNTIF(Invoices!K:L,A227)&lt;&gt;0,SUMIF(Invoices!K:L,A227,Invoices!L:L)/COUNTIF(Invoices!K:L,A227),0),IF(COUNTIF(Invoices!M:N,A227)&lt;&gt;0,IF(COUNTIF(Invoices!M:N,A227)&lt;&gt;0,SUMIF(Invoices!M:N,A227,Invoices!N:N)/COUNTIF(Invoices!M:N,A227),0),IF(COUNTIF(Invoices!O:P,A227)&lt;&gt;0,IF(COUNTIF(Invoices!O:P,A227)&lt;&gt;0,SUMIF(Invoices!O:P,A227,Invoices!P:P)/COUNTIF(Invoices!O:P,A227),0),IF(COUNTIF(Invoices!Q:R,A227)&lt;&gt;0,IF(COUNTIF(Invoices!Q:R,A227)&lt;&gt;0,SUMIF(Invoices!Q:R,A227,Invoices!R:R)/COUNTIF(Invoices!Q:R,A227),0),IF(COUNTIF(Invoices!S:T,A227)&lt;&gt;0,IF(COUNTIF(Invoices!S:T,A227)&lt;&gt;0,SUMIF(Invoices!S:T,A227,Invoices!T:T)/COUNTIF(Invoices!S:T,A227),0),IF(COUNTIF(Invoices!U:V,A227)&lt;&gt;0,IF(COUNTIF(Invoices!U:V,A227)&lt;&gt;0,SUMIF(Invoices!U:V,A227,Invoices!V:V)/COUNTIF(Invoices!U:V,A227),0),IF(COUNTIF(Invoices!W:X,A227)&lt;&gt;0,IF(COUNTIF(Invoices!W:X,A227)&lt;&gt;0,SUMIF(Invoices!W:X,A227,Invoices!X:X)/COUNTIF(Invoices!W:X,A227),0),IF(COUNTIF(Invoices!Y:Z,A227)&lt;&gt;0,IF(COUNTIF(Invoices!Y:Z,A227)&lt;&gt;0,SUMIF(Invoices!Y:Z,A227,Invoices!Z:Z)/COUNTIF(Invoices!Y:Z,A227),0),IF(COUNTIF(Invoices!AA:AB,A227)&lt;&gt;0,IF(COUNTIF(Invoices!AA:AB,A227)&lt;&gt;0,SUMIF(Invoices!AA:AB,A227,Invoices!AB:AB)/COUNTIF(Invoices!AA:AB,A227),0),IF(COUNTIF(Invoices!AC:AD,A227)&lt;&gt;0,IF(COUNTIF(Invoices!AC:AD,A227)&lt;&gt;0,SUMIF(Invoices!AC:AD,A227,Invoices!AD:AD)/COUNTIF(Invoices!AC:AD,A227),0),IF(COUNTIF(Invoices!AE:AF,A227)&lt;&gt;0,IF(COUNTIF(Invoices!AE:AF,A227)&lt;&gt;0,SUMIF(Invoices!AE:AF,A227,Invoices!AF:AF)/COUNTIF(Invoices!AE:AF,A227),0),IF(COUNTIF(Invoices!AG:AH,A227)&lt;&gt;0,IF(COUNTIF(Invoices!AG:AH,A227)&lt;&gt;0,SUMIF(Invoices!AG:AH,A227,Invoices!AH:AH)/COUNTIF(Invoices!AG:AH,A227),0),IF(COUNTIF(Invoices!AI:AJ,A227)&lt;&gt;0,IF(COUNTIF(Invoices!AI:AJ,A227)&lt;&gt;0,SUMIF(Invoices!AI:AJ,A227,Invoices!AJ:AJ)/COUNTIF(Invoices!AI:AJ,A227),0),IF(COUNTIF(Invoices!AK:AL,A227)&lt;&gt;0,IF(COUNTIF(Invoices!AK:AL,A227)&lt;&gt;0,SUMIF(Invoices!AK:AL,A227,Invoices!AL:AL)/COUNTIF(Invoices!AK:AL,A227),0),IF(COUNTIF(Invoices!AM:AN,A227)&lt;&gt;0,IF(COUNTIF(Invoices!AM:AN,A227)&lt;&gt;0,SUMIF(Invoices!AM:AN,A227,Invoices!AN:AN)/COUNTIF(Invoices!AM:AN,A227),0),"Not Available")))))))))))))))</f>
        <v>0.99</v>
      </c>
    </row>
    <row r="228" spans="1:5" ht="13" x14ac:dyDescent="0.15">
      <c r="A228" s="6" t="s">
        <v>1052</v>
      </c>
      <c r="B228" s="6" t="s">
        <v>1053</v>
      </c>
      <c r="C228" s="6" t="s">
        <v>725</v>
      </c>
      <c r="D228" s="6" t="s">
        <v>726</v>
      </c>
      <c r="E228" t="str">
        <f>IF(COUNTIF(Invoices!K:L,A228)&lt;&gt;0,IF(COUNTIF(Invoices!K:L,A228)&lt;&gt;0,SUMIF(Invoices!K:L,A228,Invoices!L:L)/COUNTIF(Invoices!K:L,A228),0),IF(COUNTIF(Invoices!M:N,A228)&lt;&gt;0,IF(COUNTIF(Invoices!M:N,A228)&lt;&gt;0,SUMIF(Invoices!M:N,A228,Invoices!N:N)/COUNTIF(Invoices!M:N,A228),0),IF(COUNTIF(Invoices!O:P,A228)&lt;&gt;0,IF(COUNTIF(Invoices!O:P,A228)&lt;&gt;0,SUMIF(Invoices!O:P,A228,Invoices!P:P)/COUNTIF(Invoices!O:P,A228),0),IF(COUNTIF(Invoices!Q:R,A228)&lt;&gt;0,IF(COUNTIF(Invoices!Q:R,A228)&lt;&gt;0,SUMIF(Invoices!Q:R,A228,Invoices!R:R)/COUNTIF(Invoices!Q:R,A228),0),IF(COUNTIF(Invoices!S:T,A228)&lt;&gt;0,IF(COUNTIF(Invoices!S:T,A228)&lt;&gt;0,SUMIF(Invoices!S:T,A228,Invoices!T:T)/COUNTIF(Invoices!S:T,A228),0),IF(COUNTIF(Invoices!U:V,A228)&lt;&gt;0,IF(COUNTIF(Invoices!U:V,A228)&lt;&gt;0,SUMIF(Invoices!U:V,A228,Invoices!V:V)/COUNTIF(Invoices!U:V,A228),0),IF(COUNTIF(Invoices!W:X,A228)&lt;&gt;0,IF(COUNTIF(Invoices!W:X,A228)&lt;&gt;0,SUMIF(Invoices!W:X,A228,Invoices!X:X)/COUNTIF(Invoices!W:X,A228),0),IF(COUNTIF(Invoices!Y:Z,A228)&lt;&gt;0,IF(COUNTIF(Invoices!Y:Z,A228)&lt;&gt;0,SUMIF(Invoices!Y:Z,A228,Invoices!Z:Z)/COUNTIF(Invoices!Y:Z,A228),0),IF(COUNTIF(Invoices!AA:AB,A228)&lt;&gt;0,IF(COUNTIF(Invoices!AA:AB,A228)&lt;&gt;0,SUMIF(Invoices!AA:AB,A228,Invoices!AB:AB)/COUNTIF(Invoices!AA:AB,A228),0),IF(COUNTIF(Invoices!AC:AD,A228)&lt;&gt;0,IF(COUNTIF(Invoices!AC:AD,A228)&lt;&gt;0,SUMIF(Invoices!AC:AD,A228,Invoices!AD:AD)/COUNTIF(Invoices!AC:AD,A228),0),IF(COUNTIF(Invoices!AE:AF,A228)&lt;&gt;0,IF(COUNTIF(Invoices!AE:AF,A228)&lt;&gt;0,SUMIF(Invoices!AE:AF,A228,Invoices!AF:AF)/COUNTIF(Invoices!AE:AF,A228),0),IF(COUNTIF(Invoices!AG:AH,A228)&lt;&gt;0,IF(COUNTIF(Invoices!AG:AH,A228)&lt;&gt;0,SUMIF(Invoices!AG:AH,A228,Invoices!AH:AH)/COUNTIF(Invoices!AG:AH,A228),0),IF(COUNTIF(Invoices!AI:AJ,A228)&lt;&gt;0,IF(COUNTIF(Invoices!AI:AJ,A228)&lt;&gt;0,SUMIF(Invoices!AI:AJ,A228,Invoices!AJ:AJ)/COUNTIF(Invoices!AI:AJ,A228),0),IF(COUNTIF(Invoices!AK:AL,A228)&lt;&gt;0,IF(COUNTIF(Invoices!AK:AL,A228)&lt;&gt;0,SUMIF(Invoices!AK:AL,A228,Invoices!AL:AL)/COUNTIF(Invoices!AK:AL,A228),0),IF(COUNTIF(Invoices!AM:AN,A228)&lt;&gt;0,IF(COUNTIF(Invoices!AM:AN,A228)&lt;&gt;0,SUMIF(Invoices!AM:AN,A228,Invoices!AN:AN)/COUNTIF(Invoices!AM:AN,A228),0),"Not Available")))))))))))))))</f>
        <v>Not Available</v>
      </c>
    </row>
    <row r="229" spans="1:5" ht="13" x14ac:dyDescent="0.15">
      <c r="A229" s="6" t="s">
        <v>1054</v>
      </c>
      <c r="C229" s="6" t="s">
        <v>931</v>
      </c>
      <c r="D229" s="6" t="s">
        <v>932</v>
      </c>
      <c r="E229">
        <f ca="1">IF(COUNTIF(Invoices!K:L,A229)&lt;&gt;0,IF(COUNTIF(Invoices!K:L,A229)&lt;&gt;0,SUMIF(Invoices!K:L,A229,Invoices!L:L)/COUNTIF(Invoices!K:L,A229),0),IF(COUNTIF(Invoices!M:N,A229)&lt;&gt;0,IF(COUNTIF(Invoices!M:N,A229)&lt;&gt;0,SUMIF(Invoices!M:N,A229,Invoices!N:N)/COUNTIF(Invoices!M:N,A229),0),IF(COUNTIF(Invoices!O:P,A229)&lt;&gt;0,IF(COUNTIF(Invoices!O:P,A229)&lt;&gt;0,SUMIF(Invoices!O:P,A229,Invoices!P:P)/COUNTIF(Invoices!O:P,A229),0),IF(COUNTIF(Invoices!Q:R,A229)&lt;&gt;0,IF(COUNTIF(Invoices!Q:R,A229)&lt;&gt;0,SUMIF(Invoices!Q:R,A229,Invoices!R:R)/COUNTIF(Invoices!Q:R,A229),0),IF(COUNTIF(Invoices!S:T,A229)&lt;&gt;0,IF(COUNTIF(Invoices!S:T,A229)&lt;&gt;0,SUMIF(Invoices!S:T,A229,Invoices!T:T)/COUNTIF(Invoices!S:T,A229),0),IF(COUNTIF(Invoices!U:V,A229)&lt;&gt;0,IF(COUNTIF(Invoices!U:V,A229)&lt;&gt;0,SUMIF(Invoices!U:V,A229,Invoices!V:V)/COUNTIF(Invoices!U:V,A229),0),IF(COUNTIF(Invoices!W:X,A229)&lt;&gt;0,IF(COUNTIF(Invoices!W:X,A229)&lt;&gt;0,SUMIF(Invoices!W:X,A229,Invoices!X:X)/COUNTIF(Invoices!W:X,A229),0),IF(COUNTIF(Invoices!Y:Z,A229)&lt;&gt;0,IF(COUNTIF(Invoices!Y:Z,A229)&lt;&gt;0,SUMIF(Invoices!Y:Z,A229,Invoices!Z:Z)/COUNTIF(Invoices!Y:Z,A229),0),IF(COUNTIF(Invoices!AA:AB,A229)&lt;&gt;0,IF(COUNTIF(Invoices!AA:AB,A229)&lt;&gt;0,SUMIF(Invoices!AA:AB,A229,Invoices!AB:AB)/COUNTIF(Invoices!AA:AB,A229),0),IF(COUNTIF(Invoices!AC:AD,A229)&lt;&gt;0,IF(COUNTIF(Invoices!AC:AD,A229)&lt;&gt;0,SUMIF(Invoices!AC:AD,A229,Invoices!AD:AD)/COUNTIF(Invoices!AC:AD,A229),0),IF(COUNTIF(Invoices!AE:AF,A229)&lt;&gt;0,IF(COUNTIF(Invoices!AE:AF,A229)&lt;&gt;0,SUMIF(Invoices!AE:AF,A229,Invoices!AF:AF)/COUNTIF(Invoices!AE:AF,A229),0),IF(COUNTIF(Invoices!AG:AH,A229)&lt;&gt;0,IF(COUNTIF(Invoices!AG:AH,A229)&lt;&gt;0,SUMIF(Invoices!AG:AH,A229,Invoices!AH:AH)/COUNTIF(Invoices!AG:AH,A229),0),IF(COUNTIF(Invoices!AI:AJ,A229)&lt;&gt;0,IF(COUNTIF(Invoices!AI:AJ,A229)&lt;&gt;0,SUMIF(Invoices!AI:AJ,A229,Invoices!AJ:AJ)/COUNTIF(Invoices!AI:AJ,A229),0),IF(COUNTIF(Invoices!AK:AL,A229)&lt;&gt;0,IF(COUNTIF(Invoices!AK:AL,A229)&lt;&gt;0,SUMIF(Invoices!AK:AL,A229,Invoices!AL:AL)/COUNTIF(Invoices!AK:AL,A229),0),IF(COUNTIF(Invoices!AM:AN,A229)&lt;&gt;0,IF(COUNTIF(Invoices!AM:AN,A229)&lt;&gt;0,SUMIF(Invoices!AM:AN,A229,Invoices!AN:AN)/COUNTIF(Invoices!AM:AN,A229),0),"Not Available")))))))))))))))</f>
        <v>0.99</v>
      </c>
    </row>
    <row r="230" spans="1:5" ht="13" x14ac:dyDescent="0.15">
      <c r="A230" s="6" t="s">
        <v>1055</v>
      </c>
      <c r="B230" s="6" t="s">
        <v>1056</v>
      </c>
      <c r="C230" s="6" t="s">
        <v>770</v>
      </c>
      <c r="D230" s="6" t="s">
        <v>771</v>
      </c>
      <c r="E230">
        <f ca="1">IF(COUNTIF(Invoices!K:L,A230)&lt;&gt;0,IF(COUNTIF(Invoices!K:L,A230)&lt;&gt;0,SUMIF(Invoices!K:L,A230,Invoices!L:L)/COUNTIF(Invoices!K:L,A230),0),IF(COUNTIF(Invoices!M:N,A230)&lt;&gt;0,IF(COUNTIF(Invoices!M:N,A230)&lt;&gt;0,SUMIF(Invoices!M:N,A230,Invoices!N:N)/COUNTIF(Invoices!M:N,A230),0),IF(COUNTIF(Invoices!O:P,A230)&lt;&gt;0,IF(COUNTIF(Invoices!O:P,A230)&lt;&gt;0,SUMIF(Invoices!O:P,A230,Invoices!P:P)/COUNTIF(Invoices!O:P,A230),0),IF(COUNTIF(Invoices!Q:R,A230)&lt;&gt;0,IF(COUNTIF(Invoices!Q:R,A230)&lt;&gt;0,SUMIF(Invoices!Q:R,A230,Invoices!R:R)/COUNTIF(Invoices!Q:R,A230),0),IF(COUNTIF(Invoices!S:T,A230)&lt;&gt;0,IF(COUNTIF(Invoices!S:T,A230)&lt;&gt;0,SUMIF(Invoices!S:T,A230,Invoices!T:T)/COUNTIF(Invoices!S:T,A230),0),IF(COUNTIF(Invoices!U:V,A230)&lt;&gt;0,IF(COUNTIF(Invoices!U:V,A230)&lt;&gt;0,SUMIF(Invoices!U:V,A230,Invoices!V:V)/COUNTIF(Invoices!U:V,A230),0),IF(COUNTIF(Invoices!W:X,A230)&lt;&gt;0,IF(COUNTIF(Invoices!W:X,A230)&lt;&gt;0,SUMIF(Invoices!W:X,A230,Invoices!X:X)/COUNTIF(Invoices!W:X,A230),0),IF(COUNTIF(Invoices!Y:Z,A230)&lt;&gt;0,IF(COUNTIF(Invoices!Y:Z,A230)&lt;&gt;0,SUMIF(Invoices!Y:Z,A230,Invoices!Z:Z)/COUNTIF(Invoices!Y:Z,A230),0),IF(COUNTIF(Invoices!AA:AB,A230)&lt;&gt;0,IF(COUNTIF(Invoices!AA:AB,A230)&lt;&gt;0,SUMIF(Invoices!AA:AB,A230,Invoices!AB:AB)/COUNTIF(Invoices!AA:AB,A230),0),IF(COUNTIF(Invoices!AC:AD,A230)&lt;&gt;0,IF(COUNTIF(Invoices!AC:AD,A230)&lt;&gt;0,SUMIF(Invoices!AC:AD,A230,Invoices!AD:AD)/COUNTIF(Invoices!AC:AD,A230),0),IF(COUNTIF(Invoices!AE:AF,A230)&lt;&gt;0,IF(COUNTIF(Invoices!AE:AF,A230)&lt;&gt;0,SUMIF(Invoices!AE:AF,A230,Invoices!AF:AF)/COUNTIF(Invoices!AE:AF,A230),0),IF(COUNTIF(Invoices!AG:AH,A230)&lt;&gt;0,IF(COUNTIF(Invoices!AG:AH,A230)&lt;&gt;0,SUMIF(Invoices!AG:AH,A230,Invoices!AH:AH)/COUNTIF(Invoices!AG:AH,A230),0),IF(COUNTIF(Invoices!AI:AJ,A230)&lt;&gt;0,IF(COUNTIF(Invoices!AI:AJ,A230)&lt;&gt;0,SUMIF(Invoices!AI:AJ,A230,Invoices!AJ:AJ)/COUNTIF(Invoices!AI:AJ,A230),0),IF(COUNTIF(Invoices!AK:AL,A230)&lt;&gt;0,IF(COUNTIF(Invoices!AK:AL,A230)&lt;&gt;0,SUMIF(Invoices!AK:AL,A230,Invoices!AL:AL)/COUNTIF(Invoices!AK:AL,A230),0),IF(COUNTIF(Invoices!AM:AN,A230)&lt;&gt;0,IF(COUNTIF(Invoices!AM:AN,A230)&lt;&gt;0,SUMIF(Invoices!AM:AN,A230,Invoices!AN:AN)/COUNTIF(Invoices!AM:AN,A230),0),"Not Available")))))))))))))))</f>
        <v>0.99</v>
      </c>
    </row>
    <row r="231" spans="1:5" ht="13" x14ac:dyDescent="0.15">
      <c r="A231" s="6" t="s">
        <v>1057</v>
      </c>
      <c r="B231" s="6" t="s">
        <v>742</v>
      </c>
      <c r="C231" s="6" t="s">
        <v>783</v>
      </c>
      <c r="D231" s="6" t="s">
        <v>742</v>
      </c>
      <c r="E231" t="str">
        <f>IF(COUNTIF(Invoices!K:L,A231)&lt;&gt;0,IF(COUNTIF(Invoices!K:L,A231)&lt;&gt;0,SUMIF(Invoices!K:L,A231,Invoices!L:L)/COUNTIF(Invoices!K:L,A231),0),IF(COUNTIF(Invoices!M:N,A231)&lt;&gt;0,IF(COUNTIF(Invoices!M:N,A231)&lt;&gt;0,SUMIF(Invoices!M:N,A231,Invoices!N:N)/COUNTIF(Invoices!M:N,A231),0),IF(COUNTIF(Invoices!O:P,A231)&lt;&gt;0,IF(COUNTIF(Invoices!O:P,A231)&lt;&gt;0,SUMIF(Invoices!O:P,A231,Invoices!P:P)/COUNTIF(Invoices!O:P,A231),0),IF(COUNTIF(Invoices!Q:R,A231)&lt;&gt;0,IF(COUNTIF(Invoices!Q:R,A231)&lt;&gt;0,SUMIF(Invoices!Q:R,A231,Invoices!R:R)/COUNTIF(Invoices!Q:R,A231),0),IF(COUNTIF(Invoices!S:T,A231)&lt;&gt;0,IF(COUNTIF(Invoices!S:T,A231)&lt;&gt;0,SUMIF(Invoices!S:T,A231,Invoices!T:T)/COUNTIF(Invoices!S:T,A231),0),IF(COUNTIF(Invoices!U:V,A231)&lt;&gt;0,IF(COUNTIF(Invoices!U:V,A231)&lt;&gt;0,SUMIF(Invoices!U:V,A231,Invoices!V:V)/COUNTIF(Invoices!U:V,A231),0),IF(COUNTIF(Invoices!W:X,A231)&lt;&gt;0,IF(COUNTIF(Invoices!W:X,A231)&lt;&gt;0,SUMIF(Invoices!W:X,A231,Invoices!X:X)/COUNTIF(Invoices!W:X,A231),0),IF(COUNTIF(Invoices!Y:Z,A231)&lt;&gt;0,IF(COUNTIF(Invoices!Y:Z,A231)&lt;&gt;0,SUMIF(Invoices!Y:Z,A231,Invoices!Z:Z)/COUNTIF(Invoices!Y:Z,A231),0),IF(COUNTIF(Invoices!AA:AB,A231)&lt;&gt;0,IF(COUNTIF(Invoices!AA:AB,A231)&lt;&gt;0,SUMIF(Invoices!AA:AB,A231,Invoices!AB:AB)/COUNTIF(Invoices!AA:AB,A231),0),IF(COUNTIF(Invoices!AC:AD,A231)&lt;&gt;0,IF(COUNTIF(Invoices!AC:AD,A231)&lt;&gt;0,SUMIF(Invoices!AC:AD,A231,Invoices!AD:AD)/COUNTIF(Invoices!AC:AD,A231),0),IF(COUNTIF(Invoices!AE:AF,A231)&lt;&gt;0,IF(COUNTIF(Invoices!AE:AF,A231)&lt;&gt;0,SUMIF(Invoices!AE:AF,A231,Invoices!AF:AF)/COUNTIF(Invoices!AE:AF,A231),0),IF(COUNTIF(Invoices!AG:AH,A231)&lt;&gt;0,IF(COUNTIF(Invoices!AG:AH,A231)&lt;&gt;0,SUMIF(Invoices!AG:AH,A231,Invoices!AH:AH)/COUNTIF(Invoices!AG:AH,A231),0),IF(COUNTIF(Invoices!AI:AJ,A231)&lt;&gt;0,IF(COUNTIF(Invoices!AI:AJ,A231)&lt;&gt;0,SUMIF(Invoices!AI:AJ,A231,Invoices!AJ:AJ)/COUNTIF(Invoices!AI:AJ,A231),0),IF(COUNTIF(Invoices!AK:AL,A231)&lt;&gt;0,IF(COUNTIF(Invoices!AK:AL,A231)&lt;&gt;0,SUMIF(Invoices!AK:AL,A231,Invoices!AL:AL)/COUNTIF(Invoices!AK:AL,A231),0),IF(COUNTIF(Invoices!AM:AN,A231)&lt;&gt;0,IF(COUNTIF(Invoices!AM:AN,A231)&lt;&gt;0,SUMIF(Invoices!AM:AN,A231,Invoices!AN:AN)/COUNTIF(Invoices!AM:AN,A231),0),"Not Available")))))))))))))))</f>
        <v>Not Available</v>
      </c>
    </row>
    <row r="232" spans="1:5" ht="13" x14ac:dyDescent="0.15">
      <c r="A232" s="6" t="s">
        <v>1058</v>
      </c>
      <c r="C232" s="6" t="s">
        <v>1059</v>
      </c>
      <c r="D232" s="6" t="s">
        <v>1059</v>
      </c>
      <c r="E232">
        <f ca="1">IF(COUNTIF(Invoices!K:L,A232)&lt;&gt;0,IF(COUNTIF(Invoices!K:L,A232)&lt;&gt;0,SUMIF(Invoices!K:L,A232,Invoices!L:L)/COUNTIF(Invoices!K:L,A232),0),IF(COUNTIF(Invoices!M:N,A232)&lt;&gt;0,IF(COUNTIF(Invoices!M:N,A232)&lt;&gt;0,SUMIF(Invoices!M:N,A232,Invoices!N:N)/COUNTIF(Invoices!M:N,A232),0),IF(COUNTIF(Invoices!O:P,A232)&lt;&gt;0,IF(COUNTIF(Invoices!O:P,A232)&lt;&gt;0,SUMIF(Invoices!O:P,A232,Invoices!P:P)/COUNTIF(Invoices!O:P,A232),0),IF(COUNTIF(Invoices!Q:R,A232)&lt;&gt;0,IF(COUNTIF(Invoices!Q:R,A232)&lt;&gt;0,SUMIF(Invoices!Q:R,A232,Invoices!R:R)/COUNTIF(Invoices!Q:R,A232),0),IF(COUNTIF(Invoices!S:T,A232)&lt;&gt;0,IF(COUNTIF(Invoices!S:T,A232)&lt;&gt;0,SUMIF(Invoices!S:T,A232,Invoices!T:T)/COUNTIF(Invoices!S:T,A232),0),IF(COUNTIF(Invoices!U:V,A232)&lt;&gt;0,IF(COUNTIF(Invoices!U:V,A232)&lt;&gt;0,SUMIF(Invoices!U:V,A232,Invoices!V:V)/COUNTIF(Invoices!U:V,A232),0),IF(COUNTIF(Invoices!W:X,A232)&lt;&gt;0,IF(COUNTIF(Invoices!W:X,A232)&lt;&gt;0,SUMIF(Invoices!W:X,A232,Invoices!X:X)/COUNTIF(Invoices!W:X,A232),0),IF(COUNTIF(Invoices!Y:Z,A232)&lt;&gt;0,IF(COUNTIF(Invoices!Y:Z,A232)&lt;&gt;0,SUMIF(Invoices!Y:Z,A232,Invoices!Z:Z)/COUNTIF(Invoices!Y:Z,A232),0),IF(COUNTIF(Invoices!AA:AB,A232)&lt;&gt;0,IF(COUNTIF(Invoices!AA:AB,A232)&lt;&gt;0,SUMIF(Invoices!AA:AB,A232,Invoices!AB:AB)/COUNTIF(Invoices!AA:AB,A232),0),IF(COUNTIF(Invoices!AC:AD,A232)&lt;&gt;0,IF(COUNTIF(Invoices!AC:AD,A232)&lt;&gt;0,SUMIF(Invoices!AC:AD,A232,Invoices!AD:AD)/COUNTIF(Invoices!AC:AD,A232),0),IF(COUNTIF(Invoices!AE:AF,A232)&lt;&gt;0,IF(COUNTIF(Invoices!AE:AF,A232)&lt;&gt;0,SUMIF(Invoices!AE:AF,A232,Invoices!AF:AF)/COUNTIF(Invoices!AE:AF,A232),0),IF(COUNTIF(Invoices!AG:AH,A232)&lt;&gt;0,IF(COUNTIF(Invoices!AG:AH,A232)&lt;&gt;0,SUMIF(Invoices!AG:AH,A232,Invoices!AH:AH)/COUNTIF(Invoices!AG:AH,A232),0),IF(COUNTIF(Invoices!AI:AJ,A232)&lt;&gt;0,IF(COUNTIF(Invoices!AI:AJ,A232)&lt;&gt;0,SUMIF(Invoices!AI:AJ,A232,Invoices!AJ:AJ)/COUNTIF(Invoices!AI:AJ,A232),0),IF(COUNTIF(Invoices!AK:AL,A232)&lt;&gt;0,IF(COUNTIF(Invoices!AK:AL,A232)&lt;&gt;0,SUMIF(Invoices!AK:AL,A232,Invoices!AL:AL)/COUNTIF(Invoices!AK:AL,A232),0),IF(COUNTIF(Invoices!AM:AN,A232)&lt;&gt;0,IF(COUNTIF(Invoices!AM:AN,A232)&lt;&gt;0,SUMIF(Invoices!AM:AN,A232,Invoices!AN:AN)/COUNTIF(Invoices!AM:AN,A232),0),"Not Available")))))))))))))))</f>
        <v>0.99</v>
      </c>
    </row>
    <row r="233" spans="1:5" ht="13" x14ac:dyDescent="0.15">
      <c r="A233" s="6" t="s">
        <v>1060</v>
      </c>
      <c r="C233" s="6" t="s">
        <v>1025</v>
      </c>
      <c r="D233" s="6" t="s">
        <v>863</v>
      </c>
      <c r="E233">
        <f ca="1">IF(COUNTIF(Invoices!K:L,A233)&lt;&gt;0,IF(COUNTIF(Invoices!K:L,A233)&lt;&gt;0,SUMIF(Invoices!K:L,A233,Invoices!L:L)/COUNTIF(Invoices!K:L,A233),0),IF(COUNTIF(Invoices!M:N,A233)&lt;&gt;0,IF(COUNTIF(Invoices!M:N,A233)&lt;&gt;0,SUMIF(Invoices!M:N,A233,Invoices!N:N)/COUNTIF(Invoices!M:N,A233),0),IF(COUNTIF(Invoices!O:P,A233)&lt;&gt;0,IF(COUNTIF(Invoices!O:P,A233)&lt;&gt;0,SUMIF(Invoices!O:P,A233,Invoices!P:P)/COUNTIF(Invoices!O:P,A233),0),IF(COUNTIF(Invoices!Q:R,A233)&lt;&gt;0,IF(COUNTIF(Invoices!Q:R,A233)&lt;&gt;0,SUMIF(Invoices!Q:R,A233,Invoices!R:R)/COUNTIF(Invoices!Q:R,A233),0),IF(COUNTIF(Invoices!S:T,A233)&lt;&gt;0,IF(COUNTIF(Invoices!S:T,A233)&lt;&gt;0,SUMIF(Invoices!S:T,A233,Invoices!T:T)/COUNTIF(Invoices!S:T,A233),0),IF(COUNTIF(Invoices!U:V,A233)&lt;&gt;0,IF(COUNTIF(Invoices!U:V,A233)&lt;&gt;0,SUMIF(Invoices!U:V,A233,Invoices!V:V)/COUNTIF(Invoices!U:V,A233),0),IF(COUNTIF(Invoices!W:X,A233)&lt;&gt;0,IF(COUNTIF(Invoices!W:X,A233)&lt;&gt;0,SUMIF(Invoices!W:X,A233,Invoices!X:X)/COUNTIF(Invoices!W:X,A233),0),IF(COUNTIF(Invoices!Y:Z,A233)&lt;&gt;0,IF(COUNTIF(Invoices!Y:Z,A233)&lt;&gt;0,SUMIF(Invoices!Y:Z,A233,Invoices!Z:Z)/COUNTIF(Invoices!Y:Z,A233),0),IF(COUNTIF(Invoices!AA:AB,A233)&lt;&gt;0,IF(COUNTIF(Invoices!AA:AB,A233)&lt;&gt;0,SUMIF(Invoices!AA:AB,A233,Invoices!AB:AB)/COUNTIF(Invoices!AA:AB,A233),0),IF(COUNTIF(Invoices!AC:AD,A233)&lt;&gt;0,IF(COUNTIF(Invoices!AC:AD,A233)&lt;&gt;0,SUMIF(Invoices!AC:AD,A233,Invoices!AD:AD)/COUNTIF(Invoices!AC:AD,A233),0),IF(COUNTIF(Invoices!AE:AF,A233)&lt;&gt;0,IF(COUNTIF(Invoices!AE:AF,A233)&lt;&gt;0,SUMIF(Invoices!AE:AF,A233,Invoices!AF:AF)/COUNTIF(Invoices!AE:AF,A233),0),IF(COUNTIF(Invoices!AG:AH,A233)&lt;&gt;0,IF(COUNTIF(Invoices!AG:AH,A233)&lt;&gt;0,SUMIF(Invoices!AG:AH,A233,Invoices!AH:AH)/COUNTIF(Invoices!AG:AH,A233),0),IF(COUNTIF(Invoices!AI:AJ,A233)&lt;&gt;0,IF(COUNTIF(Invoices!AI:AJ,A233)&lt;&gt;0,SUMIF(Invoices!AI:AJ,A233,Invoices!AJ:AJ)/COUNTIF(Invoices!AI:AJ,A233),0),IF(COUNTIF(Invoices!AK:AL,A233)&lt;&gt;0,IF(COUNTIF(Invoices!AK:AL,A233)&lt;&gt;0,SUMIF(Invoices!AK:AL,A233,Invoices!AL:AL)/COUNTIF(Invoices!AK:AL,A233),0),IF(COUNTIF(Invoices!AM:AN,A233)&lt;&gt;0,IF(COUNTIF(Invoices!AM:AN,A233)&lt;&gt;0,SUMIF(Invoices!AM:AN,A233,Invoices!AN:AN)/COUNTIF(Invoices!AM:AN,A233),0),"Not Available")))))))))))))))</f>
        <v>0.99</v>
      </c>
    </row>
    <row r="234" spans="1:5" ht="13" x14ac:dyDescent="0.15">
      <c r="A234" s="6" t="s">
        <v>1061</v>
      </c>
      <c r="B234" s="6" t="s">
        <v>1062</v>
      </c>
      <c r="C234" s="6" t="s">
        <v>607</v>
      </c>
      <c r="D234" s="6" t="s">
        <v>608</v>
      </c>
      <c r="E234">
        <f ca="1">IF(COUNTIF(Invoices!K:L,A234)&lt;&gt;0,IF(COUNTIF(Invoices!K:L,A234)&lt;&gt;0,SUMIF(Invoices!K:L,A234,Invoices!L:L)/COUNTIF(Invoices!K:L,A234),0),IF(COUNTIF(Invoices!M:N,A234)&lt;&gt;0,IF(COUNTIF(Invoices!M:N,A234)&lt;&gt;0,SUMIF(Invoices!M:N,A234,Invoices!N:N)/COUNTIF(Invoices!M:N,A234),0),IF(COUNTIF(Invoices!O:P,A234)&lt;&gt;0,IF(COUNTIF(Invoices!O:P,A234)&lt;&gt;0,SUMIF(Invoices!O:P,A234,Invoices!P:P)/COUNTIF(Invoices!O:P,A234),0),IF(COUNTIF(Invoices!Q:R,A234)&lt;&gt;0,IF(COUNTIF(Invoices!Q:R,A234)&lt;&gt;0,SUMIF(Invoices!Q:R,A234,Invoices!R:R)/COUNTIF(Invoices!Q:R,A234),0),IF(COUNTIF(Invoices!S:T,A234)&lt;&gt;0,IF(COUNTIF(Invoices!S:T,A234)&lt;&gt;0,SUMIF(Invoices!S:T,A234,Invoices!T:T)/COUNTIF(Invoices!S:T,A234),0),IF(COUNTIF(Invoices!U:V,A234)&lt;&gt;0,IF(COUNTIF(Invoices!U:V,A234)&lt;&gt;0,SUMIF(Invoices!U:V,A234,Invoices!V:V)/COUNTIF(Invoices!U:V,A234),0),IF(COUNTIF(Invoices!W:X,A234)&lt;&gt;0,IF(COUNTIF(Invoices!W:X,A234)&lt;&gt;0,SUMIF(Invoices!W:X,A234,Invoices!X:X)/COUNTIF(Invoices!W:X,A234),0),IF(COUNTIF(Invoices!Y:Z,A234)&lt;&gt;0,IF(COUNTIF(Invoices!Y:Z,A234)&lt;&gt;0,SUMIF(Invoices!Y:Z,A234,Invoices!Z:Z)/COUNTIF(Invoices!Y:Z,A234),0),IF(COUNTIF(Invoices!AA:AB,A234)&lt;&gt;0,IF(COUNTIF(Invoices!AA:AB,A234)&lt;&gt;0,SUMIF(Invoices!AA:AB,A234,Invoices!AB:AB)/COUNTIF(Invoices!AA:AB,A234),0),IF(COUNTIF(Invoices!AC:AD,A234)&lt;&gt;0,IF(COUNTIF(Invoices!AC:AD,A234)&lt;&gt;0,SUMIF(Invoices!AC:AD,A234,Invoices!AD:AD)/COUNTIF(Invoices!AC:AD,A234),0),IF(COUNTIF(Invoices!AE:AF,A234)&lt;&gt;0,IF(COUNTIF(Invoices!AE:AF,A234)&lt;&gt;0,SUMIF(Invoices!AE:AF,A234,Invoices!AF:AF)/COUNTIF(Invoices!AE:AF,A234),0),IF(COUNTIF(Invoices!AG:AH,A234)&lt;&gt;0,IF(COUNTIF(Invoices!AG:AH,A234)&lt;&gt;0,SUMIF(Invoices!AG:AH,A234,Invoices!AH:AH)/COUNTIF(Invoices!AG:AH,A234),0),IF(COUNTIF(Invoices!AI:AJ,A234)&lt;&gt;0,IF(COUNTIF(Invoices!AI:AJ,A234)&lt;&gt;0,SUMIF(Invoices!AI:AJ,A234,Invoices!AJ:AJ)/COUNTIF(Invoices!AI:AJ,A234),0),IF(COUNTIF(Invoices!AK:AL,A234)&lt;&gt;0,IF(COUNTIF(Invoices!AK:AL,A234)&lt;&gt;0,SUMIF(Invoices!AK:AL,A234,Invoices!AL:AL)/COUNTIF(Invoices!AK:AL,A234),0),IF(COUNTIF(Invoices!AM:AN,A234)&lt;&gt;0,IF(COUNTIF(Invoices!AM:AN,A234)&lt;&gt;0,SUMIF(Invoices!AM:AN,A234,Invoices!AN:AN)/COUNTIF(Invoices!AM:AN,A234),0),"Not Available")))))))))))))))</f>
        <v>0.99</v>
      </c>
    </row>
    <row r="235" spans="1:5" ht="13" x14ac:dyDescent="0.15">
      <c r="A235" s="6" t="s">
        <v>1063</v>
      </c>
      <c r="B235" s="6" t="s">
        <v>1064</v>
      </c>
      <c r="C235" s="6" t="s">
        <v>1065</v>
      </c>
      <c r="D235" s="6" t="s">
        <v>535</v>
      </c>
      <c r="E235" t="str">
        <f>IF(COUNTIF(Invoices!K:L,A235)&lt;&gt;0,IF(COUNTIF(Invoices!K:L,A235)&lt;&gt;0,SUMIF(Invoices!K:L,A235,Invoices!L:L)/COUNTIF(Invoices!K:L,A235),0),IF(COUNTIF(Invoices!M:N,A235)&lt;&gt;0,IF(COUNTIF(Invoices!M:N,A235)&lt;&gt;0,SUMIF(Invoices!M:N,A235,Invoices!N:N)/COUNTIF(Invoices!M:N,A235),0),IF(COUNTIF(Invoices!O:P,A235)&lt;&gt;0,IF(COUNTIF(Invoices!O:P,A235)&lt;&gt;0,SUMIF(Invoices!O:P,A235,Invoices!P:P)/COUNTIF(Invoices!O:P,A235),0),IF(COUNTIF(Invoices!Q:R,A235)&lt;&gt;0,IF(COUNTIF(Invoices!Q:R,A235)&lt;&gt;0,SUMIF(Invoices!Q:R,A235,Invoices!R:R)/COUNTIF(Invoices!Q:R,A235),0),IF(COUNTIF(Invoices!S:T,A235)&lt;&gt;0,IF(COUNTIF(Invoices!S:T,A235)&lt;&gt;0,SUMIF(Invoices!S:T,A235,Invoices!T:T)/COUNTIF(Invoices!S:T,A235),0),IF(COUNTIF(Invoices!U:V,A235)&lt;&gt;0,IF(COUNTIF(Invoices!U:V,A235)&lt;&gt;0,SUMIF(Invoices!U:V,A235,Invoices!V:V)/COUNTIF(Invoices!U:V,A235),0),IF(COUNTIF(Invoices!W:X,A235)&lt;&gt;0,IF(COUNTIF(Invoices!W:X,A235)&lt;&gt;0,SUMIF(Invoices!W:X,A235,Invoices!X:X)/COUNTIF(Invoices!W:X,A235),0),IF(COUNTIF(Invoices!Y:Z,A235)&lt;&gt;0,IF(COUNTIF(Invoices!Y:Z,A235)&lt;&gt;0,SUMIF(Invoices!Y:Z,A235,Invoices!Z:Z)/COUNTIF(Invoices!Y:Z,A235),0),IF(COUNTIF(Invoices!AA:AB,A235)&lt;&gt;0,IF(COUNTIF(Invoices!AA:AB,A235)&lt;&gt;0,SUMIF(Invoices!AA:AB,A235,Invoices!AB:AB)/COUNTIF(Invoices!AA:AB,A235),0),IF(COUNTIF(Invoices!AC:AD,A235)&lt;&gt;0,IF(COUNTIF(Invoices!AC:AD,A235)&lt;&gt;0,SUMIF(Invoices!AC:AD,A235,Invoices!AD:AD)/COUNTIF(Invoices!AC:AD,A235),0),IF(COUNTIF(Invoices!AE:AF,A235)&lt;&gt;0,IF(COUNTIF(Invoices!AE:AF,A235)&lt;&gt;0,SUMIF(Invoices!AE:AF,A235,Invoices!AF:AF)/COUNTIF(Invoices!AE:AF,A235),0),IF(COUNTIF(Invoices!AG:AH,A235)&lt;&gt;0,IF(COUNTIF(Invoices!AG:AH,A235)&lt;&gt;0,SUMIF(Invoices!AG:AH,A235,Invoices!AH:AH)/COUNTIF(Invoices!AG:AH,A235),0),IF(COUNTIF(Invoices!AI:AJ,A235)&lt;&gt;0,IF(COUNTIF(Invoices!AI:AJ,A235)&lt;&gt;0,SUMIF(Invoices!AI:AJ,A235,Invoices!AJ:AJ)/COUNTIF(Invoices!AI:AJ,A235),0),IF(COUNTIF(Invoices!AK:AL,A235)&lt;&gt;0,IF(COUNTIF(Invoices!AK:AL,A235)&lt;&gt;0,SUMIF(Invoices!AK:AL,A235,Invoices!AL:AL)/COUNTIF(Invoices!AK:AL,A235),0),IF(COUNTIF(Invoices!AM:AN,A235)&lt;&gt;0,IF(COUNTIF(Invoices!AM:AN,A235)&lt;&gt;0,SUMIF(Invoices!AM:AN,A235,Invoices!AN:AN)/COUNTIF(Invoices!AM:AN,A235),0),"Not Available")))))))))))))))</f>
        <v>Not Available</v>
      </c>
    </row>
    <row r="236" spans="1:5" ht="13" x14ac:dyDescent="0.15">
      <c r="A236" s="6" t="s">
        <v>1066</v>
      </c>
      <c r="C236" s="6" t="s">
        <v>1067</v>
      </c>
      <c r="D236" s="6" t="s">
        <v>1068</v>
      </c>
      <c r="E236">
        <f ca="1">IF(COUNTIF(Invoices!K:L,A236)&lt;&gt;0,IF(COUNTIF(Invoices!K:L,A236)&lt;&gt;0,SUMIF(Invoices!K:L,A236,Invoices!L:L)/COUNTIF(Invoices!K:L,A236),0),IF(COUNTIF(Invoices!M:N,A236)&lt;&gt;0,IF(COUNTIF(Invoices!M:N,A236)&lt;&gt;0,SUMIF(Invoices!M:N,A236,Invoices!N:N)/COUNTIF(Invoices!M:N,A236),0),IF(COUNTIF(Invoices!O:P,A236)&lt;&gt;0,IF(COUNTIF(Invoices!O:P,A236)&lt;&gt;0,SUMIF(Invoices!O:P,A236,Invoices!P:P)/COUNTIF(Invoices!O:P,A236),0),IF(COUNTIF(Invoices!Q:R,A236)&lt;&gt;0,IF(COUNTIF(Invoices!Q:R,A236)&lt;&gt;0,SUMIF(Invoices!Q:R,A236,Invoices!R:R)/COUNTIF(Invoices!Q:R,A236),0),IF(COUNTIF(Invoices!S:T,A236)&lt;&gt;0,IF(COUNTIF(Invoices!S:T,A236)&lt;&gt;0,SUMIF(Invoices!S:T,A236,Invoices!T:T)/COUNTIF(Invoices!S:T,A236),0),IF(COUNTIF(Invoices!U:V,A236)&lt;&gt;0,IF(COUNTIF(Invoices!U:V,A236)&lt;&gt;0,SUMIF(Invoices!U:V,A236,Invoices!V:V)/COUNTIF(Invoices!U:V,A236),0),IF(COUNTIF(Invoices!W:X,A236)&lt;&gt;0,IF(COUNTIF(Invoices!W:X,A236)&lt;&gt;0,SUMIF(Invoices!W:X,A236,Invoices!X:X)/COUNTIF(Invoices!W:X,A236),0),IF(COUNTIF(Invoices!Y:Z,A236)&lt;&gt;0,IF(COUNTIF(Invoices!Y:Z,A236)&lt;&gt;0,SUMIF(Invoices!Y:Z,A236,Invoices!Z:Z)/COUNTIF(Invoices!Y:Z,A236),0),IF(COUNTIF(Invoices!AA:AB,A236)&lt;&gt;0,IF(COUNTIF(Invoices!AA:AB,A236)&lt;&gt;0,SUMIF(Invoices!AA:AB,A236,Invoices!AB:AB)/COUNTIF(Invoices!AA:AB,A236),0),IF(COUNTIF(Invoices!AC:AD,A236)&lt;&gt;0,IF(COUNTIF(Invoices!AC:AD,A236)&lt;&gt;0,SUMIF(Invoices!AC:AD,A236,Invoices!AD:AD)/COUNTIF(Invoices!AC:AD,A236),0),IF(COUNTIF(Invoices!AE:AF,A236)&lt;&gt;0,IF(COUNTIF(Invoices!AE:AF,A236)&lt;&gt;0,SUMIF(Invoices!AE:AF,A236,Invoices!AF:AF)/COUNTIF(Invoices!AE:AF,A236),0),IF(COUNTIF(Invoices!AG:AH,A236)&lt;&gt;0,IF(COUNTIF(Invoices!AG:AH,A236)&lt;&gt;0,SUMIF(Invoices!AG:AH,A236,Invoices!AH:AH)/COUNTIF(Invoices!AG:AH,A236),0),IF(COUNTIF(Invoices!AI:AJ,A236)&lt;&gt;0,IF(COUNTIF(Invoices!AI:AJ,A236)&lt;&gt;0,SUMIF(Invoices!AI:AJ,A236,Invoices!AJ:AJ)/COUNTIF(Invoices!AI:AJ,A236),0),IF(COUNTIF(Invoices!AK:AL,A236)&lt;&gt;0,IF(COUNTIF(Invoices!AK:AL,A236)&lt;&gt;0,SUMIF(Invoices!AK:AL,A236,Invoices!AL:AL)/COUNTIF(Invoices!AK:AL,A236),0),IF(COUNTIF(Invoices!AM:AN,A236)&lt;&gt;0,IF(COUNTIF(Invoices!AM:AN,A236)&lt;&gt;0,SUMIF(Invoices!AM:AN,A236,Invoices!AN:AN)/COUNTIF(Invoices!AM:AN,A236),0),"Not Available")))))))))))))))</f>
        <v>0.99</v>
      </c>
    </row>
    <row r="237" spans="1:5" ht="13" x14ac:dyDescent="0.15">
      <c r="A237" s="6" t="s">
        <v>1069</v>
      </c>
      <c r="C237" s="6" t="s">
        <v>1070</v>
      </c>
      <c r="D237" s="6" t="s">
        <v>1071</v>
      </c>
      <c r="E237">
        <f ca="1">IF(COUNTIF(Invoices!K:L,A237)&lt;&gt;0,IF(COUNTIF(Invoices!K:L,A237)&lt;&gt;0,SUMIF(Invoices!K:L,A237,Invoices!L:L)/COUNTIF(Invoices!K:L,A237),0),IF(COUNTIF(Invoices!M:N,A237)&lt;&gt;0,IF(COUNTIF(Invoices!M:N,A237)&lt;&gt;0,SUMIF(Invoices!M:N,A237,Invoices!N:N)/COUNTIF(Invoices!M:N,A237),0),IF(COUNTIF(Invoices!O:P,A237)&lt;&gt;0,IF(COUNTIF(Invoices!O:P,A237)&lt;&gt;0,SUMIF(Invoices!O:P,A237,Invoices!P:P)/COUNTIF(Invoices!O:P,A237),0),IF(COUNTIF(Invoices!Q:R,A237)&lt;&gt;0,IF(COUNTIF(Invoices!Q:R,A237)&lt;&gt;0,SUMIF(Invoices!Q:R,A237,Invoices!R:R)/COUNTIF(Invoices!Q:R,A237),0),IF(COUNTIF(Invoices!S:T,A237)&lt;&gt;0,IF(COUNTIF(Invoices!S:T,A237)&lt;&gt;0,SUMIF(Invoices!S:T,A237,Invoices!T:T)/COUNTIF(Invoices!S:T,A237),0),IF(COUNTIF(Invoices!U:V,A237)&lt;&gt;0,IF(COUNTIF(Invoices!U:V,A237)&lt;&gt;0,SUMIF(Invoices!U:V,A237,Invoices!V:V)/COUNTIF(Invoices!U:V,A237),0),IF(COUNTIF(Invoices!W:X,A237)&lt;&gt;0,IF(COUNTIF(Invoices!W:X,A237)&lt;&gt;0,SUMIF(Invoices!W:X,A237,Invoices!X:X)/COUNTIF(Invoices!W:X,A237),0),IF(COUNTIF(Invoices!Y:Z,A237)&lt;&gt;0,IF(COUNTIF(Invoices!Y:Z,A237)&lt;&gt;0,SUMIF(Invoices!Y:Z,A237,Invoices!Z:Z)/COUNTIF(Invoices!Y:Z,A237),0),IF(COUNTIF(Invoices!AA:AB,A237)&lt;&gt;0,IF(COUNTIF(Invoices!AA:AB,A237)&lt;&gt;0,SUMIF(Invoices!AA:AB,A237,Invoices!AB:AB)/COUNTIF(Invoices!AA:AB,A237),0),IF(COUNTIF(Invoices!AC:AD,A237)&lt;&gt;0,IF(COUNTIF(Invoices!AC:AD,A237)&lt;&gt;0,SUMIF(Invoices!AC:AD,A237,Invoices!AD:AD)/COUNTIF(Invoices!AC:AD,A237),0),IF(COUNTIF(Invoices!AE:AF,A237)&lt;&gt;0,IF(COUNTIF(Invoices!AE:AF,A237)&lt;&gt;0,SUMIF(Invoices!AE:AF,A237,Invoices!AF:AF)/COUNTIF(Invoices!AE:AF,A237),0),IF(COUNTIF(Invoices!AG:AH,A237)&lt;&gt;0,IF(COUNTIF(Invoices!AG:AH,A237)&lt;&gt;0,SUMIF(Invoices!AG:AH,A237,Invoices!AH:AH)/COUNTIF(Invoices!AG:AH,A237),0),IF(COUNTIF(Invoices!AI:AJ,A237)&lt;&gt;0,IF(COUNTIF(Invoices!AI:AJ,A237)&lt;&gt;0,SUMIF(Invoices!AI:AJ,A237,Invoices!AJ:AJ)/COUNTIF(Invoices!AI:AJ,A237),0),IF(COUNTIF(Invoices!AK:AL,A237)&lt;&gt;0,IF(COUNTIF(Invoices!AK:AL,A237)&lt;&gt;0,SUMIF(Invoices!AK:AL,A237,Invoices!AL:AL)/COUNTIF(Invoices!AK:AL,A237),0),IF(COUNTIF(Invoices!AM:AN,A237)&lt;&gt;0,IF(COUNTIF(Invoices!AM:AN,A237)&lt;&gt;0,SUMIF(Invoices!AM:AN,A237,Invoices!AN:AN)/COUNTIF(Invoices!AM:AN,A237),0),"Not Available")))))))))))))))</f>
        <v>0.99</v>
      </c>
    </row>
    <row r="238" spans="1:5" ht="13" x14ac:dyDescent="0.15">
      <c r="A238" s="6" t="s">
        <v>1072</v>
      </c>
      <c r="B238" s="6" t="s">
        <v>1073</v>
      </c>
      <c r="C238" s="6" t="s">
        <v>783</v>
      </c>
      <c r="D238" s="6" t="s">
        <v>742</v>
      </c>
      <c r="E238" t="str">
        <f>IF(COUNTIF(Invoices!K:L,A238)&lt;&gt;0,IF(COUNTIF(Invoices!K:L,A238)&lt;&gt;0,SUMIF(Invoices!K:L,A238,Invoices!L:L)/COUNTIF(Invoices!K:L,A238),0),IF(COUNTIF(Invoices!M:N,A238)&lt;&gt;0,IF(COUNTIF(Invoices!M:N,A238)&lt;&gt;0,SUMIF(Invoices!M:N,A238,Invoices!N:N)/COUNTIF(Invoices!M:N,A238),0),IF(COUNTIF(Invoices!O:P,A238)&lt;&gt;0,IF(COUNTIF(Invoices!O:P,A238)&lt;&gt;0,SUMIF(Invoices!O:P,A238,Invoices!P:P)/COUNTIF(Invoices!O:P,A238),0),IF(COUNTIF(Invoices!Q:R,A238)&lt;&gt;0,IF(COUNTIF(Invoices!Q:R,A238)&lt;&gt;0,SUMIF(Invoices!Q:R,A238,Invoices!R:R)/COUNTIF(Invoices!Q:R,A238),0),IF(COUNTIF(Invoices!S:T,A238)&lt;&gt;0,IF(COUNTIF(Invoices!S:T,A238)&lt;&gt;0,SUMIF(Invoices!S:T,A238,Invoices!T:T)/COUNTIF(Invoices!S:T,A238),0),IF(COUNTIF(Invoices!U:V,A238)&lt;&gt;0,IF(COUNTIF(Invoices!U:V,A238)&lt;&gt;0,SUMIF(Invoices!U:V,A238,Invoices!V:V)/COUNTIF(Invoices!U:V,A238),0),IF(COUNTIF(Invoices!W:X,A238)&lt;&gt;0,IF(COUNTIF(Invoices!W:X,A238)&lt;&gt;0,SUMIF(Invoices!W:X,A238,Invoices!X:X)/COUNTIF(Invoices!W:X,A238),0),IF(COUNTIF(Invoices!Y:Z,A238)&lt;&gt;0,IF(COUNTIF(Invoices!Y:Z,A238)&lt;&gt;0,SUMIF(Invoices!Y:Z,A238,Invoices!Z:Z)/COUNTIF(Invoices!Y:Z,A238),0),IF(COUNTIF(Invoices!AA:AB,A238)&lt;&gt;0,IF(COUNTIF(Invoices!AA:AB,A238)&lt;&gt;0,SUMIF(Invoices!AA:AB,A238,Invoices!AB:AB)/COUNTIF(Invoices!AA:AB,A238),0),IF(COUNTIF(Invoices!AC:AD,A238)&lt;&gt;0,IF(COUNTIF(Invoices!AC:AD,A238)&lt;&gt;0,SUMIF(Invoices!AC:AD,A238,Invoices!AD:AD)/COUNTIF(Invoices!AC:AD,A238),0),IF(COUNTIF(Invoices!AE:AF,A238)&lt;&gt;0,IF(COUNTIF(Invoices!AE:AF,A238)&lt;&gt;0,SUMIF(Invoices!AE:AF,A238,Invoices!AF:AF)/COUNTIF(Invoices!AE:AF,A238),0),IF(COUNTIF(Invoices!AG:AH,A238)&lt;&gt;0,IF(COUNTIF(Invoices!AG:AH,A238)&lt;&gt;0,SUMIF(Invoices!AG:AH,A238,Invoices!AH:AH)/COUNTIF(Invoices!AG:AH,A238),0),IF(COUNTIF(Invoices!AI:AJ,A238)&lt;&gt;0,IF(COUNTIF(Invoices!AI:AJ,A238)&lt;&gt;0,SUMIF(Invoices!AI:AJ,A238,Invoices!AJ:AJ)/COUNTIF(Invoices!AI:AJ,A238),0),IF(COUNTIF(Invoices!AK:AL,A238)&lt;&gt;0,IF(COUNTIF(Invoices!AK:AL,A238)&lt;&gt;0,SUMIF(Invoices!AK:AL,A238,Invoices!AL:AL)/COUNTIF(Invoices!AK:AL,A238),0),IF(COUNTIF(Invoices!AM:AN,A238)&lt;&gt;0,IF(COUNTIF(Invoices!AM:AN,A238)&lt;&gt;0,SUMIF(Invoices!AM:AN,A238,Invoices!AN:AN)/COUNTIF(Invoices!AM:AN,A238),0),"Not Available")))))))))))))))</f>
        <v>Not Available</v>
      </c>
    </row>
    <row r="239" spans="1:5" ht="13" x14ac:dyDescent="0.15">
      <c r="A239" s="6" t="s">
        <v>1074</v>
      </c>
      <c r="C239" s="6" t="s">
        <v>1075</v>
      </c>
      <c r="D239" s="6" t="s">
        <v>1076</v>
      </c>
      <c r="E239" t="str">
        <f>IF(COUNTIF(Invoices!K:L,A239)&lt;&gt;0,IF(COUNTIF(Invoices!K:L,A239)&lt;&gt;0,SUMIF(Invoices!K:L,A239,Invoices!L:L)/COUNTIF(Invoices!K:L,A239),0),IF(COUNTIF(Invoices!M:N,A239)&lt;&gt;0,IF(COUNTIF(Invoices!M:N,A239)&lt;&gt;0,SUMIF(Invoices!M:N,A239,Invoices!N:N)/COUNTIF(Invoices!M:N,A239),0),IF(COUNTIF(Invoices!O:P,A239)&lt;&gt;0,IF(COUNTIF(Invoices!O:P,A239)&lt;&gt;0,SUMIF(Invoices!O:P,A239,Invoices!P:P)/COUNTIF(Invoices!O:P,A239),0),IF(COUNTIF(Invoices!Q:R,A239)&lt;&gt;0,IF(COUNTIF(Invoices!Q:R,A239)&lt;&gt;0,SUMIF(Invoices!Q:R,A239,Invoices!R:R)/COUNTIF(Invoices!Q:R,A239),0),IF(COUNTIF(Invoices!S:T,A239)&lt;&gt;0,IF(COUNTIF(Invoices!S:T,A239)&lt;&gt;0,SUMIF(Invoices!S:T,A239,Invoices!T:T)/COUNTIF(Invoices!S:T,A239),0),IF(COUNTIF(Invoices!U:V,A239)&lt;&gt;0,IF(COUNTIF(Invoices!U:V,A239)&lt;&gt;0,SUMIF(Invoices!U:V,A239,Invoices!V:V)/COUNTIF(Invoices!U:V,A239),0),IF(COUNTIF(Invoices!W:X,A239)&lt;&gt;0,IF(COUNTIF(Invoices!W:X,A239)&lt;&gt;0,SUMIF(Invoices!W:X,A239,Invoices!X:X)/COUNTIF(Invoices!W:X,A239),0),IF(COUNTIF(Invoices!Y:Z,A239)&lt;&gt;0,IF(COUNTIF(Invoices!Y:Z,A239)&lt;&gt;0,SUMIF(Invoices!Y:Z,A239,Invoices!Z:Z)/COUNTIF(Invoices!Y:Z,A239),0),IF(COUNTIF(Invoices!AA:AB,A239)&lt;&gt;0,IF(COUNTIF(Invoices!AA:AB,A239)&lt;&gt;0,SUMIF(Invoices!AA:AB,A239,Invoices!AB:AB)/COUNTIF(Invoices!AA:AB,A239),0),IF(COUNTIF(Invoices!AC:AD,A239)&lt;&gt;0,IF(COUNTIF(Invoices!AC:AD,A239)&lt;&gt;0,SUMIF(Invoices!AC:AD,A239,Invoices!AD:AD)/COUNTIF(Invoices!AC:AD,A239),0),IF(COUNTIF(Invoices!AE:AF,A239)&lt;&gt;0,IF(COUNTIF(Invoices!AE:AF,A239)&lt;&gt;0,SUMIF(Invoices!AE:AF,A239,Invoices!AF:AF)/COUNTIF(Invoices!AE:AF,A239),0),IF(COUNTIF(Invoices!AG:AH,A239)&lt;&gt;0,IF(COUNTIF(Invoices!AG:AH,A239)&lt;&gt;0,SUMIF(Invoices!AG:AH,A239,Invoices!AH:AH)/COUNTIF(Invoices!AG:AH,A239),0),IF(COUNTIF(Invoices!AI:AJ,A239)&lt;&gt;0,IF(COUNTIF(Invoices!AI:AJ,A239)&lt;&gt;0,SUMIF(Invoices!AI:AJ,A239,Invoices!AJ:AJ)/COUNTIF(Invoices!AI:AJ,A239),0),IF(COUNTIF(Invoices!AK:AL,A239)&lt;&gt;0,IF(COUNTIF(Invoices!AK:AL,A239)&lt;&gt;0,SUMIF(Invoices!AK:AL,A239,Invoices!AL:AL)/COUNTIF(Invoices!AK:AL,A239),0),IF(COUNTIF(Invoices!AM:AN,A239)&lt;&gt;0,IF(COUNTIF(Invoices!AM:AN,A239)&lt;&gt;0,SUMIF(Invoices!AM:AN,A239,Invoices!AN:AN)/COUNTIF(Invoices!AM:AN,A239),0),"Not Available")))))))))))))))</f>
        <v>Not Available</v>
      </c>
    </row>
    <row r="240" spans="1:5" ht="13" x14ac:dyDescent="0.15">
      <c r="A240" s="6" t="s">
        <v>1077</v>
      </c>
      <c r="B240" s="6" t="s">
        <v>1078</v>
      </c>
      <c r="C240" s="6" t="s">
        <v>958</v>
      </c>
      <c r="D240" s="6" t="s">
        <v>959</v>
      </c>
      <c r="E240" t="str">
        <f>IF(COUNTIF(Invoices!K:L,A240)&lt;&gt;0,IF(COUNTIF(Invoices!K:L,A240)&lt;&gt;0,SUMIF(Invoices!K:L,A240,Invoices!L:L)/COUNTIF(Invoices!K:L,A240),0),IF(COUNTIF(Invoices!M:N,A240)&lt;&gt;0,IF(COUNTIF(Invoices!M:N,A240)&lt;&gt;0,SUMIF(Invoices!M:N,A240,Invoices!N:N)/COUNTIF(Invoices!M:N,A240),0),IF(COUNTIF(Invoices!O:P,A240)&lt;&gt;0,IF(COUNTIF(Invoices!O:P,A240)&lt;&gt;0,SUMIF(Invoices!O:P,A240,Invoices!P:P)/COUNTIF(Invoices!O:P,A240),0),IF(COUNTIF(Invoices!Q:R,A240)&lt;&gt;0,IF(COUNTIF(Invoices!Q:R,A240)&lt;&gt;0,SUMIF(Invoices!Q:R,A240,Invoices!R:R)/COUNTIF(Invoices!Q:R,A240),0),IF(COUNTIF(Invoices!S:T,A240)&lt;&gt;0,IF(COUNTIF(Invoices!S:T,A240)&lt;&gt;0,SUMIF(Invoices!S:T,A240,Invoices!T:T)/COUNTIF(Invoices!S:T,A240),0),IF(COUNTIF(Invoices!U:V,A240)&lt;&gt;0,IF(COUNTIF(Invoices!U:V,A240)&lt;&gt;0,SUMIF(Invoices!U:V,A240,Invoices!V:V)/COUNTIF(Invoices!U:V,A240),0),IF(COUNTIF(Invoices!W:X,A240)&lt;&gt;0,IF(COUNTIF(Invoices!W:X,A240)&lt;&gt;0,SUMIF(Invoices!W:X,A240,Invoices!X:X)/COUNTIF(Invoices!W:X,A240),0),IF(COUNTIF(Invoices!Y:Z,A240)&lt;&gt;0,IF(COUNTIF(Invoices!Y:Z,A240)&lt;&gt;0,SUMIF(Invoices!Y:Z,A240,Invoices!Z:Z)/COUNTIF(Invoices!Y:Z,A240),0),IF(COUNTIF(Invoices!AA:AB,A240)&lt;&gt;0,IF(COUNTIF(Invoices!AA:AB,A240)&lt;&gt;0,SUMIF(Invoices!AA:AB,A240,Invoices!AB:AB)/COUNTIF(Invoices!AA:AB,A240),0),IF(COUNTIF(Invoices!AC:AD,A240)&lt;&gt;0,IF(COUNTIF(Invoices!AC:AD,A240)&lt;&gt;0,SUMIF(Invoices!AC:AD,A240,Invoices!AD:AD)/COUNTIF(Invoices!AC:AD,A240),0),IF(COUNTIF(Invoices!AE:AF,A240)&lt;&gt;0,IF(COUNTIF(Invoices!AE:AF,A240)&lt;&gt;0,SUMIF(Invoices!AE:AF,A240,Invoices!AF:AF)/COUNTIF(Invoices!AE:AF,A240),0),IF(COUNTIF(Invoices!AG:AH,A240)&lt;&gt;0,IF(COUNTIF(Invoices!AG:AH,A240)&lt;&gt;0,SUMIF(Invoices!AG:AH,A240,Invoices!AH:AH)/COUNTIF(Invoices!AG:AH,A240),0),IF(COUNTIF(Invoices!AI:AJ,A240)&lt;&gt;0,IF(COUNTIF(Invoices!AI:AJ,A240)&lt;&gt;0,SUMIF(Invoices!AI:AJ,A240,Invoices!AJ:AJ)/COUNTIF(Invoices!AI:AJ,A240),0),IF(COUNTIF(Invoices!AK:AL,A240)&lt;&gt;0,IF(COUNTIF(Invoices!AK:AL,A240)&lt;&gt;0,SUMIF(Invoices!AK:AL,A240,Invoices!AL:AL)/COUNTIF(Invoices!AK:AL,A240),0),IF(COUNTIF(Invoices!AM:AN,A240)&lt;&gt;0,IF(COUNTIF(Invoices!AM:AN,A240)&lt;&gt;0,SUMIF(Invoices!AM:AN,A240,Invoices!AN:AN)/COUNTIF(Invoices!AM:AN,A240),0),"Not Available")))))))))))))))</f>
        <v>Not Available</v>
      </c>
    </row>
    <row r="241" spans="1:5" ht="13" x14ac:dyDescent="0.15">
      <c r="A241" s="6" t="s">
        <v>1079</v>
      </c>
      <c r="B241" s="6" t="s">
        <v>1080</v>
      </c>
      <c r="C241" s="6" t="s">
        <v>1081</v>
      </c>
      <c r="D241" s="6" t="s">
        <v>758</v>
      </c>
      <c r="E241">
        <f ca="1">IF(COUNTIF(Invoices!K:L,A241)&lt;&gt;0,IF(COUNTIF(Invoices!K:L,A241)&lt;&gt;0,SUMIF(Invoices!K:L,A241,Invoices!L:L)/COUNTIF(Invoices!K:L,A241),0),IF(COUNTIF(Invoices!M:N,A241)&lt;&gt;0,IF(COUNTIF(Invoices!M:N,A241)&lt;&gt;0,SUMIF(Invoices!M:N,A241,Invoices!N:N)/COUNTIF(Invoices!M:N,A241),0),IF(COUNTIF(Invoices!O:P,A241)&lt;&gt;0,IF(COUNTIF(Invoices!O:P,A241)&lt;&gt;0,SUMIF(Invoices!O:P,A241,Invoices!P:P)/COUNTIF(Invoices!O:P,A241),0),IF(COUNTIF(Invoices!Q:R,A241)&lt;&gt;0,IF(COUNTIF(Invoices!Q:R,A241)&lt;&gt;0,SUMIF(Invoices!Q:R,A241,Invoices!R:R)/COUNTIF(Invoices!Q:R,A241),0),IF(COUNTIF(Invoices!S:T,A241)&lt;&gt;0,IF(COUNTIF(Invoices!S:T,A241)&lt;&gt;0,SUMIF(Invoices!S:T,A241,Invoices!T:T)/COUNTIF(Invoices!S:T,A241),0),IF(COUNTIF(Invoices!U:V,A241)&lt;&gt;0,IF(COUNTIF(Invoices!U:V,A241)&lt;&gt;0,SUMIF(Invoices!U:V,A241,Invoices!V:V)/COUNTIF(Invoices!U:V,A241),0),IF(COUNTIF(Invoices!W:X,A241)&lt;&gt;0,IF(COUNTIF(Invoices!W:X,A241)&lt;&gt;0,SUMIF(Invoices!W:X,A241,Invoices!X:X)/COUNTIF(Invoices!W:X,A241),0),IF(COUNTIF(Invoices!Y:Z,A241)&lt;&gt;0,IF(COUNTIF(Invoices!Y:Z,A241)&lt;&gt;0,SUMIF(Invoices!Y:Z,A241,Invoices!Z:Z)/COUNTIF(Invoices!Y:Z,A241),0),IF(COUNTIF(Invoices!AA:AB,A241)&lt;&gt;0,IF(COUNTIF(Invoices!AA:AB,A241)&lt;&gt;0,SUMIF(Invoices!AA:AB,A241,Invoices!AB:AB)/COUNTIF(Invoices!AA:AB,A241),0),IF(COUNTIF(Invoices!AC:AD,A241)&lt;&gt;0,IF(COUNTIF(Invoices!AC:AD,A241)&lt;&gt;0,SUMIF(Invoices!AC:AD,A241,Invoices!AD:AD)/COUNTIF(Invoices!AC:AD,A241),0),IF(COUNTIF(Invoices!AE:AF,A241)&lt;&gt;0,IF(COUNTIF(Invoices!AE:AF,A241)&lt;&gt;0,SUMIF(Invoices!AE:AF,A241,Invoices!AF:AF)/COUNTIF(Invoices!AE:AF,A241),0),IF(COUNTIF(Invoices!AG:AH,A241)&lt;&gt;0,IF(COUNTIF(Invoices!AG:AH,A241)&lt;&gt;0,SUMIF(Invoices!AG:AH,A241,Invoices!AH:AH)/COUNTIF(Invoices!AG:AH,A241),0),IF(COUNTIF(Invoices!AI:AJ,A241)&lt;&gt;0,IF(COUNTIF(Invoices!AI:AJ,A241)&lt;&gt;0,SUMIF(Invoices!AI:AJ,A241,Invoices!AJ:AJ)/COUNTIF(Invoices!AI:AJ,A241),0),IF(COUNTIF(Invoices!AK:AL,A241)&lt;&gt;0,IF(COUNTIF(Invoices!AK:AL,A241)&lt;&gt;0,SUMIF(Invoices!AK:AL,A241,Invoices!AL:AL)/COUNTIF(Invoices!AK:AL,A241),0),IF(COUNTIF(Invoices!AM:AN,A241)&lt;&gt;0,IF(COUNTIF(Invoices!AM:AN,A241)&lt;&gt;0,SUMIF(Invoices!AM:AN,A241,Invoices!AN:AN)/COUNTIF(Invoices!AM:AN,A241),0),"Not Available")))))))))))))))</f>
        <v>0.99</v>
      </c>
    </row>
    <row r="242" spans="1:5" ht="13" x14ac:dyDescent="0.15">
      <c r="A242" s="6" t="s">
        <v>1082</v>
      </c>
      <c r="C242" s="6" t="s">
        <v>1028</v>
      </c>
      <c r="D242" s="6" t="s">
        <v>690</v>
      </c>
      <c r="E242">
        <f ca="1">IF(COUNTIF(Invoices!K:L,A242)&lt;&gt;0,IF(COUNTIF(Invoices!K:L,A242)&lt;&gt;0,SUMIF(Invoices!K:L,A242,Invoices!L:L)/COUNTIF(Invoices!K:L,A242),0),IF(COUNTIF(Invoices!M:N,A242)&lt;&gt;0,IF(COUNTIF(Invoices!M:N,A242)&lt;&gt;0,SUMIF(Invoices!M:N,A242,Invoices!N:N)/COUNTIF(Invoices!M:N,A242),0),IF(COUNTIF(Invoices!O:P,A242)&lt;&gt;0,IF(COUNTIF(Invoices!O:P,A242)&lt;&gt;0,SUMIF(Invoices!O:P,A242,Invoices!P:P)/COUNTIF(Invoices!O:P,A242),0),IF(COUNTIF(Invoices!Q:R,A242)&lt;&gt;0,IF(COUNTIF(Invoices!Q:R,A242)&lt;&gt;0,SUMIF(Invoices!Q:R,A242,Invoices!R:R)/COUNTIF(Invoices!Q:R,A242),0),IF(COUNTIF(Invoices!S:T,A242)&lt;&gt;0,IF(COUNTIF(Invoices!S:T,A242)&lt;&gt;0,SUMIF(Invoices!S:T,A242,Invoices!T:T)/COUNTIF(Invoices!S:T,A242),0),IF(COUNTIF(Invoices!U:V,A242)&lt;&gt;0,IF(COUNTIF(Invoices!U:V,A242)&lt;&gt;0,SUMIF(Invoices!U:V,A242,Invoices!V:V)/COUNTIF(Invoices!U:V,A242),0),IF(COUNTIF(Invoices!W:X,A242)&lt;&gt;0,IF(COUNTIF(Invoices!W:X,A242)&lt;&gt;0,SUMIF(Invoices!W:X,A242,Invoices!X:X)/COUNTIF(Invoices!W:X,A242),0),IF(COUNTIF(Invoices!Y:Z,A242)&lt;&gt;0,IF(COUNTIF(Invoices!Y:Z,A242)&lt;&gt;0,SUMIF(Invoices!Y:Z,A242,Invoices!Z:Z)/COUNTIF(Invoices!Y:Z,A242),0),IF(COUNTIF(Invoices!AA:AB,A242)&lt;&gt;0,IF(COUNTIF(Invoices!AA:AB,A242)&lt;&gt;0,SUMIF(Invoices!AA:AB,A242,Invoices!AB:AB)/COUNTIF(Invoices!AA:AB,A242),0),IF(COUNTIF(Invoices!AC:AD,A242)&lt;&gt;0,IF(COUNTIF(Invoices!AC:AD,A242)&lt;&gt;0,SUMIF(Invoices!AC:AD,A242,Invoices!AD:AD)/COUNTIF(Invoices!AC:AD,A242),0),IF(COUNTIF(Invoices!AE:AF,A242)&lt;&gt;0,IF(COUNTIF(Invoices!AE:AF,A242)&lt;&gt;0,SUMIF(Invoices!AE:AF,A242,Invoices!AF:AF)/COUNTIF(Invoices!AE:AF,A242),0),IF(COUNTIF(Invoices!AG:AH,A242)&lt;&gt;0,IF(COUNTIF(Invoices!AG:AH,A242)&lt;&gt;0,SUMIF(Invoices!AG:AH,A242,Invoices!AH:AH)/COUNTIF(Invoices!AG:AH,A242),0),IF(COUNTIF(Invoices!AI:AJ,A242)&lt;&gt;0,IF(COUNTIF(Invoices!AI:AJ,A242)&lt;&gt;0,SUMIF(Invoices!AI:AJ,A242,Invoices!AJ:AJ)/COUNTIF(Invoices!AI:AJ,A242),0),IF(COUNTIF(Invoices!AK:AL,A242)&lt;&gt;0,IF(COUNTIF(Invoices!AK:AL,A242)&lt;&gt;0,SUMIF(Invoices!AK:AL,A242,Invoices!AL:AL)/COUNTIF(Invoices!AK:AL,A242),0),IF(COUNTIF(Invoices!AM:AN,A242)&lt;&gt;0,IF(COUNTIF(Invoices!AM:AN,A242)&lt;&gt;0,SUMIF(Invoices!AM:AN,A242,Invoices!AN:AN)/COUNTIF(Invoices!AM:AN,A242),0),"Not Available")))))))))))))))</f>
        <v>0.99</v>
      </c>
    </row>
    <row r="243" spans="1:5" ht="13" x14ac:dyDescent="0.15">
      <c r="A243" s="6" t="s">
        <v>1083</v>
      </c>
      <c r="C243" s="6" t="s">
        <v>689</v>
      </c>
      <c r="D243" s="6" t="s">
        <v>690</v>
      </c>
      <c r="E243">
        <f ca="1">IF(COUNTIF(Invoices!K:L,A243)&lt;&gt;0,IF(COUNTIF(Invoices!K:L,A243)&lt;&gt;0,SUMIF(Invoices!K:L,A243,Invoices!L:L)/COUNTIF(Invoices!K:L,A243),0),IF(COUNTIF(Invoices!M:N,A243)&lt;&gt;0,IF(COUNTIF(Invoices!M:N,A243)&lt;&gt;0,SUMIF(Invoices!M:N,A243,Invoices!N:N)/COUNTIF(Invoices!M:N,A243),0),IF(COUNTIF(Invoices!O:P,A243)&lt;&gt;0,IF(COUNTIF(Invoices!O:P,A243)&lt;&gt;0,SUMIF(Invoices!O:P,A243,Invoices!P:P)/COUNTIF(Invoices!O:P,A243),0),IF(COUNTIF(Invoices!Q:R,A243)&lt;&gt;0,IF(COUNTIF(Invoices!Q:R,A243)&lt;&gt;0,SUMIF(Invoices!Q:R,A243,Invoices!R:R)/COUNTIF(Invoices!Q:R,A243),0),IF(COUNTIF(Invoices!S:T,A243)&lt;&gt;0,IF(COUNTIF(Invoices!S:T,A243)&lt;&gt;0,SUMIF(Invoices!S:T,A243,Invoices!T:T)/COUNTIF(Invoices!S:T,A243),0),IF(COUNTIF(Invoices!U:V,A243)&lt;&gt;0,IF(COUNTIF(Invoices!U:V,A243)&lt;&gt;0,SUMIF(Invoices!U:V,A243,Invoices!V:V)/COUNTIF(Invoices!U:V,A243),0),IF(COUNTIF(Invoices!W:X,A243)&lt;&gt;0,IF(COUNTIF(Invoices!W:X,A243)&lt;&gt;0,SUMIF(Invoices!W:X,A243,Invoices!X:X)/COUNTIF(Invoices!W:X,A243),0),IF(COUNTIF(Invoices!Y:Z,A243)&lt;&gt;0,IF(COUNTIF(Invoices!Y:Z,A243)&lt;&gt;0,SUMIF(Invoices!Y:Z,A243,Invoices!Z:Z)/COUNTIF(Invoices!Y:Z,A243),0),IF(COUNTIF(Invoices!AA:AB,A243)&lt;&gt;0,IF(COUNTIF(Invoices!AA:AB,A243)&lt;&gt;0,SUMIF(Invoices!AA:AB,A243,Invoices!AB:AB)/COUNTIF(Invoices!AA:AB,A243),0),IF(COUNTIF(Invoices!AC:AD,A243)&lt;&gt;0,IF(COUNTIF(Invoices!AC:AD,A243)&lt;&gt;0,SUMIF(Invoices!AC:AD,A243,Invoices!AD:AD)/COUNTIF(Invoices!AC:AD,A243),0),IF(COUNTIF(Invoices!AE:AF,A243)&lt;&gt;0,IF(COUNTIF(Invoices!AE:AF,A243)&lt;&gt;0,SUMIF(Invoices!AE:AF,A243,Invoices!AF:AF)/COUNTIF(Invoices!AE:AF,A243),0),IF(COUNTIF(Invoices!AG:AH,A243)&lt;&gt;0,IF(COUNTIF(Invoices!AG:AH,A243)&lt;&gt;0,SUMIF(Invoices!AG:AH,A243,Invoices!AH:AH)/COUNTIF(Invoices!AG:AH,A243),0),IF(COUNTIF(Invoices!AI:AJ,A243)&lt;&gt;0,IF(COUNTIF(Invoices!AI:AJ,A243)&lt;&gt;0,SUMIF(Invoices!AI:AJ,A243,Invoices!AJ:AJ)/COUNTIF(Invoices!AI:AJ,A243),0),IF(COUNTIF(Invoices!AK:AL,A243)&lt;&gt;0,IF(COUNTIF(Invoices!AK:AL,A243)&lt;&gt;0,SUMIF(Invoices!AK:AL,A243,Invoices!AL:AL)/COUNTIF(Invoices!AK:AL,A243),0),IF(COUNTIF(Invoices!AM:AN,A243)&lt;&gt;0,IF(COUNTIF(Invoices!AM:AN,A243)&lt;&gt;0,SUMIF(Invoices!AM:AN,A243,Invoices!AN:AN)/COUNTIF(Invoices!AM:AN,A243),0),"Not Available")))))))))))))))</f>
        <v>0.99</v>
      </c>
    </row>
    <row r="244" spans="1:5" ht="13" x14ac:dyDescent="0.15">
      <c r="A244" s="6" t="s">
        <v>1084</v>
      </c>
      <c r="B244" s="6" t="s">
        <v>1073</v>
      </c>
      <c r="C244" s="6" t="s">
        <v>783</v>
      </c>
      <c r="D244" s="6" t="s">
        <v>742</v>
      </c>
      <c r="E244">
        <f ca="1">IF(COUNTIF(Invoices!K:L,A244)&lt;&gt;0,IF(COUNTIF(Invoices!K:L,A244)&lt;&gt;0,SUMIF(Invoices!K:L,A244,Invoices!L:L)/COUNTIF(Invoices!K:L,A244),0),IF(COUNTIF(Invoices!M:N,A244)&lt;&gt;0,IF(COUNTIF(Invoices!M:N,A244)&lt;&gt;0,SUMIF(Invoices!M:N,A244,Invoices!N:N)/COUNTIF(Invoices!M:N,A244),0),IF(COUNTIF(Invoices!O:P,A244)&lt;&gt;0,IF(COUNTIF(Invoices!O:P,A244)&lt;&gt;0,SUMIF(Invoices!O:P,A244,Invoices!P:P)/COUNTIF(Invoices!O:P,A244),0),IF(COUNTIF(Invoices!Q:R,A244)&lt;&gt;0,IF(COUNTIF(Invoices!Q:R,A244)&lt;&gt;0,SUMIF(Invoices!Q:R,A244,Invoices!R:R)/COUNTIF(Invoices!Q:R,A244),0),IF(COUNTIF(Invoices!S:T,A244)&lt;&gt;0,IF(COUNTIF(Invoices!S:T,A244)&lt;&gt;0,SUMIF(Invoices!S:T,A244,Invoices!T:T)/COUNTIF(Invoices!S:T,A244),0),IF(COUNTIF(Invoices!U:V,A244)&lt;&gt;0,IF(COUNTIF(Invoices!U:V,A244)&lt;&gt;0,SUMIF(Invoices!U:V,A244,Invoices!V:V)/COUNTIF(Invoices!U:V,A244),0),IF(COUNTIF(Invoices!W:X,A244)&lt;&gt;0,IF(COUNTIF(Invoices!W:X,A244)&lt;&gt;0,SUMIF(Invoices!W:X,A244,Invoices!X:X)/COUNTIF(Invoices!W:X,A244),0),IF(COUNTIF(Invoices!Y:Z,A244)&lt;&gt;0,IF(COUNTIF(Invoices!Y:Z,A244)&lt;&gt;0,SUMIF(Invoices!Y:Z,A244,Invoices!Z:Z)/COUNTIF(Invoices!Y:Z,A244),0),IF(COUNTIF(Invoices!AA:AB,A244)&lt;&gt;0,IF(COUNTIF(Invoices!AA:AB,A244)&lt;&gt;0,SUMIF(Invoices!AA:AB,A244,Invoices!AB:AB)/COUNTIF(Invoices!AA:AB,A244),0),IF(COUNTIF(Invoices!AC:AD,A244)&lt;&gt;0,IF(COUNTIF(Invoices!AC:AD,A244)&lt;&gt;0,SUMIF(Invoices!AC:AD,A244,Invoices!AD:AD)/COUNTIF(Invoices!AC:AD,A244),0),IF(COUNTIF(Invoices!AE:AF,A244)&lt;&gt;0,IF(COUNTIF(Invoices!AE:AF,A244)&lt;&gt;0,SUMIF(Invoices!AE:AF,A244,Invoices!AF:AF)/COUNTIF(Invoices!AE:AF,A244),0),IF(COUNTIF(Invoices!AG:AH,A244)&lt;&gt;0,IF(COUNTIF(Invoices!AG:AH,A244)&lt;&gt;0,SUMIF(Invoices!AG:AH,A244,Invoices!AH:AH)/COUNTIF(Invoices!AG:AH,A244),0),IF(COUNTIF(Invoices!AI:AJ,A244)&lt;&gt;0,IF(COUNTIF(Invoices!AI:AJ,A244)&lt;&gt;0,SUMIF(Invoices!AI:AJ,A244,Invoices!AJ:AJ)/COUNTIF(Invoices!AI:AJ,A244),0),IF(COUNTIF(Invoices!AK:AL,A244)&lt;&gt;0,IF(COUNTIF(Invoices!AK:AL,A244)&lt;&gt;0,SUMIF(Invoices!AK:AL,A244,Invoices!AL:AL)/COUNTIF(Invoices!AK:AL,A244),0),IF(COUNTIF(Invoices!AM:AN,A244)&lt;&gt;0,IF(COUNTIF(Invoices!AM:AN,A244)&lt;&gt;0,SUMIF(Invoices!AM:AN,A244,Invoices!AN:AN)/COUNTIF(Invoices!AM:AN,A244),0),"Not Available")))))))))))))))</f>
        <v>0.99</v>
      </c>
    </row>
    <row r="245" spans="1:5" ht="13" x14ac:dyDescent="0.15">
      <c r="A245" s="6" t="s">
        <v>1085</v>
      </c>
      <c r="B245" s="6" t="s">
        <v>1086</v>
      </c>
      <c r="C245" s="6" t="s">
        <v>1087</v>
      </c>
      <c r="D245" s="6" t="s">
        <v>522</v>
      </c>
      <c r="E245">
        <f ca="1">IF(COUNTIF(Invoices!K:L,A245)&lt;&gt;0,IF(COUNTIF(Invoices!K:L,A245)&lt;&gt;0,SUMIF(Invoices!K:L,A245,Invoices!L:L)/COUNTIF(Invoices!K:L,A245),0),IF(COUNTIF(Invoices!M:N,A245)&lt;&gt;0,IF(COUNTIF(Invoices!M:N,A245)&lt;&gt;0,SUMIF(Invoices!M:N,A245,Invoices!N:N)/COUNTIF(Invoices!M:N,A245),0),IF(COUNTIF(Invoices!O:P,A245)&lt;&gt;0,IF(COUNTIF(Invoices!O:P,A245)&lt;&gt;0,SUMIF(Invoices!O:P,A245,Invoices!P:P)/COUNTIF(Invoices!O:P,A245),0),IF(COUNTIF(Invoices!Q:R,A245)&lt;&gt;0,IF(COUNTIF(Invoices!Q:R,A245)&lt;&gt;0,SUMIF(Invoices!Q:R,A245,Invoices!R:R)/COUNTIF(Invoices!Q:R,A245),0),IF(COUNTIF(Invoices!S:T,A245)&lt;&gt;0,IF(COUNTIF(Invoices!S:T,A245)&lt;&gt;0,SUMIF(Invoices!S:T,A245,Invoices!T:T)/COUNTIF(Invoices!S:T,A245),0),IF(COUNTIF(Invoices!U:V,A245)&lt;&gt;0,IF(COUNTIF(Invoices!U:V,A245)&lt;&gt;0,SUMIF(Invoices!U:V,A245,Invoices!V:V)/COUNTIF(Invoices!U:V,A245),0),IF(COUNTIF(Invoices!W:X,A245)&lt;&gt;0,IF(COUNTIF(Invoices!W:X,A245)&lt;&gt;0,SUMIF(Invoices!W:X,A245,Invoices!X:X)/COUNTIF(Invoices!W:X,A245),0),IF(COUNTIF(Invoices!Y:Z,A245)&lt;&gt;0,IF(COUNTIF(Invoices!Y:Z,A245)&lt;&gt;0,SUMIF(Invoices!Y:Z,A245,Invoices!Z:Z)/COUNTIF(Invoices!Y:Z,A245),0),IF(COUNTIF(Invoices!AA:AB,A245)&lt;&gt;0,IF(COUNTIF(Invoices!AA:AB,A245)&lt;&gt;0,SUMIF(Invoices!AA:AB,A245,Invoices!AB:AB)/COUNTIF(Invoices!AA:AB,A245),0),IF(COUNTIF(Invoices!AC:AD,A245)&lt;&gt;0,IF(COUNTIF(Invoices!AC:AD,A245)&lt;&gt;0,SUMIF(Invoices!AC:AD,A245,Invoices!AD:AD)/COUNTIF(Invoices!AC:AD,A245),0),IF(COUNTIF(Invoices!AE:AF,A245)&lt;&gt;0,IF(COUNTIF(Invoices!AE:AF,A245)&lt;&gt;0,SUMIF(Invoices!AE:AF,A245,Invoices!AF:AF)/COUNTIF(Invoices!AE:AF,A245),0),IF(COUNTIF(Invoices!AG:AH,A245)&lt;&gt;0,IF(COUNTIF(Invoices!AG:AH,A245)&lt;&gt;0,SUMIF(Invoices!AG:AH,A245,Invoices!AH:AH)/COUNTIF(Invoices!AG:AH,A245),0),IF(COUNTIF(Invoices!AI:AJ,A245)&lt;&gt;0,IF(COUNTIF(Invoices!AI:AJ,A245)&lt;&gt;0,SUMIF(Invoices!AI:AJ,A245,Invoices!AJ:AJ)/COUNTIF(Invoices!AI:AJ,A245),0),IF(COUNTIF(Invoices!AK:AL,A245)&lt;&gt;0,IF(COUNTIF(Invoices!AK:AL,A245)&lt;&gt;0,SUMIF(Invoices!AK:AL,A245,Invoices!AL:AL)/COUNTIF(Invoices!AK:AL,A245),0),IF(COUNTIF(Invoices!AM:AN,A245)&lt;&gt;0,IF(COUNTIF(Invoices!AM:AN,A245)&lt;&gt;0,SUMIF(Invoices!AM:AN,A245,Invoices!AN:AN)/COUNTIF(Invoices!AM:AN,A245),0),"Not Available")))))))))))))))</f>
        <v>0.99</v>
      </c>
    </row>
    <row r="246" spans="1:5" ht="13" x14ac:dyDescent="0.15">
      <c r="A246" s="6" t="s">
        <v>1088</v>
      </c>
      <c r="B246" s="6" t="s">
        <v>707</v>
      </c>
      <c r="C246" s="6" t="s">
        <v>1089</v>
      </c>
      <c r="D246" s="6" t="s">
        <v>707</v>
      </c>
      <c r="E246" t="str">
        <f>IF(COUNTIF(Invoices!K:L,A246)&lt;&gt;0,IF(COUNTIF(Invoices!K:L,A246)&lt;&gt;0,SUMIF(Invoices!K:L,A246,Invoices!L:L)/COUNTIF(Invoices!K:L,A246),0),IF(COUNTIF(Invoices!M:N,A246)&lt;&gt;0,IF(COUNTIF(Invoices!M:N,A246)&lt;&gt;0,SUMIF(Invoices!M:N,A246,Invoices!N:N)/COUNTIF(Invoices!M:N,A246),0),IF(COUNTIF(Invoices!O:P,A246)&lt;&gt;0,IF(COUNTIF(Invoices!O:P,A246)&lt;&gt;0,SUMIF(Invoices!O:P,A246,Invoices!P:P)/COUNTIF(Invoices!O:P,A246),0),IF(COUNTIF(Invoices!Q:R,A246)&lt;&gt;0,IF(COUNTIF(Invoices!Q:R,A246)&lt;&gt;0,SUMIF(Invoices!Q:R,A246,Invoices!R:R)/COUNTIF(Invoices!Q:R,A246),0),IF(COUNTIF(Invoices!S:T,A246)&lt;&gt;0,IF(COUNTIF(Invoices!S:T,A246)&lt;&gt;0,SUMIF(Invoices!S:T,A246,Invoices!T:T)/COUNTIF(Invoices!S:T,A246),0),IF(COUNTIF(Invoices!U:V,A246)&lt;&gt;0,IF(COUNTIF(Invoices!U:V,A246)&lt;&gt;0,SUMIF(Invoices!U:V,A246,Invoices!V:V)/COUNTIF(Invoices!U:V,A246),0),IF(COUNTIF(Invoices!W:X,A246)&lt;&gt;0,IF(COUNTIF(Invoices!W:X,A246)&lt;&gt;0,SUMIF(Invoices!W:X,A246,Invoices!X:X)/COUNTIF(Invoices!W:X,A246),0),IF(COUNTIF(Invoices!Y:Z,A246)&lt;&gt;0,IF(COUNTIF(Invoices!Y:Z,A246)&lt;&gt;0,SUMIF(Invoices!Y:Z,A246,Invoices!Z:Z)/COUNTIF(Invoices!Y:Z,A246),0),IF(COUNTIF(Invoices!AA:AB,A246)&lt;&gt;0,IF(COUNTIF(Invoices!AA:AB,A246)&lt;&gt;0,SUMIF(Invoices!AA:AB,A246,Invoices!AB:AB)/COUNTIF(Invoices!AA:AB,A246),0),IF(COUNTIF(Invoices!AC:AD,A246)&lt;&gt;0,IF(COUNTIF(Invoices!AC:AD,A246)&lt;&gt;0,SUMIF(Invoices!AC:AD,A246,Invoices!AD:AD)/COUNTIF(Invoices!AC:AD,A246),0),IF(COUNTIF(Invoices!AE:AF,A246)&lt;&gt;0,IF(COUNTIF(Invoices!AE:AF,A246)&lt;&gt;0,SUMIF(Invoices!AE:AF,A246,Invoices!AF:AF)/COUNTIF(Invoices!AE:AF,A246),0),IF(COUNTIF(Invoices!AG:AH,A246)&lt;&gt;0,IF(COUNTIF(Invoices!AG:AH,A246)&lt;&gt;0,SUMIF(Invoices!AG:AH,A246,Invoices!AH:AH)/COUNTIF(Invoices!AG:AH,A246),0),IF(COUNTIF(Invoices!AI:AJ,A246)&lt;&gt;0,IF(COUNTIF(Invoices!AI:AJ,A246)&lt;&gt;0,SUMIF(Invoices!AI:AJ,A246,Invoices!AJ:AJ)/COUNTIF(Invoices!AI:AJ,A246),0),IF(COUNTIF(Invoices!AK:AL,A246)&lt;&gt;0,IF(COUNTIF(Invoices!AK:AL,A246)&lt;&gt;0,SUMIF(Invoices!AK:AL,A246,Invoices!AL:AL)/COUNTIF(Invoices!AK:AL,A246),0),IF(COUNTIF(Invoices!AM:AN,A246)&lt;&gt;0,IF(COUNTIF(Invoices!AM:AN,A246)&lt;&gt;0,SUMIF(Invoices!AM:AN,A246,Invoices!AN:AN)/COUNTIF(Invoices!AM:AN,A246),0),"Not Available")))))))))))))))</f>
        <v>Not Available</v>
      </c>
    </row>
    <row r="247" spans="1:5" ht="13" x14ac:dyDescent="0.15">
      <c r="A247" s="6" t="s">
        <v>1090</v>
      </c>
      <c r="B247" s="6" t="s">
        <v>868</v>
      </c>
      <c r="C247" s="6" t="s">
        <v>543</v>
      </c>
      <c r="D247" s="6" t="s">
        <v>543</v>
      </c>
      <c r="E247">
        <f ca="1">IF(COUNTIF(Invoices!K:L,A247)&lt;&gt;0,IF(COUNTIF(Invoices!K:L,A247)&lt;&gt;0,SUMIF(Invoices!K:L,A247,Invoices!L:L)/COUNTIF(Invoices!K:L,A247),0),IF(COUNTIF(Invoices!M:N,A247)&lt;&gt;0,IF(COUNTIF(Invoices!M:N,A247)&lt;&gt;0,SUMIF(Invoices!M:N,A247,Invoices!N:N)/COUNTIF(Invoices!M:N,A247),0),IF(COUNTIF(Invoices!O:P,A247)&lt;&gt;0,IF(COUNTIF(Invoices!O:P,A247)&lt;&gt;0,SUMIF(Invoices!O:P,A247,Invoices!P:P)/COUNTIF(Invoices!O:P,A247),0),IF(COUNTIF(Invoices!Q:R,A247)&lt;&gt;0,IF(COUNTIF(Invoices!Q:R,A247)&lt;&gt;0,SUMIF(Invoices!Q:R,A247,Invoices!R:R)/COUNTIF(Invoices!Q:R,A247),0),IF(COUNTIF(Invoices!S:T,A247)&lt;&gt;0,IF(COUNTIF(Invoices!S:T,A247)&lt;&gt;0,SUMIF(Invoices!S:T,A247,Invoices!T:T)/COUNTIF(Invoices!S:T,A247),0),IF(COUNTIF(Invoices!U:V,A247)&lt;&gt;0,IF(COUNTIF(Invoices!U:V,A247)&lt;&gt;0,SUMIF(Invoices!U:V,A247,Invoices!V:V)/COUNTIF(Invoices!U:V,A247),0),IF(COUNTIF(Invoices!W:X,A247)&lt;&gt;0,IF(COUNTIF(Invoices!W:X,A247)&lt;&gt;0,SUMIF(Invoices!W:X,A247,Invoices!X:X)/COUNTIF(Invoices!W:X,A247),0),IF(COUNTIF(Invoices!Y:Z,A247)&lt;&gt;0,IF(COUNTIF(Invoices!Y:Z,A247)&lt;&gt;0,SUMIF(Invoices!Y:Z,A247,Invoices!Z:Z)/COUNTIF(Invoices!Y:Z,A247),0),IF(COUNTIF(Invoices!AA:AB,A247)&lt;&gt;0,IF(COUNTIF(Invoices!AA:AB,A247)&lt;&gt;0,SUMIF(Invoices!AA:AB,A247,Invoices!AB:AB)/COUNTIF(Invoices!AA:AB,A247),0),IF(COUNTIF(Invoices!AC:AD,A247)&lt;&gt;0,IF(COUNTIF(Invoices!AC:AD,A247)&lt;&gt;0,SUMIF(Invoices!AC:AD,A247,Invoices!AD:AD)/COUNTIF(Invoices!AC:AD,A247),0),IF(COUNTIF(Invoices!AE:AF,A247)&lt;&gt;0,IF(COUNTIF(Invoices!AE:AF,A247)&lt;&gt;0,SUMIF(Invoices!AE:AF,A247,Invoices!AF:AF)/COUNTIF(Invoices!AE:AF,A247),0),IF(COUNTIF(Invoices!AG:AH,A247)&lt;&gt;0,IF(COUNTIF(Invoices!AG:AH,A247)&lt;&gt;0,SUMIF(Invoices!AG:AH,A247,Invoices!AH:AH)/COUNTIF(Invoices!AG:AH,A247),0),IF(COUNTIF(Invoices!AI:AJ,A247)&lt;&gt;0,IF(COUNTIF(Invoices!AI:AJ,A247)&lt;&gt;0,SUMIF(Invoices!AI:AJ,A247,Invoices!AJ:AJ)/COUNTIF(Invoices!AI:AJ,A247),0),IF(COUNTIF(Invoices!AK:AL,A247)&lt;&gt;0,IF(COUNTIF(Invoices!AK:AL,A247)&lt;&gt;0,SUMIF(Invoices!AK:AL,A247,Invoices!AL:AL)/COUNTIF(Invoices!AK:AL,A247),0),IF(COUNTIF(Invoices!AM:AN,A247)&lt;&gt;0,IF(COUNTIF(Invoices!AM:AN,A247)&lt;&gt;0,SUMIF(Invoices!AM:AN,A247,Invoices!AN:AN)/COUNTIF(Invoices!AM:AN,A247),0),"Not Available")))))))))))))))</f>
        <v>0.99</v>
      </c>
    </row>
    <row r="248" spans="1:5" ht="13" x14ac:dyDescent="0.15">
      <c r="A248" s="6" t="s">
        <v>1091</v>
      </c>
      <c r="C248" s="6" t="s">
        <v>666</v>
      </c>
      <c r="D248" s="6" t="s">
        <v>667</v>
      </c>
      <c r="E248">
        <f ca="1">IF(COUNTIF(Invoices!K:L,A248)&lt;&gt;0,IF(COUNTIF(Invoices!K:L,A248)&lt;&gt;0,SUMIF(Invoices!K:L,A248,Invoices!L:L)/COUNTIF(Invoices!K:L,A248),0),IF(COUNTIF(Invoices!M:N,A248)&lt;&gt;0,IF(COUNTIF(Invoices!M:N,A248)&lt;&gt;0,SUMIF(Invoices!M:N,A248,Invoices!N:N)/COUNTIF(Invoices!M:N,A248),0),IF(COUNTIF(Invoices!O:P,A248)&lt;&gt;0,IF(COUNTIF(Invoices!O:P,A248)&lt;&gt;0,SUMIF(Invoices!O:P,A248,Invoices!P:P)/COUNTIF(Invoices!O:P,A248),0),IF(COUNTIF(Invoices!Q:R,A248)&lt;&gt;0,IF(COUNTIF(Invoices!Q:R,A248)&lt;&gt;0,SUMIF(Invoices!Q:R,A248,Invoices!R:R)/COUNTIF(Invoices!Q:R,A248),0),IF(COUNTIF(Invoices!S:T,A248)&lt;&gt;0,IF(COUNTIF(Invoices!S:T,A248)&lt;&gt;0,SUMIF(Invoices!S:T,A248,Invoices!T:T)/COUNTIF(Invoices!S:T,A248),0),IF(COUNTIF(Invoices!U:V,A248)&lt;&gt;0,IF(COUNTIF(Invoices!U:V,A248)&lt;&gt;0,SUMIF(Invoices!U:V,A248,Invoices!V:V)/COUNTIF(Invoices!U:V,A248),0),IF(COUNTIF(Invoices!W:X,A248)&lt;&gt;0,IF(COUNTIF(Invoices!W:X,A248)&lt;&gt;0,SUMIF(Invoices!W:X,A248,Invoices!X:X)/COUNTIF(Invoices!W:X,A248),0),IF(COUNTIF(Invoices!Y:Z,A248)&lt;&gt;0,IF(COUNTIF(Invoices!Y:Z,A248)&lt;&gt;0,SUMIF(Invoices!Y:Z,A248,Invoices!Z:Z)/COUNTIF(Invoices!Y:Z,A248),0),IF(COUNTIF(Invoices!AA:AB,A248)&lt;&gt;0,IF(COUNTIF(Invoices!AA:AB,A248)&lt;&gt;0,SUMIF(Invoices!AA:AB,A248,Invoices!AB:AB)/COUNTIF(Invoices!AA:AB,A248),0),IF(COUNTIF(Invoices!AC:AD,A248)&lt;&gt;0,IF(COUNTIF(Invoices!AC:AD,A248)&lt;&gt;0,SUMIF(Invoices!AC:AD,A248,Invoices!AD:AD)/COUNTIF(Invoices!AC:AD,A248),0),IF(COUNTIF(Invoices!AE:AF,A248)&lt;&gt;0,IF(COUNTIF(Invoices!AE:AF,A248)&lt;&gt;0,SUMIF(Invoices!AE:AF,A248,Invoices!AF:AF)/COUNTIF(Invoices!AE:AF,A248),0),IF(COUNTIF(Invoices!AG:AH,A248)&lt;&gt;0,IF(COUNTIF(Invoices!AG:AH,A248)&lt;&gt;0,SUMIF(Invoices!AG:AH,A248,Invoices!AH:AH)/COUNTIF(Invoices!AG:AH,A248),0),IF(COUNTIF(Invoices!AI:AJ,A248)&lt;&gt;0,IF(COUNTIF(Invoices!AI:AJ,A248)&lt;&gt;0,SUMIF(Invoices!AI:AJ,A248,Invoices!AJ:AJ)/COUNTIF(Invoices!AI:AJ,A248),0),IF(COUNTIF(Invoices!AK:AL,A248)&lt;&gt;0,IF(COUNTIF(Invoices!AK:AL,A248)&lt;&gt;0,SUMIF(Invoices!AK:AL,A248,Invoices!AL:AL)/COUNTIF(Invoices!AK:AL,A248),0),IF(COUNTIF(Invoices!AM:AN,A248)&lt;&gt;0,IF(COUNTIF(Invoices!AM:AN,A248)&lt;&gt;0,SUMIF(Invoices!AM:AN,A248,Invoices!AN:AN)/COUNTIF(Invoices!AM:AN,A248),0),"Not Available")))))))))))))))</f>
        <v>0.99</v>
      </c>
    </row>
    <row r="249" spans="1:5" ht="13" x14ac:dyDescent="0.15">
      <c r="A249" s="6" t="s">
        <v>1092</v>
      </c>
      <c r="C249" s="6" t="s">
        <v>931</v>
      </c>
      <c r="D249" s="6" t="s">
        <v>932</v>
      </c>
      <c r="E249">
        <f ca="1">IF(COUNTIF(Invoices!K:L,A249)&lt;&gt;0,IF(COUNTIF(Invoices!K:L,A249)&lt;&gt;0,SUMIF(Invoices!K:L,A249,Invoices!L:L)/COUNTIF(Invoices!K:L,A249),0),IF(COUNTIF(Invoices!M:N,A249)&lt;&gt;0,IF(COUNTIF(Invoices!M:N,A249)&lt;&gt;0,SUMIF(Invoices!M:N,A249,Invoices!N:N)/COUNTIF(Invoices!M:N,A249),0),IF(COUNTIF(Invoices!O:P,A249)&lt;&gt;0,IF(COUNTIF(Invoices!O:P,A249)&lt;&gt;0,SUMIF(Invoices!O:P,A249,Invoices!P:P)/COUNTIF(Invoices!O:P,A249),0),IF(COUNTIF(Invoices!Q:R,A249)&lt;&gt;0,IF(COUNTIF(Invoices!Q:R,A249)&lt;&gt;0,SUMIF(Invoices!Q:R,A249,Invoices!R:R)/COUNTIF(Invoices!Q:R,A249),0),IF(COUNTIF(Invoices!S:T,A249)&lt;&gt;0,IF(COUNTIF(Invoices!S:T,A249)&lt;&gt;0,SUMIF(Invoices!S:T,A249,Invoices!T:T)/COUNTIF(Invoices!S:T,A249),0),IF(COUNTIF(Invoices!U:V,A249)&lt;&gt;0,IF(COUNTIF(Invoices!U:V,A249)&lt;&gt;0,SUMIF(Invoices!U:V,A249,Invoices!V:V)/COUNTIF(Invoices!U:V,A249),0),IF(COUNTIF(Invoices!W:X,A249)&lt;&gt;0,IF(COUNTIF(Invoices!W:X,A249)&lt;&gt;0,SUMIF(Invoices!W:X,A249,Invoices!X:X)/COUNTIF(Invoices!W:X,A249),0),IF(COUNTIF(Invoices!Y:Z,A249)&lt;&gt;0,IF(COUNTIF(Invoices!Y:Z,A249)&lt;&gt;0,SUMIF(Invoices!Y:Z,A249,Invoices!Z:Z)/COUNTIF(Invoices!Y:Z,A249),0),IF(COUNTIF(Invoices!AA:AB,A249)&lt;&gt;0,IF(COUNTIF(Invoices!AA:AB,A249)&lt;&gt;0,SUMIF(Invoices!AA:AB,A249,Invoices!AB:AB)/COUNTIF(Invoices!AA:AB,A249),0),IF(COUNTIF(Invoices!AC:AD,A249)&lt;&gt;0,IF(COUNTIF(Invoices!AC:AD,A249)&lt;&gt;0,SUMIF(Invoices!AC:AD,A249,Invoices!AD:AD)/COUNTIF(Invoices!AC:AD,A249),0),IF(COUNTIF(Invoices!AE:AF,A249)&lt;&gt;0,IF(COUNTIF(Invoices!AE:AF,A249)&lt;&gt;0,SUMIF(Invoices!AE:AF,A249,Invoices!AF:AF)/COUNTIF(Invoices!AE:AF,A249),0),IF(COUNTIF(Invoices!AG:AH,A249)&lt;&gt;0,IF(COUNTIF(Invoices!AG:AH,A249)&lt;&gt;0,SUMIF(Invoices!AG:AH,A249,Invoices!AH:AH)/COUNTIF(Invoices!AG:AH,A249),0),IF(COUNTIF(Invoices!AI:AJ,A249)&lt;&gt;0,IF(COUNTIF(Invoices!AI:AJ,A249)&lt;&gt;0,SUMIF(Invoices!AI:AJ,A249,Invoices!AJ:AJ)/COUNTIF(Invoices!AI:AJ,A249),0),IF(COUNTIF(Invoices!AK:AL,A249)&lt;&gt;0,IF(COUNTIF(Invoices!AK:AL,A249)&lt;&gt;0,SUMIF(Invoices!AK:AL,A249,Invoices!AL:AL)/COUNTIF(Invoices!AK:AL,A249),0),IF(COUNTIF(Invoices!AM:AN,A249)&lt;&gt;0,IF(COUNTIF(Invoices!AM:AN,A249)&lt;&gt;0,SUMIF(Invoices!AM:AN,A249,Invoices!AN:AN)/COUNTIF(Invoices!AM:AN,A249),0),"Not Available")))))))))))))))</f>
        <v>0.99</v>
      </c>
    </row>
    <row r="250" spans="1:5" ht="13" x14ac:dyDescent="0.15">
      <c r="A250" s="6" t="s">
        <v>1093</v>
      </c>
      <c r="B250" s="6" t="s">
        <v>1094</v>
      </c>
      <c r="C250" s="6" t="s">
        <v>717</v>
      </c>
      <c r="D250" s="6" t="s">
        <v>716</v>
      </c>
      <c r="E250">
        <f ca="1">IF(COUNTIF(Invoices!K:L,A250)&lt;&gt;0,IF(COUNTIF(Invoices!K:L,A250)&lt;&gt;0,SUMIF(Invoices!K:L,A250,Invoices!L:L)/COUNTIF(Invoices!K:L,A250),0),IF(COUNTIF(Invoices!M:N,A250)&lt;&gt;0,IF(COUNTIF(Invoices!M:N,A250)&lt;&gt;0,SUMIF(Invoices!M:N,A250,Invoices!N:N)/COUNTIF(Invoices!M:N,A250),0),IF(COUNTIF(Invoices!O:P,A250)&lt;&gt;0,IF(COUNTIF(Invoices!O:P,A250)&lt;&gt;0,SUMIF(Invoices!O:P,A250,Invoices!P:P)/COUNTIF(Invoices!O:P,A250),0),IF(COUNTIF(Invoices!Q:R,A250)&lt;&gt;0,IF(COUNTIF(Invoices!Q:R,A250)&lt;&gt;0,SUMIF(Invoices!Q:R,A250,Invoices!R:R)/COUNTIF(Invoices!Q:R,A250),0),IF(COUNTIF(Invoices!S:T,A250)&lt;&gt;0,IF(COUNTIF(Invoices!S:T,A250)&lt;&gt;0,SUMIF(Invoices!S:T,A250,Invoices!T:T)/COUNTIF(Invoices!S:T,A250),0),IF(COUNTIF(Invoices!U:V,A250)&lt;&gt;0,IF(COUNTIF(Invoices!U:V,A250)&lt;&gt;0,SUMIF(Invoices!U:V,A250,Invoices!V:V)/COUNTIF(Invoices!U:V,A250),0),IF(COUNTIF(Invoices!W:X,A250)&lt;&gt;0,IF(COUNTIF(Invoices!W:X,A250)&lt;&gt;0,SUMIF(Invoices!W:X,A250,Invoices!X:X)/COUNTIF(Invoices!W:X,A250),0),IF(COUNTIF(Invoices!Y:Z,A250)&lt;&gt;0,IF(COUNTIF(Invoices!Y:Z,A250)&lt;&gt;0,SUMIF(Invoices!Y:Z,A250,Invoices!Z:Z)/COUNTIF(Invoices!Y:Z,A250),0),IF(COUNTIF(Invoices!AA:AB,A250)&lt;&gt;0,IF(COUNTIF(Invoices!AA:AB,A250)&lt;&gt;0,SUMIF(Invoices!AA:AB,A250,Invoices!AB:AB)/COUNTIF(Invoices!AA:AB,A250),0),IF(COUNTIF(Invoices!AC:AD,A250)&lt;&gt;0,IF(COUNTIF(Invoices!AC:AD,A250)&lt;&gt;0,SUMIF(Invoices!AC:AD,A250,Invoices!AD:AD)/COUNTIF(Invoices!AC:AD,A250),0),IF(COUNTIF(Invoices!AE:AF,A250)&lt;&gt;0,IF(COUNTIF(Invoices!AE:AF,A250)&lt;&gt;0,SUMIF(Invoices!AE:AF,A250,Invoices!AF:AF)/COUNTIF(Invoices!AE:AF,A250),0),IF(COUNTIF(Invoices!AG:AH,A250)&lt;&gt;0,IF(COUNTIF(Invoices!AG:AH,A250)&lt;&gt;0,SUMIF(Invoices!AG:AH,A250,Invoices!AH:AH)/COUNTIF(Invoices!AG:AH,A250),0),IF(COUNTIF(Invoices!AI:AJ,A250)&lt;&gt;0,IF(COUNTIF(Invoices!AI:AJ,A250)&lt;&gt;0,SUMIF(Invoices!AI:AJ,A250,Invoices!AJ:AJ)/COUNTIF(Invoices!AI:AJ,A250),0),IF(COUNTIF(Invoices!AK:AL,A250)&lt;&gt;0,IF(COUNTIF(Invoices!AK:AL,A250)&lt;&gt;0,SUMIF(Invoices!AK:AL,A250,Invoices!AL:AL)/COUNTIF(Invoices!AK:AL,A250),0),IF(COUNTIF(Invoices!AM:AN,A250)&lt;&gt;0,IF(COUNTIF(Invoices!AM:AN,A250)&lt;&gt;0,SUMIF(Invoices!AM:AN,A250,Invoices!AN:AN)/COUNTIF(Invoices!AM:AN,A250),0),"Not Available")))))))))))))))</f>
        <v>0.99</v>
      </c>
    </row>
    <row r="251" spans="1:5" ht="13" x14ac:dyDescent="0.15">
      <c r="A251" s="6" t="s">
        <v>1095</v>
      </c>
      <c r="C251" s="6" t="s">
        <v>689</v>
      </c>
      <c r="D251" s="6" t="s">
        <v>690</v>
      </c>
      <c r="E251" t="str">
        <f>IF(COUNTIF(Invoices!K:L,A251)&lt;&gt;0,IF(COUNTIF(Invoices!K:L,A251)&lt;&gt;0,SUMIF(Invoices!K:L,A251,Invoices!L:L)/COUNTIF(Invoices!K:L,A251),0),IF(COUNTIF(Invoices!M:N,A251)&lt;&gt;0,IF(COUNTIF(Invoices!M:N,A251)&lt;&gt;0,SUMIF(Invoices!M:N,A251,Invoices!N:N)/COUNTIF(Invoices!M:N,A251),0),IF(COUNTIF(Invoices!O:P,A251)&lt;&gt;0,IF(COUNTIF(Invoices!O:P,A251)&lt;&gt;0,SUMIF(Invoices!O:P,A251,Invoices!P:P)/COUNTIF(Invoices!O:P,A251),0),IF(COUNTIF(Invoices!Q:R,A251)&lt;&gt;0,IF(COUNTIF(Invoices!Q:R,A251)&lt;&gt;0,SUMIF(Invoices!Q:R,A251,Invoices!R:R)/COUNTIF(Invoices!Q:R,A251),0),IF(COUNTIF(Invoices!S:T,A251)&lt;&gt;0,IF(COUNTIF(Invoices!S:T,A251)&lt;&gt;0,SUMIF(Invoices!S:T,A251,Invoices!T:T)/COUNTIF(Invoices!S:T,A251),0),IF(COUNTIF(Invoices!U:V,A251)&lt;&gt;0,IF(COUNTIF(Invoices!U:V,A251)&lt;&gt;0,SUMIF(Invoices!U:V,A251,Invoices!V:V)/COUNTIF(Invoices!U:V,A251),0),IF(COUNTIF(Invoices!W:X,A251)&lt;&gt;0,IF(COUNTIF(Invoices!W:X,A251)&lt;&gt;0,SUMIF(Invoices!W:X,A251,Invoices!X:X)/COUNTIF(Invoices!W:X,A251),0),IF(COUNTIF(Invoices!Y:Z,A251)&lt;&gt;0,IF(COUNTIF(Invoices!Y:Z,A251)&lt;&gt;0,SUMIF(Invoices!Y:Z,A251,Invoices!Z:Z)/COUNTIF(Invoices!Y:Z,A251),0),IF(COUNTIF(Invoices!AA:AB,A251)&lt;&gt;0,IF(COUNTIF(Invoices!AA:AB,A251)&lt;&gt;0,SUMIF(Invoices!AA:AB,A251,Invoices!AB:AB)/COUNTIF(Invoices!AA:AB,A251),0),IF(COUNTIF(Invoices!AC:AD,A251)&lt;&gt;0,IF(COUNTIF(Invoices!AC:AD,A251)&lt;&gt;0,SUMIF(Invoices!AC:AD,A251,Invoices!AD:AD)/COUNTIF(Invoices!AC:AD,A251),0),IF(COUNTIF(Invoices!AE:AF,A251)&lt;&gt;0,IF(COUNTIF(Invoices!AE:AF,A251)&lt;&gt;0,SUMIF(Invoices!AE:AF,A251,Invoices!AF:AF)/COUNTIF(Invoices!AE:AF,A251),0),IF(COUNTIF(Invoices!AG:AH,A251)&lt;&gt;0,IF(COUNTIF(Invoices!AG:AH,A251)&lt;&gt;0,SUMIF(Invoices!AG:AH,A251,Invoices!AH:AH)/COUNTIF(Invoices!AG:AH,A251),0),IF(COUNTIF(Invoices!AI:AJ,A251)&lt;&gt;0,IF(COUNTIF(Invoices!AI:AJ,A251)&lt;&gt;0,SUMIF(Invoices!AI:AJ,A251,Invoices!AJ:AJ)/COUNTIF(Invoices!AI:AJ,A251),0),IF(COUNTIF(Invoices!AK:AL,A251)&lt;&gt;0,IF(COUNTIF(Invoices!AK:AL,A251)&lt;&gt;0,SUMIF(Invoices!AK:AL,A251,Invoices!AL:AL)/COUNTIF(Invoices!AK:AL,A251),0),IF(COUNTIF(Invoices!AM:AN,A251)&lt;&gt;0,IF(COUNTIF(Invoices!AM:AN,A251)&lt;&gt;0,SUMIF(Invoices!AM:AN,A251,Invoices!AN:AN)/COUNTIF(Invoices!AM:AN,A251),0),"Not Available")))))))))))))))</f>
        <v>Not Available</v>
      </c>
    </row>
    <row r="252" spans="1:5" ht="13" x14ac:dyDescent="0.15">
      <c r="A252" s="6" t="s">
        <v>1096</v>
      </c>
      <c r="B252" s="6" t="s">
        <v>1097</v>
      </c>
      <c r="C252" s="6" t="s">
        <v>1098</v>
      </c>
      <c r="D252" s="6" t="s">
        <v>522</v>
      </c>
      <c r="E252">
        <f ca="1">IF(COUNTIF(Invoices!K:L,A252)&lt;&gt;0,IF(COUNTIF(Invoices!K:L,A252)&lt;&gt;0,SUMIF(Invoices!K:L,A252,Invoices!L:L)/COUNTIF(Invoices!K:L,A252),0),IF(COUNTIF(Invoices!M:N,A252)&lt;&gt;0,IF(COUNTIF(Invoices!M:N,A252)&lt;&gt;0,SUMIF(Invoices!M:N,A252,Invoices!N:N)/COUNTIF(Invoices!M:N,A252),0),IF(COUNTIF(Invoices!O:P,A252)&lt;&gt;0,IF(COUNTIF(Invoices!O:P,A252)&lt;&gt;0,SUMIF(Invoices!O:P,A252,Invoices!P:P)/COUNTIF(Invoices!O:P,A252),0),IF(COUNTIF(Invoices!Q:R,A252)&lt;&gt;0,IF(COUNTIF(Invoices!Q:R,A252)&lt;&gt;0,SUMIF(Invoices!Q:R,A252,Invoices!R:R)/COUNTIF(Invoices!Q:R,A252),0),IF(COUNTIF(Invoices!S:T,A252)&lt;&gt;0,IF(COUNTIF(Invoices!S:T,A252)&lt;&gt;0,SUMIF(Invoices!S:T,A252,Invoices!T:T)/COUNTIF(Invoices!S:T,A252),0),IF(COUNTIF(Invoices!U:V,A252)&lt;&gt;0,IF(COUNTIF(Invoices!U:V,A252)&lt;&gt;0,SUMIF(Invoices!U:V,A252,Invoices!V:V)/COUNTIF(Invoices!U:V,A252),0),IF(COUNTIF(Invoices!W:X,A252)&lt;&gt;0,IF(COUNTIF(Invoices!W:X,A252)&lt;&gt;0,SUMIF(Invoices!W:X,A252,Invoices!X:X)/COUNTIF(Invoices!W:X,A252),0),IF(COUNTIF(Invoices!Y:Z,A252)&lt;&gt;0,IF(COUNTIF(Invoices!Y:Z,A252)&lt;&gt;0,SUMIF(Invoices!Y:Z,A252,Invoices!Z:Z)/COUNTIF(Invoices!Y:Z,A252),0),IF(COUNTIF(Invoices!AA:AB,A252)&lt;&gt;0,IF(COUNTIF(Invoices!AA:AB,A252)&lt;&gt;0,SUMIF(Invoices!AA:AB,A252,Invoices!AB:AB)/COUNTIF(Invoices!AA:AB,A252),0),IF(COUNTIF(Invoices!AC:AD,A252)&lt;&gt;0,IF(COUNTIF(Invoices!AC:AD,A252)&lt;&gt;0,SUMIF(Invoices!AC:AD,A252,Invoices!AD:AD)/COUNTIF(Invoices!AC:AD,A252),0),IF(COUNTIF(Invoices!AE:AF,A252)&lt;&gt;0,IF(COUNTIF(Invoices!AE:AF,A252)&lt;&gt;0,SUMIF(Invoices!AE:AF,A252,Invoices!AF:AF)/COUNTIF(Invoices!AE:AF,A252),0),IF(COUNTIF(Invoices!AG:AH,A252)&lt;&gt;0,IF(COUNTIF(Invoices!AG:AH,A252)&lt;&gt;0,SUMIF(Invoices!AG:AH,A252,Invoices!AH:AH)/COUNTIF(Invoices!AG:AH,A252),0),IF(COUNTIF(Invoices!AI:AJ,A252)&lt;&gt;0,IF(COUNTIF(Invoices!AI:AJ,A252)&lt;&gt;0,SUMIF(Invoices!AI:AJ,A252,Invoices!AJ:AJ)/COUNTIF(Invoices!AI:AJ,A252),0),IF(COUNTIF(Invoices!AK:AL,A252)&lt;&gt;0,IF(COUNTIF(Invoices!AK:AL,A252)&lt;&gt;0,SUMIF(Invoices!AK:AL,A252,Invoices!AL:AL)/COUNTIF(Invoices!AK:AL,A252),0),IF(COUNTIF(Invoices!AM:AN,A252)&lt;&gt;0,IF(COUNTIF(Invoices!AM:AN,A252)&lt;&gt;0,SUMIF(Invoices!AM:AN,A252,Invoices!AN:AN)/COUNTIF(Invoices!AM:AN,A252),0),"Not Available")))))))))))))))</f>
        <v>0.99</v>
      </c>
    </row>
    <row r="253" spans="1:5" ht="13" x14ac:dyDescent="0.15">
      <c r="A253" s="6" t="s">
        <v>1099</v>
      </c>
      <c r="B253" s="6" t="s">
        <v>564</v>
      </c>
      <c r="C253" s="6" t="s">
        <v>565</v>
      </c>
      <c r="D253" s="6" t="s">
        <v>566</v>
      </c>
      <c r="E253">
        <f ca="1">IF(COUNTIF(Invoices!K:L,A253)&lt;&gt;0,IF(COUNTIF(Invoices!K:L,A253)&lt;&gt;0,SUMIF(Invoices!K:L,A253,Invoices!L:L)/COUNTIF(Invoices!K:L,A253),0),IF(COUNTIF(Invoices!M:N,A253)&lt;&gt;0,IF(COUNTIF(Invoices!M:N,A253)&lt;&gt;0,SUMIF(Invoices!M:N,A253,Invoices!N:N)/COUNTIF(Invoices!M:N,A253),0),IF(COUNTIF(Invoices!O:P,A253)&lt;&gt;0,IF(COUNTIF(Invoices!O:P,A253)&lt;&gt;0,SUMIF(Invoices!O:P,A253,Invoices!P:P)/COUNTIF(Invoices!O:P,A253),0),IF(COUNTIF(Invoices!Q:R,A253)&lt;&gt;0,IF(COUNTIF(Invoices!Q:R,A253)&lt;&gt;0,SUMIF(Invoices!Q:R,A253,Invoices!R:R)/COUNTIF(Invoices!Q:R,A253),0),IF(COUNTIF(Invoices!S:T,A253)&lt;&gt;0,IF(COUNTIF(Invoices!S:T,A253)&lt;&gt;0,SUMIF(Invoices!S:T,A253,Invoices!T:T)/COUNTIF(Invoices!S:T,A253),0),IF(COUNTIF(Invoices!U:V,A253)&lt;&gt;0,IF(COUNTIF(Invoices!U:V,A253)&lt;&gt;0,SUMIF(Invoices!U:V,A253,Invoices!V:V)/COUNTIF(Invoices!U:V,A253),0),IF(COUNTIF(Invoices!W:X,A253)&lt;&gt;0,IF(COUNTIF(Invoices!W:X,A253)&lt;&gt;0,SUMIF(Invoices!W:X,A253,Invoices!X:X)/COUNTIF(Invoices!W:X,A253),0),IF(COUNTIF(Invoices!Y:Z,A253)&lt;&gt;0,IF(COUNTIF(Invoices!Y:Z,A253)&lt;&gt;0,SUMIF(Invoices!Y:Z,A253,Invoices!Z:Z)/COUNTIF(Invoices!Y:Z,A253),0),IF(COUNTIF(Invoices!AA:AB,A253)&lt;&gt;0,IF(COUNTIF(Invoices!AA:AB,A253)&lt;&gt;0,SUMIF(Invoices!AA:AB,A253,Invoices!AB:AB)/COUNTIF(Invoices!AA:AB,A253),0),IF(COUNTIF(Invoices!AC:AD,A253)&lt;&gt;0,IF(COUNTIF(Invoices!AC:AD,A253)&lt;&gt;0,SUMIF(Invoices!AC:AD,A253,Invoices!AD:AD)/COUNTIF(Invoices!AC:AD,A253),0),IF(COUNTIF(Invoices!AE:AF,A253)&lt;&gt;0,IF(COUNTIF(Invoices!AE:AF,A253)&lt;&gt;0,SUMIF(Invoices!AE:AF,A253,Invoices!AF:AF)/COUNTIF(Invoices!AE:AF,A253),0),IF(COUNTIF(Invoices!AG:AH,A253)&lt;&gt;0,IF(COUNTIF(Invoices!AG:AH,A253)&lt;&gt;0,SUMIF(Invoices!AG:AH,A253,Invoices!AH:AH)/COUNTIF(Invoices!AG:AH,A253),0),IF(COUNTIF(Invoices!AI:AJ,A253)&lt;&gt;0,IF(COUNTIF(Invoices!AI:AJ,A253)&lt;&gt;0,SUMIF(Invoices!AI:AJ,A253,Invoices!AJ:AJ)/COUNTIF(Invoices!AI:AJ,A253),0),IF(COUNTIF(Invoices!AK:AL,A253)&lt;&gt;0,IF(COUNTIF(Invoices!AK:AL,A253)&lt;&gt;0,SUMIF(Invoices!AK:AL,A253,Invoices!AL:AL)/COUNTIF(Invoices!AK:AL,A253),0),IF(COUNTIF(Invoices!AM:AN,A253)&lt;&gt;0,IF(COUNTIF(Invoices!AM:AN,A253)&lt;&gt;0,SUMIF(Invoices!AM:AN,A253,Invoices!AN:AN)/COUNTIF(Invoices!AM:AN,A253),0),"Not Available")))))))))))))))</f>
        <v>0.99</v>
      </c>
    </row>
    <row r="254" spans="1:5" ht="13" x14ac:dyDescent="0.15">
      <c r="A254" s="6" t="s">
        <v>1100</v>
      </c>
      <c r="B254" s="6" t="s">
        <v>1101</v>
      </c>
      <c r="C254" s="6" t="s">
        <v>1102</v>
      </c>
      <c r="D254" s="6" t="s">
        <v>1103</v>
      </c>
      <c r="E254" t="str">
        <f>IF(COUNTIF(Invoices!K:L,A254)&lt;&gt;0,IF(COUNTIF(Invoices!K:L,A254)&lt;&gt;0,SUMIF(Invoices!K:L,A254,Invoices!L:L)/COUNTIF(Invoices!K:L,A254),0),IF(COUNTIF(Invoices!M:N,A254)&lt;&gt;0,IF(COUNTIF(Invoices!M:N,A254)&lt;&gt;0,SUMIF(Invoices!M:N,A254,Invoices!N:N)/COUNTIF(Invoices!M:N,A254),0),IF(COUNTIF(Invoices!O:P,A254)&lt;&gt;0,IF(COUNTIF(Invoices!O:P,A254)&lt;&gt;0,SUMIF(Invoices!O:P,A254,Invoices!P:P)/COUNTIF(Invoices!O:P,A254),0),IF(COUNTIF(Invoices!Q:R,A254)&lt;&gt;0,IF(COUNTIF(Invoices!Q:R,A254)&lt;&gt;0,SUMIF(Invoices!Q:R,A254,Invoices!R:R)/COUNTIF(Invoices!Q:R,A254),0),IF(COUNTIF(Invoices!S:T,A254)&lt;&gt;0,IF(COUNTIF(Invoices!S:T,A254)&lt;&gt;0,SUMIF(Invoices!S:T,A254,Invoices!T:T)/COUNTIF(Invoices!S:T,A254),0),IF(COUNTIF(Invoices!U:V,A254)&lt;&gt;0,IF(COUNTIF(Invoices!U:V,A254)&lt;&gt;0,SUMIF(Invoices!U:V,A254,Invoices!V:V)/COUNTIF(Invoices!U:V,A254),0),IF(COUNTIF(Invoices!W:X,A254)&lt;&gt;0,IF(COUNTIF(Invoices!W:X,A254)&lt;&gt;0,SUMIF(Invoices!W:X,A254,Invoices!X:X)/COUNTIF(Invoices!W:X,A254),0),IF(COUNTIF(Invoices!Y:Z,A254)&lt;&gt;0,IF(COUNTIF(Invoices!Y:Z,A254)&lt;&gt;0,SUMIF(Invoices!Y:Z,A254,Invoices!Z:Z)/COUNTIF(Invoices!Y:Z,A254),0),IF(COUNTIF(Invoices!AA:AB,A254)&lt;&gt;0,IF(COUNTIF(Invoices!AA:AB,A254)&lt;&gt;0,SUMIF(Invoices!AA:AB,A254,Invoices!AB:AB)/COUNTIF(Invoices!AA:AB,A254),0),IF(COUNTIF(Invoices!AC:AD,A254)&lt;&gt;0,IF(COUNTIF(Invoices!AC:AD,A254)&lt;&gt;0,SUMIF(Invoices!AC:AD,A254,Invoices!AD:AD)/COUNTIF(Invoices!AC:AD,A254),0),IF(COUNTIF(Invoices!AE:AF,A254)&lt;&gt;0,IF(COUNTIF(Invoices!AE:AF,A254)&lt;&gt;0,SUMIF(Invoices!AE:AF,A254,Invoices!AF:AF)/COUNTIF(Invoices!AE:AF,A254),0),IF(COUNTIF(Invoices!AG:AH,A254)&lt;&gt;0,IF(COUNTIF(Invoices!AG:AH,A254)&lt;&gt;0,SUMIF(Invoices!AG:AH,A254,Invoices!AH:AH)/COUNTIF(Invoices!AG:AH,A254),0),IF(COUNTIF(Invoices!AI:AJ,A254)&lt;&gt;0,IF(COUNTIF(Invoices!AI:AJ,A254)&lt;&gt;0,SUMIF(Invoices!AI:AJ,A254,Invoices!AJ:AJ)/COUNTIF(Invoices!AI:AJ,A254),0),IF(COUNTIF(Invoices!AK:AL,A254)&lt;&gt;0,IF(COUNTIF(Invoices!AK:AL,A254)&lt;&gt;0,SUMIF(Invoices!AK:AL,A254,Invoices!AL:AL)/COUNTIF(Invoices!AK:AL,A254),0),IF(COUNTIF(Invoices!AM:AN,A254)&lt;&gt;0,IF(COUNTIF(Invoices!AM:AN,A254)&lt;&gt;0,SUMIF(Invoices!AM:AN,A254,Invoices!AN:AN)/COUNTIF(Invoices!AM:AN,A254),0),"Not Available")))))))))))))))</f>
        <v>Not Available</v>
      </c>
    </row>
    <row r="255" spans="1:5" ht="13" x14ac:dyDescent="0.15">
      <c r="A255" s="6" t="s">
        <v>1104</v>
      </c>
      <c r="C255" s="6" t="s">
        <v>1075</v>
      </c>
      <c r="D255" s="6" t="s">
        <v>1076</v>
      </c>
      <c r="E255">
        <f ca="1">IF(COUNTIF(Invoices!K:L,A255)&lt;&gt;0,IF(COUNTIF(Invoices!K:L,A255)&lt;&gt;0,SUMIF(Invoices!K:L,A255,Invoices!L:L)/COUNTIF(Invoices!K:L,A255),0),IF(COUNTIF(Invoices!M:N,A255)&lt;&gt;0,IF(COUNTIF(Invoices!M:N,A255)&lt;&gt;0,SUMIF(Invoices!M:N,A255,Invoices!N:N)/COUNTIF(Invoices!M:N,A255),0),IF(COUNTIF(Invoices!O:P,A255)&lt;&gt;0,IF(COUNTIF(Invoices!O:P,A255)&lt;&gt;0,SUMIF(Invoices!O:P,A255,Invoices!P:P)/COUNTIF(Invoices!O:P,A255),0),IF(COUNTIF(Invoices!Q:R,A255)&lt;&gt;0,IF(COUNTIF(Invoices!Q:R,A255)&lt;&gt;0,SUMIF(Invoices!Q:R,A255,Invoices!R:R)/COUNTIF(Invoices!Q:R,A255),0),IF(COUNTIF(Invoices!S:T,A255)&lt;&gt;0,IF(COUNTIF(Invoices!S:T,A255)&lt;&gt;0,SUMIF(Invoices!S:T,A255,Invoices!T:T)/COUNTIF(Invoices!S:T,A255),0),IF(COUNTIF(Invoices!U:V,A255)&lt;&gt;0,IF(COUNTIF(Invoices!U:V,A255)&lt;&gt;0,SUMIF(Invoices!U:V,A255,Invoices!V:V)/COUNTIF(Invoices!U:V,A255),0),IF(COUNTIF(Invoices!W:X,A255)&lt;&gt;0,IF(COUNTIF(Invoices!W:X,A255)&lt;&gt;0,SUMIF(Invoices!W:X,A255,Invoices!X:X)/COUNTIF(Invoices!W:X,A255),0),IF(COUNTIF(Invoices!Y:Z,A255)&lt;&gt;0,IF(COUNTIF(Invoices!Y:Z,A255)&lt;&gt;0,SUMIF(Invoices!Y:Z,A255,Invoices!Z:Z)/COUNTIF(Invoices!Y:Z,A255),0),IF(COUNTIF(Invoices!AA:AB,A255)&lt;&gt;0,IF(COUNTIF(Invoices!AA:AB,A255)&lt;&gt;0,SUMIF(Invoices!AA:AB,A255,Invoices!AB:AB)/COUNTIF(Invoices!AA:AB,A255),0),IF(COUNTIF(Invoices!AC:AD,A255)&lt;&gt;0,IF(COUNTIF(Invoices!AC:AD,A255)&lt;&gt;0,SUMIF(Invoices!AC:AD,A255,Invoices!AD:AD)/COUNTIF(Invoices!AC:AD,A255),0),IF(COUNTIF(Invoices!AE:AF,A255)&lt;&gt;0,IF(COUNTIF(Invoices!AE:AF,A255)&lt;&gt;0,SUMIF(Invoices!AE:AF,A255,Invoices!AF:AF)/COUNTIF(Invoices!AE:AF,A255),0),IF(COUNTIF(Invoices!AG:AH,A255)&lt;&gt;0,IF(COUNTIF(Invoices!AG:AH,A255)&lt;&gt;0,SUMIF(Invoices!AG:AH,A255,Invoices!AH:AH)/COUNTIF(Invoices!AG:AH,A255),0),IF(COUNTIF(Invoices!AI:AJ,A255)&lt;&gt;0,IF(COUNTIF(Invoices!AI:AJ,A255)&lt;&gt;0,SUMIF(Invoices!AI:AJ,A255,Invoices!AJ:AJ)/COUNTIF(Invoices!AI:AJ,A255),0),IF(COUNTIF(Invoices!AK:AL,A255)&lt;&gt;0,IF(COUNTIF(Invoices!AK:AL,A255)&lt;&gt;0,SUMIF(Invoices!AK:AL,A255,Invoices!AL:AL)/COUNTIF(Invoices!AK:AL,A255),0),IF(COUNTIF(Invoices!AM:AN,A255)&lt;&gt;0,IF(COUNTIF(Invoices!AM:AN,A255)&lt;&gt;0,SUMIF(Invoices!AM:AN,A255,Invoices!AN:AN)/COUNTIF(Invoices!AM:AN,A255),0),"Not Available")))))))))))))))</f>
        <v>0.99</v>
      </c>
    </row>
    <row r="256" spans="1:5" ht="13" x14ac:dyDescent="0.15">
      <c r="A256" s="6" t="s">
        <v>1105</v>
      </c>
      <c r="C256" s="6" t="s">
        <v>1028</v>
      </c>
      <c r="D256" s="6" t="s">
        <v>690</v>
      </c>
      <c r="E256" t="str">
        <f>IF(COUNTIF(Invoices!K:L,A256)&lt;&gt;0,IF(COUNTIF(Invoices!K:L,A256)&lt;&gt;0,SUMIF(Invoices!K:L,A256,Invoices!L:L)/COUNTIF(Invoices!K:L,A256),0),IF(COUNTIF(Invoices!M:N,A256)&lt;&gt;0,IF(COUNTIF(Invoices!M:N,A256)&lt;&gt;0,SUMIF(Invoices!M:N,A256,Invoices!N:N)/COUNTIF(Invoices!M:N,A256),0),IF(COUNTIF(Invoices!O:P,A256)&lt;&gt;0,IF(COUNTIF(Invoices!O:P,A256)&lt;&gt;0,SUMIF(Invoices!O:P,A256,Invoices!P:P)/COUNTIF(Invoices!O:P,A256),0),IF(COUNTIF(Invoices!Q:R,A256)&lt;&gt;0,IF(COUNTIF(Invoices!Q:R,A256)&lt;&gt;0,SUMIF(Invoices!Q:R,A256,Invoices!R:R)/COUNTIF(Invoices!Q:R,A256),0),IF(COUNTIF(Invoices!S:T,A256)&lt;&gt;0,IF(COUNTIF(Invoices!S:T,A256)&lt;&gt;0,SUMIF(Invoices!S:T,A256,Invoices!T:T)/COUNTIF(Invoices!S:T,A256),0),IF(COUNTIF(Invoices!U:V,A256)&lt;&gt;0,IF(COUNTIF(Invoices!U:V,A256)&lt;&gt;0,SUMIF(Invoices!U:V,A256,Invoices!V:V)/COUNTIF(Invoices!U:V,A256),0),IF(COUNTIF(Invoices!W:X,A256)&lt;&gt;0,IF(COUNTIF(Invoices!W:X,A256)&lt;&gt;0,SUMIF(Invoices!W:X,A256,Invoices!X:X)/COUNTIF(Invoices!W:X,A256),0),IF(COUNTIF(Invoices!Y:Z,A256)&lt;&gt;0,IF(COUNTIF(Invoices!Y:Z,A256)&lt;&gt;0,SUMIF(Invoices!Y:Z,A256,Invoices!Z:Z)/COUNTIF(Invoices!Y:Z,A256),0),IF(COUNTIF(Invoices!AA:AB,A256)&lt;&gt;0,IF(COUNTIF(Invoices!AA:AB,A256)&lt;&gt;0,SUMIF(Invoices!AA:AB,A256,Invoices!AB:AB)/COUNTIF(Invoices!AA:AB,A256),0),IF(COUNTIF(Invoices!AC:AD,A256)&lt;&gt;0,IF(COUNTIF(Invoices!AC:AD,A256)&lt;&gt;0,SUMIF(Invoices!AC:AD,A256,Invoices!AD:AD)/COUNTIF(Invoices!AC:AD,A256),0),IF(COUNTIF(Invoices!AE:AF,A256)&lt;&gt;0,IF(COUNTIF(Invoices!AE:AF,A256)&lt;&gt;0,SUMIF(Invoices!AE:AF,A256,Invoices!AF:AF)/COUNTIF(Invoices!AE:AF,A256),0),IF(COUNTIF(Invoices!AG:AH,A256)&lt;&gt;0,IF(COUNTIF(Invoices!AG:AH,A256)&lt;&gt;0,SUMIF(Invoices!AG:AH,A256,Invoices!AH:AH)/COUNTIF(Invoices!AG:AH,A256),0),IF(COUNTIF(Invoices!AI:AJ,A256)&lt;&gt;0,IF(COUNTIF(Invoices!AI:AJ,A256)&lt;&gt;0,SUMIF(Invoices!AI:AJ,A256,Invoices!AJ:AJ)/COUNTIF(Invoices!AI:AJ,A256),0),IF(COUNTIF(Invoices!AK:AL,A256)&lt;&gt;0,IF(COUNTIF(Invoices!AK:AL,A256)&lt;&gt;0,SUMIF(Invoices!AK:AL,A256,Invoices!AL:AL)/COUNTIF(Invoices!AK:AL,A256),0),IF(COUNTIF(Invoices!AM:AN,A256)&lt;&gt;0,IF(COUNTIF(Invoices!AM:AN,A256)&lt;&gt;0,SUMIF(Invoices!AM:AN,A256,Invoices!AN:AN)/COUNTIF(Invoices!AM:AN,A256),0),"Not Available")))))))))))))))</f>
        <v>Not Available</v>
      </c>
    </row>
    <row r="257" spans="1:5" ht="13" x14ac:dyDescent="0.15">
      <c r="A257" s="6" t="s">
        <v>1106</v>
      </c>
      <c r="B257" s="6" t="s">
        <v>677</v>
      </c>
      <c r="C257" s="6" t="s">
        <v>676</v>
      </c>
      <c r="D257" s="6" t="s">
        <v>677</v>
      </c>
      <c r="E257">
        <f ca="1">IF(COUNTIF(Invoices!K:L,A257)&lt;&gt;0,IF(COUNTIF(Invoices!K:L,A257)&lt;&gt;0,SUMIF(Invoices!K:L,A257,Invoices!L:L)/COUNTIF(Invoices!K:L,A257),0),IF(COUNTIF(Invoices!M:N,A257)&lt;&gt;0,IF(COUNTIF(Invoices!M:N,A257)&lt;&gt;0,SUMIF(Invoices!M:N,A257,Invoices!N:N)/COUNTIF(Invoices!M:N,A257),0),IF(COUNTIF(Invoices!O:P,A257)&lt;&gt;0,IF(COUNTIF(Invoices!O:P,A257)&lt;&gt;0,SUMIF(Invoices!O:P,A257,Invoices!P:P)/COUNTIF(Invoices!O:P,A257),0),IF(COUNTIF(Invoices!Q:R,A257)&lt;&gt;0,IF(COUNTIF(Invoices!Q:R,A257)&lt;&gt;0,SUMIF(Invoices!Q:R,A257,Invoices!R:R)/COUNTIF(Invoices!Q:R,A257),0),IF(COUNTIF(Invoices!S:T,A257)&lt;&gt;0,IF(COUNTIF(Invoices!S:T,A257)&lt;&gt;0,SUMIF(Invoices!S:T,A257,Invoices!T:T)/COUNTIF(Invoices!S:T,A257),0),IF(COUNTIF(Invoices!U:V,A257)&lt;&gt;0,IF(COUNTIF(Invoices!U:V,A257)&lt;&gt;0,SUMIF(Invoices!U:V,A257,Invoices!V:V)/COUNTIF(Invoices!U:V,A257),0),IF(COUNTIF(Invoices!W:X,A257)&lt;&gt;0,IF(COUNTIF(Invoices!W:X,A257)&lt;&gt;0,SUMIF(Invoices!W:X,A257,Invoices!X:X)/COUNTIF(Invoices!W:X,A257),0),IF(COUNTIF(Invoices!Y:Z,A257)&lt;&gt;0,IF(COUNTIF(Invoices!Y:Z,A257)&lt;&gt;0,SUMIF(Invoices!Y:Z,A257,Invoices!Z:Z)/COUNTIF(Invoices!Y:Z,A257),0),IF(COUNTIF(Invoices!AA:AB,A257)&lt;&gt;0,IF(COUNTIF(Invoices!AA:AB,A257)&lt;&gt;0,SUMIF(Invoices!AA:AB,A257,Invoices!AB:AB)/COUNTIF(Invoices!AA:AB,A257),0),IF(COUNTIF(Invoices!AC:AD,A257)&lt;&gt;0,IF(COUNTIF(Invoices!AC:AD,A257)&lt;&gt;0,SUMIF(Invoices!AC:AD,A257,Invoices!AD:AD)/COUNTIF(Invoices!AC:AD,A257),0),IF(COUNTIF(Invoices!AE:AF,A257)&lt;&gt;0,IF(COUNTIF(Invoices!AE:AF,A257)&lt;&gt;0,SUMIF(Invoices!AE:AF,A257,Invoices!AF:AF)/COUNTIF(Invoices!AE:AF,A257),0),IF(COUNTIF(Invoices!AG:AH,A257)&lt;&gt;0,IF(COUNTIF(Invoices!AG:AH,A257)&lt;&gt;0,SUMIF(Invoices!AG:AH,A257,Invoices!AH:AH)/COUNTIF(Invoices!AG:AH,A257),0),IF(COUNTIF(Invoices!AI:AJ,A257)&lt;&gt;0,IF(COUNTIF(Invoices!AI:AJ,A257)&lt;&gt;0,SUMIF(Invoices!AI:AJ,A257,Invoices!AJ:AJ)/COUNTIF(Invoices!AI:AJ,A257),0),IF(COUNTIF(Invoices!AK:AL,A257)&lt;&gt;0,IF(COUNTIF(Invoices!AK:AL,A257)&lt;&gt;0,SUMIF(Invoices!AK:AL,A257,Invoices!AL:AL)/COUNTIF(Invoices!AK:AL,A257),0),IF(COUNTIF(Invoices!AM:AN,A257)&lt;&gt;0,IF(COUNTIF(Invoices!AM:AN,A257)&lt;&gt;0,SUMIF(Invoices!AM:AN,A257,Invoices!AN:AN)/COUNTIF(Invoices!AM:AN,A257),0),"Not Available")))))))))))))))</f>
        <v>0.99</v>
      </c>
    </row>
    <row r="258" spans="1:5" ht="13" x14ac:dyDescent="0.15">
      <c r="A258" s="6" t="s">
        <v>1107</v>
      </c>
      <c r="B258" s="6" t="s">
        <v>707</v>
      </c>
      <c r="C258" s="6" t="s">
        <v>1089</v>
      </c>
      <c r="D258" s="6" t="s">
        <v>707</v>
      </c>
      <c r="E258" t="str">
        <f>IF(COUNTIF(Invoices!K:L,A258)&lt;&gt;0,IF(COUNTIF(Invoices!K:L,A258)&lt;&gt;0,SUMIF(Invoices!K:L,A258,Invoices!L:L)/COUNTIF(Invoices!K:L,A258),0),IF(COUNTIF(Invoices!M:N,A258)&lt;&gt;0,IF(COUNTIF(Invoices!M:N,A258)&lt;&gt;0,SUMIF(Invoices!M:N,A258,Invoices!N:N)/COUNTIF(Invoices!M:N,A258),0),IF(COUNTIF(Invoices!O:P,A258)&lt;&gt;0,IF(COUNTIF(Invoices!O:P,A258)&lt;&gt;0,SUMIF(Invoices!O:P,A258,Invoices!P:P)/COUNTIF(Invoices!O:P,A258),0),IF(COUNTIF(Invoices!Q:R,A258)&lt;&gt;0,IF(COUNTIF(Invoices!Q:R,A258)&lt;&gt;0,SUMIF(Invoices!Q:R,A258,Invoices!R:R)/COUNTIF(Invoices!Q:R,A258),0),IF(COUNTIF(Invoices!S:T,A258)&lt;&gt;0,IF(COUNTIF(Invoices!S:T,A258)&lt;&gt;0,SUMIF(Invoices!S:T,A258,Invoices!T:T)/COUNTIF(Invoices!S:T,A258),0),IF(COUNTIF(Invoices!U:V,A258)&lt;&gt;0,IF(COUNTIF(Invoices!U:V,A258)&lt;&gt;0,SUMIF(Invoices!U:V,A258,Invoices!V:V)/COUNTIF(Invoices!U:V,A258),0),IF(COUNTIF(Invoices!W:X,A258)&lt;&gt;0,IF(COUNTIF(Invoices!W:X,A258)&lt;&gt;0,SUMIF(Invoices!W:X,A258,Invoices!X:X)/COUNTIF(Invoices!W:X,A258),0),IF(COUNTIF(Invoices!Y:Z,A258)&lt;&gt;0,IF(COUNTIF(Invoices!Y:Z,A258)&lt;&gt;0,SUMIF(Invoices!Y:Z,A258,Invoices!Z:Z)/COUNTIF(Invoices!Y:Z,A258),0),IF(COUNTIF(Invoices!AA:AB,A258)&lt;&gt;0,IF(COUNTIF(Invoices!AA:AB,A258)&lt;&gt;0,SUMIF(Invoices!AA:AB,A258,Invoices!AB:AB)/COUNTIF(Invoices!AA:AB,A258),0),IF(COUNTIF(Invoices!AC:AD,A258)&lt;&gt;0,IF(COUNTIF(Invoices!AC:AD,A258)&lt;&gt;0,SUMIF(Invoices!AC:AD,A258,Invoices!AD:AD)/COUNTIF(Invoices!AC:AD,A258),0),IF(COUNTIF(Invoices!AE:AF,A258)&lt;&gt;0,IF(COUNTIF(Invoices!AE:AF,A258)&lt;&gt;0,SUMIF(Invoices!AE:AF,A258,Invoices!AF:AF)/COUNTIF(Invoices!AE:AF,A258),0),IF(COUNTIF(Invoices!AG:AH,A258)&lt;&gt;0,IF(COUNTIF(Invoices!AG:AH,A258)&lt;&gt;0,SUMIF(Invoices!AG:AH,A258,Invoices!AH:AH)/COUNTIF(Invoices!AG:AH,A258),0),IF(COUNTIF(Invoices!AI:AJ,A258)&lt;&gt;0,IF(COUNTIF(Invoices!AI:AJ,A258)&lt;&gt;0,SUMIF(Invoices!AI:AJ,A258,Invoices!AJ:AJ)/COUNTIF(Invoices!AI:AJ,A258),0),IF(COUNTIF(Invoices!AK:AL,A258)&lt;&gt;0,IF(COUNTIF(Invoices!AK:AL,A258)&lt;&gt;0,SUMIF(Invoices!AK:AL,A258,Invoices!AL:AL)/COUNTIF(Invoices!AK:AL,A258),0),IF(COUNTIF(Invoices!AM:AN,A258)&lt;&gt;0,IF(COUNTIF(Invoices!AM:AN,A258)&lt;&gt;0,SUMIF(Invoices!AM:AN,A258,Invoices!AN:AN)/COUNTIF(Invoices!AM:AN,A258),0),"Not Available")))))))))))))))</f>
        <v>Not Available</v>
      </c>
    </row>
    <row r="259" spans="1:5" ht="13" x14ac:dyDescent="0.15">
      <c r="A259" s="6" t="s">
        <v>1108</v>
      </c>
      <c r="B259" s="6" t="s">
        <v>1109</v>
      </c>
      <c r="C259" s="6" t="s">
        <v>1110</v>
      </c>
      <c r="D259" s="6" t="s">
        <v>1111</v>
      </c>
      <c r="E259">
        <f ca="1">IF(COUNTIF(Invoices!K:L,A259)&lt;&gt;0,IF(COUNTIF(Invoices!K:L,A259)&lt;&gt;0,SUMIF(Invoices!K:L,A259,Invoices!L:L)/COUNTIF(Invoices!K:L,A259),0),IF(COUNTIF(Invoices!M:N,A259)&lt;&gt;0,IF(COUNTIF(Invoices!M:N,A259)&lt;&gt;0,SUMIF(Invoices!M:N,A259,Invoices!N:N)/COUNTIF(Invoices!M:N,A259),0),IF(COUNTIF(Invoices!O:P,A259)&lt;&gt;0,IF(COUNTIF(Invoices!O:P,A259)&lt;&gt;0,SUMIF(Invoices!O:P,A259,Invoices!P:P)/COUNTIF(Invoices!O:P,A259),0),IF(COUNTIF(Invoices!Q:R,A259)&lt;&gt;0,IF(COUNTIF(Invoices!Q:R,A259)&lt;&gt;0,SUMIF(Invoices!Q:R,A259,Invoices!R:R)/COUNTIF(Invoices!Q:R,A259),0),IF(COUNTIF(Invoices!S:T,A259)&lt;&gt;0,IF(COUNTIF(Invoices!S:T,A259)&lt;&gt;0,SUMIF(Invoices!S:T,A259,Invoices!T:T)/COUNTIF(Invoices!S:T,A259),0),IF(COUNTIF(Invoices!U:V,A259)&lt;&gt;0,IF(COUNTIF(Invoices!U:V,A259)&lt;&gt;0,SUMIF(Invoices!U:V,A259,Invoices!V:V)/COUNTIF(Invoices!U:V,A259),0),IF(COUNTIF(Invoices!W:X,A259)&lt;&gt;0,IF(COUNTIF(Invoices!W:X,A259)&lt;&gt;0,SUMIF(Invoices!W:X,A259,Invoices!X:X)/COUNTIF(Invoices!W:X,A259),0),IF(COUNTIF(Invoices!Y:Z,A259)&lt;&gt;0,IF(COUNTIF(Invoices!Y:Z,A259)&lt;&gt;0,SUMIF(Invoices!Y:Z,A259,Invoices!Z:Z)/COUNTIF(Invoices!Y:Z,A259),0),IF(COUNTIF(Invoices!AA:AB,A259)&lt;&gt;0,IF(COUNTIF(Invoices!AA:AB,A259)&lt;&gt;0,SUMIF(Invoices!AA:AB,A259,Invoices!AB:AB)/COUNTIF(Invoices!AA:AB,A259),0),IF(COUNTIF(Invoices!AC:AD,A259)&lt;&gt;0,IF(COUNTIF(Invoices!AC:AD,A259)&lt;&gt;0,SUMIF(Invoices!AC:AD,A259,Invoices!AD:AD)/COUNTIF(Invoices!AC:AD,A259),0),IF(COUNTIF(Invoices!AE:AF,A259)&lt;&gt;0,IF(COUNTIF(Invoices!AE:AF,A259)&lt;&gt;0,SUMIF(Invoices!AE:AF,A259,Invoices!AF:AF)/COUNTIF(Invoices!AE:AF,A259),0),IF(COUNTIF(Invoices!AG:AH,A259)&lt;&gt;0,IF(COUNTIF(Invoices!AG:AH,A259)&lt;&gt;0,SUMIF(Invoices!AG:AH,A259,Invoices!AH:AH)/COUNTIF(Invoices!AG:AH,A259),0),IF(COUNTIF(Invoices!AI:AJ,A259)&lt;&gt;0,IF(COUNTIF(Invoices!AI:AJ,A259)&lt;&gt;0,SUMIF(Invoices!AI:AJ,A259,Invoices!AJ:AJ)/COUNTIF(Invoices!AI:AJ,A259),0),IF(COUNTIF(Invoices!AK:AL,A259)&lt;&gt;0,IF(COUNTIF(Invoices!AK:AL,A259)&lt;&gt;0,SUMIF(Invoices!AK:AL,A259,Invoices!AL:AL)/COUNTIF(Invoices!AK:AL,A259),0),IF(COUNTIF(Invoices!AM:AN,A259)&lt;&gt;0,IF(COUNTIF(Invoices!AM:AN,A259)&lt;&gt;0,SUMIF(Invoices!AM:AN,A259,Invoices!AN:AN)/COUNTIF(Invoices!AM:AN,A259),0),"Not Available")))))))))))))))</f>
        <v>0.99</v>
      </c>
    </row>
    <row r="260" spans="1:5" ht="13" x14ac:dyDescent="0.15">
      <c r="A260" s="6" t="s">
        <v>1112</v>
      </c>
      <c r="B260" s="6" t="s">
        <v>1113</v>
      </c>
      <c r="C260" s="6" t="s">
        <v>660</v>
      </c>
      <c r="D260" s="6" t="s">
        <v>661</v>
      </c>
      <c r="E260">
        <f ca="1">IF(COUNTIF(Invoices!K:L,A260)&lt;&gt;0,IF(COUNTIF(Invoices!K:L,A260)&lt;&gt;0,SUMIF(Invoices!K:L,A260,Invoices!L:L)/COUNTIF(Invoices!K:L,A260),0),IF(COUNTIF(Invoices!M:N,A260)&lt;&gt;0,IF(COUNTIF(Invoices!M:N,A260)&lt;&gt;0,SUMIF(Invoices!M:N,A260,Invoices!N:N)/COUNTIF(Invoices!M:N,A260),0),IF(COUNTIF(Invoices!O:P,A260)&lt;&gt;0,IF(COUNTIF(Invoices!O:P,A260)&lt;&gt;0,SUMIF(Invoices!O:P,A260,Invoices!P:P)/COUNTIF(Invoices!O:P,A260),0),IF(COUNTIF(Invoices!Q:R,A260)&lt;&gt;0,IF(COUNTIF(Invoices!Q:R,A260)&lt;&gt;0,SUMIF(Invoices!Q:R,A260,Invoices!R:R)/COUNTIF(Invoices!Q:R,A260),0),IF(COUNTIF(Invoices!S:T,A260)&lt;&gt;0,IF(COUNTIF(Invoices!S:T,A260)&lt;&gt;0,SUMIF(Invoices!S:T,A260,Invoices!T:T)/COUNTIF(Invoices!S:T,A260),0),IF(COUNTIF(Invoices!U:V,A260)&lt;&gt;0,IF(COUNTIF(Invoices!U:V,A260)&lt;&gt;0,SUMIF(Invoices!U:V,A260,Invoices!V:V)/COUNTIF(Invoices!U:V,A260),0),IF(COUNTIF(Invoices!W:X,A260)&lt;&gt;0,IF(COUNTIF(Invoices!W:X,A260)&lt;&gt;0,SUMIF(Invoices!W:X,A260,Invoices!X:X)/COUNTIF(Invoices!W:X,A260),0),IF(COUNTIF(Invoices!Y:Z,A260)&lt;&gt;0,IF(COUNTIF(Invoices!Y:Z,A260)&lt;&gt;0,SUMIF(Invoices!Y:Z,A260,Invoices!Z:Z)/COUNTIF(Invoices!Y:Z,A260),0),IF(COUNTIF(Invoices!AA:AB,A260)&lt;&gt;0,IF(COUNTIF(Invoices!AA:AB,A260)&lt;&gt;0,SUMIF(Invoices!AA:AB,A260,Invoices!AB:AB)/COUNTIF(Invoices!AA:AB,A260),0),IF(COUNTIF(Invoices!AC:AD,A260)&lt;&gt;0,IF(COUNTIF(Invoices!AC:AD,A260)&lt;&gt;0,SUMIF(Invoices!AC:AD,A260,Invoices!AD:AD)/COUNTIF(Invoices!AC:AD,A260),0),IF(COUNTIF(Invoices!AE:AF,A260)&lt;&gt;0,IF(COUNTIF(Invoices!AE:AF,A260)&lt;&gt;0,SUMIF(Invoices!AE:AF,A260,Invoices!AF:AF)/COUNTIF(Invoices!AE:AF,A260),0),IF(COUNTIF(Invoices!AG:AH,A260)&lt;&gt;0,IF(COUNTIF(Invoices!AG:AH,A260)&lt;&gt;0,SUMIF(Invoices!AG:AH,A260,Invoices!AH:AH)/COUNTIF(Invoices!AG:AH,A260),0),IF(COUNTIF(Invoices!AI:AJ,A260)&lt;&gt;0,IF(COUNTIF(Invoices!AI:AJ,A260)&lt;&gt;0,SUMIF(Invoices!AI:AJ,A260,Invoices!AJ:AJ)/COUNTIF(Invoices!AI:AJ,A260),0),IF(COUNTIF(Invoices!AK:AL,A260)&lt;&gt;0,IF(COUNTIF(Invoices!AK:AL,A260)&lt;&gt;0,SUMIF(Invoices!AK:AL,A260,Invoices!AL:AL)/COUNTIF(Invoices!AK:AL,A260),0),IF(COUNTIF(Invoices!AM:AN,A260)&lt;&gt;0,IF(COUNTIF(Invoices!AM:AN,A260)&lt;&gt;0,SUMIF(Invoices!AM:AN,A260,Invoices!AN:AN)/COUNTIF(Invoices!AM:AN,A260),0),"Not Available")))))))))))))))</f>
        <v>0.99</v>
      </c>
    </row>
    <row r="261" spans="1:5" ht="13" x14ac:dyDescent="0.15">
      <c r="A261" s="6" t="s">
        <v>1114</v>
      </c>
      <c r="B261" s="6" t="s">
        <v>808</v>
      </c>
      <c r="C261" s="6" t="s">
        <v>1115</v>
      </c>
      <c r="D261" s="6" t="s">
        <v>810</v>
      </c>
      <c r="E261" t="str">
        <f>IF(COUNTIF(Invoices!K:L,A261)&lt;&gt;0,IF(COUNTIF(Invoices!K:L,A261)&lt;&gt;0,SUMIF(Invoices!K:L,A261,Invoices!L:L)/COUNTIF(Invoices!K:L,A261),0),IF(COUNTIF(Invoices!M:N,A261)&lt;&gt;0,IF(COUNTIF(Invoices!M:N,A261)&lt;&gt;0,SUMIF(Invoices!M:N,A261,Invoices!N:N)/COUNTIF(Invoices!M:N,A261),0),IF(COUNTIF(Invoices!O:P,A261)&lt;&gt;0,IF(COUNTIF(Invoices!O:P,A261)&lt;&gt;0,SUMIF(Invoices!O:P,A261,Invoices!P:P)/COUNTIF(Invoices!O:P,A261),0),IF(COUNTIF(Invoices!Q:R,A261)&lt;&gt;0,IF(COUNTIF(Invoices!Q:R,A261)&lt;&gt;0,SUMIF(Invoices!Q:R,A261,Invoices!R:R)/COUNTIF(Invoices!Q:R,A261),0),IF(COUNTIF(Invoices!S:T,A261)&lt;&gt;0,IF(COUNTIF(Invoices!S:T,A261)&lt;&gt;0,SUMIF(Invoices!S:T,A261,Invoices!T:T)/COUNTIF(Invoices!S:T,A261),0),IF(COUNTIF(Invoices!U:V,A261)&lt;&gt;0,IF(COUNTIF(Invoices!U:V,A261)&lt;&gt;0,SUMIF(Invoices!U:V,A261,Invoices!V:V)/COUNTIF(Invoices!U:V,A261),0),IF(COUNTIF(Invoices!W:X,A261)&lt;&gt;0,IF(COUNTIF(Invoices!W:X,A261)&lt;&gt;0,SUMIF(Invoices!W:X,A261,Invoices!X:X)/COUNTIF(Invoices!W:X,A261),0),IF(COUNTIF(Invoices!Y:Z,A261)&lt;&gt;0,IF(COUNTIF(Invoices!Y:Z,A261)&lt;&gt;0,SUMIF(Invoices!Y:Z,A261,Invoices!Z:Z)/COUNTIF(Invoices!Y:Z,A261),0),IF(COUNTIF(Invoices!AA:AB,A261)&lt;&gt;0,IF(COUNTIF(Invoices!AA:AB,A261)&lt;&gt;0,SUMIF(Invoices!AA:AB,A261,Invoices!AB:AB)/COUNTIF(Invoices!AA:AB,A261),0),IF(COUNTIF(Invoices!AC:AD,A261)&lt;&gt;0,IF(COUNTIF(Invoices!AC:AD,A261)&lt;&gt;0,SUMIF(Invoices!AC:AD,A261,Invoices!AD:AD)/COUNTIF(Invoices!AC:AD,A261),0),IF(COUNTIF(Invoices!AE:AF,A261)&lt;&gt;0,IF(COUNTIF(Invoices!AE:AF,A261)&lt;&gt;0,SUMIF(Invoices!AE:AF,A261,Invoices!AF:AF)/COUNTIF(Invoices!AE:AF,A261),0),IF(COUNTIF(Invoices!AG:AH,A261)&lt;&gt;0,IF(COUNTIF(Invoices!AG:AH,A261)&lt;&gt;0,SUMIF(Invoices!AG:AH,A261,Invoices!AH:AH)/COUNTIF(Invoices!AG:AH,A261),0),IF(COUNTIF(Invoices!AI:AJ,A261)&lt;&gt;0,IF(COUNTIF(Invoices!AI:AJ,A261)&lt;&gt;0,SUMIF(Invoices!AI:AJ,A261,Invoices!AJ:AJ)/COUNTIF(Invoices!AI:AJ,A261),0),IF(COUNTIF(Invoices!AK:AL,A261)&lt;&gt;0,IF(COUNTIF(Invoices!AK:AL,A261)&lt;&gt;0,SUMIF(Invoices!AK:AL,A261,Invoices!AL:AL)/COUNTIF(Invoices!AK:AL,A261),0),IF(COUNTIF(Invoices!AM:AN,A261)&lt;&gt;0,IF(COUNTIF(Invoices!AM:AN,A261)&lt;&gt;0,SUMIF(Invoices!AM:AN,A261,Invoices!AN:AN)/COUNTIF(Invoices!AM:AN,A261),0),"Not Available")))))))))))))))</f>
        <v>Not Available</v>
      </c>
    </row>
    <row r="262" spans="1:5" ht="13" x14ac:dyDescent="0.15">
      <c r="A262" s="6" t="s">
        <v>1116</v>
      </c>
      <c r="B262" s="6" t="s">
        <v>716</v>
      </c>
      <c r="C262" s="6" t="s">
        <v>700</v>
      </c>
      <c r="D262" s="6" t="s">
        <v>701</v>
      </c>
      <c r="E262" t="str">
        <f>IF(COUNTIF(Invoices!K:L,A262)&lt;&gt;0,IF(COUNTIF(Invoices!K:L,A262)&lt;&gt;0,SUMIF(Invoices!K:L,A262,Invoices!L:L)/COUNTIF(Invoices!K:L,A262),0),IF(COUNTIF(Invoices!M:N,A262)&lt;&gt;0,IF(COUNTIF(Invoices!M:N,A262)&lt;&gt;0,SUMIF(Invoices!M:N,A262,Invoices!N:N)/COUNTIF(Invoices!M:N,A262),0),IF(COUNTIF(Invoices!O:P,A262)&lt;&gt;0,IF(COUNTIF(Invoices!O:P,A262)&lt;&gt;0,SUMIF(Invoices!O:P,A262,Invoices!P:P)/COUNTIF(Invoices!O:P,A262),0),IF(COUNTIF(Invoices!Q:R,A262)&lt;&gt;0,IF(COUNTIF(Invoices!Q:R,A262)&lt;&gt;0,SUMIF(Invoices!Q:R,A262,Invoices!R:R)/COUNTIF(Invoices!Q:R,A262),0),IF(COUNTIF(Invoices!S:T,A262)&lt;&gt;0,IF(COUNTIF(Invoices!S:T,A262)&lt;&gt;0,SUMIF(Invoices!S:T,A262,Invoices!T:T)/COUNTIF(Invoices!S:T,A262),0),IF(COUNTIF(Invoices!U:V,A262)&lt;&gt;0,IF(COUNTIF(Invoices!U:V,A262)&lt;&gt;0,SUMIF(Invoices!U:V,A262,Invoices!V:V)/COUNTIF(Invoices!U:V,A262),0),IF(COUNTIF(Invoices!W:X,A262)&lt;&gt;0,IF(COUNTIF(Invoices!W:X,A262)&lt;&gt;0,SUMIF(Invoices!W:X,A262,Invoices!X:X)/COUNTIF(Invoices!W:X,A262),0),IF(COUNTIF(Invoices!Y:Z,A262)&lt;&gt;0,IF(COUNTIF(Invoices!Y:Z,A262)&lt;&gt;0,SUMIF(Invoices!Y:Z,A262,Invoices!Z:Z)/COUNTIF(Invoices!Y:Z,A262),0),IF(COUNTIF(Invoices!AA:AB,A262)&lt;&gt;0,IF(COUNTIF(Invoices!AA:AB,A262)&lt;&gt;0,SUMIF(Invoices!AA:AB,A262,Invoices!AB:AB)/COUNTIF(Invoices!AA:AB,A262),0),IF(COUNTIF(Invoices!AC:AD,A262)&lt;&gt;0,IF(COUNTIF(Invoices!AC:AD,A262)&lt;&gt;0,SUMIF(Invoices!AC:AD,A262,Invoices!AD:AD)/COUNTIF(Invoices!AC:AD,A262),0),IF(COUNTIF(Invoices!AE:AF,A262)&lt;&gt;0,IF(COUNTIF(Invoices!AE:AF,A262)&lt;&gt;0,SUMIF(Invoices!AE:AF,A262,Invoices!AF:AF)/COUNTIF(Invoices!AE:AF,A262),0),IF(COUNTIF(Invoices!AG:AH,A262)&lt;&gt;0,IF(COUNTIF(Invoices!AG:AH,A262)&lt;&gt;0,SUMIF(Invoices!AG:AH,A262,Invoices!AH:AH)/COUNTIF(Invoices!AG:AH,A262),0),IF(COUNTIF(Invoices!AI:AJ,A262)&lt;&gt;0,IF(COUNTIF(Invoices!AI:AJ,A262)&lt;&gt;0,SUMIF(Invoices!AI:AJ,A262,Invoices!AJ:AJ)/COUNTIF(Invoices!AI:AJ,A262),0),IF(COUNTIF(Invoices!AK:AL,A262)&lt;&gt;0,IF(COUNTIF(Invoices!AK:AL,A262)&lt;&gt;0,SUMIF(Invoices!AK:AL,A262,Invoices!AL:AL)/COUNTIF(Invoices!AK:AL,A262),0),IF(COUNTIF(Invoices!AM:AN,A262)&lt;&gt;0,IF(COUNTIF(Invoices!AM:AN,A262)&lt;&gt;0,SUMIF(Invoices!AM:AN,A262,Invoices!AN:AN)/COUNTIF(Invoices!AM:AN,A262),0),"Not Available")))))))))))))))</f>
        <v>Not Available</v>
      </c>
    </row>
    <row r="263" spans="1:5" ht="13" x14ac:dyDescent="0.15">
      <c r="A263" s="6" t="s">
        <v>1117</v>
      </c>
      <c r="B263" s="6" t="s">
        <v>606</v>
      </c>
      <c r="C263" s="6" t="s">
        <v>1118</v>
      </c>
      <c r="D263" s="6" t="s">
        <v>608</v>
      </c>
      <c r="E263" t="str">
        <f>IF(COUNTIF(Invoices!K:L,A263)&lt;&gt;0,IF(COUNTIF(Invoices!K:L,A263)&lt;&gt;0,SUMIF(Invoices!K:L,A263,Invoices!L:L)/COUNTIF(Invoices!K:L,A263),0),IF(COUNTIF(Invoices!M:N,A263)&lt;&gt;0,IF(COUNTIF(Invoices!M:N,A263)&lt;&gt;0,SUMIF(Invoices!M:N,A263,Invoices!N:N)/COUNTIF(Invoices!M:N,A263),0),IF(COUNTIF(Invoices!O:P,A263)&lt;&gt;0,IF(COUNTIF(Invoices!O:P,A263)&lt;&gt;0,SUMIF(Invoices!O:P,A263,Invoices!P:P)/COUNTIF(Invoices!O:P,A263),0),IF(COUNTIF(Invoices!Q:R,A263)&lt;&gt;0,IF(COUNTIF(Invoices!Q:R,A263)&lt;&gt;0,SUMIF(Invoices!Q:R,A263,Invoices!R:R)/COUNTIF(Invoices!Q:R,A263),0),IF(COUNTIF(Invoices!S:T,A263)&lt;&gt;0,IF(COUNTIF(Invoices!S:T,A263)&lt;&gt;0,SUMIF(Invoices!S:T,A263,Invoices!T:T)/COUNTIF(Invoices!S:T,A263),0),IF(COUNTIF(Invoices!U:V,A263)&lt;&gt;0,IF(COUNTIF(Invoices!U:V,A263)&lt;&gt;0,SUMIF(Invoices!U:V,A263,Invoices!V:V)/COUNTIF(Invoices!U:V,A263),0),IF(COUNTIF(Invoices!W:X,A263)&lt;&gt;0,IF(COUNTIF(Invoices!W:X,A263)&lt;&gt;0,SUMIF(Invoices!W:X,A263,Invoices!X:X)/COUNTIF(Invoices!W:X,A263),0),IF(COUNTIF(Invoices!Y:Z,A263)&lt;&gt;0,IF(COUNTIF(Invoices!Y:Z,A263)&lt;&gt;0,SUMIF(Invoices!Y:Z,A263,Invoices!Z:Z)/COUNTIF(Invoices!Y:Z,A263),0),IF(COUNTIF(Invoices!AA:AB,A263)&lt;&gt;0,IF(COUNTIF(Invoices!AA:AB,A263)&lt;&gt;0,SUMIF(Invoices!AA:AB,A263,Invoices!AB:AB)/COUNTIF(Invoices!AA:AB,A263),0),IF(COUNTIF(Invoices!AC:AD,A263)&lt;&gt;0,IF(COUNTIF(Invoices!AC:AD,A263)&lt;&gt;0,SUMIF(Invoices!AC:AD,A263,Invoices!AD:AD)/COUNTIF(Invoices!AC:AD,A263),0),IF(COUNTIF(Invoices!AE:AF,A263)&lt;&gt;0,IF(COUNTIF(Invoices!AE:AF,A263)&lt;&gt;0,SUMIF(Invoices!AE:AF,A263,Invoices!AF:AF)/COUNTIF(Invoices!AE:AF,A263),0),IF(COUNTIF(Invoices!AG:AH,A263)&lt;&gt;0,IF(COUNTIF(Invoices!AG:AH,A263)&lt;&gt;0,SUMIF(Invoices!AG:AH,A263,Invoices!AH:AH)/COUNTIF(Invoices!AG:AH,A263),0),IF(COUNTIF(Invoices!AI:AJ,A263)&lt;&gt;0,IF(COUNTIF(Invoices!AI:AJ,A263)&lt;&gt;0,SUMIF(Invoices!AI:AJ,A263,Invoices!AJ:AJ)/COUNTIF(Invoices!AI:AJ,A263),0),IF(COUNTIF(Invoices!AK:AL,A263)&lt;&gt;0,IF(COUNTIF(Invoices!AK:AL,A263)&lt;&gt;0,SUMIF(Invoices!AK:AL,A263,Invoices!AL:AL)/COUNTIF(Invoices!AK:AL,A263),0),IF(COUNTIF(Invoices!AM:AN,A263)&lt;&gt;0,IF(COUNTIF(Invoices!AM:AN,A263)&lt;&gt;0,SUMIF(Invoices!AM:AN,A263,Invoices!AN:AN)/COUNTIF(Invoices!AM:AN,A263),0),"Not Available")))))))))))))))</f>
        <v>Not Available</v>
      </c>
    </row>
    <row r="264" spans="1:5" ht="13" x14ac:dyDescent="0.15">
      <c r="A264" s="6" t="s">
        <v>1119</v>
      </c>
      <c r="B264" s="6" t="s">
        <v>1120</v>
      </c>
      <c r="C264" s="6" t="s">
        <v>1121</v>
      </c>
      <c r="D264" s="6" t="s">
        <v>562</v>
      </c>
      <c r="E264">
        <f ca="1">IF(COUNTIF(Invoices!K:L,A264)&lt;&gt;0,IF(COUNTIF(Invoices!K:L,A264)&lt;&gt;0,SUMIF(Invoices!K:L,A264,Invoices!L:L)/COUNTIF(Invoices!K:L,A264),0),IF(COUNTIF(Invoices!M:N,A264)&lt;&gt;0,IF(COUNTIF(Invoices!M:N,A264)&lt;&gt;0,SUMIF(Invoices!M:N,A264,Invoices!N:N)/COUNTIF(Invoices!M:N,A264),0),IF(COUNTIF(Invoices!O:P,A264)&lt;&gt;0,IF(COUNTIF(Invoices!O:P,A264)&lt;&gt;0,SUMIF(Invoices!O:P,A264,Invoices!P:P)/COUNTIF(Invoices!O:P,A264),0),IF(COUNTIF(Invoices!Q:R,A264)&lt;&gt;0,IF(COUNTIF(Invoices!Q:R,A264)&lt;&gt;0,SUMIF(Invoices!Q:R,A264,Invoices!R:R)/COUNTIF(Invoices!Q:R,A264),0),IF(COUNTIF(Invoices!S:T,A264)&lt;&gt;0,IF(COUNTIF(Invoices!S:T,A264)&lt;&gt;0,SUMIF(Invoices!S:T,A264,Invoices!T:T)/COUNTIF(Invoices!S:T,A264),0),IF(COUNTIF(Invoices!U:V,A264)&lt;&gt;0,IF(COUNTIF(Invoices!U:V,A264)&lt;&gt;0,SUMIF(Invoices!U:V,A264,Invoices!V:V)/COUNTIF(Invoices!U:V,A264),0),IF(COUNTIF(Invoices!W:X,A264)&lt;&gt;0,IF(COUNTIF(Invoices!W:X,A264)&lt;&gt;0,SUMIF(Invoices!W:X,A264,Invoices!X:X)/COUNTIF(Invoices!W:X,A264),0),IF(COUNTIF(Invoices!Y:Z,A264)&lt;&gt;0,IF(COUNTIF(Invoices!Y:Z,A264)&lt;&gt;0,SUMIF(Invoices!Y:Z,A264,Invoices!Z:Z)/COUNTIF(Invoices!Y:Z,A264),0),IF(COUNTIF(Invoices!AA:AB,A264)&lt;&gt;0,IF(COUNTIF(Invoices!AA:AB,A264)&lt;&gt;0,SUMIF(Invoices!AA:AB,A264,Invoices!AB:AB)/COUNTIF(Invoices!AA:AB,A264),0),IF(COUNTIF(Invoices!AC:AD,A264)&lt;&gt;0,IF(COUNTIF(Invoices!AC:AD,A264)&lt;&gt;0,SUMIF(Invoices!AC:AD,A264,Invoices!AD:AD)/COUNTIF(Invoices!AC:AD,A264),0),IF(COUNTIF(Invoices!AE:AF,A264)&lt;&gt;0,IF(COUNTIF(Invoices!AE:AF,A264)&lt;&gt;0,SUMIF(Invoices!AE:AF,A264,Invoices!AF:AF)/COUNTIF(Invoices!AE:AF,A264),0),IF(COUNTIF(Invoices!AG:AH,A264)&lt;&gt;0,IF(COUNTIF(Invoices!AG:AH,A264)&lt;&gt;0,SUMIF(Invoices!AG:AH,A264,Invoices!AH:AH)/COUNTIF(Invoices!AG:AH,A264),0),IF(COUNTIF(Invoices!AI:AJ,A264)&lt;&gt;0,IF(COUNTIF(Invoices!AI:AJ,A264)&lt;&gt;0,SUMIF(Invoices!AI:AJ,A264,Invoices!AJ:AJ)/COUNTIF(Invoices!AI:AJ,A264),0),IF(COUNTIF(Invoices!AK:AL,A264)&lt;&gt;0,IF(COUNTIF(Invoices!AK:AL,A264)&lt;&gt;0,SUMIF(Invoices!AK:AL,A264,Invoices!AL:AL)/COUNTIF(Invoices!AK:AL,A264),0),IF(COUNTIF(Invoices!AM:AN,A264)&lt;&gt;0,IF(COUNTIF(Invoices!AM:AN,A264)&lt;&gt;0,SUMIF(Invoices!AM:AN,A264,Invoices!AN:AN)/COUNTIF(Invoices!AM:AN,A264),0),"Not Available")))))))))))))))</f>
        <v>0.99</v>
      </c>
    </row>
    <row r="265" spans="1:5" ht="13" x14ac:dyDescent="0.15">
      <c r="A265" s="6" t="s">
        <v>1122</v>
      </c>
      <c r="B265" s="6" t="s">
        <v>850</v>
      </c>
      <c r="C265" s="6" t="s">
        <v>1123</v>
      </c>
      <c r="D265" s="6" t="s">
        <v>850</v>
      </c>
      <c r="E265">
        <f ca="1">IF(COUNTIF(Invoices!K:L,A265)&lt;&gt;0,IF(COUNTIF(Invoices!K:L,A265)&lt;&gt;0,SUMIF(Invoices!K:L,A265,Invoices!L:L)/COUNTIF(Invoices!K:L,A265),0),IF(COUNTIF(Invoices!M:N,A265)&lt;&gt;0,IF(COUNTIF(Invoices!M:N,A265)&lt;&gt;0,SUMIF(Invoices!M:N,A265,Invoices!N:N)/COUNTIF(Invoices!M:N,A265),0),IF(COUNTIF(Invoices!O:P,A265)&lt;&gt;0,IF(COUNTIF(Invoices!O:P,A265)&lt;&gt;0,SUMIF(Invoices!O:P,A265,Invoices!P:P)/COUNTIF(Invoices!O:P,A265),0),IF(COUNTIF(Invoices!Q:R,A265)&lt;&gt;0,IF(COUNTIF(Invoices!Q:R,A265)&lt;&gt;0,SUMIF(Invoices!Q:R,A265,Invoices!R:R)/COUNTIF(Invoices!Q:R,A265),0),IF(COUNTIF(Invoices!S:T,A265)&lt;&gt;0,IF(COUNTIF(Invoices!S:T,A265)&lt;&gt;0,SUMIF(Invoices!S:T,A265,Invoices!T:T)/COUNTIF(Invoices!S:T,A265),0),IF(COUNTIF(Invoices!U:V,A265)&lt;&gt;0,IF(COUNTIF(Invoices!U:V,A265)&lt;&gt;0,SUMIF(Invoices!U:V,A265,Invoices!V:V)/COUNTIF(Invoices!U:V,A265),0),IF(COUNTIF(Invoices!W:X,A265)&lt;&gt;0,IF(COUNTIF(Invoices!W:X,A265)&lt;&gt;0,SUMIF(Invoices!W:X,A265,Invoices!X:X)/COUNTIF(Invoices!W:X,A265),0),IF(COUNTIF(Invoices!Y:Z,A265)&lt;&gt;0,IF(COUNTIF(Invoices!Y:Z,A265)&lt;&gt;0,SUMIF(Invoices!Y:Z,A265,Invoices!Z:Z)/COUNTIF(Invoices!Y:Z,A265),0),IF(COUNTIF(Invoices!AA:AB,A265)&lt;&gt;0,IF(COUNTIF(Invoices!AA:AB,A265)&lt;&gt;0,SUMIF(Invoices!AA:AB,A265,Invoices!AB:AB)/COUNTIF(Invoices!AA:AB,A265),0),IF(COUNTIF(Invoices!AC:AD,A265)&lt;&gt;0,IF(COUNTIF(Invoices!AC:AD,A265)&lt;&gt;0,SUMIF(Invoices!AC:AD,A265,Invoices!AD:AD)/COUNTIF(Invoices!AC:AD,A265),0),IF(COUNTIF(Invoices!AE:AF,A265)&lt;&gt;0,IF(COUNTIF(Invoices!AE:AF,A265)&lt;&gt;0,SUMIF(Invoices!AE:AF,A265,Invoices!AF:AF)/COUNTIF(Invoices!AE:AF,A265),0),IF(COUNTIF(Invoices!AG:AH,A265)&lt;&gt;0,IF(COUNTIF(Invoices!AG:AH,A265)&lt;&gt;0,SUMIF(Invoices!AG:AH,A265,Invoices!AH:AH)/COUNTIF(Invoices!AG:AH,A265),0),IF(COUNTIF(Invoices!AI:AJ,A265)&lt;&gt;0,IF(COUNTIF(Invoices!AI:AJ,A265)&lt;&gt;0,SUMIF(Invoices!AI:AJ,A265,Invoices!AJ:AJ)/COUNTIF(Invoices!AI:AJ,A265),0),IF(COUNTIF(Invoices!AK:AL,A265)&lt;&gt;0,IF(COUNTIF(Invoices!AK:AL,A265)&lt;&gt;0,SUMIF(Invoices!AK:AL,A265,Invoices!AL:AL)/COUNTIF(Invoices!AK:AL,A265),0),IF(COUNTIF(Invoices!AM:AN,A265)&lt;&gt;0,IF(COUNTIF(Invoices!AM:AN,A265)&lt;&gt;0,SUMIF(Invoices!AM:AN,A265,Invoices!AN:AN)/COUNTIF(Invoices!AM:AN,A265),0),"Not Available")))))))))))))))</f>
        <v>0.99</v>
      </c>
    </row>
    <row r="266" spans="1:5" ht="13" x14ac:dyDescent="0.15">
      <c r="A266" s="6" t="s">
        <v>1122</v>
      </c>
      <c r="B266" s="6" t="s">
        <v>850</v>
      </c>
      <c r="C266" s="6" t="s">
        <v>851</v>
      </c>
      <c r="D266" s="6" t="s">
        <v>850</v>
      </c>
      <c r="E266">
        <f ca="1">IF(COUNTIF(Invoices!K:L,A266)&lt;&gt;0,IF(COUNTIF(Invoices!K:L,A266)&lt;&gt;0,SUMIF(Invoices!K:L,A266,Invoices!L:L)/COUNTIF(Invoices!K:L,A266),0),IF(COUNTIF(Invoices!M:N,A266)&lt;&gt;0,IF(COUNTIF(Invoices!M:N,A266)&lt;&gt;0,SUMIF(Invoices!M:N,A266,Invoices!N:N)/COUNTIF(Invoices!M:N,A266),0),IF(COUNTIF(Invoices!O:P,A266)&lt;&gt;0,IF(COUNTIF(Invoices!O:P,A266)&lt;&gt;0,SUMIF(Invoices!O:P,A266,Invoices!P:P)/COUNTIF(Invoices!O:P,A266),0),IF(COUNTIF(Invoices!Q:R,A266)&lt;&gt;0,IF(COUNTIF(Invoices!Q:R,A266)&lt;&gt;0,SUMIF(Invoices!Q:R,A266,Invoices!R:R)/COUNTIF(Invoices!Q:R,A266),0),IF(COUNTIF(Invoices!S:T,A266)&lt;&gt;0,IF(COUNTIF(Invoices!S:T,A266)&lt;&gt;0,SUMIF(Invoices!S:T,A266,Invoices!T:T)/COUNTIF(Invoices!S:T,A266),0),IF(COUNTIF(Invoices!U:V,A266)&lt;&gt;0,IF(COUNTIF(Invoices!U:V,A266)&lt;&gt;0,SUMIF(Invoices!U:V,A266,Invoices!V:V)/COUNTIF(Invoices!U:V,A266),0),IF(COUNTIF(Invoices!W:X,A266)&lt;&gt;0,IF(COUNTIF(Invoices!W:X,A266)&lt;&gt;0,SUMIF(Invoices!W:X,A266,Invoices!X:X)/COUNTIF(Invoices!W:X,A266),0),IF(COUNTIF(Invoices!Y:Z,A266)&lt;&gt;0,IF(COUNTIF(Invoices!Y:Z,A266)&lt;&gt;0,SUMIF(Invoices!Y:Z,A266,Invoices!Z:Z)/COUNTIF(Invoices!Y:Z,A266),0),IF(COUNTIF(Invoices!AA:AB,A266)&lt;&gt;0,IF(COUNTIF(Invoices!AA:AB,A266)&lt;&gt;0,SUMIF(Invoices!AA:AB,A266,Invoices!AB:AB)/COUNTIF(Invoices!AA:AB,A266),0),IF(COUNTIF(Invoices!AC:AD,A266)&lt;&gt;0,IF(COUNTIF(Invoices!AC:AD,A266)&lt;&gt;0,SUMIF(Invoices!AC:AD,A266,Invoices!AD:AD)/COUNTIF(Invoices!AC:AD,A266),0),IF(COUNTIF(Invoices!AE:AF,A266)&lt;&gt;0,IF(COUNTIF(Invoices!AE:AF,A266)&lt;&gt;0,SUMIF(Invoices!AE:AF,A266,Invoices!AF:AF)/COUNTIF(Invoices!AE:AF,A266),0),IF(COUNTIF(Invoices!AG:AH,A266)&lt;&gt;0,IF(COUNTIF(Invoices!AG:AH,A266)&lt;&gt;0,SUMIF(Invoices!AG:AH,A266,Invoices!AH:AH)/COUNTIF(Invoices!AG:AH,A266),0),IF(COUNTIF(Invoices!AI:AJ,A266)&lt;&gt;0,IF(COUNTIF(Invoices!AI:AJ,A266)&lt;&gt;0,SUMIF(Invoices!AI:AJ,A266,Invoices!AJ:AJ)/COUNTIF(Invoices!AI:AJ,A266),0),IF(COUNTIF(Invoices!AK:AL,A266)&lt;&gt;0,IF(COUNTIF(Invoices!AK:AL,A266)&lt;&gt;0,SUMIF(Invoices!AK:AL,A266,Invoices!AL:AL)/COUNTIF(Invoices!AK:AL,A266),0),IF(COUNTIF(Invoices!AM:AN,A266)&lt;&gt;0,IF(COUNTIF(Invoices!AM:AN,A266)&lt;&gt;0,SUMIF(Invoices!AM:AN,A266,Invoices!AN:AN)/COUNTIF(Invoices!AM:AN,A266),0),"Not Available")))))))))))))))</f>
        <v>0.99</v>
      </c>
    </row>
    <row r="267" spans="1:5" ht="13" x14ac:dyDescent="0.15">
      <c r="A267" s="6" t="s">
        <v>1124</v>
      </c>
      <c r="B267" s="6" t="s">
        <v>1125</v>
      </c>
      <c r="C267" s="6" t="s">
        <v>875</v>
      </c>
      <c r="D267" s="6" t="s">
        <v>875</v>
      </c>
      <c r="E267">
        <f ca="1">IF(COUNTIF(Invoices!K:L,A267)&lt;&gt;0,IF(COUNTIF(Invoices!K:L,A267)&lt;&gt;0,SUMIF(Invoices!K:L,A267,Invoices!L:L)/COUNTIF(Invoices!K:L,A267),0),IF(COUNTIF(Invoices!M:N,A267)&lt;&gt;0,IF(COUNTIF(Invoices!M:N,A267)&lt;&gt;0,SUMIF(Invoices!M:N,A267,Invoices!N:N)/COUNTIF(Invoices!M:N,A267),0),IF(COUNTIF(Invoices!O:P,A267)&lt;&gt;0,IF(COUNTIF(Invoices!O:P,A267)&lt;&gt;0,SUMIF(Invoices!O:P,A267,Invoices!P:P)/COUNTIF(Invoices!O:P,A267),0),IF(COUNTIF(Invoices!Q:R,A267)&lt;&gt;0,IF(COUNTIF(Invoices!Q:R,A267)&lt;&gt;0,SUMIF(Invoices!Q:R,A267,Invoices!R:R)/COUNTIF(Invoices!Q:R,A267),0),IF(COUNTIF(Invoices!S:T,A267)&lt;&gt;0,IF(COUNTIF(Invoices!S:T,A267)&lt;&gt;0,SUMIF(Invoices!S:T,A267,Invoices!T:T)/COUNTIF(Invoices!S:T,A267),0),IF(COUNTIF(Invoices!U:V,A267)&lt;&gt;0,IF(COUNTIF(Invoices!U:V,A267)&lt;&gt;0,SUMIF(Invoices!U:V,A267,Invoices!V:V)/COUNTIF(Invoices!U:V,A267),0),IF(COUNTIF(Invoices!W:X,A267)&lt;&gt;0,IF(COUNTIF(Invoices!W:X,A267)&lt;&gt;0,SUMIF(Invoices!W:X,A267,Invoices!X:X)/COUNTIF(Invoices!W:X,A267),0),IF(COUNTIF(Invoices!Y:Z,A267)&lt;&gt;0,IF(COUNTIF(Invoices!Y:Z,A267)&lt;&gt;0,SUMIF(Invoices!Y:Z,A267,Invoices!Z:Z)/COUNTIF(Invoices!Y:Z,A267),0),IF(COUNTIF(Invoices!AA:AB,A267)&lt;&gt;0,IF(COUNTIF(Invoices!AA:AB,A267)&lt;&gt;0,SUMIF(Invoices!AA:AB,A267,Invoices!AB:AB)/COUNTIF(Invoices!AA:AB,A267),0),IF(COUNTIF(Invoices!AC:AD,A267)&lt;&gt;0,IF(COUNTIF(Invoices!AC:AD,A267)&lt;&gt;0,SUMIF(Invoices!AC:AD,A267,Invoices!AD:AD)/COUNTIF(Invoices!AC:AD,A267),0),IF(COUNTIF(Invoices!AE:AF,A267)&lt;&gt;0,IF(COUNTIF(Invoices!AE:AF,A267)&lt;&gt;0,SUMIF(Invoices!AE:AF,A267,Invoices!AF:AF)/COUNTIF(Invoices!AE:AF,A267),0),IF(COUNTIF(Invoices!AG:AH,A267)&lt;&gt;0,IF(COUNTIF(Invoices!AG:AH,A267)&lt;&gt;0,SUMIF(Invoices!AG:AH,A267,Invoices!AH:AH)/COUNTIF(Invoices!AG:AH,A267),0),IF(COUNTIF(Invoices!AI:AJ,A267)&lt;&gt;0,IF(COUNTIF(Invoices!AI:AJ,A267)&lt;&gt;0,SUMIF(Invoices!AI:AJ,A267,Invoices!AJ:AJ)/COUNTIF(Invoices!AI:AJ,A267),0),IF(COUNTIF(Invoices!AK:AL,A267)&lt;&gt;0,IF(COUNTIF(Invoices!AK:AL,A267)&lt;&gt;0,SUMIF(Invoices!AK:AL,A267,Invoices!AL:AL)/COUNTIF(Invoices!AK:AL,A267),0),IF(COUNTIF(Invoices!AM:AN,A267)&lt;&gt;0,IF(COUNTIF(Invoices!AM:AN,A267)&lt;&gt;0,SUMIF(Invoices!AM:AN,A267,Invoices!AN:AN)/COUNTIF(Invoices!AM:AN,A267),0),"Not Available")))))))))))))))</f>
        <v>0.99</v>
      </c>
    </row>
    <row r="268" spans="1:5" ht="13" x14ac:dyDescent="0.15">
      <c r="A268" s="6" t="s">
        <v>1126</v>
      </c>
      <c r="C268" s="6" t="s">
        <v>672</v>
      </c>
      <c r="D268" s="6" t="s">
        <v>673</v>
      </c>
      <c r="E268">
        <f ca="1">IF(COUNTIF(Invoices!K:L,A268)&lt;&gt;0,IF(COUNTIF(Invoices!K:L,A268)&lt;&gt;0,SUMIF(Invoices!K:L,A268,Invoices!L:L)/COUNTIF(Invoices!K:L,A268),0),IF(COUNTIF(Invoices!M:N,A268)&lt;&gt;0,IF(COUNTIF(Invoices!M:N,A268)&lt;&gt;0,SUMIF(Invoices!M:N,A268,Invoices!N:N)/COUNTIF(Invoices!M:N,A268),0),IF(COUNTIF(Invoices!O:P,A268)&lt;&gt;0,IF(COUNTIF(Invoices!O:P,A268)&lt;&gt;0,SUMIF(Invoices!O:P,A268,Invoices!P:P)/COUNTIF(Invoices!O:P,A268),0),IF(COUNTIF(Invoices!Q:R,A268)&lt;&gt;0,IF(COUNTIF(Invoices!Q:R,A268)&lt;&gt;0,SUMIF(Invoices!Q:R,A268,Invoices!R:R)/COUNTIF(Invoices!Q:R,A268),0),IF(COUNTIF(Invoices!S:T,A268)&lt;&gt;0,IF(COUNTIF(Invoices!S:T,A268)&lt;&gt;0,SUMIF(Invoices!S:T,A268,Invoices!T:T)/COUNTIF(Invoices!S:T,A268),0),IF(COUNTIF(Invoices!U:V,A268)&lt;&gt;0,IF(COUNTIF(Invoices!U:V,A268)&lt;&gt;0,SUMIF(Invoices!U:V,A268,Invoices!V:V)/COUNTIF(Invoices!U:V,A268),0),IF(COUNTIF(Invoices!W:X,A268)&lt;&gt;0,IF(COUNTIF(Invoices!W:X,A268)&lt;&gt;0,SUMIF(Invoices!W:X,A268,Invoices!X:X)/COUNTIF(Invoices!W:X,A268),0),IF(COUNTIF(Invoices!Y:Z,A268)&lt;&gt;0,IF(COUNTIF(Invoices!Y:Z,A268)&lt;&gt;0,SUMIF(Invoices!Y:Z,A268,Invoices!Z:Z)/COUNTIF(Invoices!Y:Z,A268),0),IF(COUNTIF(Invoices!AA:AB,A268)&lt;&gt;0,IF(COUNTIF(Invoices!AA:AB,A268)&lt;&gt;0,SUMIF(Invoices!AA:AB,A268,Invoices!AB:AB)/COUNTIF(Invoices!AA:AB,A268),0),IF(COUNTIF(Invoices!AC:AD,A268)&lt;&gt;0,IF(COUNTIF(Invoices!AC:AD,A268)&lt;&gt;0,SUMIF(Invoices!AC:AD,A268,Invoices!AD:AD)/COUNTIF(Invoices!AC:AD,A268),0),IF(COUNTIF(Invoices!AE:AF,A268)&lt;&gt;0,IF(COUNTIF(Invoices!AE:AF,A268)&lt;&gt;0,SUMIF(Invoices!AE:AF,A268,Invoices!AF:AF)/COUNTIF(Invoices!AE:AF,A268),0),IF(COUNTIF(Invoices!AG:AH,A268)&lt;&gt;0,IF(COUNTIF(Invoices!AG:AH,A268)&lt;&gt;0,SUMIF(Invoices!AG:AH,A268,Invoices!AH:AH)/COUNTIF(Invoices!AG:AH,A268),0),IF(COUNTIF(Invoices!AI:AJ,A268)&lt;&gt;0,IF(COUNTIF(Invoices!AI:AJ,A268)&lt;&gt;0,SUMIF(Invoices!AI:AJ,A268,Invoices!AJ:AJ)/COUNTIF(Invoices!AI:AJ,A268),0),IF(COUNTIF(Invoices!AK:AL,A268)&lt;&gt;0,IF(COUNTIF(Invoices!AK:AL,A268)&lt;&gt;0,SUMIF(Invoices!AK:AL,A268,Invoices!AL:AL)/COUNTIF(Invoices!AK:AL,A268),0),IF(COUNTIF(Invoices!AM:AN,A268)&lt;&gt;0,IF(COUNTIF(Invoices!AM:AN,A268)&lt;&gt;0,SUMIF(Invoices!AM:AN,A268,Invoices!AN:AN)/COUNTIF(Invoices!AM:AN,A268),0),"Not Available")))))))))))))))</f>
        <v>1.99</v>
      </c>
    </row>
    <row r="269" spans="1:5" ht="13" x14ac:dyDescent="0.15">
      <c r="A269" s="6" t="s">
        <v>1127</v>
      </c>
      <c r="B269" s="6" t="s">
        <v>1128</v>
      </c>
      <c r="C269" s="6" t="s">
        <v>622</v>
      </c>
      <c r="D269" s="6" t="s">
        <v>574</v>
      </c>
      <c r="E269">
        <f ca="1">IF(COUNTIF(Invoices!K:L,A269)&lt;&gt;0,IF(COUNTIF(Invoices!K:L,A269)&lt;&gt;0,SUMIF(Invoices!K:L,A269,Invoices!L:L)/COUNTIF(Invoices!K:L,A269),0),IF(COUNTIF(Invoices!M:N,A269)&lt;&gt;0,IF(COUNTIF(Invoices!M:N,A269)&lt;&gt;0,SUMIF(Invoices!M:N,A269,Invoices!N:N)/COUNTIF(Invoices!M:N,A269),0),IF(COUNTIF(Invoices!O:P,A269)&lt;&gt;0,IF(COUNTIF(Invoices!O:P,A269)&lt;&gt;0,SUMIF(Invoices!O:P,A269,Invoices!P:P)/COUNTIF(Invoices!O:P,A269),0),IF(COUNTIF(Invoices!Q:R,A269)&lt;&gt;0,IF(COUNTIF(Invoices!Q:R,A269)&lt;&gt;0,SUMIF(Invoices!Q:R,A269,Invoices!R:R)/COUNTIF(Invoices!Q:R,A269),0),IF(COUNTIF(Invoices!S:T,A269)&lt;&gt;0,IF(COUNTIF(Invoices!S:T,A269)&lt;&gt;0,SUMIF(Invoices!S:T,A269,Invoices!T:T)/COUNTIF(Invoices!S:T,A269),0),IF(COUNTIF(Invoices!U:V,A269)&lt;&gt;0,IF(COUNTIF(Invoices!U:V,A269)&lt;&gt;0,SUMIF(Invoices!U:V,A269,Invoices!V:V)/COUNTIF(Invoices!U:V,A269),0),IF(COUNTIF(Invoices!W:X,A269)&lt;&gt;0,IF(COUNTIF(Invoices!W:X,A269)&lt;&gt;0,SUMIF(Invoices!W:X,A269,Invoices!X:X)/COUNTIF(Invoices!W:X,A269),0),IF(COUNTIF(Invoices!Y:Z,A269)&lt;&gt;0,IF(COUNTIF(Invoices!Y:Z,A269)&lt;&gt;0,SUMIF(Invoices!Y:Z,A269,Invoices!Z:Z)/COUNTIF(Invoices!Y:Z,A269),0),IF(COUNTIF(Invoices!AA:AB,A269)&lt;&gt;0,IF(COUNTIF(Invoices!AA:AB,A269)&lt;&gt;0,SUMIF(Invoices!AA:AB,A269,Invoices!AB:AB)/COUNTIF(Invoices!AA:AB,A269),0),IF(COUNTIF(Invoices!AC:AD,A269)&lt;&gt;0,IF(COUNTIF(Invoices!AC:AD,A269)&lt;&gt;0,SUMIF(Invoices!AC:AD,A269,Invoices!AD:AD)/COUNTIF(Invoices!AC:AD,A269),0),IF(COUNTIF(Invoices!AE:AF,A269)&lt;&gt;0,IF(COUNTIF(Invoices!AE:AF,A269)&lt;&gt;0,SUMIF(Invoices!AE:AF,A269,Invoices!AF:AF)/COUNTIF(Invoices!AE:AF,A269),0),IF(COUNTIF(Invoices!AG:AH,A269)&lt;&gt;0,IF(COUNTIF(Invoices!AG:AH,A269)&lt;&gt;0,SUMIF(Invoices!AG:AH,A269,Invoices!AH:AH)/COUNTIF(Invoices!AG:AH,A269),0),IF(COUNTIF(Invoices!AI:AJ,A269)&lt;&gt;0,IF(COUNTIF(Invoices!AI:AJ,A269)&lt;&gt;0,SUMIF(Invoices!AI:AJ,A269,Invoices!AJ:AJ)/COUNTIF(Invoices!AI:AJ,A269),0),IF(COUNTIF(Invoices!AK:AL,A269)&lt;&gt;0,IF(COUNTIF(Invoices!AK:AL,A269)&lt;&gt;0,SUMIF(Invoices!AK:AL,A269,Invoices!AL:AL)/COUNTIF(Invoices!AK:AL,A269),0),IF(COUNTIF(Invoices!AM:AN,A269)&lt;&gt;0,IF(COUNTIF(Invoices!AM:AN,A269)&lt;&gt;0,SUMIF(Invoices!AM:AN,A269,Invoices!AN:AN)/COUNTIF(Invoices!AM:AN,A269),0),"Not Available")))))))))))))))</f>
        <v>0.99</v>
      </c>
    </row>
    <row r="270" spans="1:5" ht="13" x14ac:dyDescent="0.15">
      <c r="A270" s="6" t="s">
        <v>1129</v>
      </c>
      <c r="B270" s="6" t="s">
        <v>1130</v>
      </c>
      <c r="C270" s="6" t="s">
        <v>1129</v>
      </c>
      <c r="D270" s="6" t="s">
        <v>547</v>
      </c>
      <c r="E270">
        <f ca="1">IF(COUNTIF(Invoices!K:L,A270)&lt;&gt;0,IF(COUNTIF(Invoices!K:L,A270)&lt;&gt;0,SUMIF(Invoices!K:L,A270,Invoices!L:L)/COUNTIF(Invoices!K:L,A270),0),IF(COUNTIF(Invoices!M:N,A270)&lt;&gt;0,IF(COUNTIF(Invoices!M:N,A270)&lt;&gt;0,SUMIF(Invoices!M:N,A270,Invoices!N:N)/COUNTIF(Invoices!M:N,A270),0),IF(COUNTIF(Invoices!O:P,A270)&lt;&gt;0,IF(COUNTIF(Invoices!O:P,A270)&lt;&gt;0,SUMIF(Invoices!O:P,A270,Invoices!P:P)/COUNTIF(Invoices!O:P,A270),0),IF(COUNTIF(Invoices!Q:R,A270)&lt;&gt;0,IF(COUNTIF(Invoices!Q:R,A270)&lt;&gt;0,SUMIF(Invoices!Q:R,A270,Invoices!R:R)/COUNTIF(Invoices!Q:R,A270),0),IF(COUNTIF(Invoices!S:T,A270)&lt;&gt;0,IF(COUNTIF(Invoices!S:T,A270)&lt;&gt;0,SUMIF(Invoices!S:T,A270,Invoices!T:T)/COUNTIF(Invoices!S:T,A270),0),IF(COUNTIF(Invoices!U:V,A270)&lt;&gt;0,IF(COUNTIF(Invoices!U:V,A270)&lt;&gt;0,SUMIF(Invoices!U:V,A270,Invoices!V:V)/COUNTIF(Invoices!U:V,A270),0),IF(COUNTIF(Invoices!W:X,A270)&lt;&gt;0,IF(COUNTIF(Invoices!W:X,A270)&lt;&gt;0,SUMIF(Invoices!W:X,A270,Invoices!X:X)/COUNTIF(Invoices!W:X,A270),0),IF(COUNTIF(Invoices!Y:Z,A270)&lt;&gt;0,IF(COUNTIF(Invoices!Y:Z,A270)&lt;&gt;0,SUMIF(Invoices!Y:Z,A270,Invoices!Z:Z)/COUNTIF(Invoices!Y:Z,A270),0),IF(COUNTIF(Invoices!AA:AB,A270)&lt;&gt;0,IF(COUNTIF(Invoices!AA:AB,A270)&lt;&gt;0,SUMIF(Invoices!AA:AB,A270,Invoices!AB:AB)/COUNTIF(Invoices!AA:AB,A270),0),IF(COUNTIF(Invoices!AC:AD,A270)&lt;&gt;0,IF(COUNTIF(Invoices!AC:AD,A270)&lt;&gt;0,SUMIF(Invoices!AC:AD,A270,Invoices!AD:AD)/COUNTIF(Invoices!AC:AD,A270),0),IF(COUNTIF(Invoices!AE:AF,A270)&lt;&gt;0,IF(COUNTIF(Invoices!AE:AF,A270)&lt;&gt;0,SUMIF(Invoices!AE:AF,A270,Invoices!AF:AF)/COUNTIF(Invoices!AE:AF,A270),0),IF(COUNTIF(Invoices!AG:AH,A270)&lt;&gt;0,IF(COUNTIF(Invoices!AG:AH,A270)&lt;&gt;0,SUMIF(Invoices!AG:AH,A270,Invoices!AH:AH)/COUNTIF(Invoices!AG:AH,A270),0),IF(COUNTIF(Invoices!AI:AJ,A270)&lt;&gt;0,IF(COUNTIF(Invoices!AI:AJ,A270)&lt;&gt;0,SUMIF(Invoices!AI:AJ,A270,Invoices!AJ:AJ)/COUNTIF(Invoices!AI:AJ,A270),0),IF(COUNTIF(Invoices!AK:AL,A270)&lt;&gt;0,IF(COUNTIF(Invoices!AK:AL,A270)&lt;&gt;0,SUMIF(Invoices!AK:AL,A270,Invoices!AL:AL)/COUNTIF(Invoices!AK:AL,A270),0),IF(COUNTIF(Invoices!AM:AN,A270)&lt;&gt;0,IF(COUNTIF(Invoices!AM:AN,A270)&lt;&gt;0,SUMIF(Invoices!AM:AN,A270,Invoices!AN:AN)/COUNTIF(Invoices!AM:AN,A270),0),"Not Available")))))))))))))))</f>
        <v>0.99</v>
      </c>
    </row>
    <row r="271" spans="1:5" ht="13" x14ac:dyDescent="0.15">
      <c r="A271" s="6" t="s">
        <v>1131</v>
      </c>
      <c r="B271" s="6" t="s">
        <v>562</v>
      </c>
      <c r="C271" s="6" t="s">
        <v>910</v>
      </c>
      <c r="D271" s="6" t="s">
        <v>562</v>
      </c>
      <c r="E271">
        <f ca="1">IF(COUNTIF(Invoices!K:L,A271)&lt;&gt;0,IF(COUNTIF(Invoices!K:L,A271)&lt;&gt;0,SUMIF(Invoices!K:L,A271,Invoices!L:L)/COUNTIF(Invoices!K:L,A271),0),IF(COUNTIF(Invoices!M:N,A271)&lt;&gt;0,IF(COUNTIF(Invoices!M:N,A271)&lt;&gt;0,SUMIF(Invoices!M:N,A271,Invoices!N:N)/COUNTIF(Invoices!M:N,A271),0),IF(COUNTIF(Invoices!O:P,A271)&lt;&gt;0,IF(COUNTIF(Invoices!O:P,A271)&lt;&gt;0,SUMIF(Invoices!O:P,A271,Invoices!P:P)/COUNTIF(Invoices!O:P,A271),0),IF(COUNTIF(Invoices!Q:R,A271)&lt;&gt;0,IF(COUNTIF(Invoices!Q:R,A271)&lt;&gt;0,SUMIF(Invoices!Q:R,A271,Invoices!R:R)/COUNTIF(Invoices!Q:R,A271),0),IF(COUNTIF(Invoices!S:T,A271)&lt;&gt;0,IF(COUNTIF(Invoices!S:T,A271)&lt;&gt;0,SUMIF(Invoices!S:T,A271,Invoices!T:T)/COUNTIF(Invoices!S:T,A271),0),IF(COUNTIF(Invoices!U:V,A271)&lt;&gt;0,IF(COUNTIF(Invoices!U:V,A271)&lt;&gt;0,SUMIF(Invoices!U:V,A271,Invoices!V:V)/COUNTIF(Invoices!U:V,A271),0),IF(COUNTIF(Invoices!W:X,A271)&lt;&gt;0,IF(COUNTIF(Invoices!W:X,A271)&lt;&gt;0,SUMIF(Invoices!W:X,A271,Invoices!X:X)/COUNTIF(Invoices!W:X,A271),0),IF(COUNTIF(Invoices!Y:Z,A271)&lt;&gt;0,IF(COUNTIF(Invoices!Y:Z,A271)&lt;&gt;0,SUMIF(Invoices!Y:Z,A271,Invoices!Z:Z)/COUNTIF(Invoices!Y:Z,A271),0),IF(COUNTIF(Invoices!AA:AB,A271)&lt;&gt;0,IF(COUNTIF(Invoices!AA:AB,A271)&lt;&gt;0,SUMIF(Invoices!AA:AB,A271,Invoices!AB:AB)/COUNTIF(Invoices!AA:AB,A271),0),IF(COUNTIF(Invoices!AC:AD,A271)&lt;&gt;0,IF(COUNTIF(Invoices!AC:AD,A271)&lt;&gt;0,SUMIF(Invoices!AC:AD,A271,Invoices!AD:AD)/COUNTIF(Invoices!AC:AD,A271),0),IF(COUNTIF(Invoices!AE:AF,A271)&lt;&gt;0,IF(COUNTIF(Invoices!AE:AF,A271)&lt;&gt;0,SUMIF(Invoices!AE:AF,A271,Invoices!AF:AF)/COUNTIF(Invoices!AE:AF,A271),0),IF(COUNTIF(Invoices!AG:AH,A271)&lt;&gt;0,IF(COUNTIF(Invoices!AG:AH,A271)&lt;&gt;0,SUMIF(Invoices!AG:AH,A271,Invoices!AH:AH)/COUNTIF(Invoices!AG:AH,A271),0),IF(COUNTIF(Invoices!AI:AJ,A271)&lt;&gt;0,IF(COUNTIF(Invoices!AI:AJ,A271)&lt;&gt;0,SUMIF(Invoices!AI:AJ,A271,Invoices!AJ:AJ)/COUNTIF(Invoices!AI:AJ,A271),0),IF(COUNTIF(Invoices!AK:AL,A271)&lt;&gt;0,IF(COUNTIF(Invoices!AK:AL,A271)&lt;&gt;0,SUMIF(Invoices!AK:AL,A271,Invoices!AL:AL)/COUNTIF(Invoices!AK:AL,A271),0),IF(COUNTIF(Invoices!AM:AN,A271)&lt;&gt;0,IF(COUNTIF(Invoices!AM:AN,A271)&lt;&gt;0,SUMIF(Invoices!AM:AN,A271,Invoices!AN:AN)/COUNTIF(Invoices!AM:AN,A271),0),"Not Available")))))))))))))))</f>
        <v>0.99</v>
      </c>
    </row>
    <row r="272" spans="1:5" ht="13" x14ac:dyDescent="0.15">
      <c r="A272" s="6" t="s">
        <v>1132</v>
      </c>
      <c r="C272" s="6" t="s">
        <v>1133</v>
      </c>
      <c r="D272" s="6" t="s">
        <v>600</v>
      </c>
      <c r="E272" t="str">
        <f>IF(COUNTIF(Invoices!K:L,A272)&lt;&gt;0,IF(COUNTIF(Invoices!K:L,A272)&lt;&gt;0,SUMIF(Invoices!K:L,A272,Invoices!L:L)/COUNTIF(Invoices!K:L,A272),0),IF(COUNTIF(Invoices!M:N,A272)&lt;&gt;0,IF(COUNTIF(Invoices!M:N,A272)&lt;&gt;0,SUMIF(Invoices!M:N,A272,Invoices!N:N)/COUNTIF(Invoices!M:N,A272),0),IF(COUNTIF(Invoices!O:P,A272)&lt;&gt;0,IF(COUNTIF(Invoices!O:P,A272)&lt;&gt;0,SUMIF(Invoices!O:P,A272,Invoices!P:P)/COUNTIF(Invoices!O:P,A272),0),IF(COUNTIF(Invoices!Q:R,A272)&lt;&gt;0,IF(COUNTIF(Invoices!Q:R,A272)&lt;&gt;0,SUMIF(Invoices!Q:R,A272,Invoices!R:R)/COUNTIF(Invoices!Q:R,A272),0),IF(COUNTIF(Invoices!S:T,A272)&lt;&gt;0,IF(COUNTIF(Invoices!S:T,A272)&lt;&gt;0,SUMIF(Invoices!S:T,A272,Invoices!T:T)/COUNTIF(Invoices!S:T,A272),0),IF(COUNTIF(Invoices!U:V,A272)&lt;&gt;0,IF(COUNTIF(Invoices!U:V,A272)&lt;&gt;0,SUMIF(Invoices!U:V,A272,Invoices!V:V)/COUNTIF(Invoices!U:V,A272),0),IF(COUNTIF(Invoices!W:X,A272)&lt;&gt;0,IF(COUNTIF(Invoices!W:X,A272)&lt;&gt;0,SUMIF(Invoices!W:X,A272,Invoices!X:X)/COUNTIF(Invoices!W:X,A272),0),IF(COUNTIF(Invoices!Y:Z,A272)&lt;&gt;0,IF(COUNTIF(Invoices!Y:Z,A272)&lt;&gt;0,SUMIF(Invoices!Y:Z,A272,Invoices!Z:Z)/COUNTIF(Invoices!Y:Z,A272),0),IF(COUNTIF(Invoices!AA:AB,A272)&lt;&gt;0,IF(COUNTIF(Invoices!AA:AB,A272)&lt;&gt;0,SUMIF(Invoices!AA:AB,A272,Invoices!AB:AB)/COUNTIF(Invoices!AA:AB,A272),0),IF(COUNTIF(Invoices!AC:AD,A272)&lt;&gt;0,IF(COUNTIF(Invoices!AC:AD,A272)&lt;&gt;0,SUMIF(Invoices!AC:AD,A272,Invoices!AD:AD)/COUNTIF(Invoices!AC:AD,A272),0),IF(COUNTIF(Invoices!AE:AF,A272)&lt;&gt;0,IF(COUNTIF(Invoices!AE:AF,A272)&lt;&gt;0,SUMIF(Invoices!AE:AF,A272,Invoices!AF:AF)/COUNTIF(Invoices!AE:AF,A272),0),IF(COUNTIF(Invoices!AG:AH,A272)&lt;&gt;0,IF(COUNTIF(Invoices!AG:AH,A272)&lt;&gt;0,SUMIF(Invoices!AG:AH,A272,Invoices!AH:AH)/COUNTIF(Invoices!AG:AH,A272),0),IF(COUNTIF(Invoices!AI:AJ,A272)&lt;&gt;0,IF(COUNTIF(Invoices!AI:AJ,A272)&lt;&gt;0,SUMIF(Invoices!AI:AJ,A272,Invoices!AJ:AJ)/COUNTIF(Invoices!AI:AJ,A272),0),IF(COUNTIF(Invoices!AK:AL,A272)&lt;&gt;0,IF(COUNTIF(Invoices!AK:AL,A272)&lt;&gt;0,SUMIF(Invoices!AK:AL,A272,Invoices!AL:AL)/COUNTIF(Invoices!AK:AL,A272),0),IF(COUNTIF(Invoices!AM:AN,A272)&lt;&gt;0,IF(COUNTIF(Invoices!AM:AN,A272)&lt;&gt;0,SUMIF(Invoices!AM:AN,A272,Invoices!AN:AN)/COUNTIF(Invoices!AM:AN,A272),0),"Not Available")))))))))))))))</f>
        <v>Not Available</v>
      </c>
    </row>
    <row r="273" spans="1:5" ht="13" x14ac:dyDescent="0.15">
      <c r="A273" s="6" t="s">
        <v>1134</v>
      </c>
      <c r="B273" s="6" t="s">
        <v>1135</v>
      </c>
      <c r="C273" s="6" t="s">
        <v>1136</v>
      </c>
      <c r="D273" s="6" t="s">
        <v>681</v>
      </c>
      <c r="E273" t="str">
        <f>IF(COUNTIF(Invoices!K:L,A273)&lt;&gt;0,IF(COUNTIF(Invoices!K:L,A273)&lt;&gt;0,SUMIF(Invoices!K:L,A273,Invoices!L:L)/COUNTIF(Invoices!K:L,A273),0),IF(COUNTIF(Invoices!M:N,A273)&lt;&gt;0,IF(COUNTIF(Invoices!M:N,A273)&lt;&gt;0,SUMIF(Invoices!M:N,A273,Invoices!N:N)/COUNTIF(Invoices!M:N,A273),0),IF(COUNTIF(Invoices!O:P,A273)&lt;&gt;0,IF(COUNTIF(Invoices!O:P,A273)&lt;&gt;0,SUMIF(Invoices!O:P,A273,Invoices!P:P)/COUNTIF(Invoices!O:P,A273),0),IF(COUNTIF(Invoices!Q:R,A273)&lt;&gt;0,IF(COUNTIF(Invoices!Q:R,A273)&lt;&gt;0,SUMIF(Invoices!Q:R,A273,Invoices!R:R)/COUNTIF(Invoices!Q:R,A273),0),IF(COUNTIF(Invoices!S:T,A273)&lt;&gt;0,IF(COUNTIF(Invoices!S:T,A273)&lt;&gt;0,SUMIF(Invoices!S:T,A273,Invoices!T:T)/COUNTIF(Invoices!S:T,A273),0),IF(COUNTIF(Invoices!U:V,A273)&lt;&gt;0,IF(COUNTIF(Invoices!U:V,A273)&lt;&gt;0,SUMIF(Invoices!U:V,A273,Invoices!V:V)/COUNTIF(Invoices!U:V,A273),0),IF(COUNTIF(Invoices!W:X,A273)&lt;&gt;0,IF(COUNTIF(Invoices!W:X,A273)&lt;&gt;0,SUMIF(Invoices!W:X,A273,Invoices!X:X)/COUNTIF(Invoices!W:X,A273),0),IF(COUNTIF(Invoices!Y:Z,A273)&lt;&gt;0,IF(COUNTIF(Invoices!Y:Z,A273)&lt;&gt;0,SUMIF(Invoices!Y:Z,A273,Invoices!Z:Z)/COUNTIF(Invoices!Y:Z,A273),0),IF(COUNTIF(Invoices!AA:AB,A273)&lt;&gt;0,IF(COUNTIF(Invoices!AA:AB,A273)&lt;&gt;0,SUMIF(Invoices!AA:AB,A273,Invoices!AB:AB)/COUNTIF(Invoices!AA:AB,A273),0),IF(COUNTIF(Invoices!AC:AD,A273)&lt;&gt;0,IF(COUNTIF(Invoices!AC:AD,A273)&lt;&gt;0,SUMIF(Invoices!AC:AD,A273,Invoices!AD:AD)/COUNTIF(Invoices!AC:AD,A273),0),IF(COUNTIF(Invoices!AE:AF,A273)&lt;&gt;0,IF(COUNTIF(Invoices!AE:AF,A273)&lt;&gt;0,SUMIF(Invoices!AE:AF,A273,Invoices!AF:AF)/COUNTIF(Invoices!AE:AF,A273),0),IF(COUNTIF(Invoices!AG:AH,A273)&lt;&gt;0,IF(COUNTIF(Invoices!AG:AH,A273)&lt;&gt;0,SUMIF(Invoices!AG:AH,A273,Invoices!AH:AH)/COUNTIF(Invoices!AG:AH,A273),0),IF(COUNTIF(Invoices!AI:AJ,A273)&lt;&gt;0,IF(COUNTIF(Invoices!AI:AJ,A273)&lt;&gt;0,SUMIF(Invoices!AI:AJ,A273,Invoices!AJ:AJ)/COUNTIF(Invoices!AI:AJ,A273),0),IF(COUNTIF(Invoices!AK:AL,A273)&lt;&gt;0,IF(COUNTIF(Invoices!AK:AL,A273)&lt;&gt;0,SUMIF(Invoices!AK:AL,A273,Invoices!AL:AL)/COUNTIF(Invoices!AK:AL,A273),0),IF(COUNTIF(Invoices!AM:AN,A273)&lt;&gt;0,IF(COUNTIF(Invoices!AM:AN,A273)&lt;&gt;0,SUMIF(Invoices!AM:AN,A273,Invoices!AN:AN)/COUNTIF(Invoices!AM:AN,A273),0),"Not Available")))))))))))))))</f>
        <v>Not Available</v>
      </c>
    </row>
    <row r="274" spans="1:5" ht="13" x14ac:dyDescent="0.15">
      <c r="A274" s="6" t="s">
        <v>1137</v>
      </c>
      <c r="B274" s="6" t="s">
        <v>1138</v>
      </c>
      <c r="C274" s="6" t="s">
        <v>633</v>
      </c>
      <c r="D274" s="6" t="s">
        <v>634</v>
      </c>
      <c r="E274" t="str">
        <f>IF(COUNTIF(Invoices!K:L,A274)&lt;&gt;0,IF(COUNTIF(Invoices!K:L,A274)&lt;&gt;0,SUMIF(Invoices!K:L,A274,Invoices!L:L)/COUNTIF(Invoices!K:L,A274),0),IF(COUNTIF(Invoices!M:N,A274)&lt;&gt;0,IF(COUNTIF(Invoices!M:N,A274)&lt;&gt;0,SUMIF(Invoices!M:N,A274,Invoices!N:N)/COUNTIF(Invoices!M:N,A274),0),IF(COUNTIF(Invoices!O:P,A274)&lt;&gt;0,IF(COUNTIF(Invoices!O:P,A274)&lt;&gt;0,SUMIF(Invoices!O:P,A274,Invoices!P:P)/COUNTIF(Invoices!O:P,A274),0),IF(COUNTIF(Invoices!Q:R,A274)&lt;&gt;0,IF(COUNTIF(Invoices!Q:R,A274)&lt;&gt;0,SUMIF(Invoices!Q:R,A274,Invoices!R:R)/COUNTIF(Invoices!Q:R,A274),0),IF(COUNTIF(Invoices!S:T,A274)&lt;&gt;0,IF(COUNTIF(Invoices!S:T,A274)&lt;&gt;0,SUMIF(Invoices!S:T,A274,Invoices!T:T)/COUNTIF(Invoices!S:T,A274),0),IF(COUNTIF(Invoices!U:V,A274)&lt;&gt;0,IF(COUNTIF(Invoices!U:V,A274)&lt;&gt;0,SUMIF(Invoices!U:V,A274,Invoices!V:V)/COUNTIF(Invoices!U:V,A274),0),IF(COUNTIF(Invoices!W:X,A274)&lt;&gt;0,IF(COUNTIF(Invoices!W:X,A274)&lt;&gt;0,SUMIF(Invoices!W:X,A274,Invoices!X:X)/COUNTIF(Invoices!W:X,A274),0),IF(COUNTIF(Invoices!Y:Z,A274)&lt;&gt;0,IF(COUNTIF(Invoices!Y:Z,A274)&lt;&gt;0,SUMIF(Invoices!Y:Z,A274,Invoices!Z:Z)/COUNTIF(Invoices!Y:Z,A274),0),IF(COUNTIF(Invoices!AA:AB,A274)&lt;&gt;0,IF(COUNTIF(Invoices!AA:AB,A274)&lt;&gt;0,SUMIF(Invoices!AA:AB,A274,Invoices!AB:AB)/COUNTIF(Invoices!AA:AB,A274),0),IF(COUNTIF(Invoices!AC:AD,A274)&lt;&gt;0,IF(COUNTIF(Invoices!AC:AD,A274)&lt;&gt;0,SUMIF(Invoices!AC:AD,A274,Invoices!AD:AD)/COUNTIF(Invoices!AC:AD,A274),0),IF(COUNTIF(Invoices!AE:AF,A274)&lt;&gt;0,IF(COUNTIF(Invoices!AE:AF,A274)&lt;&gt;0,SUMIF(Invoices!AE:AF,A274,Invoices!AF:AF)/COUNTIF(Invoices!AE:AF,A274),0),IF(COUNTIF(Invoices!AG:AH,A274)&lt;&gt;0,IF(COUNTIF(Invoices!AG:AH,A274)&lt;&gt;0,SUMIF(Invoices!AG:AH,A274,Invoices!AH:AH)/COUNTIF(Invoices!AG:AH,A274),0),IF(COUNTIF(Invoices!AI:AJ,A274)&lt;&gt;0,IF(COUNTIF(Invoices!AI:AJ,A274)&lt;&gt;0,SUMIF(Invoices!AI:AJ,A274,Invoices!AJ:AJ)/COUNTIF(Invoices!AI:AJ,A274),0),IF(COUNTIF(Invoices!AK:AL,A274)&lt;&gt;0,IF(COUNTIF(Invoices!AK:AL,A274)&lt;&gt;0,SUMIF(Invoices!AK:AL,A274,Invoices!AL:AL)/COUNTIF(Invoices!AK:AL,A274),0),IF(COUNTIF(Invoices!AM:AN,A274)&lt;&gt;0,IF(COUNTIF(Invoices!AM:AN,A274)&lt;&gt;0,SUMIF(Invoices!AM:AN,A274,Invoices!AN:AN)/COUNTIF(Invoices!AM:AN,A274),0),"Not Available")))))))))))))))</f>
        <v>Not Available</v>
      </c>
    </row>
    <row r="275" spans="1:5" ht="13" x14ac:dyDescent="0.15">
      <c r="A275" s="6" t="s">
        <v>1139</v>
      </c>
      <c r="B275" s="6" t="s">
        <v>1140</v>
      </c>
      <c r="C275" s="6" t="s">
        <v>1141</v>
      </c>
      <c r="D275" s="6" t="s">
        <v>1140</v>
      </c>
      <c r="E275" t="str">
        <f>IF(COUNTIF(Invoices!K:L,A275)&lt;&gt;0,IF(COUNTIF(Invoices!K:L,A275)&lt;&gt;0,SUMIF(Invoices!K:L,A275,Invoices!L:L)/COUNTIF(Invoices!K:L,A275),0),IF(COUNTIF(Invoices!M:N,A275)&lt;&gt;0,IF(COUNTIF(Invoices!M:N,A275)&lt;&gt;0,SUMIF(Invoices!M:N,A275,Invoices!N:N)/COUNTIF(Invoices!M:N,A275),0),IF(COUNTIF(Invoices!O:P,A275)&lt;&gt;0,IF(COUNTIF(Invoices!O:P,A275)&lt;&gt;0,SUMIF(Invoices!O:P,A275,Invoices!P:P)/COUNTIF(Invoices!O:P,A275),0),IF(COUNTIF(Invoices!Q:R,A275)&lt;&gt;0,IF(COUNTIF(Invoices!Q:R,A275)&lt;&gt;0,SUMIF(Invoices!Q:R,A275,Invoices!R:R)/COUNTIF(Invoices!Q:R,A275),0),IF(COUNTIF(Invoices!S:T,A275)&lt;&gt;0,IF(COUNTIF(Invoices!S:T,A275)&lt;&gt;0,SUMIF(Invoices!S:T,A275,Invoices!T:T)/COUNTIF(Invoices!S:T,A275),0),IF(COUNTIF(Invoices!U:V,A275)&lt;&gt;0,IF(COUNTIF(Invoices!U:V,A275)&lt;&gt;0,SUMIF(Invoices!U:V,A275,Invoices!V:V)/COUNTIF(Invoices!U:V,A275),0),IF(COUNTIF(Invoices!W:X,A275)&lt;&gt;0,IF(COUNTIF(Invoices!W:X,A275)&lt;&gt;0,SUMIF(Invoices!W:X,A275,Invoices!X:X)/COUNTIF(Invoices!W:X,A275),0),IF(COUNTIF(Invoices!Y:Z,A275)&lt;&gt;0,IF(COUNTIF(Invoices!Y:Z,A275)&lt;&gt;0,SUMIF(Invoices!Y:Z,A275,Invoices!Z:Z)/COUNTIF(Invoices!Y:Z,A275),0),IF(COUNTIF(Invoices!AA:AB,A275)&lt;&gt;0,IF(COUNTIF(Invoices!AA:AB,A275)&lt;&gt;0,SUMIF(Invoices!AA:AB,A275,Invoices!AB:AB)/COUNTIF(Invoices!AA:AB,A275),0),IF(COUNTIF(Invoices!AC:AD,A275)&lt;&gt;0,IF(COUNTIF(Invoices!AC:AD,A275)&lt;&gt;0,SUMIF(Invoices!AC:AD,A275,Invoices!AD:AD)/COUNTIF(Invoices!AC:AD,A275),0),IF(COUNTIF(Invoices!AE:AF,A275)&lt;&gt;0,IF(COUNTIF(Invoices!AE:AF,A275)&lt;&gt;0,SUMIF(Invoices!AE:AF,A275,Invoices!AF:AF)/COUNTIF(Invoices!AE:AF,A275),0),IF(COUNTIF(Invoices!AG:AH,A275)&lt;&gt;0,IF(COUNTIF(Invoices!AG:AH,A275)&lt;&gt;0,SUMIF(Invoices!AG:AH,A275,Invoices!AH:AH)/COUNTIF(Invoices!AG:AH,A275),0),IF(COUNTIF(Invoices!AI:AJ,A275)&lt;&gt;0,IF(COUNTIF(Invoices!AI:AJ,A275)&lt;&gt;0,SUMIF(Invoices!AI:AJ,A275,Invoices!AJ:AJ)/COUNTIF(Invoices!AI:AJ,A275),0),IF(COUNTIF(Invoices!AK:AL,A275)&lt;&gt;0,IF(COUNTIF(Invoices!AK:AL,A275)&lt;&gt;0,SUMIF(Invoices!AK:AL,A275,Invoices!AL:AL)/COUNTIF(Invoices!AK:AL,A275),0),IF(COUNTIF(Invoices!AM:AN,A275)&lt;&gt;0,IF(COUNTIF(Invoices!AM:AN,A275)&lt;&gt;0,SUMIF(Invoices!AM:AN,A275,Invoices!AN:AN)/COUNTIF(Invoices!AM:AN,A275),0),"Not Available")))))))))))))))</f>
        <v>Not Available</v>
      </c>
    </row>
    <row r="276" spans="1:5" ht="13" x14ac:dyDescent="0.15">
      <c r="A276" s="6" t="s">
        <v>1142</v>
      </c>
      <c r="B276" s="6" t="s">
        <v>1143</v>
      </c>
      <c r="C276" s="6" t="s">
        <v>1144</v>
      </c>
      <c r="D276" s="6" t="s">
        <v>559</v>
      </c>
      <c r="E276">
        <f ca="1">IF(COUNTIF(Invoices!K:L,A276)&lt;&gt;0,IF(COUNTIF(Invoices!K:L,A276)&lt;&gt;0,SUMIF(Invoices!K:L,A276,Invoices!L:L)/COUNTIF(Invoices!K:L,A276),0),IF(COUNTIF(Invoices!M:N,A276)&lt;&gt;0,IF(COUNTIF(Invoices!M:N,A276)&lt;&gt;0,SUMIF(Invoices!M:N,A276,Invoices!N:N)/COUNTIF(Invoices!M:N,A276),0),IF(COUNTIF(Invoices!O:P,A276)&lt;&gt;0,IF(COUNTIF(Invoices!O:P,A276)&lt;&gt;0,SUMIF(Invoices!O:P,A276,Invoices!P:P)/COUNTIF(Invoices!O:P,A276),0),IF(COUNTIF(Invoices!Q:R,A276)&lt;&gt;0,IF(COUNTIF(Invoices!Q:R,A276)&lt;&gt;0,SUMIF(Invoices!Q:R,A276,Invoices!R:R)/COUNTIF(Invoices!Q:R,A276),0),IF(COUNTIF(Invoices!S:T,A276)&lt;&gt;0,IF(COUNTIF(Invoices!S:T,A276)&lt;&gt;0,SUMIF(Invoices!S:T,A276,Invoices!T:T)/COUNTIF(Invoices!S:T,A276),0),IF(COUNTIF(Invoices!U:V,A276)&lt;&gt;0,IF(COUNTIF(Invoices!U:V,A276)&lt;&gt;0,SUMIF(Invoices!U:V,A276,Invoices!V:V)/COUNTIF(Invoices!U:V,A276),0),IF(COUNTIF(Invoices!W:X,A276)&lt;&gt;0,IF(COUNTIF(Invoices!W:X,A276)&lt;&gt;0,SUMIF(Invoices!W:X,A276,Invoices!X:X)/COUNTIF(Invoices!W:X,A276),0),IF(COUNTIF(Invoices!Y:Z,A276)&lt;&gt;0,IF(COUNTIF(Invoices!Y:Z,A276)&lt;&gt;0,SUMIF(Invoices!Y:Z,A276,Invoices!Z:Z)/COUNTIF(Invoices!Y:Z,A276),0),IF(COUNTIF(Invoices!AA:AB,A276)&lt;&gt;0,IF(COUNTIF(Invoices!AA:AB,A276)&lt;&gt;0,SUMIF(Invoices!AA:AB,A276,Invoices!AB:AB)/COUNTIF(Invoices!AA:AB,A276),0),IF(COUNTIF(Invoices!AC:AD,A276)&lt;&gt;0,IF(COUNTIF(Invoices!AC:AD,A276)&lt;&gt;0,SUMIF(Invoices!AC:AD,A276,Invoices!AD:AD)/COUNTIF(Invoices!AC:AD,A276),0),IF(COUNTIF(Invoices!AE:AF,A276)&lt;&gt;0,IF(COUNTIF(Invoices!AE:AF,A276)&lt;&gt;0,SUMIF(Invoices!AE:AF,A276,Invoices!AF:AF)/COUNTIF(Invoices!AE:AF,A276),0),IF(COUNTIF(Invoices!AG:AH,A276)&lt;&gt;0,IF(COUNTIF(Invoices!AG:AH,A276)&lt;&gt;0,SUMIF(Invoices!AG:AH,A276,Invoices!AH:AH)/COUNTIF(Invoices!AG:AH,A276),0),IF(COUNTIF(Invoices!AI:AJ,A276)&lt;&gt;0,IF(COUNTIF(Invoices!AI:AJ,A276)&lt;&gt;0,SUMIF(Invoices!AI:AJ,A276,Invoices!AJ:AJ)/COUNTIF(Invoices!AI:AJ,A276),0),IF(COUNTIF(Invoices!AK:AL,A276)&lt;&gt;0,IF(COUNTIF(Invoices!AK:AL,A276)&lt;&gt;0,SUMIF(Invoices!AK:AL,A276,Invoices!AL:AL)/COUNTIF(Invoices!AK:AL,A276),0),IF(COUNTIF(Invoices!AM:AN,A276)&lt;&gt;0,IF(COUNTIF(Invoices!AM:AN,A276)&lt;&gt;0,SUMIF(Invoices!AM:AN,A276,Invoices!AN:AN)/COUNTIF(Invoices!AM:AN,A276),0),"Not Available")))))))))))))))</f>
        <v>0.99</v>
      </c>
    </row>
    <row r="277" spans="1:5" ht="13" x14ac:dyDescent="0.15">
      <c r="A277" s="6" t="s">
        <v>1145</v>
      </c>
      <c r="C277" s="6" t="s">
        <v>1133</v>
      </c>
      <c r="D277" s="6" t="s">
        <v>600</v>
      </c>
      <c r="E277">
        <f ca="1">IF(COUNTIF(Invoices!K:L,A277)&lt;&gt;0,IF(COUNTIF(Invoices!K:L,A277)&lt;&gt;0,SUMIF(Invoices!K:L,A277,Invoices!L:L)/COUNTIF(Invoices!K:L,A277),0),IF(COUNTIF(Invoices!M:N,A277)&lt;&gt;0,IF(COUNTIF(Invoices!M:N,A277)&lt;&gt;0,SUMIF(Invoices!M:N,A277,Invoices!N:N)/COUNTIF(Invoices!M:N,A277),0),IF(COUNTIF(Invoices!O:P,A277)&lt;&gt;0,IF(COUNTIF(Invoices!O:P,A277)&lt;&gt;0,SUMIF(Invoices!O:P,A277,Invoices!P:P)/COUNTIF(Invoices!O:P,A277),0),IF(COUNTIF(Invoices!Q:R,A277)&lt;&gt;0,IF(COUNTIF(Invoices!Q:R,A277)&lt;&gt;0,SUMIF(Invoices!Q:R,A277,Invoices!R:R)/COUNTIF(Invoices!Q:R,A277),0),IF(COUNTIF(Invoices!S:T,A277)&lt;&gt;0,IF(COUNTIF(Invoices!S:T,A277)&lt;&gt;0,SUMIF(Invoices!S:T,A277,Invoices!T:T)/COUNTIF(Invoices!S:T,A277),0),IF(COUNTIF(Invoices!U:V,A277)&lt;&gt;0,IF(COUNTIF(Invoices!U:V,A277)&lt;&gt;0,SUMIF(Invoices!U:V,A277,Invoices!V:V)/COUNTIF(Invoices!U:V,A277),0),IF(COUNTIF(Invoices!W:X,A277)&lt;&gt;0,IF(COUNTIF(Invoices!W:X,A277)&lt;&gt;0,SUMIF(Invoices!W:X,A277,Invoices!X:X)/COUNTIF(Invoices!W:X,A277),0),IF(COUNTIF(Invoices!Y:Z,A277)&lt;&gt;0,IF(COUNTIF(Invoices!Y:Z,A277)&lt;&gt;0,SUMIF(Invoices!Y:Z,A277,Invoices!Z:Z)/COUNTIF(Invoices!Y:Z,A277),0),IF(COUNTIF(Invoices!AA:AB,A277)&lt;&gt;0,IF(COUNTIF(Invoices!AA:AB,A277)&lt;&gt;0,SUMIF(Invoices!AA:AB,A277,Invoices!AB:AB)/COUNTIF(Invoices!AA:AB,A277),0),IF(COUNTIF(Invoices!AC:AD,A277)&lt;&gt;0,IF(COUNTIF(Invoices!AC:AD,A277)&lt;&gt;0,SUMIF(Invoices!AC:AD,A277,Invoices!AD:AD)/COUNTIF(Invoices!AC:AD,A277),0),IF(COUNTIF(Invoices!AE:AF,A277)&lt;&gt;0,IF(COUNTIF(Invoices!AE:AF,A277)&lt;&gt;0,SUMIF(Invoices!AE:AF,A277,Invoices!AF:AF)/COUNTIF(Invoices!AE:AF,A277),0),IF(COUNTIF(Invoices!AG:AH,A277)&lt;&gt;0,IF(COUNTIF(Invoices!AG:AH,A277)&lt;&gt;0,SUMIF(Invoices!AG:AH,A277,Invoices!AH:AH)/COUNTIF(Invoices!AG:AH,A277),0),IF(COUNTIF(Invoices!AI:AJ,A277)&lt;&gt;0,IF(COUNTIF(Invoices!AI:AJ,A277)&lt;&gt;0,SUMIF(Invoices!AI:AJ,A277,Invoices!AJ:AJ)/COUNTIF(Invoices!AI:AJ,A277),0),IF(COUNTIF(Invoices!AK:AL,A277)&lt;&gt;0,IF(COUNTIF(Invoices!AK:AL,A277)&lt;&gt;0,SUMIF(Invoices!AK:AL,A277,Invoices!AL:AL)/COUNTIF(Invoices!AK:AL,A277),0),IF(COUNTIF(Invoices!AM:AN,A277)&lt;&gt;0,IF(COUNTIF(Invoices!AM:AN,A277)&lt;&gt;0,SUMIF(Invoices!AM:AN,A277,Invoices!AN:AN)/COUNTIF(Invoices!AM:AN,A277),0),"Not Available")))))))))))))))</f>
        <v>0.99</v>
      </c>
    </row>
    <row r="278" spans="1:5" ht="13" x14ac:dyDescent="0.15">
      <c r="A278" s="6" t="s">
        <v>1146</v>
      </c>
      <c r="B278" s="6" t="s">
        <v>1147</v>
      </c>
      <c r="C278" s="6" t="s">
        <v>1098</v>
      </c>
      <c r="D278" s="6" t="s">
        <v>522</v>
      </c>
      <c r="E278">
        <f ca="1">IF(COUNTIF(Invoices!K:L,A278)&lt;&gt;0,IF(COUNTIF(Invoices!K:L,A278)&lt;&gt;0,SUMIF(Invoices!K:L,A278,Invoices!L:L)/COUNTIF(Invoices!K:L,A278),0),IF(COUNTIF(Invoices!M:N,A278)&lt;&gt;0,IF(COUNTIF(Invoices!M:N,A278)&lt;&gt;0,SUMIF(Invoices!M:N,A278,Invoices!N:N)/COUNTIF(Invoices!M:N,A278),0),IF(COUNTIF(Invoices!O:P,A278)&lt;&gt;0,IF(COUNTIF(Invoices!O:P,A278)&lt;&gt;0,SUMIF(Invoices!O:P,A278,Invoices!P:P)/COUNTIF(Invoices!O:P,A278),0),IF(COUNTIF(Invoices!Q:R,A278)&lt;&gt;0,IF(COUNTIF(Invoices!Q:R,A278)&lt;&gt;0,SUMIF(Invoices!Q:R,A278,Invoices!R:R)/COUNTIF(Invoices!Q:R,A278),0),IF(COUNTIF(Invoices!S:T,A278)&lt;&gt;0,IF(COUNTIF(Invoices!S:T,A278)&lt;&gt;0,SUMIF(Invoices!S:T,A278,Invoices!T:T)/COUNTIF(Invoices!S:T,A278),0),IF(COUNTIF(Invoices!U:V,A278)&lt;&gt;0,IF(COUNTIF(Invoices!U:V,A278)&lt;&gt;0,SUMIF(Invoices!U:V,A278,Invoices!V:V)/COUNTIF(Invoices!U:V,A278),0),IF(COUNTIF(Invoices!W:X,A278)&lt;&gt;0,IF(COUNTIF(Invoices!W:X,A278)&lt;&gt;0,SUMIF(Invoices!W:X,A278,Invoices!X:X)/COUNTIF(Invoices!W:X,A278),0),IF(COUNTIF(Invoices!Y:Z,A278)&lt;&gt;0,IF(COUNTIF(Invoices!Y:Z,A278)&lt;&gt;0,SUMIF(Invoices!Y:Z,A278,Invoices!Z:Z)/COUNTIF(Invoices!Y:Z,A278),0),IF(COUNTIF(Invoices!AA:AB,A278)&lt;&gt;0,IF(COUNTIF(Invoices!AA:AB,A278)&lt;&gt;0,SUMIF(Invoices!AA:AB,A278,Invoices!AB:AB)/COUNTIF(Invoices!AA:AB,A278),0),IF(COUNTIF(Invoices!AC:AD,A278)&lt;&gt;0,IF(COUNTIF(Invoices!AC:AD,A278)&lt;&gt;0,SUMIF(Invoices!AC:AD,A278,Invoices!AD:AD)/COUNTIF(Invoices!AC:AD,A278),0),IF(COUNTIF(Invoices!AE:AF,A278)&lt;&gt;0,IF(COUNTIF(Invoices!AE:AF,A278)&lt;&gt;0,SUMIF(Invoices!AE:AF,A278,Invoices!AF:AF)/COUNTIF(Invoices!AE:AF,A278),0),IF(COUNTIF(Invoices!AG:AH,A278)&lt;&gt;0,IF(COUNTIF(Invoices!AG:AH,A278)&lt;&gt;0,SUMIF(Invoices!AG:AH,A278,Invoices!AH:AH)/COUNTIF(Invoices!AG:AH,A278),0),IF(COUNTIF(Invoices!AI:AJ,A278)&lt;&gt;0,IF(COUNTIF(Invoices!AI:AJ,A278)&lt;&gt;0,SUMIF(Invoices!AI:AJ,A278,Invoices!AJ:AJ)/COUNTIF(Invoices!AI:AJ,A278),0),IF(COUNTIF(Invoices!AK:AL,A278)&lt;&gt;0,IF(COUNTIF(Invoices!AK:AL,A278)&lt;&gt;0,SUMIF(Invoices!AK:AL,A278,Invoices!AL:AL)/COUNTIF(Invoices!AK:AL,A278),0),IF(COUNTIF(Invoices!AM:AN,A278)&lt;&gt;0,IF(COUNTIF(Invoices!AM:AN,A278)&lt;&gt;0,SUMIF(Invoices!AM:AN,A278,Invoices!AN:AN)/COUNTIF(Invoices!AM:AN,A278),0),"Not Available")))))))))))))))</f>
        <v>0.99</v>
      </c>
    </row>
    <row r="279" spans="1:5" ht="13" x14ac:dyDescent="0.15">
      <c r="A279" s="6" t="s">
        <v>1148</v>
      </c>
      <c r="B279" s="6" t="s">
        <v>1149</v>
      </c>
      <c r="C279" s="6" t="s">
        <v>1150</v>
      </c>
      <c r="D279" s="6" t="s">
        <v>1151</v>
      </c>
      <c r="E279">
        <f ca="1">IF(COUNTIF(Invoices!K:L,A279)&lt;&gt;0,IF(COUNTIF(Invoices!K:L,A279)&lt;&gt;0,SUMIF(Invoices!K:L,A279,Invoices!L:L)/COUNTIF(Invoices!K:L,A279),0),IF(COUNTIF(Invoices!M:N,A279)&lt;&gt;0,IF(COUNTIF(Invoices!M:N,A279)&lt;&gt;0,SUMIF(Invoices!M:N,A279,Invoices!N:N)/COUNTIF(Invoices!M:N,A279),0),IF(COUNTIF(Invoices!O:P,A279)&lt;&gt;0,IF(COUNTIF(Invoices!O:P,A279)&lt;&gt;0,SUMIF(Invoices!O:P,A279,Invoices!P:P)/COUNTIF(Invoices!O:P,A279),0),IF(COUNTIF(Invoices!Q:R,A279)&lt;&gt;0,IF(COUNTIF(Invoices!Q:R,A279)&lt;&gt;0,SUMIF(Invoices!Q:R,A279,Invoices!R:R)/COUNTIF(Invoices!Q:R,A279),0),IF(COUNTIF(Invoices!S:T,A279)&lt;&gt;0,IF(COUNTIF(Invoices!S:T,A279)&lt;&gt;0,SUMIF(Invoices!S:T,A279,Invoices!T:T)/COUNTIF(Invoices!S:T,A279),0),IF(COUNTIF(Invoices!U:V,A279)&lt;&gt;0,IF(COUNTIF(Invoices!U:V,A279)&lt;&gt;0,SUMIF(Invoices!U:V,A279,Invoices!V:V)/COUNTIF(Invoices!U:V,A279),0),IF(COUNTIF(Invoices!W:X,A279)&lt;&gt;0,IF(COUNTIF(Invoices!W:X,A279)&lt;&gt;0,SUMIF(Invoices!W:X,A279,Invoices!X:X)/COUNTIF(Invoices!W:X,A279),0),IF(COUNTIF(Invoices!Y:Z,A279)&lt;&gt;0,IF(COUNTIF(Invoices!Y:Z,A279)&lt;&gt;0,SUMIF(Invoices!Y:Z,A279,Invoices!Z:Z)/COUNTIF(Invoices!Y:Z,A279),0),IF(COUNTIF(Invoices!AA:AB,A279)&lt;&gt;0,IF(COUNTIF(Invoices!AA:AB,A279)&lt;&gt;0,SUMIF(Invoices!AA:AB,A279,Invoices!AB:AB)/COUNTIF(Invoices!AA:AB,A279),0),IF(COUNTIF(Invoices!AC:AD,A279)&lt;&gt;0,IF(COUNTIF(Invoices!AC:AD,A279)&lt;&gt;0,SUMIF(Invoices!AC:AD,A279,Invoices!AD:AD)/COUNTIF(Invoices!AC:AD,A279),0),IF(COUNTIF(Invoices!AE:AF,A279)&lt;&gt;0,IF(COUNTIF(Invoices!AE:AF,A279)&lt;&gt;0,SUMIF(Invoices!AE:AF,A279,Invoices!AF:AF)/COUNTIF(Invoices!AE:AF,A279),0),IF(COUNTIF(Invoices!AG:AH,A279)&lt;&gt;0,IF(COUNTIF(Invoices!AG:AH,A279)&lt;&gt;0,SUMIF(Invoices!AG:AH,A279,Invoices!AH:AH)/COUNTIF(Invoices!AG:AH,A279),0),IF(COUNTIF(Invoices!AI:AJ,A279)&lt;&gt;0,IF(COUNTIF(Invoices!AI:AJ,A279)&lt;&gt;0,SUMIF(Invoices!AI:AJ,A279,Invoices!AJ:AJ)/COUNTIF(Invoices!AI:AJ,A279),0),IF(COUNTIF(Invoices!AK:AL,A279)&lt;&gt;0,IF(COUNTIF(Invoices!AK:AL,A279)&lt;&gt;0,SUMIF(Invoices!AK:AL,A279,Invoices!AL:AL)/COUNTIF(Invoices!AK:AL,A279),0),IF(COUNTIF(Invoices!AM:AN,A279)&lt;&gt;0,IF(COUNTIF(Invoices!AM:AN,A279)&lt;&gt;0,SUMIF(Invoices!AM:AN,A279,Invoices!AN:AN)/COUNTIF(Invoices!AM:AN,A279),0),"Not Available")))))))))))))))</f>
        <v>0.99</v>
      </c>
    </row>
    <row r="280" spans="1:5" ht="13" x14ac:dyDescent="0.15">
      <c r="A280" s="6" t="s">
        <v>1152</v>
      </c>
      <c r="B280" s="6" t="s">
        <v>1153</v>
      </c>
      <c r="C280" s="6" t="s">
        <v>848</v>
      </c>
      <c r="D280" s="6" t="s">
        <v>744</v>
      </c>
      <c r="E280">
        <f ca="1">IF(COUNTIF(Invoices!K:L,A280)&lt;&gt;0,IF(COUNTIF(Invoices!K:L,A280)&lt;&gt;0,SUMIF(Invoices!K:L,A280,Invoices!L:L)/COUNTIF(Invoices!K:L,A280),0),IF(COUNTIF(Invoices!M:N,A280)&lt;&gt;0,IF(COUNTIF(Invoices!M:N,A280)&lt;&gt;0,SUMIF(Invoices!M:N,A280,Invoices!N:N)/COUNTIF(Invoices!M:N,A280),0),IF(COUNTIF(Invoices!O:P,A280)&lt;&gt;0,IF(COUNTIF(Invoices!O:P,A280)&lt;&gt;0,SUMIF(Invoices!O:P,A280,Invoices!P:P)/COUNTIF(Invoices!O:P,A280),0),IF(COUNTIF(Invoices!Q:R,A280)&lt;&gt;0,IF(COUNTIF(Invoices!Q:R,A280)&lt;&gt;0,SUMIF(Invoices!Q:R,A280,Invoices!R:R)/COUNTIF(Invoices!Q:R,A280),0),IF(COUNTIF(Invoices!S:T,A280)&lt;&gt;0,IF(COUNTIF(Invoices!S:T,A280)&lt;&gt;0,SUMIF(Invoices!S:T,A280,Invoices!T:T)/COUNTIF(Invoices!S:T,A280),0),IF(COUNTIF(Invoices!U:V,A280)&lt;&gt;0,IF(COUNTIF(Invoices!U:V,A280)&lt;&gt;0,SUMIF(Invoices!U:V,A280,Invoices!V:V)/COUNTIF(Invoices!U:V,A280),0),IF(COUNTIF(Invoices!W:X,A280)&lt;&gt;0,IF(COUNTIF(Invoices!W:X,A280)&lt;&gt;0,SUMIF(Invoices!W:X,A280,Invoices!X:X)/COUNTIF(Invoices!W:X,A280),0),IF(COUNTIF(Invoices!Y:Z,A280)&lt;&gt;0,IF(COUNTIF(Invoices!Y:Z,A280)&lt;&gt;0,SUMIF(Invoices!Y:Z,A280,Invoices!Z:Z)/COUNTIF(Invoices!Y:Z,A280),0),IF(COUNTIF(Invoices!AA:AB,A280)&lt;&gt;0,IF(COUNTIF(Invoices!AA:AB,A280)&lt;&gt;0,SUMIF(Invoices!AA:AB,A280,Invoices!AB:AB)/COUNTIF(Invoices!AA:AB,A280),0),IF(COUNTIF(Invoices!AC:AD,A280)&lt;&gt;0,IF(COUNTIF(Invoices!AC:AD,A280)&lt;&gt;0,SUMIF(Invoices!AC:AD,A280,Invoices!AD:AD)/COUNTIF(Invoices!AC:AD,A280),0),IF(COUNTIF(Invoices!AE:AF,A280)&lt;&gt;0,IF(COUNTIF(Invoices!AE:AF,A280)&lt;&gt;0,SUMIF(Invoices!AE:AF,A280,Invoices!AF:AF)/COUNTIF(Invoices!AE:AF,A280),0),IF(COUNTIF(Invoices!AG:AH,A280)&lt;&gt;0,IF(COUNTIF(Invoices!AG:AH,A280)&lt;&gt;0,SUMIF(Invoices!AG:AH,A280,Invoices!AH:AH)/COUNTIF(Invoices!AG:AH,A280),0),IF(COUNTIF(Invoices!AI:AJ,A280)&lt;&gt;0,IF(COUNTIF(Invoices!AI:AJ,A280)&lt;&gt;0,SUMIF(Invoices!AI:AJ,A280,Invoices!AJ:AJ)/COUNTIF(Invoices!AI:AJ,A280),0),IF(COUNTIF(Invoices!AK:AL,A280)&lt;&gt;0,IF(COUNTIF(Invoices!AK:AL,A280)&lt;&gt;0,SUMIF(Invoices!AK:AL,A280,Invoices!AL:AL)/COUNTIF(Invoices!AK:AL,A280),0),IF(COUNTIF(Invoices!AM:AN,A280)&lt;&gt;0,IF(COUNTIF(Invoices!AM:AN,A280)&lt;&gt;0,SUMIF(Invoices!AM:AN,A280,Invoices!AN:AN)/COUNTIF(Invoices!AM:AN,A280),0),"Not Available")))))))))))))))</f>
        <v>0.99</v>
      </c>
    </row>
    <row r="281" spans="1:5" ht="13" x14ac:dyDescent="0.15">
      <c r="A281" s="6" t="s">
        <v>1154</v>
      </c>
      <c r="B281" s="6" t="s">
        <v>966</v>
      </c>
      <c r="C281" s="6" t="s">
        <v>967</v>
      </c>
      <c r="D281" s="6" t="s">
        <v>968</v>
      </c>
      <c r="E281" t="str">
        <f>IF(COUNTIF(Invoices!K:L,A281)&lt;&gt;0,IF(COUNTIF(Invoices!K:L,A281)&lt;&gt;0,SUMIF(Invoices!K:L,A281,Invoices!L:L)/COUNTIF(Invoices!K:L,A281),0),IF(COUNTIF(Invoices!M:N,A281)&lt;&gt;0,IF(COUNTIF(Invoices!M:N,A281)&lt;&gt;0,SUMIF(Invoices!M:N,A281,Invoices!N:N)/COUNTIF(Invoices!M:N,A281),0),IF(COUNTIF(Invoices!O:P,A281)&lt;&gt;0,IF(COUNTIF(Invoices!O:P,A281)&lt;&gt;0,SUMIF(Invoices!O:P,A281,Invoices!P:P)/COUNTIF(Invoices!O:P,A281),0),IF(COUNTIF(Invoices!Q:R,A281)&lt;&gt;0,IF(COUNTIF(Invoices!Q:R,A281)&lt;&gt;0,SUMIF(Invoices!Q:R,A281,Invoices!R:R)/COUNTIF(Invoices!Q:R,A281),0),IF(COUNTIF(Invoices!S:T,A281)&lt;&gt;0,IF(COUNTIF(Invoices!S:T,A281)&lt;&gt;0,SUMIF(Invoices!S:T,A281,Invoices!T:T)/COUNTIF(Invoices!S:T,A281),0),IF(COUNTIF(Invoices!U:V,A281)&lt;&gt;0,IF(COUNTIF(Invoices!U:V,A281)&lt;&gt;0,SUMIF(Invoices!U:V,A281,Invoices!V:V)/COUNTIF(Invoices!U:V,A281),0),IF(COUNTIF(Invoices!W:X,A281)&lt;&gt;0,IF(COUNTIF(Invoices!W:X,A281)&lt;&gt;0,SUMIF(Invoices!W:X,A281,Invoices!X:X)/COUNTIF(Invoices!W:X,A281),0),IF(COUNTIF(Invoices!Y:Z,A281)&lt;&gt;0,IF(COUNTIF(Invoices!Y:Z,A281)&lt;&gt;0,SUMIF(Invoices!Y:Z,A281,Invoices!Z:Z)/COUNTIF(Invoices!Y:Z,A281),0),IF(COUNTIF(Invoices!AA:AB,A281)&lt;&gt;0,IF(COUNTIF(Invoices!AA:AB,A281)&lt;&gt;0,SUMIF(Invoices!AA:AB,A281,Invoices!AB:AB)/COUNTIF(Invoices!AA:AB,A281),0),IF(COUNTIF(Invoices!AC:AD,A281)&lt;&gt;0,IF(COUNTIF(Invoices!AC:AD,A281)&lt;&gt;0,SUMIF(Invoices!AC:AD,A281,Invoices!AD:AD)/COUNTIF(Invoices!AC:AD,A281),0),IF(COUNTIF(Invoices!AE:AF,A281)&lt;&gt;0,IF(COUNTIF(Invoices!AE:AF,A281)&lt;&gt;0,SUMIF(Invoices!AE:AF,A281,Invoices!AF:AF)/COUNTIF(Invoices!AE:AF,A281),0),IF(COUNTIF(Invoices!AG:AH,A281)&lt;&gt;0,IF(COUNTIF(Invoices!AG:AH,A281)&lt;&gt;0,SUMIF(Invoices!AG:AH,A281,Invoices!AH:AH)/COUNTIF(Invoices!AG:AH,A281),0),IF(COUNTIF(Invoices!AI:AJ,A281)&lt;&gt;0,IF(COUNTIF(Invoices!AI:AJ,A281)&lt;&gt;0,SUMIF(Invoices!AI:AJ,A281,Invoices!AJ:AJ)/COUNTIF(Invoices!AI:AJ,A281),0),IF(COUNTIF(Invoices!AK:AL,A281)&lt;&gt;0,IF(COUNTIF(Invoices!AK:AL,A281)&lt;&gt;0,SUMIF(Invoices!AK:AL,A281,Invoices!AL:AL)/COUNTIF(Invoices!AK:AL,A281),0),IF(COUNTIF(Invoices!AM:AN,A281)&lt;&gt;0,IF(COUNTIF(Invoices!AM:AN,A281)&lt;&gt;0,SUMIF(Invoices!AM:AN,A281,Invoices!AN:AN)/COUNTIF(Invoices!AM:AN,A281),0),"Not Available")))))))))))))))</f>
        <v>Not Available</v>
      </c>
    </row>
    <row r="282" spans="1:5" ht="13" x14ac:dyDescent="0.15">
      <c r="A282" s="6" t="s">
        <v>1155</v>
      </c>
      <c r="C282" s="6" t="s">
        <v>783</v>
      </c>
      <c r="D282" s="6" t="s">
        <v>742</v>
      </c>
      <c r="E282" t="str">
        <f>IF(COUNTIF(Invoices!K:L,A282)&lt;&gt;0,IF(COUNTIF(Invoices!K:L,A282)&lt;&gt;0,SUMIF(Invoices!K:L,A282,Invoices!L:L)/COUNTIF(Invoices!K:L,A282),0),IF(COUNTIF(Invoices!M:N,A282)&lt;&gt;0,IF(COUNTIF(Invoices!M:N,A282)&lt;&gt;0,SUMIF(Invoices!M:N,A282,Invoices!N:N)/COUNTIF(Invoices!M:N,A282),0),IF(COUNTIF(Invoices!O:P,A282)&lt;&gt;0,IF(COUNTIF(Invoices!O:P,A282)&lt;&gt;0,SUMIF(Invoices!O:P,A282,Invoices!P:P)/COUNTIF(Invoices!O:P,A282),0),IF(COUNTIF(Invoices!Q:R,A282)&lt;&gt;0,IF(COUNTIF(Invoices!Q:R,A282)&lt;&gt;0,SUMIF(Invoices!Q:R,A282,Invoices!R:R)/COUNTIF(Invoices!Q:R,A282),0),IF(COUNTIF(Invoices!S:T,A282)&lt;&gt;0,IF(COUNTIF(Invoices!S:T,A282)&lt;&gt;0,SUMIF(Invoices!S:T,A282,Invoices!T:T)/COUNTIF(Invoices!S:T,A282),0),IF(COUNTIF(Invoices!U:V,A282)&lt;&gt;0,IF(COUNTIF(Invoices!U:V,A282)&lt;&gt;0,SUMIF(Invoices!U:V,A282,Invoices!V:V)/COUNTIF(Invoices!U:V,A282),0),IF(COUNTIF(Invoices!W:X,A282)&lt;&gt;0,IF(COUNTIF(Invoices!W:X,A282)&lt;&gt;0,SUMIF(Invoices!W:X,A282,Invoices!X:X)/COUNTIF(Invoices!W:X,A282),0),IF(COUNTIF(Invoices!Y:Z,A282)&lt;&gt;0,IF(COUNTIF(Invoices!Y:Z,A282)&lt;&gt;0,SUMIF(Invoices!Y:Z,A282,Invoices!Z:Z)/COUNTIF(Invoices!Y:Z,A282),0),IF(COUNTIF(Invoices!AA:AB,A282)&lt;&gt;0,IF(COUNTIF(Invoices!AA:AB,A282)&lt;&gt;0,SUMIF(Invoices!AA:AB,A282,Invoices!AB:AB)/COUNTIF(Invoices!AA:AB,A282),0),IF(COUNTIF(Invoices!AC:AD,A282)&lt;&gt;0,IF(COUNTIF(Invoices!AC:AD,A282)&lt;&gt;0,SUMIF(Invoices!AC:AD,A282,Invoices!AD:AD)/COUNTIF(Invoices!AC:AD,A282),0),IF(COUNTIF(Invoices!AE:AF,A282)&lt;&gt;0,IF(COUNTIF(Invoices!AE:AF,A282)&lt;&gt;0,SUMIF(Invoices!AE:AF,A282,Invoices!AF:AF)/COUNTIF(Invoices!AE:AF,A282),0),IF(COUNTIF(Invoices!AG:AH,A282)&lt;&gt;0,IF(COUNTIF(Invoices!AG:AH,A282)&lt;&gt;0,SUMIF(Invoices!AG:AH,A282,Invoices!AH:AH)/COUNTIF(Invoices!AG:AH,A282),0),IF(COUNTIF(Invoices!AI:AJ,A282)&lt;&gt;0,IF(COUNTIF(Invoices!AI:AJ,A282)&lt;&gt;0,SUMIF(Invoices!AI:AJ,A282,Invoices!AJ:AJ)/COUNTIF(Invoices!AI:AJ,A282),0),IF(COUNTIF(Invoices!AK:AL,A282)&lt;&gt;0,IF(COUNTIF(Invoices!AK:AL,A282)&lt;&gt;0,SUMIF(Invoices!AK:AL,A282,Invoices!AL:AL)/COUNTIF(Invoices!AK:AL,A282),0),IF(COUNTIF(Invoices!AM:AN,A282)&lt;&gt;0,IF(COUNTIF(Invoices!AM:AN,A282)&lt;&gt;0,SUMIF(Invoices!AM:AN,A282,Invoices!AN:AN)/COUNTIF(Invoices!AM:AN,A282),0),"Not Available")))))))))))))))</f>
        <v>Not Available</v>
      </c>
    </row>
    <row r="283" spans="1:5" ht="13" x14ac:dyDescent="0.15">
      <c r="A283" s="6" t="s">
        <v>1156</v>
      </c>
      <c r="C283" s="6" t="s">
        <v>754</v>
      </c>
      <c r="D283" s="6" t="s">
        <v>755</v>
      </c>
      <c r="E283" t="str">
        <f>IF(COUNTIF(Invoices!K:L,A283)&lt;&gt;0,IF(COUNTIF(Invoices!K:L,A283)&lt;&gt;0,SUMIF(Invoices!K:L,A283,Invoices!L:L)/COUNTIF(Invoices!K:L,A283),0),IF(COUNTIF(Invoices!M:N,A283)&lt;&gt;0,IF(COUNTIF(Invoices!M:N,A283)&lt;&gt;0,SUMIF(Invoices!M:N,A283,Invoices!N:N)/COUNTIF(Invoices!M:N,A283),0),IF(COUNTIF(Invoices!O:P,A283)&lt;&gt;0,IF(COUNTIF(Invoices!O:P,A283)&lt;&gt;0,SUMIF(Invoices!O:P,A283,Invoices!P:P)/COUNTIF(Invoices!O:P,A283),0),IF(COUNTIF(Invoices!Q:R,A283)&lt;&gt;0,IF(COUNTIF(Invoices!Q:R,A283)&lt;&gt;0,SUMIF(Invoices!Q:R,A283,Invoices!R:R)/COUNTIF(Invoices!Q:R,A283),0),IF(COUNTIF(Invoices!S:T,A283)&lt;&gt;0,IF(COUNTIF(Invoices!S:T,A283)&lt;&gt;0,SUMIF(Invoices!S:T,A283,Invoices!T:T)/COUNTIF(Invoices!S:T,A283),0),IF(COUNTIF(Invoices!U:V,A283)&lt;&gt;0,IF(COUNTIF(Invoices!U:V,A283)&lt;&gt;0,SUMIF(Invoices!U:V,A283,Invoices!V:V)/COUNTIF(Invoices!U:V,A283),0),IF(COUNTIF(Invoices!W:X,A283)&lt;&gt;0,IF(COUNTIF(Invoices!W:X,A283)&lt;&gt;0,SUMIF(Invoices!W:X,A283,Invoices!X:X)/COUNTIF(Invoices!W:X,A283),0),IF(COUNTIF(Invoices!Y:Z,A283)&lt;&gt;0,IF(COUNTIF(Invoices!Y:Z,A283)&lt;&gt;0,SUMIF(Invoices!Y:Z,A283,Invoices!Z:Z)/COUNTIF(Invoices!Y:Z,A283),0),IF(COUNTIF(Invoices!AA:AB,A283)&lt;&gt;0,IF(COUNTIF(Invoices!AA:AB,A283)&lt;&gt;0,SUMIF(Invoices!AA:AB,A283,Invoices!AB:AB)/COUNTIF(Invoices!AA:AB,A283),0),IF(COUNTIF(Invoices!AC:AD,A283)&lt;&gt;0,IF(COUNTIF(Invoices!AC:AD,A283)&lt;&gt;0,SUMIF(Invoices!AC:AD,A283,Invoices!AD:AD)/COUNTIF(Invoices!AC:AD,A283),0),IF(COUNTIF(Invoices!AE:AF,A283)&lt;&gt;0,IF(COUNTIF(Invoices!AE:AF,A283)&lt;&gt;0,SUMIF(Invoices!AE:AF,A283,Invoices!AF:AF)/COUNTIF(Invoices!AE:AF,A283),0),IF(COUNTIF(Invoices!AG:AH,A283)&lt;&gt;0,IF(COUNTIF(Invoices!AG:AH,A283)&lt;&gt;0,SUMIF(Invoices!AG:AH,A283,Invoices!AH:AH)/COUNTIF(Invoices!AG:AH,A283),0),IF(COUNTIF(Invoices!AI:AJ,A283)&lt;&gt;0,IF(COUNTIF(Invoices!AI:AJ,A283)&lt;&gt;0,SUMIF(Invoices!AI:AJ,A283,Invoices!AJ:AJ)/COUNTIF(Invoices!AI:AJ,A283),0),IF(COUNTIF(Invoices!AK:AL,A283)&lt;&gt;0,IF(COUNTIF(Invoices!AK:AL,A283)&lt;&gt;0,SUMIF(Invoices!AK:AL,A283,Invoices!AL:AL)/COUNTIF(Invoices!AK:AL,A283),0),IF(COUNTIF(Invoices!AM:AN,A283)&lt;&gt;0,IF(COUNTIF(Invoices!AM:AN,A283)&lt;&gt;0,SUMIF(Invoices!AM:AN,A283,Invoices!AN:AN)/COUNTIF(Invoices!AM:AN,A283),0),"Not Available")))))))))))))))</f>
        <v>Not Available</v>
      </c>
    </row>
    <row r="284" spans="1:5" ht="13" x14ac:dyDescent="0.15">
      <c r="A284" s="6" t="s">
        <v>1157</v>
      </c>
      <c r="B284" s="6" t="s">
        <v>1158</v>
      </c>
      <c r="C284" s="6" t="s">
        <v>602</v>
      </c>
      <c r="D284" s="6" t="s">
        <v>603</v>
      </c>
      <c r="E284" t="str">
        <f>IF(COUNTIF(Invoices!K:L,A284)&lt;&gt;0,IF(COUNTIF(Invoices!K:L,A284)&lt;&gt;0,SUMIF(Invoices!K:L,A284,Invoices!L:L)/COUNTIF(Invoices!K:L,A284),0),IF(COUNTIF(Invoices!M:N,A284)&lt;&gt;0,IF(COUNTIF(Invoices!M:N,A284)&lt;&gt;0,SUMIF(Invoices!M:N,A284,Invoices!N:N)/COUNTIF(Invoices!M:N,A284),0),IF(COUNTIF(Invoices!O:P,A284)&lt;&gt;0,IF(COUNTIF(Invoices!O:P,A284)&lt;&gt;0,SUMIF(Invoices!O:P,A284,Invoices!P:P)/COUNTIF(Invoices!O:P,A284),0),IF(COUNTIF(Invoices!Q:R,A284)&lt;&gt;0,IF(COUNTIF(Invoices!Q:R,A284)&lt;&gt;0,SUMIF(Invoices!Q:R,A284,Invoices!R:R)/COUNTIF(Invoices!Q:R,A284),0),IF(COUNTIF(Invoices!S:T,A284)&lt;&gt;0,IF(COUNTIF(Invoices!S:T,A284)&lt;&gt;0,SUMIF(Invoices!S:T,A284,Invoices!T:T)/COUNTIF(Invoices!S:T,A284),0),IF(COUNTIF(Invoices!U:V,A284)&lt;&gt;0,IF(COUNTIF(Invoices!U:V,A284)&lt;&gt;0,SUMIF(Invoices!U:V,A284,Invoices!V:V)/COUNTIF(Invoices!U:V,A284),0),IF(COUNTIF(Invoices!W:X,A284)&lt;&gt;0,IF(COUNTIF(Invoices!W:X,A284)&lt;&gt;0,SUMIF(Invoices!W:X,A284,Invoices!X:X)/COUNTIF(Invoices!W:X,A284),0),IF(COUNTIF(Invoices!Y:Z,A284)&lt;&gt;0,IF(COUNTIF(Invoices!Y:Z,A284)&lt;&gt;0,SUMIF(Invoices!Y:Z,A284,Invoices!Z:Z)/COUNTIF(Invoices!Y:Z,A284),0),IF(COUNTIF(Invoices!AA:AB,A284)&lt;&gt;0,IF(COUNTIF(Invoices!AA:AB,A284)&lt;&gt;0,SUMIF(Invoices!AA:AB,A284,Invoices!AB:AB)/COUNTIF(Invoices!AA:AB,A284),0),IF(COUNTIF(Invoices!AC:AD,A284)&lt;&gt;0,IF(COUNTIF(Invoices!AC:AD,A284)&lt;&gt;0,SUMIF(Invoices!AC:AD,A284,Invoices!AD:AD)/COUNTIF(Invoices!AC:AD,A284),0),IF(COUNTIF(Invoices!AE:AF,A284)&lt;&gt;0,IF(COUNTIF(Invoices!AE:AF,A284)&lt;&gt;0,SUMIF(Invoices!AE:AF,A284,Invoices!AF:AF)/COUNTIF(Invoices!AE:AF,A284),0),IF(COUNTIF(Invoices!AG:AH,A284)&lt;&gt;0,IF(COUNTIF(Invoices!AG:AH,A284)&lt;&gt;0,SUMIF(Invoices!AG:AH,A284,Invoices!AH:AH)/COUNTIF(Invoices!AG:AH,A284),0),IF(COUNTIF(Invoices!AI:AJ,A284)&lt;&gt;0,IF(COUNTIF(Invoices!AI:AJ,A284)&lt;&gt;0,SUMIF(Invoices!AI:AJ,A284,Invoices!AJ:AJ)/COUNTIF(Invoices!AI:AJ,A284),0),IF(COUNTIF(Invoices!AK:AL,A284)&lt;&gt;0,IF(COUNTIF(Invoices!AK:AL,A284)&lt;&gt;0,SUMIF(Invoices!AK:AL,A284,Invoices!AL:AL)/COUNTIF(Invoices!AK:AL,A284),0),IF(COUNTIF(Invoices!AM:AN,A284)&lt;&gt;0,IF(COUNTIF(Invoices!AM:AN,A284)&lt;&gt;0,SUMIF(Invoices!AM:AN,A284,Invoices!AN:AN)/COUNTIF(Invoices!AM:AN,A284),0),"Not Available")))))))))))))))</f>
        <v>Not Available</v>
      </c>
    </row>
    <row r="285" spans="1:5" ht="13" x14ac:dyDescent="0.15">
      <c r="A285" s="6" t="s">
        <v>1159</v>
      </c>
      <c r="B285" s="6" t="s">
        <v>1160</v>
      </c>
      <c r="C285" s="6" t="s">
        <v>778</v>
      </c>
      <c r="D285" s="6" t="s">
        <v>779</v>
      </c>
      <c r="E285" t="str">
        <f>IF(COUNTIF(Invoices!K:L,A285)&lt;&gt;0,IF(COUNTIF(Invoices!K:L,A285)&lt;&gt;0,SUMIF(Invoices!K:L,A285,Invoices!L:L)/COUNTIF(Invoices!K:L,A285),0),IF(COUNTIF(Invoices!M:N,A285)&lt;&gt;0,IF(COUNTIF(Invoices!M:N,A285)&lt;&gt;0,SUMIF(Invoices!M:N,A285,Invoices!N:N)/COUNTIF(Invoices!M:N,A285),0),IF(COUNTIF(Invoices!O:P,A285)&lt;&gt;0,IF(COUNTIF(Invoices!O:P,A285)&lt;&gt;0,SUMIF(Invoices!O:P,A285,Invoices!P:P)/COUNTIF(Invoices!O:P,A285),0),IF(COUNTIF(Invoices!Q:R,A285)&lt;&gt;0,IF(COUNTIF(Invoices!Q:R,A285)&lt;&gt;0,SUMIF(Invoices!Q:R,A285,Invoices!R:R)/COUNTIF(Invoices!Q:R,A285),0),IF(COUNTIF(Invoices!S:T,A285)&lt;&gt;0,IF(COUNTIF(Invoices!S:T,A285)&lt;&gt;0,SUMIF(Invoices!S:T,A285,Invoices!T:T)/COUNTIF(Invoices!S:T,A285),0),IF(COUNTIF(Invoices!U:V,A285)&lt;&gt;0,IF(COUNTIF(Invoices!U:V,A285)&lt;&gt;0,SUMIF(Invoices!U:V,A285,Invoices!V:V)/COUNTIF(Invoices!U:V,A285),0),IF(COUNTIF(Invoices!W:X,A285)&lt;&gt;0,IF(COUNTIF(Invoices!W:X,A285)&lt;&gt;0,SUMIF(Invoices!W:X,A285,Invoices!X:X)/COUNTIF(Invoices!W:X,A285),0),IF(COUNTIF(Invoices!Y:Z,A285)&lt;&gt;0,IF(COUNTIF(Invoices!Y:Z,A285)&lt;&gt;0,SUMIF(Invoices!Y:Z,A285,Invoices!Z:Z)/COUNTIF(Invoices!Y:Z,A285),0),IF(COUNTIF(Invoices!AA:AB,A285)&lt;&gt;0,IF(COUNTIF(Invoices!AA:AB,A285)&lt;&gt;0,SUMIF(Invoices!AA:AB,A285,Invoices!AB:AB)/COUNTIF(Invoices!AA:AB,A285),0),IF(COUNTIF(Invoices!AC:AD,A285)&lt;&gt;0,IF(COUNTIF(Invoices!AC:AD,A285)&lt;&gt;0,SUMIF(Invoices!AC:AD,A285,Invoices!AD:AD)/COUNTIF(Invoices!AC:AD,A285),0),IF(COUNTIF(Invoices!AE:AF,A285)&lt;&gt;0,IF(COUNTIF(Invoices!AE:AF,A285)&lt;&gt;0,SUMIF(Invoices!AE:AF,A285,Invoices!AF:AF)/COUNTIF(Invoices!AE:AF,A285),0),IF(COUNTIF(Invoices!AG:AH,A285)&lt;&gt;0,IF(COUNTIF(Invoices!AG:AH,A285)&lt;&gt;0,SUMIF(Invoices!AG:AH,A285,Invoices!AH:AH)/COUNTIF(Invoices!AG:AH,A285),0),IF(COUNTIF(Invoices!AI:AJ,A285)&lt;&gt;0,IF(COUNTIF(Invoices!AI:AJ,A285)&lt;&gt;0,SUMIF(Invoices!AI:AJ,A285,Invoices!AJ:AJ)/COUNTIF(Invoices!AI:AJ,A285),0),IF(COUNTIF(Invoices!AK:AL,A285)&lt;&gt;0,IF(COUNTIF(Invoices!AK:AL,A285)&lt;&gt;0,SUMIF(Invoices!AK:AL,A285,Invoices!AL:AL)/COUNTIF(Invoices!AK:AL,A285),0),IF(COUNTIF(Invoices!AM:AN,A285)&lt;&gt;0,IF(COUNTIF(Invoices!AM:AN,A285)&lt;&gt;0,SUMIF(Invoices!AM:AN,A285,Invoices!AN:AN)/COUNTIF(Invoices!AM:AN,A285),0),"Not Available")))))))))))))))</f>
        <v>Not Available</v>
      </c>
    </row>
    <row r="286" spans="1:5" ht="13" x14ac:dyDescent="0.15">
      <c r="A286" s="6" t="s">
        <v>1161</v>
      </c>
      <c r="B286" s="6" t="s">
        <v>1162</v>
      </c>
      <c r="C286" s="6" t="s">
        <v>700</v>
      </c>
      <c r="D286" s="6" t="s">
        <v>701</v>
      </c>
      <c r="E286" t="str">
        <f>IF(COUNTIF(Invoices!K:L,A286)&lt;&gt;0,IF(COUNTIF(Invoices!K:L,A286)&lt;&gt;0,SUMIF(Invoices!K:L,A286,Invoices!L:L)/COUNTIF(Invoices!K:L,A286),0),IF(COUNTIF(Invoices!M:N,A286)&lt;&gt;0,IF(COUNTIF(Invoices!M:N,A286)&lt;&gt;0,SUMIF(Invoices!M:N,A286,Invoices!N:N)/COUNTIF(Invoices!M:N,A286),0),IF(COUNTIF(Invoices!O:P,A286)&lt;&gt;0,IF(COUNTIF(Invoices!O:P,A286)&lt;&gt;0,SUMIF(Invoices!O:P,A286,Invoices!P:P)/COUNTIF(Invoices!O:P,A286),0),IF(COUNTIF(Invoices!Q:R,A286)&lt;&gt;0,IF(COUNTIF(Invoices!Q:R,A286)&lt;&gt;0,SUMIF(Invoices!Q:R,A286,Invoices!R:R)/COUNTIF(Invoices!Q:R,A286),0),IF(COUNTIF(Invoices!S:T,A286)&lt;&gt;0,IF(COUNTIF(Invoices!S:T,A286)&lt;&gt;0,SUMIF(Invoices!S:T,A286,Invoices!T:T)/COUNTIF(Invoices!S:T,A286),0),IF(COUNTIF(Invoices!U:V,A286)&lt;&gt;0,IF(COUNTIF(Invoices!U:V,A286)&lt;&gt;0,SUMIF(Invoices!U:V,A286,Invoices!V:V)/COUNTIF(Invoices!U:V,A286),0),IF(COUNTIF(Invoices!W:X,A286)&lt;&gt;0,IF(COUNTIF(Invoices!W:X,A286)&lt;&gt;0,SUMIF(Invoices!W:X,A286,Invoices!X:X)/COUNTIF(Invoices!W:X,A286),0),IF(COUNTIF(Invoices!Y:Z,A286)&lt;&gt;0,IF(COUNTIF(Invoices!Y:Z,A286)&lt;&gt;0,SUMIF(Invoices!Y:Z,A286,Invoices!Z:Z)/COUNTIF(Invoices!Y:Z,A286),0),IF(COUNTIF(Invoices!AA:AB,A286)&lt;&gt;0,IF(COUNTIF(Invoices!AA:AB,A286)&lt;&gt;0,SUMIF(Invoices!AA:AB,A286,Invoices!AB:AB)/COUNTIF(Invoices!AA:AB,A286),0),IF(COUNTIF(Invoices!AC:AD,A286)&lt;&gt;0,IF(COUNTIF(Invoices!AC:AD,A286)&lt;&gt;0,SUMIF(Invoices!AC:AD,A286,Invoices!AD:AD)/COUNTIF(Invoices!AC:AD,A286),0),IF(COUNTIF(Invoices!AE:AF,A286)&lt;&gt;0,IF(COUNTIF(Invoices!AE:AF,A286)&lt;&gt;0,SUMIF(Invoices!AE:AF,A286,Invoices!AF:AF)/COUNTIF(Invoices!AE:AF,A286),0),IF(COUNTIF(Invoices!AG:AH,A286)&lt;&gt;0,IF(COUNTIF(Invoices!AG:AH,A286)&lt;&gt;0,SUMIF(Invoices!AG:AH,A286,Invoices!AH:AH)/COUNTIF(Invoices!AG:AH,A286),0),IF(COUNTIF(Invoices!AI:AJ,A286)&lt;&gt;0,IF(COUNTIF(Invoices!AI:AJ,A286)&lt;&gt;0,SUMIF(Invoices!AI:AJ,A286,Invoices!AJ:AJ)/COUNTIF(Invoices!AI:AJ,A286),0),IF(COUNTIF(Invoices!AK:AL,A286)&lt;&gt;0,IF(COUNTIF(Invoices!AK:AL,A286)&lt;&gt;0,SUMIF(Invoices!AK:AL,A286,Invoices!AL:AL)/COUNTIF(Invoices!AK:AL,A286),0),IF(COUNTIF(Invoices!AM:AN,A286)&lt;&gt;0,IF(COUNTIF(Invoices!AM:AN,A286)&lt;&gt;0,SUMIF(Invoices!AM:AN,A286,Invoices!AN:AN)/COUNTIF(Invoices!AM:AN,A286),0),"Not Available")))))))))))))))</f>
        <v>Not Available</v>
      </c>
    </row>
    <row r="287" spans="1:5" ht="13" x14ac:dyDescent="0.15">
      <c r="A287" s="6" t="s">
        <v>1163</v>
      </c>
      <c r="C287" s="6" t="s">
        <v>706</v>
      </c>
      <c r="D287" s="6" t="s">
        <v>707</v>
      </c>
      <c r="E287">
        <f ca="1">IF(COUNTIF(Invoices!K:L,A287)&lt;&gt;0,IF(COUNTIF(Invoices!K:L,A287)&lt;&gt;0,SUMIF(Invoices!K:L,A287,Invoices!L:L)/COUNTIF(Invoices!K:L,A287),0),IF(COUNTIF(Invoices!M:N,A287)&lt;&gt;0,IF(COUNTIF(Invoices!M:N,A287)&lt;&gt;0,SUMIF(Invoices!M:N,A287,Invoices!N:N)/COUNTIF(Invoices!M:N,A287),0),IF(COUNTIF(Invoices!O:P,A287)&lt;&gt;0,IF(COUNTIF(Invoices!O:P,A287)&lt;&gt;0,SUMIF(Invoices!O:P,A287,Invoices!P:P)/COUNTIF(Invoices!O:P,A287),0),IF(COUNTIF(Invoices!Q:R,A287)&lt;&gt;0,IF(COUNTIF(Invoices!Q:R,A287)&lt;&gt;0,SUMIF(Invoices!Q:R,A287,Invoices!R:R)/COUNTIF(Invoices!Q:R,A287),0),IF(COUNTIF(Invoices!S:T,A287)&lt;&gt;0,IF(COUNTIF(Invoices!S:T,A287)&lt;&gt;0,SUMIF(Invoices!S:T,A287,Invoices!T:T)/COUNTIF(Invoices!S:T,A287),0),IF(COUNTIF(Invoices!U:V,A287)&lt;&gt;0,IF(COUNTIF(Invoices!U:V,A287)&lt;&gt;0,SUMIF(Invoices!U:V,A287,Invoices!V:V)/COUNTIF(Invoices!U:V,A287),0),IF(COUNTIF(Invoices!W:X,A287)&lt;&gt;0,IF(COUNTIF(Invoices!W:X,A287)&lt;&gt;0,SUMIF(Invoices!W:X,A287,Invoices!X:X)/COUNTIF(Invoices!W:X,A287),0),IF(COUNTIF(Invoices!Y:Z,A287)&lt;&gt;0,IF(COUNTIF(Invoices!Y:Z,A287)&lt;&gt;0,SUMIF(Invoices!Y:Z,A287,Invoices!Z:Z)/COUNTIF(Invoices!Y:Z,A287),0),IF(COUNTIF(Invoices!AA:AB,A287)&lt;&gt;0,IF(COUNTIF(Invoices!AA:AB,A287)&lt;&gt;0,SUMIF(Invoices!AA:AB,A287,Invoices!AB:AB)/COUNTIF(Invoices!AA:AB,A287),0),IF(COUNTIF(Invoices!AC:AD,A287)&lt;&gt;0,IF(COUNTIF(Invoices!AC:AD,A287)&lt;&gt;0,SUMIF(Invoices!AC:AD,A287,Invoices!AD:AD)/COUNTIF(Invoices!AC:AD,A287),0),IF(COUNTIF(Invoices!AE:AF,A287)&lt;&gt;0,IF(COUNTIF(Invoices!AE:AF,A287)&lt;&gt;0,SUMIF(Invoices!AE:AF,A287,Invoices!AF:AF)/COUNTIF(Invoices!AE:AF,A287),0),IF(COUNTIF(Invoices!AG:AH,A287)&lt;&gt;0,IF(COUNTIF(Invoices!AG:AH,A287)&lt;&gt;0,SUMIF(Invoices!AG:AH,A287,Invoices!AH:AH)/COUNTIF(Invoices!AG:AH,A287),0),IF(COUNTIF(Invoices!AI:AJ,A287)&lt;&gt;0,IF(COUNTIF(Invoices!AI:AJ,A287)&lt;&gt;0,SUMIF(Invoices!AI:AJ,A287,Invoices!AJ:AJ)/COUNTIF(Invoices!AI:AJ,A287),0),IF(COUNTIF(Invoices!AK:AL,A287)&lt;&gt;0,IF(COUNTIF(Invoices!AK:AL,A287)&lt;&gt;0,SUMIF(Invoices!AK:AL,A287,Invoices!AL:AL)/COUNTIF(Invoices!AK:AL,A287),0),IF(COUNTIF(Invoices!AM:AN,A287)&lt;&gt;0,IF(COUNTIF(Invoices!AM:AN,A287)&lt;&gt;0,SUMIF(Invoices!AM:AN,A287,Invoices!AN:AN)/COUNTIF(Invoices!AM:AN,A287),0),"Not Available")))))))))))))))</f>
        <v>0.99</v>
      </c>
    </row>
    <row r="288" spans="1:5" ht="13" x14ac:dyDescent="0.15">
      <c r="A288" s="6" t="s">
        <v>1164</v>
      </c>
      <c r="B288" s="6" t="s">
        <v>543</v>
      </c>
      <c r="C288" s="6" t="s">
        <v>1165</v>
      </c>
      <c r="D288" s="6" t="s">
        <v>543</v>
      </c>
      <c r="E288" t="str">
        <f>IF(COUNTIF(Invoices!K:L,A288)&lt;&gt;0,IF(COUNTIF(Invoices!K:L,A288)&lt;&gt;0,SUMIF(Invoices!K:L,A288,Invoices!L:L)/COUNTIF(Invoices!K:L,A288),0),IF(COUNTIF(Invoices!M:N,A288)&lt;&gt;0,IF(COUNTIF(Invoices!M:N,A288)&lt;&gt;0,SUMIF(Invoices!M:N,A288,Invoices!N:N)/COUNTIF(Invoices!M:N,A288),0),IF(COUNTIF(Invoices!O:P,A288)&lt;&gt;0,IF(COUNTIF(Invoices!O:P,A288)&lt;&gt;0,SUMIF(Invoices!O:P,A288,Invoices!P:P)/COUNTIF(Invoices!O:P,A288),0),IF(COUNTIF(Invoices!Q:R,A288)&lt;&gt;0,IF(COUNTIF(Invoices!Q:R,A288)&lt;&gt;0,SUMIF(Invoices!Q:R,A288,Invoices!R:R)/COUNTIF(Invoices!Q:R,A288),0),IF(COUNTIF(Invoices!S:T,A288)&lt;&gt;0,IF(COUNTIF(Invoices!S:T,A288)&lt;&gt;0,SUMIF(Invoices!S:T,A288,Invoices!T:T)/COUNTIF(Invoices!S:T,A288),0),IF(COUNTIF(Invoices!U:V,A288)&lt;&gt;0,IF(COUNTIF(Invoices!U:V,A288)&lt;&gt;0,SUMIF(Invoices!U:V,A288,Invoices!V:V)/COUNTIF(Invoices!U:V,A288),0),IF(COUNTIF(Invoices!W:X,A288)&lt;&gt;0,IF(COUNTIF(Invoices!W:X,A288)&lt;&gt;0,SUMIF(Invoices!W:X,A288,Invoices!X:X)/COUNTIF(Invoices!W:X,A288),0),IF(COUNTIF(Invoices!Y:Z,A288)&lt;&gt;0,IF(COUNTIF(Invoices!Y:Z,A288)&lt;&gt;0,SUMIF(Invoices!Y:Z,A288,Invoices!Z:Z)/COUNTIF(Invoices!Y:Z,A288),0),IF(COUNTIF(Invoices!AA:AB,A288)&lt;&gt;0,IF(COUNTIF(Invoices!AA:AB,A288)&lt;&gt;0,SUMIF(Invoices!AA:AB,A288,Invoices!AB:AB)/COUNTIF(Invoices!AA:AB,A288),0),IF(COUNTIF(Invoices!AC:AD,A288)&lt;&gt;0,IF(COUNTIF(Invoices!AC:AD,A288)&lt;&gt;0,SUMIF(Invoices!AC:AD,A288,Invoices!AD:AD)/COUNTIF(Invoices!AC:AD,A288),0),IF(COUNTIF(Invoices!AE:AF,A288)&lt;&gt;0,IF(COUNTIF(Invoices!AE:AF,A288)&lt;&gt;0,SUMIF(Invoices!AE:AF,A288,Invoices!AF:AF)/COUNTIF(Invoices!AE:AF,A288),0),IF(COUNTIF(Invoices!AG:AH,A288)&lt;&gt;0,IF(COUNTIF(Invoices!AG:AH,A288)&lt;&gt;0,SUMIF(Invoices!AG:AH,A288,Invoices!AH:AH)/COUNTIF(Invoices!AG:AH,A288),0),IF(COUNTIF(Invoices!AI:AJ,A288)&lt;&gt;0,IF(COUNTIF(Invoices!AI:AJ,A288)&lt;&gt;0,SUMIF(Invoices!AI:AJ,A288,Invoices!AJ:AJ)/COUNTIF(Invoices!AI:AJ,A288),0),IF(COUNTIF(Invoices!AK:AL,A288)&lt;&gt;0,IF(COUNTIF(Invoices!AK:AL,A288)&lt;&gt;0,SUMIF(Invoices!AK:AL,A288,Invoices!AL:AL)/COUNTIF(Invoices!AK:AL,A288),0),IF(COUNTIF(Invoices!AM:AN,A288)&lt;&gt;0,IF(COUNTIF(Invoices!AM:AN,A288)&lt;&gt;0,SUMIF(Invoices!AM:AN,A288,Invoices!AN:AN)/COUNTIF(Invoices!AM:AN,A288),0),"Not Available")))))))))))))))</f>
        <v>Not Available</v>
      </c>
    </row>
    <row r="289" spans="1:5" ht="13" x14ac:dyDescent="0.15">
      <c r="A289" s="6" t="s">
        <v>1166</v>
      </c>
      <c r="C289" s="6" t="s">
        <v>1167</v>
      </c>
      <c r="D289" s="6" t="s">
        <v>1168</v>
      </c>
      <c r="E289">
        <f ca="1">IF(COUNTIF(Invoices!K:L,A289)&lt;&gt;0,IF(COUNTIF(Invoices!K:L,A289)&lt;&gt;0,SUMIF(Invoices!K:L,A289,Invoices!L:L)/COUNTIF(Invoices!K:L,A289),0),IF(COUNTIF(Invoices!M:N,A289)&lt;&gt;0,IF(COUNTIF(Invoices!M:N,A289)&lt;&gt;0,SUMIF(Invoices!M:N,A289,Invoices!N:N)/COUNTIF(Invoices!M:N,A289),0),IF(COUNTIF(Invoices!O:P,A289)&lt;&gt;0,IF(COUNTIF(Invoices!O:P,A289)&lt;&gt;0,SUMIF(Invoices!O:P,A289,Invoices!P:P)/COUNTIF(Invoices!O:P,A289),0),IF(COUNTIF(Invoices!Q:R,A289)&lt;&gt;0,IF(COUNTIF(Invoices!Q:R,A289)&lt;&gt;0,SUMIF(Invoices!Q:R,A289,Invoices!R:R)/COUNTIF(Invoices!Q:R,A289),0),IF(COUNTIF(Invoices!S:T,A289)&lt;&gt;0,IF(COUNTIF(Invoices!S:T,A289)&lt;&gt;0,SUMIF(Invoices!S:T,A289,Invoices!T:T)/COUNTIF(Invoices!S:T,A289),0),IF(COUNTIF(Invoices!U:V,A289)&lt;&gt;0,IF(COUNTIF(Invoices!U:V,A289)&lt;&gt;0,SUMIF(Invoices!U:V,A289,Invoices!V:V)/COUNTIF(Invoices!U:V,A289),0),IF(COUNTIF(Invoices!W:X,A289)&lt;&gt;0,IF(COUNTIF(Invoices!W:X,A289)&lt;&gt;0,SUMIF(Invoices!W:X,A289,Invoices!X:X)/COUNTIF(Invoices!W:X,A289),0),IF(COUNTIF(Invoices!Y:Z,A289)&lt;&gt;0,IF(COUNTIF(Invoices!Y:Z,A289)&lt;&gt;0,SUMIF(Invoices!Y:Z,A289,Invoices!Z:Z)/COUNTIF(Invoices!Y:Z,A289),0),IF(COUNTIF(Invoices!AA:AB,A289)&lt;&gt;0,IF(COUNTIF(Invoices!AA:AB,A289)&lt;&gt;0,SUMIF(Invoices!AA:AB,A289,Invoices!AB:AB)/COUNTIF(Invoices!AA:AB,A289),0),IF(COUNTIF(Invoices!AC:AD,A289)&lt;&gt;0,IF(COUNTIF(Invoices!AC:AD,A289)&lt;&gt;0,SUMIF(Invoices!AC:AD,A289,Invoices!AD:AD)/COUNTIF(Invoices!AC:AD,A289),0),IF(COUNTIF(Invoices!AE:AF,A289)&lt;&gt;0,IF(COUNTIF(Invoices!AE:AF,A289)&lt;&gt;0,SUMIF(Invoices!AE:AF,A289,Invoices!AF:AF)/COUNTIF(Invoices!AE:AF,A289),0),IF(COUNTIF(Invoices!AG:AH,A289)&lt;&gt;0,IF(COUNTIF(Invoices!AG:AH,A289)&lt;&gt;0,SUMIF(Invoices!AG:AH,A289,Invoices!AH:AH)/COUNTIF(Invoices!AG:AH,A289),0),IF(COUNTIF(Invoices!AI:AJ,A289)&lt;&gt;0,IF(COUNTIF(Invoices!AI:AJ,A289)&lt;&gt;0,SUMIF(Invoices!AI:AJ,A289,Invoices!AJ:AJ)/COUNTIF(Invoices!AI:AJ,A289),0),IF(COUNTIF(Invoices!AK:AL,A289)&lt;&gt;0,IF(COUNTIF(Invoices!AK:AL,A289)&lt;&gt;0,SUMIF(Invoices!AK:AL,A289,Invoices!AL:AL)/COUNTIF(Invoices!AK:AL,A289),0),IF(COUNTIF(Invoices!AM:AN,A289)&lt;&gt;0,IF(COUNTIF(Invoices!AM:AN,A289)&lt;&gt;0,SUMIF(Invoices!AM:AN,A289,Invoices!AN:AN)/COUNTIF(Invoices!AM:AN,A289),0),"Not Available")))))))))))))))</f>
        <v>1.99</v>
      </c>
    </row>
    <row r="290" spans="1:5" ht="13" x14ac:dyDescent="0.15">
      <c r="A290" s="6" t="s">
        <v>1169</v>
      </c>
      <c r="B290" s="6" t="s">
        <v>1170</v>
      </c>
      <c r="C290" s="6" t="s">
        <v>1171</v>
      </c>
      <c r="D290" s="6" t="s">
        <v>1172</v>
      </c>
      <c r="E290">
        <f ca="1">IF(COUNTIF(Invoices!K:L,A290)&lt;&gt;0,IF(COUNTIF(Invoices!K:L,A290)&lt;&gt;0,SUMIF(Invoices!K:L,A290,Invoices!L:L)/COUNTIF(Invoices!K:L,A290),0),IF(COUNTIF(Invoices!M:N,A290)&lt;&gt;0,IF(COUNTIF(Invoices!M:N,A290)&lt;&gt;0,SUMIF(Invoices!M:N,A290,Invoices!N:N)/COUNTIF(Invoices!M:N,A290),0),IF(COUNTIF(Invoices!O:P,A290)&lt;&gt;0,IF(COUNTIF(Invoices!O:P,A290)&lt;&gt;0,SUMIF(Invoices!O:P,A290,Invoices!P:P)/COUNTIF(Invoices!O:P,A290),0),IF(COUNTIF(Invoices!Q:R,A290)&lt;&gt;0,IF(COUNTIF(Invoices!Q:R,A290)&lt;&gt;0,SUMIF(Invoices!Q:R,A290,Invoices!R:R)/COUNTIF(Invoices!Q:R,A290),0),IF(COUNTIF(Invoices!S:T,A290)&lt;&gt;0,IF(COUNTIF(Invoices!S:T,A290)&lt;&gt;0,SUMIF(Invoices!S:T,A290,Invoices!T:T)/COUNTIF(Invoices!S:T,A290),0),IF(COUNTIF(Invoices!U:V,A290)&lt;&gt;0,IF(COUNTIF(Invoices!U:V,A290)&lt;&gt;0,SUMIF(Invoices!U:V,A290,Invoices!V:V)/COUNTIF(Invoices!U:V,A290),0),IF(COUNTIF(Invoices!W:X,A290)&lt;&gt;0,IF(COUNTIF(Invoices!W:X,A290)&lt;&gt;0,SUMIF(Invoices!W:X,A290,Invoices!X:X)/COUNTIF(Invoices!W:X,A290),0),IF(COUNTIF(Invoices!Y:Z,A290)&lt;&gt;0,IF(COUNTIF(Invoices!Y:Z,A290)&lt;&gt;0,SUMIF(Invoices!Y:Z,A290,Invoices!Z:Z)/COUNTIF(Invoices!Y:Z,A290),0),IF(COUNTIF(Invoices!AA:AB,A290)&lt;&gt;0,IF(COUNTIF(Invoices!AA:AB,A290)&lt;&gt;0,SUMIF(Invoices!AA:AB,A290,Invoices!AB:AB)/COUNTIF(Invoices!AA:AB,A290),0),IF(COUNTIF(Invoices!AC:AD,A290)&lt;&gt;0,IF(COUNTIF(Invoices!AC:AD,A290)&lt;&gt;0,SUMIF(Invoices!AC:AD,A290,Invoices!AD:AD)/COUNTIF(Invoices!AC:AD,A290),0),IF(COUNTIF(Invoices!AE:AF,A290)&lt;&gt;0,IF(COUNTIF(Invoices!AE:AF,A290)&lt;&gt;0,SUMIF(Invoices!AE:AF,A290,Invoices!AF:AF)/COUNTIF(Invoices!AE:AF,A290),0),IF(COUNTIF(Invoices!AG:AH,A290)&lt;&gt;0,IF(COUNTIF(Invoices!AG:AH,A290)&lt;&gt;0,SUMIF(Invoices!AG:AH,A290,Invoices!AH:AH)/COUNTIF(Invoices!AG:AH,A290),0),IF(COUNTIF(Invoices!AI:AJ,A290)&lt;&gt;0,IF(COUNTIF(Invoices!AI:AJ,A290)&lt;&gt;0,SUMIF(Invoices!AI:AJ,A290,Invoices!AJ:AJ)/COUNTIF(Invoices!AI:AJ,A290),0),IF(COUNTIF(Invoices!AK:AL,A290)&lt;&gt;0,IF(COUNTIF(Invoices!AK:AL,A290)&lt;&gt;0,SUMIF(Invoices!AK:AL,A290,Invoices!AL:AL)/COUNTIF(Invoices!AK:AL,A290),0),IF(COUNTIF(Invoices!AM:AN,A290)&lt;&gt;0,IF(COUNTIF(Invoices!AM:AN,A290)&lt;&gt;0,SUMIF(Invoices!AM:AN,A290,Invoices!AN:AN)/COUNTIF(Invoices!AM:AN,A290),0),"Not Available")))))))))))))))</f>
        <v>0.99</v>
      </c>
    </row>
    <row r="291" spans="1:5" ht="13" x14ac:dyDescent="0.15">
      <c r="A291" s="6" t="s">
        <v>1173</v>
      </c>
      <c r="C291" s="6" t="s">
        <v>1174</v>
      </c>
      <c r="D291" s="6" t="s">
        <v>570</v>
      </c>
      <c r="E291" t="str">
        <f>IF(COUNTIF(Invoices!K:L,A291)&lt;&gt;0,IF(COUNTIF(Invoices!K:L,A291)&lt;&gt;0,SUMIF(Invoices!K:L,A291,Invoices!L:L)/COUNTIF(Invoices!K:L,A291),0),IF(COUNTIF(Invoices!M:N,A291)&lt;&gt;0,IF(COUNTIF(Invoices!M:N,A291)&lt;&gt;0,SUMIF(Invoices!M:N,A291,Invoices!N:N)/COUNTIF(Invoices!M:N,A291),0),IF(COUNTIF(Invoices!O:P,A291)&lt;&gt;0,IF(COUNTIF(Invoices!O:P,A291)&lt;&gt;0,SUMIF(Invoices!O:P,A291,Invoices!P:P)/COUNTIF(Invoices!O:P,A291),0),IF(COUNTIF(Invoices!Q:R,A291)&lt;&gt;0,IF(COUNTIF(Invoices!Q:R,A291)&lt;&gt;0,SUMIF(Invoices!Q:R,A291,Invoices!R:R)/COUNTIF(Invoices!Q:R,A291),0),IF(COUNTIF(Invoices!S:T,A291)&lt;&gt;0,IF(COUNTIF(Invoices!S:T,A291)&lt;&gt;0,SUMIF(Invoices!S:T,A291,Invoices!T:T)/COUNTIF(Invoices!S:T,A291),0),IF(COUNTIF(Invoices!U:V,A291)&lt;&gt;0,IF(COUNTIF(Invoices!U:V,A291)&lt;&gt;0,SUMIF(Invoices!U:V,A291,Invoices!V:V)/COUNTIF(Invoices!U:V,A291),0),IF(COUNTIF(Invoices!W:X,A291)&lt;&gt;0,IF(COUNTIF(Invoices!W:X,A291)&lt;&gt;0,SUMIF(Invoices!W:X,A291,Invoices!X:X)/COUNTIF(Invoices!W:X,A291),0),IF(COUNTIF(Invoices!Y:Z,A291)&lt;&gt;0,IF(COUNTIF(Invoices!Y:Z,A291)&lt;&gt;0,SUMIF(Invoices!Y:Z,A291,Invoices!Z:Z)/COUNTIF(Invoices!Y:Z,A291),0),IF(COUNTIF(Invoices!AA:AB,A291)&lt;&gt;0,IF(COUNTIF(Invoices!AA:AB,A291)&lt;&gt;0,SUMIF(Invoices!AA:AB,A291,Invoices!AB:AB)/COUNTIF(Invoices!AA:AB,A291),0),IF(COUNTIF(Invoices!AC:AD,A291)&lt;&gt;0,IF(COUNTIF(Invoices!AC:AD,A291)&lt;&gt;0,SUMIF(Invoices!AC:AD,A291,Invoices!AD:AD)/COUNTIF(Invoices!AC:AD,A291),0),IF(COUNTIF(Invoices!AE:AF,A291)&lt;&gt;0,IF(COUNTIF(Invoices!AE:AF,A291)&lt;&gt;0,SUMIF(Invoices!AE:AF,A291,Invoices!AF:AF)/COUNTIF(Invoices!AE:AF,A291),0),IF(COUNTIF(Invoices!AG:AH,A291)&lt;&gt;0,IF(COUNTIF(Invoices!AG:AH,A291)&lt;&gt;0,SUMIF(Invoices!AG:AH,A291,Invoices!AH:AH)/COUNTIF(Invoices!AG:AH,A291),0),IF(COUNTIF(Invoices!AI:AJ,A291)&lt;&gt;0,IF(COUNTIF(Invoices!AI:AJ,A291)&lt;&gt;0,SUMIF(Invoices!AI:AJ,A291,Invoices!AJ:AJ)/COUNTIF(Invoices!AI:AJ,A291),0),IF(COUNTIF(Invoices!AK:AL,A291)&lt;&gt;0,IF(COUNTIF(Invoices!AK:AL,A291)&lt;&gt;0,SUMIF(Invoices!AK:AL,A291,Invoices!AL:AL)/COUNTIF(Invoices!AK:AL,A291),0),IF(COUNTIF(Invoices!AM:AN,A291)&lt;&gt;0,IF(COUNTIF(Invoices!AM:AN,A291)&lt;&gt;0,SUMIF(Invoices!AM:AN,A291,Invoices!AN:AN)/COUNTIF(Invoices!AM:AN,A291),0),"Not Available")))))))))))))))</f>
        <v>Not Available</v>
      </c>
    </row>
    <row r="292" spans="1:5" ht="13" x14ac:dyDescent="0.15">
      <c r="A292" s="6" t="s">
        <v>1175</v>
      </c>
      <c r="C292" s="6" t="s">
        <v>996</v>
      </c>
      <c r="D292" s="6" t="s">
        <v>968</v>
      </c>
      <c r="E292">
        <f ca="1">IF(COUNTIF(Invoices!K:L,A292)&lt;&gt;0,IF(COUNTIF(Invoices!K:L,A292)&lt;&gt;0,SUMIF(Invoices!K:L,A292,Invoices!L:L)/COUNTIF(Invoices!K:L,A292),0),IF(COUNTIF(Invoices!M:N,A292)&lt;&gt;0,IF(COUNTIF(Invoices!M:N,A292)&lt;&gt;0,SUMIF(Invoices!M:N,A292,Invoices!N:N)/COUNTIF(Invoices!M:N,A292),0),IF(COUNTIF(Invoices!O:P,A292)&lt;&gt;0,IF(COUNTIF(Invoices!O:P,A292)&lt;&gt;0,SUMIF(Invoices!O:P,A292,Invoices!P:P)/COUNTIF(Invoices!O:P,A292),0),IF(COUNTIF(Invoices!Q:R,A292)&lt;&gt;0,IF(COUNTIF(Invoices!Q:R,A292)&lt;&gt;0,SUMIF(Invoices!Q:R,A292,Invoices!R:R)/COUNTIF(Invoices!Q:R,A292),0),IF(COUNTIF(Invoices!S:T,A292)&lt;&gt;0,IF(COUNTIF(Invoices!S:T,A292)&lt;&gt;0,SUMIF(Invoices!S:T,A292,Invoices!T:T)/COUNTIF(Invoices!S:T,A292),0),IF(COUNTIF(Invoices!U:V,A292)&lt;&gt;0,IF(COUNTIF(Invoices!U:V,A292)&lt;&gt;0,SUMIF(Invoices!U:V,A292,Invoices!V:V)/COUNTIF(Invoices!U:V,A292),0),IF(COUNTIF(Invoices!W:X,A292)&lt;&gt;0,IF(COUNTIF(Invoices!W:X,A292)&lt;&gt;0,SUMIF(Invoices!W:X,A292,Invoices!X:X)/COUNTIF(Invoices!W:X,A292),0),IF(COUNTIF(Invoices!Y:Z,A292)&lt;&gt;0,IF(COUNTIF(Invoices!Y:Z,A292)&lt;&gt;0,SUMIF(Invoices!Y:Z,A292,Invoices!Z:Z)/COUNTIF(Invoices!Y:Z,A292),0),IF(COUNTIF(Invoices!AA:AB,A292)&lt;&gt;0,IF(COUNTIF(Invoices!AA:AB,A292)&lt;&gt;0,SUMIF(Invoices!AA:AB,A292,Invoices!AB:AB)/COUNTIF(Invoices!AA:AB,A292),0),IF(COUNTIF(Invoices!AC:AD,A292)&lt;&gt;0,IF(COUNTIF(Invoices!AC:AD,A292)&lt;&gt;0,SUMIF(Invoices!AC:AD,A292,Invoices!AD:AD)/COUNTIF(Invoices!AC:AD,A292),0),IF(COUNTIF(Invoices!AE:AF,A292)&lt;&gt;0,IF(COUNTIF(Invoices!AE:AF,A292)&lt;&gt;0,SUMIF(Invoices!AE:AF,A292,Invoices!AF:AF)/COUNTIF(Invoices!AE:AF,A292),0),IF(COUNTIF(Invoices!AG:AH,A292)&lt;&gt;0,IF(COUNTIF(Invoices!AG:AH,A292)&lt;&gt;0,SUMIF(Invoices!AG:AH,A292,Invoices!AH:AH)/COUNTIF(Invoices!AG:AH,A292),0),IF(COUNTIF(Invoices!AI:AJ,A292)&lt;&gt;0,IF(COUNTIF(Invoices!AI:AJ,A292)&lt;&gt;0,SUMIF(Invoices!AI:AJ,A292,Invoices!AJ:AJ)/COUNTIF(Invoices!AI:AJ,A292),0),IF(COUNTIF(Invoices!AK:AL,A292)&lt;&gt;0,IF(COUNTIF(Invoices!AK:AL,A292)&lt;&gt;0,SUMIF(Invoices!AK:AL,A292,Invoices!AL:AL)/COUNTIF(Invoices!AK:AL,A292),0),IF(COUNTIF(Invoices!AM:AN,A292)&lt;&gt;0,IF(COUNTIF(Invoices!AM:AN,A292)&lt;&gt;0,SUMIF(Invoices!AM:AN,A292,Invoices!AN:AN)/COUNTIF(Invoices!AM:AN,A292),0),"Not Available")))))))))))))))</f>
        <v>0.99</v>
      </c>
    </row>
    <row r="293" spans="1:5" ht="13" x14ac:dyDescent="0.15">
      <c r="A293" s="6" t="s">
        <v>1175</v>
      </c>
      <c r="C293" s="6" t="s">
        <v>996</v>
      </c>
      <c r="D293" s="6" t="s">
        <v>968</v>
      </c>
      <c r="E293">
        <f ca="1">IF(COUNTIF(Invoices!K:L,A293)&lt;&gt;0,IF(COUNTIF(Invoices!K:L,A293)&lt;&gt;0,SUMIF(Invoices!K:L,A293,Invoices!L:L)/COUNTIF(Invoices!K:L,A293),0),IF(COUNTIF(Invoices!M:N,A293)&lt;&gt;0,IF(COUNTIF(Invoices!M:N,A293)&lt;&gt;0,SUMIF(Invoices!M:N,A293,Invoices!N:N)/COUNTIF(Invoices!M:N,A293),0),IF(COUNTIF(Invoices!O:P,A293)&lt;&gt;0,IF(COUNTIF(Invoices!O:P,A293)&lt;&gt;0,SUMIF(Invoices!O:P,A293,Invoices!P:P)/COUNTIF(Invoices!O:P,A293),0),IF(COUNTIF(Invoices!Q:R,A293)&lt;&gt;0,IF(COUNTIF(Invoices!Q:R,A293)&lt;&gt;0,SUMIF(Invoices!Q:R,A293,Invoices!R:R)/COUNTIF(Invoices!Q:R,A293),0),IF(COUNTIF(Invoices!S:T,A293)&lt;&gt;0,IF(COUNTIF(Invoices!S:T,A293)&lt;&gt;0,SUMIF(Invoices!S:T,A293,Invoices!T:T)/COUNTIF(Invoices!S:T,A293),0),IF(COUNTIF(Invoices!U:V,A293)&lt;&gt;0,IF(COUNTIF(Invoices!U:V,A293)&lt;&gt;0,SUMIF(Invoices!U:V,A293,Invoices!V:V)/COUNTIF(Invoices!U:V,A293),0),IF(COUNTIF(Invoices!W:X,A293)&lt;&gt;0,IF(COUNTIF(Invoices!W:X,A293)&lt;&gt;0,SUMIF(Invoices!W:X,A293,Invoices!X:X)/COUNTIF(Invoices!W:X,A293),0),IF(COUNTIF(Invoices!Y:Z,A293)&lt;&gt;0,IF(COUNTIF(Invoices!Y:Z,A293)&lt;&gt;0,SUMIF(Invoices!Y:Z,A293,Invoices!Z:Z)/COUNTIF(Invoices!Y:Z,A293),0),IF(COUNTIF(Invoices!AA:AB,A293)&lt;&gt;0,IF(COUNTIF(Invoices!AA:AB,A293)&lt;&gt;0,SUMIF(Invoices!AA:AB,A293,Invoices!AB:AB)/COUNTIF(Invoices!AA:AB,A293),0),IF(COUNTIF(Invoices!AC:AD,A293)&lt;&gt;0,IF(COUNTIF(Invoices!AC:AD,A293)&lt;&gt;0,SUMIF(Invoices!AC:AD,A293,Invoices!AD:AD)/COUNTIF(Invoices!AC:AD,A293),0),IF(COUNTIF(Invoices!AE:AF,A293)&lt;&gt;0,IF(COUNTIF(Invoices!AE:AF,A293)&lt;&gt;0,SUMIF(Invoices!AE:AF,A293,Invoices!AF:AF)/COUNTIF(Invoices!AE:AF,A293),0),IF(COUNTIF(Invoices!AG:AH,A293)&lt;&gt;0,IF(COUNTIF(Invoices!AG:AH,A293)&lt;&gt;0,SUMIF(Invoices!AG:AH,A293,Invoices!AH:AH)/COUNTIF(Invoices!AG:AH,A293),0),IF(COUNTIF(Invoices!AI:AJ,A293)&lt;&gt;0,IF(COUNTIF(Invoices!AI:AJ,A293)&lt;&gt;0,SUMIF(Invoices!AI:AJ,A293,Invoices!AJ:AJ)/COUNTIF(Invoices!AI:AJ,A293),0),IF(COUNTIF(Invoices!AK:AL,A293)&lt;&gt;0,IF(COUNTIF(Invoices!AK:AL,A293)&lt;&gt;0,SUMIF(Invoices!AK:AL,A293,Invoices!AL:AL)/COUNTIF(Invoices!AK:AL,A293),0),IF(COUNTIF(Invoices!AM:AN,A293)&lt;&gt;0,IF(COUNTIF(Invoices!AM:AN,A293)&lt;&gt;0,SUMIF(Invoices!AM:AN,A293,Invoices!AN:AN)/COUNTIF(Invoices!AM:AN,A293),0),"Not Available")))))))))))))))</f>
        <v>0.99</v>
      </c>
    </row>
    <row r="294" spans="1:5" ht="13" x14ac:dyDescent="0.15">
      <c r="A294" s="6" t="s">
        <v>1176</v>
      </c>
      <c r="B294" s="6" t="s">
        <v>1177</v>
      </c>
      <c r="C294" s="6" t="s">
        <v>700</v>
      </c>
      <c r="D294" s="6" t="s">
        <v>701</v>
      </c>
      <c r="E294" t="str">
        <f>IF(COUNTIF(Invoices!K:L,A294)&lt;&gt;0,IF(COUNTIF(Invoices!K:L,A294)&lt;&gt;0,SUMIF(Invoices!K:L,A294,Invoices!L:L)/COUNTIF(Invoices!K:L,A294),0),IF(COUNTIF(Invoices!M:N,A294)&lt;&gt;0,IF(COUNTIF(Invoices!M:N,A294)&lt;&gt;0,SUMIF(Invoices!M:N,A294,Invoices!N:N)/COUNTIF(Invoices!M:N,A294),0),IF(COUNTIF(Invoices!O:P,A294)&lt;&gt;0,IF(COUNTIF(Invoices!O:P,A294)&lt;&gt;0,SUMIF(Invoices!O:P,A294,Invoices!P:P)/COUNTIF(Invoices!O:P,A294),0),IF(COUNTIF(Invoices!Q:R,A294)&lt;&gt;0,IF(COUNTIF(Invoices!Q:R,A294)&lt;&gt;0,SUMIF(Invoices!Q:R,A294,Invoices!R:R)/COUNTIF(Invoices!Q:R,A294),0),IF(COUNTIF(Invoices!S:T,A294)&lt;&gt;0,IF(COUNTIF(Invoices!S:T,A294)&lt;&gt;0,SUMIF(Invoices!S:T,A294,Invoices!T:T)/COUNTIF(Invoices!S:T,A294),0),IF(COUNTIF(Invoices!U:V,A294)&lt;&gt;0,IF(COUNTIF(Invoices!U:V,A294)&lt;&gt;0,SUMIF(Invoices!U:V,A294,Invoices!V:V)/COUNTIF(Invoices!U:V,A294),0),IF(COUNTIF(Invoices!W:X,A294)&lt;&gt;0,IF(COUNTIF(Invoices!W:X,A294)&lt;&gt;0,SUMIF(Invoices!W:X,A294,Invoices!X:X)/COUNTIF(Invoices!W:X,A294),0),IF(COUNTIF(Invoices!Y:Z,A294)&lt;&gt;0,IF(COUNTIF(Invoices!Y:Z,A294)&lt;&gt;0,SUMIF(Invoices!Y:Z,A294,Invoices!Z:Z)/COUNTIF(Invoices!Y:Z,A294),0),IF(COUNTIF(Invoices!AA:AB,A294)&lt;&gt;0,IF(COUNTIF(Invoices!AA:AB,A294)&lt;&gt;0,SUMIF(Invoices!AA:AB,A294,Invoices!AB:AB)/COUNTIF(Invoices!AA:AB,A294),0),IF(COUNTIF(Invoices!AC:AD,A294)&lt;&gt;0,IF(COUNTIF(Invoices!AC:AD,A294)&lt;&gt;0,SUMIF(Invoices!AC:AD,A294,Invoices!AD:AD)/COUNTIF(Invoices!AC:AD,A294),0),IF(COUNTIF(Invoices!AE:AF,A294)&lt;&gt;0,IF(COUNTIF(Invoices!AE:AF,A294)&lt;&gt;0,SUMIF(Invoices!AE:AF,A294,Invoices!AF:AF)/COUNTIF(Invoices!AE:AF,A294),0),IF(COUNTIF(Invoices!AG:AH,A294)&lt;&gt;0,IF(COUNTIF(Invoices!AG:AH,A294)&lt;&gt;0,SUMIF(Invoices!AG:AH,A294,Invoices!AH:AH)/COUNTIF(Invoices!AG:AH,A294),0),IF(COUNTIF(Invoices!AI:AJ,A294)&lt;&gt;0,IF(COUNTIF(Invoices!AI:AJ,A294)&lt;&gt;0,SUMIF(Invoices!AI:AJ,A294,Invoices!AJ:AJ)/COUNTIF(Invoices!AI:AJ,A294),0),IF(COUNTIF(Invoices!AK:AL,A294)&lt;&gt;0,IF(COUNTIF(Invoices!AK:AL,A294)&lt;&gt;0,SUMIF(Invoices!AK:AL,A294,Invoices!AL:AL)/COUNTIF(Invoices!AK:AL,A294),0),IF(COUNTIF(Invoices!AM:AN,A294)&lt;&gt;0,IF(COUNTIF(Invoices!AM:AN,A294)&lt;&gt;0,SUMIF(Invoices!AM:AN,A294,Invoices!AN:AN)/COUNTIF(Invoices!AM:AN,A294),0),"Not Available")))))))))))))))</f>
        <v>Not Available</v>
      </c>
    </row>
    <row r="295" spans="1:5" ht="13" x14ac:dyDescent="0.15">
      <c r="A295" s="6" t="s">
        <v>1178</v>
      </c>
      <c r="B295" s="6" t="s">
        <v>553</v>
      </c>
      <c r="C295" s="6" t="s">
        <v>554</v>
      </c>
      <c r="D295" s="6" t="s">
        <v>555</v>
      </c>
      <c r="E295">
        <f ca="1">IF(COUNTIF(Invoices!K:L,A295)&lt;&gt;0,IF(COUNTIF(Invoices!K:L,A295)&lt;&gt;0,SUMIF(Invoices!K:L,A295,Invoices!L:L)/COUNTIF(Invoices!K:L,A295),0),IF(COUNTIF(Invoices!M:N,A295)&lt;&gt;0,IF(COUNTIF(Invoices!M:N,A295)&lt;&gt;0,SUMIF(Invoices!M:N,A295,Invoices!N:N)/COUNTIF(Invoices!M:N,A295),0),IF(COUNTIF(Invoices!O:P,A295)&lt;&gt;0,IF(COUNTIF(Invoices!O:P,A295)&lt;&gt;0,SUMIF(Invoices!O:P,A295,Invoices!P:P)/COUNTIF(Invoices!O:P,A295),0),IF(COUNTIF(Invoices!Q:R,A295)&lt;&gt;0,IF(COUNTIF(Invoices!Q:R,A295)&lt;&gt;0,SUMIF(Invoices!Q:R,A295,Invoices!R:R)/COUNTIF(Invoices!Q:R,A295),0),IF(COUNTIF(Invoices!S:T,A295)&lt;&gt;0,IF(COUNTIF(Invoices!S:T,A295)&lt;&gt;0,SUMIF(Invoices!S:T,A295,Invoices!T:T)/COUNTIF(Invoices!S:T,A295),0),IF(COUNTIF(Invoices!U:V,A295)&lt;&gt;0,IF(COUNTIF(Invoices!U:V,A295)&lt;&gt;0,SUMIF(Invoices!U:V,A295,Invoices!V:V)/COUNTIF(Invoices!U:V,A295),0),IF(COUNTIF(Invoices!W:X,A295)&lt;&gt;0,IF(COUNTIF(Invoices!W:X,A295)&lt;&gt;0,SUMIF(Invoices!W:X,A295,Invoices!X:X)/COUNTIF(Invoices!W:X,A295),0),IF(COUNTIF(Invoices!Y:Z,A295)&lt;&gt;0,IF(COUNTIF(Invoices!Y:Z,A295)&lt;&gt;0,SUMIF(Invoices!Y:Z,A295,Invoices!Z:Z)/COUNTIF(Invoices!Y:Z,A295),0),IF(COUNTIF(Invoices!AA:AB,A295)&lt;&gt;0,IF(COUNTIF(Invoices!AA:AB,A295)&lt;&gt;0,SUMIF(Invoices!AA:AB,A295,Invoices!AB:AB)/COUNTIF(Invoices!AA:AB,A295),0),IF(COUNTIF(Invoices!AC:AD,A295)&lt;&gt;0,IF(COUNTIF(Invoices!AC:AD,A295)&lt;&gt;0,SUMIF(Invoices!AC:AD,A295,Invoices!AD:AD)/COUNTIF(Invoices!AC:AD,A295),0),IF(COUNTIF(Invoices!AE:AF,A295)&lt;&gt;0,IF(COUNTIF(Invoices!AE:AF,A295)&lt;&gt;0,SUMIF(Invoices!AE:AF,A295,Invoices!AF:AF)/COUNTIF(Invoices!AE:AF,A295),0),IF(COUNTIF(Invoices!AG:AH,A295)&lt;&gt;0,IF(COUNTIF(Invoices!AG:AH,A295)&lt;&gt;0,SUMIF(Invoices!AG:AH,A295,Invoices!AH:AH)/COUNTIF(Invoices!AG:AH,A295),0),IF(COUNTIF(Invoices!AI:AJ,A295)&lt;&gt;0,IF(COUNTIF(Invoices!AI:AJ,A295)&lt;&gt;0,SUMIF(Invoices!AI:AJ,A295,Invoices!AJ:AJ)/COUNTIF(Invoices!AI:AJ,A295),0),IF(COUNTIF(Invoices!AK:AL,A295)&lt;&gt;0,IF(COUNTIF(Invoices!AK:AL,A295)&lt;&gt;0,SUMIF(Invoices!AK:AL,A295,Invoices!AL:AL)/COUNTIF(Invoices!AK:AL,A295),0),IF(COUNTIF(Invoices!AM:AN,A295)&lt;&gt;0,IF(COUNTIF(Invoices!AM:AN,A295)&lt;&gt;0,SUMIF(Invoices!AM:AN,A295,Invoices!AN:AN)/COUNTIF(Invoices!AM:AN,A295),0),"Not Available")))))))))))))))</f>
        <v>0.99</v>
      </c>
    </row>
    <row r="296" spans="1:5" ht="13" x14ac:dyDescent="0.15">
      <c r="A296" s="6" t="s">
        <v>1179</v>
      </c>
      <c r="B296" s="6" t="s">
        <v>1180</v>
      </c>
      <c r="C296" s="6" t="s">
        <v>1181</v>
      </c>
      <c r="D296" s="6" t="s">
        <v>1182</v>
      </c>
      <c r="E296">
        <f ca="1">IF(COUNTIF(Invoices!K:L,A296)&lt;&gt;0,IF(COUNTIF(Invoices!K:L,A296)&lt;&gt;0,SUMIF(Invoices!K:L,A296,Invoices!L:L)/COUNTIF(Invoices!K:L,A296),0),IF(COUNTIF(Invoices!M:N,A296)&lt;&gt;0,IF(COUNTIF(Invoices!M:N,A296)&lt;&gt;0,SUMIF(Invoices!M:N,A296,Invoices!N:N)/COUNTIF(Invoices!M:N,A296),0),IF(COUNTIF(Invoices!O:P,A296)&lt;&gt;0,IF(COUNTIF(Invoices!O:P,A296)&lt;&gt;0,SUMIF(Invoices!O:P,A296,Invoices!P:P)/COUNTIF(Invoices!O:P,A296),0),IF(COUNTIF(Invoices!Q:R,A296)&lt;&gt;0,IF(COUNTIF(Invoices!Q:R,A296)&lt;&gt;0,SUMIF(Invoices!Q:R,A296,Invoices!R:R)/COUNTIF(Invoices!Q:R,A296),0),IF(COUNTIF(Invoices!S:T,A296)&lt;&gt;0,IF(COUNTIF(Invoices!S:T,A296)&lt;&gt;0,SUMIF(Invoices!S:T,A296,Invoices!T:T)/COUNTIF(Invoices!S:T,A296),0),IF(COUNTIF(Invoices!U:V,A296)&lt;&gt;0,IF(COUNTIF(Invoices!U:V,A296)&lt;&gt;0,SUMIF(Invoices!U:V,A296,Invoices!V:V)/COUNTIF(Invoices!U:V,A296),0),IF(COUNTIF(Invoices!W:X,A296)&lt;&gt;0,IF(COUNTIF(Invoices!W:X,A296)&lt;&gt;0,SUMIF(Invoices!W:X,A296,Invoices!X:X)/COUNTIF(Invoices!W:X,A296),0),IF(COUNTIF(Invoices!Y:Z,A296)&lt;&gt;0,IF(COUNTIF(Invoices!Y:Z,A296)&lt;&gt;0,SUMIF(Invoices!Y:Z,A296,Invoices!Z:Z)/COUNTIF(Invoices!Y:Z,A296),0),IF(COUNTIF(Invoices!AA:AB,A296)&lt;&gt;0,IF(COUNTIF(Invoices!AA:AB,A296)&lt;&gt;0,SUMIF(Invoices!AA:AB,A296,Invoices!AB:AB)/COUNTIF(Invoices!AA:AB,A296),0),IF(COUNTIF(Invoices!AC:AD,A296)&lt;&gt;0,IF(COUNTIF(Invoices!AC:AD,A296)&lt;&gt;0,SUMIF(Invoices!AC:AD,A296,Invoices!AD:AD)/COUNTIF(Invoices!AC:AD,A296),0),IF(COUNTIF(Invoices!AE:AF,A296)&lt;&gt;0,IF(COUNTIF(Invoices!AE:AF,A296)&lt;&gt;0,SUMIF(Invoices!AE:AF,A296,Invoices!AF:AF)/COUNTIF(Invoices!AE:AF,A296),0),IF(COUNTIF(Invoices!AG:AH,A296)&lt;&gt;0,IF(COUNTIF(Invoices!AG:AH,A296)&lt;&gt;0,SUMIF(Invoices!AG:AH,A296,Invoices!AH:AH)/COUNTIF(Invoices!AG:AH,A296),0),IF(COUNTIF(Invoices!AI:AJ,A296)&lt;&gt;0,IF(COUNTIF(Invoices!AI:AJ,A296)&lt;&gt;0,SUMIF(Invoices!AI:AJ,A296,Invoices!AJ:AJ)/COUNTIF(Invoices!AI:AJ,A296),0),IF(COUNTIF(Invoices!AK:AL,A296)&lt;&gt;0,IF(COUNTIF(Invoices!AK:AL,A296)&lt;&gt;0,SUMIF(Invoices!AK:AL,A296,Invoices!AL:AL)/COUNTIF(Invoices!AK:AL,A296),0),IF(COUNTIF(Invoices!AM:AN,A296)&lt;&gt;0,IF(COUNTIF(Invoices!AM:AN,A296)&lt;&gt;0,SUMIF(Invoices!AM:AN,A296,Invoices!AN:AN)/COUNTIF(Invoices!AM:AN,A296),0),"Not Available")))))))))))))))</f>
        <v>0.99</v>
      </c>
    </row>
    <row r="297" spans="1:5" ht="13" x14ac:dyDescent="0.15">
      <c r="A297" s="6" t="s">
        <v>1183</v>
      </c>
      <c r="B297" s="6" t="s">
        <v>1184</v>
      </c>
      <c r="C297" s="6" t="s">
        <v>1185</v>
      </c>
      <c r="D297" s="6" t="s">
        <v>962</v>
      </c>
      <c r="E297">
        <f ca="1">IF(COUNTIF(Invoices!K:L,A297)&lt;&gt;0,IF(COUNTIF(Invoices!K:L,A297)&lt;&gt;0,SUMIF(Invoices!K:L,A297,Invoices!L:L)/COUNTIF(Invoices!K:L,A297),0),IF(COUNTIF(Invoices!M:N,A297)&lt;&gt;0,IF(COUNTIF(Invoices!M:N,A297)&lt;&gt;0,SUMIF(Invoices!M:N,A297,Invoices!N:N)/COUNTIF(Invoices!M:N,A297),0),IF(COUNTIF(Invoices!O:P,A297)&lt;&gt;0,IF(COUNTIF(Invoices!O:P,A297)&lt;&gt;0,SUMIF(Invoices!O:P,A297,Invoices!P:P)/COUNTIF(Invoices!O:P,A297),0),IF(COUNTIF(Invoices!Q:R,A297)&lt;&gt;0,IF(COUNTIF(Invoices!Q:R,A297)&lt;&gt;0,SUMIF(Invoices!Q:R,A297,Invoices!R:R)/COUNTIF(Invoices!Q:R,A297),0),IF(COUNTIF(Invoices!S:T,A297)&lt;&gt;0,IF(COUNTIF(Invoices!S:T,A297)&lt;&gt;0,SUMIF(Invoices!S:T,A297,Invoices!T:T)/COUNTIF(Invoices!S:T,A297),0),IF(COUNTIF(Invoices!U:V,A297)&lt;&gt;0,IF(COUNTIF(Invoices!U:V,A297)&lt;&gt;0,SUMIF(Invoices!U:V,A297,Invoices!V:V)/COUNTIF(Invoices!U:V,A297),0),IF(COUNTIF(Invoices!W:X,A297)&lt;&gt;0,IF(COUNTIF(Invoices!W:X,A297)&lt;&gt;0,SUMIF(Invoices!W:X,A297,Invoices!X:X)/COUNTIF(Invoices!W:X,A297),0),IF(COUNTIF(Invoices!Y:Z,A297)&lt;&gt;0,IF(COUNTIF(Invoices!Y:Z,A297)&lt;&gt;0,SUMIF(Invoices!Y:Z,A297,Invoices!Z:Z)/COUNTIF(Invoices!Y:Z,A297),0),IF(COUNTIF(Invoices!AA:AB,A297)&lt;&gt;0,IF(COUNTIF(Invoices!AA:AB,A297)&lt;&gt;0,SUMIF(Invoices!AA:AB,A297,Invoices!AB:AB)/COUNTIF(Invoices!AA:AB,A297),0),IF(COUNTIF(Invoices!AC:AD,A297)&lt;&gt;0,IF(COUNTIF(Invoices!AC:AD,A297)&lt;&gt;0,SUMIF(Invoices!AC:AD,A297,Invoices!AD:AD)/COUNTIF(Invoices!AC:AD,A297),0),IF(COUNTIF(Invoices!AE:AF,A297)&lt;&gt;0,IF(COUNTIF(Invoices!AE:AF,A297)&lt;&gt;0,SUMIF(Invoices!AE:AF,A297,Invoices!AF:AF)/COUNTIF(Invoices!AE:AF,A297),0),IF(COUNTIF(Invoices!AG:AH,A297)&lt;&gt;0,IF(COUNTIF(Invoices!AG:AH,A297)&lt;&gt;0,SUMIF(Invoices!AG:AH,A297,Invoices!AH:AH)/COUNTIF(Invoices!AG:AH,A297),0),IF(COUNTIF(Invoices!AI:AJ,A297)&lt;&gt;0,IF(COUNTIF(Invoices!AI:AJ,A297)&lt;&gt;0,SUMIF(Invoices!AI:AJ,A297,Invoices!AJ:AJ)/COUNTIF(Invoices!AI:AJ,A297),0),IF(COUNTIF(Invoices!AK:AL,A297)&lt;&gt;0,IF(COUNTIF(Invoices!AK:AL,A297)&lt;&gt;0,SUMIF(Invoices!AK:AL,A297,Invoices!AL:AL)/COUNTIF(Invoices!AK:AL,A297),0),IF(COUNTIF(Invoices!AM:AN,A297)&lt;&gt;0,IF(COUNTIF(Invoices!AM:AN,A297)&lt;&gt;0,SUMIF(Invoices!AM:AN,A297,Invoices!AN:AN)/COUNTIF(Invoices!AM:AN,A297),0),"Not Available")))))))))))))))</f>
        <v>0.99</v>
      </c>
    </row>
    <row r="298" spans="1:5" ht="13" x14ac:dyDescent="0.15">
      <c r="A298" s="6" t="s">
        <v>1186</v>
      </c>
      <c r="C298" s="6" t="s">
        <v>1187</v>
      </c>
      <c r="D298" s="6" t="s">
        <v>673</v>
      </c>
      <c r="E298" t="str">
        <f>IF(COUNTIF(Invoices!K:L,A298)&lt;&gt;0,IF(COUNTIF(Invoices!K:L,A298)&lt;&gt;0,SUMIF(Invoices!K:L,A298,Invoices!L:L)/COUNTIF(Invoices!K:L,A298),0),IF(COUNTIF(Invoices!M:N,A298)&lt;&gt;0,IF(COUNTIF(Invoices!M:N,A298)&lt;&gt;0,SUMIF(Invoices!M:N,A298,Invoices!N:N)/COUNTIF(Invoices!M:N,A298),0),IF(COUNTIF(Invoices!O:P,A298)&lt;&gt;0,IF(COUNTIF(Invoices!O:P,A298)&lt;&gt;0,SUMIF(Invoices!O:P,A298,Invoices!P:P)/COUNTIF(Invoices!O:P,A298),0),IF(COUNTIF(Invoices!Q:R,A298)&lt;&gt;0,IF(COUNTIF(Invoices!Q:R,A298)&lt;&gt;0,SUMIF(Invoices!Q:R,A298,Invoices!R:R)/COUNTIF(Invoices!Q:R,A298),0),IF(COUNTIF(Invoices!S:T,A298)&lt;&gt;0,IF(COUNTIF(Invoices!S:T,A298)&lt;&gt;0,SUMIF(Invoices!S:T,A298,Invoices!T:T)/COUNTIF(Invoices!S:T,A298),0),IF(COUNTIF(Invoices!U:V,A298)&lt;&gt;0,IF(COUNTIF(Invoices!U:V,A298)&lt;&gt;0,SUMIF(Invoices!U:V,A298,Invoices!V:V)/COUNTIF(Invoices!U:V,A298),0),IF(COUNTIF(Invoices!W:X,A298)&lt;&gt;0,IF(COUNTIF(Invoices!W:X,A298)&lt;&gt;0,SUMIF(Invoices!W:X,A298,Invoices!X:X)/COUNTIF(Invoices!W:X,A298),0),IF(COUNTIF(Invoices!Y:Z,A298)&lt;&gt;0,IF(COUNTIF(Invoices!Y:Z,A298)&lt;&gt;0,SUMIF(Invoices!Y:Z,A298,Invoices!Z:Z)/COUNTIF(Invoices!Y:Z,A298),0),IF(COUNTIF(Invoices!AA:AB,A298)&lt;&gt;0,IF(COUNTIF(Invoices!AA:AB,A298)&lt;&gt;0,SUMIF(Invoices!AA:AB,A298,Invoices!AB:AB)/COUNTIF(Invoices!AA:AB,A298),0),IF(COUNTIF(Invoices!AC:AD,A298)&lt;&gt;0,IF(COUNTIF(Invoices!AC:AD,A298)&lt;&gt;0,SUMIF(Invoices!AC:AD,A298,Invoices!AD:AD)/COUNTIF(Invoices!AC:AD,A298),0),IF(COUNTIF(Invoices!AE:AF,A298)&lt;&gt;0,IF(COUNTIF(Invoices!AE:AF,A298)&lt;&gt;0,SUMIF(Invoices!AE:AF,A298,Invoices!AF:AF)/COUNTIF(Invoices!AE:AF,A298),0),IF(COUNTIF(Invoices!AG:AH,A298)&lt;&gt;0,IF(COUNTIF(Invoices!AG:AH,A298)&lt;&gt;0,SUMIF(Invoices!AG:AH,A298,Invoices!AH:AH)/COUNTIF(Invoices!AG:AH,A298),0),IF(COUNTIF(Invoices!AI:AJ,A298)&lt;&gt;0,IF(COUNTIF(Invoices!AI:AJ,A298)&lt;&gt;0,SUMIF(Invoices!AI:AJ,A298,Invoices!AJ:AJ)/COUNTIF(Invoices!AI:AJ,A298),0),IF(COUNTIF(Invoices!AK:AL,A298)&lt;&gt;0,IF(COUNTIF(Invoices!AK:AL,A298)&lt;&gt;0,SUMIF(Invoices!AK:AL,A298,Invoices!AL:AL)/COUNTIF(Invoices!AK:AL,A298),0),IF(COUNTIF(Invoices!AM:AN,A298)&lt;&gt;0,IF(COUNTIF(Invoices!AM:AN,A298)&lt;&gt;0,SUMIF(Invoices!AM:AN,A298,Invoices!AN:AN)/COUNTIF(Invoices!AM:AN,A298),0),"Not Available")))))))))))))))</f>
        <v>Not Available</v>
      </c>
    </row>
    <row r="299" spans="1:5" ht="13" x14ac:dyDescent="0.15">
      <c r="A299" s="6" t="s">
        <v>1188</v>
      </c>
      <c r="B299" s="6" t="s">
        <v>562</v>
      </c>
      <c r="C299" s="6" t="s">
        <v>752</v>
      </c>
      <c r="D299" s="6" t="s">
        <v>562</v>
      </c>
      <c r="E299">
        <f ca="1">IF(COUNTIF(Invoices!K:L,A299)&lt;&gt;0,IF(COUNTIF(Invoices!K:L,A299)&lt;&gt;0,SUMIF(Invoices!K:L,A299,Invoices!L:L)/COUNTIF(Invoices!K:L,A299),0),IF(COUNTIF(Invoices!M:N,A299)&lt;&gt;0,IF(COUNTIF(Invoices!M:N,A299)&lt;&gt;0,SUMIF(Invoices!M:N,A299,Invoices!N:N)/COUNTIF(Invoices!M:N,A299),0),IF(COUNTIF(Invoices!O:P,A299)&lt;&gt;0,IF(COUNTIF(Invoices!O:P,A299)&lt;&gt;0,SUMIF(Invoices!O:P,A299,Invoices!P:P)/COUNTIF(Invoices!O:P,A299),0),IF(COUNTIF(Invoices!Q:R,A299)&lt;&gt;0,IF(COUNTIF(Invoices!Q:R,A299)&lt;&gt;0,SUMIF(Invoices!Q:R,A299,Invoices!R:R)/COUNTIF(Invoices!Q:R,A299),0),IF(COUNTIF(Invoices!S:T,A299)&lt;&gt;0,IF(COUNTIF(Invoices!S:T,A299)&lt;&gt;0,SUMIF(Invoices!S:T,A299,Invoices!T:T)/COUNTIF(Invoices!S:T,A299),0),IF(COUNTIF(Invoices!U:V,A299)&lt;&gt;0,IF(COUNTIF(Invoices!U:V,A299)&lt;&gt;0,SUMIF(Invoices!U:V,A299,Invoices!V:V)/COUNTIF(Invoices!U:V,A299),0),IF(COUNTIF(Invoices!W:X,A299)&lt;&gt;0,IF(COUNTIF(Invoices!W:X,A299)&lt;&gt;0,SUMIF(Invoices!W:X,A299,Invoices!X:X)/COUNTIF(Invoices!W:X,A299),0),IF(COUNTIF(Invoices!Y:Z,A299)&lt;&gt;0,IF(COUNTIF(Invoices!Y:Z,A299)&lt;&gt;0,SUMIF(Invoices!Y:Z,A299,Invoices!Z:Z)/COUNTIF(Invoices!Y:Z,A299),0),IF(COUNTIF(Invoices!AA:AB,A299)&lt;&gt;0,IF(COUNTIF(Invoices!AA:AB,A299)&lt;&gt;0,SUMIF(Invoices!AA:AB,A299,Invoices!AB:AB)/COUNTIF(Invoices!AA:AB,A299),0),IF(COUNTIF(Invoices!AC:AD,A299)&lt;&gt;0,IF(COUNTIF(Invoices!AC:AD,A299)&lt;&gt;0,SUMIF(Invoices!AC:AD,A299,Invoices!AD:AD)/COUNTIF(Invoices!AC:AD,A299),0),IF(COUNTIF(Invoices!AE:AF,A299)&lt;&gt;0,IF(COUNTIF(Invoices!AE:AF,A299)&lt;&gt;0,SUMIF(Invoices!AE:AF,A299,Invoices!AF:AF)/COUNTIF(Invoices!AE:AF,A299),0),IF(COUNTIF(Invoices!AG:AH,A299)&lt;&gt;0,IF(COUNTIF(Invoices!AG:AH,A299)&lt;&gt;0,SUMIF(Invoices!AG:AH,A299,Invoices!AH:AH)/COUNTIF(Invoices!AG:AH,A299),0),IF(COUNTIF(Invoices!AI:AJ,A299)&lt;&gt;0,IF(COUNTIF(Invoices!AI:AJ,A299)&lt;&gt;0,SUMIF(Invoices!AI:AJ,A299,Invoices!AJ:AJ)/COUNTIF(Invoices!AI:AJ,A299),0),IF(COUNTIF(Invoices!AK:AL,A299)&lt;&gt;0,IF(COUNTIF(Invoices!AK:AL,A299)&lt;&gt;0,SUMIF(Invoices!AK:AL,A299,Invoices!AL:AL)/COUNTIF(Invoices!AK:AL,A299),0),IF(COUNTIF(Invoices!AM:AN,A299)&lt;&gt;0,IF(COUNTIF(Invoices!AM:AN,A299)&lt;&gt;0,SUMIF(Invoices!AM:AN,A299,Invoices!AN:AN)/COUNTIF(Invoices!AM:AN,A299),0),"Not Available")))))))))))))))</f>
        <v>0.99</v>
      </c>
    </row>
    <row r="300" spans="1:5" ht="13" x14ac:dyDescent="0.15">
      <c r="A300" s="6" t="s">
        <v>1189</v>
      </c>
      <c r="B300" s="6" t="s">
        <v>640</v>
      </c>
      <c r="C300" s="6" t="s">
        <v>641</v>
      </c>
      <c r="D300" s="6" t="s">
        <v>642</v>
      </c>
      <c r="E300" t="str">
        <f>IF(COUNTIF(Invoices!K:L,A300)&lt;&gt;0,IF(COUNTIF(Invoices!K:L,A300)&lt;&gt;0,SUMIF(Invoices!K:L,A300,Invoices!L:L)/COUNTIF(Invoices!K:L,A300),0),IF(COUNTIF(Invoices!M:N,A300)&lt;&gt;0,IF(COUNTIF(Invoices!M:N,A300)&lt;&gt;0,SUMIF(Invoices!M:N,A300,Invoices!N:N)/COUNTIF(Invoices!M:N,A300),0),IF(COUNTIF(Invoices!O:P,A300)&lt;&gt;0,IF(COUNTIF(Invoices!O:P,A300)&lt;&gt;0,SUMIF(Invoices!O:P,A300,Invoices!P:P)/COUNTIF(Invoices!O:P,A300),0),IF(COUNTIF(Invoices!Q:R,A300)&lt;&gt;0,IF(COUNTIF(Invoices!Q:R,A300)&lt;&gt;0,SUMIF(Invoices!Q:R,A300,Invoices!R:R)/COUNTIF(Invoices!Q:R,A300),0),IF(COUNTIF(Invoices!S:T,A300)&lt;&gt;0,IF(COUNTIF(Invoices!S:T,A300)&lt;&gt;0,SUMIF(Invoices!S:T,A300,Invoices!T:T)/COUNTIF(Invoices!S:T,A300),0),IF(COUNTIF(Invoices!U:V,A300)&lt;&gt;0,IF(COUNTIF(Invoices!U:V,A300)&lt;&gt;0,SUMIF(Invoices!U:V,A300,Invoices!V:V)/COUNTIF(Invoices!U:V,A300),0),IF(COUNTIF(Invoices!W:X,A300)&lt;&gt;0,IF(COUNTIF(Invoices!W:X,A300)&lt;&gt;0,SUMIF(Invoices!W:X,A300,Invoices!X:X)/COUNTIF(Invoices!W:X,A300),0),IF(COUNTIF(Invoices!Y:Z,A300)&lt;&gt;0,IF(COUNTIF(Invoices!Y:Z,A300)&lt;&gt;0,SUMIF(Invoices!Y:Z,A300,Invoices!Z:Z)/COUNTIF(Invoices!Y:Z,A300),0),IF(COUNTIF(Invoices!AA:AB,A300)&lt;&gt;0,IF(COUNTIF(Invoices!AA:AB,A300)&lt;&gt;0,SUMIF(Invoices!AA:AB,A300,Invoices!AB:AB)/COUNTIF(Invoices!AA:AB,A300),0),IF(COUNTIF(Invoices!AC:AD,A300)&lt;&gt;0,IF(COUNTIF(Invoices!AC:AD,A300)&lt;&gt;0,SUMIF(Invoices!AC:AD,A300,Invoices!AD:AD)/COUNTIF(Invoices!AC:AD,A300),0),IF(COUNTIF(Invoices!AE:AF,A300)&lt;&gt;0,IF(COUNTIF(Invoices!AE:AF,A300)&lt;&gt;0,SUMIF(Invoices!AE:AF,A300,Invoices!AF:AF)/COUNTIF(Invoices!AE:AF,A300),0),IF(COUNTIF(Invoices!AG:AH,A300)&lt;&gt;0,IF(COUNTIF(Invoices!AG:AH,A300)&lt;&gt;0,SUMIF(Invoices!AG:AH,A300,Invoices!AH:AH)/COUNTIF(Invoices!AG:AH,A300),0),IF(COUNTIF(Invoices!AI:AJ,A300)&lt;&gt;0,IF(COUNTIF(Invoices!AI:AJ,A300)&lt;&gt;0,SUMIF(Invoices!AI:AJ,A300,Invoices!AJ:AJ)/COUNTIF(Invoices!AI:AJ,A300),0),IF(COUNTIF(Invoices!AK:AL,A300)&lt;&gt;0,IF(COUNTIF(Invoices!AK:AL,A300)&lt;&gt;0,SUMIF(Invoices!AK:AL,A300,Invoices!AL:AL)/COUNTIF(Invoices!AK:AL,A300),0),IF(COUNTIF(Invoices!AM:AN,A300)&lt;&gt;0,IF(COUNTIF(Invoices!AM:AN,A300)&lt;&gt;0,SUMIF(Invoices!AM:AN,A300,Invoices!AN:AN)/COUNTIF(Invoices!AM:AN,A300),0),"Not Available")))))))))))))))</f>
        <v>Not Available</v>
      </c>
    </row>
    <row r="301" spans="1:5" ht="13" x14ac:dyDescent="0.15">
      <c r="A301" s="6" t="s">
        <v>1190</v>
      </c>
      <c r="B301" s="6" t="s">
        <v>1191</v>
      </c>
      <c r="C301" s="6" t="s">
        <v>700</v>
      </c>
      <c r="D301" s="6" t="s">
        <v>701</v>
      </c>
      <c r="E301" t="str">
        <f>IF(COUNTIF(Invoices!K:L,A301)&lt;&gt;0,IF(COUNTIF(Invoices!K:L,A301)&lt;&gt;0,SUMIF(Invoices!K:L,A301,Invoices!L:L)/COUNTIF(Invoices!K:L,A301),0),IF(COUNTIF(Invoices!M:N,A301)&lt;&gt;0,IF(COUNTIF(Invoices!M:N,A301)&lt;&gt;0,SUMIF(Invoices!M:N,A301,Invoices!N:N)/COUNTIF(Invoices!M:N,A301),0),IF(COUNTIF(Invoices!O:P,A301)&lt;&gt;0,IF(COUNTIF(Invoices!O:P,A301)&lt;&gt;0,SUMIF(Invoices!O:P,A301,Invoices!P:P)/COUNTIF(Invoices!O:P,A301),0),IF(COUNTIF(Invoices!Q:R,A301)&lt;&gt;0,IF(COUNTIF(Invoices!Q:R,A301)&lt;&gt;0,SUMIF(Invoices!Q:R,A301,Invoices!R:R)/COUNTIF(Invoices!Q:R,A301),0),IF(COUNTIF(Invoices!S:T,A301)&lt;&gt;0,IF(COUNTIF(Invoices!S:T,A301)&lt;&gt;0,SUMIF(Invoices!S:T,A301,Invoices!T:T)/COUNTIF(Invoices!S:T,A301),0),IF(COUNTIF(Invoices!U:V,A301)&lt;&gt;0,IF(COUNTIF(Invoices!U:V,A301)&lt;&gt;0,SUMIF(Invoices!U:V,A301,Invoices!V:V)/COUNTIF(Invoices!U:V,A301),0),IF(COUNTIF(Invoices!W:X,A301)&lt;&gt;0,IF(COUNTIF(Invoices!W:X,A301)&lt;&gt;0,SUMIF(Invoices!W:X,A301,Invoices!X:X)/COUNTIF(Invoices!W:X,A301),0),IF(COUNTIF(Invoices!Y:Z,A301)&lt;&gt;0,IF(COUNTIF(Invoices!Y:Z,A301)&lt;&gt;0,SUMIF(Invoices!Y:Z,A301,Invoices!Z:Z)/COUNTIF(Invoices!Y:Z,A301),0),IF(COUNTIF(Invoices!AA:AB,A301)&lt;&gt;0,IF(COUNTIF(Invoices!AA:AB,A301)&lt;&gt;0,SUMIF(Invoices!AA:AB,A301,Invoices!AB:AB)/COUNTIF(Invoices!AA:AB,A301),0),IF(COUNTIF(Invoices!AC:AD,A301)&lt;&gt;0,IF(COUNTIF(Invoices!AC:AD,A301)&lt;&gt;0,SUMIF(Invoices!AC:AD,A301,Invoices!AD:AD)/COUNTIF(Invoices!AC:AD,A301),0),IF(COUNTIF(Invoices!AE:AF,A301)&lt;&gt;0,IF(COUNTIF(Invoices!AE:AF,A301)&lt;&gt;0,SUMIF(Invoices!AE:AF,A301,Invoices!AF:AF)/COUNTIF(Invoices!AE:AF,A301),0),IF(COUNTIF(Invoices!AG:AH,A301)&lt;&gt;0,IF(COUNTIF(Invoices!AG:AH,A301)&lt;&gt;0,SUMIF(Invoices!AG:AH,A301,Invoices!AH:AH)/COUNTIF(Invoices!AG:AH,A301),0),IF(COUNTIF(Invoices!AI:AJ,A301)&lt;&gt;0,IF(COUNTIF(Invoices!AI:AJ,A301)&lt;&gt;0,SUMIF(Invoices!AI:AJ,A301,Invoices!AJ:AJ)/COUNTIF(Invoices!AI:AJ,A301),0),IF(COUNTIF(Invoices!AK:AL,A301)&lt;&gt;0,IF(COUNTIF(Invoices!AK:AL,A301)&lt;&gt;0,SUMIF(Invoices!AK:AL,A301,Invoices!AL:AL)/COUNTIF(Invoices!AK:AL,A301),0),IF(COUNTIF(Invoices!AM:AN,A301)&lt;&gt;0,IF(COUNTIF(Invoices!AM:AN,A301)&lt;&gt;0,SUMIF(Invoices!AM:AN,A301,Invoices!AN:AN)/COUNTIF(Invoices!AM:AN,A301),0),"Not Available")))))))))))))))</f>
        <v>Not Available</v>
      </c>
    </row>
    <row r="302" spans="1:5" ht="13" x14ac:dyDescent="0.15">
      <c r="A302" s="6" t="s">
        <v>1192</v>
      </c>
      <c r="C302" s="6" t="s">
        <v>1042</v>
      </c>
      <c r="D302" s="6" t="s">
        <v>1043</v>
      </c>
      <c r="E302" t="str">
        <f>IF(COUNTIF(Invoices!K:L,A302)&lt;&gt;0,IF(COUNTIF(Invoices!K:L,A302)&lt;&gt;0,SUMIF(Invoices!K:L,A302,Invoices!L:L)/COUNTIF(Invoices!K:L,A302),0),IF(COUNTIF(Invoices!M:N,A302)&lt;&gt;0,IF(COUNTIF(Invoices!M:N,A302)&lt;&gt;0,SUMIF(Invoices!M:N,A302,Invoices!N:N)/COUNTIF(Invoices!M:N,A302),0),IF(COUNTIF(Invoices!O:P,A302)&lt;&gt;0,IF(COUNTIF(Invoices!O:P,A302)&lt;&gt;0,SUMIF(Invoices!O:P,A302,Invoices!P:P)/COUNTIF(Invoices!O:P,A302),0),IF(COUNTIF(Invoices!Q:R,A302)&lt;&gt;0,IF(COUNTIF(Invoices!Q:R,A302)&lt;&gt;0,SUMIF(Invoices!Q:R,A302,Invoices!R:R)/COUNTIF(Invoices!Q:R,A302),0),IF(COUNTIF(Invoices!S:T,A302)&lt;&gt;0,IF(COUNTIF(Invoices!S:T,A302)&lt;&gt;0,SUMIF(Invoices!S:T,A302,Invoices!T:T)/COUNTIF(Invoices!S:T,A302),0),IF(COUNTIF(Invoices!U:V,A302)&lt;&gt;0,IF(COUNTIF(Invoices!U:V,A302)&lt;&gt;0,SUMIF(Invoices!U:V,A302,Invoices!V:V)/COUNTIF(Invoices!U:V,A302),0),IF(COUNTIF(Invoices!W:X,A302)&lt;&gt;0,IF(COUNTIF(Invoices!W:X,A302)&lt;&gt;0,SUMIF(Invoices!W:X,A302,Invoices!X:X)/COUNTIF(Invoices!W:X,A302),0),IF(COUNTIF(Invoices!Y:Z,A302)&lt;&gt;0,IF(COUNTIF(Invoices!Y:Z,A302)&lt;&gt;0,SUMIF(Invoices!Y:Z,A302,Invoices!Z:Z)/COUNTIF(Invoices!Y:Z,A302),0),IF(COUNTIF(Invoices!AA:AB,A302)&lt;&gt;0,IF(COUNTIF(Invoices!AA:AB,A302)&lt;&gt;0,SUMIF(Invoices!AA:AB,A302,Invoices!AB:AB)/COUNTIF(Invoices!AA:AB,A302),0),IF(COUNTIF(Invoices!AC:AD,A302)&lt;&gt;0,IF(COUNTIF(Invoices!AC:AD,A302)&lt;&gt;0,SUMIF(Invoices!AC:AD,A302,Invoices!AD:AD)/COUNTIF(Invoices!AC:AD,A302),0),IF(COUNTIF(Invoices!AE:AF,A302)&lt;&gt;0,IF(COUNTIF(Invoices!AE:AF,A302)&lt;&gt;0,SUMIF(Invoices!AE:AF,A302,Invoices!AF:AF)/COUNTIF(Invoices!AE:AF,A302),0),IF(COUNTIF(Invoices!AG:AH,A302)&lt;&gt;0,IF(COUNTIF(Invoices!AG:AH,A302)&lt;&gt;0,SUMIF(Invoices!AG:AH,A302,Invoices!AH:AH)/COUNTIF(Invoices!AG:AH,A302),0),IF(COUNTIF(Invoices!AI:AJ,A302)&lt;&gt;0,IF(COUNTIF(Invoices!AI:AJ,A302)&lt;&gt;0,SUMIF(Invoices!AI:AJ,A302,Invoices!AJ:AJ)/COUNTIF(Invoices!AI:AJ,A302),0),IF(COUNTIF(Invoices!AK:AL,A302)&lt;&gt;0,IF(COUNTIF(Invoices!AK:AL,A302)&lt;&gt;0,SUMIF(Invoices!AK:AL,A302,Invoices!AL:AL)/COUNTIF(Invoices!AK:AL,A302),0),IF(COUNTIF(Invoices!AM:AN,A302)&lt;&gt;0,IF(COUNTIF(Invoices!AM:AN,A302)&lt;&gt;0,SUMIF(Invoices!AM:AN,A302,Invoices!AN:AN)/COUNTIF(Invoices!AM:AN,A302),0),"Not Available")))))))))))))))</f>
        <v>Not Available</v>
      </c>
    </row>
    <row r="303" spans="1:5" ht="13" x14ac:dyDescent="0.15">
      <c r="A303" s="6" t="s">
        <v>1193</v>
      </c>
      <c r="B303" s="6" t="s">
        <v>1194</v>
      </c>
      <c r="C303" s="6" t="s">
        <v>1195</v>
      </c>
      <c r="D303" s="6" t="s">
        <v>863</v>
      </c>
      <c r="E303" t="str">
        <f>IF(COUNTIF(Invoices!K:L,A303)&lt;&gt;0,IF(COUNTIF(Invoices!K:L,A303)&lt;&gt;0,SUMIF(Invoices!K:L,A303,Invoices!L:L)/COUNTIF(Invoices!K:L,A303),0),IF(COUNTIF(Invoices!M:N,A303)&lt;&gt;0,IF(COUNTIF(Invoices!M:N,A303)&lt;&gt;0,SUMIF(Invoices!M:N,A303,Invoices!N:N)/COUNTIF(Invoices!M:N,A303),0),IF(COUNTIF(Invoices!O:P,A303)&lt;&gt;0,IF(COUNTIF(Invoices!O:P,A303)&lt;&gt;0,SUMIF(Invoices!O:P,A303,Invoices!P:P)/COUNTIF(Invoices!O:P,A303),0),IF(COUNTIF(Invoices!Q:R,A303)&lt;&gt;0,IF(COUNTIF(Invoices!Q:R,A303)&lt;&gt;0,SUMIF(Invoices!Q:R,A303,Invoices!R:R)/COUNTIF(Invoices!Q:R,A303),0),IF(COUNTIF(Invoices!S:T,A303)&lt;&gt;0,IF(COUNTIF(Invoices!S:T,A303)&lt;&gt;0,SUMIF(Invoices!S:T,A303,Invoices!T:T)/COUNTIF(Invoices!S:T,A303),0),IF(COUNTIF(Invoices!U:V,A303)&lt;&gt;0,IF(COUNTIF(Invoices!U:V,A303)&lt;&gt;0,SUMIF(Invoices!U:V,A303,Invoices!V:V)/COUNTIF(Invoices!U:V,A303),0),IF(COUNTIF(Invoices!W:X,A303)&lt;&gt;0,IF(COUNTIF(Invoices!W:X,A303)&lt;&gt;0,SUMIF(Invoices!W:X,A303,Invoices!X:X)/COUNTIF(Invoices!W:X,A303),0),IF(COUNTIF(Invoices!Y:Z,A303)&lt;&gt;0,IF(COUNTIF(Invoices!Y:Z,A303)&lt;&gt;0,SUMIF(Invoices!Y:Z,A303,Invoices!Z:Z)/COUNTIF(Invoices!Y:Z,A303),0),IF(COUNTIF(Invoices!AA:AB,A303)&lt;&gt;0,IF(COUNTIF(Invoices!AA:AB,A303)&lt;&gt;0,SUMIF(Invoices!AA:AB,A303,Invoices!AB:AB)/COUNTIF(Invoices!AA:AB,A303),0),IF(COUNTIF(Invoices!AC:AD,A303)&lt;&gt;0,IF(COUNTIF(Invoices!AC:AD,A303)&lt;&gt;0,SUMIF(Invoices!AC:AD,A303,Invoices!AD:AD)/COUNTIF(Invoices!AC:AD,A303),0),IF(COUNTIF(Invoices!AE:AF,A303)&lt;&gt;0,IF(COUNTIF(Invoices!AE:AF,A303)&lt;&gt;0,SUMIF(Invoices!AE:AF,A303,Invoices!AF:AF)/COUNTIF(Invoices!AE:AF,A303),0),IF(COUNTIF(Invoices!AG:AH,A303)&lt;&gt;0,IF(COUNTIF(Invoices!AG:AH,A303)&lt;&gt;0,SUMIF(Invoices!AG:AH,A303,Invoices!AH:AH)/COUNTIF(Invoices!AG:AH,A303),0),IF(COUNTIF(Invoices!AI:AJ,A303)&lt;&gt;0,IF(COUNTIF(Invoices!AI:AJ,A303)&lt;&gt;0,SUMIF(Invoices!AI:AJ,A303,Invoices!AJ:AJ)/COUNTIF(Invoices!AI:AJ,A303),0),IF(COUNTIF(Invoices!AK:AL,A303)&lt;&gt;0,IF(COUNTIF(Invoices!AK:AL,A303)&lt;&gt;0,SUMIF(Invoices!AK:AL,A303,Invoices!AL:AL)/COUNTIF(Invoices!AK:AL,A303),0),IF(COUNTIF(Invoices!AM:AN,A303)&lt;&gt;0,IF(COUNTIF(Invoices!AM:AN,A303)&lt;&gt;0,SUMIF(Invoices!AM:AN,A303,Invoices!AN:AN)/COUNTIF(Invoices!AM:AN,A303),0),"Not Available")))))))))))))))</f>
        <v>Not Available</v>
      </c>
    </row>
    <row r="304" spans="1:5" ht="13" x14ac:dyDescent="0.15">
      <c r="A304" s="6" t="s">
        <v>1196</v>
      </c>
      <c r="B304" s="6" t="s">
        <v>1197</v>
      </c>
      <c r="C304" s="6" t="s">
        <v>1198</v>
      </c>
      <c r="D304" s="6" t="s">
        <v>522</v>
      </c>
      <c r="E304">
        <f ca="1">IF(COUNTIF(Invoices!K:L,A304)&lt;&gt;0,IF(COUNTIF(Invoices!K:L,A304)&lt;&gt;0,SUMIF(Invoices!K:L,A304,Invoices!L:L)/COUNTIF(Invoices!K:L,A304),0),IF(COUNTIF(Invoices!M:N,A304)&lt;&gt;0,IF(COUNTIF(Invoices!M:N,A304)&lt;&gt;0,SUMIF(Invoices!M:N,A304,Invoices!N:N)/COUNTIF(Invoices!M:N,A304),0),IF(COUNTIF(Invoices!O:P,A304)&lt;&gt;0,IF(COUNTIF(Invoices!O:P,A304)&lt;&gt;0,SUMIF(Invoices!O:P,A304,Invoices!P:P)/COUNTIF(Invoices!O:P,A304),0),IF(COUNTIF(Invoices!Q:R,A304)&lt;&gt;0,IF(COUNTIF(Invoices!Q:R,A304)&lt;&gt;0,SUMIF(Invoices!Q:R,A304,Invoices!R:R)/COUNTIF(Invoices!Q:R,A304),0),IF(COUNTIF(Invoices!S:T,A304)&lt;&gt;0,IF(COUNTIF(Invoices!S:T,A304)&lt;&gt;0,SUMIF(Invoices!S:T,A304,Invoices!T:T)/COUNTIF(Invoices!S:T,A304),0),IF(COUNTIF(Invoices!U:V,A304)&lt;&gt;0,IF(COUNTIF(Invoices!U:V,A304)&lt;&gt;0,SUMIF(Invoices!U:V,A304,Invoices!V:V)/COUNTIF(Invoices!U:V,A304),0),IF(COUNTIF(Invoices!W:X,A304)&lt;&gt;0,IF(COUNTIF(Invoices!W:X,A304)&lt;&gt;0,SUMIF(Invoices!W:X,A304,Invoices!X:X)/COUNTIF(Invoices!W:X,A304),0),IF(COUNTIF(Invoices!Y:Z,A304)&lt;&gt;0,IF(COUNTIF(Invoices!Y:Z,A304)&lt;&gt;0,SUMIF(Invoices!Y:Z,A304,Invoices!Z:Z)/COUNTIF(Invoices!Y:Z,A304),0),IF(COUNTIF(Invoices!AA:AB,A304)&lt;&gt;0,IF(COUNTIF(Invoices!AA:AB,A304)&lt;&gt;0,SUMIF(Invoices!AA:AB,A304,Invoices!AB:AB)/COUNTIF(Invoices!AA:AB,A304),0),IF(COUNTIF(Invoices!AC:AD,A304)&lt;&gt;0,IF(COUNTIF(Invoices!AC:AD,A304)&lt;&gt;0,SUMIF(Invoices!AC:AD,A304,Invoices!AD:AD)/COUNTIF(Invoices!AC:AD,A304),0),IF(COUNTIF(Invoices!AE:AF,A304)&lt;&gt;0,IF(COUNTIF(Invoices!AE:AF,A304)&lt;&gt;0,SUMIF(Invoices!AE:AF,A304,Invoices!AF:AF)/COUNTIF(Invoices!AE:AF,A304),0),IF(COUNTIF(Invoices!AG:AH,A304)&lt;&gt;0,IF(COUNTIF(Invoices!AG:AH,A304)&lt;&gt;0,SUMIF(Invoices!AG:AH,A304,Invoices!AH:AH)/COUNTIF(Invoices!AG:AH,A304),0),IF(COUNTIF(Invoices!AI:AJ,A304)&lt;&gt;0,IF(COUNTIF(Invoices!AI:AJ,A304)&lt;&gt;0,SUMIF(Invoices!AI:AJ,A304,Invoices!AJ:AJ)/COUNTIF(Invoices!AI:AJ,A304),0),IF(COUNTIF(Invoices!AK:AL,A304)&lt;&gt;0,IF(COUNTIF(Invoices!AK:AL,A304)&lt;&gt;0,SUMIF(Invoices!AK:AL,A304,Invoices!AL:AL)/COUNTIF(Invoices!AK:AL,A304),0),IF(COUNTIF(Invoices!AM:AN,A304)&lt;&gt;0,IF(COUNTIF(Invoices!AM:AN,A304)&lt;&gt;0,SUMIF(Invoices!AM:AN,A304,Invoices!AN:AN)/COUNTIF(Invoices!AM:AN,A304),0),"Not Available")))))))))))))))</f>
        <v>0.99</v>
      </c>
    </row>
    <row r="305" spans="1:5" ht="13" x14ac:dyDescent="0.15">
      <c r="A305" s="6" t="s">
        <v>1199</v>
      </c>
      <c r="C305" s="6" t="s">
        <v>1167</v>
      </c>
      <c r="D305" s="6" t="s">
        <v>1168</v>
      </c>
      <c r="E305">
        <f ca="1">IF(COUNTIF(Invoices!K:L,A305)&lt;&gt;0,IF(COUNTIF(Invoices!K:L,A305)&lt;&gt;0,SUMIF(Invoices!K:L,A305,Invoices!L:L)/COUNTIF(Invoices!K:L,A305),0),IF(COUNTIF(Invoices!M:N,A305)&lt;&gt;0,IF(COUNTIF(Invoices!M:N,A305)&lt;&gt;0,SUMIF(Invoices!M:N,A305,Invoices!N:N)/COUNTIF(Invoices!M:N,A305),0),IF(COUNTIF(Invoices!O:P,A305)&lt;&gt;0,IF(COUNTIF(Invoices!O:P,A305)&lt;&gt;0,SUMIF(Invoices!O:P,A305,Invoices!P:P)/COUNTIF(Invoices!O:P,A305),0),IF(COUNTIF(Invoices!Q:R,A305)&lt;&gt;0,IF(COUNTIF(Invoices!Q:R,A305)&lt;&gt;0,SUMIF(Invoices!Q:R,A305,Invoices!R:R)/COUNTIF(Invoices!Q:R,A305),0),IF(COUNTIF(Invoices!S:T,A305)&lt;&gt;0,IF(COUNTIF(Invoices!S:T,A305)&lt;&gt;0,SUMIF(Invoices!S:T,A305,Invoices!T:T)/COUNTIF(Invoices!S:T,A305),0),IF(COUNTIF(Invoices!U:V,A305)&lt;&gt;0,IF(COUNTIF(Invoices!U:V,A305)&lt;&gt;0,SUMIF(Invoices!U:V,A305,Invoices!V:V)/COUNTIF(Invoices!U:V,A305),0),IF(COUNTIF(Invoices!W:X,A305)&lt;&gt;0,IF(COUNTIF(Invoices!W:X,A305)&lt;&gt;0,SUMIF(Invoices!W:X,A305,Invoices!X:X)/COUNTIF(Invoices!W:X,A305),0),IF(COUNTIF(Invoices!Y:Z,A305)&lt;&gt;0,IF(COUNTIF(Invoices!Y:Z,A305)&lt;&gt;0,SUMIF(Invoices!Y:Z,A305,Invoices!Z:Z)/COUNTIF(Invoices!Y:Z,A305),0),IF(COUNTIF(Invoices!AA:AB,A305)&lt;&gt;0,IF(COUNTIF(Invoices!AA:AB,A305)&lt;&gt;0,SUMIF(Invoices!AA:AB,A305,Invoices!AB:AB)/COUNTIF(Invoices!AA:AB,A305),0),IF(COUNTIF(Invoices!AC:AD,A305)&lt;&gt;0,IF(COUNTIF(Invoices!AC:AD,A305)&lt;&gt;0,SUMIF(Invoices!AC:AD,A305,Invoices!AD:AD)/COUNTIF(Invoices!AC:AD,A305),0),IF(COUNTIF(Invoices!AE:AF,A305)&lt;&gt;0,IF(COUNTIF(Invoices!AE:AF,A305)&lt;&gt;0,SUMIF(Invoices!AE:AF,A305,Invoices!AF:AF)/COUNTIF(Invoices!AE:AF,A305),0),IF(COUNTIF(Invoices!AG:AH,A305)&lt;&gt;0,IF(COUNTIF(Invoices!AG:AH,A305)&lt;&gt;0,SUMIF(Invoices!AG:AH,A305,Invoices!AH:AH)/COUNTIF(Invoices!AG:AH,A305),0),IF(COUNTIF(Invoices!AI:AJ,A305)&lt;&gt;0,IF(COUNTIF(Invoices!AI:AJ,A305)&lt;&gt;0,SUMIF(Invoices!AI:AJ,A305,Invoices!AJ:AJ)/COUNTIF(Invoices!AI:AJ,A305),0),IF(COUNTIF(Invoices!AK:AL,A305)&lt;&gt;0,IF(COUNTIF(Invoices!AK:AL,A305)&lt;&gt;0,SUMIF(Invoices!AK:AL,A305,Invoices!AL:AL)/COUNTIF(Invoices!AK:AL,A305),0),IF(COUNTIF(Invoices!AM:AN,A305)&lt;&gt;0,IF(COUNTIF(Invoices!AM:AN,A305)&lt;&gt;0,SUMIF(Invoices!AM:AN,A305,Invoices!AN:AN)/COUNTIF(Invoices!AM:AN,A305),0),"Not Available")))))))))))))))</f>
        <v>1.99</v>
      </c>
    </row>
    <row r="306" spans="1:5" ht="13" x14ac:dyDescent="0.15">
      <c r="A306" s="6" t="s">
        <v>1200</v>
      </c>
      <c r="C306" s="6" t="s">
        <v>1167</v>
      </c>
      <c r="D306" s="6" t="s">
        <v>1168</v>
      </c>
      <c r="E306">
        <f ca="1">IF(COUNTIF(Invoices!K:L,A306)&lt;&gt;0,IF(COUNTIF(Invoices!K:L,A306)&lt;&gt;0,SUMIF(Invoices!K:L,A306,Invoices!L:L)/COUNTIF(Invoices!K:L,A306),0),IF(COUNTIF(Invoices!M:N,A306)&lt;&gt;0,IF(COUNTIF(Invoices!M:N,A306)&lt;&gt;0,SUMIF(Invoices!M:N,A306,Invoices!N:N)/COUNTIF(Invoices!M:N,A306),0),IF(COUNTIF(Invoices!O:P,A306)&lt;&gt;0,IF(COUNTIF(Invoices!O:P,A306)&lt;&gt;0,SUMIF(Invoices!O:P,A306,Invoices!P:P)/COUNTIF(Invoices!O:P,A306),0),IF(COUNTIF(Invoices!Q:R,A306)&lt;&gt;0,IF(COUNTIF(Invoices!Q:R,A306)&lt;&gt;0,SUMIF(Invoices!Q:R,A306,Invoices!R:R)/COUNTIF(Invoices!Q:R,A306),0),IF(COUNTIF(Invoices!S:T,A306)&lt;&gt;0,IF(COUNTIF(Invoices!S:T,A306)&lt;&gt;0,SUMIF(Invoices!S:T,A306,Invoices!T:T)/COUNTIF(Invoices!S:T,A306),0),IF(COUNTIF(Invoices!U:V,A306)&lt;&gt;0,IF(COUNTIF(Invoices!U:V,A306)&lt;&gt;0,SUMIF(Invoices!U:V,A306,Invoices!V:V)/COUNTIF(Invoices!U:V,A306),0),IF(COUNTIF(Invoices!W:X,A306)&lt;&gt;0,IF(COUNTIF(Invoices!W:X,A306)&lt;&gt;0,SUMIF(Invoices!W:X,A306,Invoices!X:X)/COUNTIF(Invoices!W:X,A306),0),IF(COUNTIF(Invoices!Y:Z,A306)&lt;&gt;0,IF(COUNTIF(Invoices!Y:Z,A306)&lt;&gt;0,SUMIF(Invoices!Y:Z,A306,Invoices!Z:Z)/COUNTIF(Invoices!Y:Z,A306),0),IF(COUNTIF(Invoices!AA:AB,A306)&lt;&gt;0,IF(COUNTIF(Invoices!AA:AB,A306)&lt;&gt;0,SUMIF(Invoices!AA:AB,A306,Invoices!AB:AB)/COUNTIF(Invoices!AA:AB,A306),0),IF(COUNTIF(Invoices!AC:AD,A306)&lt;&gt;0,IF(COUNTIF(Invoices!AC:AD,A306)&lt;&gt;0,SUMIF(Invoices!AC:AD,A306,Invoices!AD:AD)/COUNTIF(Invoices!AC:AD,A306),0),IF(COUNTIF(Invoices!AE:AF,A306)&lt;&gt;0,IF(COUNTIF(Invoices!AE:AF,A306)&lt;&gt;0,SUMIF(Invoices!AE:AF,A306,Invoices!AF:AF)/COUNTIF(Invoices!AE:AF,A306),0),IF(COUNTIF(Invoices!AG:AH,A306)&lt;&gt;0,IF(COUNTIF(Invoices!AG:AH,A306)&lt;&gt;0,SUMIF(Invoices!AG:AH,A306,Invoices!AH:AH)/COUNTIF(Invoices!AG:AH,A306),0),IF(COUNTIF(Invoices!AI:AJ,A306)&lt;&gt;0,IF(COUNTIF(Invoices!AI:AJ,A306)&lt;&gt;0,SUMIF(Invoices!AI:AJ,A306,Invoices!AJ:AJ)/COUNTIF(Invoices!AI:AJ,A306),0),IF(COUNTIF(Invoices!AK:AL,A306)&lt;&gt;0,IF(COUNTIF(Invoices!AK:AL,A306)&lt;&gt;0,SUMIF(Invoices!AK:AL,A306,Invoices!AL:AL)/COUNTIF(Invoices!AK:AL,A306),0),IF(COUNTIF(Invoices!AM:AN,A306)&lt;&gt;0,IF(COUNTIF(Invoices!AM:AN,A306)&lt;&gt;0,SUMIF(Invoices!AM:AN,A306,Invoices!AN:AN)/COUNTIF(Invoices!AM:AN,A306),0),"Not Available")))))))))))))))</f>
        <v>1.99</v>
      </c>
    </row>
    <row r="307" spans="1:5" ht="13" x14ac:dyDescent="0.15">
      <c r="A307" s="6" t="s">
        <v>1201</v>
      </c>
      <c r="C307" s="6" t="s">
        <v>1167</v>
      </c>
      <c r="D307" s="6" t="s">
        <v>1168</v>
      </c>
      <c r="E307" t="str">
        <f>IF(COUNTIF(Invoices!K:L,A307)&lt;&gt;0,IF(COUNTIF(Invoices!K:L,A307)&lt;&gt;0,SUMIF(Invoices!K:L,A307,Invoices!L:L)/COUNTIF(Invoices!K:L,A307),0),IF(COUNTIF(Invoices!M:N,A307)&lt;&gt;0,IF(COUNTIF(Invoices!M:N,A307)&lt;&gt;0,SUMIF(Invoices!M:N,A307,Invoices!N:N)/COUNTIF(Invoices!M:N,A307),0),IF(COUNTIF(Invoices!O:P,A307)&lt;&gt;0,IF(COUNTIF(Invoices!O:P,A307)&lt;&gt;0,SUMIF(Invoices!O:P,A307,Invoices!P:P)/COUNTIF(Invoices!O:P,A307),0),IF(COUNTIF(Invoices!Q:R,A307)&lt;&gt;0,IF(COUNTIF(Invoices!Q:R,A307)&lt;&gt;0,SUMIF(Invoices!Q:R,A307,Invoices!R:R)/COUNTIF(Invoices!Q:R,A307),0),IF(COUNTIF(Invoices!S:T,A307)&lt;&gt;0,IF(COUNTIF(Invoices!S:T,A307)&lt;&gt;0,SUMIF(Invoices!S:T,A307,Invoices!T:T)/COUNTIF(Invoices!S:T,A307),0),IF(COUNTIF(Invoices!U:V,A307)&lt;&gt;0,IF(COUNTIF(Invoices!U:V,A307)&lt;&gt;0,SUMIF(Invoices!U:V,A307,Invoices!V:V)/COUNTIF(Invoices!U:V,A307),0),IF(COUNTIF(Invoices!W:X,A307)&lt;&gt;0,IF(COUNTIF(Invoices!W:X,A307)&lt;&gt;0,SUMIF(Invoices!W:X,A307,Invoices!X:X)/COUNTIF(Invoices!W:X,A307),0),IF(COUNTIF(Invoices!Y:Z,A307)&lt;&gt;0,IF(COUNTIF(Invoices!Y:Z,A307)&lt;&gt;0,SUMIF(Invoices!Y:Z,A307,Invoices!Z:Z)/COUNTIF(Invoices!Y:Z,A307),0),IF(COUNTIF(Invoices!AA:AB,A307)&lt;&gt;0,IF(COUNTIF(Invoices!AA:AB,A307)&lt;&gt;0,SUMIF(Invoices!AA:AB,A307,Invoices!AB:AB)/COUNTIF(Invoices!AA:AB,A307),0),IF(COUNTIF(Invoices!AC:AD,A307)&lt;&gt;0,IF(COUNTIF(Invoices!AC:AD,A307)&lt;&gt;0,SUMIF(Invoices!AC:AD,A307,Invoices!AD:AD)/COUNTIF(Invoices!AC:AD,A307),0),IF(COUNTIF(Invoices!AE:AF,A307)&lt;&gt;0,IF(COUNTIF(Invoices!AE:AF,A307)&lt;&gt;0,SUMIF(Invoices!AE:AF,A307,Invoices!AF:AF)/COUNTIF(Invoices!AE:AF,A307),0),IF(COUNTIF(Invoices!AG:AH,A307)&lt;&gt;0,IF(COUNTIF(Invoices!AG:AH,A307)&lt;&gt;0,SUMIF(Invoices!AG:AH,A307,Invoices!AH:AH)/COUNTIF(Invoices!AG:AH,A307),0),IF(COUNTIF(Invoices!AI:AJ,A307)&lt;&gt;0,IF(COUNTIF(Invoices!AI:AJ,A307)&lt;&gt;0,SUMIF(Invoices!AI:AJ,A307,Invoices!AJ:AJ)/COUNTIF(Invoices!AI:AJ,A307),0),IF(COUNTIF(Invoices!AK:AL,A307)&lt;&gt;0,IF(COUNTIF(Invoices!AK:AL,A307)&lt;&gt;0,SUMIF(Invoices!AK:AL,A307,Invoices!AL:AL)/COUNTIF(Invoices!AK:AL,A307),0),IF(COUNTIF(Invoices!AM:AN,A307)&lt;&gt;0,IF(COUNTIF(Invoices!AM:AN,A307)&lt;&gt;0,SUMIF(Invoices!AM:AN,A307,Invoices!AN:AN)/COUNTIF(Invoices!AM:AN,A307),0),"Not Available")))))))))))))))</f>
        <v>Not Available</v>
      </c>
    </row>
    <row r="308" spans="1:5" ht="13" x14ac:dyDescent="0.15">
      <c r="A308" s="6" t="s">
        <v>1202</v>
      </c>
      <c r="C308" s="6" t="s">
        <v>1202</v>
      </c>
      <c r="D308" s="6" t="s">
        <v>693</v>
      </c>
      <c r="E308" t="str">
        <f>IF(COUNTIF(Invoices!K:L,A308)&lt;&gt;0,IF(COUNTIF(Invoices!K:L,A308)&lt;&gt;0,SUMIF(Invoices!K:L,A308,Invoices!L:L)/COUNTIF(Invoices!K:L,A308),0),IF(COUNTIF(Invoices!M:N,A308)&lt;&gt;0,IF(COUNTIF(Invoices!M:N,A308)&lt;&gt;0,SUMIF(Invoices!M:N,A308,Invoices!N:N)/COUNTIF(Invoices!M:N,A308),0),IF(COUNTIF(Invoices!O:P,A308)&lt;&gt;0,IF(COUNTIF(Invoices!O:P,A308)&lt;&gt;0,SUMIF(Invoices!O:P,A308,Invoices!P:P)/COUNTIF(Invoices!O:P,A308),0),IF(COUNTIF(Invoices!Q:R,A308)&lt;&gt;0,IF(COUNTIF(Invoices!Q:R,A308)&lt;&gt;0,SUMIF(Invoices!Q:R,A308,Invoices!R:R)/COUNTIF(Invoices!Q:R,A308),0),IF(COUNTIF(Invoices!S:T,A308)&lt;&gt;0,IF(COUNTIF(Invoices!S:T,A308)&lt;&gt;0,SUMIF(Invoices!S:T,A308,Invoices!T:T)/COUNTIF(Invoices!S:T,A308),0),IF(COUNTIF(Invoices!U:V,A308)&lt;&gt;0,IF(COUNTIF(Invoices!U:V,A308)&lt;&gt;0,SUMIF(Invoices!U:V,A308,Invoices!V:V)/COUNTIF(Invoices!U:V,A308),0),IF(COUNTIF(Invoices!W:X,A308)&lt;&gt;0,IF(COUNTIF(Invoices!W:X,A308)&lt;&gt;0,SUMIF(Invoices!W:X,A308,Invoices!X:X)/COUNTIF(Invoices!W:X,A308),0),IF(COUNTIF(Invoices!Y:Z,A308)&lt;&gt;0,IF(COUNTIF(Invoices!Y:Z,A308)&lt;&gt;0,SUMIF(Invoices!Y:Z,A308,Invoices!Z:Z)/COUNTIF(Invoices!Y:Z,A308),0),IF(COUNTIF(Invoices!AA:AB,A308)&lt;&gt;0,IF(COUNTIF(Invoices!AA:AB,A308)&lt;&gt;0,SUMIF(Invoices!AA:AB,A308,Invoices!AB:AB)/COUNTIF(Invoices!AA:AB,A308),0),IF(COUNTIF(Invoices!AC:AD,A308)&lt;&gt;0,IF(COUNTIF(Invoices!AC:AD,A308)&lt;&gt;0,SUMIF(Invoices!AC:AD,A308,Invoices!AD:AD)/COUNTIF(Invoices!AC:AD,A308),0),IF(COUNTIF(Invoices!AE:AF,A308)&lt;&gt;0,IF(COUNTIF(Invoices!AE:AF,A308)&lt;&gt;0,SUMIF(Invoices!AE:AF,A308,Invoices!AF:AF)/COUNTIF(Invoices!AE:AF,A308),0),IF(COUNTIF(Invoices!AG:AH,A308)&lt;&gt;0,IF(COUNTIF(Invoices!AG:AH,A308)&lt;&gt;0,SUMIF(Invoices!AG:AH,A308,Invoices!AH:AH)/COUNTIF(Invoices!AG:AH,A308),0),IF(COUNTIF(Invoices!AI:AJ,A308)&lt;&gt;0,IF(COUNTIF(Invoices!AI:AJ,A308)&lt;&gt;0,SUMIF(Invoices!AI:AJ,A308,Invoices!AJ:AJ)/COUNTIF(Invoices!AI:AJ,A308),0),IF(COUNTIF(Invoices!AK:AL,A308)&lt;&gt;0,IF(COUNTIF(Invoices!AK:AL,A308)&lt;&gt;0,SUMIF(Invoices!AK:AL,A308,Invoices!AL:AL)/COUNTIF(Invoices!AK:AL,A308),0),IF(COUNTIF(Invoices!AM:AN,A308)&lt;&gt;0,IF(COUNTIF(Invoices!AM:AN,A308)&lt;&gt;0,SUMIF(Invoices!AM:AN,A308,Invoices!AN:AN)/COUNTIF(Invoices!AM:AN,A308),0),"Not Available")))))))))))))))</f>
        <v>Not Available</v>
      </c>
    </row>
    <row r="309" spans="1:5" ht="13" x14ac:dyDescent="0.15">
      <c r="A309" s="6" t="s">
        <v>1203</v>
      </c>
      <c r="C309" s="6" t="s">
        <v>757</v>
      </c>
      <c r="D309" s="6" t="s">
        <v>758</v>
      </c>
      <c r="E309">
        <f ca="1">IF(COUNTIF(Invoices!K:L,A309)&lt;&gt;0,IF(COUNTIF(Invoices!K:L,A309)&lt;&gt;0,SUMIF(Invoices!K:L,A309,Invoices!L:L)/COUNTIF(Invoices!K:L,A309),0),IF(COUNTIF(Invoices!M:N,A309)&lt;&gt;0,IF(COUNTIF(Invoices!M:N,A309)&lt;&gt;0,SUMIF(Invoices!M:N,A309,Invoices!N:N)/COUNTIF(Invoices!M:N,A309),0),IF(COUNTIF(Invoices!O:P,A309)&lt;&gt;0,IF(COUNTIF(Invoices!O:P,A309)&lt;&gt;0,SUMIF(Invoices!O:P,A309,Invoices!P:P)/COUNTIF(Invoices!O:P,A309),0),IF(COUNTIF(Invoices!Q:R,A309)&lt;&gt;0,IF(COUNTIF(Invoices!Q:R,A309)&lt;&gt;0,SUMIF(Invoices!Q:R,A309,Invoices!R:R)/COUNTIF(Invoices!Q:R,A309),0),IF(COUNTIF(Invoices!S:T,A309)&lt;&gt;0,IF(COUNTIF(Invoices!S:T,A309)&lt;&gt;0,SUMIF(Invoices!S:T,A309,Invoices!T:T)/COUNTIF(Invoices!S:T,A309),0),IF(COUNTIF(Invoices!U:V,A309)&lt;&gt;0,IF(COUNTIF(Invoices!U:V,A309)&lt;&gt;0,SUMIF(Invoices!U:V,A309,Invoices!V:V)/COUNTIF(Invoices!U:V,A309),0),IF(COUNTIF(Invoices!W:X,A309)&lt;&gt;0,IF(COUNTIF(Invoices!W:X,A309)&lt;&gt;0,SUMIF(Invoices!W:X,A309,Invoices!X:X)/COUNTIF(Invoices!W:X,A309),0),IF(COUNTIF(Invoices!Y:Z,A309)&lt;&gt;0,IF(COUNTIF(Invoices!Y:Z,A309)&lt;&gt;0,SUMIF(Invoices!Y:Z,A309,Invoices!Z:Z)/COUNTIF(Invoices!Y:Z,A309),0),IF(COUNTIF(Invoices!AA:AB,A309)&lt;&gt;0,IF(COUNTIF(Invoices!AA:AB,A309)&lt;&gt;0,SUMIF(Invoices!AA:AB,A309,Invoices!AB:AB)/COUNTIF(Invoices!AA:AB,A309),0),IF(COUNTIF(Invoices!AC:AD,A309)&lt;&gt;0,IF(COUNTIF(Invoices!AC:AD,A309)&lt;&gt;0,SUMIF(Invoices!AC:AD,A309,Invoices!AD:AD)/COUNTIF(Invoices!AC:AD,A309),0),IF(COUNTIF(Invoices!AE:AF,A309)&lt;&gt;0,IF(COUNTIF(Invoices!AE:AF,A309)&lt;&gt;0,SUMIF(Invoices!AE:AF,A309,Invoices!AF:AF)/COUNTIF(Invoices!AE:AF,A309),0),IF(COUNTIF(Invoices!AG:AH,A309)&lt;&gt;0,IF(COUNTIF(Invoices!AG:AH,A309)&lt;&gt;0,SUMIF(Invoices!AG:AH,A309,Invoices!AH:AH)/COUNTIF(Invoices!AG:AH,A309),0),IF(COUNTIF(Invoices!AI:AJ,A309)&lt;&gt;0,IF(COUNTIF(Invoices!AI:AJ,A309)&lt;&gt;0,SUMIF(Invoices!AI:AJ,A309,Invoices!AJ:AJ)/COUNTIF(Invoices!AI:AJ,A309),0),IF(COUNTIF(Invoices!AK:AL,A309)&lt;&gt;0,IF(COUNTIF(Invoices!AK:AL,A309)&lt;&gt;0,SUMIF(Invoices!AK:AL,A309,Invoices!AL:AL)/COUNTIF(Invoices!AK:AL,A309),0),IF(COUNTIF(Invoices!AM:AN,A309)&lt;&gt;0,IF(COUNTIF(Invoices!AM:AN,A309)&lt;&gt;0,SUMIF(Invoices!AM:AN,A309,Invoices!AN:AN)/COUNTIF(Invoices!AM:AN,A309),0),"Not Available")))))))))))))))</f>
        <v>0.99</v>
      </c>
    </row>
    <row r="310" spans="1:5" ht="13" x14ac:dyDescent="0.15">
      <c r="A310" s="6" t="s">
        <v>1204</v>
      </c>
      <c r="C310" s="6" t="s">
        <v>1205</v>
      </c>
      <c r="D310" s="6" t="s">
        <v>1206</v>
      </c>
      <c r="E310">
        <f ca="1">IF(COUNTIF(Invoices!K:L,A310)&lt;&gt;0,IF(COUNTIF(Invoices!K:L,A310)&lt;&gt;0,SUMIF(Invoices!K:L,A310,Invoices!L:L)/COUNTIF(Invoices!K:L,A310),0),IF(COUNTIF(Invoices!M:N,A310)&lt;&gt;0,IF(COUNTIF(Invoices!M:N,A310)&lt;&gt;0,SUMIF(Invoices!M:N,A310,Invoices!N:N)/COUNTIF(Invoices!M:N,A310),0),IF(COUNTIF(Invoices!O:P,A310)&lt;&gt;0,IF(COUNTIF(Invoices!O:P,A310)&lt;&gt;0,SUMIF(Invoices!O:P,A310,Invoices!P:P)/COUNTIF(Invoices!O:P,A310),0),IF(COUNTIF(Invoices!Q:R,A310)&lt;&gt;0,IF(COUNTIF(Invoices!Q:R,A310)&lt;&gt;0,SUMIF(Invoices!Q:R,A310,Invoices!R:R)/COUNTIF(Invoices!Q:R,A310),0),IF(COUNTIF(Invoices!S:T,A310)&lt;&gt;0,IF(COUNTIF(Invoices!S:T,A310)&lt;&gt;0,SUMIF(Invoices!S:T,A310,Invoices!T:T)/COUNTIF(Invoices!S:T,A310),0),IF(COUNTIF(Invoices!U:V,A310)&lt;&gt;0,IF(COUNTIF(Invoices!U:V,A310)&lt;&gt;0,SUMIF(Invoices!U:V,A310,Invoices!V:V)/COUNTIF(Invoices!U:V,A310),0),IF(COUNTIF(Invoices!W:X,A310)&lt;&gt;0,IF(COUNTIF(Invoices!W:X,A310)&lt;&gt;0,SUMIF(Invoices!W:X,A310,Invoices!X:X)/COUNTIF(Invoices!W:X,A310),0),IF(COUNTIF(Invoices!Y:Z,A310)&lt;&gt;0,IF(COUNTIF(Invoices!Y:Z,A310)&lt;&gt;0,SUMIF(Invoices!Y:Z,A310,Invoices!Z:Z)/COUNTIF(Invoices!Y:Z,A310),0),IF(COUNTIF(Invoices!AA:AB,A310)&lt;&gt;0,IF(COUNTIF(Invoices!AA:AB,A310)&lt;&gt;0,SUMIF(Invoices!AA:AB,A310,Invoices!AB:AB)/COUNTIF(Invoices!AA:AB,A310),0),IF(COUNTIF(Invoices!AC:AD,A310)&lt;&gt;0,IF(COUNTIF(Invoices!AC:AD,A310)&lt;&gt;0,SUMIF(Invoices!AC:AD,A310,Invoices!AD:AD)/COUNTIF(Invoices!AC:AD,A310),0),IF(COUNTIF(Invoices!AE:AF,A310)&lt;&gt;0,IF(COUNTIF(Invoices!AE:AF,A310)&lt;&gt;0,SUMIF(Invoices!AE:AF,A310,Invoices!AF:AF)/COUNTIF(Invoices!AE:AF,A310),0),IF(COUNTIF(Invoices!AG:AH,A310)&lt;&gt;0,IF(COUNTIF(Invoices!AG:AH,A310)&lt;&gt;0,SUMIF(Invoices!AG:AH,A310,Invoices!AH:AH)/COUNTIF(Invoices!AG:AH,A310),0),IF(COUNTIF(Invoices!AI:AJ,A310)&lt;&gt;0,IF(COUNTIF(Invoices!AI:AJ,A310)&lt;&gt;0,SUMIF(Invoices!AI:AJ,A310,Invoices!AJ:AJ)/COUNTIF(Invoices!AI:AJ,A310),0),IF(COUNTIF(Invoices!AK:AL,A310)&lt;&gt;0,IF(COUNTIF(Invoices!AK:AL,A310)&lt;&gt;0,SUMIF(Invoices!AK:AL,A310,Invoices!AL:AL)/COUNTIF(Invoices!AK:AL,A310),0),IF(COUNTIF(Invoices!AM:AN,A310)&lt;&gt;0,IF(COUNTIF(Invoices!AM:AN,A310)&lt;&gt;0,SUMIF(Invoices!AM:AN,A310,Invoices!AN:AN)/COUNTIF(Invoices!AM:AN,A310),0),"Not Available")))))))))))))))</f>
        <v>0.99</v>
      </c>
    </row>
    <row r="311" spans="1:5" ht="13" x14ac:dyDescent="0.15">
      <c r="A311" s="6" t="s">
        <v>1207</v>
      </c>
      <c r="B311" s="6" t="s">
        <v>1208</v>
      </c>
      <c r="C311" s="6" t="s">
        <v>1209</v>
      </c>
      <c r="D311" s="6" t="s">
        <v>1210</v>
      </c>
      <c r="E311">
        <f ca="1">IF(COUNTIF(Invoices!K:L,A311)&lt;&gt;0,IF(COUNTIF(Invoices!K:L,A311)&lt;&gt;0,SUMIF(Invoices!K:L,A311,Invoices!L:L)/COUNTIF(Invoices!K:L,A311),0),IF(COUNTIF(Invoices!M:N,A311)&lt;&gt;0,IF(COUNTIF(Invoices!M:N,A311)&lt;&gt;0,SUMIF(Invoices!M:N,A311,Invoices!N:N)/COUNTIF(Invoices!M:N,A311),0),IF(COUNTIF(Invoices!O:P,A311)&lt;&gt;0,IF(COUNTIF(Invoices!O:P,A311)&lt;&gt;0,SUMIF(Invoices!O:P,A311,Invoices!P:P)/COUNTIF(Invoices!O:P,A311),0),IF(COUNTIF(Invoices!Q:R,A311)&lt;&gt;0,IF(COUNTIF(Invoices!Q:R,A311)&lt;&gt;0,SUMIF(Invoices!Q:R,A311,Invoices!R:R)/COUNTIF(Invoices!Q:R,A311),0),IF(COUNTIF(Invoices!S:T,A311)&lt;&gt;0,IF(COUNTIF(Invoices!S:T,A311)&lt;&gt;0,SUMIF(Invoices!S:T,A311,Invoices!T:T)/COUNTIF(Invoices!S:T,A311),0),IF(COUNTIF(Invoices!U:V,A311)&lt;&gt;0,IF(COUNTIF(Invoices!U:V,A311)&lt;&gt;0,SUMIF(Invoices!U:V,A311,Invoices!V:V)/COUNTIF(Invoices!U:V,A311),0),IF(COUNTIF(Invoices!W:X,A311)&lt;&gt;0,IF(COUNTIF(Invoices!W:X,A311)&lt;&gt;0,SUMIF(Invoices!W:X,A311,Invoices!X:X)/COUNTIF(Invoices!W:X,A311),0),IF(COUNTIF(Invoices!Y:Z,A311)&lt;&gt;0,IF(COUNTIF(Invoices!Y:Z,A311)&lt;&gt;0,SUMIF(Invoices!Y:Z,A311,Invoices!Z:Z)/COUNTIF(Invoices!Y:Z,A311),0),IF(COUNTIF(Invoices!AA:AB,A311)&lt;&gt;0,IF(COUNTIF(Invoices!AA:AB,A311)&lt;&gt;0,SUMIF(Invoices!AA:AB,A311,Invoices!AB:AB)/COUNTIF(Invoices!AA:AB,A311),0),IF(COUNTIF(Invoices!AC:AD,A311)&lt;&gt;0,IF(COUNTIF(Invoices!AC:AD,A311)&lt;&gt;0,SUMIF(Invoices!AC:AD,A311,Invoices!AD:AD)/COUNTIF(Invoices!AC:AD,A311),0),IF(COUNTIF(Invoices!AE:AF,A311)&lt;&gt;0,IF(COUNTIF(Invoices!AE:AF,A311)&lt;&gt;0,SUMIF(Invoices!AE:AF,A311,Invoices!AF:AF)/COUNTIF(Invoices!AE:AF,A311),0),IF(COUNTIF(Invoices!AG:AH,A311)&lt;&gt;0,IF(COUNTIF(Invoices!AG:AH,A311)&lt;&gt;0,SUMIF(Invoices!AG:AH,A311,Invoices!AH:AH)/COUNTIF(Invoices!AG:AH,A311),0),IF(COUNTIF(Invoices!AI:AJ,A311)&lt;&gt;0,IF(COUNTIF(Invoices!AI:AJ,A311)&lt;&gt;0,SUMIF(Invoices!AI:AJ,A311,Invoices!AJ:AJ)/COUNTIF(Invoices!AI:AJ,A311),0),IF(COUNTIF(Invoices!AK:AL,A311)&lt;&gt;0,IF(COUNTIF(Invoices!AK:AL,A311)&lt;&gt;0,SUMIF(Invoices!AK:AL,A311,Invoices!AL:AL)/COUNTIF(Invoices!AK:AL,A311),0),IF(COUNTIF(Invoices!AM:AN,A311)&lt;&gt;0,IF(COUNTIF(Invoices!AM:AN,A311)&lt;&gt;0,SUMIF(Invoices!AM:AN,A311,Invoices!AN:AN)/COUNTIF(Invoices!AM:AN,A311),0),"Not Available")))))))))))))))</f>
        <v>0.99</v>
      </c>
    </row>
    <row r="312" spans="1:5" ht="13" x14ac:dyDescent="0.15">
      <c r="A312" s="6" t="s">
        <v>1211</v>
      </c>
      <c r="B312" s="6" t="s">
        <v>1212</v>
      </c>
      <c r="C312" s="6" t="s">
        <v>841</v>
      </c>
      <c r="D312" s="6" t="s">
        <v>574</v>
      </c>
      <c r="E312" t="str">
        <f>IF(COUNTIF(Invoices!K:L,A312)&lt;&gt;0,IF(COUNTIF(Invoices!K:L,A312)&lt;&gt;0,SUMIF(Invoices!K:L,A312,Invoices!L:L)/COUNTIF(Invoices!K:L,A312),0),IF(COUNTIF(Invoices!M:N,A312)&lt;&gt;0,IF(COUNTIF(Invoices!M:N,A312)&lt;&gt;0,SUMIF(Invoices!M:N,A312,Invoices!N:N)/COUNTIF(Invoices!M:N,A312),0),IF(COUNTIF(Invoices!O:P,A312)&lt;&gt;0,IF(COUNTIF(Invoices!O:P,A312)&lt;&gt;0,SUMIF(Invoices!O:P,A312,Invoices!P:P)/COUNTIF(Invoices!O:P,A312),0),IF(COUNTIF(Invoices!Q:R,A312)&lt;&gt;0,IF(COUNTIF(Invoices!Q:R,A312)&lt;&gt;0,SUMIF(Invoices!Q:R,A312,Invoices!R:R)/COUNTIF(Invoices!Q:R,A312),0),IF(COUNTIF(Invoices!S:T,A312)&lt;&gt;0,IF(COUNTIF(Invoices!S:T,A312)&lt;&gt;0,SUMIF(Invoices!S:T,A312,Invoices!T:T)/COUNTIF(Invoices!S:T,A312),0),IF(COUNTIF(Invoices!U:V,A312)&lt;&gt;0,IF(COUNTIF(Invoices!U:V,A312)&lt;&gt;0,SUMIF(Invoices!U:V,A312,Invoices!V:V)/COUNTIF(Invoices!U:V,A312),0),IF(COUNTIF(Invoices!W:X,A312)&lt;&gt;0,IF(COUNTIF(Invoices!W:X,A312)&lt;&gt;0,SUMIF(Invoices!W:X,A312,Invoices!X:X)/COUNTIF(Invoices!W:X,A312),0),IF(COUNTIF(Invoices!Y:Z,A312)&lt;&gt;0,IF(COUNTIF(Invoices!Y:Z,A312)&lt;&gt;0,SUMIF(Invoices!Y:Z,A312,Invoices!Z:Z)/COUNTIF(Invoices!Y:Z,A312),0),IF(COUNTIF(Invoices!AA:AB,A312)&lt;&gt;0,IF(COUNTIF(Invoices!AA:AB,A312)&lt;&gt;0,SUMIF(Invoices!AA:AB,A312,Invoices!AB:AB)/COUNTIF(Invoices!AA:AB,A312),0),IF(COUNTIF(Invoices!AC:AD,A312)&lt;&gt;0,IF(COUNTIF(Invoices!AC:AD,A312)&lt;&gt;0,SUMIF(Invoices!AC:AD,A312,Invoices!AD:AD)/COUNTIF(Invoices!AC:AD,A312),0),IF(COUNTIF(Invoices!AE:AF,A312)&lt;&gt;0,IF(COUNTIF(Invoices!AE:AF,A312)&lt;&gt;0,SUMIF(Invoices!AE:AF,A312,Invoices!AF:AF)/COUNTIF(Invoices!AE:AF,A312),0),IF(COUNTIF(Invoices!AG:AH,A312)&lt;&gt;0,IF(COUNTIF(Invoices!AG:AH,A312)&lt;&gt;0,SUMIF(Invoices!AG:AH,A312,Invoices!AH:AH)/COUNTIF(Invoices!AG:AH,A312),0),IF(COUNTIF(Invoices!AI:AJ,A312)&lt;&gt;0,IF(COUNTIF(Invoices!AI:AJ,A312)&lt;&gt;0,SUMIF(Invoices!AI:AJ,A312,Invoices!AJ:AJ)/COUNTIF(Invoices!AI:AJ,A312),0),IF(COUNTIF(Invoices!AK:AL,A312)&lt;&gt;0,IF(COUNTIF(Invoices!AK:AL,A312)&lt;&gt;0,SUMIF(Invoices!AK:AL,A312,Invoices!AL:AL)/COUNTIF(Invoices!AK:AL,A312),0),IF(COUNTIF(Invoices!AM:AN,A312)&lt;&gt;0,IF(COUNTIF(Invoices!AM:AN,A312)&lt;&gt;0,SUMIF(Invoices!AM:AN,A312,Invoices!AN:AN)/COUNTIF(Invoices!AM:AN,A312),0),"Not Available")))))))))))))))</f>
        <v>Not Available</v>
      </c>
    </row>
    <row r="313" spans="1:5" ht="13" x14ac:dyDescent="0.15">
      <c r="A313" s="6" t="s">
        <v>1211</v>
      </c>
      <c r="B313" s="6" t="s">
        <v>1212</v>
      </c>
      <c r="C313" s="6" t="s">
        <v>842</v>
      </c>
      <c r="D313" s="6" t="s">
        <v>574</v>
      </c>
      <c r="E313" t="str">
        <f>IF(COUNTIF(Invoices!K:L,A313)&lt;&gt;0,IF(COUNTIF(Invoices!K:L,A313)&lt;&gt;0,SUMIF(Invoices!K:L,A313,Invoices!L:L)/COUNTIF(Invoices!K:L,A313),0),IF(COUNTIF(Invoices!M:N,A313)&lt;&gt;0,IF(COUNTIF(Invoices!M:N,A313)&lt;&gt;0,SUMIF(Invoices!M:N,A313,Invoices!N:N)/COUNTIF(Invoices!M:N,A313),0),IF(COUNTIF(Invoices!O:P,A313)&lt;&gt;0,IF(COUNTIF(Invoices!O:P,A313)&lt;&gt;0,SUMIF(Invoices!O:P,A313,Invoices!P:P)/COUNTIF(Invoices!O:P,A313),0),IF(COUNTIF(Invoices!Q:R,A313)&lt;&gt;0,IF(COUNTIF(Invoices!Q:R,A313)&lt;&gt;0,SUMIF(Invoices!Q:R,A313,Invoices!R:R)/COUNTIF(Invoices!Q:R,A313),0),IF(COUNTIF(Invoices!S:T,A313)&lt;&gt;0,IF(COUNTIF(Invoices!S:T,A313)&lt;&gt;0,SUMIF(Invoices!S:T,A313,Invoices!T:T)/COUNTIF(Invoices!S:T,A313),0),IF(COUNTIF(Invoices!U:V,A313)&lt;&gt;0,IF(COUNTIF(Invoices!U:V,A313)&lt;&gt;0,SUMIF(Invoices!U:V,A313,Invoices!V:V)/COUNTIF(Invoices!U:V,A313),0),IF(COUNTIF(Invoices!W:X,A313)&lt;&gt;0,IF(COUNTIF(Invoices!W:X,A313)&lt;&gt;0,SUMIF(Invoices!W:X,A313,Invoices!X:X)/COUNTIF(Invoices!W:X,A313),0),IF(COUNTIF(Invoices!Y:Z,A313)&lt;&gt;0,IF(COUNTIF(Invoices!Y:Z,A313)&lt;&gt;0,SUMIF(Invoices!Y:Z,A313,Invoices!Z:Z)/COUNTIF(Invoices!Y:Z,A313),0),IF(COUNTIF(Invoices!AA:AB,A313)&lt;&gt;0,IF(COUNTIF(Invoices!AA:AB,A313)&lt;&gt;0,SUMIF(Invoices!AA:AB,A313,Invoices!AB:AB)/COUNTIF(Invoices!AA:AB,A313),0),IF(COUNTIF(Invoices!AC:AD,A313)&lt;&gt;0,IF(COUNTIF(Invoices!AC:AD,A313)&lt;&gt;0,SUMIF(Invoices!AC:AD,A313,Invoices!AD:AD)/COUNTIF(Invoices!AC:AD,A313),0),IF(COUNTIF(Invoices!AE:AF,A313)&lt;&gt;0,IF(COUNTIF(Invoices!AE:AF,A313)&lt;&gt;0,SUMIF(Invoices!AE:AF,A313,Invoices!AF:AF)/COUNTIF(Invoices!AE:AF,A313),0),IF(COUNTIF(Invoices!AG:AH,A313)&lt;&gt;0,IF(COUNTIF(Invoices!AG:AH,A313)&lt;&gt;0,SUMIF(Invoices!AG:AH,A313,Invoices!AH:AH)/COUNTIF(Invoices!AG:AH,A313),0),IF(COUNTIF(Invoices!AI:AJ,A313)&lt;&gt;0,IF(COUNTIF(Invoices!AI:AJ,A313)&lt;&gt;0,SUMIF(Invoices!AI:AJ,A313,Invoices!AJ:AJ)/COUNTIF(Invoices!AI:AJ,A313),0),IF(COUNTIF(Invoices!AK:AL,A313)&lt;&gt;0,IF(COUNTIF(Invoices!AK:AL,A313)&lt;&gt;0,SUMIF(Invoices!AK:AL,A313,Invoices!AL:AL)/COUNTIF(Invoices!AK:AL,A313),0),IF(COUNTIF(Invoices!AM:AN,A313)&lt;&gt;0,IF(COUNTIF(Invoices!AM:AN,A313)&lt;&gt;0,SUMIF(Invoices!AM:AN,A313,Invoices!AN:AN)/COUNTIF(Invoices!AM:AN,A313),0),"Not Available")))))))))))))))</f>
        <v>Not Available</v>
      </c>
    </row>
    <row r="314" spans="1:5" ht="13" x14ac:dyDescent="0.15">
      <c r="A314" s="6" t="s">
        <v>1211</v>
      </c>
      <c r="C314" s="6" t="s">
        <v>843</v>
      </c>
      <c r="D314" s="6" t="s">
        <v>574</v>
      </c>
      <c r="E314" t="str">
        <f>IF(COUNTIF(Invoices!K:L,A314)&lt;&gt;0,IF(COUNTIF(Invoices!K:L,A314)&lt;&gt;0,SUMIF(Invoices!K:L,A314,Invoices!L:L)/COUNTIF(Invoices!K:L,A314),0),IF(COUNTIF(Invoices!M:N,A314)&lt;&gt;0,IF(COUNTIF(Invoices!M:N,A314)&lt;&gt;0,SUMIF(Invoices!M:N,A314,Invoices!N:N)/COUNTIF(Invoices!M:N,A314),0),IF(COUNTIF(Invoices!O:P,A314)&lt;&gt;0,IF(COUNTIF(Invoices!O:P,A314)&lt;&gt;0,SUMIF(Invoices!O:P,A314,Invoices!P:P)/COUNTIF(Invoices!O:P,A314),0),IF(COUNTIF(Invoices!Q:R,A314)&lt;&gt;0,IF(COUNTIF(Invoices!Q:R,A314)&lt;&gt;0,SUMIF(Invoices!Q:R,A314,Invoices!R:R)/COUNTIF(Invoices!Q:R,A314),0),IF(COUNTIF(Invoices!S:T,A314)&lt;&gt;0,IF(COUNTIF(Invoices!S:T,A314)&lt;&gt;0,SUMIF(Invoices!S:T,A314,Invoices!T:T)/COUNTIF(Invoices!S:T,A314),0),IF(COUNTIF(Invoices!U:V,A314)&lt;&gt;0,IF(COUNTIF(Invoices!U:V,A314)&lt;&gt;0,SUMIF(Invoices!U:V,A314,Invoices!V:V)/COUNTIF(Invoices!U:V,A314),0),IF(COUNTIF(Invoices!W:X,A314)&lt;&gt;0,IF(COUNTIF(Invoices!W:X,A314)&lt;&gt;0,SUMIF(Invoices!W:X,A314,Invoices!X:X)/COUNTIF(Invoices!W:X,A314),0),IF(COUNTIF(Invoices!Y:Z,A314)&lt;&gt;0,IF(COUNTIF(Invoices!Y:Z,A314)&lt;&gt;0,SUMIF(Invoices!Y:Z,A314,Invoices!Z:Z)/COUNTIF(Invoices!Y:Z,A314),0),IF(COUNTIF(Invoices!AA:AB,A314)&lt;&gt;0,IF(COUNTIF(Invoices!AA:AB,A314)&lt;&gt;0,SUMIF(Invoices!AA:AB,A314,Invoices!AB:AB)/COUNTIF(Invoices!AA:AB,A314),0),IF(COUNTIF(Invoices!AC:AD,A314)&lt;&gt;0,IF(COUNTIF(Invoices!AC:AD,A314)&lt;&gt;0,SUMIF(Invoices!AC:AD,A314,Invoices!AD:AD)/COUNTIF(Invoices!AC:AD,A314),0),IF(COUNTIF(Invoices!AE:AF,A314)&lt;&gt;0,IF(COUNTIF(Invoices!AE:AF,A314)&lt;&gt;0,SUMIF(Invoices!AE:AF,A314,Invoices!AF:AF)/COUNTIF(Invoices!AE:AF,A314),0),IF(COUNTIF(Invoices!AG:AH,A314)&lt;&gt;0,IF(COUNTIF(Invoices!AG:AH,A314)&lt;&gt;0,SUMIF(Invoices!AG:AH,A314,Invoices!AH:AH)/COUNTIF(Invoices!AG:AH,A314),0),IF(COUNTIF(Invoices!AI:AJ,A314)&lt;&gt;0,IF(COUNTIF(Invoices!AI:AJ,A314)&lt;&gt;0,SUMIF(Invoices!AI:AJ,A314,Invoices!AJ:AJ)/COUNTIF(Invoices!AI:AJ,A314),0),IF(COUNTIF(Invoices!AK:AL,A314)&lt;&gt;0,IF(COUNTIF(Invoices!AK:AL,A314)&lt;&gt;0,SUMIF(Invoices!AK:AL,A314,Invoices!AL:AL)/COUNTIF(Invoices!AK:AL,A314),0),IF(COUNTIF(Invoices!AM:AN,A314)&lt;&gt;0,IF(COUNTIF(Invoices!AM:AN,A314)&lt;&gt;0,SUMIF(Invoices!AM:AN,A314,Invoices!AN:AN)/COUNTIF(Invoices!AM:AN,A314),0),"Not Available")))))))))))))))</f>
        <v>Not Available</v>
      </c>
    </row>
    <row r="315" spans="1:5" ht="13" x14ac:dyDescent="0.15">
      <c r="A315" s="6" t="s">
        <v>1213</v>
      </c>
      <c r="B315" s="6" t="s">
        <v>568</v>
      </c>
      <c r="C315" s="6" t="s">
        <v>569</v>
      </c>
      <c r="D315" s="6" t="s">
        <v>570</v>
      </c>
      <c r="E315" t="str">
        <f>IF(COUNTIF(Invoices!K:L,A315)&lt;&gt;0,IF(COUNTIF(Invoices!K:L,A315)&lt;&gt;0,SUMIF(Invoices!K:L,A315,Invoices!L:L)/COUNTIF(Invoices!K:L,A315),0),IF(COUNTIF(Invoices!M:N,A315)&lt;&gt;0,IF(COUNTIF(Invoices!M:N,A315)&lt;&gt;0,SUMIF(Invoices!M:N,A315,Invoices!N:N)/COUNTIF(Invoices!M:N,A315),0),IF(COUNTIF(Invoices!O:P,A315)&lt;&gt;0,IF(COUNTIF(Invoices!O:P,A315)&lt;&gt;0,SUMIF(Invoices!O:P,A315,Invoices!P:P)/COUNTIF(Invoices!O:P,A315),0),IF(COUNTIF(Invoices!Q:R,A315)&lt;&gt;0,IF(COUNTIF(Invoices!Q:R,A315)&lt;&gt;0,SUMIF(Invoices!Q:R,A315,Invoices!R:R)/COUNTIF(Invoices!Q:R,A315),0),IF(COUNTIF(Invoices!S:T,A315)&lt;&gt;0,IF(COUNTIF(Invoices!S:T,A315)&lt;&gt;0,SUMIF(Invoices!S:T,A315,Invoices!T:T)/COUNTIF(Invoices!S:T,A315),0),IF(COUNTIF(Invoices!U:V,A315)&lt;&gt;0,IF(COUNTIF(Invoices!U:V,A315)&lt;&gt;0,SUMIF(Invoices!U:V,A315,Invoices!V:V)/COUNTIF(Invoices!U:V,A315),0),IF(COUNTIF(Invoices!W:X,A315)&lt;&gt;0,IF(COUNTIF(Invoices!W:X,A315)&lt;&gt;0,SUMIF(Invoices!W:X,A315,Invoices!X:X)/COUNTIF(Invoices!W:X,A315),0),IF(COUNTIF(Invoices!Y:Z,A315)&lt;&gt;0,IF(COUNTIF(Invoices!Y:Z,A315)&lt;&gt;0,SUMIF(Invoices!Y:Z,A315,Invoices!Z:Z)/COUNTIF(Invoices!Y:Z,A315),0),IF(COUNTIF(Invoices!AA:AB,A315)&lt;&gt;0,IF(COUNTIF(Invoices!AA:AB,A315)&lt;&gt;0,SUMIF(Invoices!AA:AB,A315,Invoices!AB:AB)/COUNTIF(Invoices!AA:AB,A315),0),IF(COUNTIF(Invoices!AC:AD,A315)&lt;&gt;0,IF(COUNTIF(Invoices!AC:AD,A315)&lt;&gt;0,SUMIF(Invoices!AC:AD,A315,Invoices!AD:AD)/COUNTIF(Invoices!AC:AD,A315),0),IF(COUNTIF(Invoices!AE:AF,A315)&lt;&gt;0,IF(COUNTIF(Invoices!AE:AF,A315)&lt;&gt;0,SUMIF(Invoices!AE:AF,A315,Invoices!AF:AF)/COUNTIF(Invoices!AE:AF,A315),0),IF(COUNTIF(Invoices!AG:AH,A315)&lt;&gt;0,IF(COUNTIF(Invoices!AG:AH,A315)&lt;&gt;0,SUMIF(Invoices!AG:AH,A315,Invoices!AH:AH)/COUNTIF(Invoices!AG:AH,A315),0),IF(COUNTIF(Invoices!AI:AJ,A315)&lt;&gt;0,IF(COUNTIF(Invoices!AI:AJ,A315)&lt;&gt;0,SUMIF(Invoices!AI:AJ,A315,Invoices!AJ:AJ)/COUNTIF(Invoices!AI:AJ,A315),0),IF(COUNTIF(Invoices!AK:AL,A315)&lt;&gt;0,IF(COUNTIF(Invoices!AK:AL,A315)&lt;&gt;0,SUMIF(Invoices!AK:AL,A315,Invoices!AL:AL)/COUNTIF(Invoices!AK:AL,A315),0),IF(COUNTIF(Invoices!AM:AN,A315)&lt;&gt;0,IF(COUNTIF(Invoices!AM:AN,A315)&lt;&gt;0,SUMIF(Invoices!AM:AN,A315,Invoices!AN:AN)/COUNTIF(Invoices!AM:AN,A315),0),"Not Available")))))))))))))))</f>
        <v>Not Available</v>
      </c>
    </row>
    <row r="316" spans="1:5" ht="13" x14ac:dyDescent="0.15">
      <c r="A316" s="6" t="s">
        <v>1214</v>
      </c>
      <c r="B316" s="6" t="s">
        <v>764</v>
      </c>
      <c r="C316" s="6" t="s">
        <v>765</v>
      </c>
      <c r="D316" s="6" t="s">
        <v>766</v>
      </c>
      <c r="E316">
        <f ca="1">IF(COUNTIF(Invoices!K:L,A316)&lt;&gt;0,IF(COUNTIF(Invoices!K:L,A316)&lt;&gt;0,SUMIF(Invoices!K:L,A316,Invoices!L:L)/COUNTIF(Invoices!K:L,A316),0),IF(COUNTIF(Invoices!M:N,A316)&lt;&gt;0,IF(COUNTIF(Invoices!M:N,A316)&lt;&gt;0,SUMIF(Invoices!M:N,A316,Invoices!N:N)/COUNTIF(Invoices!M:N,A316),0),IF(COUNTIF(Invoices!O:P,A316)&lt;&gt;0,IF(COUNTIF(Invoices!O:P,A316)&lt;&gt;0,SUMIF(Invoices!O:P,A316,Invoices!P:P)/COUNTIF(Invoices!O:P,A316),0),IF(COUNTIF(Invoices!Q:R,A316)&lt;&gt;0,IF(COUNTIF(Invoices!Q:R,A316)&lt;&gt;0,SUMIF(Invoices!Q:R,A316,Invoices!R:R)/COUNTIF(Invoices!Q:R,A316),0),IF(COUNTIF(Invoices!S:T,A316)&lt;&gt;0,IF(COUNTIF(Invoices!S:T,A316)&lt;&gt;0,SUMIF(Invoices!S:T,A316,Invoices!T:T)/COUNTIF(Invoices!S:T,A316),0),IF(COUNTIF(Invoices!U:V,A316)&lt;&gt;0,IF(COUNTIF(Invoices!U:V,A316)&lt;&gt;0,SUMIF(Invoices!U:V,A316,Invoices!V:V)/COUNTIF(Invoices!U:V,A316),0),IF(COUNTIF(Invoices!W:X,A316)&lt;&gt;0,IF(COUNTIF(Invoices!W:X,A316)&lt;&gt;0,SUMIF(Invoices!W:X,A316,Invoices!X:X)/COUNTIF(Invoices!W:X,A316),0),IF(COUNTIF(Invoices!Y:Z,A316)&lt;&gt;0,IF(COUNTIF(Invoices!Y:Z,A316)&lt;&gt;0,SUMIF(Invoices!Y:Z,A316,Invoices!Z:Z)/COUNTIF(Invoices!Y:Z,A316),0),IF(COUNTIF(Invoices!AA:AB,A316)&lt;&gt;0,IF(COUNTIF(Invoices!AA:AB,A316)&lt;&gt;0,SUMIF(Invoices!AA:AB,A316,Invoices!AB:AB)/COUNTIF(Invoices!AA:AB,A316),0),IF(COUNTIF(Invoices!AC:AD,A316)&lt;&gt;0,IF(COUNTIF(Invoices!AC:AD,A316)&lt;&gt;0,SUMIF(Invoices!AC:AD,A316,Invoices!AD:AD)/COUNTIF(Invoices!AC:AD,A316),0),IF(COUNTIF(Invoices!AE:AF,A316)&lt;&gt;0,IF(COUNTIF(Invoices!AE:AF,A316)&lt;&gt;0,SUMIF(Invoices!AE:AF,A316,Invoices!AF:AF)/COUNTIF(Invoices!AE:AF,A316),0),IF(COUNTIF(Invoices!AG:AH,A316)&lt;&gt;0,IF(COUNTIF(Invoices!AG:AH,A316)&lt;&gt;0,SUMIF(Invoices!AG:AH,A316,Invoices!AH:AH)/COUNTIF(Invoices!AG:AH,A316),0),IF(COUNTIF(Invoices!AI:AJ,A316)&lt;&gt;0,IF(COUNTIF(Invoices!AI:AJ,A316)&lt;&gt;0,SUMIF(Invoices!AI:AJ,A316,Invoices!AJ:AJ)/COUNTIF(Invoices!AI:AJ,A316),0),IF(COUNTIF(Invoices!AK:AL,A316)&lt;&gt;0,IF(COUNTIF(Invoices!AK:AL,A316)&lt;&gt;0,SUMIF(Invoices!AK:AL,A316,Invoices!AL:AL)/COUNTIF(Invoices!AK:AL,A316),0),IF(COUNTIF(Invoices!AM:AN,A316)&lt;&gt;0,IF(COUNTIF(Invoices!AM:AN,A316)&lt;&gt;0,SUMIF(Invoices!AM:AN,A316,Invoices!AN:AN)/COUNTIF(Invoices!AM:AN,A316),0),"Not Available")))))))))))))))</f>
        <v>0.99</v>
      </c>
    </row>
    <row r="317" spans="1:5" ht="13" x14ac:dyDescent="0.15">
      <c r="A317" s="6" t="s">
        <v>1215</v>
      </c>
      <c r="C317" s="6" t="s">
        <v>672</v>
      </c>
      <c r="D317" s="6" t="s">
        <v>673</v>
      </c>
      <c r="E317" t="str">
        <f>IF(COUNTIF(Invoices!K:L,A317)&lt;&gt;0,IF(COUNTIF(Invoices!K:L,A317)&lt;&gt;0,SUMIF(Invoices!K:L,A317,Invoices!L:L)/COUNTIF(Invoices!K:L,A317),0),IF(COUNTIF(Invoices!M:N,A317)&lt;&gt;0,IF(COUNTIF(Invoices!M:N,A317)&lt;&gt;0,SUMIF(Invoices!M:N,A317,Invoices!N:N)/COUNTIF(Invoices!M:N,A317),0),IF(COUNTIF(Invoices!O:P,A317)&lt;&gt;0,IF(COUNTIF(Invoices!O:P,A317)&lt;&gt;0,SUMIF(Invoices!O:P,A317,Invoices!P:P)/COUNTIF(Invoices!O:P,A317),0),IF(COUNTIF(Invoices!Q:R,A317)&lt;&gt;0,IF(COUNTIF(Invoices!Q:R,A317)&lt;&gt;0,SUMIF(Invoices!Q:R,A317,Invoices!R:R)/COUNTIF(Invoices!Q:R,A317),0),IF(COUNTIF(Invoices!S:T,A317)&lt;&gt;0,IF(COUNTIF(Invoices!S:T,A317)&lt;&gt;0,SUMIF(Invoices!S:T,A317,Invoices!T:T)/COUNTIF(Invoices!S:T,A317),0),IF(COUNTIF(Invoices!U:V,A317)&lt;&gt;0,IF(COUNTIF(Invoices!U:V,A317)&lt;&gt;0,SUMIF(Invoices!U:V,A317,Invoices!V:V)/COUNTIF(Invoices!U:V,A317),0),IF(COUNTIF(Invoices!W:X,A317)&lt;&gt;0,IF(COUNTIF(Invoices!W:X,A317)&lt;&gt;0,SUMIF(Invoices!W:X,A317,Invoices!X:X)/COUNTIF(Invoices!W:X,A317),0),IF(COUNTIF(Invoices!Y:Z,A317)&lt;&gt;0,IF(COUNTIF(Invoices!Y:Z,A317)&lt;&gt;0,SUMIF(Invoices!Y:Z,A317,Invoices!Z:Z)/COUNTIF(Invoices!Y:Z,A317),0),IF(COUNTIF(Invoices!AA:AB,A317)&lt;&gt;0,IF(COUNTIF(Invoices!AA:AB,A317)&lt;&gt;0,SUMIF(Invoices!AA:AB,A317,Invoices!AB:AB)/COUNTIF(Invoices!AA:AB,A317),0),IF(COUNTIF(Invoices!AC:AD,A317)&lt;&gt;0,IF(COUNTIF(Invoices!AC:AD,A317)&lt;&gt;0,SUMIF(Invoices!AC:AD,A317,Invoices!AD:AD)/COUNTIF(Invoices!AC:AD,A317),0),IF(COUNTIF(Invoices!AE:AF,A317)&lt;&gt;0,IF(COUNTIF(Invoices!AE:AF,A317)&lt;&gt;0,SUMIF(Invoices!AE:AF,A317,Invoices!AF:AF)/COUNTIF(Invoices!AE:AF,A317),0),IF(COUNTIF(Invoices!AG:AH,A317)&lt;&gt;0,IF(COUNTIF(Invoices!AG:AH,A317)&lt;&gt;0,SUMIF(Invoices!AG:AH,A317,Invoices!AH:AH)/COUNTIF(Invoices!AG:AH,A317),0),IF(COUNTIF(Invoices!AI:AJ,A317)&lt;&gt;0,IF(COUNTIF(Invoices!AI:AJ,A317)&lt;&gt;0,SUMIF(Invoices!AI:AJ,A317,Invoices!AJ:AJ)/COUNTIF(Invoices!AI:AJ,A317),0),IF(COUNTIF(Invoices!AK:AL,A317)&lt;&gt;0,IF(COUNTIF(Invoices!AK:AL,A317)&lt;&gt;0,SUMIF(Invoices!AK:AL,A317,Invoices!AL:AL)/COUNTIF(Invoices!AK:AL,A317),0),IF(COUNTIF(Invoices!AM:AN,A317)&lt;&gt;0,IF(COUNTIF(Invoices!AM:AN,A317)&lt;&gt;0,SUMIF(Invoices!AM:AN,A317,Invoices!AN:AN)/COUNTIF(Invoices!AM:AN,A317),0),"Not Available")))))))))))))))</f>
        <v>Not Available</v>
      </c>
    </row>
    <row r="318" spans="1:5" ht="13" x14ac:dyDescent="0.15">
      <c r="A318" s="6" t="s">
        <v>1216</v>
      </c>
      <c r="B318" s="6" t="s">
        <v>695</v>
      </c>
      <c r="C318" s="6" t="s">
        <v>696</v>
      </c>
      <c r="D318" s="6" t="s">
        <v>697</v>
      </c>
      <c r="E318">
        <f ca="1">IF(COUNTIF(Invoices!K:L,A318)&lt;&gt;0,IF(COUNTIF(Invoices!K:L,A318)&lt;&gt;0,SUMIF(Invoices!K:L,A318,Invoices!L:L)/COUNTIF(Invoices!K:L,A318),0),IF(COUNTIF(Invoices!M:N,A318)&lt;&gt;0,IF(COUNTIF(Invoices!M:N,A318)&lt;&gt;0,SUMIF(Invoices!M:N,A318,Invoices!N:N)/COUNTIF(Invoices!M:N,A318),0),IF(COUNTIF(Invoices!O:P,A318)&lt;&gt;0,IF(COUNTIF(Invoices!O:P,A318)&lt;&gt;0,SUMIF(Invoices!O:P,A318,Invoices!P:P)/COUNTIF(Invoices!O:P,A318),0),IF(COUNTIF(Invoices!Q:R,A318)&lt;&gt;0,IF(COUNTIF(Invoices!Q:R,A318)&lt;&gt;0,SUMIF(Invoices!Q:R,A318,Invoices!R:R)/COUNTIF(Invoices!Q:R,A318),0),IF(COUNTIF(Invoices!S:T,A318)&lt;&gt;0,IF(COUNTIF(Invoices!S:T,A318)&lt;&gt;0,SUMIF(Invoices!S:T,A318,Invoices!T:T)/COUNTIF(Invoices!S:T,A318),0),IF(COUNTIF(Invoices!U:V,A318)&lt;&gt;0,IF(COUNTIF(Invoices!U:V,A318)&lt;&gt;0,SUMIF(Invoices!U:V,A318,Invoices!V:V)/COUNTIF(Invoices!U:V,A318),0),IF(COUNTIF(Invoices!W:X,A318)&lt;&gt;0,IF(COUNTIF(Invoices!W:X,A318)&lt;&gt;0,SUMIF(Invoices!W:X,A318,Invoices!X:X)/COUNTIF(Invoices!W:X,A318),0),IF(COUNTIF(Invoices!Y:Z,A318)&lt;&gt;0,IF(COUNTIF(Invoices!Y:Z,A318)&lt;&gt;0,SUMIF(Invoices!Y:Z,A318,Invoices!Z:Z)/COUNTIF(Invoices!Y:Z,A318),0),IF(COUNTIF(Invoices!AA:AB,A318)&lt;&gt;0,IF(COUNTIF(Invoices!AA:AB,A318)&lt;&gt;0,SUMIF(Invoices!AA:AB,A318,Invoices!AB:AB)/COUNTIF(Invoices!AA:AB,A318),0),IF(COUNTIF(Invoices!AC:AD,A318)&lt;&gt;0,IF(COUNTIF(Invoices!AC:AD,A318)&lt;&gt;0,SUMIF(Invoices!AC:AD,A318,Invoices!AD:AD)/COUNTIF(Invoices!AC:AD,A318),0),IF(COUNTIF(Invoices!AE:AF,A318)&lt;&gt;0,IF(COUNTIF(Invoices!AE:AF,A318)&lt;&gt;0,SUMIF(Invoices!AE:AF,A318,Invoices!AF:AF)/COUNTIF(Invoices!AE:AF,A318),0),IF(COUNTIF(Invoices!AG:AH,A318)&lt;&gt;0,IF(COUNTIF(Invoices!AG:AH,A318)&lt;&gt;0,SUMIF(Invoices!AG:AH,A318,Invoices!AH:AH)/COUNTIF(Invoices!AG:AH,A318),0),IF(COUNTIF(Invoices!AI:AJ,A318)&lt;&gt;0,IF(COUNTIF(Invoices!AI:AJ,A318)&lt;&gt;0,SUMIF(Invoices!AI:AJ,A318,Invoices!AJ:AJ)/COUNTIF(Invoices!AI:AJ,A318),0),IF(COUNTIF(Invoices!AK:AL,A318)&lt;&gt;0,IF(COUNTIF(Invoices!AK:AL,A318)&lt;&gt;0,SUMIF(Invoices!AK:AL,A318,Invoices!AL:AL)/COUNTIF(Invoices!AK:AL,A318),0),IF(COUNTIF(Invoices!AM:AN,A318)&lt;&gt;0,IF(COUNTIF(Invoices!AM:AN,A318)&lt;&gt;0,SUMIF(Invoices!AM:AN,A318,Invoices!AN:AN)/COUNTIF(Invoices!AM:AN,A318),0),"Not Available")))))))))))))))</f>
        <v>0.99</v>
      </c>
    </row>
    <row r="319" spans="1:5" ht="13" x14ac:dyDescent="0.15">
      <c r="A319" s="6" t="s">
        <v>1217</v>
      </c>
      <c r="C319" s="6" t="s">
        <v>561</v>
      </c>
      <c r="D319" s="6" t="s">
        <v>562</v>
      </c>
      <c r="E319">
        <f ca="1">IF(COUNTIF(Invoices!K:L,A319)&lt;&gt;0,IF(COUNTIF(Invoices!K:L,A319)&lt;&gt;0,SUMIF(Invoices!K:L,A319,Invoices!L:L)/COUNTIF(Invoices!K:L,A319),0),IF(COUNTIF(Invoices!M:N,A319)&lt;&gt;0,IF(COUNTIF(Invoices!M:N,A319)&lt;&gt;0,SUMIF(Invoices!M:N,A319,Invoices!N:N)/COUNTIF(Invoices!M:N,A319),0),IF(COUNTIF(Invoices!O:P,A319)&lt;&gt;0,IF(COUNTIF(Invoices!O:P,A319)&lt;&gt;0,SUMIF(Invoices!O:P,A319,Invoices!P:P)/COUNTIF(Invoices!O:P,A319),0),IF(COUNTIF(Invoices!Q:R,A319)&lt;&gt;0,IF(COUNTIF(Invoices!Q:R,A319)&lt;&gt;0,SUMIF(Invoices!Q:R,A319,Invoices!R:R)/COUNTIF(Invoices!Q:R,A319),0),IF(COUNTIF(Invoices!S:T,A319)&lt;&gt;0,IF(COUNTIF(Invoices!S:T,A319)&lt;&gt;0,SUMIF(Invoices!S:T,A319,Invoices!T:T)/COUNTIF(Invoices!S:T,A319),0),IF(COUNTIF(Invoices!U:V,A319)&lt;&gt;0,IF(COUNTIF(Invoices!U:V,A319)&lt;&gt;0,SUMIF(Invoices!U:V,A319,Invoices!V:V)/COUNTIF(Invoices!U:V,A319),0),IF(COUNTIF(Invoices!W:X,A319)&lt;&gt;0,IF(COUNTIF(Invoices!W:X,A319)&lt;&gt;0,SUMIF(Invoices!W:X,A319,Invoices!X:X)/COUNTIF(Invoices!W:X,A319),0),IF(COUNTIF(Invoices!Y:Z,A319)&lt;&gt;0,IF(COUNTIF(Invoices!Y:Z,A319)&lt;&gt;0,SUMIF(Invoices!Y:Z,A319,Invoices!Z:Z)/COUNTIF(Invoices!Y:Z,A319),0),IF(COUNTIF(Invoices!AA:AB,A319)&lt;&gt;0,IF(COUNTIF(Invoices!AA:AB,A319)&lt;&gt;0,SUMIF(Invoices!AA:AB,A319,Invoices!AB:AB)/COUNTIF(Invoices!AA:AB,A319),0),IF(COUNTIF(Invoices!AC:AD,A319)&lt;&gt;0,IF(COUNTIF(Invoices!AC:AD,A319)&lt;&gt;0,SUMIF(Invoices!AC:AD,A319,Invoices!AD:AD)/COUNTIF(Invoices!AC:AD,A319),0),IF(COUNTIF(Invoices!AE:AF,A319)&lt;&gt;0,IF(COUNTIF(Invoices!AE:AF,A319)&lt;&gt;0,SUMIF(Invoices!AE:AF,A319,Invoices!AF:AF)/COUNTIF(Invoices!AE:AF,A319),0),IF(COUNTIF(Invoices!AG:AH,A319)&lt;&gt;0,IF(COUNTIF(Invoices!AG:AH,A319)&lt;&gt;0,SUMIF(Invoices!AG:AH,A319,Invoices!AH:AH)/COUNTIF(Invoices!AG:AH,A319),0),IF(COUNTIF(Invoices!AI:AJ,A319)&lt;&gt;0,IF(COUNTIF(Invoices!AI:AJ,A319)&lt;&gt;0,SUMIF(Invoices!AI:AJ,A319,Invoices!AJ:AJ)/COUNTIF(Invoices!AI:AJ,A319),0),IF(COUNTIF(Invoices!AK:AL,A319)&lt;&gt;0,IF(COUNTIF(Invoices!AK:AL,A319)&lt;&gt;0,SUMIF(Invoices!AK:AL,A319,Invoices!AL:AL)/COUNTIF(Invoices!AK:AL,A319),0),IF(COUNTIF(Invoices!AM:AN,A319)&lt;&gt;0,IF(COUNTIF(Invoices!AM:AN,A319)&lt;&gt;0,SUMIF(Invoices!AM:AN,A319,Invoices!AN:AN)/COUNTIF(Invoices!AM:AN,A319),0),"Not Available")))))))))))))))</f>
        <v>0.99</v>
      </c>
    </row>
    <row r="320" spans="1:5" ht="13" x14ac:dyDescent="0.15">
      <c r="A320" s="6" t="s">
        <v>1218</v>
      </c>
      <c r="B320" s="6" t="s">
        <v>1219</v>
      </c>
      <c r="C320" s="6" t="s">
        <v>1220</v>
      </c>
      <c r="D320" s="6" t="s">
        <v>562</v>
      </c>
      <c r="E320" t="str">
        <f>IF(COUNTIF(Invoices!K:L,A320)&lt;&gt;0,IF(COUNTIF(Invoices!K:L,A320)&lt;&gt;0,SUMIF(Invoices!K:L,A320,Invoices!L:L)/COUNTIF(Invoices!K:L,A320),0),IF(COUNTIF(Invoices!M:N,A320)&lt;&gt;0,IF(COUNTIF(Invoices!M:N,A320)&lt;&gt;0,SUMIF(Invoices!M:N,A320,Invoices!N:N)/COUNTIF(Invoices!M:N,A320),0),IF(COUNTIF(Invoices!O:P,A320)&lt;&gt;0,IF(COUNTIF(Invoices!O:P,A320)&lt;&gt;0,SUMIF(Invoices!O:P,A320,Invoices!P:P)/COUNTIF(Invoices!O:P,A320),0),IF(COUNTIF(Invoices!Q:R,A320)&lt;&gt;0,IF(COUNTIF(Invoices!Q:R,A320)&lt;&gt;0,SUMIF(Invoices!Q:R,A320,Invoices!R:R)/COUNTIF(Invoices!Q:R,A320),0),IF(COUNTIF(Invoices!S:T,A320)&lt;&gt;0,IF(COUNTIF(Invoices!S:T,A320)&lt;&gt;0,SUMIF(Invoices!S:T,A320,Invoices!T:T)/COUNTIF(Invoices!S:T,A320),0),IF(COUNTIF(Invoices!U:V,A320)&lt;&gt;0,IF(COUNTIF(Invoices!U:V,A320)&lt;&gt;0,SUMIF(Invoices!U:V,A320,Invoices!V:V)/COUNTIF(Invoices!U:V,A320),0),IF(COUNTIF(Invoices!W:X,A320)&lt;&gt;0,IF(COUNTIF(Invoices!W:X,A320)&lt;&gt;0,SUMIF(Invoices!W:X,A320,Invoices!X:X)/COUNTIF(Invoices!W:X,A320),0),IF(COUNTIF(Invoices!Y:Z,A320)&lt;&gt;0,IF(COUNTIF(Invoices!Y:Z,A320)&lt;&gt;0,SUMIF(Invoices!Y:Z,A320,Invoices!Z:Z)/COUNTIF(Invoices!Y:Z,A320),0),IF(COUNTIF(Invoices!AA:AB,A320)&lt;&gt;0,IF(COUNTIF(Invoices!AA:AB,A320)&lt;&gt;0,SUMIF(Invoices!AA:AB,A320,Invoices!AB:AB)/COUNTIF(Invoices!AA:AB,A320),0),IF(COUNTIF(Invoices!AC:AD,A320)&lt;&gt;0,IF(COUNTIF(Invoices!AC:AD,A320)&lt;&gt;0,SUMIF(Invoices!AC:AD,A320,Invoices!AD:AD)/COUNTIF(Invoices!AC:AD,A320),0),IF(COUNTIF(Invoices!AE:AF,A320)&lt;&gt;0,IF(COUNTIF(Invoices!AE:AF,A320)&lt;&gt;0,SUMIF(Invoices!AE:AF,A320,Invoices!AF:AF)/COUNTIF(Invoices!AE:AF,A320),0),IF(COUNTIF(Invoices!AG:AH,A320)&lt;&gt;0,IF(COUNTIF(Invoices!AG:AH,A320)&lt;&gt;0,SUMIF(Invoices!AG:AH,A320,Invoices!AH:AH)/COUNTIF(Invoices!AG:AH,A320),0),IF(COUNTIF(Invoices!AI:AJ,A320)&lt;&gt;0,IF(COUNTIF(Invoices!AI:AJ,A320)&lt;&gt;0,SUMIF(Invoices!AI:AJ,A320,Invoices!AJ:AJ)/COUNTIF(Invoices!AI:AJ,A320),0),IF(COUNTIF(Invoices!AK:AL,A320)&lt;&gt;0,IF(COUNTIF(Invoices!AK:AL,A320)&lt;&gt;0,SUMIF(Invoices!AK:AL,A320,Invoices!AL:AL)/COUNTIF(Invoices!AK:AL,A320),0),IF(COUNTIF(Invoices!AM:AN,A320)&lt;&gt;0,IF(COUNTIF(Invoices!AM:AN,A320)&lt;&gt;0,SUMIF(Invoices!AM:AN,A320,Invoices!AN:AN)/COUNTIF(Invoices!AM:AN,A320),0),"Not Available")))))))))))))))</f>
        <v>Not Available</v>
      </c>
    </row>
    <row r="321" spans="1:5" ht="13" x14ac:dyDescent="0.15">
      <c r="A321" s="6" t="s">
        <v>1221</v>
      </c>
      <c r="B321" s="6" t="s">
        <v>564</v>
      </c>
      <c r="C321" s="6" t="s">
        <v>835</v>
      </c>
      <c r="D321" s="6" t="s">
        <v>566</v>
      </c>
      <c r="E321" t="str">
        <f>IF(COUNTIF(Invoices!K:L,A321)&lt;&gt;0,IF(COUNTIF(Invoices!K:L,A321)&lt;&gt;0,SUMIF(Invoices!K:L,A321,Invoices!L:L)/COUNTIF(Invoices!K:L,A321),0),IF(COUNTIF(Invoices!M:N,A321)&lt;&gt;0,IF(COUNTIF(Invoices!M:N,A321)&lt;&gt;0,SUMIF(Invoices!M:N,A321,Invoices!N:N)/COUNTIF(Invoices!M:N,A321),0),IF(COUNTIF(Invoices!O:P,A321)&lt;&gt;0,IF(COUNTIF(Invoices!O:P,A321)&lt;&gt;0,SUMIF(Invoices!O:P,A321,Invoices!P:P)/COUNTIF(Invoices!O:P,A321),0),IF(COUNTIF(Invoices!Q:R,A321)&lt;&gt;0,IF(COUNTIF(Invoices!Q:R,A321)&lt;&gt;0,SUMIF(Invoices!Q:R,A321,Invoices!R:R)/COUNTIF(Invoices!Q:R,A321),0),IF(COUNTIF(Invoices!S:T,A321)&lt;&gt;0,IF(COUNTIF(Invoices!S:T,A321)&lt;&gt;0,SUMIF(Invoices!S:T,A321,Invoices!T:T)/COUNTIF(Invoices!S:T,A321),0),IF(COUNTIF(Invoices!U:V,A321)&lt;&gt;0,IF(COUNTIF(Invoices!U:V,A321)&lt;&gt;0,SUMIF(Invoices!U:V,A321,Invoices!V:V)/COUNTIF(Invoices!U:V,A321),0),IF(COUNTIF(Invoices!W:X,A321)&lt;&gt;0,IF(COUNTIF(Invoices!W:X,A321)&lt;&gt;0,SUMIF(Invoices!W:X,A321,Invoices!X:X)/COUNTIF(Invoices!W:X,A321),0),IF(COUNTIF(Invoices!Y:Z,A321)&lt;&gt;0,IF(COUNTIF(Invoices!Y:Z,A321)&lt;&gt;0,SUMIF(Invoices!Y:Z,A321,Invoices!Z:Z)/COUNTIF(Invoices!Y:Z,A321),0),IF(COUNTIF(Invoices!AA:AB,A321)&lt;&gt;0,IF(COUNTIF(Invoices!AA:AB,A321)&lt;&gt;0,SUMIF(Invoices!AA:AB,A321,Invoices!AB:AB)/COUNTIF(Invoices!AA:AB,A321),0),IF(COUNTIF(Invoices!AC:AD,A321)&lt;&gt;0,IF(COUNTIF(Invoices!AC:AD,A321)&lt;&gt;0,SUMIF(Invoices!AC:AD,A321,Invoices!AD:AD)/COUNTIF(Invoices!AC:AD,A321),0),IF(COUNTIF(Invoices!AE:AF,A321)&lt;&gt;0,IF(COUNTIF(Invoices!AE:AF,A321)&lt;&gt;0,SUMIF(Invoices!AE:AF,A321,Invoices!AF:AF)/COUNTIF(Invoices!AE:AF,A321),0),IF(COUNTIF(Invoices!AG:AH,A321)&lt;&gt;0,IF(COUNTIF(Invoices!AG:AH,A321)&lt;&gt;0,SUMIF(Invoices!AG:AH,A321,Invoices!AH:AH)/COUNTIF(Invoices!AG:AH,A321),0),IF(COUNTIF(Invoices!AI:AJ,A321)&lt;&gt;0,IF(COUNTIF(Invoices!AI:AJ,A321)&lt;&gt;0,SUMIF(Invoices!AI:AJ,A321,Invoices!AJ:AJ)/COUNTIF(Invoices!AI:AJ,A321),0),IF(COUNTIF(Invoices!AK:AL,A321)&lt;&gt;0,IF(COUNTIF(Invoices!AK:AL,A321)&lt;&gt;0,SUMIF(Invoices!AK:AL,A321,Invoices!AL:AL)/COUNTIF(Invoices!AK:AL,A321),0),IF(COUNTIF(Invoices!AM:AN,A321)&lt;&gt;0,IF(COUNTIF(Invoices!AM:AN,A321)&lt;&gt;0,SUMIF(Invoices!AM:AN,A321,Invoices!AN:AN)/COUNTIF(Invoices!AM:AN,A321),0),"Not Available")))))))))))))))</f>
        <v>Not Available</v>
      </c>
    </row>
    <row r="322" spans="1:5" ht="13" x14ac:dyDescent="0.15">
      <c r="A322" s="6" t="s">
        <v>1222</v>
      </c>
      <c r="B322" s="6" t="s">
        <v>1223</v>
      </c>
      <c r="C322" s="6" t="s">
        <v>977</v>
      </c>
      <c r="D322" s="6" t="s">
        <v>976</v>
      </c>
      <c r="E322">
        <f ca="1">IF(COUNTIF(Invoices!K:L,A322)&lt;&gt;0,IF(COUNTIF(Invoices!K:L,A322)&lt;&gt;0,SUMIF(Invoices!K:L,A322,Invoices!L:L)/COUNTIF(Invoices!K:L,A322),0),IF(COUNTIF(Invoices!M:N,A322)&lt;&gt;0,IF(COUNTIF(Invoices!M:N,A322)&lt;&gt;0,SUMIF(Invoices!M:N,A322,Invoices!N:N)/COUNTIF(Invoices!M:N,A322),0),IF(COUNTIF(Invoices!O:P,A322)&lt;&gt;0,IF(COUNTIF(Invoices!O:P,A322)&lt;&gt;0,SUMIF(Invoices!O:P,A322,Invoices!P:P)/COUNTIF(Invoices!O:P,A322),0),IF(COUNTIF(Invoices!Q:R,A322)&lt;&gt;0,IF(COUNTIF(Invoices!Q:R,A322)&lt;&gt;0,SUMIF(Invoices!Q:R,A322,Invoices!R:R)/COUNTIF(Invoices!Q:R,A322),0),IF(COUNTIF(Invoices!S:T,A322)&lt;&gt;0,IF(COUNTIF(Invoices!S:T,A322)&lt;&gt;0,SUMIF(Invoices!S:T,A322,Invoices!T:T)/COUNTIF(Invoices!S:T,A322),0),IF(COUNTIF(Invoices!U:V,A322)&lt;&gt;0,IF(COUNTIF(Invoices!U:V,A322)&lt;&gt;0,SUMIF(Invoices!U:V,A322,Invoices!V:V)/COUNTIF(Invoices!U:V,A322),0),IF(COUNTIF(Invoices!W:X,A322)&lt;&gt;0,IF(COUNTIF(Invoices!W:X,A322)&lt;&gt;0,SUMIF(Invoices!W:X,A322,Invoices!X:X)/COUNTIF(Invoices!W:X,A322),0),IF(COUNTIF(Invoices!Y:Z,A322)&lt;&gt;0,IF(COUNTIF(Invoices!Y:Z,A322)&lt;&gt;0,SUMIF(Invoices!Y:Z,A322,Invoices!Z:Z)/COUNTIF(Invoices!Y:Z,A322),0),IF(COUNTIF(Invoices!AA:AB,A322)&lt;&gt;0,IF(COUNTIF(Invoices!AA:AB,A322)&lt;&gt;0,SUMIF(Invoices!AA:AB,A322,Invoices!AB:AB)/COUNTIF(Invoices!AA:AB,A322),0),IF(COUNTIF(Invoices!AC:AD,A322)&lt;&gt;0,IF(COUNTIF(Invoices!AC:AD,A322)&lt;&gt;0,SUMIF(Invoices!AC:AD,A322,Invoices!AD:AD)/COUNTIF(Invoices!AC:AD,A322),0),IF(COUNTIF(Invoices!AE:AF,A322)&lt;&gt;0,IF(COUNTIF(Invoices!AE:AF,A322)&lt;&gt;0,SUMIF(Invoices!AE:AF,A322,Invoices!AF:AF)/COUNTIF(Invoices!AE:AF,A322),0),IF(COUNTIF(Invoices!AG:AH,A322)&lt;&gt;0,IF(COUNTIF(Invoices!AG:AH,A322)&lt;&gt;0,SUMIF(Invoices!AG:AH,A322,Invoices!AH:AH)/COUNTIF(Invoices!AG:AH,A322),0),IF(COUNTIF(Invoices!AI:AJ,A322)&lt;&gt;0,IF(COUNTIF(Invoices!AI:AJ,A322)&lt;&gt;0,SUMIF(Invoices!AI:AJ,A322,Invoices!AJ:AJ)/COUNTIF(Invoices!AI:AJ,A322),0),IF(COUNTIF(Invoices!AK:AL,A322)&lt;&gt;0,IF(COUNTIF(Invoices!AK:AL,A322)&lt;&gt;0,SUMIF(Invoices!AK:AL,A322,Invoices!AL:AL)/COUNTIF(Invoices!AK:AL,A322),0),IF(COUNTIF(Invoices!AM:AN,A322)&lt;&gt;0,IF(COUNTIF(Invoices!AM:AN,A322)&lt;&gt;0,SUMIF(Invoices!AM:AN,A322,Invoices!AN:AN)/COUNTIF(Invoices!AM:AN,A322),0),"Not Available")))))))))))))))</f>
        <v>0.99</v>
      </c>
    </row>
    <row r="323" spans="1:5" ht="13" x14ac:dyDescent="0.15">
      <c r="A323" s="6" t="s">
        <v>1224</v>
      </c>
      <c r="B323" s="6" t="s">
        <v>557</v>
      </c>
      <c r="C323" s="6" t="s">
        <v>558</v>
      </c>
      <c r="D323" s="6" t="s">
        <v>559</v>
      </c>
      <c r="E323">
        <f ca="1">IF(COUNTIF(Invoices!K:L,A323)&lt;&gt;0,IF(COUNTIF(Invoices!K:L,A323)&lt;&gt;0,SUMIF(Invoices!K:L,A323,Invoices!L:L)/COUNTIF(Invoices!K:L,A323),0),IF(COUNTIF(Invoices!M:N,A323)&lt;&gt;0,IF(COUNTIF(Invoices!M:N,A323)&lt;&gt;0,SUMIF(Invoices!M:N,A323,Invoices!N:N)/COUNTIF(Invoices!M:N,A323),0),IF(COUNTIF(Invoices!O:P,A323)&lt;&gt;0,IF(COUNTIF(Invoices!O:P,A323)&lt;&gt;0,SUMIF(Invoices!O:P,A323,Invoices!P:P)/COUNTIF(Invoices!O:P,A323),0),IF(COUNTIF(Invoices!Q:R,A323)&lt;&gt;0,IF(COUNTIF(Invoices!Q:R,A323)&lt;&gt;0,SUMIF(Invoices!Q:R,A323,Invoices!R:R)/COUNTIF(Invoices!Q:R,A323),0),IF(COUNTIF(Invoices!S:T,A323)&lt;&gt;0,IF(COUNTIF(Invoices!S:T,A323)&lt;&gt;0,SUMIF(Invoices!S:T,A323,Invoices!T:T)/COUNTIF(Invoices!S:T,A323),0),IF(COUNTIF(Invoices!U:V,A323)&lt;&gt;0,IF(COUNTIF(Invoices!U:V,A323)&lt;&gt;0,SUMIF(Invoices!U:V,A323,Invoices!V:V)/COUNTIF(Invoices!U:V,A323),0),IF(COUNTIF(Invoices!W:X,A323)&lt;&gt;0,IF(COUNTIF(Invoices!W:X,A323)&lt;&gt;0,SUMIF(Invoices!W:X,A323,Invoices!X:X)/COUNTIF(Invoices!W:X,A323),0),IF(COUNTIF(Invoices!Y:Z,A323)&lt;&gt;0,IF(COUNTIF(Invoices!Y:Z,A323)&lt;&gt;0,SUMIF(Invoices!Y:Z,A323,Invoices!Z:Z)/COUNTIF(Invoices!Y:Z,A323),0),IF(COUNTIF(Invoices!AA:AB,A323)&lt;&gt;0,IF(COUNTIF(Invoices!AA:AB,A323)&lt;&gt;0,SUMIF(Invoices!AA:AB,A323,Invoices!AB:AB)/COUNTIF(Invoices!AA:AB,A323),0),IF(COUNTIF(Invoices!AC:AD,A323)&lt;&gt;0,IF(COUNTIF(Invoices!AC:AD,A323)&lt;&gt;0,SUMIF(Invoices!AC:AD,A323,Invoices!AD:AD)/COUNTIF(Invoices!AC:AD,A323),0),IF(COUNTIF(Invoices!AE:AF,A323)&lt;&gt;0,IF(COUNTIF(Invoices!AE:AF,A323)&lt;&gt;0,SUMIF(Invoices!AE:AF,A323,Invoices!AF:AF)/COUNTIF(Invoices!AE:AF,A323),0),IF(COUNTIF(Invoices!AG:AH,A323)&lt;&gt;0,IF(COUNTIF(Invoices!AG:AH,A323)&lt;&gt;0,SUMIF(Invoices!AG:AH,A323,Invoices!AH:AH)/COUNTIF(Invoices!AG:AH,A323),0),IF(COUNTIF(Invoices!AI:AJ,A323)&lt;&gt;0,IF(COUNTIF(Invoices!AI:AJ,A323)&lt;&gt;0,SUMIF(Invoices!AI:AJ,A323,Invoices!AJ:AJ)/COUNTIF(Invoices!AI:AJ,A323),0),IF(COUNTIF(Invoices!AK:AL,A323)&lt;&gt;0,IF(COUNTIF(Invoices!AK:AL,A323)&lt;&gt;0,SUMIF(Invoices!AK:AL,A323,Invoices!AL:AL)/COUNTIF(Invoices!AK:AL,A323),0),IF(COUNTIF(Invoices!AM:AN,A323)&lt;&gt;0,IF(COUNTIF(Invoices!AM:AN,A323)&lt;&gt;0,SUMIF(Invoices!AM:AN,A323,Invoices!AN:AN)/COUNTIF(Invoices!AM:AN,A323),0),"Not Available")))))))))))))))</f>
        <v>0.99</v>
      </c>
    </row>
    <row r="324" spans="1:5" ht="13" x14ac:dyDescent="0.15">
      <c r="A324" s="6" t="s">
        <v>1224</v>
      </c>
      <c r="B324" s="6" t="s">
        <v>1225</v>
      </c>
      <c r="C324" s="6" t="s">
        <v>743</v>
      </c>
      <c r="D324" s="6" t="s">
        <v>744</v>
      </c>
      <c r="E324">
        <f ca="1">IF(COUNTIF(Invoices!K:L,A324)&lt;&gt;0,IF(COUNTIF(Invoices!K:L,A324)&lt;&gt;0,SUMIF(Invoices!K:L,A324,Invoices!L:L)/COUNTIF(Invoices!K:L,A324),0),IF(COUNTIF(Invoices!M:N,A324)&lt;&gt;0,IF(COUNTIF(Invoices!M:N,A324)&lt;&gt;0,SUMIF(Invoices!M:N,A324,Invoices!N:N)/COUNTIF(Invoices!M:N,A324),0),IF(COUNTIF(Invoices!O:P,A324)&lt;&gt;0,IF(COUNTIF(Invoices!O:P,A324)&lt;&gt;0,SUMIF(Invoices!O:P,A324,Invoices!P:P)/COUNTIF(Invoices!O:P,A324),0),IF(COUNTIF(Invoices!Q:R,A324)&lt;&gt;0,IF(COUNTIF(Invoices!Q:R,A324)&lt;&gt;0,SUMIF(Invoices!Q:R,A324,Invoices!R:R)/COUNTIF(Invoices!Q:R,A324),0),IF(COUNTIF(Invoices!S:T,A324)&lt;&gt;0,IF(COUNTIF(Invoices!S:T,A324)&lt;&gt;0,SUMIF(Invoices!S:T,A324,Invoices!T:T)/COUNTIF(Invoices!S:T,A324),0),IF(COUNTIF(Invoices!U:V,A324)&lt;&gt;0,IF(COUNTIF(Invoices!U:V,A324)&lt;&gt;0,SUMIF(Invoices!U:V,A324,Invoices!V:V)/COUNTIF(Invoices!U:V,A324),0),IF(COUNTIF(Invoices!W:X,A324)&lt;&gt;0,IF(COUNTIF(Invoices!W:X,A324)&lt;&gt;0,SUMIF(Invoices!W:X,A324,Invoices!X:X)/COUNTIF(Invoices!W:X,A324),0),IF(COUNTIF(Invoices!Y:Z,A324)&lt;&gt;0,IF(COUNTIF(Invoices!Y:Z,A324)&lt;&gt;0,SUMIF(Invoices!Y:Z,A324,Invoices!Z:Z)/COUNTIF(Invoices!Y:Z,A324),0),IF(COUNTIF(Invoices!AA:AB,A324)&lt;&gt;0,IF(COUNTIF(Invoices!AA:AB,A324)&lt;&gt;0,SUMIF(Invoices!AA:AB,A324,Invoices!AB:AB)/COUNTIF(Invoices!AA:AB,A324),0),IF(COUNTIF(Invoices!AC:AD,A324)&lt;&gt;0,IF(COUNTIF(Invoices!AC:AD,A324)&lt;&gt;0,SUMIF(Invoices!AC:AD,A324,Invoices!AD:AD)/COUNTIF(Invoices!AC:AD,A324),0),IF(COUNTIF(Invoices!AE:AF,A324)&lt;&gt;0,IF(COUNTIF(Invoices!AE:AF,A324)&lt;&gt;0,SUMIF(Invoices!AE:AF,A324,Invoices!AF:AF)/COUNTIF(Invoices!AE:AF,A324),0),IF(COUNTIF(Invoices!AG:AH,A324)&lt;&gt;0,IF(COUNTIF(Invoices!AG:AH,A324)&lt;&gt;0,SUMIF(Invoices!AG:AH,A324,Invoices!AH:AH)/COUNTIF(Invoices!AG:AH,A324),0),IF(COUNTIF(Invoices!AI:AJ,A324)&lt;&gt;0,IF(COUNTIF(Invoices!AI:AJ,A324)&lt;&gt;0,SUMIF(Invoices!AI:AJ,A324,Invoices!AJ:AJ)/COUNTIF(Invoices!AI:AJ,A324),0),IF(COUNTIF(Invoices!AK:AL,A324)&lt;&gt;0,IF(COUNTIF(Invoices!AK:AL,A324)&lt;&gt;0,SUMIF(Invoices!AK:AL,A324,Invoices!AL:AL)/COUNTIF(Invoices!AK:AL,A324),0),IF(COUNTIF(Invoices!AM:AN,A324)&lt;&gt;0,IF(COUNTIF(Invoices!AM:AN,A324)&lt;&gt;0,SUMIF(Invoices!AM:AN,A324,Invoices!AN:AN)/COUNTIF(Invoices!AM:AN,A324),0),"Not Available")))))))))))))))</f>
        <v>0.99</v>
      </c>
    </row>
    <row r="325" spans="1:5" ht="13" x14ac:dyDescent="0.15">
      <c r="A325" s="6" t="s">
        <v>1226</v>
      </c>
      <c r="C325" s="6" t="s">
        <v>1227</v>
      </c>
      <c r="D325" s="6" t="s">
        <v>1227</v>
      </c>
      <c r="E325" t="str">
        <f>IF(COUNTIF(Invoices!K:L,A325)&lt;&gt;0,IF(COUNTIF(Invoices!K:L,A325)&lt;&gt;0,SUMIF(Invoices!K:L,A325,Invoices!L:L)/COUNTIF(Invoices!K:L,A325),0),IF(COUNTIF(Invoices!M:N,A325)&lt;&gt;0,IF(COUNTIF(Invoices!M:N,A325)&lt;&gt;0,SUMIF(Invoices!M:N,A325,Invoices!N:N)/COUNTIF(Invoices!M:N,A325),0),IF(COUNTIF(Invoices!O:P,A325)&lt;&gt;0,IF(COUNTIF(Invoices!O:P,A325)&lt;&gt;0,SUMIF(Invoices!O:P,A325,Invoices!P:P)/COUNTIF(Invoices!O:P,A325),0),IF(COUNTIF(Invoices!Q:R,A325)&lt;&gt;0,IF(COUNTIF(Invoices!Q:R,A325)&lt;&gt;0,SUMIF(Invoices!Q:R,A325,Invoices!R:R)/COUNTIF(Invoices!Q:R,A325),0),IF(COUNTIF(Invoices!S:T,A325)&lt;&gt;0,IF(COUNTIF(Invoices!S:T,A325)&lt;&gt;0,SUMIF(Invoices!S:T,A325,Invoices!T:T)/COUNTIF(Invoices!S:T,A325),0),IF(COUNTIF(Invoices!U:V,A325)&lt;&gt;0,IF(COUNTIF(Invoices!U:V,A325)&lt;&gt;0,SUMIF(Invoices!U:V,A325,Invoices!V:V)/COUNTIF(Invoices!U:V,A325),0),IF(COUNTIF(Invoices!W:X,A325)&lt;&gt;0,IF(COUNTIF(Invoices!W:X,A325)&lt;&gt;0,SUMIF(Invoices!W:X,A325,Invoices!X:X)/COUNTIF(Invoices!W:X,A325),0),IF(COUNTIF(Invoices!Y:Z,A325)&lt;&gt;0,IF(COUNTIF(Invoices!Y:Z,A325)&lt;&gt;0,SUMIF(Invoices!Y:Z,A325,Invoices!Z:Z)/COUNTIF(Invoices!Y:Z,A325),0),IF(COUNTIF(Invoices!AA:AB,A325)&lt;&gt;0,IF(COUNTIF(Invoices!AA:AB,A325)&lt;&gt;0,SUMIF(Invoices!AA:AB,A325,Invoices!AB:AB)/COUNTIF(Invoices!AA:AB,A325),0),IF(COUNTIF(Invoices!AC:AD,A325)&lt;&gt;0,IF(COUNTIF(Invoices!AC:AD,A325)&lt;&gt;0,SUMIF(Invoices!AC:AD,A325,Invoices!AD:AD)/COUNTIF(Invoices!AC:AD,A325),0),IF(COUNTIF(Invoices!AE:AF,A325)&lt;&gt;0,IF(COUNTIF(Invoices!AE:AF,A325)&lt;&gt;0,SUMIF(Invoices!AE:AF,A325,Invoices!AF:AF)/COUNTIF(Invoices!AE:AF,A325),0),IF(COUNTIF(Invoices!AG:AH,A325)&lt;&gt;0,IF(COUNTIF(Invoices!AG:AH,A325)&lt;&gt;0,SUMIF(Invoices!AG:AH,A325,Invoices!AH:AH)/COUNTIF(Invoices!AG:AH,A325),0),IF(COUNTIF(Invoices!AI:AJ,A325)&lt;&gt;0,IF(COUNTIF(Invoices!AI:AJ,A325)&lt;&gt;0,SUMIF(Invoices!AI:AJ,A325,Invoices!AJ:AJ)/COUNTIF(Invoices!AI:AJ,A325),0),IF(COUNTIF(Invoices!AK:AL,A325)&lt;&gt;0,IF(COUNTIF(Invoices!AK:AL,A325)&lt;&gt;0,SUMIF(Invoices!AK:AL,A325,Invoices!AL:AL)/COUNTIF(Invoices!AK:AL,A325),0),IF(COUNTIF(Invoices!AM:AN,A325)&lt;&gt;0,IF(COUNTIF(Invoices!AM:AN,A325)&lt;&gt;0,SUMIF(Invoices!AM:AN,A325,Invoices!AN:AN)/COUNTIF(Invoices!AM:AN,A325),0),"Not Available")))))))))))))))</f>
        <v>Not Available</v>
      </c>
    </row>
    <row r="326" spans="1:5" ht="13" x14ac:dyDescent="0.15">
      <c r="A326" s="6" t="s">
        <v>1228</v>
      </c>
      <c r="B326" s="6" t="s">
        <v>724</v>
      </c>
      <c r="C326" s="6" t="s">
        <v>725</v>
      </c>
      <c r="D326" s="6" t="s">
        <v>726</v>
      </c>
      <c r="E326" t="str">
        <f>IF(COUNTIF(Invoices!K:L,A326)&lt;&gt;0,IF(COUNTIF(Invoices!K:L,A326)&lt;&gt;0,SUMIF(Invoices!K:L,A326,Invoices!L:L)/COUNTIF(Invoices!K:L,A326),0),IF(COUNTIF(Invoices!M:N,A326)&lt;&gt;0,IF(COUNTIF(Invoices!M:N,A326)&lt;&gt;0,SUMIF(Invoices!M:N,A326,Invoices!N:N)/COUNTIF(Invoices!M:N,A326),0),IF(COUNTIF(Invoices!O:P,A326)&lt;&gt;0,IF(COUNTIF(Invoices!O:P,A326)&lt;&gt;0,SUMIF(Invoices!O:P,A326,Invoices!P:P)/COUNTIF(Invoices!O:P,A326),0),IF(COUNTIF(Invoices!Q:R,A326)&lt;&gt;0,IF(COUNTIF(Invoices!Q:R,A326)&lt;&gt;0,SUMIF(Invoices!Q:R,A326,Invoices!R:R)/COUNTIF(Invoices!Q:R,A326),0),IF(COUNTIF(Invoices!S:T,A326)&lt;&gt;0,IF(COUNTIF(Invoices!S:T,A326)&lt;&gt;0,SUMIF(Invoices!S:T,A326,Invoices!T:T)/COUNTIF(Invoices!S:T,A326),0),IF(COUNTIF(Invoices!U:V,A326)&lt;&gt;0,IF(COUNTIF(Invoices!U:V,A326)&lt;&gt;0,SUMIF(Invoices!U:V,A326,Invoices!V:V)/COUNTIF(Invoices!U:V,A326),0),IF(COUNTIF(Invoices!W:X,A326)&lt;&gt;0,IF(COUNTIF(Invoices!W:X,A326)&lt;&gt;0,SUMIF(Invoices!W:X,A326,Invoices!X:X)/COUNTIF(Invoices!W:X,A326),0),IF(COUNTIF(Invoices!Y:Z,A326)&lt;&gt;0,IF(COUNTIF(Invoices!Y:Z,A326)&lt;&gt;0,SUMIF(Invoices!Y:Z,A326,Invoices!Z:Z)/COUNTIF(Invoices!Y:Z,A326),0),IF(COUNTIF(Invoices!AA:AB,A326)&lt;&gt;0,IF(COUNTIF(Invoices!AA:AB,A326)&lt;&gt;0,SUMIF(Invoices!AA:AB,A326,Invoices!AB:AB)/COUNTIF(Invoices!AA:AB,A326),0),IF(COUNTIF(Invoices!AC:AD,A326)&lt;&gt;0,IF(COUNTIF(Invoices!AC:AD,A326)&lt;&gt;0,SUMIF(Invoices!AC:AD,A326,Invoices!AD:AD)/COUNTIF(Invoices!AC:AD,A326),0),IF(COUNTIF(Invoices!AE:AF,A326)&lt;&gt;0,IF(COUNTIF(Invoices!AE:AF,A326)&lt;&gt;0,SUMIF(Invoices!AE:AF,A326,Invoices!AF:AF)/COUNTIF(Invoices!AE:AF,A326),0),IF(COUNTIF(Invoices!AG:AH,A326)&lt;&gt;0,IF(COUNTIF(Invoices!AG:AH,A326)&lt;&gt;0,SUMIF(Invoices!AG:AH,A326,Invoices!AH:AH)/COUNTIF(Invoices!AG:AH,A326),0),IF(COUNTIF(Invoices!AI:AJ,A326)&lt;&gt;0,IF(COUNTIF(Invoices!AI:AJ,A326)&lt;&gt;0,SUMIF(Invoices!AI:AJ,A326,Invoices!AJ:AJ)/COUNTIF(Invoices!AI:AJ,A326),0),IF(COUNTIF(Invoices!AK:AL,A326)&lt;&gt;0,IF(COUNTIF(Invoices!AK:AL,A326)&lt;&gt;0,SUMIF(Invoices!AK:AL,A326,Invoices!AL:AL)/COUNTIF(Invoices!AK:AL,A326),0),IF(COUNTIF(Invoices!AM:AN,A326)&lt;&gt;0,IF(COUNTIF(Invoices!AM:AN,A326)&lt;&gt;0,SUMIF(Invoices!AM:AN,A326,Invoices!AN:AN)/COUNTIF(Invoices!AM:AN,A326),0),"Not Available")))))))))))))))</f>
        <v>Not Available</v>
      </c>
    </row>
    <row r="327" spans="1:5" ht="13" x14ac:dyDescent="0.15">
      <c r="A327" s="6" t="s">
        <v>1229</v>
      </c>
      <c r="B327" s="6" t="s">
        <v>1230</v>
      </c>
      <c r="C327" s="6" t="s">
        <v>1231</v>
      </c>
      <c r="D327" s="6" t="s">
        <v>863</v>
      </c>
      <c r="E327">
        <f ca="1">IF(COUNTIF(Invoices!K:L,A327)&lt;&gt;0,IF(COUNTIF(Invoices!K:L,A327)&lt;&gt;0,SUMIF(Invoices!K:L,A327,Invoices!L:L)/COUNTIF(Invoices!K:L,A327),0),IF(COUNTIF(Invoices!M:N,A327)&lt;&gt;0,IF(COUNTIF(Invoices!M:N,A327)&lt;&gt;0,SUMIF(Invoices!M:N,A327,Invoices!N:N)/COUNTIF(Invoices!M:N,A327),0),IF(COUNTIF(Invoices!O:P,A327)&lt;&gt;0,IF(COUNTIF(Invoices!O:P,A327)&lt;&gt;0,SUMIF(Invoices!O:P,A327,Invoices!P:P)/COUNTIF(Invoices!O:P,A327),0),IF(COUNTIF(Invoices!Q:R,A327)&lt;&gt;0,IF(COUNTIF(Invoices!Q:R,A327)&lt;&gt;0,SUMIF(Invoices!Q:R,A327,Invoices!R:R)/COUNTIF(Invoices!Q:R,A327),0),IF(COUNTIF(Invoices!S:T,A327)&lt;&gt;0,IF(COUNTIF(Invoices!S:T,A327)&lt;&gt;0,SUMIF(Invoices!S:T,A327,Invoices!T:T)/COUNTIF(Invoices!S:T,A327),0),IF(COUNTIF(Invoices!U:V,A327)&lt;&gt;0,IF(COUNTIF(Invoices!U:V,A327)&lt;&gt;0,SUMIF(Invoices!U:V,A327,Invoices!V:V)/COUNTIF(Invoices!U:V,A327),0),IF(COUNTIF(Invoices!W:X,A327)&lt;&gt;0,IF(COUNTIF(Invoices!W:X,A327)&lt;&gt;0,SUMIF(Invoices!W:X,A327,Invoices!X:X)/COUNTIF(Invoices!W:X,A327),0),IF(COUNTIF(Invoices!Y:Z,A327)&lt;&gt;0,IF(COUNTIF(Invoices!Y:Z,A327)&lt;&gt;0,SUMIF(Invoices!Y:Z,A327,Invoices!Z:Z)/COUNTIF(Invoices!Y:Z,A327),0),IF(COUNTIF(Invoices!AA:AB,A327)&lt;&gt;0,IF(COUNTIF(Invoices!AA:AB,A327)&lt;&gt;0,SUMIF(Invoices!AA:AB,A327,Invoices!AB:AB)/COUNTIF(Invoices!AA:AB,A327),0),IF(COUNTIF(Invoices!AC:AD,A327)&lt;&gt;0,IF(COUNTIF(Invoices!AC:AD,A327)&lt;&gt;0,SUMIF(Invoices!AC:AD,A327,Invoices!AD:AD)/COUNTIF(Invoices!AC:AD,A327),0),IF(COUNTIF(Invoices!AE:AF,A327)&lt;&gt;0,IF(COUNTIF(Invoices!AE:AF,A327)&lt;&gt;0,SUMIF(Invoices!AE:AF,A327,Invoices!AF:AF)/COUNTIF(Invoices!AE:AF,A327),0),IF(COUNTIF(Invoices!AG:AH,A327)&lt;&gt;0,IF(COUNTIF(Invoices!AG:AH,A327)&lt;&gt;0,SUMIF(Invoices!AG:AH,A327,Invoices!AH:AH)/COUNTIF(Invoices!AG:AH,A327),0),IF(COUNTIF(Invoices!AI:AJ,A327)&lt;&gt;0,IF(COUNTIF(Invoices!AI:AJ,A327)&lt;&gt;0,SUMIF(Invoices!AI:AJ,A327,Invoices!AJ:AJ)/COUNTIF(Invoices!AI:AJ,A327),0),IF(COUNTIF(Invoices!AK:AL,A327)&lt;&gt;0,IF(COUNTIF(Invoices!AK:AL,A327)&lt;&gt;0,SUMIF(Invoices!AK:AL,A327,Invoices!AL:AL)/COUNTIF(Invoices!AK:AL,A327),0),IF(COUNTIF(Invoices!AM:AN,A327)&lt;&gt;0,IF(COUNTIF(Invoices!AM:AN,A327)&lt;&gt;0,SUMIF(Invoices!AM:AN,A327,Invoices!AN:AN)/COUNTIF(Invoices!AM:AN,A327),0),"Not Available")))))))))))))))</f>
        <v>0.99</v>
      </c>
    </row>
    <row r="328" spans="1:5" ht="13" x14ac:dyDescent="0.15">
      <c r="A328" s="6" t="s">
        <v>1232</v>
      </c>
      <c r="B328" s="6" t="s">
        <v>731</v>
      </c>
      <c r="C328" s="6" t="s">
        <v>732</v>
      </c>
      <c r="D328" s="6" t="s">
        <v>731</v>
      </c>
      <c r="E328" t="str">
        <f>IF(COUNTIF(Invoices!K:L,A328)&lt;&gt;0,IF(COUNTIF(Invoices!K:L,A328)&lt;&gt;0,SUMIF(Invoices!K:L,A328,Invoices!L:L)/COUNTIF(Invoices!K:L,A328),0),IF(COUNTIF(Invoices!M:N,A328)&lt;&gt;0,IF(COUNTIF(Invoices!M:N,A328)&lt;&gt;0,SUMIF(Invoices!M:N,A328,Invoices!N:N)/COUNTIF(Invoices!M:N,A328),0),IF(COUNTIF(Invoices!O:P,A328)&lt;&gt;0,IF(COUNTIF(Invoices!O:P,A328)&lt;&gt;0,SUMIF(Invoices!O:P,A328,Invoices!P:P)/COUNTIF(Invoices!O:P,A328),0),IF(COUNTIF(Invoices!Q:R,A328)&lt;&gt;0,IF(COUNTIF(Invoices!Q:R,A328)&lt;&gt;0,SUMIF(Invoices!Q:R,A328,Invoices!R:R)/COUNTIF(Invoices!Q:R,A328),0),IF(COUNTIF(Invoices!S:T,A328)&lt;&gt;0,IF(COUNTIF(Invoices!S:T,A328)&lt;&gt;0,SUMIF(Invoices!S:T,A328,Invoices!T:T)/COUNTIF(Invoices!S:T,A328),0),IF(COUNTIF(Invoices!U:V,A328)&lt;&gt;0,IF(COUNTIF(Invoices!U:V,A328)&lt;&gt;0,SUMIF(Invoices!U:V,A328,Invoices!V:V)/COUNTIF(Invoices!U:V,A328),0),IF(COUNTIF(Invoices!W:X,A328)&lt;&gt;0,IF(COUNTIF(Invoices!W:X,A328)&lt;&gt;0,SUMIF(Invoices!W:X,A328,Invoices!X:X)/COUNTIF(Invoices!W:X,A328),0),IF(COUNTIF(Invoices!Y:Z,A328)&lt;&gt;0,IF(COUNTIF(Invoices!Y:Z,A328)&lt;&gt;0,SUMIF(Invoices!Y:Z,A328,Invoices!Z:Z)/COUNTIF(Invoices!Y:Z,A328),0),IF(COUNTIF(Invoices!AA:AB,A328)&lt;&gt;0,IF(COUNTIF(Invoices!AA:AB,A328)&lt;&gt;0,SUMIF(Invoices!AA:AB,A328,Invoices!AB:AB)/COUNTIF(Invoices!AA:AB,A328),0),IF(COUNTIF(Invoices!AC:AD,A328)&lt;&gt;0,IF(COUNTIF(Invoices!AC:AD,A328)&lt;&gt;0,SUMIF(Invoices!AC:AD,A328,Invoices!AD:AD)/COUNTIF(Invoices!AC:AD,A328),0),IF(COUNTIF(Invoices!AE:AF,A328)&lt;&gt;0,IF(COUNTIF(Invoices!AE:AF,A328)&lt;&gt;0,SUMIF(Invoices!AE:AF,A328,Invoices!AF:AF)/COUNTIF(Invoices!AE:AF,A328),0),IF(COUNTIF(Invoices!AG:AH,A328)&lt;&gt;0,IF(COUNTIF(Invoices!AG:AH,A328)&lt;&gt;0,SUMIF(Invoices!AG:AH,A328,Invoices!AH:AH)/COUNTIF(Invoices!AG:AH,A328),0),IF(COUNTIF(Invoices!AI:AJ,A328)&lt;&gt;0,IF(COUNTIF(Invoices!AI:AJ,A328)&lt;&gt;0,SUMIF(Invoices!AI:AJ,A328,Invoices!AJ:AJ)/COUNTIF(Invoices!AI:AJ,A328),0),IF(COUNTIF(Invoices!AK:AL,A328)&lt;&gt;0,IF(COUNTIF(Invoices!AK:AL,A328)&lt;&gt;0,SUMIF(Invoices!AK:AL,A328,Invoices!AL:AL)/COUNTIF(Invoices!AK:AL,A328),0),IF(COUNTIF(Invoices!AM:AN,A328)&lt;&gt;0,IF(COUNTIF(Invoices!AM:AN,A328)&lt;&gt;0,SUMIF(Invoices!AM:AN,A328,Invoices!AN:AN)/COUNTIF(Invoices!AM:AN,A328),0),"Not Available")))))))))))))))</f>
        <v>Not Available</v>
      </c>
    </row>
    <row r="329" spans="1:5" ht="13" x14ac:dyDescent="0.15">
      <c r="A329" s="6" t="s">
        <v>1233</v>
      </c>
      <c r="B329" s="6" t="s">
        <v>1234</v>
      </c>
      <c r="C329" s="6" t="s">
        <v>1235</v>
      </c>
      <c r="D329" s="6" t="s">
        <v>740</v>
      </c>
      <c r="E329">
        <f ca="1">IF(COUNTIF(Invoices!K:L,A329)&lt;&gt;0,IF(COUNTIF(Invoices!K:L,A329)&lt;&gt;0,SUMIF(Invoices!K:L,A329,Invoices!L:L)/COUNTIF(Invoices!K:L,A329),0),IF(COUNTIF(Invoices!M:N,A329)&lt;&gt;0,IF(COUNTIF(Invoices!M:N,A329)&lt;&gt;0,SUMIF(Invoices!M:N,A329,Invoices!N:N)/COUNTIF(Invoices!M:N,A329),0),IF(COUNTIF(Invoices!O:P,A329)&lt;&gt;0,IF(COUNTIF(Invoices!O:P,A329)&lt;&gt;0,SUMIF(Invoices!O:P,A329,Invoices!P:P)/COUNTIF(Invoices!O:P,A329),0),IF(COUNTIF(Invoices!Q:R,A329)&lt;&gt;0,IF(COUNTIF(Invoices!Q:R,A329)&lt;&gt;0,SUMIF(Invoices!Q:R,A329,Invoices!R:R)/COUNTIF(Invoices!Q:R,A329),0),IF(COUNTIF(Invoices!S:T,A329)&lt;&gt;0,IF(COUNTIF(Invoices!S:T,A329)&lt;&gt;0,SUMIF(Invoices!S:T,A329,Invoices!T:T)/COUNTIF(Invoices!S:T,A329),0),IF(COUNTIF(Invoices!U:V,A329)&lt;&gt;0,IF(COUNTIF(Invoices!U:V,A329)&lt;&gt;0,SUMIF(Invoices!U:V,A329,Invoices!V:V)/COUNTIF(Invoices!U:V,A329),0),IF(COUNTIF(Invoices!W:X,A329)&lt;&gt;0,IF(COUNTIF(Invoices!W:X,A329)&lt;&gt;0,SUMIF(Invoices!W:X,A329,Invoices!X:X)/COUNTIF(Invoices!W:X,A329),0),IF(COUNTIF(Invoices!Y:Z,A329)&lt;&gt;0,IF(COUNTIF(Invoices!Y:Z,A329)&lt;&gt;0,SUMIF(Invoices!Y:Z,A329,Invoices!Z:Z)/COUNTIF(Invoices!Y:Z,A329),0),IF(COUNTIF(Invoices!AA:AB,A329)&lt;&gt;0,IF(COUNTIF(Invoices!AA:AB,A329)&lt;&gt;0,SUMIF(Invoices!AA:AB,A329,Invoices!AB:AB)/COUNTIF(Invoices!AA:AB,A329),0),IF(COUNTIF(Invoices!AC:AD,A329)&lt;&gt;0,IF(COUNTIF(Invoices!AC:AD,A329)&lt;&gt;0,SUMIF(Invoices!AC:AD,A329,Invoices!AD:AD)/COUNTIF(Invoices!AC:AD,A329),0),IF(COUNTIF(Invoices!AE:AF,A329)&lt;&gt;0,IF(COUNTIF(Invoices!AE:AF,A329)&lt;&gt;0,SUMIF(Invoices!AE:AF,A329,Invoices!AF:AF)/COUNTIF(Invoices!AE:AF,A329),0),IF(COUNTIF(Invoices!AG:AH,A329)&lt;&gt;0,IF(COUNTIF(Invoices!AG:AH,A329)&lt;&gt;0,SUMIF(Invoices!AG:AH,A329,Invoices!AH:AH)/COUNTIF(Invoices!AG:AH,A329),0),IF(COUNTIF(Invoices!AI:AJ,A329)&lt;&gt;0,IF(COUNTIF(Invoices!AI:AJ,A329)&lt;&gt;0,SUMIF(Invoices!AI:AJ,A329,Invoices!AJ:AJ)/COUNTIF(Invoices!AI:AJ,A329),0),IF(COUNTIF(Invoices!AK:AL,A329)&lt;&gt;0,IF(COUNTIF(Invoices!AK:AL,A329)&lt;&gt;0,SUMIF(Invoices!AK:AL,A329,Invoices!AL:AL)/COUNTIF(Invoices!AK:AL,A329),0),IF(COUNTIF(Invoices!AM:AN,A329)&lt;&gt;0,IF(COUNTIF(Invoices!AM:AN,A329)&lt;&gt;0,SUMIF(Invoices!AM:AN,A329,Invoices!AN:AN)/COUNTIF(Invoices!AM:AN,A329),0),"Not Available")))))))))))))))</f>
        <v>0.99</v>
      </c>
    </row>
    <row r="330" spans="1:5" ht="13" x14ac:dyDescent="0.15">
      <c r="A330" s="6" t="s">
        <v>1236</v>
      </c>
      <c r="B330" s="6" t="s">
        <v>742</v>
      </c>
      <c r="C330" s="6" t="s">
        <v>743</v>
      </c>
      <c r="D330" s="6" t="s">
        <v>744</v>
      </c>
      <c r="E330">
        <f ca="1">IF(COUNTIF(Invoices!K:L,A330)&lt;&gt;0,IF(COUNTIF(Invoices!K:L,A330)&lt;&gt;0,SUMIF(Invoices!K:L,A330,Invoices!L:L)/COUNTIF(Invoices!K:L,A330),0),IF(COUNTIF(Invoices!M:N,A330)&lt;&gt;0,IF(COUNTIF(Invoices!M:N,A330)&lt;&gt;0,SUMIF(Invoices!M:N,A330,Invoices!N:N)/COUNTIF(Invoices!M:N,A330),0),IF(COUNTIF(Invoices!O:P,A330)&lt;&gt;0,IF(COUNTIF(Invoices!O:P,A330)&lt;&gt;0,SUMIF(Invoices!O:P,A330,Invoices!P:P)/COUNTIF(Invoices!O:P,A330),0),IF(COUNTIF(Invoices!Q:R,A330)&lt;&gt;0,IF(COUNTIF(Invoices!Q:R,A330)&lt;&gt;0,SUMIF(Invoices!Q:R,A330,Invoices!R:R)/COUNTIF(Invoices!Q:R,A330),0),IF(COUNTIF(Invoices!S:T,A330)&lt;&gt;0,IF(COUNTIF(Invoices!S:T,A330)&lt;&gt;0,SUMIF(Invoices!S:T,A330,Invoices!T:T)/COUNTIF(Invoices!S:T,A330),0),IF(COUNTIF(Invoices!U:V,A330)&lt;&gt;0,IF(COUNTIF(Invoices!U:V,A330)&lt;&gt;0,SUMIF(Invoices!U:V,A330,Invoices!V:V)/COUNTIF(Invoices!U:V,A330),0),IF(COUNTIF(Invoices!W:X,A330)&lt;&gt;0,IF(COUNTIF(Invoices!W:X,A330)&lt;&gt;0,SUMIF(Invoices!W:X,A330,Invoices!X:X)/COUNTIF(Invoices!W:X,A330),0),IF(COUNTIF(Invoices!Y:Z,A330)&lt;&gt;0,IF(COUNTIF(Invoices!Y:Z,A330)&lt;&gt;0,SUMIF(Invoices!Y:Z,A330,Invoices!Z:Z)/COUNTIF(Invoices!Y:Z,A330),0),IF(COUNTIF(Invoices!AA:AB,A330)&lt;&gt;0,IF(COUNTIF(Invoices!AA:AB,A330)&lt;&gt;0,SUMIF(Invoices!AA:AB,A330,Invoices!AB:AB)/COUNTIF(Invoices!AA:AB,A330),0),IF(COUNTIF(Invoices!AC:AD,A330)&lt;&gt;0,IF(COUNTIF(Invoices!AC:AD,A330)&lt;&gt;0,SUMIF(Invoices!AC:AD,A330,Invoices!AD:AD)/COUNTIF(Invoices!AC:AD,A330),0),IF(COUNTIF(Invoices!AE:AF,A330)&lt;&gt;0,IF(COUNTIF(Invoices!AE:AF,A330)&lt;&gt;0,SUMIF(Invoices!AE:AF,A330,Invoices!AF:AF)/COUNTIF(Invoices!AE:AF,A330),0),IF(COUNTIF(Invoices!AG:AH,A330)&lt;&gt;0,IF(COUNTIF(Invoices!AG:AH,A330)&lt;&gt;0,SUMIF(Invoices!AG:AH,A330,Invoices!AH:AH)/COUNTIF(Invoices!AG:AH,A330),0),IF(COUNTIF(Invoices!AI:AJ,A330)&lt;&gt;0,IF(COUNTIF(Invoices!AI:AJ,A330)&lt;&gt;0,SUMIF(Invoices!AI:AJ,A330,Invoices!AJ:AJ)/COUNTIF(Invoices!AI:AJ,A330),0),IF(COUNTIF(Invoices!AK:AL,A330)&lt;&gt;0,IF(COUNTIF(Invoices!AK:AL,A330)&lt;&gt;0,SUMIF(Invoices!AK:AL,A330,Invoices!AL:AL)/COUNTIF(Invoices!AK:AL,A330),0),IF(COUNTIF(Invoices!AM:AN,A330)&lt;&gt;0,IF(COUNTIF(Invoices!AM:AN,A330)&lt;&gt;0,SUMIF(Invoices!AM:AN,A330,Invoices!AN:AN)/COUNTIF(Invoices!AM:AN,A330),0),"Not Available")))))))))))))))</f>
        <v>0.99</v>
      </c>
    </row>
    <row r="331" spans="1:5" ht="13" x14ac:dyDescent="0.15">
      <c r="A331" s="6" t="s">
        <v>1237</v>
      </c>
      <c r="C331" s="6" t="s">
        <v>1070</v>
      </c>
      <c r="D331" s="6" t="s">
        <v>1071</v>
      </c>
      <c r="E331">
        <f ca="1">IF(COUNTIF(Invoices!K:L,A331)&lt;&gt;0,IF(COUNTIF(Invoices!K:L,A331)&lt;&gt;0,SUMIF(Invoices!K:L,A331,Invoices!L:L)/COUNTIF(Invoices!K:L,A331),0),IF(COUNTIF(Invoices!M:N,A331)&lt;&gt;0,IF(COUNTIF(Invoices!M:N,A331)&lt;&gt;0,SUMIF(Invoices!M:N,A331,Invoices!N:N)/COUNTIF(Invoices!M:N,A331),0),IF(COUNTIF(Invoices!O:P,A331)&lt;&gt;0,IF(COUNTIF(Invoices!O:P,A331)&lt;&gt;0,SUMIF(Invoices!O:P,A331,Invoices!P:P)/COUNTIF(Invoices!O:P,A331),0),IF(COUNTIF(Invoices!Q:R,A331)&lt;&gt;0,IF(COUNTIF(Invoices!Q:R,A331)&lt;&gt;0,SUMIF(Invoices!Q:R,A331,Invoices!R:R)/COUNTIF(Invoices!Q:R,A331),0),IF(COUNTIF(Invoices!S:T,A331)&lt;&gt;0,IF(COUNTIF(Invoices!S:T,A331)&lt;&gt;0,SUMIF(Invoices!S:T,A331,Invoices!T:T)/COUNTIF(Invoices!S:T,A331),0),IF(COUNTIF(Invoices!U:V,A331)&lt;&gt;0,IF(COUNTIF(Invoices!U:V,A331)&lt;&gt;0,SUMIF(Invoices!U:V,A331,Invoices!V:V)/COUNTIF(Invoices!U:V,A331),0),IF(COUNTIF(Invoices!W:X,A331)&lt;&gt;0,IF(COUNTIF(Invoices!W:X,A331)&lt;&gt;0,SUMIF(Invoices!W:X,A331,Invoices!X:X)/COUNTIF(Invoices!W:X,A331),0),IF(COUNTIF(Invoices!Y:Z,A331)&lt;&gt;0,IF(COUNTIF(Invoices!Y:Z,A331)&lt;&gt;0,SUMIF(Invoices!Y:Z,A331,Invoices!Z:Z)/COUNTIF(Invoices!Y:Z,A331),0),IF(COUNTIF(Invoices!AA:AB,A331)&lt;&gt;0,IF(COUNTIF(Invoices!AA:AB,A331)&lt;&gt;0,SUMIF(Invoices!AA:AB,A331,Invoices!AB:AB)/COUNTIF(Invoices!AA:AB,A331),0),IF(COUNTIF(Invoices!AC:AD,A331)&lt;&gt;0,IF(COUNTIF(Invoices!AC:AD,A331)&lt;&gt;0,SUMIF(Invoices!AC:AD,A331,Invoices!AD:AD)/COUNTIF(Invoices!AC:AD,A331),0),IF(COUNTIF(Invoices!AE:AF,A331)&lt;&gt;0,IF(COUNTIF(Invoices!AE:AF,A331)&lt;&gt;0,SUMIF(Invoices!AE:AF,A331,Invoices!AF:AF)/COUNTIF(Invoices!AE:AF,A331),0),IF(COUNTIF(Invoices!AG:AH,A331)&lt;&gt;0,IF(COUNTIF(Invoices!AG:AH,A331)&lt;&gt;0,SUMIF(Invoices!AG:AH,A331,Invoices!AH:AH)/COUNTIF(Invoices!AG:AH,A331),0),IF(COUNTIF(Invoices!AI:AJ,A331)&lt;&gt;0,IF(COUNTIF(Invoices!AI:AJ,A331)&lt;&gt;0,SUMIF(Invoices!AI:AJ,A331,Invoices!AJ:AJ)/COUNTIF(Invoices!AI:AJ,A331),0),IF(COUNTIF(Invoices!AK:AL,A331)&lt;&gt;0,IF(COUNTIF(Invoices!AK:AL,A331)&lt;&gt;0,SUMIF(Invoices!AK:AL,A331,Invoices!AL:AL)/COUNTIF(Invoices!AK:AL,A331),0),IF(COUNTIF(Invoices!AM:AN,A331)&lt;&gt;0,IF(COUNTIF(Invoices!AM:AN,A331)&lt;&gt;0,SUMIF(Invoices!AM:AN,A331,Invoices!AN:AN)/COUNTIF(Invoices!AM:AN,A331),0),"Not Available")))))))))))))))</f>
        <v>0.99</v>
      </c>
    </row>
    <row r="332" spans="1:5" ht="13" x14ac:dyDescent="0.15">
      <c r="A332" s="6" t="s">
        <v>1237</v>
      </c>
      <c r="B332" s="6" t="s">
        <v>1238</v>
      </c>
      <c r="C332" s="6" t="s">
        <v>735</v>
      </c>
      <c r="D332" s="6" t="s">
        <v>736</v>
      </c>
      <c r="E332">
        <f ca="1">IF(COUNTIF(Invoices!K:L,A332)&lt;&gt;0,IF(COUNTIF(Invoices!K:L,A332)&lt;&gt;0,SUMIF(Invoices!K:L,A332,Invoices!L:L)/COUNTIF(Invoices!K:L,A332),0),IF(COUNTIF(Invoices!M:N,A332)&lt;&gt;0,IF(COUNTIF(Invoices!M:N,A332)&lt;&gt;0,SUMIF(Invoices!M:N,A332,Invoices!N:N)/COUNTIF(Invoices!M:N,A332),0),IF(COUNTIF(Invoices!O:P,A332)&lt;&gt;0,IF(COUNTIF(Invoices!O:P,A332)&lt;&gt;0,SUMIF(Invoices!O:P,A332,Invoices!P:P)/COUNTIF(Invoices!O:P,A332),0),IF(COUNTIF(Invoices!Q:R,A332)&lt;&gt;0,IF(COUNTIF(Invoices!Q:R,A332)&lt;&gt;0,SUMIF(Invoices!Q:R,A332,Invoices!R:R)/COUNTIF(Invoices!Q:R,A332),0),IF(COUNTIF(Invoices!S:T,A332)&lt;&gt;0,IF(COUNTIF(Invoices!S:T,A332)&lt;&gt;0,SUMIF(Invoices!S:T,A332,Invoices!T:T)/COUNTIF(Invoices!S:T,A332),0),IF(COUNTIF(Invoices!U:V,A332)&lt;&gt;0,IF(COUNTIF(Invoices!U:V,A332)&lt;&gt;0,SUMIF(Invoices!U:V,A332,Invoices!V:V)/COUNTIF(Invoices!U:V,A332),0),IF(COUNTIF(Invoices!W:X,A332)&lt;&gt;0,IF(COUNTIF(Invoices!W:X,A332)&lt;&gt;0,SUMIF(Invoices!W:X,A332,Invoices!X:X)/COUNTIF(Invoices!W:X,A332),0),IF(COUNTIF(Invoices!Y:Z,A332)&lt;&gt;0,IF(COUNTIF(Invoices!Y:Z,A332)&lt;&gt;0,SUMIF(Invoices!Y:Z,A332,Invoices!Z:Z)/COUNTIF(Invoices!Y:Z,A332),0),IF(COUNTIF(Invoices!AA:AB,A332)&lt;&gt;0,IF(COUNTIF(Invoices!AA:AB,A332)&lt;&gt;0,SUMIF(Invoices!AA:AB,A332,Invoices!AB:AB)/COUNTIF(Invoices!AA:AB,A332),0),IF(COUNTIF(Invoices!AC:AD,A332)&lt;&gt;0,IF(COUNTIF(Invoices!AC:AD,A332)&lt;&gt;0,SUMIF(Invoices!AC:AD,A332,Invoices!AD:AD)/COUNTIF(Invoices!AC:AD,A332),0),IF(COUNTIF(Invoices!AE:AF,A332)&lt;&gt;0,IF(COUNTIF(Invoices!AE:AF,A332)&lt;&gt;0,SUMIF(Invoices!AE:AF,A332,Invoices!AF:AF)/COUNTIF(Invoices!AE:AF,A332),0),IF(COUNTIF(Invoices!AG:AH,A332)&lt;&gt;0,IF(COUNTIF(Invoices!AG:AH,A332)&lt;&gt;0,SUMIF(Invoices!AG:AH,A332,Invoices!AH:AH)/COUNTIF(Invoices!AG:AH,A332),0),IF(COUNTIF(Invoices!AI:AJ,A332)&lt;&gt;0,IF(COUNTIF(Invoices!AI:AJ,A332)&lt;&gt;0,SUMIF(Invoices!AI:AJ,A332,Invoices!AJ:AJ)/COUNTIF(Invoices!AI:AJ,A332),0),IF(COUNTIF(Invoices!AK:AL,A332)&lt;&gt;0,IF(COUNTIF(Invoices!AK:AL,A332)&lt;&gt;0,SUMIF(Invoices!AK:AL,A332,Invoices!AL:AL)/COUNTIF(Invoices!AK:AL,A332),0),IF(COUNTIF(Invoices!AM:AN,A332)&lt;&gt;0,IF(COUNTIF(Invoices!AM:AN,A332)&lt;&gt;0,SUMIF(Invoices!AM:AN,A332,Invoices!AN:AN)/COUNTIF(Invoices!AM:AN,A332),0),"Not Available")))))))))))))))</f>
        <v>0.99</v>
      </c>
    </row>
    <row r="333" spans="1:5" ht="13" x14ac:dyDescent="0.15">
      <c r="A333" s="6" t="s">
        <v>1237</v>
      </c>
      <c r="B333" s="6" t="s">
        <v>1239</v>
      </c>
      <c r="C333" s="6" t="s">
        <v>835</v>
      </c>
      <c r="D333" s="6" t="s">
        <v>566</v>
      </c>
      <c r="E333">
        <f ca="1">IF(COUNTIF(Invoices!K:L,A333)&lt;&gt;0,IF(COUNTIF(Invoices!K:L,A333)&lt;&gt;0,SUMIF(Invoices!K:L,A333,Invoices!L:L)/COUNTIF(Invoices!K:L,A333),0),IF(COUNTIF(Invoices!M:N,A333)&lt;&gt;0,IF(COUNTIF(Invoices!M:N,A333)&lt;&gt;0,SUMIF(Invoices!M:N,A333,Invoices!N:N)/COUNTIF(Invoices!M:N,A333),0),IF(COUNTIF(Invoices!O:P,A333)&lt;&gt;0,IF(COUNTIF(Invoices!O:P,A333)&lt;&gt;0,SUMIF(Invoices!O:P,A333,Invoices!P:P)/COUNTIF(Invoices!O:P,A333),0),IF(COUNTIF(Invoices!Q:R,A333)&lt;&gt;0,IF(COUNTIF(Invoices!Q:R,A333)&lt;&gt;0,SUMIF(Invoices!Q:R,A333,Invoices!R:R)/COUNTIF(Invoices!Q:R,A333),0),IF(COUNTIF(Invoices!S:T,A333)&lt;&gt;0,IF(COUNTIF(Invoices!S:T,A333)&lt;&gt;0,SUMIF(Invoices!S:T,A333,Invoices!T:T)/COUNTIF(Invoices!S:T,A333),0),IF(COUNTIF(Invoices!U:V,A333)&lt;&gt;0,IF(COUNTIF(Invoices!U:V,A333)&lt;&gt;0,SUMIF(Invoices!U:V,A333,Invoices!V:V)/COUNTIF(Invoices!U:V,A333),0),IF(COUNTIF(Invoices!W:X,A333)&lt;&gt;0,IF(COUNTIF(Invoices!W:X,A333)&lt;&gt;0,SUMIF(Invoices!W:X,A333,Invoices!X:X)/COUNTIF(Invoices!W:X,A333),0),IF(COUNTIF(Invoices!Y:Z,A333)&lt;&gt;0,IF(COUNTIF(Invoices!Y:Z,A333)&lt;&gt;0,SUMIF(Invoices!Y:Z,A333,Invoices!Z:Z)/COUNTIF(Invoices!Y:Z,A333),0),IF(COUNTIF(Invoices!AA:AB,A333)&lt;&gt;0,IF(COUNTIF(Invoices!AA:AB,A333)&lt;&gt;0,SUMIF(Invoices!AA:AB,A333,Invoices!AB:AB)/COUNTIF(Invoices!AA:AB,A333),0),IF(COUNTIF(Invoices!AC:AD,A333)&lt;&gt;0,IF(COUNTIF(Invoices!AC:AD,A333)&lt;&gt;0,SUMIF(Invoices!AC:AD,A333,Invoices!AD:AD)/COUNTIF(Invoices!AC:AD,A333),0),IF(COUNTIF(Invoices!AE:AF,A333)&lt;&gt;0,IF(COUNTIF(Invoices!AE:AF,A333)&lt;&gt;0,SUMIF(Invoices!AE:AF,A333,Invoices!AF:AF)/COUNTIF(Invoices!AE:AF,A333),0),IF(COUNTIF(Invoices!AG:AH,A333)&lt;&gt;0,IF(COUNTIF(Invoices!AG:AH,A333)&lt;&gt;0,SUMIF(Invoices!AG:AH,A333,Invoices!AH:AH)/COUNTIF(Invoices!AG:AH,A333),0),IF(COUNTIF(Invoices!AI:AJ,A333)&lt;&gt;0,IF(COUNTIF(Invoices!AI:AJ,A333)&lt;&gt;0,SUMIF(Invoices!AI:AJ,A333,Invoices!AJ:AJ)/COUNTIF(Invoices!AI:AJ,A333),0),IF(COUNTIF(Invoices!AK:AL,A333)&lt;&gt;0,IF(COUNTIF(Invoices!AK:AL,A333)&lt;&gt;0,SUMIF(Invoices!AK:AL,A333,Invoices!AL:AL)/COUNTIF(Invoices!AK:AL,A333),0),IF(COUNTIF(Invoices!AM:AN,A333)&lt;&gt;0,IF(COUNTIF(Invoices!AM:AN,A333)&lt;&gt;0,SUMIF(Invoices!AM:AN,A333,Invoices!AN:AN)/COUNTIF(Invoices!AM:AN,A333),0),"Not Available")))))))))))))))</f>
        <v>0.99</v>
      </c>
    </row>
    <row r="334" spans="1:5" ht="13" x14ac:dyDescent="0.15">
      <c r="A334" s="6" t="s">
        <v>1240</v>
      </c>
      <c r="C334" s="6" t="s">
        <v>1241</v>
      </c>
      <c r="D334" s="6" t="s">
        <v>1242</v>
      </c>
      <c r="E334" t="str">
        <f>IF(COUNTIF(Invoices!K:L,A334)&lt;&gt;0,IF(COUNTIF(Invoices!K:L,A334)&lt;&gt;0,SUMIF(Invoices!K:L,A334,Invoices!L:L)/COUNTIF(Invoices!K:L,A334),0),IF(COUNTIF(Invoices!M:N,A334)&lt;&gt;0,IF(COUNTIF(Invoices!M:N,A334)&lt;&gt;0,SUMIF(Invoices!M:N,A334,Invoices!N:N)/COUNTIF(Invoices!M:N,A334),0),IF(COUNTIF(Invoices!O:P,A334)&lt;&gt;0,IF(COUNTIF(Invoices!O:P,A334)&lt;&gt;0,SUMIF(Invoices!O:P,A334,Invoices!P:P)/COUNTIF(Invoices!O:P,A334),0),IF(COUNTIF(Invoices!Q:R,A334)&lt;&gt;0,IF(COUNTIF(Invoices!Q:R,A334)&lt;&gt;0,SUMIF(Invoices!Q:R,A334,Invoices!R:R)/COUNTIF(Invoices!Q:R,A334),0),IF(COUNTIF(Invoices!S:T,A334)&lt;&gt;0,IF(COUNTIF(Invoices!S:T,A334)&lt;&gt;0,SUMIF(Invoices!S:T,A334,Invoices!T:T)/COUNTIF(Invoices!S:T,A334),0),IF(COUNTIF(Invoices!U:V,A334)&lt;&gt;0,IF(COUNTIF(Invoices!U:V,A334)&lt;&gt;0,SUMIF(Invoices!U:V,A334,Invoices!V:V)/COUNTIF(Invoices!U:V,A334),0),IF(COUNTIF(Invoices!W:X,A334)&lt;&gt;0,IF(COUNTIF(Invoices!W:X,A334)&lt;&gt;0,SUMIF(Invoices!W:X,A334,Invoices!X:X)/COUNTIF(Invoices!W:X,A334),0),IF(COUNTIF(Invoices!Y:Z,A334)&lt;&gt;0,IF(COUNTIF(Invoices!Y:Z,A334)&lt;&gt;0,SUMIF(Invoices!Y:Z,A334,Invoices!Z:Z)/COUNTIF(Invoices!Y:Z,A334),0),IF(COUNTIF(Invoices!AA:AB,A334)&lt;&gt;0,IF(COUNTIF(Invoices!AA:AB,A334)&lt;&gt;0,SUMIF(Invoices!AA:AB,A334,Invoices!AB:AB)/COUNTIF(Invoices!AA:AB,A334),0),IF(COUNTIF(Invoices!AC:AD,A334)&lt;&gt;0,IF(COUNTIF(Invoices!AC:AD,A334)&lt;&gt;0,SUMIF(Invoices!AC:AD,A334,Invoices!AD:AD)/COUNTIF(Invoices!AC:AD,A334),0),IF(COUNTIF(Invoices!AE:AF,A334)&lt;&gt;0,IF(COUNTIF(Invoices!AE:AF,A334)&lt;&gt;0,SUMIF(Invoices!AE:AF,A334,Invoices!AF:AF)/COUNTIF(Invoices!AE:AF,A334),0),IF(COUNTIF(Invoices!AG:AH,A334)&lt;&gt;0,IF(COUNTIF(Invoices!AG:AH,A334)&lt;&gt;0,SUMIF(Invoices!AG:AH,A334,Invoices!AH:AH)/COUNTIF(Invoices!AG:AH,A334),0),IF(COUNTIF(Invoices!AI:AJ,A334)&lt;&gt;0,IF(COUNTIF(Invoices!AI:AJ,A334)&lt;&gt;0,SUMIF(Invoices!AI:AJ,A334,Invoices!AJ:AJ)/COUNTIF(Invoices!AI:AJ,A334),0),IF(COUNTIF(Invoices!AK:AL,A334)&lt;&gt;0,IF(COUNTIF(Invoices!AK:AL,A334)&lt;&gt;0,SUMIF(Invoices!AK:AL,A334,Invoices!AL:AL)/COUNTIF(Invoices!AK:AL,A334),0),IF(COUNTIF(Invoices!AM:AN,A334)&lt;&gt;0,IF(COUNTIF(Invoices!AM:AN,A334)&lt;&gt;0,SUMIF(Invoices!AM:AN,A334,Invoices!AN:AN)/COUNTIF(Invoices!AM:AN,A334),0),"Not Available")))))))))))))))</f>
        <v>Not Available</v>
      </c>
    </row>
    <row r="335" spans="1:5" ht="13" x14ac:dyDescent="0.15">
      <c r="A335" s="6" t="s">
        <v>1243</v>
      </c>
      <c r="B335" s="6" t="s">
        <v>1244</v>
      </c>
      <c r="C335" s="6" t="s">
        <v>1245</v>
      </c>
      <c r="D335" s="6" t="s">
        <v>1182</v>
      </c>
      <c r="E335">
        <f ca="1">IF(COUNTIF(Invoices!K:L,A335)&lt;&gt;0,IF(COUNTIF(Invoices!K:L,A335)&lt;&gt;0,SUMIF(Invoices!K:L,A335,Invoices!L:L)/COUNTIF(Invoices!K:L,A335),0),IF(COUNTIF(Invoices!M:N,A335)&lt;&gt;0,IF(COUNTIF(Invoices!M:N,A335)&lt;&gt;0,SUMIF(Invoices!M:N,A335,Invoices!N:N)/COUNTIF(Invoices!M:N,A335),0),IF(COUNTIF(Invoices!O:P,A335)&lt;&gt;0,IF(COUNTIF(Invoices!O:P,A335)&lt;&gt;0,SUMIF(Invoices!O:P,A335,Invoices!P:P)/COUNTIF(Invoices!O:P,A335),0),IF(COUNTIF(Invoices!Q:R,A335)&lt;&gt;0,IF(COUNTIF(Invoices!Q:R,A335)&lt;&gt;0,SUMIF(Invoices!Q:R,A335,Invoices!R:R)/COUNTIF(Invoices!Q:R,A335),0),IF(COUNTIF(Invoices!S:T,A335)&lt;&gt;0,IF(COUNTIF(Invoices!S:T,A335)&lt;&gt;0,SUMIF(Invoices!S:T,A335,Invoices!T:T)/COUNTIF(Invoices!S:T,A335),0),IF(COUNTIF(Invoices!U:V,A335)&lt;&gt;0,IF(COUNTIF(Invoices!U:V,A335)&lt;&gt;0,SUMIF(Invoices!U:V,A335,Invoices!V:V)/COUNTIF(Invoices!U:V,A335),0),IF(COUNTIF(Invoices!W:X,A335)&lt;&gt;0,IF(COUNTIF(Invoices!W:X,A335)&lt;&gt;0,SUMIF(Invoices!W:X,A335,Invoices!X:X)/COUNTIF(Invoices!W:X,A335),0),IF(COUNTIF(Invoices!Y:Z,A335)&lt;&gt;0,IF(COUNTIF(Invoices!Y:Z,A335)&lt;&gt;0,SUMIF(Invoices!Y:Z,A335,Invoices!Z:Z)/COUNTIF(Invoices!Y:Z,A335),0),IF(COUNTIF(Invoices!AA:AB,A335)&lt;&gt;0,IF(COUNTIF(Invoices!AA:AB,A335)&lt;&gt;0,SUMIF(Invoices!AA:AB,A335,Invoices!AB:AB)/COUNTIF(Invoices!AA:AB,A335),0),IF(COUNTIF(Invoices!AC:AD,A335)&lt;&gt;0,IF(COUNTIF(Invoices!AC:AD,A335)&lt;&gt;0,SUMIF(Invoices!AC:AD,A335,Invoices!AD:AD)/COUNTIF(Invoices!AC:AD,A335),0),IF(COUNTIF(Invoices!AE:AF,A335)&lt;&gt;0,IF(COUNTIF(Invoices!AE:AF,A335)&lt;&gt;0,SUMIF(Invoices!AE:AF,A335,Invoices!AF:AF)/COUNTIF(Invoices!AE:AF,A335),0),IF(COUNTIF(Invoices!AG:AH,A335)&lt;&gt;0,IF(COUNTIF(Invoices!AG:AH,A335)&lt;&gt;0,SUMIF(Invoices!AG:AH,A335,Invoices!AH:AH)/COUNTIF(Invoices!AG:AH,A335),0),IF(COUNTIF(Invoices!AI:AJ,A335)&lt;&gt;0,IF(COUNTIF(Invoices!AI:AJ,A335)&lt;&gt;0,SUMIF(Invoices!AI:AJ,A335,Invoices!AJ:AJ)/COUNTIF(Invoices!AI:AJ,A335),0),IF(COUNTIF(Invoices!AK:AL,A335)&lt;&gt;0,IF(COUNTIF(Invoices!AK:AL,A335)&lt;&gt;0,SUMIF(Invoices!AK:AL,A335,Invoices!AL:AL)/COUNTIF(Invoices!AK:AL,A335),0),IF(COUNTIF(Invoices!AM:AN,A335)&lt;&gt;0,IF(COUNTIF(Invoices!AM:AN,A335)&lt;&gt;0,SUMIF(Invoices!AM:AN,A335,Invoices!AN:AN)/COUNTIF(Invoices!AM:AN,A335),0),"Not Available")))))))))))))))</f>
        <v>0.99</v>
      </c>
    </row>
    <row r="336" spans="1:5" ht="13" x14ac:dyDescent="0.15">
      <c r="A336" s="6" t="s">
        <v>1246</v>
      </c>
      <c r="B336" s="6" t="s">
        <v>1247</v>
      </c>
      <c r="C336" s="6" t="s">
        <v>848</v>
      </c>
      <c r="D336" s="6" t="s">
        <v>744</v>
      </c>
      <c r="E336">
        <f ca="1">IF(COUNTIF(Invoices!K:L,A336)&lt;&gt;0,IF(COUNTIF(Invoices!K:L,A336)&lt;&gt;0,SUMIF(Invoices!K:L,A336,Invoices!L:L)/COUNTIF(Invoices!K:L,A336),0),IF(COUNTIF(Invoices!M:N,A336)&lt;&gt;0,IF(COUNTIF(Invoices!M:N,A336)&lt;&gt;0,SUMIF(Invoices!M:N,A336,Invoices!N:N)/COUNTIF(Invoices!M:N,A336),0),IF(COUNTIF(Invoices!O:P,A336)&lt;&gt;0,IF(COUNTIF(Invoices!O:P,A336)&lt;&gt;0,SUMIF(Invoices!O:P,A336,Invoices!P:P)/COUNTIF(Invoices!O:P,A336),0),IF(COUNTIF(Invoices!Q:R,A336)&lt;&gt;0,IF(COUNTIF(Invoices!Q:R,A336)&lt;&gt;0,SUMIF(Invoices!Q:R,A336,Invoices!R:R)/COUNTIF(Invoices!Q:R,A336),0),IF(COUNTIF(Invoices!S:T,A336)&lt;&gt;0,IF(COUNTIF(Invoices!S:T,A336)&lt;&gt;0,SUMIF(Invoices!S:T,A336,Invoices!T:T)/COUNTIF(Invoices!S:T,A336),0),IF(COUNTIF(Invoices!U:V,A336)&lt;&gt;0,IF(COUNTIF(Invoices!U:V,A336)&lt;&gt;0,SUMIF(Invoices!U:V,A336,Invoices!V:V)/COUNTIF(Invoices!U:V,A336),0),IF(COUNTIF(Invoices!W:X,A336)&lt;&gt;0,IF(COUNTIF(Invoices!W:X,A336)&lt;&gt;0,SUMIF(Invoices!W:X,A336,Invoices!X:X)/COUNTIF(Invoices!W:X,A336),0),IF(COUNTIF(Invoices!Y:Z,A336)&lt;&gt;0,IF(COUNTIF(Invoices!Y:Z,A336)&lt;&gt;0,SUMIF(Invoices!Y:Z,A336,Invoices!Z:Z)/COUNTIF(Invoices!Y:Z,A336),0),IF(COUNTIF(Invoices!AA:AB,A336)&lt;&gt;0,IF(COUNTIF(Invoices!AA:AB,A336)&lt;&gt;0,SUMIF(Invoices!AA:AB,A336,Invoices!AB:AB)/COUNTIF(Invoices!AA:AB,A336),0),IF(COUNTIF(Invoices!AC:AD,A336)&lt;&gt;0,IF(COUNTIF(Invoices!AC:AD,A336)&lt;&gt;0,SUMIF(Invoices!AC:AD,A336,Invoices!AD:AD)/COUNTIF(Invoices!AC:AD,A336),0),IF(COUNTIF(Invoices!AE:AF,A336)&lt;&gt;0,IF(COUNTIF(Invoices!AE:AF,A336)&lt;&gt;0,SUMIF(Invoices!AE:AF,A336,Invoices!AF:AF)/COUNTIF(Invoices!AE:AF,A336),0),IF(COUNTIF(Invoices!AG:AH,A336)&lt;&gt;0,IF(COUNTIF(Invoices!AG:AH,A336)&lt;&gt;0,SUMIF(Invoices!AG:AH,A336,Invoices!AH:AH)/COUNTIF(Invoices!AG:AH,A336),0),IF(COUNTIF(Invoices!AI:AJ,A336)&lt;&gt;0,IF(COUNTIF(Invoices!AI:AJ,A336)&lt;&gt;0,SUMIF(Invoices!AI:AJ,A336,Invoices!AJ:AJ)/COUNTIF(Invoices!AI:AJ,A336),0),IF(COUNTIF(Invoices!AK:AL,A336)&lt;&gt;0,IF(COUNTIF(Invoices!AK:AL,A336)&lt;&gt;0,SUMIF(Invoices!AK:AL,A336,Invoices!AL:AL)/COUNTIF(Invoices!AK:AL,A336),0),IF(COUNTIF(Invoices!AM:AN,A336)&lt;&gt;0,IF(COUNTIF(Invoices!AM:AN,A336)&lt;&gt;0,SUMIF(Invoices!AM:AN,A336,Invoices!AN:AN)/COUNTIF(Invoices!AM:AN,A336),0),"Not Available")))))))))))))))</f>
        <v>0.99</v>
      </c>
    </row>
    <row r="337" spans="1:5" ht="13" x14ac:dyDescent="0.15">
      <c r="A337" s="6" t="s">
        <v>1248</v>
      </c>
      <c r="B337" s="6" t="s">
        <v>1249</v>
      </c>
      <c r="C337" s="6" t="s">
        <v>1250</v>
      </c>
      <c r="D337" s="6" t="s">
        <v>1251</v>
      </c>
      <c r="E337" t="str">
        <f>IF(COUNTIF(Invoices!K:L,A337)&lt;&gt;0,IF(COUNTIF(Invoices!K:L,A337)&lt;&gt;0,SUMIF(Invoices!K:L,A337,Invoices!L:L)/COUNTIF(Invoices!K:L,A337),0),IF(COUNTIF(Invoices!M:N,A337)&lt;&gt;0,IF(COUNTIF(Invoices!M:N,A337)&lt;&gt;0,SUMIF(Invoices!M:N,A337,Invoices!N:N)/COUNTIF(Invoices!M:N,A337),0),IF(COUNTIF(Invoices!O:P,A337)&lt;&gt;0,IF(COUNTIF(Invoices!O:P,A337)&lt;&gt;0,SUMIF(Invoices!O:P,A337,Invoices!P:P)/COUNTIF(Invoices!O:P,A337),0),IF(COUNTIF(Invoices!Q:R,A337)&lt;&gt;0,IF(COUNTIF(Invoices!Q:R,A337)&lt;&gt;0,SUMIF(Invoices!Q:R,A337,Invoices!R:R)/COUNTIF(Invoices!Q:R,A337),0),IF(COUNTIF(Invoices!S:T,A337)&lt;&gt;0,IF(COUNTIF(Invoices!S:T,A337)&lt;&gt;0,SUMIF(Invoices!S:T,A337,Invoices!T:T)/COUNTIF(Invoices!S:T,A337),0),IF(COUNTIF(Invoices!U:V,A337)&lt;&gt;0,IF(COUNTIF(Invoices!U:V,A337)&lt;&gt;0,SUMIF(Invoices!U:V,A337,Invoices!V:V)/COUNTIF(Invoices!U:V,A337),0),IF(COUNTIF(Invoices!W:X,A337)&lt;&gt;0,IF(COUNTIF(Invoices!W:X,A337)&lt;&gt;0,SUMIF(Invoices!W:X,A337,Invoices!X:X)/COUNTIF(Invoices!W:X,A337),0),IF(COUNTIF(Invoices!Y:Z,A337)&lt;&gt;0,IF(COUNTIF(Invoices!Y:Z,A337)&lt;&gt;0,SUMIF(Invoices!Y:Z,A337,Invoices!Z:Z)/COUNTIF(Invoices!Y:Z,A337),0),IF(COUNTIF(Invoices!AA:AB,A337)&lt;&gt;0,IF(COUNTIF(Invoices!AA:AB,A337)&lt;&gt;0,SUMIF(Invoices!AA:AB,A337,Invoices!AB:AB)/COUNTIF(Invoices!AA:AB,A337),0),IF(COUNTIF(Invoices!AC:AD,A337)&lt;&gt;0,IF(COUNTIF(Invoices!AC:AD,A337)&lt;&gt;0,SUMIF(Invoices!AC:AD,A337,Invoices!AD:AD)/COUNTIF(Invoices!AC:AD,A337),0),IF(COUNTIF(Invoices!AE:AF,A337)&lt;&gt;0,IF(COUNTIF(Invoices!AE:AF,A337)&lt;&gt;0,SUMIF(Invoices!AE:AF,A337,Invoices!AF:AF)/COUNTIF(Invoices!AE:AF,A337),0),IF(COUNTIF(Invoices!AG:AH,A337)&lt;&gt;0,IF(COUNTIF(Invoices!AG:AH,A337)&lt;&gt;0,SUMIF(Invoices!AG:AH,A337,Invoices!AH:AH)/COUNTIF(Invoices!AG:AH,A337),0),IF(COUNTIF(Invoices!AI:AJ,A337)&lt;&gt;0,IF(COUNTIF(Invoices!AI:AJ,A337)&lt;&gt;0,SUMIF(Invoices!AI:AJ,A337,Invoices!AJ:AJ)/COUNTIF(Invoices!AI:AJ,A337),0),IF(COUNTIF(Invoices!AK:AL,A337)&lt;&gt;0,IF(COUNTIF(Invoices!AK:AL,A337)&lt;&gt;0,SUMIF(Invoices!AK:AL,A337,Invoices!AL:AL)/COUNTIF(Invoices!AK:AL,A337),0),IF(COUNTIF(Invoices!AM:AN,A337)&lt;&gt;0,IF(COUNTIF(Invoices!AM:AN,A337)&lt;&gt;0,SUMIF(Invoices!AM:AN,A337,Invoices!AN:AN)/COUNTIF(Invoices!AM:AN,A337),0),"Not Available")))))))))))))))</f>
        <v>Not Available</v>
      </c>
    </row>
    <row r="338" spans="1:5" ht="13" x14ac:dyDescent="0.15">
      <c r="A338" s="6" t="s">
        <v>1252</v>
      </c>
      <c r="B338" s="6" t="s">
        <v>742</v>
      </c>
      <c r="C338" s="6" t="s">
        <v>717</v>
      </c>
      <c r="D338" s="6" t="s">
        <v>716</v>
      </c>
      <c r="E338">
        <f ca="1">IF(COUNTIF(Invoices!K:L,A338)&lt;&gt;0,IF(COUNTIF(Invoices!K:L,A338)&lt;&gt;0,SUMIF(Invoices!K:L,A338,Invoices!L:L)/COUNTIF(Invoices!K:L,A338),0),IF(COUNTIF(Invoices!M:N,A338)&lt;&gt;0,IF(COUNTIF(Invoices!M:N,A338)&lt;&gt;0,SUMIF(Invoices!M:N,A338,Invoices!N:N)/COUNTIF(Invoices!M:N,A338),0),IF(COUNTIF(Invoices!O:P,A338)&lt;&gt;0,IF(COUNTIF(Invoices!O:P,A338)&lt;&gt;0,SUMIF(Invoices!O:P,A338,Invoices!P:P)/COUNTIF(Invoices!O:P,A338),0),IF(COUNTIF(Invoices!Q:R,A338)&lt;&gt;0,IF(COUNTIF(Invoices!Q:R,A338)&lt;&gt;0,SUMIF(Invoices!Q:R,A338,Invoices!R:R)/COUNTIF(Invoices!Q:R,A338),0),IF(COUNTIF(Invoices!S:T,A338)&lt;&gt;0,IF(COUNTIF(Invoices!S:T,A338)&lt;&gt;0,SUMIF(Invoices!S:T,A338,Invoices!T:T)/COUNTIF(Invoices!S:T,A338),0),IF(COUNTIF(Invoices!U:V,A338)&lt;&gt;0,IF(COUNTIF(Invoices!U:V,A338)&lt;&gt;0,SUMIF(Invoices!U:V,A338,Invoices!V:V)/COUNTIF(Invoices!U:V,A338),0),IF(COUNTIF(Invoices!W:X,A338)&lt;&gt;0,IF(COUNTIF(Invoices!W:X,A338)&lt;&gt;0,SUMIF(Invoices!W:X,A338,Invoices!X:X)/COUNTIF(Invoices!W:X,A338),0),IF(COUNTIF(Invoices!Y:Z,A338)&lt;&gt;0,IF(COUNTIF(Invoices!Y:Z,A338)&lt;&gt;0,SUMIF(Invoices!Y:Z,A338,Invoices!Z:Z)/COUNTIF(Invoices!Y:Z,A338),0),IF(COUNTIF(Invoices!AA:AB,A338)&lt;&gt;0,IF(COUNTIF(Invoices!AA:AB,A338)&lt;&gt;0,SUMIF(Invoices!AA:AB,A338,Invoices!AB:AB)/COUNTIF(Invoices!AA:AB,A338),0),IF(COUNTIF(Invoices!AC:AD,A338)&lt;&gt;0,IF(COUNTIF(Invoices!AC:AD,A338)&lt;&gt;0,SUMIF(Invoices!AC:AD,A338,Invoices!AD:AD)/COUNTIF(Invoices!AC:AD,A338),0),IF(COUNTIF(Invoices!AE:AF,A338)&lt;&gt;0,IF(COUNTIF(Invoices!AE:AF,A338)&lt;&gt;0,SUMIF(Invoices!AE:AF,A338,Invoices!AF:AF)/COUNTIF(Invoices!AE:AF,A338),0),IF(COUNTIF(Invoices!AG:AH,A338)&lt;&gt;0,IF(COUNTIF(Invoices!AG:AH,A338)&lt;&gt;0,SUMIF(Invoices!AG:AH,A338,Invoices!AH:AH)/COUNTIF(Invoices!AG:AH,A338),0),IF(COUNTIF(Invoices!AI:AJ,A338)&lt;&gt;0,IF(COUNTIF(Invoices!AI:AJ,A338)&lt;&gt;0,SUMIF(Invoices!AI:AJ,A338,Invoices!AJ:AJ)/COUNTIF(Invoices!AI:AJ,A338),0),IF(COUNTIF(Invoices!AK:AL,A338)&lt;&gt;0,IF(COUNTIF(Invoices!AK:AL,A338)&lt;&gt;0,SUMIF(Invoices!AK:AL,A338,Invoices!AL:AL)/COUNTIF(Invoices!AK:AL,A338),0),IF(COUNTIF(Invoices!AM:AN,A338)&lt;&gt;0,IF(COUNTIF(Invoices!AM:AN,A338)&lt;&gt;0,SUMIF(Invoices!AM:AN,A338,Invoices!AN:AN)/COUNTIF(Invoices!AM:AN,A338),0),"Not Available")))))))))))))))</f>
        <v>0.99</v>
      </c>
    </row>
    <row r="339" spans="1:5" ht="13" x14ac:dyDescent="0.15">
      <c r="A339" s="6" t="s">
        <v>1253</v>
      </c>
      <c r="B339" s="6" t="s">
        <v>724</v>
      </c>
      <c r="C339" s="6" t="s">
        <v>725</v>
      </c>
      <c r="D339" s="6" t="s">
        <v>726</v>
      </c>
      <c r="E339" t="str">
        <f>IF(COUNTIF(Invoices!K:L,A339)&lt;&gt;0,IF(COUNTIF(Invoices!K:L,A339)&lt;&gt;0,SUMIF(Invoices!K:L,A339,Invoices!L:L)/COUNTIF(Invoices!K:L,A339),0),IF(COUNTIF(Invoices!M:N,A339)&lt;&gt;0,IF(COUNTIF(Invoices!M:N,A339)&lt;&gt;0,SUMIF(Invoices!M:N,A339,Invoices!N:N)/COUNTIF(Invoices!M:N,A339),0),IF(COUNTIF(Invoices!O:P,A339)&lt;&gt;0,IF(COUNTIF(Invoices!O:P,A339)&lt;&gt;0,SUMIF(Invoices!O:P,A339,Invoices!P:P)/COUNTIF(Invoices!O:P,A339),0),IF(COUNTIF(Invoices!Q:R,A339)&lt;&gt;0,IF(COUNTIF(Invoices!Q:R,A339)&lt;&gt;0,SUMIF(Invoices!Q:R,A339,Invoices!R:R)/COUNTIF(Invoices!Q:R,A339),0),IF(COUNTIF(Invoices!S:T,A339)&lt;&gt;0,IF(COUNTIF(Invoices!S:T,A339)&lt;&gt;0,SUMIF(Invoices!S:T,A339,Invoices!T:T)/COUNTIF(Invoices!S:T,A339),0),IF(COUNTIF(Invoices!U:V,A339)&lt;&gt;0,IF(COUNTIF(Invoices!U:V,A339)&lt;&gt;0,SUMIF(Invoices!U:V,A339,Invoices!V:V)/COUNTIF(Invoices!U:V,A339),0),IF(COUNTIF(Invoices!W:X,A339)&lt;&gt;0,IF(COUNTIF(Invoices!W:X,A339)&lt;&gt;0,SUMIF(Invoices!W:X,A339,Invoices!X:X)/COUNTIF(Invoices!W:X,A339),0),IF(COUNTIF(Invoices!Y:Z,A339)&lt;&gt;0,IF(COUNTIF(Invoices!Y:Z,A339)&lt;&gt;0,SUMIF(Invoices!Y:Z,A339,Invoices!Z:Z)/COUNTIF(Invoices!Y:Z,A339),0),IF(COUNTIF(Invoices!AA:AB,A339)&lt;&gt;0,IF(COUNTIF(Invoices!AA:AB,A339)&lt;&gt;0,SUMIF(Invoices!AA:AB,A339,Invoices!AB:AB)/COUNTIF(Invoices!AA:AB,A339),0),IF(COUNTIF(Invoices!AC:AD,A339)&lt;&gt;0,IF(COUNTIF(Invoices!AC:AD,A339)&lt;&gt;0,SUMIF(Invoices!AC:AD,A339,Invoices!AD:AD)/COUNTIF(Invoices!AC:AD,A339),0),IF(COUNTIF(Invoices!AE:AF,A339)&lt;&gt;0,IF(COUNTIF(Invoices!AE:AF,A339)&lt;&gt;0,SUMIF(Invoices!AE:AF,A339,Invoices!AF:AF)/COUNTIF(Invoices!AE:AF,A339),0),IF(COUNTIF(Invoices!AG:AH,A339)&lt;&gt;0,IF(COUNTIF(Invoices!AG:AH,A339)&lt;&gt;0,SUMIF(Invoices!AG:AH,A339,Invoices!AH:AH)/COUNTIF(Invoices!AG:AH,A339),0),IF(COUNTIF(Invoices!AI:AJ,A339)&lt;&gt;0,IF(COUNTIF(Invoices!AI:AJ,A339)&lt;&gt;0,SUMIF(Invoices!AI:AJ,A339,Invoices!AJ:AJ)/COUNTIF(Invoices!AI:AJ,A339),0),IF(COUNTIF(Invoices!AK:AL,A339)&lt;&gt;0,IF(COUNTIF(Invoices!AK:AL,A339)&lt;&gt;0,SUMIF(Invoices!AK:AL,A339,Invoices!AL:AL)/COUNTIF(Invoices!AK:AL,A339),0),IF(COUNTIF(Invoices!AM:AN,A339)&lt;&gt;0,IF(COUNTIF(Invoices!AM:AN,A339)&lt;&gt;0,SUMIF(Invoices!AM:AN,A339,Invoices!AN:AN)/COUNTIF(Invoices!AM:AN,A339),0),"Not Available")))))))))))))))</f>
        <v>Not Available</v>
      </c>
    </row>
    <row r="340" spans="1:5" ht="13" x14ac:dyDescent="0.15">
      <c r="A340" s="6" t="s">
        <v>1254</v>
      </c>
      <c r="C340" s="6" t="s">
        <v>672</v>
      </c>
      <c r="D340" s="6" t="s">
        <v>673</v>
      </c>
      <c r="E340" t="str">
        <f>IF(COUNTIF(Invoices!K:L,A340)&lt;&gt;0,IF(COUNTIF(Invoices!K:L,A340)&lt;&gt;0,SUMIF(Invoices!K:L,A340,Invoices!L:L)/COUNTIF(Invoices!K:L,A340),0),IF(COUNTIF(Invoices!M:N,A340)&lt;&gt;0,IF(COUNTIF(Invoices!M:N,A340)&lt;&gt;0,SUMIF(Invoices!M:N,A340,Invoices!N:N)/COUNTIF(Invoices!M:N,A340),0),IF(COUNTIF(Invoices!O:P,A340)&lt;&gt;0,IF(COUNTIF(Invoices!O:P,A340)&lt;&gt;0,SUMIF(Invoices!O:P,A340,Invoices!P:P)/COUNTIF(Invoices!O:P,A340),0),IF(COUNTIF(Invoices!Q:R,A340)&lt;&gt;0,IF(COUNTIF(Invoices!Q:R,A340)&lt;&gt;0,SUMIF(Invoices!Q:R,A340,Invoices!R:R)/COUNTIF(Invoices!Q:R,A340),0),IF(COUNTIF(Invoices!S:T,A340)&lt;&gt;0,IF(COUNTIF(Invoices!S:T,A340)&lt;&gt;0,SUMIF(Invoices!S:T,A340,Invoices!T:T)/COUNTIF(Invoices!S:T,A340),0),IF(COUNTIF(Invoices!U:V,A340)&lt;&gt;0,IF(COUNTIF(Invoices!U:V,A340)&lt;&gt;0,SUMIF(Invoices!U:V,A340,Invoices!V:V)/COUNTIF(Invoices!U:V,A340),0),IF(COUNTIF(Invoices!W:X,A340)&lt;&gt;0,IF(COUNTIF(Invoices!W:X,A340)&lt;&gt;0,SUMIF(Invoices!W:X,A340,Invoices!X:X)/COUNTIF(Invoices!W:X,A340),0),IF(COUNTIF(Invoices!Y:Z,A340)&lt;&gt;0,IF(COUNTIF(Invoices!Y:Z,A340)&lt;&gt;0,SUMIF(Invoices!Y:Z,A340,Invoices!Z:Z)/COUNTIF(Invoices!Y:Z,A340),0),IF(COUNTIF(Invoices!AA:AB,A340)&lt;&gt;0,IF(COUNTIF(Invoices!AA:AB,A340)&lt;&gt;0,SUMIF(Invoices!AA:AB,A340,Invoices!AB:AB)/COUNTIF(Invoices!AA:AB,A340),0),IF(COUNTIF(Invoices!AC:AD,A340)&lt;&gt;0,IF(COUNTIF(Invoices!AC:AD,A340)&lt;&gt;0,SUMIF(Invoices!AC:AD,A340,Invoices!AD:AD)/COUNTIF(Invoices!AC:AD,A340),0),IF(COUNTIF(Invoices!AE:AF,A340)&lt;&gt;0,IF(COUNTIF(Invoices!AE:AF,A340)&lt;&gt;0,SUMIF(Invoices!AE:AF,A340,Invoices!AF:AF)/COUNTIF(Invoices!AE:AF,A340),0),IF(COUNTIF(Invoices!AG:AH,A340)&lt;&gt;0,IF(COUNTIF(Invoices!AG:AH,A340)&lt;&gt;0,SUMIF(Invoices!AG:AH,A340,Invoices!AH:AH)/COUNTIF(Invoices!AG:AH,A340),0),IF(COUNTIF(Invoices!AI:AJ,A340)&lt;&gt;0,IF(COUNTIF(Invoices!AI:AJ,A340)&lt;&gt;0,SUMIF(Invoices!AI:AJ,A340,Invoices!AJ:AJ)/COUNTIF(Invoices!AI:AJ,A340),0),IF(COUNTIF(Invoices!AK:AL,A340)&lt;&gt;0,IF(COUNTIF(Invoices!AK:AL,A340)&lt;&gt;0,SUMIF(Invoices!AK:AL,A340,Invoices!AL:AL)/COUNTIF(Invoices!AK:AL,A340),0),IF(COUNTIF(Invoices!AM:AN,A340)&lt;&gt;0,IF(COUNTIF(Invoices!AM:AN,A340)&lt;&gt;0,SUMIF(Invoices!AM:AN,A340,Invoices!AN:AN)/COUNTIF(Invoices!AM:AN,A340),0),"Not Available")))))))))))))))</f>
        <v>Not Available</v>
      </c>
    </row>
    <row r="341" spans="1:5" ht="13" x14ac:dyDescent="0.15">
      <c r="A341" s="6" t="s">
        <v>1255</v>
      </c>
      <c r="C341" s="6" t="s">
        <v>1256</v>
      </c>
      <c r="D341" s="6" t="s">
        <v>1257</v>
      </c>
      <c r="E341">
        <f ca="1">IF(COUNTIF(Invoices!K:L,A341)&lt;&gt;0,IF(COUNTIF(Invoices!K:L,A341)&lt;&gt;0,SUMIF(Invoices!K:L,A341,Invoices!L:L)/COUNTIF(Invoices!K:L,A341),0),IF(COUNTIF(Invoices!M:N,A341)&lt;&gt;0,IF(COUNTIF(Invoices!M:N,A341)&lt;&gt;0,SUMIF(Invoices!M:N,A341,Invoices!N:N)/COUNTIF(Invoices!M:N,A341),0),IF(COUNTIF(Invoices!O:P,A341)&lt;&gt;0,IF(COUNTIF(Invoices!O:P,A341)&lt;&gt;0,SUMIF(Invoices!O:P,A341,Invoices!P:P)/COUNTIF(Invoices!O:P,A341),0),IF(COUNTIF(Invoices!Q:R,A341)&lt;&gt;0,IF(COUNTIF(Invoices!Q:R,A341)&lt;&gt;0,SUMIF(Invoices!Q:R,A341,Invoices!R:R)/COUNTIF(Invoices!Q:R,A341),0),IF(COUNTIF(Invoices!S:T,A341)&lt;&gt;0,IF(COUNTIF(Invoices!S:T,A341)&lt;&gt;0,SUMIF(Invoices!S:T,A341,Invoices!T:T)/COUNTIF(Invoices!S:T,A341),0),IF(COUNTIF(Invoices!U:V,A341)&lt;&gt;0,IF(COUNTIF(Invoices!U:V,A341)&lt;&gt;0,SUMIF(Invoices!U:V,A341,Invoices!V:V)/COUNTIF(Invoices!U:V,A341),0),IF(COUNTIF(Invoices!W:X,A341)&lt;&gt;0,IF(COUNTIF(Invoices!W:X,A341)&lt;&gt;0,SUMIF(Invoices!W:X,A341,Invoices!X:X)/COUNTIF(Invoices!W:X,A341),0),IF(COUNTIF(Invoices!Y:Z,A341)&lt;&gt;0,IF(COUNTIF(Invoices!Y:Z,A341)&lt;&gt;0,SUMIF(Invoices!Y:Z,A341,Invoices!Z:Z)/COUNTIF(Invoices!Y:Z,A341),0),IF(COUNTIF(Invoices!AA:AB,A341)&lt;&gt;0,IF(COUNTIF(Invoices!AA:AB,A341)&lt;&gt;0,SUMIF(Invoices!AA:AB,A341,Invoices!AB:AB)/COUNTIF(Invoices!AA:AB,A341),0),IF(COUNTIF(Invoices!AC:AD,A341)&lt;&gt;0,IF(COUNTIF(Invoices!AC:AD,A341)&lt;&gt;0,SUMIF(Invoices!AC:AD,A341,Invoices!AD:AD)/COUNTIF(Invoices!AC:AD,A341),0),IF(COUNTIF(Invoices!AE:AF,A341)&lt;&gt;0,IF(COUNTIF(Invoices!AE:AF,A341)&lt;&gt;0,SUMIF(Invoices!AE:AF,A341,Invoices!AF:AF)/COUNTIF(Invoices!AE:AF,A341),0),IF(COUNTIF(Invoices!AG:AH,A341)&lt;&gt;0,IF(COUNTIF(Invoices!AG:AH,A341)&lt;&gt;0,SUMIF(Invoices!AG:AH,A341,Invoices!AH:AH)/COUNTIF(Invoices!AG:AH,A341),0),IF(COUNTIF(Invoices!AI:AJ,A341)&lt;&gt;0,IF(COUNTIF(Invoices!AI:AJ,A341)&lt;&gt;0,SUMIF(Invoices!AI:AJ,A341,Invoices!AJ:AJ)/COUNTIF(Invoices!AI:AJ,A341),0),IF(COUNTIF(Invoices!AK:AL,A341)&lt;&gt;0,IF(COUNTIF(Invoices!AK:AL,A341)&lt;&gt;0,SUMIF(Invoices!AK:AL,A341,Invoices!AL:AL)/COUNTIF(Invoices!AK:AL,A341),0),IF(COUNTIF(Invoices!AM:AN,A341)&lt;&gt;0,IF(COUNTIF(Invoices!AM:AN,A341)&lt;&gt;0,SUMIF(Invoices!AM:AN,A341,Invoices!AN:AN)/COUNTIF(Invoices!AM:AN,A341),0),"Not Available")))))))))))))))</f>
        <v>0.99</v>
      </c>
    </row>
    <row r="342" spans="1:5" ht="13" x14ac:dyDescent="0.15">
      <c r="A342" s="6" t="s">
        <v>1258</v>
      </c>
      <c r="B342" s="6" t="s">
        <v>760</v>
      </c>
      <c r="C342" s="6" t="s">
        <v>684</v>
      </c>
      <c r="D342" s="6" t="s">
        <v>685</v>
      </c>
      <c r="E342" t="str">
        <f>IF(COUNTIF(Invoices!K:L,A342)&lt;&gt;0,IF(COUNTIF(Invoices!K:L,A342)&lt;&gt;0,SUMIF(Invoices!K:L,A342,Invoices!L:L)/COUNTIF(Invoices!K:L,A342),0),IF(COUNTIF(Invoices!M:N,A342)&lt;&gt;0,IF(COUNTIF(Invoices!M:N,A342)&lt;&gt;0,SUMIF(Invoices!M:N,A342,Invoices!N:N)/COUNTIF(Invoices!M:N,A342),0),IF(COUNTIF(Invoices!O:P,A342)&lt;&gt;0,IF(COUNTIF(Invoices!O:P,A342)&lt;&gt;0,SUMIF(Invoices!O:P,A342,Invoices!P:P)/COUNTIF(Invoices!O:P,A342),0),IF(COUNTIF(Invoices!Q:R,A342)&lt;&gt;0,IF(COUNTIF(Invoices!Q:R,A342)&lt;&gt;0,SUMIF(Invoices!Q:R,A342,Invoices!R:R)/COUNTIF(Invoices!Q:R,A342),0),IF(COUNTIF(Invoices!S:T,A342)&lt;&gt;0,IF(COUNTIF(Invoices!S:T,A342)&lt;&gt;0,SUMIF(Invoices!S:T,A342,Invoices!T:T)/COUNTIF(Invoices!S:T,A342),0),IF(COUNTIF(Invoices!U:V,A342)&lt;&gt;0,IF(COUNTIF(Invoices!U:V,A342)&lt;&gt;0,SUMIF(Invoices!U:V,A342,Invoices!V:V)/COUNTIF(Invoices!U:V,A342),0),IF(COUNTIF(Invoices!W:X,A342)&lt;&gt;0,IF(COUNTIF(Invoices!W:X,A342)&lt;&gt;0,SUMIF(Invoices!W:X,A342,Invoices!X:X)/COUNTIF(Invoices!W:X,A342),0),IF(COUNTIF(Invoices!Y:Z,A342)&lt;&gt;0,IF(COUNTIF(Invoices!Y:Z,A342)&lt;&gt;0,SUMIF(Invoices!Y:Z,A342,Invoices!Z:Z)/COUNTIF(Invoices!Y:Z,A342),0),IF(COUNTIF(Invoices!AA:AB,A342)&lt;&gt;0,IF(COUNTIF(Invoices!AA:AB,A342)&lt;&gt;0,SUMIF(Invoices!AA:AB,A342,Invoices!AB:AB)/COUNTIF(Invoices!AA:AB,A342),0),IF(COUNTIF(Invoices!AC:AD,A342)&lt;&gt;0,IF(COUNTIF(Invoices!AC:AD,A342)&lt;&gt;0,SUMIF(Invoices!AC:AD,A342,Invoices!AD:AD)/COUNTIF(Invoices!AC:AD,A342),0),IF(COUNTIF(Invoices!AE:AF,A342)&lt;&gt;0,IF(COUNTIF(Invoices!AE:AF,A342)&lt;&gt;0,SUMIF(Invoices!AE:AF,A342,Invoices!AF:AF)/COUNTIF(Invoices!AE:AF,A342),0),IF(COUNTIF(Invoices!AG:AH,A342)&lt;&gt;0,IF(COUNTIF(Invoices!AG:AH,A342)&lt;&gt;0,SUMIF(Invoices!AG:AH,A342,Invoices!AH:AH)/COUNTIF(Invoices!AG:AH,A342),0),IF(COUNTIF(Invoices!AI:AJ,A342)&lt;&gt;0,IF(COUNTIF(Invoices!AI:AJ,A342)&lt;&gt;0,SUMIF(Invoices!AI:AJ,A342,Invoices!AJ:AJ)/COUNTIF(Invoices!AI:AJ,A342),0),IF(COUNTIF(Invoices!AK:AL,A342)&lt;&gt;0,IF(COUNTIF(Invoices!AK:AL,A342)&lt;&gt;0,SUMIF(Invoices!AK:AL,A342,Invoices!AL:AL)/COUNTIF(Invoices!AK:AL,A342),0),IF(COUNTIF(Invoices!AM:AN,A342)&lt;&gt;0,IF(COUNTIF(Invoices!AM:AN,A342)&lt;&gt;0,SUMIF(Invoices!AM:AN,A342,Invoices!AN:AN)/COUNTIF(Invoices!AM:AN,A342),0),"Not Available")))))))))))))))</f>
        <v>Not Available</v>
      </c>
    </row>
    <row r="343" spans="1:5" ht="13" x14ac:dyDescent="0.15">
      <c r="A343" s="6" t="s">
        <v>1259</v>
      </c>
      <c r="B343" s="6" t="s">
        <v>1260</v>
      </c>
      <c r="C343" s="6" t="s">
        <v>1261</v>
      </c>
      <c r="D343" s="6" t="s">
        <v>912</v>
      </c>
      <c r="E343" t="str">
        <f>IF(COUNTIF(Invoices!K:L,A343)&lt;&gt;0,IF(COUNTIF(Invoices!K:L,A343)&lt;&gt;0,SUMIF(Invoices!K:L,A343,Invoices!L:L)/COUNTIF(Invoices!K:L,A343),0),IF(COUNTIF(Invoices!M:N,A343)&lt;&gt;0,IF(COUNTIF(Invoices!M:N,A343)&lt;&gt;0,SUMIF(Invoices!M:N,A343,Invoices!N:N)/COUNTIF(Invoices!M:N,A343),0),IF(COUNTIF(Invoices!O:P,A343)&lt;&gt;0,IF(COUNTIF(Invoices!O:P,A343)&lt;&gt;0,SUMIF(Invoices!O:P,A343,Invoices!P:P)/COUNTIF(Invoices!O:P,A343),0),IF(COUNTIF(Invoices!Q:R,A343)&lt;&gt;0,IF(COUNTIF(Invoices!Q:R,A343)&lt;&gt;0,SUMIF(Invoices!Q:R,A343,Invoices!R:R)/COUNTIF(Invoices!Q:R,A343),0),IF(COUNTIF(Invoices!S:T,A343)&lt;&gt;0,IF(COUNTIF(Invoices!S:T,A343)&lt;&gt;0,SUMIF(Invoices!S:T,A343,Invoices!T:T)/COUNTIF(Invoices!S:T,A343),0),IF(COUNTIF(Invoices!U:V,A343)&lt;&gt;0,IF(COUNTIF(Invoices!U:V,A343)&lt;&gt;0,SUMIF(Invoices!U:V,A343,Invoices!V:V)/COUNTIF(Invoices!U:V,A343),0),IF(COUNTIF(Invoices!W:X,A343)&lt;&gt;0,IF(COUNTIF(Invoices!W:X,A343)&lt;&gt;0,SUMIF(Invoices!W:X,A343,Invoices!X:X)/COUNTIF(Invoices!W:X,A343),0),IF(COUNTIF(Invoices!Y:Z,A343)&lt;&gt;0,IF(COUNTIF(Invoices!Y:Z,A343)&lt;&gt;0,SUMIF(Invoices!Y:Z,A343,Invoices!Z:Z)/COUNTIF(Invoices!Y:Z,A343),0),IF(COUNTIF(Invoices!AA:AB,A343)&lt;&gt;0,IF(COUNTIF(Invoices!AA:AB,A343)&lt;&gt;0,SUMIF(Invoices!AA:AB,A343,Invoices!AB:AB)/COUNTIF(Invoices!AA:AB,A343),0),IF(COUNTIF(Invoices!AC:AD,A343)&lt;&gt;0,IF(COUNTIF(Invoices!AC:AD,A343)&lt;&gt;0,SUMIF(Invoices!AC:AD,A343,Invoices!AD:AD)/COUNTIF(Invoices!AC:AD,A343),0),IF(COUNTIF(Invoices!AE:AF,A343)&lt;&gt;0,IF(COUNTIF(Invoices!AE:AF,A343)&lt;&gt;0,SUMIF(Invoices!AE:AF,A343,Invoices!AF:AF)/COUNTIF(Invoices!AE:AF,A343),0),IF(COUNTIF(Invoices!AG:AH,A343)&lt;&gt;0,IF(COUNTIF(Invoices!AG:AH,A343)&lt;&gt;0,SUMIF(Invoices!AG:AH,A343,Invoices!AH:AH)/COUNTIF(Invoices!AG:AH,A343),0),IF(COUNTIF(Invoices!AI:AJ,A343)&lt;&gt;0,IF(COUNTIF(Invoices!AI:AJ,A343)&lt;&gt;0,SUMIF(Invoices!AI:AJ,A343,Invoices!AJ:AJ)/COUNTIF(Invoices!AI:AJ,A343),0),IF(COUNTIF(Invoices!AK:AL,A343)&lt;&gt;0,IF(COUNTIF(Invoices!AK:AL,A343)&lt;&gt;0,SUMIF(Invoices!AK:AL,A343,Invoices!AL:AL)/COUNTIF(Invoices!AK:AL,A343),0),IF(COUNTIF(Invoices!AM:AN,A343)&lt;&gt;0,IF(COUNTIF(Invoices!AM:AN,A343)&lt;&gt;0,SUMIF(Invoices!AM:AN,A343,Invoices!AN:AN)/COUNTIF(Invoices!AM:AN,A343),0),"Not Available")))))))))))))))</f>
        <v>Not Available</v>
      </c>
    </row>
    <row r="344" spans="1:5" ht="13" x14ac:dyDescent="0.15">
      <c r="A344" s="6" t="s">
        <v>1262</v>
      </c>
      <c r="C344" s="6" t="s">
        <v>1070</v>
      </c>
      <c r="D344" s="6" t="s">
        <v>1071</v>
      </c>
      <c r="E344">
        <f ca="1">IF(COUNTIF(Invoices!K:L,A344)&lt;&gt;0,IF(COUNTIF(Invoices!K:L,A344)&lt;&gt;0,SUMIF(Invoices!K:L,A344,Invoices!L:L)/COUNTIF(Invoices!K:L,A344),0),IF(COUNTIF(Invoices!M:N,A344)&lt;&gt;0,IF(COUNTIF(Invoices!M:N,A344)&lt;&gt;0,SUMIF(Invoices!M:N,A344,Invoices!N:N)/COUNTIF(Invoices!M:N,A344),0),IF(COUNTIF(Invoices!O:P,A344)&lt;&gt;0,IF(COUNTIF(Invoices!O:P,A344)&lt;&gt;0,SUMIF(Invoices!O:P,A344,Invoices!P:P)/COUNTIF(Invoices!O:P,A344),0),IF(COUNTIF(Invoices!Q:R,A344)&lt;&gt;0,IF(COUNTIF(Invoices!Q:R,A344)&lt;&gt;0,SUMIF(Invoices!Q:R,A344,Invoices!R:R)/COUNTIF(Invoices!Q:R,A344),0),IF(COUNTIF(Invoices!S:T,A344)&lt;&gt;0,IF(COUNTIF(Invoices!S:T,A344)&lt;&gt;0,SUMIF(Invoices!S:T,A344,Invoices!T:T)/COUNTIF(Invoices!S:T,A344),0),IF(COUNTIF(Invoices!U:V,A344)&lt;&gt;0,IF(COUNTIF(Invoices!U:V,A344)&lt;&gt;0,SUMIF(Invoices!U:V,A344,Invoices!V:V)/COUNTIF(Invoices!U:V,A344),0),IF(COUNTIF(Invoices!W:X,A344)&lt;&gt;0,IF(COUNTIF(Invoices!W:X,A344)&lt;&gt;0,SUMIF(Invoices!W:X,A344,Invoices!X:X)/COUNTIF(Invoices!W:X,A344),0),IF(COUNTIF(Invoices!Y:Z,A344)&lt;&gt;0,IF(COUNTIF(Invoices!Y:Z,A344)&lt;&gt;0,SUMIF(Invoices!Y:Z,A344,Invoices!Z:Z)/COUNTIF(Invoices!Y:Z,A344),0),IF(COUNTIF(Invoices!AA:AB,A344)&lt;&gt;0,IF(COUNTIF(Invoices!AA:AB,A344)&lt;&gt;0,SUMIF(Invoices!AA:AB,A344,Invoices!AB:AB)/COUNTIF(Invoices!AA:AB,A344),0),IF(COUNTIF(Invoices!AC:AD,A344)&lt;&gt;0,IF(COUNTIF(Invoices!AC:AD,A344)&lt;&gt;0,SUMIF(Invoices!AC:AD,A344,Invoices!AD:AD)/COUNTIF(Invoices!AC:AD,A344),0),IF(COUNTIF(Invoices!AE:AF,A344)&lt;&gt;0,IF(COUNTIF(Invoices!AE:AF,A344)&lt;&gt;0,SUMIF(Invoices!AE:AF,A344,Invoices!AF:AF)/COUNTIF(Invoices!AE:AF,A344),0),IF(COUNTIF(Invoices!AG:AH,A344)&lt;&gt;0,IF(COUNTIF(Invoices!AG:AH,A344)&lt;&gt;0,SUMIF(Invoices!AG:AH,A344,Invoices!AH:AH)/COUNTIF(Invoices!AG:AH,A344),0),IF(COUNTIF(Invoices!AI:AJ,A344)&lt;&gt;0,IF(COUNTIF(Invoices!AI:AJ,A344)&lt;&gt;0,SUMIF(Invoices!AI:AJ,A344,Invoices!AJ:AJ)/COUNTIF(Invoices!AI:AJ,A344),0),IF(COUNTIF(Invoices!AK:AL,A344)&lt;&gt;0,IF(COUNTIF(Invoices!AK:AL,A344)&lt;&gt;0,SUMIF(Invoices!AK:AL,A344,Invoices!AL:AL)/COUNTIF(Invoices!AK:AL,A344),0),IF(COUNTIF(Invoices!AM:AN,A344)&lt;&gt;0,IF(COUNTIF(Invoices!AM:AN,A344)&lt;&gt;0,SUMIF(Invoices!AM:AN,A344,Invoices!AN:AN)/COUNTIF(Invoices!AM:AN,A344),0),"Not Available")))))))))))))))</f>
        <v>0.99</v>
      </c>
    </row>
    <row r="345" spans="1:5" ht="13" x14ac:dyDescent="0.15">
      <c r="A345" s="6" t="s">
        <v>1263</v>
      </c>
      <c r="B345" s="6" t="s">
        <v>1264</v>
      </c>
      <c r="C345" s="6" t="s">
        <v>1265</v>
      </c>
      <c r="D345" s="6" t="s">
        <v>630</v>
      </c>
      <c r="E345">
        <f ca="1">IF(COUNTIF(Invoices!K:L,A345)&lt;&gt;0,IF(COUNTIF(Invoices!K:L,A345)&lt;&gt;0,SUMIF(Invoices!K:L,A345,Invoices!L:L)/COUNTIF(Invoices!K:L,A345),0),IF(COUNTIF(Invoices!M:N,A345)&lt;&gt;0,IF(COUNTIF(Invoices!M:N,A345)&lt;&gt;0,SUMIF(Invoices!M:N,A345,Invoices!N:N)/COUNTIF(Invoices!M:N,A345),0),IF(COUNTIF(Invoices!O:P,A345)&lt;&gt;0,IF(COUNTIF(Invoices!O:P,A345)&lt;&gt;0,SUMIF(Invoices!O:P,A345,Invoices!P:P)/COUNTIF(Invoices!O:P,A345),0),IF(COUNTIF(Invoices!Q:R,A345)&lt;&gt;0,IF(COUNTIF(Invoices!Q:R,A345)&lt;&gt;0,SUMIF(Invoices!Q:R,A345,Invoices!R:R)/COUNTIF(Invoices!Q:R,A345),0),IF(COUNTIF(Invoices!S:T,A345)&lt;&gt;0,IF(COUNTIF(Invoices!S:T,A345)&lt;&gt;0,SUMIF(Invoices!S:T,A345,Invoices!T:T)/COUNTIF(Invoices!S:T,A345),0),IF(COUNTIF(Invoices!U:V,A345)&lt;&gt;0,IF(COUNTIF(Invoices!U:V,A345)&lt;&gt;0,SUMIF(Invoices!U:V,A345,Invoices!V:V)/COUNTIF(Invoices!U:V,A345),0),IF(COUNTIF(Invoices!W:X,A345)&lt;&gt;0,IF(COUNTIF(Invoices!W:X,A345)&lt;&gt;0,SUMIF(Invoices!W:X,A345,Invoices!X:X)/COUNTIF(Invoices!W:X,A345),0),IF(COUNTIF(Invoices!Y:Z,A345)&lt;&gt;0,IF(COUNTIF(Invoices!Y:Z,A345)&lt;&gt;0,SUMIF(Invoices!Y:Z,A345,Invoices!Z:Z)/COUNTIF(Invoices!Y:Z,A345),0),IF(COUNTIF(Invoices!AA:AB,A345)&lt;&gt;0,IF(COUNTIF(Invoices!AA:AB,A345)&lt;&gt;0,SUMIF(Invoices!AA:AB,A345,Invoices!AB:AB)/COUNTIF(Invoices!AA:AB,A345),0),IF(COUNTIF(Invoices!AC:AD,A345)&lt;&gt;0,IF(COUNTIF(Invoices!AC:AD,A345)&lt;&gt;0,SUMIF(Invoices!AC:AD,A345,Invoices!AD:AD)/COUNTIF(Invoices!AC:AD,A345),0),IF(COUNTIF(Invoices!AE:AF,A345)&lt;&gt;0,IF(COUNTIF(Invoices!AE:AF,A345)&lt;&gt;0,SUMIF(Invoices!AE:AF,A345,Invoices!AF:AF)/COUNTIF(Invoices!AE:AF,A345),0),IF(COUNTIF(Invoices!AG:AH,A345)&lt;&gt;0,IF(COUNTIF(Invoices!AG:AH,A345)&lt;&gt;0,SUMIF(Invoices!AG:AH,A345,Invoices!AH:AH)/COUNTIF(Invoices!AG:AH,A345),0),IF(COUNTIF(Invoices!AI:AJ,A345)&lt;&gt;0,IF(COUNTIF(Invoices!AI:AJ,A345)&lt;&gt;0,SUMIF(Invoices!AI:AJ,A345,Invoices!AJ:AJ)/COUNTIF(Invoices!AI:AJ,A345),0),IF(COUNTIF(Invoices!AK:AL,A345)&lt;&gt;0,IF(COUNTIF(Invoices!AK:AL,A345)&lt;&gt;0,SUMIF(Invoices!AK:AL,A345,Invoices!AL:AL)/COUNTIF(Invoices!AK:AL,A345),0),IF(COUNTIF(Invoices!AM:AN,A345)&lt;&gt;0,IF(COUNTIF(Invoices!AM:AN,A345)&lt;&gt;0,SUMIF(Invoices!AM:AN,A345,Invoices!AN:AN)/COUNTIF(Invoices!AM:AN,A345),0),"Not Available")))))))))))))))</f>
        <v>0.99</v>
      </c>
    </row>
    <row r="346" spans="1:5" ht="13" x14ac:dyDescent="0.15">
      <c r="A346" s="6" t="s">
        <v>1263</v>
      </c>
      <c r="B346" s="6" t="s">
        <v>1266</v>
      </c>
      <c r="C346" s="6" t="s">
        <v>629</v>
      </c>
      <c r="D346" s="6" t="s">
        <v>630</v>
      </c>
      <c r="E346">
        <f ca="1">IF(COUNTIF(Invoices!K:L,A346)&lt;&gt;0,IF(COUNTIF(Invoices!K:L,A346)&lt;&gt;0,SUMIF(Invoices!K:L,A346,Invoices!L:L)/COUNTIF(Invoices!K:L,A346),0),IF(COUNTIF(Invoices!M:N,A346)&lt;&gt;0,IF(COUNTIF(Invoices!M:N,A346)&lt;&gt;0,SUMIF(Invoices!M:N,A346,Invoices!N:N)/COUNTIF(Invoices!M:N,A346),0),IF(COUNTIF(Invoices!O:P,A346)&lt;&gt;0,IF(COUNTIF(Invoices!O:P,A346)&lt;&gt;0,SUMIF(Invoices!O:P,A346,Invoices!P:P)/COUNTIF(Invoices!O:P,A346),0),IF(COUNTIF(Invoices!Q:R,A346)&lt;&gt;0,IF(COUNTIF(Invoices!Q:R,A346)&lt;&gt;0,SUMIF(Invoices!Q:R,A346,Invoices!R:R)/COUNTIF(Invoices!Q:R,A346),0),IF(COUNTIF(Invoices!S:T,A346)&lt;&gt;0,IF(COUNTIF(Invoices!S:T,A346)&lt;&gt;0,SUMIF(Invoices!S:T,A346,Invoices!T:T)/COUNTIF(Invoices!S:T,A346),0),IF(COUNTIF(Invoices!U:V,A346)&lt;&gt;0,IF(COUNTIF(Invoices!U:V,A346)&lt;&gt;0,SUMIF(Invoices!U:V,A346,Invoices!V:V)/COUNTIF(Invoices!U:V,A346),0),IF(COUNTIF(Invoices!W:X,A346)&lt;&gt;0,IF(COUNTIF(Invoices!W:X,A346)&lt;&gt;0,SUMIF(Invoices!W:X,A346,Invoices!X:X)/COUNTIF(Invoices!W:X,A346),0),IF(COUNTIF(Invoices!Y:Z,A346)&lt;&gt;0,IF(COUNTIF(Invoices!Y:Z,A346)&lt;&gt;0,SUMIF(Invoices!Y:Z,A346,Invoices!Z:Z)/COUNTIF(Invoices!Y:Z,A346),0),IF(COUNTIF(Invoices!AA:AB,A346)&lt;&gt;0,IF(COUNTIF(Invoices!AA:AB,A346)&lt;&gt;0,SUMIF(Invoices!AA:AB,A346,Invoices!AB:AB)/COUNTIF(Invoices!AA:AB,A346),0),IF(COUNTIF(Invoices!AC:AD,A346)&lt;&gt;0,IF(COUNTIF(Invoices!AC:AD,A346)&lt;&gt;0,SUMIF(Invoices!AC:AD,A346,Invoices!AD:AD)/COUNTIF(Invoices!AC:AD,A346),0),IF(COUNTIF(Invoices!AE:AF,A346)&lt;&gt;0,IF(COUNTIF(Invoices!AE:AF,A346)&lt;&gt;0,SUMIF(Invoices!AE:AF,A346,Invoices!AF:AF)/COUNTIF(Invoices!AE:AF,A346),0),IF(COUNTIF(Invoices!AG:AH,A346)&lt;&gt;0,IF(COUNTIF(Invoices!AG:AH,A346)&lt;&gt;0,SUMIF(Invoices!AG:AH,A346,Invoices!AH:AH)/COUNTIF(Invoices!AG:AH,A346),0),IF(COUNTIF(Invoices!AI:AJ,A346)&lt;&gt;0,IF(COUNTIF(Invoices!AI:AJ,A346)&lt;&gt;0,SUMIF(Invoices!AI:AJ,A346,Invoices!AJ:AJ)/COUNTIF(Invoices!AI:AJ,A346),0),IF(COUNTIF(Invoices!AK:AL,A346)&lt;&gt;0,IF(COUNTIF(Invoices!AK:AL,A346)&lt;&gt;0,SUMIF(Invoices!AK:AL,A346,Invoices!AL:AL)/COUNTIF(Invoices!AK:AL,A346),0),IF(COUNTIF(Invoices!AM:AN,A346)&lt;&gt;0,IF(COUNTIF(Invoices!AM:AN,A346)&lt;&gt;0,SUMIF(Invoices!AM:AN,A346,Invoices!AN:AN)/COUNTIF(Invoices!AM:AN,A346),0),"Not Available")))))))))))))))</f>
        <v>0.99</v>
      </c>
    </row>
    <row r="347" spans="1:5" ht="13" x14ac:dyDescent="0.15">
      <c r="A347" s="6" t="s">
        <v>1267</v>
      </c>
      <c r="C347" s="6" t="s">
        <v>526</v>
      </c>
      <c r="D347" s="6" t="s">
        <v>527</v>
      </c>
      <c r="E347">
        <f ca="1">IF(COUNTIF(Invoices!K:L,A347)&lt;&gt;0,IF(COUNTIF(Invoices!K:L,A347)&lt;&gt;0,SUMIF(Invoices!K:L,A347,Invoices!L:L)/COUNTIF(Invoices!K:L,A347),0),IF(COUNTIF(Invoices!M:N,A347)&lt;&gt;0,IF(COUNTIF(Invoices!M:N,A347)&lt;&gt;0,SUMIF(Invoices!M:N,A347,Invoices!N:N)/COUNTIF(Invoices!M:N,A347),0),IF(COUNTIF(Invoices!O:P,A347)&lt;&gt;0,IF(COUNTIF(Invoices!O:P,A347)&lt;&gt;0,SUMIF(Invoices!O:P,A347,Invoices!P:P)/COUNTIF(Invoices!O:P,A347),0),IF(COUNTIF(Invoices!Q:R,A347)&lt;&gt;0,IF(COUNTIF(Invoices!Q:R,A347)&lt;&gt;0,SUMIF(Invoices!Q:R,A347,Invoices!R:R)/COUNTIF(Invoices!Q:R,A347),0),IF(COUNTIF(Invoices!S:T,A347)&lt;&gt;0,IF(COUNTIF(Invoices!S:T,A347)&lt;&gt;0,SUMIF(Invoices!S:T,A347,Invoices!T:T)/COUNTIF(Invoices!S:T,A347),0),IF(COUNTIF(Invoices!U:V,A347)&lt;&gt;0,IF(COUNTIF(Invoices!U:V,A347)&lt;&gt;0,SUMIF(Invoices!U:V,A347,Invoices!V:V)/COUNTIF(Invoices!U:V,A347),0),IF(COUNTIF(Invoices!W:X,A347)&lt;&gt;0,IF(COUNTIF(Invoices!W:X,A347)&lt;&gt;0,SUMIF(Invoices!W:X,A347,Invoices!X:X)/COUNTIF(Invoices!W:X,A347),0),IF(COUNTIF(Invoices!Y:Z,A347)&lt;&gt;0,IF(COUNTIF(Invoices!Y:Z,A347)&lt;&gt;0,SUMIF(Invoices!Y:Z,A347,Invoices!Z:Z)/COUNTIF(Invoices!Y:Z,A347),0),IF(COUNTIF(Invoices!AA:AB,A347)&lt;&gt;0,IF(COUNTIF(Invoices!AA:AB,A347)&lt;&gt;0,SUMIF(Invoices!AA:AB,A347,Invoices!AB:AB)/COUNTIF(Invoices!AA:AB,A347),0),IF(COUNTIF(Invoices!AC:AD,A347)&lt;&gt;0,IF(COUNTIF(Invoices!AC:AD,A347)&lt;&gt;0,SUMIF(Invoices!AC:AD,A347,Invoices!AD:AD)/COUNTIF(Invoices!AC:AD,A347),0),IF(COUNTIF(Invoices!AE:AF,A347)&lt;&gt;0,IF(COUNTIF(Invoices!AE:AF,A347)&lt;&gt;0,SUMIF(Invoices!AE:AF,A347,Invoices!AF:AF)/COUNTIF(Invoices!AE:AF,A347),0),IF(COUNTIF(Invoices!AG:AH,A347)&lt;&gt;0,IF(COUNTIF(Invoices!AG:AH,A347)&lt;&gt;0,SUMIF(Invoices!AG:AH,A347,Invoices!AH:AH)/COUNTIF(Invoices!AG:AH,A347),0),IF(COUNTIF(Invoices!AI:AJ,A347)&lt;&gt;0,IF(COUNTIF(Invoices!AI:AJ,A347)&lt;&gt;0,SUMIF(Invoices!AI:AJ,A347,Invoices!AJ:AJ)/COUNTIF(Invoices!AI:AJ,A347),0),IF(COUNTIF(Invoices!AK:AL,A347)&lt;&gt;0,IF(COUNTIF(Invoices!AK:AL,A347)&lt;&gt;0,SUMIF(Invoices!AK:AL,A347,Invoices!AL:AL)/COUNTIF(Invoices!AK:AL,A347),0),IF(COUNTIF(Invoices!AM:AN,A347)&lt;&gt;0,IF(COUNTIF(Invoices!AM:AN,A347)&lt;&gt;0,SUMIF(Invoices!AM:AN,A347,Invoices!AN:AN)/COUNTIF(Invoices!AM:AN,A347),0),"Not Available")))))))))))))))</f>
        <v>1.99</v>
      </c>
    </row>
    <row r="348" spans="1:5" ht="13" x14ac:dyDescent="0.15">
      <c r="A348" s="6" t="s">
        <v>1268</v>
      </c>
      <c r="B348" s="6" t="s">
        <v>1269</v>
      </c>
      <c r="C348" s="6" t="s">
        <v>1270</v>
      </c>
      <c r="D348" s="6" t="s">
        <v>587</v>
      </c>
      <c r="E348" t="str">
        <f>IF(COUNTIF(Invoices!K:L,A348)&lt;&gt;0,IF(COUNTIF(Invoices!K:L,A348)&lt;&gt;0,SUMIF(Invoices!K:L,A348,Invoices!L:L)/COUNTIF(Invoices!K:L,A348),0),IF(COUNTIF(Invoices!M:N,A348)&lt;&gt;0,IF(COUNTIF(Invoices!M:N,A348)&lt;&gt;0,SUMIF(Invoices!M:N,A348,Invoices!N:N)/COUNTIF(Invoices!M:N,A348),0),IF(COUNTIF(Invoices!O:P,A348)&lt;&gt;0,IF(COUNTIF(Invoices!O:P,A348)&lt;&gt;0,SUMIF(Invoices!O:P,A348,Invoices!P:P)/COUNTIF(Invoices!O:P,A348),0),IF(COUNTIF(Invoices!Q:R,A348)&lt;&gt;0,IF(COUNTIF(Invoices!Q:R,A348)&lt;&gt;0,SUMIF(Invoices!Q:R,A348,Invoices!R:R)/COUNTIF(Invoices!Q:R,A348),0),IF(COUNTIF(Invoices!S:T,A348)&lt;&gt;0,IF(COUNTIF(Invoices!S:T,A348)&lt;&gt;0,SUMIF(Invoices!S:T,A348,Invoices!T:T)/COUNTIF(Invoices!S:T,A348),0),IF(COUNTIF(Invoices!U:V,A348)&lt;&gt;0,IF(COUNTIF(Invoices!U:V,A348)&lt;&gt;0,SUMIF(Invoices!U:V,A348,Invoices!V:V)/COUNTIF(Invoices!U:V,A348),0),IF(COUNTIF(Invoices!W:X,A348)&lt;&gt;0,IF(COUNTIF(Invoices!W:X,A348)&lt;&gt;0,SUMIF(Invoices!W:X,A348,Invoices!X:X)/COUNTIF(Invoices!W:X,A348),0),IF(COUNTIF(Invoices!Y:Z,A348)&lt;&gt;0,IF(COUNTIF(Invoices!Y:Z,A348)&lt;&gt;0,SUMIF(Invoices!Y:Z,A348,Invoices!Z:Z)/COUNTIF(Invoices!Y:Z,A348),0),IF(COUNTIF(Invoices!AA:AB,A348)&lt;&gt;0,IF(COUNTIF(Invoices!AA:AB,A348)&lt;&gt;0,SUMIF(Invoices!AA:AB,A348,Invoices!AB:AB)/COUNTIF(Invoices!AA:AB,A348),0),IF(COUNTIF(Invoices!AC:AD,A348)&lt;&gt;0,IF(COUNTIF(Invoices!AC:AD,A348)&lt;&gt;0,SUMIF(Invoices!AC:AD,A348,Invoices!AD:AD)/COUNTIF(Invoices!AC:AD,A348),0),IF(COUNTIF(Invoices!AE:AF,A348)&lt;&gt;0,IF(COUNTIF(Invoices!AE:AF,A348)&lt;&gt;0,SUMIF(Invoices!AE:AF,A348,Invoices!AF:AF)/COUNTIF(Invoices!AE:AF,A348),0),IF(COUNTIF(Invoices!AG:AH,A348)&lt;&gt;0,IF(COUNTIF(Invoices!AG:AH,A348)&lt;&gt;0,SUMIF(Invoices!AG:AH,A348,Invoices!AH:AH)/COUNTIF(Invoices!AG:AH,A348),0),IF(COUNTIF(Invoices!AI:AJ,A348)&lt;&gt;0,IF(COUNTIF(Invoices!AI:AJ,A348)&lt;&gt;0,SUMIF(Invoices!AI:AJ,A348,Invoices!AJ:AJ)/COUNTIF(Invoices!AI:AJ,A348),0),IF(COUNTIF(Invoices!AK:AL,A348)&lt;&gt;0,IF(COUNTIF(Invoices!AK:AL,A348)&lt;&gt;0,SUMIF(Invoices!AK:AL,A348,Invoices!AL:AL)/COUNTIF(Invoices!AK:AL,A348),0),IF(COUNTIF(Invoices!AM:AN,A348)&lt;&gt;0,IF(COUNTIF(Invoices!AM:AN,A348)&lt;&gt;0,SUMIF(Invoices!AM:AN,A348,Invoices!AN:AN)/COUNTIF(Invoices!AM:AN,A348),0),"Not Available")))))))))))))))</f>
        <v>Not Available</v>
      </c>
    </row>
    <row r="349" spans="1:5" ht="13" x14ac:dyDescent="0.15">
      <c r="A349" s="6" t="s">
        <v>1271</v>
      </c>
      <c r="B349" s="6" t="s">
        <v>1097</v>
      </c>
      <c r="C349" s="6" t="s">
        <v>1098</v>
      </c>
      <c r="D349" s="6" t="s">
        <v>522</v>
      </c>
      <c r="E349">
        <f ca="1">IF(COUNTIF(Invoices!K:L,A349)&lt;&gt;0,IF(COUNTIF(Invoices!K:L,A349)&lt;&gt;0,SUMIF(Invoices!K:L,A349,Invoices!L:L)/COUNTIF(Invoices!K:L,A349),0),IF(COUNTIF(Invoices!M:N,A349)&lt;&gt;0,IF(COUNTIF(Invoices!M:N,A349)&lt;&gt;0,SUMIF(Invoices!M:N,A349,Invoices!N:N)/COUNTIF(Invoices!M:N,A349),0),IF(COUNTIF(Invoices!O:P,A349)&lt;&gt;0,IF(COUNTIF(Invoices!O:P,A349)&lt;&gt;0,SUMIF(Invoices!O:P,A349,Invoices!P:P)/COUNTIF(Invoices!O:P,A349),0),IF(COUNTIF(Invoices!Q:R,A349)&lt;&gt;0,IF(COUNTIF(Invoices!Q:R,A349)&lt;&gt;0,SUMIF(Invoices!Q:R,A349,Invoices!R:R)/COUNTIF(Invoices!Q:R,A349),0),IF(COUNTIF(Invoices!S:T,A349)&lt;&gt;0,IF(COUNTIF(Invoices!S:T,A349)&lt;&gt;0,SUMIF(Invoices!S:T,A349,Invoices!T:T)/COUNTIF(Invoices!S:T,A349),0),IF(COUNTIF(Invoices!U:V,A349)&lt;&gt;0,IF(COUNTIF(Invoices!U:V,A349)&lt;&gt;0,SUMIF(Invoices!U:V,A349,Invoices!V:V)/COUNTIF(Invoices!U:V,A349),0),IF(COUNTIF(Invoices!W:X,A349)&lt;&gt;0,IF(COUNTIF(Invoices!W:X,A349)&lt;&gt;0,SUMIF(Invoices!W:X,A349,Invoices!X:X)/COUNTIF(Invoices!W:X,A349),0),IF(COUNTIF(Invoices!Y:Z,A349)&lt;&gt;0,IF(COUNTIF(Invoices!Y:Z,A349)&lt;&gt;0,SUMIF(Invoices!Y:Z,A349,Invoices!Z:Z)/COUNTIF(Invoices!Y:Z,A349),0),IF(COUNTIF(Invoices!AA:AB,A349)&lt;&gt;0,IF(COUNTIF(Invoices!AA:AB,A349)&lt;&gt;0,SUMIF(Invoices!AA:AB,A349,Invoices!AB:AB)/COUNTIF(Invoices!AA:AB,A349),0),IF(COUNTIF(Invoices!AC:AD,A349)&lt;&gt;0,IF(COUNTIF(Invoices!AC:AD,A349)&lt;&gt;0,SUMIF(Invoices!AC:AD,A349,Invoices!AD:AD)/COUNTIF(Invoices!AC:AD,A349),0),IF(COUNTIF(Invoices!AE:AF,A349)&lt;&gt;0,IF(COUNTIF(Invoices!AE:AF,A349)&lt;&gt;0,SUMIF(Invoices!AE:AF,A349,Invoices!AF:AF)/COUNTIF(Invoices!AE:AF,A349),0),IF(COUNTIF(Invoices!AG:AH,A349)&lt;&gt;0,IF(COUNTIF(Invoices!AG:AH,A349)&lt;&gt;0,SUMIF(Invoices!AG:AH,A349,Invoices!AH:AH)/COUNTIF(Invoices!AG:AH,A349),0),IF(COUNTIF(Invoices!AI:AJ,A349)&lt;&gt;0,IF(COUNTIF(Invoices!AI:AJ,A349)&lt;&gt;0,SUMIF(Invoices!AI:AJ,A349,Invoices!AJ:AJ)/COUNTIF(Invoices!AI:AJ,A349),0),IF(COUNTIF(Invoices!AK:AL,A349)&lt;&gt;0,IF(COUNTIF(Invoices!AK:AL,A349)&lt;&gt;0,SUMIF(Invoices!AK:AL,A349,Invoices!AL:AL)/COUNTIF(Invoices!AK:AL,A349),0),IF(COUNTIF(Invoices!AM:AN,A349)&lt;&gt;0,IF(COUNTIF(Invoices!AM:AN,A349)&lt;&gt;0,SUMIF(Invoices!AM:AN,A349,Invoices!AN:AN)/COUNTIF(Invoices!AM:AN,A349),0),"Not Available")))))))))))))))</f>
        <v>0.99</v>
      </c>
    </row>
    <row r="350" spans="1:5" ht="13" x14ac:dyDescent="0.15">
      <c r="A350" s="6" t="s">
        <v>1272</v>
      </c>
      <c r="B350" s="6" t="s">
        <v>655</v>
      </c>
      <c r="C350" s="6" t="s">
        <v>656</v>
      </c>
      <c r="D350" s="6" t="s">
        <v>655</v>
      </c>
      <c r="E350" t="str">
        <f>IF(COUNTIF(Invoices!K:L,A350)&lt;&gt;0,IF(COUNTIF(Invoices!K:L,A350)&lt;&gt;0,SUMIF(Invoices!K:L,A350,Invoices!L:L)/COUNTIF(Invoices!K:L,A350),0),IF(COUNTIF(Invoices!M:N,A350)&lt;&gt;0,IF(COUNTIF(Invoices!M:N,A350)&lt;&gt;0,SUMIF(Invoices!M:N,A350,Invoices!N:N)/COUNTIF(Invoices!M:N,A350),0),IF(COUNTIF(Invoices!O:P,A350)&lt;&gt;0,IF(COUNTIF(Invoices!O:P,A350)&lt;&gt;0,SUMIF(Invoices!O:P,A350,Invoices!P:P)/COUNTIF(Invoices!O:P,A350),0),IF(COUNTIF(Invoices!Q:R,A350)&lt;&gt;0,IF(COUNTIF(Invoices!Q:R,A350)&lt;&gt;0,SUMIF(Invoices!Q:R,A350,Invoices!R:R)/COUNTIF(Invoices!Q:R,A350),0),IF(COUNTIF(Invoices!S:T,A350)&lt;&gt;0,IF(COUNTIF(Invoices!S:T,A350)&lt;&gt;0,SUMIF(Invoices!S:T,A350,Invoices!T:T)/COUNTIF(Invoices!S:T,A350),0),IF(COUNTIF(Invoices!U:V,A350)&lt;&gt;0,IF(COUNTIF(Invoices!U:V,A350)&lt;&gt;0,SUMIF(Invoices!U:V,A350,Invoices!V:V)/COUNTIF(Invoices!U:V,A350),0),IF(COUNTIF(Invoices!W:X,A350)&lt;&gt;0,IF(COUNTIF(Invoices!W:X,A350)&lt;&gt;0,SUMIF(Invoices!W:X,A350,Invoices!X:X)/COUNTIF(Invoices!W:X,A350),0),IF(COUNTIF(Invoices!Y:Z,A350)&lt;&gt;0,IF(COUNTIF(Invoices!Y:Z,A350)&lt;&gt;0,SUMIF(Invoices!Y:Z,A350,Invoices!Z:Z)/COUNTIF(Invoices!Y:Z,A350),0),IF(COUNTIF(Invoices!AA:AB,A350)&lt;&gt;0,IF(COUNTIF(Invoices!AA:AB,A350)&lt;&gt;0,SUMIF(Invoices!AA:AB,A350,Invoices!AB:AB)/COUNTIF(Invoices!AA:AB,A350),0),IF(COUNTIF(Invoices!AC:AD,A350)&lt;&gt;0,IF(COUNTIF(Invoices!AC:AD,A350)&lt;&gt;0,SUMIF(Invoices!AC:AD,A350,Invoices!AD:AD)/COUNTIF(Invoices!AC:AD,A350),0),IF(COUNTIF(Invoices!AE:AF,A350)&lt;&gt;0,IF(COUNTIF(Invoices!AE:AF,A350)&lt;&gt;0,SUMIF(Invoices!AE:AF,A350,Invoices!AF:AF)/COUNTIF(Invoices!AE:AF,A350),0),IF(COUNTIF(Invoices!AG:AH,A350)&lt;&gt;0,IF(COUNTIF(Invoices!AG:AH,A350)&lt;&gt;0,SUMIF(Invoices!AG:AH,A350,Invoices!AH:AH)/COUNTIF(Invoices!AG:AH,A350),0),IF(COUNTIF(Invoices!AI:AJ,A350)&lt;&gt;0,IF(COUNTIF(Invoices!AI:AJ,A350)&lt;&gt;0,SUMIF(Invoices!AI:AJ,A350,Invoices!AJ:AJ)/COUNTIF(Invoices!AI:AJ,A350),0),IF(COUNTIF(Invoices!AK:AL,A350)&lt;&gt;0,IF(COUNTIF(Invoices!AK:AL,A350)&lt;&gt;0,SUMIF(Invoices!AK:AL,A350,Invoices!AL:AL)/COUNTIF(Invoices!AK:AL,A350),0),IF(COUNTIF(Invoices!AM:AN,A350)&lt;&gt;0,IF(COUNTIF(Invoices!AM:AN,A350)&lt;&gt;0,SUMIF(Invoices!AM:AN,A350,Invoices!AN:AN)/COUNTIF(Invoices!AM:AN,A350),0),"Not Available")))))))))))))))</f>
        <v>Not Available</v>
      </c>
    </row>
    <row r="351" spans="1:5" ht="13" x14ac:dyDescent="0.15">
      <c r="A351" s="6" t="s">
        <v>1273</v>
      </c>
      <c r="B351" s="6" t="s">
        <v>1274</v>
      </c>
      <c r="C351" s="6" t="s">
        <v>991</v>
      </c>
      <c r="D351" s="6" t="s">
        <v>714</v>
      </c>
      <c r="E351">
        <f ca="1">IF(COUNTIF(Invoices!K:L,A351)&lt;&gt;0,IF(COUNTIF(Invoices!K:L,A351)&lt;&gt;0,SUMIF(Invoices!K:L,A351,Invoices!L:L)/COUNTIF(Invoices!K:L,A351),0),IF(COUNTIF(Invoices!M:N,A351)&lt;&gt;0,IF(COUNTIF(Invoices!M:N,A351)&lt;&gt;0,SUMIF(Invoices!M:N,A351,Invoices!N:N)/COUNTIF(Invoices!M:N,A351),0),IF(COUNTIF(Invoices!O:P,A351)&lt;&gt;0,IF(COUNTIF(Invoices!O:P,A351)&lt;&gt;0,SUMIF(Invoices!O:P,A351,Invoices!P:P)/COUNTIF(Invoices!O:P,A351),0),IF(COUNTIF(Invoices!Q:R,A351)&lt;&gt;0,IF(COUNTIF(Invoices!Q:R,A351)&lt;&gt;0,SUMIF(Invoices!Q:R,A351,Invoices!R:R)/COUNTIF(Invoices!Q:R,A351),0),IF(COUNTIF(Invoices!S:T,A351)&lt;&gt;0,IF(COUNTIF(Invoices!S:T,A351)&lt;&gt;0,SUMIF(Invoices!S:T,A351,Invoices!T:T)/COUNTIF(Invoices!S:T,A351),0),IF(COUNTIF(Invoices!U:V,A351)&lt;&gt;0,IF(COUNTIF(Invoices!U:V,A351)&lt;&gt;0,SUMIF(Invoices!U:V,A351,Invoices!V:V)/COUNTIF(Invoices!U:V,A351),0),IF(COUNTIF(Invoices!W:X,A351)&lt;&gt;0,IF(COUNTIF(Invoices!W:X,A351)&lt;&gt;0,SUMIF(Invoices!W:X,A351,Invoices!X:X)/COUNTIF(Invoices!W:X,A351),0),IF(COUNTIF(Invoices!Y:Z,A351)&lt;&gt;0,IF(COUNTIF(Invoices!Y:Z,A351)&lt;&gt;0,SUMIF(Invoices!Y:Z,A351,Invoices!Z:Z)/COUNTIF(Invoices!Y:Z,A351),0),IF(COUNTIF(Invoices!AA:AB,A351)&lt;&gt;0,IF(COUNTIF(Invoices!AA:AB,A351)&lt;&gt;0,SUMIF(Invoices!AA:AB,A351,Invoices!AB:AB)/COUNTIF(Invoices!AA:AB,A351),0),IF(COUNTIF(Invoices!AC:AD,A351)&lt;&gt;0,IF(COUNTIF(Invoices!AC:AD,A351)&lt;&gt;0,SUMIF(Invoices!AC:AD,A351,Invoices!AD:AD)/COUNTIF(Invoices!AC:AD,A351),0),IF(COUNTIF(Invoices!AE:AF,A351)&lt;&gt;0,IF(COUNTIF(Invoices!AE:AF,A351)&lt;&gt;0,SUMIF(Invoices!AE:AF,A351,Invoices!AF:AF)/COUNTIF(Invoices!AE:AF,A351),0),IF(COUNTIF(Invoices!AG:AH,A351)&lt;&gt;0,IF(COUNTIF(Invoices!AG:AH,A351)&lt;&gt;0,SUMIF(Invoices!AG:AH,A351,Invoices!AH:AH)/COUNTIF(Invoices!AG:AH,A351),0),IF(COUNTIF(Invoices!AI:AJ,A351)&lt;&gt;0,IF(COUNTIF(Invoices!AI:AJ,A351)&lt;&gt;0,SUMIF(Invoices!AI:AJ,A351,Invoices!AJ:AJ)/COUNTIF(Invoices!AI:AJ,A351),0),IF(COUNTIF(Invoices!AK:AL,A351)&lt;&gt;0,IF(COUNTIF(Invoices!AK:AL,A351)&lt;&gt;0,SUMIF(Invoices!AK:AL,A351,Invoices!AL:AL)/COUNTIF(Invoices!AK:AL,A351),0),IF(COUNTIF(Invoices!AM:AN,A351)&lt;&gt;0,IF(COUNTIF(Invoices!AM:AN,A351)&lt;&gt;0,SUMIF(Invoices!AM:AN,A351,Invoices!AN:AN)/COUNTIF(Invoices!AM:AN,A351),0),"Not Available")))))))))))))))</f>
        <v>0.99</v>
      </c>
    </row>
    <row r="352" spans="1:5" ht="13" x14ac:dyDescent="0.15">
      <c r="A352" s="6" t="s">
        <v>1275</v>
      </c>
      <c r="B352" s="6" t="s">
        <v>1276</v>
      </c>
      <c r="C352" s="6" t="s">
        <v>542</v>
      </c>
      <c r="D352" s="6" t="s">
        <v>543</v>
      </c>
      <c r="E352" t="str">
        <f>IF(COUNTIF(Invoices!K:L,A352)&lt;&gt;0,IF(COUNTIF(Invoices!K:L,A352)&lt;&gt;0,SUMIF(Invoices!K:L,A352,Invoices!L:L)/COUNTIF(Invoices!K:L,A352),0),IF(COUNTIF(Invoices!M:N,A352)&lt;&gt;0,IF(COUNTIF(Invoices!M:N,A352)&lt;&gt;0,SUMIF(Invoices!M:N,A352,Invoices!N:N)/COUNTIF(Invoices!M:N,A352),0),IF(COUNTIF(Invoices!O:P,A352)&lt;&gt;0,IF(COUNTIF(Invoices!O:P,A352)&lt;&gt;0,SUMIF(Invoices!O:P,A352,Invoices!P:P)/COUNTIF(Invoices!O:P,A352),0),IF(COUNTIF(Invoices!Q:R,A352)&lt;&gt;0,IF(COUNTIF(Invoices!Q:R,A352)&lt;&gt;0,SUMIF(Invoices!Q:R,A352,Invoices!R:R)/COUNTIF(Invoices!Q:R,A352),0),IF(COUNTIF(Invoices!S:T,A352)&lt;&gt;0,IF(COUNTIF(Invoices!S:T,A352)&lt;&gt;0,SUMIF(Invoices!S:T,A352,Invoices!T:T)/COUNTIF(Invoices!S:T,A352),0),IF(COUNTIF(Invoices!U:V,A352)&lt;&gt;0,IF(COUNTIF(Invoices!U:V,A352)&lt;&gt;0,SUMIF(Invoices!U:V,A352,Invoices!V:V)/COUNTIF(Invoices!U:V,A352),0),IF(COUNTIF(Invoices!W:X,A352)&lt;&gt;0,IF(COUNTIF(Invoices!W:X,A352)&lt;&gt;0,SUMIF(Invoices!W:X,A352,Invoices!X:X)/COUNTIF(Invoices!W:X,A352),0),IF(COUNTIF(Invoices!Y:Z,A352)&lt;&gt;0,IF(COUNTIF(Invoices!Y:Z,A352)&lt;&gt;0,SUMIF(Invoices!Y:Z,A352,Invoices!Z:Z)/COUNTIF(Invoices!Y:Z,A352),0),IF(COUNTIF(Invoices!AA:AB,A352)&lt;&gt;0,IF(COUNTIF(Invoices!AA:AB,A352)&lt;&gt;0,SUMIF(Invoices!AA:AB,A352,Invoices!AB:AB)/COUNTIF(Invoices!AA:AB,A352),0),IF(COUNTIF(Invoices!AC:AD,A352)&lt;&gt;0,IF(COUNTIF(Invoices!AC:AD,A352)&lt;&gt;0,SUMIF(Invoices!AC:AD,A352,Invoices!AD:AD)/COUNTIF(Invoices!AC:AD,A352),0),IF(COUNTIF(Invoices!AE:AF,A352)&lt;&gt;0,IF(COUNTIF(Invoices!AE:AF,A352)&lt;&gt;0,SUMIF(Invoices!AE:AF,A352,Invoices!AF:AF)/COUNTIF(Invoices!AE:AF,A352),0),IF(COUNTIF(Invoices!AG:AH,A352)&lt;&gt;0,IF(COUNTIF(Invoices!AG:AH,A352)&lt;&gt;0,SUMIF(Invoices!AG:AH,A352,Invoices!AH:AH)/COUNTIF(Invoices!AG:AH,A352),0),IF(COUNTIF(Invoices!AI:AJ,A352)&lt;&gt;0,IF(COUNTIF(Invoices!AI:AJ,A352)&lt;&gt;0,SUMIF(Invoices!AI:AJ,A352,Invoices!AJ:AJ)/COUNTIF(Invoices!AI:AJ,A352),0),IF(COUNTIF(Invoices!AK:AL,A352)&lt;&gt;0,IF(COUNTIF(Invoices!AK:AL,A352)&lt;&gt;0,SUMIF(Invoices!AK:AL,A352,Invoices!AL:AL)/COUNTIF(Invoices!AK:AL,A352),0),IF(COUNTIF(Invoices!AM:AN,A352)&lt;&gt;0,IF(COUNTIF(Invoices!AM:AN,A352)&lt;&gt;0,SUMIF(Invoices!AM:AN,A352,Invoices!AN:AN)/COUNTIF(Invoices!AM:AN,A352),0),"Not Available")))))))))))))))</f>
        <v>Not Available</v>
      </c>
    </row>
    <row r="353" spans="1:5" ht="13" x14ac:dyDescent="0.15">
      <c r="A353" s="6" t="s">
        <v>1277</v>
      </c>
      <c r="C353" s="6" t="s">
        <v>1241</v>
      </c>
      <c r="D353" s="6" t="s">
        <v>1242</v>
      </c>
      <c r="E353" t="str">
        <f>IF(COUNTIF(Invoices!K:L,A353)&lt;&gt;0,IF(COUNTIF(Invoices!K:L,A353)&lt;&gt;0,SUMIF(Invoices!K:L,A353,Invoices!L:L)/COUNTIF(Invoices!K:L,A353),0),IF(COUNTIF(Invoices!M:N,A353)&lt;&gt;0,IF(COUNTIF(Invoices!M:N,A353)&lt;&gt;0,SUMIF(Invoices!M:N,A353,Invoices!N:N)/COUNTIF(Invoices!M:N,A353),0),IF(COUNTIF(Invoices!O:P,A353)&lt;&gt;0,IF(COUNTIF(Invoices!O:P,A353)&lt;&gt;0,SUMIF(Invoices!O:P,A353,Invoices!P:P)/COUNTIF(Invoices!O:P,A353),0),IF(COUNTIF(Invoices!Q:R,A353)&lt;&gt;0,IF(COUNTIF(Invoices!Q:R,A353)&lt;&gt;0,SUMIF(Invoices!Q:R,A353,Invoices!R:R)/COUNTIF(Invoices!Q:R,A353),0),IF(COUNTIF(Invoices!S:T,A353)&lt;&gt;0,IF(COUNTIF(Invoices!S:T,A353)&lt;&gt;0,SUMIF(Invoices!S:T,A353,Invoices!T:T)/COUNTIF(Invoices!S:T,A353),0),IF(COUNTIF(Invoices!U:V,A353)&lt;&gt;0,IF(COUNTIF(Invoices!U:V,A353)&lt;&gt;0,SUMIF(Invoices!U:V,A353,Invoices!V:V)/COUNTIF(Invoices!U:V,A353),0),IF(COUNTIF(Invoices!W:X,A353)&lt;&gt;0,IF(COUNTIF(Invoices!W:X,A353)&lt;&gt;0,SUMIF(Invoices!W:X,A353,Invoices!X:X)/COUNTIF(Invoices!W:X,A353),0),IF(COUNTIF(Invoices!Y:Z,A353)&lt;&gt;0,IF(COUNTIF(Invoices!Y:Z,A353)&lt;&gt;0,SUMIF(Invoices!Y:Z,A353,Invoices!Z:Z)/COUNTIF(Invoices!Y:Z,A353),0),IF(COUNTIF(Invoices!AA:AB,A353)&lt;&gt;0,IF(COUNTIF(Invoices!AA:AB,A353)&lt;&gt;0,SUMIF(Invoices!AA:AB,A353,Invoices!AB:AB)/COUNTIF(Invoices!AA:AB,A353),0),IF(COUNTIF(Invoices!AC:AD,A353)&lt;&gt;0,IF(COUNTIF(Invoices!AC:AD,A353)&lt;&gt;0,SUMIF(Invoices!AC:AD,A353,Invoices!AD:AD)/COUNTIF(Invoices!AC:AD,A353),0),IF(COUNTIF(Invoices!AE:AF,A353)&lt;&gt;0,IF(COUNTIF(Invoices!AE:AF,A353)&lt;&gt;0,SUMIF(Invoices!AE:AF,A353,Invoices!AF:AF)/COUNTIF(Invoices!AE:AF,A353),0),IF(COUNTIF(Invoices!AG:AH,A353)&lt;&gt;0,IF(COUNTIF(Invoices!AG:AH,A353)&lt;&gt;0,SUMIF(Invoices!AG:AH,A353,Invoices!AH:AH)/COUNTIF(Invoices!AG:AH,A353),0),IF(COUNTIF(Invoices!AI:AJ,A353)&lt;&gt;0,IF(COUNTIF(Invoices!AI:AJ,A353)&lt;&gt;0,SUMIF(Invoices!AI:AJ,A353,Invoices!AJ:AJ)/COUNTIF(Invoices!AI:AJ,A353),0),IF(COUNTIF(Invoices!AK:AL,A353)&lt;&gt;0,IF(COUNTIF(Invoices!AK:AL,A353)&lt;&gt;0,SUMIF(Invoices!AK:AL,A353,Invoices!AL:AL)/COUNTIF(Invoices!AK:AL,A353),0),IF(COUNTIF(Invoices!AM:AN,A353)&lt;&gt;0,IF(COUNTIF(Invoices!AM:AN,A353)&lt;&gt;0,SUMIF(Invoices!AM:AN,A353,Invoices!AN:AN)/COUNTIF(Invoices!AM:AN,A353),0),"Not Available")))))))))))))))</f>
        <v>Not Available</v>
      </c>
    </row>
    <row r="354" spans="1:5" ht="13" x14ac:dyDescent="0.15">
      <c r="A354" s="6" t="s">
        <v>1278</v>
      </c>
      <c r="B354" s="6" t="s">
        <v>1279</v>
      </c>
      <c r="C354" s="6" t="s">
        <v>1280</v>
      </c>
      <c r="D354" s="6" t="s">
        <v>1281</v>
      </c>
      <c r="E354">
        <f ca="1">IF(COUNTIF(Invoices!K:L,A354)&lt;&gt;0,IF(COUNTIF(Invoices!K:L,A354)&lt;&gt;0,SUMIF(Invoices!K:L,A354,Invoices!L:L)/COUNTIF(Invoices!K:L,A354),0),IF(COUNTIF(Invoices!M:N,A354)&lt;&gt;0,IF(COUNTIF(Invoices!M:N,A354)&lt;&gt;0,SUMIF(Invoices!M:N,A354,Invoices!N:N)/COUNTIF(Invoices!M:N,A354),0),IF(COUNTIF(Invoices!O:P,A354)&lt;&gt;0,IF(COUNTIF(Invoices!O:P,A354)&lt;&gt;0,SUMIF(Invoices!O:P,A354,Invoices!P:P)/COUNTIF(Invoices!O:P,A354),0),IF(COUNTIF(Invoices!Q:R,A354)&lt;&gt;0,IF(COUNTIF(Invoices!Q:R,A354)&lt;&gt;0,SUMIF(Invoices!Q:R,A354,Invoices!R:R)/COUNTIF(Invoices!Q:R,A354),0),IF(COUNTIF(Invoices!S:T,A354)&lt;&gt;0,IF(COUNTIF(Invoices!S:T,A354)&lt;&gt;0,SUMIF(Invoices!S:T,A354,Invoices!T:T)/COUNTIF(Invoices!S:T,A354),0),IF(COUNTIF(Invoices!U:V,A354)&lt;&gt;0,IF(COUNTIF(Invoices!U:V,A354)&lt;&gt;0,SUMIF(Invoices!U:V,A354,Invoices!V:V)/COUNTIF(Invoices!U:V,A354),0),IF(COUNTIF(Invoices!W:X,A354)&lt;&gt;0,IF(COUNTIF(Invoices!W:X,A354)&lt;&gt;0,SUMIF(Invoices!W:X,A354,Invoices!X:X)/COUNTIF(Invoices!W:X,A354),0),IF(COUNTIF(Invoices!Y:Z,A354)&lt;&gt;0,IF(COUNTIF(Invoices!Y:Z,A354)&lt;&gt;0,SUMIF(Invoices!Y:Z,A354,Invoices!Z:Z)/COUNTIF(Invoices!Y:Z,A354),0),IF(COUNTIF(Invoices!AA:AB,A354)&lt;&gt;0,IF(COUNTIF(Invoices!AA:AB,A354)&lt;&gt;0,SUMIF(Invoices!AA:AB,A354,Invoices!AB:AB)/COUNTIF(Invoices!AA:AB,A354),0),IF(COUNTIF(Invoices!AC:AD,A354)&lt;&gt;0,IF(COUNTIF(Invoices!AC:AD,A354)&lt;&gt;0,SUMIF(Invoices!AC:AD,A354,Invoices!AD:AD)/COUNTIF(Invoices!AC:AD,A354),0),IF(COUNTIF(Invoices!AE:AF,A354)&lt;&gt;0,IF(COUNTIF(Invoices!AE:AF,A354)&lt;&gt;0,SUMIF(Invoices!AE:AF,A354,Invoices!AF:AF)/COUNTIF(Invoices!AE:AF,A354),0),IF(COUNTIF(Invoices!AG:AH,A354)&lt;&gt;0,IF(COUNTIF(Invoices!AG:AH,A354)&lt;&gt;0,SUMIF(Invoices!AG:AH,A354,Invoices!AH:AH)/COUNTIF(Invoices!AG:AH,A354),0),IF(COUNTIF(Invoices!AI:AJ,A354)&lt;&gt;0,IF(COUNTIF(Invoices!AI:AJ,A354)&lt;&gt;0,SUMIF(Invoices!AI:AJ,A354,Invoices!AJ:AJ)/COUNTIF(Invoices!AI:AJ,A354),0),IF(COUNTIF(Invoices!AK:AL,A354)&lt;&gt;0,IF(COUNTIF(Invoices!AK:AL,A354)&lt;&gt;0,SUMIF(Invoices!AK:AL,A354,Invoices!AL:AL)/COUNTIF(Invoices!AK:AL,A354),0),IF(COUNTIF(Invoices!AM:AN,A354)&lt;&gt;0,IF(COUNTIF(Invoices!AM:AN,A354)&lt;&gt;0,SUMIF(Invoices!AM:AN,A354,Invoices!AN:AN)/COUNTIF(Invoices!AM:AN,A354),0),"Not Available")))))))))))))))</f>
        <v>0.99</v>
      </c>
    </row>
    <row r="355" spans="1:5" ht="13" x14ac:dyDescent="0.15">
      <c r="A355" s="6" t="s">
        <v>1282</v>
      </c>
      <c r="B355" s="6" t="s">
        <v>585</v>
      </c>
      <c r="C355" s="6" t="s">
        <v>587</v>
      </c>
      <c r="D355" s="6" t="s">
        <v>587</v>
      </c>
      <c r="E355">
        <f ca="1">IF(COUNTIF(Invoices!K:L,A355)&lt;&gt;0,IF(COUNTIF(Invoices!K:L,A355)&lt;&gt;0,SUMIF(Invoices!K:L,A355,Invoices!L:L)/COUNTIF(Invoices!K:L,A355),0),IF(COUNTIF(Invoices!M:N,A355)&lt;&gt;0,IF(COUNTIF(Invoices!M:N,A355)&lt;&gt;0,SUMIF(Invoices!M:N,A355,Invoices!N:N)/COUNTIF(Invoices!M:N,A355),0),IF(COUNTIF(Invoices!O:P,A355)&lt;&gt;0,IF(COUNTIF(Invoices!O:P,A355)&lt;&gt;0,SUMIF(Invoices!O:P,A355,Invoices!P:P)/COUNTIF(Invoices!O:P,A355),0),IF(COUNTIF(Invoices!Q:R,A355)&lt;&gt;0,IF(COUNTIF(Invoices!Q:R,A355)&lt;&gt;0,SUMIF(Invoices!Q:R,A355,Invoices!R:R)/COUNTIF(Invoices!Q:R,A355),0),IF(COUNTIF(Invoices!S:T,A355)&lt;&gt;0,IF(COUNTIF(Invoices!S:T,A355)&lt;&gt;0,SUMIF(Invoices!S:T,A355,Invoices!T:T)/COUNTIF(Invoices!S:T,A355),0),IF(COUNTIF(Invoices!U:V,A355)&lt;&gt;0,IF(COUNTIF(Invoices!U:V,A355)&lt;&gt;0,SUMIF(Invoices!U:V,A355,Invoices!V:V)/COUNTIF(Invoices!U:V,A355),0),IF(COUNTIF(Invoices!W:X,A355)&lt;&gt;0,IF(COUNTIF(Invoices!W:X,A355)&lt;&gt;0,SUMIF(Invoices!W:X,A355,Invoices!X:X)/COUNTIF(Invoices!W:X,A355),0),IF(COUNTIF(Invoices!Y:Z,A355)&lt;&gt;0,IF(COUNTIF(Invoices!Y:Z,A355)&lt;&gt;0,SUMIF(Invoices!Y:Z,A355,Invoices!Z:Z)/COUNTIF(Invoices!Y:Z,A355),0),IF(COUNTIF(Invoices!AA:AB,A355)&lt;&gt;0,IF(COUNTIF(Invoices!AA:AB,A355)&lt;&gt;0,SUMIF(Invoices!AA:AB,A355,Invoices!AB:AB)/COUNTIF(Invoices!AA:AB,A355),0),IF(COUNTIF(Invoices!AC:AD,A355)&lt;&gt;0,IF(COUNTIF(Invoices!AC:AD,A355)&lt;&gt;0,SUMIF(Invoices!AC:AD,A355,Invoices!AD:AD)/COUNTIF(Invoices!AC:AD,A355),0),IF(COUNTIF(Invoices!AE:AF,A355)&lt;&gt;0,IF(COUNTIF(Invoices!AE:AF,A355)&lt;&gt;0,SUMIF(Invoices!AE:AF,A355,Invoices!AF:AF)/COUNTIF(Invoices!AE:AF,A355),0),IF(COUNTIF(Invoices!AG:AH,A355)&lt;&gt;0,IF(COUNTIF(Invoices!AG:AH,A355)&lt;&gt;0,SUMIF(Invoices!AG:AH,A355,Invoices!AH:AH)/COUNTIF(Invoices!AG:AH,A355),0),IF(COUNTIF(Invoices!AI:AJ,A355)&lt;&gt;0,IF(COUNTIF(Invoices!AI:AJ,A355)&lt;&gt;0,SUMIF(Invoices!AI:AJ,A355,Invoices!AJ:AJ)/COUNTIF(Invoices!AI:AJ,A355),0),IF(COUNTIF(Invoices!AK:AL,A355)&lt;&gt;0,IF(COUNTIF(Invoices!AK:AL,A355)&lt;&gt;0,SUMIF(Invoices!AK:AL,A355,Invoices!AL:AL)/COUNTIF(Invoices!AK:AL,A355),0),IF(COUNTIF(Invoices!AM:AN,A355)&lt;&gt;0,IF(COUNTIF(Invoices!AM:AN,A355)&lt;&gt;0,SUMIF(Invoices!AM:AN,A355,Invoices!AN:AN)/COUNTIF(Invoices!AM:AN,A355),0),"Not Available")))))))))))))))</f>
        <v>0.99</v>
      </c>
    </row>
    <row r="356" spans="1:5" ht="13" x14ac:dyDescent="0.15">
      <c r="A356" s="6" t="s">
        <v>1283</v>
      </c>
      <c r="B356" s="6" t="s">
        <v>1284</v>
      </c>
      <c r="C356" s="6" t="s">
        <v>1047</v>
      </c>
      <c r="D356" s="6" t="s">
        <v>1046</v>
      </c>
      <c r="E356">
        <f ca="1">IF(COUNTIF(Invoices!K:L,A356)&lt;&gt;0,IF(COUNTIF(Invoices!K:L,A356)&lt;&gt;0,SUMIF(Invoices!K:L,A356,Invoices!L:L)/COUNTIF(Invoices!K:L,A356),0),IF(COUNTIF(Invoices!M:N,A356)&lt;&gt;0,IF(COUNTIF(Invoices!M:N,A356)&lt;&gt;0,SUMIF(Invoices!M:N,A356,Invoices!N:N)/COUNTIF(Invoices!M:N,A356),0),IF(COUNTIF(Invoices!O:P,A356)&lt;&gt;0,IF(COUNTIF(Invoices!O:P,A356)&lt;&gt;0,SUMIF(Invoices!O:P,A356,Invoices!P:P)/COUNTIF(Invoices!O:P,A356),0),IF(COUNTIF(Invoices!Q:R,A356)&lt;&gt;0,IF(COUNTIF(Invoices!Q:R,A356)&lt;&gt;0,SUMIF(Invoices!Q:R,A356,Invoices!R:R)/COUNTIF(Invoices!Q:R,A356),0),IF(COUNTIF(Invoices!S:T,A356)&lt;&gt;0,IF(COUNTIF(Invoices!S:T,A356)&lt;&gt;0,SUMIF(Invoices!S:T,A356,Invoices!T:T)/COUNTIF(Invoices!S:T,A356),0),IF(COUNTIF(Invoices!U:V,A356)&lt;&gt;0,IF(COUNTIF(Invoices!U:V,A356)&lt;&gt;0,SUMIF(Invoices!U:V,A356,Invoices!V:V)/COUNTIF(Invoices!U:V,A356),0),IF(COUNTIF(Invoices!W:X,A356)&lt;&gt;0,IF(COUNTIF(Invoices!W:X,A356)&lt;&gt;0,SUMIF(Invoices!W:X,A356,Invoices!X:X)/COUNTIF(Invoices!W:X,A356),0),IF(COUNTIF(Invoices!Y:Z,A356)&lt;&gt;0,IF(COUNTIF(Invoices!Y:Z,A356)&lt;&gt;0,SUMIF(Invoices!Y:Z,A356,Invoices!Z:Z)/COUNTIF(Invoices!Y:Z,A356),0),IF(COUNTIF(Invoices!AA:AB,A356)&lt;&gt;0,IF(COUNTIF(Invoices!AA:AB,A356)&lt;&gt;0,SUMIF(Invoices!AA:AB,A356,Invoices!AB:AB)/COUNTIF(Invoices!AA:AB,A356),0),IF(COUNTIF(Invoices!AC:AD,A356)&lt;&gt;0,IF(COUNTIF(Invoices!AC:AD,A356)&lt;&gt;0,SUMIF(Invoices!AC:AD,A356,Invoices!AD:AD)/COUNTIF(Invoices!AC:AD,A356),0),IF(COUNTIF(Invoices!AE:AF,A356)&lt;&gt;0,IF(COUNTIF(Invoices!AE:AF,A356)&lt;&gt;0,SUMIF(Invoices!AE:AF,A356,Invoices!AF:AF)/COUNTIF(Invoices!AE:AF,A356),0),IF(COUNTIF(Invoices!AG:AH,A356)&lt;&gt;0,IF(COUNTIF(Invoices!AG:AH,A356)&lt;&gt;0,SUMIF(Invoices!AG:AH,A356,Invoices!AH:AH)/COUNTIF(Invoices!AG:AH,A356),0),IF(COUNTIF(Invoices!AI:AJ,A356)&lt;&gt;0,IF(COUNTIF(Invoices!AI:AJ,A356)&lt;&gt;0,SUMIF(Invoices!AI:AJ,A356,Invoices!AJ:AJ)/COUNTIF(Invoices!AI:AJ,A356),0),IF(COUNTIF(Invoices!AK:AL,A356)&lt;&gt;0,IF(COUNTIF(Invoices!AK:AL,A356)&lt;&gt;0,SUMIF(Invoices!AK:AL,A356,Invoices!AL:AL)/COUNTIF(Invoices!AK:AL,A356),0),IF(COUNTIF(Invoices!AM:AN,A356)&lt;&gt;0,IF(COUNTIF(Invoices!AM:AN,A356)&lt;&gt;0,SUMIF(Invoices!AM:AN,A356,Invoices!AN:AN)/COUNTIF(Invoices!AM:AN,A356),0),"Not Available")))))))))))))))</f>
        <v>0.99</v>
      </c>
    </row>
    <row r="357" spans="1:5" ht="13" x14ac:dyDescent="0.15">
      <c r="A357" s="6" t="s">
        <v>1285</v>
      </c>
      <c r="B357" s="6" t="s">
        <v>1208</v>
      </c>
      <c r="C357" s="6" t="s">
        <v>1209</v>
      </c>
      <c r="D357" s="6" t="s">
        <v>1210</v>
      </c>
      <c r="E357">
        <f ca="1">IF(COUNTIF(Invoices!K:L,A357)&lt;&gt;0,IF(COUNTIF(Invoices!K:L,A357)&lt;&gt;0,SUMIF(Invoices!K:L,A357,Invoices!L:L)/COUNTIF(Invoices!K:L,A357),0),IF(COUNTIF(Invoices!M:N,A357)&lt;&gt;0,IF(COUNTIF(Invoices!M:N,A357)&lt;&gt;0,SUMIF(Invoices!M:N,A357,Invoices!N:N)/COUNTIF(Invoices!M:N,A357),0),IF(COUNTIF(Invoices!O:P,A357)&lt;&gt;0,IF(COUNTIF(Invoices!O:P,A357)&lt;&gt;0,SUMIF(Invoices!O:P,A357,Invoices!P:P)/COUNTIF(Invoices!O:P,A357),0),IF(COUNTIF(Invoices!Q:R,A357)&lt;&gt;0,IF(COUNTIF(Invoices!Q:R,A357)&lt;&gt;0,SUMIF(Invoices!Q:R,A357,Invoices!R:R)/COUNTIF(Invoices!Q:R,A357),0),IF(COUNTIF(Invoices!S:T,A357)&lt;&gt;0,IF(COUNTIF(Invoices!S:T,A357)&lt;&gt;0,SUMIF(Invoices!S:T,A357,Invoices!T:T)/COUNTIF(Invoices!S:T,A357),0),IF(COUNTIF(Invoices!U:V,A357)&lt;&gt;0,IF(COUNTIF(Invoices!U:V,A357)&lt;&gt;0,SUMIF(Invoices!U:V,A357,Invoices!V:V)/COUNTIF(Invoices!U:V,A357),0),IF(COUNTIF(Invoices!W:X,A357)&lt;&gt;0,IF(COUNTIF(Invoices!W:X,A357)&lt;&gt;0,SUMIF(Invoices!W:X,A357,Invoices!X:X)/COUNTIF(Invoices!W:X,A357),0),IF(COUNTIF(Invoices!Y:Z,A357)&lt;&gt;0,IF(COUNTIF(Invoices!Y:Z,A357)&lt;&gt;0,SUMIF(Invoices!Y:Z,A357,Invoices!Z:Z)/COUNTIF(Invoices!Y:Z,A357),0),IF(COUNTIF(Invoices!AA:AB,A357)&lt;&gt;0,IF(COUNTIF(Invoices!AA:AB,A357)&lt;&gt;0,SUMIF(Invoices!AA:AB,A357,Invoices!AB:AB)/COUNTIF(Invoices!AA:AB,A357),0),IF(COUNTIF(Invoices!AC:AD,A357)&lt;&gt;0,IF(COUNTIF(Invoices!AC:AD,A357)&lt;&gt;0,SUMIF(Invoices!AC:AD,A357,Invoices!AD:AD)/COUNTIF(Invoices!AC:AD,A357),0),IF(COUNTIF(Invoices!AE:AF,A357)&lt;&gt;0,IF(COUNTIF(Invoices!AE:AF,A357)&lt;&gt;0,SUMIF(Invoices!AE:AF,A357,Invoices!AF:AF)/COUNTIF(Invoices!AE:AF,A357),0),IF(COUNTIF(Invoices!AG:AH,A357)&lt;&gt;0,IF(COUNTIF(Invoices!AG:AH,A357)&lt;&gt;0,SUMIF(Invoices!AG:AH,A357,Invoices!AH:AH)/COUNTIF(Invoices!AG:AH,A357),0),IF(COUNTIF(Invoices!AI:AJ,A357)&lt;&gt;0,IF(COUNTIF(Invoices!AI:AJ,A357)&lt;&gt;0,SUMIF(Invoices!AI:AJ,A357,Invoices!AJ:AJ)/COUNTIF(Invoices!AI:AJ,A357),0),IF(COUNTIF(Invoices!AK:AL,A357)&lt;&gt;0,IF(COUNTIF(Invoices!AK:AL,A357)&lt;&gt;0,SUMIF(Invoices!AK:AL,A357,Invoices!AL:AL)/COUNTIF(Invoices!AK:AL,A357),0),IF(COUNTIF(Invoices!AM:AN,A357)&lt;&gt;0,IF(COUNTIF(Invoices!AM:AN,A357)&lt;&gt;0,SUMIF(Invoices!AM:AN,A357,Invoices!AN:AN)/COUNTIF(Invoices!AM:AN,A357),0),"Not Available")))))))))))))))</f>
        <v>0.99</v>
      </c>
    </row>
    <row r="358" spans="1:5" ht="13" x14ac:dyDescent="0.15">
      <c r="A358" s="6" t="s">
        <v>1286</v>
      </c>
      <c r="C358" s="6" t="s">
        <v>592</v>
      </c>
      <c r="D358" s="6" t="s">
        <v>593</v>
      </c>
      <c r="E358" t="str">
        <f>IF(COUNTIF(Invoices!K:L,A358)&lt;&gt;0,IF(COUNTIF(Invoices!K:L,A358)&lt;&gt;0,SUMIF(Invoices!K:L,A358,Invoices!L:L)/COUNTIF(Invoices!K:L,A358),0),IF(COUNTIF(Invoices!M:N,A358)&lt;&gt;0,IF(COUNTIF(Invoices!M:N,A358)&lt;&gt;0,SUMIF(Invoices!M:N,A358,Invoices!N:N)/COUNTIF(Invoices!M:N,A358),0),IF(COUNTIF(Invoices!O:P,A358)&lt;&gt;0,IF(COUNTIF(Invoices!O:P,A358)&lt;&gt;0,SUMIF(Invoices!O:P,A358,Invoices!P:P)/COUNTIF(Invoices!O:P,A358),0),IF(COUNTIF(Invoices!Q:R,A358)&lt;&gt;0,IF(COUNTIF(Invoices!Q:R,A358)&lt;&gt;0,SUMIF(Invoices!Q:R,A358,Invoices!R:R)/COUNTIF(Invoices!Q:R,A358),0),IF(COUNTIF(Invoices!S:T,A358)&lt;&gt;0,IF(COUNTIF(Invoices!S:T,A358)&lt;&gt;0,SUMIF(Invoices!S:T,A358,Invoices!T:T)/COUNTIF(Invoices!S:T,A358),0),IF(COUNTIF(Invoices!U:V,A358)&lt;&gt;0,IF(COUNTIF(Invoices!U:V,A358)&lt;&gt;0,SUMIF(Invoices!U:V,A358,Invoices!V:V)/COUNTIF(Invoices!U:V,A358),0),IF(COUNTIF(Invoices!W:X,A358)&lt;&gt;0,IF(COUNTIF(Invoices!W:X,A358)&lt;&gt;0,SUMIF(Invoices!W:X,A358,Invoices!X:X)/COUNTIF(Invoices!W:X,A358),0),IF(COUNTIF(Invoices!Y:Z,A358)&lt;&gt;0,IF(COUNTIF(Invoices!Y:Z,A358)&lt;&gt;0,SUMIF(Invoices!Y:Z,A358,Invoices!Z:Z)/COUNTIF(Invoices!Y:Z,A358),0),IF(COUNTIF(Invoices!AA:AB,A358)&lt;&gt;0,IF(COUNTIF(Invoices!AA:AB,A358)&lt;&gt;0,SUMIF(Invoices!AA:AB,A358,Invoices!AB:AB)/COUNTIF(Invoices!AA:AB,A358),0),IF(COUNTIF(Invoices!AC:AD,A358)&lt;&gt;0,IF(COUNTIF(Invoices!AC:AD,A358)&lt;&gt;0,SUMIF(Invoices!AC:AD,A358,Invoices!AD:AD)/COUNTIF(Invoices!AC:AD,A358),0),IF(COUNTIF(Invoices!AE:AF,A358)&lt;&gt;0,IF(COUNTIF(Invoices!AE:AF,A358)&lt;&gt;0,SUMIF(Invoices!AE:AF,A358,Invoices!AF:AF)/COUNTIF(Invoices!AE:AF,A358),0),IF(COUNTIF(Invoices!AG:AH,A358)&lt;&gt;0,IF(COUNTIF(Invoices!AG:AH,A358)&lt;&gt;0,SUMIF(Invoices!AG:AH,A358,Invoices!AH:AH)/COUNTIF(Invoices!AG:AH,A358),0),IF(COUNTIF(Invoices!AI:AJ,A358)&lt;&gt;0,IF(COUNTIF(Invoices!AI:AJ,A358)&lt;&gt;0,SUMIF(Invoices!AI:AJ,A358,Invoices!AJ:AJ)/COUNTIF(Invoices!AI:AJ,A358),0),IF(COUNTIF(Invoices!AK:AL,A358)&lt;&gt;0,IF(COUNTIF(Invoices!AK:AL,A358)&lt;&gt;0,SUMIF(Invoices!AK:AL,A358,Invoices!AL:AL)/COUNTIF(Invoices!AK:AL,A358),0),IF(COUNTIF(Invoices!AM:AN,A358)&lt;&gt;0,IF(COUNTIF(Invoices!AM:AN,A358)&lt;&gt;0,SUMIF(Invoices!AM:AN,A358,Invoices!AN:AN)/COUNTIF(Invoices!AM:AN,A358),0),"Not Available")))))))))))))))</f>
        <v>Not Available</v>
      </c>
    </row>
    <row r="359" spans="1:5" ht="13" x14ac:dyDescent="0.15">
      <c r="A359" s="6" t="s">
        <v>1287</v>
      </c>
      <c r="B359" s="6" t="s">
        <v>549</v>
      </c>
      <c r="C359" s="6" t="s">
        <v>550</v>
      </c>
      <c r="D359" s="6" t="s">
        <v>551</v>
      </c>
      <c r="E359" t="str">
        <f>IF(COUNTIF(Invoices!K:L,A359)&lt;&gt;0,IF(COUNTIF(Invoices!K:L,A359)&lt;&gt;0,SUMIF(Invoices!K:L,A359,Invoices!L:L)/COUNTIF(Invoices!K:L,A359),0),IF(COUNTIF(Invoices!M:N,A359)&lt;&gt;0,IF(COUNTIF(Invoices!M:N,A359)&lt;&gt;0,SUMIF(Invoices!M:N,A359,Invoices!N:N)/COUNTIF(Invoices!M:N,A359),0),IF(COUNTIF(Invoices!O:P,A359)&lt;&gt;0,IF(COUNTIF(Invoices!O:P,A359)&lt;&gt;0,SUMIF(Invoices!O:P,A359,Invoices!P:P)/COUNTIF(Invoices!O:P,A359),0),IF(COUNTIF(Invoices!Q:R,A359)&lt;&gt;0,IF(COUNTIF(Invoices!Q:R,A359)&lt;&gt;0,SUMIF(Invoices!Q:R,A359,Invoices!R:R)/COUNTIF(Invoices!Q:R,A359),0),IF(COUNTIF(Invoices!S:T,A359)&lt;&gt;0,IF(COUNTIF(Invoices!S:T,A359)&lt;&gt;0,SUMIF(Invoices!S:T,A359,Invoices!T:T)/COUNTIF(Invoices!S:T,A359),0),IF(COUNTIF(Invoices!U:V,A359)&lt;&gt;0,IF(COUNTIF(Invoices!U:V,A359)&lt;&gt;0,SUMIF(Invoices!U:V,A359,Invoices!V:V)/COUNTIF(Invoices!U:V,A359),0),IF(COUNTIF(Invoices!W:X,A359)&lt;&gt;0,IF(COUNTIF(Invoices!W:X,A359)&lt;&gt;0,SUMIF(Invoices!W:X,A359,Invoices!X:X)/COUNTIF(Invoices!W:X,A359),0),IF(COUNTIF(Invoices!Y:Z,A359)&lt;&gt;0,IF(COUNTIF(Invoices!Y:Z,A359)&lt;&gt;0,SUMIF(Invoices!Y:Z,A359,Invoices!Z:Z)/COUNTIF(Invoices!Y:Z,A359),0),IF(COUNTIF(Invoices!AA:AB,A359)&lt;&gt;0,IF(COUNTIF(Invoices!AA:AB,A359)&lt;&gt;0,SUMIF(Invoices!AA:AB,A359,Invoices!AB:AB)/COUNTIF(Invoices!AA:AB,A359),0),IF(COUNTIF(Invoices!AC:AD,A359)&lt;&gt;0,IF(COUNTIF(Invoices!AC:AD,A359)&lt;&gt;0,SUMIF(Invoices!AC:AD,A359,Invoices!AD:AD)/COUNTIF(Invoices!AC:AD,A359),0),IF(COUNTIF(Invoices!AE:AF,A359)&lt;&gt;0,IF(COUNTIF(Invoices!AE:AF,A359)&lt;&gt;0,SUMIF(Invoices!AE:AF,A359,Invoices!AF:AF)/COUNTIF(Invoices!AE:AF,A359),0),IF(COUNTIF(Invoices!AG:AH,A359)&lt;&gt;0,IF(COUNTIF(Invoices!AG:AH,A359)&lt;&gt;0,SUMIF(Invoices!AG:AH,A359,Invoices!AH:AH)/COUNTIF(Invoices!AG:AH,A359),0),IF(COUNTIF(Invoices!AI:AJ,A359)&lt;&gt;0,IF(COUNTIF(Invoices!AI:AJ,A359)&lt;&gt;0,SUMIF(Invoices!AI:AJ,A359,Invoices!AJ:AJ)/COUNTIF(Invoices!AI:AJ,A359),0),IF(COUNTIF(Invoices!AK:AL,A359)&lt;&gt;0,IF(COUNTIF(Invoices!AK:AL,A359)&lt;&gt;0,SUMIF(Invoices!AK:AL,A359,Invoices!AL:AL)/COUNTIF(Invoices!AK:AL,A359),0),IF(COUNTIF(Invoices!AM:AN,A359)&lt;&gt;0,IF(COUNTIF(Invoices!AM:AN,A359)&lt;&gt;0,SUMIF(Invoices!AM:AN,A359,Invoices!AN:AN)/COUNTIF(Invoices!AM:AN,A359),0),"Not Available")))))))))))))))</f>
        <v>Not Available</v>
      </c>
    </row>
    <row r="360" spans="1:5" ht="13" x14ac:dyDescent="0.15">
      <c r="A360" s="6" t="s">
        <v>1288</v>
      </c>
      <c r="B360" s="6" t="s">
        <v>1289</v>
      </c>
      <c r="C360" s="6" t="s">
        <v>838</v>
      </c>
      <c r="D360" s="6" t="s">
        <v>839</v>
      </c>
      <c r="E360" t="str">
        <f>IF(COUNTIF(Invoices!K:L,A360)&lt;&gt;0,IF(COUNTIF(Invoices!K:L,A360)&lt;&gt;0,SUMIF(Invoices!K:L,A360,Invoices!L:L)/COUNTIF(Invoices!K:L,A360),0),IF(COUNTIF(Invoices!M:N,A360)&lt;&gt;0,IF(COUNTIF(Invoices!M:N,A360)&lt;&gt;0,SUMIF(Invoices!M:N,A360,Invoices!N:N)/COUNTIF(Invoices!M:N,A360),0),IF(COUNTIF(Invoices!O:P,A360)&lt;&gt;0,IF(COUNTIF(Invoices!O:P,A360)&lt;&gt;0,SUMIF(Invoices!O:P,A360,Invoices!P:P)/COUNTIF(Invoices!O:P,A360),0),IF(COUNTIF(Invoices!Q:R,A360)&lt;&gt;0,IF(COUNTIF(Invoices!Q:R,A360)&lt;&gt;0,SUMIF(Invoices!Q:R,A360,Invoices!R:R)/COUNTIF(Invoices!Q:R,A360),0),IF(COUNTIF(Invoices!S:T,A360)&lt;&gt;0,IF(COUNTIF(Invoices!S:T,A360)&lt;&gt;0,SUMIF(Invoices!S:T,A360,Invoices!T:T)/COUNTIF(Invoices!S:T,A360),0),IF(COUNTIF(Invoices!U:V,A360)&lt;&gt;0,IF(COUNTIF(Invoices!U:V,A360)&lt;&gt;0,SUMIF(Invoices!U:V,A360,Invoices!V:V)/COUNTIF(Invoices!U:V,A360),0),IF(COUNTIF(Invoices!W:X,A360)&lt;&gt;0,IF(COUNTIF(Invoices!W:X,A360)&lt;&gt;0,SUMIF(Invoices!W:X,A360,Invoices!X:X)/COUNTIF(Invoices!W:X,A360),0),IF(COUNTIF(Invoices!Y:Z,A360)&lt;&gt;0,IF(COUNTIF(Invoices!Y:Z,A360)&lt;&gt;0,SUMIF(Invoices!Y:Z,A360,Invoices!Z:Z)/COUNTIF(Invoices!Y:Z,A360),0),IF(COUNTIF(Invoices!AA:AB,A360)&lt;&gt;0,IF(COUNTIF(Invoices!AA:AB,A360)&lt;&gt;0,SUMIF(Invoices!AA:AB,A360,Invoices!AB:AB)/COUNTIF(Invoices!AA:AB,A360),0),IF(COUNTIF(Invoices!AC:AD,A360)&lt;&gt;0,IF(COUNTIF(Invoices!AC:AD,A360)&lt;&gt;0,SUMIF(Invoices!AC:AD,A360,Invoices!AD:AD)/COUNTIF(Invoices!AC:AD,A360),0),IF(COUNTIF(Invoices!AE:AF,A360)&lt;&gt;0,IF(COUNTIF(Invoices!AE:AF,A360)&lt;&gt;0,SUMIF(Invoices!AE:AF,A360,Invoices!AF:AF)/COUNTIF(Invoices!AE:AF,A360),0),IF(COUNTIF(Invoices!AG:AH,A360)&lt;&gt;0,IF(COUNTIF(Invoices!AG:AH,A360)&lt;&gt;0,SUMIF(Invoices!AG:AH,A360,Invoices!AH:AH)/COUNTIF(Invoices!AG:AH,A360),0),IF(COUNTIF(Invoices!AI:AJ,A360)&lt;&gt;0,IF(COUNTIF(Invoices!AI:AJ,A360)&lt;&gt;0,SUMIF(Invoices!AI:AJ,A360,Invoices!AJ:AJ)/COUNTIF(Invoices!AI:AJ,A360),0),IF(COUNTIF(Invoices!AK:AL,A360)&lt;&gt;0,IF(COUNTIF(Invoices!AK:AL,A360)&lt;&gt;0,SUMIF(Invoices!AK:AL,A360,Invoices!AL:AL)/COUNTIF(Invoices!AK:AL,A360),0),IF(COUNTIF(Invoices!AM:AN,A360)&lt;&gt;0,IF(COUNTIF(Invoices!AM:AN,A360)&lt;&gt;0,SUMIF(Invoices!AM:AN,A360,Invoices!AN:AN)/COUNTIF(Invoices!AM:AN,A360),0),"Not Available")))))))))))))))</f>
        <v>Not Available</v>
      </c>
    </row>
    <row r="361" spans="1:5" ht="13" x14ac:dyDescent="0.15">
      <c r="A361" s="6" t="s">
        <v>1290</v>
      </c>
      <c r="B361" s="6" t="s">
        <v>1291</v>
      </c>
      <c r="C361" s="6" t="s">
        <v>1292</v>
      </c>
      <c r="D361" s="6" t="s">
        <v>1293</v>
      </c>
      <c r="E361" t="str">
        <f>IF(COUNTIF(Invoices!K:L,A361)&lt;&gt;0,IF(COUNTIF(Invoices!K:L,A361)&lt;&gt;0,SUMIF(Invoices!K:L,A361,Invoices!L:L)/COUNTIF(Invoices!K:L,A361),0),IF(COUNTIF(Invoices!M:N,A361)&lt;&gt;0,IF(COUNTIF(Invoices!M:N,A361)&lt;&gt;0,SUMIF(Invoices!M:N,A361,Invoices!N:N)/COUNTIF(Invoices!M:N,A361),0),IF(COUNTIF(Invoices!O:P,A361)&lt;&gt;0,IF(COUNTIF(Invoices!O:P,A361)&lt;&gt;0,SUMIF(Invoices!O:P,A361,Invoices!P:P)/COUNTIF(Invoices!O:P,A361),0),IF(COUNTIF(Invoices!Q:R,A361)&lt;&gt;0,IF(COUNTIF(Invoices!Q:R,A361)&lt;&gt;0,SUMIF(Invoices!Q:R,A361,Invoices!R:R)/COUNTIF(Invoices!Q:R,A361),0),IF(COUNTIF(Invoices!S:T,A361)&lt;&gt;0,IF(COUNTIF(Invoices!S:T,A361)&lt;&gt;0,SUMIF(Invoices!S:T,A361,Invoices!T:T)/COUNTIF(Invoices!S:T,A361),0),IF(COUNTIF(Invoices!U:V,A361)&lt;&gt;0,IF(COUNTIF(Invoices!U:V,A361)&lt;&gt;0,SUMIF(Invoices!U:V,A361,Invoices!V:V)/COUNTIF(Invoices!U:V,A361),0),IF(COUNTIF(Invoices!W:X,A361)&lt;&gt;0,IF(COUNTIF(Invoices!W:X,A361)&lt;&gt;0,SUMIF(Invoices!W:X,A361,Invoices!X:X)/COUNTIF(Invoices!W:X,A361),0),IF(COUNTIF(Invoices!Y:Z,A361)&lt;&gt;0,IF(COUNTIF(Invoices!Y:Z,A361)&lt;&gt;0,SUMIF(Invoices!Y:Z,A361,Invoices!Z:Z)/COUNTIF(Invoices!Y:Z,A361),0),IF(COUNTIF(Invoices!AA:AB,A361)&lt;&gt;0,IF(COUNTIF(Invoices!AA:AB,A361)&lt;&gt;0,SUMIF(Invoices!AA:AB,A361,Invoices!AB:AB)/COUNTIF(Invoices!AA:AB,A361),0),IF(COUNTIF(Invoices!AC:AD,A361)&lt;&gt;0,IF(COUNTIF(Invoices!AC:AD,A361)&lt;&gt;0,SUMIF(Invoices!AC:AD,A361,Invoices!AD:AD)/COUNTIF(Invoices!AC:AD,A361),0),IF(COUNTIF(Invoices!AE:AF,A361)&lt;&gt;0,IF(COUNTIF(Invoices!AE:AF,A361)&lt;&gt;0,SUMIF(Invoices!AE:AF,A361,Invoices!AF:AF)/COUNTIF(Invoices!AE:AF,A361),0),IF(COUNTIF(Invoices!AG:AH,A361)&lt;&gt;0,IF(COUNTIF(Invoices!AG:AH,A361)&lt;&gt;0,SUMIF(Invoices!AG:AH,A361,Invoices!AH:AH)/COUNTIF(Invoices!AG:AH,A361),0),IF(COUNTIF(Invoices!AI:AJ,A361)&lt;&gt;0,IF(COUNTIF(Invoices!AI:AJ,A361)&lt;&gt;0,SUMIF(Invoices!AI:AJ,A361,Invoices!AJ:AJ)/COUNTIF(Invoices!AI:AJ,A361),0),IF(COUNTIF(Invoices!AK:AL,A361)&lt;&gt;0,IF(COUNTIF(Invoices!AK:AL,A361)&lt;&gt;0,SUMIF(Invoices!AK:AL,A361,Invoices!AL:AL)/COUNTIF(Invoices!AK:AL,A361),0),IF(COUNTIF(Invoices!AM:AN,A361)&lt;&gt;0,IF(COUNTIF(Invoices!AM:AN,A361)&lt;&gt;0,SUMIF(Invoices!AM:AN,A361,Invoices!AN:AN)/COUNTIF(Invoices!AM:AN,A361),0),"Not Available")))))))))))))))</f>
        <v>Not Available</v>
      </c>
    </row>
    <row r="362" spans="1:5" ht="13" x14ac:dyDescent="0.15">
      <c r="A362" s="6" t="s">
        <v>1294</v>
      </c>
      <c r="B362" s="6" t="s">
        <v>1208</v>
      </c>
      <c r="C362" s="6" t="s">
        <v>1209</v>
      </c>
      <c r="D362" s="6" t="s">
        <v>1210</v>
      </c>
      <c r="E362">
        <f ca="1">IF(COUNTIF(Invoices!K:L,A362)&lt;&gt;0,IF(COUNTIF(Invoices!K:L,A362)&lt;&gt;0,SUMIF(Invoices!K:L,A362,Invoices!L:L)/COUNTIF(Invoices!K:L,A362),0),IF(COUNTIF(Invoices!M:N,A362)&lt;&gt;0,IF(COUNTIF(Invoices!M:N,A362)&lt;&gt;0,SUMIF(Invoices!M:N,A362,Invoices!N:N)/COUNTIF(Invoices!M:N,A362),0),IF(COUNTIF(Invoices!O:P,A362)&lt;&gt;0,IF(COUNTIF(Invoices!O:P,A362)&lt;&gt;0,SUMIF(Invoices!O:P,A362,Invoices!P:P)/COUNTIF(Invoices!O:P,A362),0),IF(COUNTIF(Invoices!Q:R,A362)&lt;&gt;0,IF(COUNTIF(Invoices!Q:R,A362)&lt;&gt;0,SUMIF(Invoices!Q:R,A362,Invoices!R:R)/COUNTIF(Invoices!Q:R,A362),0),IF(COUNTIF(Invoices!S:T,A362)&lt;&gt;0,IF(COUNTIF(Invoices!S:T,A362)&lt;&gt;0,SUMIF(Invoices!S:T,A362,Invoices!T:T)/COUNTIF(Invoices!S:T,A362),0),IF(COUNTIF(Invoices!U:V,A362)&lt;&gt;0,IF(COUNTIF(Invoices!U:V,A362)&lt;&gt;0,SUMIF(Invoices!U:V,A362,Invoices!V:V)/COUNTIF(Invoices!U:V,A362),0),IF(COUNTIF(Invoices!W:X,A362)&lt;&gt;0,IF(COUNTIF(Invoices!W:X,A362)&lt;&gt;0,SUMIF(Invoices!W:X,A362,Invoices!X:X)/COUNTIF(Invoices!W:X,A362),0),IF(COUNTIF(Invoices!Y:Z,A362)&lt;&gt;0,IF(COUNTIF(Invoices!Y:Z,A362)&lt;&gt;0,SUMIF(Invoices!Y:Z,A362,Invoices!Z:Z)/COUNTIF(Invoices!Y:Z,A362),0),IF(COUNTIF(Invoices!AA:AB,A362)&lt;&gt;0,IF(COUNTIF(Invoices!AA:AB,A362)&lt;&gt;0,SUMIF(Invoices!AA:AB,A362,Invoices!AB:AB)/COUNTIF(Invoices!AA:AB,A362),0),IF(COUNTIF(Invoices!AC:AD,A362)&lt;&gt;0,IF(COUNTIF(Invoices!AC:AD,A362)&lt;&gt;0,SUMIF(Invoices!AC:AD,A362,Invoices!AD:AD)/COUNTIF(Invoices!AC:AD,A362),0),IF(COUNTIF(Invoices!AE:AF,A362)&lt;&gt;0,IF(COUNTIF(Invoices!AE:AF,A362)&lt;&gt;0,SUMIF(Invoices!AE:AF,A362,Invoices!AF:AF)/COUNTIF(Invoices!AE:AF,A362),0),IF(COUNTIF(Invoices!AG:AH,A362)&lt;&gt;0,IF(COUNTIF(Invoices!AG:AH,A362)&lt;&gt;0,SUMIF(Invoices!AG:AH,A362,Invoices!AH:AH)/COUNTIF(Invoices!AG:AH,A362),0),IF(COUNTIF(Invoices!AI:AJ,A362)&lt;&gt;0,IF(COUNTIF(Invoices!AI:AJ,A362)&lt;&gt;0,SUMIF(Invoices!AI:AJ,A362,Invoices!AJ:AJ)/COUNTIF(Invoices!AI:AJ,A362),0),IF(COUNTIF(Invoices!AK:AL,A362)&lt;&gt;0,IF(COUNTIF(Invoices!AK:AL,A362)&lt;&gt;0,SUMIF(Invoices!AK:AL,A362,Invoices!AL:AL)/COUNTIF(Invoices!AK:AL,A362),0),IF(COUNTIF(Invoices!AM:AN,A362)&lt;&gt;0,IF(COUNTIF(Invoices!AM:AN,A362)&lt;&gt;0,SUMIF(Invoices!AM:AN,A362,Invoices!AN:AN)/COUNTIF(Invoices!AM:AN,A362),0),"Not Available")))))))))))))))</f>
        <v>0.99</v>
      </c>
    </row>
    <row r="363" spans="1:5" ht="13" x14ac:dyDescent="0.15">
      <c r="A363" s="6" t="s">
        <v>1295</v>
      </c>
      <c r="B363" s="6" t="s">
        <v>1296</v>
      </c>
      <c r="C363" s="6" t="s">
        <v>1270</v>
      </c>
      <c r="D363" s="6" t="s">
        <v>587</v>
      </c>
      <c r="E363">
        <f ca="1">IF(COUNTIF(Invoices!K:L,A363)&lt;&gt;0,IF(COUNTIF(Invoices!K:L,A363)&lt;&gt;0,SUMIF(Invoices!K:L,A363,Invoices!L:L)/COUNTIF(Invoices!K:L,A363),0),IF(COUNTIF(Invoices!M:N,A363)&lt;&gt;0,IF(COUNTIF(Invoices!M:N,A363)&lt;&gt;0,SUMIF(Invoices!M:N,A363,Invoices!N:N)/COUNTIF(Invoices!M:N,A363),0),IF(COUNTIF(Invoices!O:P,A363)&lt;&gt;0,IF(COUNTIF(Invoices!O:P,A363)&lt;&gt;0,SUMIF(Invoices!O:P,A363,Invoices!P:P)/COUNTIF(Invoices!O:P,A363),0),IF(COUNTIF(Invoices!Q:R,A363)&lt;&gt;0,IF(COUNTIF(Invoices!Q:R,A363)&lt;&gt;0,SUMIF(Invoices!Q:R,A363,Invoices!R:R)/COUNTIF(Invoices!Q:R,A363),0),IF(COUNTIF(Invoices!S:T,A363)&lt;&gt;0,IF(COUNTIF(Invoices!S:T,A363)&lt;&gt;0,SUMIF(Invoices!S:T,A363,Invoices!T:T)/COUNTIF(Invoices!S:T,A363),0),IF(COUNTIF(Invoices!U:V,A363)&lt;&gt;0,IF(COUNTIF(Invoices!U:V,A363)&lt;&gt;0,SUMIF(Invoices!U:V,A363,Invoices!V:V)/COUNTIF(Invoices!U:V,A363),0),IF(COUNTIF(Invoices!W:X,A363)&lt;&gt;0,IF(COUNTIF(Invoices!W:X,A363)&lt;&gt;0,SUMIF(Invoices!W:X,A363,Invoices!X:X)/COUNTIF(Invoices!W:X,A363),0),IF(COUNTIF(Invoices!Y:Z,A363)&lt;&gt;0,IF(COUNTIF(Invoices!Y:Z,A363)&lt;&gt;0,SUMIF(Invoices!Y:Z,A363,Invoices!Z:Z)/COUNTIF(Invoices!Y:Z,A363),0),IF(COUNTIF(Invoices!AA:AB,A363)&lt;&gt;0,IF(COUNTIF(Invoices!AA:AB,A363)&lt;&gt;0,SUMIF(Invoices!AA:AB,A363,Invoices!AB:AB)/COUNTIF(Invoices!AA:AB,A363),0),IF(COUNTIF(Invoices!AC:AD,A363)&lt;&gt;0,IF(COUNTIF(Invoices!AC:AD,A363)&lt;&gt;0,SUMIF(Invoices!AC:AD,A363,Invoices!AD:AD)/COUNTIF(Invoices!AC:AD,A363),0),IF(COUNTIF(Invoices!AE:AF,A363)&lt;&gt;0,IF(COUNTIF(Invoices!AE:AF,A363)&lt;&gt;0,SUMIF(Invoices!AE:AF,A363,Invoices!AF:AF)/COUNTIF(Invoices!AE:AF,A363),0),IF(COUNTIF(Invoices!AG:AH,A363)&lt;&gt;0,IF(COUNTIF(Invoices!AG:AH,A363)&lt;&gt;0,SUMIF(Invoices!AG:AH,A363,Invoices!AH:AH)/COUNTIF(Invoices!AG:AH,A363),0),IF(COUNTIF(Invoices!AI:AJ,A363)&lt;&gt;0,IF(COUNTIF(Invoices!AI:AJ,A363)&lt;&gt;0,SUMIF(Invoices!AI:AJ,A363,Invoices!AJ:AJ)/COUNTIF(Invoices!AI:AJ,A363),0),IF(COUNTIF(Invoices!AK:AL,A363)&lt;&gt;0,IF(COUNTIF(Invoices!AK:AL,A363)&lt;&gt;0,SUMIF(Invoices!AK:AL,A363,Invoices!AL:AL)/COUNTIF(Invoices!AK:AL,A363),0),IF(COUNTIF(Invoices!AM:AN,A363)&lt;&gt;0,IF(COUNTIF(Invoices!AM:AN,A363)&lt;&gt;0,SUMIF(Invoices!AM:AN,A363,Invoices!AN:AN)/COUNTIF(Invoices!AM:AN,A363),0),"Not Available")))))))))))))))</f>
        <v>0.99</v>
      </c>
    </row>
    <row r="364" spans="1:5" ht="13" x14ac:dyDescent="0.15">
      <c r="A364" s="6" t="s">
        <v>1295</v>
      </c>
      <c r="B364" s="6" t="s">
        <v>1297</v>
      </c>
      <c r="C364" s="6" t="s">
        <v>894</v>
      </c>
      <c r="D364" s="6" t="s">
        <v>587</v>
      </c>
      <c r="E364">
        <f ca="1">IF(COUNTIF(Invoices!K:L,A364)&lt;&gt;0,IF(COUNTIF(Invoices!K:L,A364)&lt;&gt;0,SUMIF(Invoices!K:L,A364,Invoices!L:L)/COUNTIF(Invoices!K:L,A364),0),IF(COUNTIF(Invoices!M:N,A364)&lt;&gt;0,IF(COUNTIF(Invoices!M:N,A364)&lt;&gt;0,SUMIF(Invoices!M:N,A364,Invoices!N:N)/COUNTIF(Invoices!M:N,A364),0),IF(COUNTIF(Invoices!O:P,A364)&lt;&gt;0,IF(COUNTIF(Invoices!O:P,A364)&lt;&gt;0,SUMIF(Invoices!O:P,A364,Invoices!P:P)/COUNTIF(Invoices!O:P,A364),0),IF(COUNTIF(Invoices!Q:R,A364)&lt;&gt;0,IF(COUNTIF(Invoices!Q:R,A364)&lt;&gt;0,SUMIF(Invoices!Q:R,A364,Invoices!R:R)/COUNTIF(Invoices!Q:R,A364),0),IF(COUNTIF(Invoices!S:T,A364)&lt;&gt;0,IF(COUNTIF(Invoices!S:T,A364)&lt;&gt;0,SUMIF(Invoices!S:T,A364,Invoices!T:T)/COUNTIF(Invoices!S:T,A364),0),IF(COUNTIF(Invoices!U:V,A364)&lt;&gt;0,IF(COUNTIF(Invoices!U:V,A364)&lt;&gt;0,SUMIF(Invoices!U:V,A364,Invoices!V:V)/COUNTIF(Invoices!U:V,A364),0),IF(COUNTIF(Invoices!W:X,A364)&lt;&gt;0,IF(COUNTIF(Invoices!W:X,A364)&lt;&gt;0,SUMIF(Invoices!W:X,A364,Invoices!X:X)/COUNTIF(Invoices!W:X,A364),0),IF(COUNTIF(Invoices!Y:Z,A364)&lt;&gt;0,IF(COUNTIF(Invoices!Y:Z,A364)&lt;&gt;0,SUMIF(Invoices!Y:Z,A364,Invoices!Z:Z)/COUNTIF(Invoices!Y:Z,A364),0),IF(COUNTIF(Invoices!AA:AB,A364)&lt;&gt;0,IF(COUNTIF(Invoices!AA:AB,A364)&lt;&gt;0,SUMIF(Invoices!AA:AB,A364,Invoices!AB:AB)/COUNTIF(Invoices!AA:AB,A364),0),IF(COUNTIF(Invoices!AC:AD,A364)&lt;&gt;0,IF(COUNTIF(Invoices!AC:AD,A364)&lt;&gt;0,SUMIF(Invoices!AC:AD,A364,Invoices!AD:AD)/COUNTIF(Invoices!AC:AD,A364),0),IF(COUNTIF(Invoices!AE:AF,A364)&lt;&gt;0,IF(COUNTIF(Invoices!AE:AF,A364)&lt;&gt;0,SUMIF(Invoices!AE:AF,A364,Invoices!AF:AF)/COUNTIF(Invoices!AE:AF,A364),0),IF(COUNTIF(Invoices!AG:AH,A364)&lt;&gt;0,IF(COUNTIF(Invoices!AG:AH,A364)&lt;&gt;0,SUMIF(Invoices!AG:AH,A364,Invoices!AH:AH)/COUNTIF(Invoices!AG:AH,A364),0),IF(COUNTIF(Invoices!AI:AJ,A364)&lt;&gt;0,IF(COUNTIF(Invoices!AI:AJ,A364)&lt;&gt;0,SUMIF(Invoices!AI:AJ,A364,Invoices!AJ:AJ)/COUNTIF(Invoices!AI:AJ,A364),0),IF(COUNTIF(Invoices!AK:AL,A364)&lt;&gt;0,IF(COUNTIF(Invoices!AK:AL,A364)&lt;&gt;0,SUMIF(Invoices!AK:AL,A364,Invoices!AL:AL)/COUNTIF(Invoices!AK:AL,A364),0),IF(COUNTIF(Invoices!AM:AN,A364)&lt;&gt;0,IF(COUNTIF(Invoices!AM:AN,A364)&lt;&gt;0,SUMIF(Invoices!AM:AN,A364,Invoices!AN:AN)/COUNTIF(Invoices!AM:AN,A364),0),"Not Available")))))))))))))))</f>
        <v>0.99</v>
      </c>
    </row>
    <row r="365" spans="1:5" ht="13" x14ac:dyDescent="0.15">
      <c r="A365" s="6" t="s">
        <v>1298</v>
      </c>
      <c r="B365" s="6" t="s">
        <v>1299</v>
      </c>
      <c r="C365" s="6" t="s">
        <v>1300</v>
      </c>
      <c r="D365" s="6" t="s">
        <v>1301</v>
      </c>
      <c r="E365">
        <f ca="1">IF(COUNTIF(Invoices!K:L,A365)&lt;&gt;0,IF(COUNTIF(Invoices!K:L,A365)&lt;&gt;0,SUMIF(Invoices!K:L,A365,Invoices!L:L)/COUNTIF(Invoices!K:L,A365),0),IF(COUNTIF(Invoices!M:N,A365)&lt;&gt;0,IF(COUNTIF(Invoices!M:N,A365)&lt;&gt;0,SUMIF(Invoices!M:N,A365,Invoices!N:N)/COUNTIF(Invoices!M:N,A365),0),IF(COUNTIF(Invoices!O:P,A365)&lt;&gt;0,IF(COUNTIF(Invoices!O:P,A365)&lt;&gt;0,SUMIF(Invoices!O:P,A365,Invoices!P:P)/COUNTIF(Invoices!O:P,A365),0),IF(COUNTIF(Invoices!Q:R,A365)&lt;&gt;0,IF(COUNTIF(Invoices!Q:R,A365)&lt;&gt;0,SUMIF(Invoices!Q:R,A365,Invoices!R:R)/COUNTIF(Invoices!Q:R,A365),0),IF(COUNTIF(Invoices!S:T,A365)&lt;&gt;0,IF(COUNTIF(Invoices!S:T,A365)&lt;&gt;0,SUMIF(Invoices!S:T,A365,Invoices!T:T)/COUNTIF(Invoices!S:T,A365),0),IF(COUNTIF(Invoices!U:V,A365)&lt;&gt;0,IF(COUNTIF(Invoices!U:V,A365)&lt;&gt;0,SUMIF(Invoices!U:V,A365,Invoices!V:V)/COUNTIF(Invoices!U:V,A365),0),IF(COUNTIF(Invoices!W:X,A365)&lt;&gt;0,IF(COUNTIF(Invoices!W:X,A365)&lt;&gt;0,SUMIF(Invoices!W:X,A365,Invoices!X:X)/COUNTIF(Invoices!W:X,A365),0),IF(COUNTIF(Invoices!Y:Z,A365)&lt;&gt;0,IF(COUNTIF(Invoices!Y:Z,A365)&lt;&gt;0,SUMIF(Invoices!Y:Z,A365,Invoices!Z:Z)/COUNTIF(Invoices!Y:Z,A365),0),IF(COUNTIF(Invoices!AA:AB,A365)&lt;&gt;0,IF(COUNTIF(Invoices!AA:AB,A365)&lt;&gt;0,SUMIF(Invoices!AA:AB,A365,Invoices!AB:AB)/COUNTIF(Invoices!AA:AB,A365),0),IF(COUNTIF(Invoices!AC:AD,A365)&lt;&gt;0,IF(COUNTIF(Invoices!AC:AD,A365)&lt;&gt;0,SUMIF(Invoices!AC:AD,A365,Invoices!AD:AD)/COUNTIF(Invoices!AC:AD,A365),0),IF(COUNTIF(Invoices!AE:AF,A365)&lt;&gt;0,IF(COUNTIF(Invoices!AE:AF,A365)&lt;&gt;0,SUMIF(Invoices!AE:AF,A365,Invoices!AF:AF)/COUNTIF(Invoices!AE:AF,A365),0),IF(COUNTIF(Invoices!AG:AH,A365)&lt;&gt;0,IF(COUNTIF(Invoices!AG:AH,A365)&lt;&gt;0,SUMIF(Invoices!AG:AH,A365,Invoices!AH:AH)/COUNTIF(Invoices!AG:AH,A365),0),IF(COUNTIF(Invoices!AI:AJ,A365)&lt;&gt;0,IF(COUNTIF(Invoices!AI:AJ,A365)&lt;&gt;0,SUMIF(Invoices!AI:AJ,A365,Invoices!AJ:AJ)/COUNTIF(Invoices!AI:AJ,A365),0),IF(COUNTIF(Invoices!AK:AL,A365)&lt;&gt;0,IF(COUNTIF(Invoices!AK:AL,A365)&lt;&gt;0,SUMIF(Invoices!AK:AL,A365,Invoices!AL:AL)/COUNTIF(Invoices!AK:AL,A365),0),IF(COUNTIF(Invoices!AM:AN,A365)&lt;&gt;0,IF(COUNTIF(Invoices!AM:AN,A365)&lt;&gt;0,SUMIF(Invoices!AM:AN,A365,Invoices!AN:AN)/COUNTIF(Invoices!AM:AN,A365),0),"Not Available")))))))))))))))</f>
        <v>0.99</v>
      </c>
    </row>
    <row r="366" spans="1:5" ht="13" x14ac:dyDescent="0.15">
      <c r="A366" s="6" t="s">
        <v>1302</v>
      </c>
      <c r="B366" s="6" t="s">
        <v>1303</v>
      </c>
      <c r="C366" s="6" t="s">
        <v>1304</v>
      </c>
      <c r="D366" s="6" t="s">
        <v>810</v>
      </c>
      <c r="E366" t="str">
        <f>IF(COUNTIF(Invoices!K:L,A366)&lt;&gt;0,IF(COUNTIF(Invoices!K:L,A366)&lt;&gt;0,SUMIF(Invoices!K:L,A366,Invoices!L:L)/COUNTIF(Invoices!K:L,A366),0),IF(COUNTIF(Invoices!M:N,A366)&lt;&gt;0,IF(COUNTIF(Invoices!M:N,A366)&lt;&gt;0,SUMIF(Invoices!M:N,A366,Invoices!N:N)/COUNTIF(Invoices!M:N,A366),0),IF(COUNTIF(Invoices!O:P,A366)&lt;&gt;0,IF(COUNTIF(Invoices!O:P,A366)&lt;&gt;0,SUMIF(Invoices!O:P,A366,Invoices!P:P)/COUNTIF(Invoices!O:P,A366),0),IF(COUNTIF(Invoices!Q:R,A366)&lt;&gt;0,IF(COUNTIF(Invoices!Q:R,A366)&lt;&gt;0,SUMIF(Invoices!Q:R,A366,Invoices!R:R)/COUNTIF(Invoices!Q:R,A366),0),IF(COUNTIF(Invoices!S:T,A366)&lt;&gt;0,IF(COUNTIF(Invoices!S:T,A366)&lt;&gt;0,SUMIF(Invoices!S:T,A366,Invoices!T:T)/COUNTIF(Invoices!S:T,A366),0),IF(COUNTIF(Invoices!U:V,A366)&lt;&gt;0,IF(COUNTIF(Invoices!U:V,A366)&lt;&gt;0,SUMIF(Invoices!U:V,A366,Invoices!V:V)/COUNTIF(Invoices!U:V,A366),0),IF(COUNTIF(Invoices!W:X,A366)&lt;&gt;0,IF(COUNTIF(Invoices!W:X,A366)&lt;&gt;0,SUMIF(Invoices!W:X,A366,Invoices!X:X)/COUNTIF(Invoices!W:X,A366),0),IF(COUNTIF(Invoices!Y:Z,A366)&lt;&gt;0,IF(COUNTIF(Invoices!Y:Z,A366)&lt;&gt;0,SUMIF(Invoices!Y:Z,A366,Invoices!Z:Z)/COUNTIF(Invoices!Y:Z,A366),0),IF(COUNTIF(Invoices!AA:AB,A366)&lt;&gt;0,IF(COUNTIF(Invoices!AA:AB,A366)&lt;&gt;0,SUMIF(Invoices!AA:AB,A366,Invoices!AB:AB)/COUNTIF(Invoices!AA:AB,A366),0),IF(COUNTIF(Invoices!AC:AD,A366)&lt;&gt;0,IF(COUNTIF(Invoices!AC:AD,A366)&lt;&gt;0,SUMIF(Invoices!AC:AD,A366,Invoices!AD:AD)/COUNTIF(Invoices!AC:AD,A366),0),IF(COUNTIF(Invoices!AE:AF,A366)&lt;&gt;0,IF(COUNTIF(Invoices!AE:AF,A366)&lt;&gt;0,SUMIF(Invoices!AE:AF,A366,Invoices!AF:AF)/COUNTIF(Invoices!AE:AF,A366),0),IF(COUNTIF(Invoices!AG:AH,A366)&lt;&gt;0,IF(COUNTIF(Invoices!AG:AH,A366)&lt;&gt;0,SUMIF(Invoices!AG:AH,A366,Invoices!AH:AH)/COUNTIF(Invoices!AG:AH,A366),0),IF(COUNTIF(Invoices!AI:AJ,A366)&lt;&gt;0,IF(COUNTIF(Invoices!AI:AJ,A366)&lt;&gt;0,SUMIF(Invoices!AI:AJ,A366,Invoices!AJ:AJ)/COUNTIF(Invoices!AI:AJ,A366),0),IF(COUNTIF(Invoices!AK:AL,A366)&lt;&gt;0,IF(COUNTIF(Invoices!AK:AL,A366)&lt;&gt;0,SUMIF(Invoices!AK:AL,A366,Invoices!AL:AL)/COUNTIF(Invoices!AK:AL,A366),0),IF(COUNTIF(Invoices!AM:AN,A366)&lt;&gt;0,IF(COUNTIF(Invoices!AM:AN,A366)&lt;&gt;0,SUMIF(Invoices!AM:AN,A366,Invoices!AN:AN)/COUNTIF(Invoices!AM:AN,A366),0),"Not Available")))))))))))))))</f>
        <v>Not Available</v>
      </c>
    </row>
    <row r="367" spans="1:5" ht="13" x14ac:dyDescent="0.15">
      <c r="A367" s="6" t="s">
        <v>1305</v>
      </c>
      <c r="B367" s="6" t="s">
        <v>1306</v>
      </c>
      <c r="C367" s="6" t="s">
        <v>1265</v>
      </c>
      <c r="D367" s="6" t="s">
        <v>630</v>
      </c>
      <c r="E367">
        <f ca="1">IF(COUNTIF(Invoices!K:L,A367)&lt;&gt;0,IF(COUNTIF(Invoices!K:L,A367)&lt;&gt;0,SUMIF(Invoices!K:L,A367,Invoices!L:L)/COUNTIF(Invoices!K:L,A367),0),IF(COUNTIF(Invoices!M:N,A367)&lt;&gt;0,IF(COUNTIF(Invoices!M:N,A367)&lt;&gt;0,SUMIF(Invoices!M:N,A367,Invoices!N:N)/COUNTIF(Invoices!M:N,A367),0),IF(COUNTIF(Invoices!O:P,A367)&lt;&gt;0,IF(COUNTIF(Invoices!O:P,A367)&lt;&gt;0,SUMIF(Invoices!O:P,A367,Invoices!P:P)/COUNTIF(Invoices!O:P,A367),0),IF(COUNTIF(Invoices!Q:R,A367)&lt;&gt;0,IF(COUNTIF(Invoices!Q:R,A367)&lt;&gt;0,SUMIF(Invoices!Q:R,A367,Invoices!R:R)/COUNTIF(Invoices!Q:R,A367),0),IF(COUNTIF(Invoices!S:T,A367)&lt;&gt;0,IF(COUNTIF(Invoices!S:T,A367)&lt;&gt;0,SUMIF(Invoices!S:T,A367,Invoices!T:T)/COUNTIF(Invoices!S:T,A367),0),IF(COUNTIF(Invoices!U:V,A367)&lt;&gt;0,IF(COUNTIF(Invoices!U:V,A367)&lt;&gt;0,SUMIF(Invoices!U:V,A367,Invoices!V:V)/COUNTIF(Invoices!U:V,A367),0),IF(COUNTIF(Invoices!W:X,A367)&lt;&gt;0,IF(COUNTIF(Invoices!W:X,A367)&lt;&gt;0,SUMIF(Invoices!W:X,A367,Invoices!X:X)/COUNTIF(Invoices!W:X,A367),0),IF(COUNTIF(Invoices!Y:Z,A367)&lt;&gt;0,IF(COUNTIF(Invoices!Y:Z,A367)&lt;&gt;0,SUMIF(Invoices!Y:Z,A367,Invoices!Z:Z)/COUNTIF(Invoices!Y:Z,A367),0),IF(COUNTIF(Invoices!AA:AB,A367)&lt;&gt;0,IF(COUNTIF(Invoices!AA:AB,A367)&lt;&gt;0,SUMIF(Invoices!AA:AB,A367,Invoices!AB:AB)/COUNTIF(Invoices!AA:AB,A367),0),IF(COUNTIF(Invoices!AC:AD,A367)&lt;&gt;0,IF(COUNTIF(Invoices!AC:AD,A367)&lt;&gt;0,SUMIF(Invoices!AC:AD,A367,Invoices!AD:AD)/COUNTIF(Invoices!AC:AD,A367),0),IF(COUNTIF(Invoices!AE:AF,A367)&lt;&gt;0,IF(COUNTIF(Invoices!AE:AF,A367)&lt;&gt;0,SUMIF(Invoices!AE:AF,A367,Invoices!AF:AF)/COUNTIF(Invoices!AE:AF,A367),0),IF(COUNTIF(Invoices!AG:AH,A367)&lt;&gt;0,IF(COUNTIF(Invoices!AG:AH,A367)&lt;&gt;0,SUMIF(Invoices!AG:AH,A367,Invoices!AH:AH)/COUNTIF(Invoices!AG:AH,A367),0),IF(COUNTIF(Invoices!AI:AJ,A367)&lt;&gt;0,IF(COUNTIF(Invoices!AI:AJ,A367)&lt;&gt;0,SUMIF(Invoices!AI:AJ,A367,Invoices!AJ:AJ)/COUNTIF(Invoices!AI:AJ,A367),0),IF(COUNTIF(Invoices!AK:AL,A367)&lt;&gt;0,IF(COUNTIF(Invoices!AK:AL,A367)&lt;&gt;0,SUMIF(Invoices!AK:AL,A367,Invoices!AL:AL)/COUNTIF(Invoices!AK:AL,A367),0),IF(COUNTIF(Invoices!AM:AN,A367)&lt;&gt;0,IF(COUNTIF(Invoices!AM:AN,A367)&lt;&gt;0,SUMIF(Invoices!AM:AN,A367,Invoices!AN:AN)/COUNTIF(Invoices!AM:AN,A367),0),"Not Available")))))))))))))))</f>
        <v>0.99</v>
      </c>
    </row>
    <row r="368" spans="1:5" ht="13" x14ac:dyDescent="0.15">
      <c r="A368" s="6" t="s">
        <v>1307</v>
      </c>
      <c r="B368" s="6" t="s">
        <v>1308</v>
      </c>
      <c r="C368" s="6" t="s">
        <v>1309</v>
      </c>
      <c r="D368" s="6" t="s">
        <v>810</v>
      </c>
      <c r="E368">
        <f ca="1">IF(COUNTIF(Invoices!K:L,A368)&lt;&gt;0,IF(COUNTIF(Invoices!K:L,A368)&lt;&gt;0,SUMIF(Invoices!K:L,A368,Invoices!L:L)/COUNTIF(Invoices!K:L,A368),0),IF(COUNTIF(Invoices!M:N,A368)&lt;&gt;0,IF(COUNTIF(Invoices!M:N,A368)&lt;&gt;0,SUMIF(Invoices!M:N,A368,Invoices!N:N)/COUNTIF(Invoices!M:N,A368),0),IF(COUNTIF(Invoices!O:P,A368)&lt;&gt;0,IF(COUNTIF(Invoices!O:P,A368)&lt;&gt;0,SUMIF(Invoices!O:P,A368,Invoices!P:P)/COUNTIF(Invoices!O:P,A368),0),IF(COUNTIF(Invoices!Q:R,A368)&lt;&gt;0,IF(COUNTIF(Invoices!Q:R,A368)&lt;&gt;0,SUMIF(Invoices!Q:R,A368,Invoices!R:R)/COUNTIF(Invoices!Q:R,A368),0),IF(COUNTIF(Invoices!S:T,A368)&lt;&gt;0,IF(COUNTIF(Invoices!S:T,A368)&lt;&gt;0,SUMIF(Invoices!S:T,A368,Invoices!T:T)/COUNTIF(Invoices!S:T,A368),0),IF(COUNTIF(Invoices!U:V,A368)&lt;&gt;0,IF(COUNTIF(Invoices!U:V,A368)&lt;&gt;0,SUMIF(Invoices!U:V,A368,Invoices!V:V)/COUNTIF(Invoices!U:V,A368),0),IF(COUNTIF(Invoices!W:X,A368)&lt;&gt;0,IF(COUNTIF(Invoices!W:X,A368)&lt;&gt;0,SUMIF(Invoices!W:X,A368,Invoices!X:X)/COUNTIF(Invoices!W:X,A368),0),IF(COUNTIF(Invoices!Y:Z,A368)&lt;&gt;0,IF(COUNTIF(Invoices!Y:Z,A368)&lt;&gt;0,SUMIF(Invoices!Y:Z,A368,Invoices!Z:Z)/COUNTIF(Invoices!Y:Z,A368),0),IF(COUNTIF(Invoices!AA:AB,A368)&lt;&gt;0,IF(COUNTIF(Invoices!AA:AB,A368)&lt;&gt;0,SUMIF(Invoices!AA:AB,A368,Invoices!AB:AB)/COUNTIF(Invoices!AA:AB,A368),0),IF(COUNTIF(Invoices!AC:AD,A368)&lt;&gt;0,IF(COUNTIF(Invoices!AC:AD,A368)&lt;&gt;0,SUMIF(Invoices!AC:AD,A368,Invoices!AD:AD)/COUNTIF(Invoices!AC:AD,A368),0),IF(COUNTIF(Invoices!AE:AF,A368)&lt;&gt;0,IF(COUNTIF(Invoices!AE:AF,A368)&lt;&gt;0,SUMIF(Invoices!AE:AF,A368,Invoices!AF:AF)/COUNTIF(Invoices!AE:AF,A368),0),IF(COUNTIF(Invoices!AG:AH,A368)&lt;&gt;0,IF(COUNTIF(Invoices!AG:AH,A368)&lt;&gt;0,SUMIF(Invoices!AG:AH,A368,Invoices!AH:AH)/COUNTIF(Invoices!AG:AH,A368),0),IF(COUNTIF(Invoices!AI:AJ,A368)&lt;&gt;0,IF(COUNTIF(Invoices!AI:AJ,A368)&lt;&gt;0,SUMIF(Invoices!AI:AJ,A368,Invoices!AJ:AJ)/COUNTIF(Invoices!AI:AJ,A368),0),IF(COUNTIF(Invoices!AK:AL,A368)&lt;&gt;0,IF(COUNTIF(Invoices!AK:AL,A368)&lt;&gt;0,SUMIF(Invoices!AK:AL,A368,Invoices!AL:AL)/COUNTIF(Invoices!AK:AL,A368),0),IF(COUNTIF(Invoices!AM:AN,A368)&lt;&gt;0,IF(COUNTIF(Invoices!AM:AN,A368)&lt;&gt;0,SUMIF(Invoices!AM:AN,A368,Invoices!AN:AN)/COUNTIF(Invoices!AM:AN,A368),0),"Not Available")))))))))))))))</f>
        <v>0.99</v>
      </c>
    </row>
    <row r="369" spans="1:5" ht="13" x14ac:dyDescent="0.15">
      <c r="A369" s="6" t="s">
        <v>1307</v>
      </c>
      <c r="B369" s="6" t="s">
        <v>1310</v>
      </c>
      <c r="C369" s="6" t="s">
        <v>1311</v>
      </c>
      <c r="D369" s="6" t="s">
        <v>810</v>
      </c>
      <c r="E369">
        <f ca="1">IF(COUNTIF(Invoices!K:L,A369)&lt;&gt;0,IF(COUNTIF(Invoices!K:L,A369)&lt;&gt;0,SUMIF(Invoices!K:L,A369,Invoices!L:L)/COUNTIF(Invoices!K:L,A369),0),IF(COUNTIF(Invoices!M:N,A369)&lt;&gt;0,IF(COUNTIF(Invoices!M:N,A369)&lt;&gt;0,SUMIF(Invoices!M:N,A369,Invoices!N:N)/COUNTIF(Invoices!M:N,A369),0),IF(COUNTIF(Invoices!O:P,A369)&lt;&gt;0,IF(COUNTIF(Invoices!O:P,A369)&lt;&gt;0,SUMIF(Invoices!O:P,A369,Invoices!P:P)/COUNTIF(Invoices!O:P,A369),0),IF(COUNTIF(Invoices!Q:R,A369)&lt;&gt;0,IF(COUNTIF(Invoices!Q:R,A369)&lt;&gt;0,SUMIF(Invoices!Q:R,A369,Invoices!R:R)/COUNTIF(Invoices!Q:R,A369),0),IF(COUNTIF(Invoices!S:T,A369)&lt;&gt;0,IF(COUNTIF(Invoices!S:T,A369)&lt;&gt;0,SUMIF(Invoices!S:T,A369,Invoices!T:T)/COUNTIF(Invoices!S:T,A369),0),IF(COUNTIF(Invoices!U:V,A369)&lt;&gt;0,IF(COUNTIF(Invoices!U:V,A369)&lt;&gt;0,SUMIF(Invoices!U:V,A369,Invoices!V:V)/COUNTIF(Invoices!U:V,A369),0),IF(COUNTIF(Invoices!W:X,A369)&lt;&gt;0,IF(COUNTIF(Invoices!W:X,A369)&lt;&gt;0,SUMIF(Invoices!W:X,A369,Invoices!X:X)/COUNTIF(Invoices!W:X,A369),0),IF(COUNTIF(Invoices!Y:Z,A369)&lt;&gt;0,IF(COUNTIF(Invoices!Y:Z,A369)&lt;&gt;0,SUMIF(Invoices!Y:Z,A369,Invoices!Z:Z)/COUNTIF(Invoices!Y:Z,A369),0),IF(COUNTIF(Invoices!AA:AB,A369)&lt;&gt;0,IF(COUNTIF(Invoices!AA:AB,A369)&lt;&gt;0,SUMIF(Invoices!AA:AB,A369,Invoices!AB:AB)/COUNTIF(Invoices!AA:AB,A369),0),IF(COUNTIF(Invoices!AC:AD,A369)&lt;&gt;0,IF(COUNTIF(Invoices!AC:AD,A369)&lt;&gt;0,SUMIF(Invoices!AC:AD,A369,Invoices!AD:AD)/COUNTIF(Invoices!AC:AD,A369),0),IF(COUNTIF(Invoices!AE:AF,A369)&lt;&gt;0,IF(COUNTIF(Invoices!AE:AF,A369)&lt;&gt;0,SUMIF(Invoices!AE:AF,A369,Invoices!AF:AF)/COUNTIF(Invoices!AE:AF,A369),0),IF(COUNTIF(Invoices!AG:AH,A369)&lt;&gt;0,IF(COUNTIF(Invoices!AG:AH,A369)&lt;&gt;0,SUMIF(Invoices!AG:AH,A369,Invoices!AH:AH)/COUNTIF(Invoices!AG:AH,A369),0),IF(COUNTIF(Invoices!AI:AJ,A369)&lt;&gt;0,IF(COUNTIF(Invoices!AI:AJ,A369)&lt;&gt;0,SUMIF(Invoices!AI:AJ,A369,Invoices!AJ:AJ)/COUNTIF(Invoices!AI:AJ,A369),0),IF(COUNTIF(Invoices!AK:AL,A369)&lt;&gt;0,IF(COUNTIF(Invoices!AK:AL,A369)&lt;&gt;0,SUMIF(Invoices!AK:AL,A369,Invoices!AL:AL)/COUNTIF(Invoices!AK:AL,A369),0),IF(COUNTIF(Invoices!AM:AN,A369)&lt;&gt;0,IF(COUNTIF(Invoices!AM:AN,A369)&lt;&gt;0,SUMIF(Invoices!AM:AN,A369,Invoices!AN:AN)/COUNTIF(Invoices!AM:AN,A369),0),"Not Available")))))))))))))))</f>
        <v>0.99</v>
      </c>
    </row>
    <row r="370" spans="1:5" ht="13" x14ac:dyDescent="0.15">
      <c r="A370" s="6" t="s">
        <v>1312</v>
      </c>
      <c r="B370" s="6" t="s">
        <v>1313</v>
      </c>
      <c r="C370" s="6" t="s">
        <v>1314</v>
      </c>
      <c r="D370" s="6" t="s">
        <v>1313</v>
      </c>
      <c r="E370">
        <f ca="1">IF(COUNTIF(Invoices!K:L,A370)&lt;&gt;0,IF(COUNTIF(Invoices!K:L,A370)&lt;&gt;0,SUMIF(Invoices!K:L,A370,Invoices!L:L)/COUNTIF(Invoices!K:L,A370),0),IF(COUNTIF(Invoices!M:N,A370)&lt;&gt;0,IF(COUNTIF(Invoices!M:N,A370)&lt;&gt;0,SUMIF(Invoices!M:N,A370,Invoices!N:N)/COUNTIF(Invoices!M:N,A370),0),IF(COUNTIF(Invoices!O:P,A370)&lt;&gt;0,IF(COUNTIF(Invoices!O:P,A370)&lt;&gt;0,SUMIF(Invoices!O:P,A370,Invoices!P:P)/COUNTIF(Invoices!O:P,A370),0),IF(COUNTIF(Invoices!Q:R,A370)&lt;&gt;0,IF(COUNTIF(Invoices!Q:R,A370)&lt;&gt;0,SUMIF(Invoices!Q:R,A370,Invoices!R:R)/COUNTIF(Invoices!Q:R,A370),0),IF(COUNTIF(Invoices!S:T,A370)&lt;&gt;0,IF(COUNTIF(Invoices!S:T,A370)&lt;&gt;0,SUMIF(Invoices!S:T,A370,Invoices!T:T)/COUNTIF(Invoices!S:T,A370),0),IF(COUNTIF(Invoices!U:V,A370)&lt;&gt;0,IF(COUNTIF(Invoices!U:V,A370)&lt;&gt;0,SUMIF(Invoices!U:V,A370,Invoices!V:V)/COUNTIF(Invoices!U:V,A370),0),IF(COUNTIF(Invoices!W:X,A370)&lt;&gt;0,IF(COUNTIF(Invoices!W:X,A370)&lt;&gt;0,SUMIF(Invoices!W:X,A370,Invoices!X:X)/COUNTIF(Invoices!W:X,A370),0),IF(COUNTIF(Invoices!Y:Z,A370)&lt;&gt;0,IF(COUNTIF(Invoices!Y:Z,A370)&lt;&gt;0,SUMIF(Invoices!Y:Z,A370,Invoices!Z:Z)/COUNTIF(Invoices!Y:Z,A370),0),IF(COUNTIF(Invoices!AA:AB,A370)&lt;&gt;0,IF(COUNTIF(Invoices!AA:AB,A370)&lt;&gt;0,SUMIF(Invoices!AA:AB,A370,Invoices!AB:AB)/COUNTIF(Invoices!AA:AB,A370),0),IF(COUNTIF(Invoices!AC:AD,A370)&lt;&gt;0,IF(COUNTIF(Invoices!AC:AD,A370)&lt;&gt;0,SUMIF(Invoices!AC:AD,A370,Invoices!AD:AD)/COUNTIF(Invoices!AC:AD,A370),0),IF(COUNTIF(Invoices!AE:AF,A370)&lt;&gt;0,IF(COUNTIF(Invoices!AE:AF,A370)&lt;&gt;0,SUMIF(Invoices!AE:AF,A370,Invoices!AF:AF)/COUNTIF(Invoices!AE:AF,A370),0),IF(COUNTIF(Invoices!AG:AH,A370)&lt;&gt;0,IF(COUNTIF(Invoices!AG:AH,A370)&lt;&gt;0,SUMIF(Invoices!AG:AH,A370,Invoices!AH:AH)/COUNTIF(Invoices!AG:AH,A370),0),IF(COUNTIF(Invoices!AI:AJ,A370)&lt;&gt;0,IF(COUNTIF(Invoices!AI:AJ,A370)&lt;&gt;0,SUMIF(Invoices!AI:AJ,A370,Invoices!AJ:AJ)/COUNTIF(Invoices!AI:AJ,A370),0),IF(COUNTIF(Invoices!AK:AL,A370)&lt;&gt;0,IF(COUNTIF(Invoices!AK:AL,A370)&lt;&gt;0,SUMIF(Invoices!AK:AL,A370,Invoices!AL:AL)/COUNTIF(Invoices!AK:AL,A370),0),IF(COUNTIF(Invoices!AM:AN,A370)&lt;&gt;0,IF(COUNTIF(Invoices!AM:AN,A370)&lt;&gt;0,SUMIF(Invoices!AM:AN,A370,Invoices!AN:AN)/COUNTIF(Invoices!AM:AN,A370),0),"Not Available")))))))))))))))</f>
        <v>0.99</v>
      </c>
    </row>
    <row r="371" spans="1:5" ht="13" x14ac:dyDescent="0.15">
      <c r="A371" s="6" t="s">
        <v>1315</v>
      </c>
      <c r="B371" s="6" t="s">
        <v>1316</v>
      </c>
      <c r="C371" s="6" t="s">
        <v>1317</v>
      </c>
      <c r="D371" s="6" t="s">
        <v>1318</v>
      </c>
      <c r="E371">
        <f ca="1">IF(COUNTIF(Invoices!K:L,A371)&lt;&gt;0,IF(COUNTIF(Invoices!K:L,A371)&lt;&gt;0,SUMIF(Invoices!K:L,A371,Invoices!L:L)/COUNTIF(Invoices!K:L,A371),0),IF(COUNTIF(Invoices!M:N,A371)&lt;&gt;0,IF(COUNTIF(Invoices!M:N,A371)&lt;&gt;0,SUMIF(Invoices!M:N,A371,Invoices!N:N)/COUNTIF(Invoices!M:N,A371),0),IF(COUNTIF(Invoices!O:P,A371)&lt;&gt;0,IF(COUNTIF(Invoices!O:P,A371)&lt;&gt;0,SUMIF(Invoices!O:P,A371,Invoices!P:P)/COUNTIF(Invoices!O:P,A371),0),IF(COUNTIF(Invoices!Q:R,A371)&lt;&gt;0,IF(COUNTIF(Invoices!Q:R,A371)&lt;&gt;0,SUMIF(Invoices!Q:R,A371,Invoices!R:R)/COUNTIF(Invoices!Q:R,A371),0),IF(COUNTIF(Invoices!S:T,A371)&lt;&gt;0,IF(COUNTIF(Invoices!S:T,A371)&lt;&gt;0,SUMIF(Invoices!S:T,A371,Invoices!T:T)/COUNTIF(Invoices!S:T,A371),0),IF(COUNTIF(Invoices!U:V,A371)&lt;&gt;0,IF(COUNTIF(Invoices!U:V,A371)&lt;&gt;0,SUMIF(Invoices!U:V,A371,Invoices!V:V)/COUNTIF(Invoices!U:V,A371),0),IF(COUNTIF(Invoices!W:X,A371)&lt;&gt;0,IF(COUNTIF(Invoices!W:X,A371)&lt;&gt;0,SUMIF(Invoices!W:X,A371,Invoices!X:X)/COUNTIF(Invoices!W:X,A371),0),IF(COUNTIF(Invoices!Y:Z,A371)&lt;&gt;0,IF(COUNTIF(Invoices!Y:Z,A371)&lt;&gt;0,SUMIF(Invoices!Y:Z,A371,Invoices!Z:Z)/COUNTIF(Invoices!Y:Z,A371),0),IF(COUNTIF(Invoices!AA:AB,A371)&lt;&gt;0,IF(COUNTIF(Invoices!AA:AB,A371)&lt;&gt;0,SUMIF(Invoices!AA:AB,A371,Invoices!AB:AB)/COUNTIF(Invoices!AA:AB,A371),0),IF(COUNTIF(Invoices!AC:AD,A371)&lt;&gt;0,IF(COUNTIF(Invoices!AC:AD,A371)&lt;&gt;0,SUMIF(Invoices!AC:AD,A371,Invoices!AD:AD)/COUNTIF(Invoices!AC:AD,A371),0),IF(COUNTIF(Invoices!AE:AF,A371)&lt;&gt;0,IF(COUNTIF(Invoices!AE:AF,A371)&lt;&gt;0,SUMIF(Invoices!AE:AF,A371,Invoices!AF:AF)/COUNTIF(Invoices!AE:AF,A371),0),IF(COUNTIF(Invoices!AG:AH,A371)&lt;&gt;0,IF(COUNTIF(Invoices!AG:AH,A371)&lt;&gt;0,SUMIF(Invoices!AG:AH,A371,Invoices!AH:AH)/COUNTIF(Invoices!AG:AH,A371),0),IF(COUNTIF(Invoices!AI:AJ,A371)&lt;&gt;0,IF(COUNTIF(Invoices!AI:AJ,A371)&lt;&gt;0,SUMIF(Invoices!AI:AJ,A371,Invoices!AJ:AJ)/COUNTIF(Invoices!AI:AJ,A371),0),IF(COUNTIF(Invoices!AK:AL,A371)&lt;&gt;0,IF(COUNTIF(Invoices!AK:AL,A371)&lt;&gt;0,SUMIF(Invoices!AK:AL,A371,Invoices!AL:AL)/COUNTIF(Invoices!AK:AL,A371),0),IF(COUNTIF(Invoices!AM:AN,A371)&lt;&gt;0,IF(COUNTIF(Invoices!AM:AN,A371)&lt;&gt;0,SUMIF(Invoices!AM:AN,A371,Invoices!AN:AN)/COUNTIF(Invoices!AM:AN,A371),0),"Not Available")))))))))))))))</f>
        <v>0.99</v>
      </c>
    </row>
    <row r="372" spans="1:5" ht="13" x14ac:dyDescent="0.15">
      <c r="A372" s="6" t="s">
        <v>1319</v>
      </c>
      <c r="B372" s="6" t="s">
        <v>1320</v>
      </c>
      <c r="C372" s="6" t="s">
        <v>1321</v>
      </c>
      <c r="D372" s="6" t="s">
        <v>1322</v>
      </c>
      <c r="E372">
        <f ca="1">IF(COUNTIF(Invoices!K:L,A372)&lt;&gt;0,IF(COUNTIF(Invoices!K:L,A372)&lt;&gt;0,SUMIF(Invoices!K:L,A372,Invoices!L:L)/COUNTIF(Invoices!K:L,A372),0),IF(COUNTIF(Invoices!M:N,A372)&lt;&gt;0,IF(COUNTIF(Invoices!M:N,A372)&lt;&gt;0,SUMIF(Invoices!M:N,A372,Invoices!N:N)/COUNTIF(Invoices!M:N,A372),0),IF(COUNTIF(Invoices!O:P,A372)&lt;&gt;0,IF(COUNTIF(Invoices!O:P,A372)&lt;&gt;0,SUMIF(Invoices!O:P,A372,Invoices!P:P)/COUNTIF(Invoices!O:P,A372),0),IF(COUNTIF(Invoices!Q:R,A372)&lt;&gt;0,IF(COUNTIF(Invoices!Q:R,A372)&lt;&gt;0,SUMIF(Invoices!Q:R,A372,Invoices!R:R)/COUNTIF(Invoices!Q:R,A372),0),IF(COUNTIF(Invoices!S:T,A372)&lt;&gt;0,IF(COUNTIF(Invoices!S:T,A372)&lt;&gt;0,SUMIF(Invoices!S:T,A372,Invoices!T:T)/COUNTIF(Invoices!S:T,A372),0),IF(COUNTIF(Invoices!U:V,A372)&lt;&gt;0,IF(COUNTIF(Invoices!U:V,A372)&lt;&gt;0,SUMIF(Invoices!U:V,A372,Invoices!V:V)/COUNTIF(Invoices!U:V,A372),0),IF(COUNTIF(Invoices!W:X,A372)&lt;&gt;0,IF(COUNTIF(Invoices!W:X,A372)&lt;&gt;0,SUMIF(Invoices!W:X,A372,Invoices!X:X)/COUNTIF(Invoices!W:X,A372),0),IF(COUNTIF(Invoices!Y:Z,A372)&lt;&gt;0,IF(COUNTIF(Invoices!Y:Z,A372)&lt;&gt;0,SUMIF(Invoices!Y:Z,A372,Invoices!Z:Z)/COUNTIF(Invoices!Y:Z,A372),0),IF(COUNTIF(Invoices!AA:AB,A372)&lt;&gt;0,IF(COUNTIF(Invoices!AA:AB,A372)&lt;&gt;0,SUMIF(Invoices!AA:AB,A372,Invoices!AB:AB)/COUNTIF(Invoices!AA:AB,A372),0),IF(COUNTIF(Invoices!AC:AD,A372)&lt;&gt;0,IF(COUNTIF(Invoices!AC:AD,A372)&lt;&gt;0,SUMIF(Invoices!AC:AD,A372,Invoices!AD:AD)/COUNTIF(Invoices!AC:AD,A372),0),IF(COUNTIF(Invoices!AE:AF,A372)&lt;&gt;0,IF(COUNTIF(Invoices!AE:AF,A372)&lt;&gt;0,SUMIF(Invoices!AE:AF,A372,Invoices!AF:AF)/COUNTIF(Invoices!AE:AF,A372),0),IF(COUNTIF(Invoices!AG:AH,A372)&lt;&gt;0,IF(COUNTIF(Invoices!AG:AH,A372)&lt;&gt;0,SUMIF(Invoices!AG:AH,A372,Invoices!AH:AH)/COUNTIF(Invoices!AG:AH,A372),0),IF(COUNTIF(Invoices!AI:AJ,A372)&lt;&gt;0,IF(COUNTIF(Invoices!AI:AJ,A372)&lt;&gt;0,SUMIF(Invoices!AI:AJ,A372,Invoices!AJ:AJ)/COUNTIF(Invoices!AI:AJ,A372),0),IF(COUNTIF(Invoices!AK:AL,A372)&lt;&gt;0,IF(COUNTIF(Invoices!AK:AL,A372)&lt;&gt;0,SUMIF(Invoices!AK:AL,A372,Invoices!AL:AL)/COUNTIF(Invoices!AK:AL,A372),0),IF(COUNTIF(Invoices!AM:AN,A372)&lt;&gt;0,IF(COUNTIF(Invoices!AM:AN,A372)&lt;&gt;0,SUMIF(Invoices!AM:AN,A372,Invoices!AN:AN)/COUNTIF(Invoices!AM:AN,A372),0),"Not Available")))))))))))))))</f>
        <v>0.99</v>
      </c>
    </row>
    <row r="373" spans="1:5" ht="13" x14ac:dyDescent="0.15">
      <c r="A373" s="6" t="s">
        <v>1323</v>
      </c>
      <c r="B373" s="6" t="s">
        <v>1324</v>
      </c>
      <c r="C373" s="6" t="s">
        <v>1115</v>
      </c>
      <c r="D373" s="6" t="s">
        <v>810</v>
      </c>
      <c r="E373">
        <f ca="1">IF(COUNTIF(Invoices!K:L,A373)&lt;&gt;0,IF(COUNTIF(Invoices!K:L,A373)&lt;&gt;0,SUMIF(Invoices!K:L,A373,Invoices!L:L)/COUNTIF(Invoices!K:L,A373),0),IF(COUNTIF(Invoices!M:N,A373)&lt;&gt;0,IF(COUNTIF(Invoices!M:N,A373)&lt;&gt;0,SUMIF(Invoices!M:N,A373,Invoices!N:N)/COUNTIF(Invoices!M:N,A373),0),IF(COUNTIF(Invoices!O:P,A373)&lt;&gt;0,IF(COUNTIF(Invoices!O:P,A373)&lt;&gt;0,SUMIF(Invoices!O:P,A373,Invoices!P:P)/COUNTIF(Invoices!O:P,A373),0),IF(COUNTIF(Invoices!Q:R,A373)&lt;&gt;0,IF(COUNTIF(Invoices!Q:R,A373)&lt;&gt;0,SUMIF(Invoices!Q:R,A373,Invoices!R:R)/COUNTIF(Invoices!Q:R,A373),0),IF(COUNTIF(Invoices!S:T,A373)&lt;&gt;0,IF(COUNTIF(Invoices!S:T,A373)&lt;&gt;0,SUMIF(Invoices!S:T,A373,Invoices!T:T)/COUNTIF(Invoices!S:T,A373),0),IF(COUNTIF(Invoices!U:V,A373)&lt;&gt;0,IF(COUNTIF(Invoices!U:V,A373)&lt;&gt;0,SUMIF(Invoices!U:V,A373,Invoices!V:V)/COUNTIF(Invoices!U:V,A373),0),IF(COUNTIF(Invoices!W:X,A373)&lt;&gt;0,IF(COUNTIF(Invoices!W:X,A373)&lt;&gt;0,SUMIF(Invoices!W:X,A373,Invoices!X:X)/COUNTIF(Invoices!W:X,A373),0),IF(COUNTIF(Invoices!Y:Z,A373)&lt;&gt;0,IF(COUNTIF(Invoices!Y:Z,A373)&lt;&gt;0,SUMIF(Invoices!Y:Z,A373,Invoices!Z:Z)/COUNTIF(Invoices!Y:Z,A373),0),IF(COUNTIF(Invoices!AA:AB,A373)&lt;&gt;0,IF(COUNTIF(Invoices!AA:AB,A373)&lt;&gt;0,SUMIF(Invoices!AA:AB,A373,Invoices!AB:AB)/COUNTIF(Invoices!AA:AB,A373),0),IF(COUNTIF(Invoices!AC:AD,A373)&lt;&gt;0,IF(COUNTIF(Invoices!AC:AD,A373)&lt;&gt;0,SUMIF(Invoices!AC:AD,A373,Invoices!AD:AD)/COUNTIF(Invoices!AC:AD,A373),0),IF(COUNTIF(Invoices!AE:AF,A373)&lt;&gt;0,IF(COUNTIF(Invoices!AE:AF,A373)&lt;&gt;0,SUMIF(Invoices!AE:AF,A373,Invoices!AF:AF)/COUNTIF(Invoices!AE:AF,A373),0),IF(COUNTIF(Invoices!AG:AH,A373)&lt;&gt;0,IF(COUNTIF(Invoices!AG:AH,A373)&lt;&gt;0,SUMIF(Invoices!AG:AH,A373,Invoices!AH:AH)/COUNTIF(Invoices!AG:AH,A373),0),IF(COUNTIF(Invoices!AI:AJ,A373)&lt;&gt;0,IF(COUNTIF(Invoices!AI:AJ,A373)&lt;&gt;0,SUMIF(Invoices!AI:AJ,A373,Invoices!AJ:AJ)/COUNTIF(Invoices!AI:AJ,A373),0),IF(COUNTIF(Invoices!AK:AL,A373)&lt;&gt;0,IF(COUNTIF(Invoices!AK:AL,A373)&lt;&gt;0,SUMIF(Invoices!AK:AL,A373,Invoices!AL:AL)/COUNTIF(Invoices!AK:AL,A373),0),IF(COUNTIF(Invoices!AM:AN,A373)&lt;&gt;0,IF(COUNTIF(Invoices!AM:AN,A373)&lt;&gt;0,SUMIF(Invoices!AM:AN,A373,Invoices!AN:AN)/COUNTIF(Invoices!AM:AN,A373),0),"Not Available")))))))))))))))</f>
        <v>0.99</v>
      </c>
    </row>
    <row r="374" spans="1:5" ht="13" x14ac:dyDescent="0.15">
      <c r="A374" s="6" t="s">
        <v>1325</v>
      </c>
      <c r="B374" s="6" t="s">
        <v>1326</v>
      </c>
      <c r="C374" s="6" t="s">
        <v>1136</v>
      </c>
      <c r="D374" s="6" t="s">
        <v>681</v>
      </c>
      <c r="E374">
        <f ca="1">IF(COUNTIF(Invoices!K:L,A374)&lt;&gt;0,IF(COUNTIF(Invoices!K:L,A374)&lt;&gt;0,SUMIF(Invoices!K:L,A374,Invoices!L:L)/COUNTIF(Invoices!K:L,A374),0),IF(COUNTIF(Invoices!M:N,A374)&lt;&gt;0,IF(COUNTIF(Invoices!M:N,A374)&lt;&gt;0,SUMIF(Invoices!M:N,A374,Invoices!N:N)/COUNTIF(Invoices!M:N,A374),0),IF(COUNTIF(Invoices!O:P,A374)&lt;&gt;0,IF(COUNTIF(Invoices!O:P,A374)&lt;&gt;0,SUMIF(Invoices!O:P,A374,Invoices!P:P)/COUNTIF(Invoices!O:P,A374),0),IF(COUNTIF(Invoices!Q:R,A374)&lt;&gt;0,IF(COUNTIF(Invoices!Q:R,A374)&lt;&gt;0,SUMIF(Invoices!Q:R,A374,Invoices!R:R)/COUNTIF(Invoices!Q:R,A374),0),IF(COUNTIF(Invoices!S:T,A374)&lt;&gt;0,IF(COUNTIF(Invoices!S:T,A374)&lt;&gt;0,SUMIF(Invoices!S:T,A374,Invoices!T:T)/COUNTIF(Invoices!S:T,A374),0),IF(COUNTIF(Invoices!U:V,A374)&lt;&gt;0,IF(COUNTIF(Invoices!U:V,A374)&lt;&gt;0,SUMIF(Invoices!U:V,A374,Invoices!V:V)/COUNTIF(Invoices!U:V,A374),0),IF(COUNTIF(Invoices!W:X,A374)&lt;&gt;0,IF(COUNTIF(Invoices!W:X,A374)&lt;&gt;0,SUMIF(Invoices!W:X,A374,Invoices!X:X)/COUNTIF(Invoices!W:X,A374),0),IF(COUNTIF(Invoices!Y:Z,A374)&lt;&gt;0,IF(COUNTIF(Invoices!Y:Z,A374)&lt;&gt;0,SUMIF(Invoices!Y:Z,A374,Invoices!Z:Z)/COUNTIF(Invoices!Y:Z,A374),0),IF(COUNTIF(Invoices!AA:AB,A374)&lt;&gt;0,IF(COUNTIF(Invoices!AA:AB,A374)&lt;&gt;0,SUMIF(Invoices!AA:AB,A374,Invoices!AB:AB)/COUNTIF(Invoices!AA:AB,A374),0),IF(COUNTIF(Invoices!AC:AD,A374)&lt;&gt;0,IF(COUNTIF(Invoices!AC:AD,A374)&lt;&gt;0,SUMIF(Invoices!AC:AD,A374,Invoices!AD:AD)/COUNTIF(Invoices!AC:AD,A374),0),IF(COUNTIF(Invoices!AE:AF,A374)&lt;&gt;0,IF(COUNTIF(Invoices!AE:AF,A374)&lt;&gt;0,SUMIF(Invoices!AE:AF,A374,Invoices!AF:AF)/COUNTIF(Invoices!AE:AF,A374),0),IF(COUNTIF(Invoices!AG:AH,A374)&lt;&gt;0,IF(COUNTIF(Invoices!AG:AH,A374)&lt;&gt;0,SUMIF(Invoices!AG:AH,A374,Invoices!AH:AH)/COUNTIF(Invoices!AG:AH,A374),0),IF(COUNTIF(Invoices!AI:AJ,A374)&lt;&gt;0,IF(COUNTIF(Invoices!AI:AJ,A374)&lt;&gt;0,SUMIF(Invoices!AI:AJ,A374,Invoices!AJ:AJ)/COUNTIF(Invoices!AI:AJ,A374),0),IF(COUNTIF(Invoices!AK:AL,A374)&lt;&gt;0,IF(COUNTIF(Invoices!AK:AL,A374)&lt;&gt;0,SUMIF(Invoices!AK:AL,A374,Invoices!AL:AL)/COUNTIF(Invoices!AK:AL,A374),0),IF(COUNTIF(Invoices!AM:AN,A374)&lt;&gt;0,IF(COUNTIF(Invoices!AM:AN,A374)&lt;&gt;0,SUMIF(Invoices!AM:AN,A374,Invoices!AN:AN)/COUNTIF(Invoices!AM:AN,A374),0),"Not Available")))))))))))))))</f>
        <v>0.99</v>
      </c>
    </row>
    <row r="375" spans="1:5" ht="13" x14ac:dyDescent="0.15">
      <c r="A375" s="6" t="s">
        <v>1227</v>
      </c>
      <c r="C375" s="6" t="s">
        <v>1227</v>
      </c>
      <c r="D375" s="6" t="s">
        <v>1227</v>
      </c>
      <c r="E375" t="str">
        <f>IF(COUNTIF(Invoices!K:L,A375)&lt;&gt;0,IF(COUNTIF(Invoices!K:L,A375)&lt;&gt;0,SUMIF(Invoices!K:L,A375,Invoices!L:L)/COUNTIF(Invoices!K:L,A375),0),IF(COUNTIF(Invoices!M:N,A375)&lt;&gt;0,IF(COUNTIF(Invoices!M:N,A375)&lt;&gt;0,SUMIF(Invoices!M:N,A375,Invoices!N:N)/COUNTIF(Invoices!M:N,A375),0),IF(COUNTIF(Invoices!O:P,A375)&lt;&gt;0,IF(COUNTIF(Invoices!O:P,A375)&lt;&gt;0,SUMIF(Invoices!O:P,A375,Invoices!P:P)/COUNTIF(Invoices!O:P,A375),0),IF(COUNTIF(Invoices!Q:R,A375)&lt;&gt;0,IF(COUNTIF(Invoices!Q:R,A375)&lt;&gt;0,SUMIF(Invoices!Q:R,A375,Invoices!R:R)/COUNTIF(Invoices!Q:R,A375),0),IF(COUNTIF(Invoices!S:T,A375)&lt;&gt;0,IF(COUNTIF(Invoices!S:T,A375)&lt;&gt;0,SUMIF(Invoices!S:T,A375,Invoices!T:T)/COUNTIF(Invoices!S:T,A375),0),IF(COUNTIF(Invoices!U:V,A375)&lt;&gt;0,IF(COUNTIF(Invoices!U:V,A375)&lt;&gt;0,SUMIF(Invoices!U:V,A375,Invoices!V:V)/COUNTIF(Invoices!U:V,A375),0),IF(COUNTIF(Invoices!W:X,A375)&lt;&gt;0,IF(COUNTIF(Invoices!W:X,A375)&lt;&gt;0,SUMIF(Invoices!W:X,A375,Invoices!X:X)/COUNTIF(Invoices!W:X,A375),0),IF(COUNTIF(Invoices!Y:Z,A375)&lt;&gt;0,IF(COUNTIF(Invoices!Y:Z,A375)&lt;&gt;0,SUMIF(Invoices!Y:Z,A375,Invoices!Z:Z)/COUNTIF(Invoices!Y:Z,A375),0),IF(COUNTIF(Invoices!AA:AB,A375)&lt;&gt;0,IF(COUNTIF(Invoices!AA:AB,A375)&lt;&gt;0,SUMIF(Invoices!AA:AB,A375,Invoices!AB:AB)/COUNTIF(Invoices!AA:AB,A375),0),IF(COUNTIF(Invoices!AC:AD,A375)&lt;&gt;0,IF(COUNTIF(Invoices!AC:AD,A375)&lt;&gt;0,SUMIF(Invoices!AC:AD,A375,Invoices!AD:AD)/COUNTIF(Invoices!AC:AD,A375),0),IF(COUNTIF(Invoices!AE:AF,A375)&lt;&gt;0,IF(COUNTIF(Invoices!AE:AF,A375)&lt;&gt;0,SUMIF(Invoices!AE:AF,A375,Invoices!AF:AF)/COUNTIF(Invoices!AE:AF,A375),0),IF(COUNTIF(Invoices!AG:AH,A375)&lt;&gt;0,IF(COUNTIF(Invoices!AG:AH,A375)&lt;&gt;0,SUMIF(Invoices!AG:AH,A375,Invoices!AH:AH)/COUNTIF(Invoices!AG:AH,A375),0),IF(COUNTIF(Invoices!AI:AJ,A375)&lt;&gt;0,IF(COUNTIF(Invoices!AI:AJ,A375)&lt;&gt;0,SUMIF(Invoices!AI:AJ,A375,Invoices!AJ:AJ)/COUNTIF(Invoices!AI:AJ,A375),0),IF(COUNTIF(Invoices!AK:AL,A375)&lt;&gt;0,IF(COUNTIF(Invoices!AK:AL,A375)&lt;&gt;0,SUMIF(Invoices!AK:AL,A375,Invoices!AL:AL)/COUNTIF(Invoices!AK:AL,A375),0),IF(COUNTIF(Invoices!AM:AN,A375)&lt;&gt;0,IF(COUNTIF(Invoices!AM:AN,A375)&lt;&gt;0,SUMIF(Invoices!AM:AN,A375,Invoices!AN:AN)/COUNTIF(Invoices!AM:AN,A375),0),"Not Available")))))))))))))))</f>
        <v>Not Available</v>
      </c>
    </row>
    <row r="376" spans="1:5" ht="13" x14ac:dyDescent="0.15">
      <c r="A376" s="6" t="s">
        <v>1227</v>
      </c>
      <c r="C376" s="6" t="s">
        <v>1327</v>
      </c>
      <c r="D376" s="6" t="s">
        <v>1182</v>
      </c>
      <c r="E376" t="str">
        <f>IF(COUNTIF(Invoices!K:L,A376)&lt;&gt;0,IF(COUNTIF(Invoices!K:L,A376)&lt;&gt;0,SUMIF(Invoices!K:L,A376,Invoices!L:L)/COUNTIF(Invoices!K:L,A376),0),IF(COUNTIF(Invoices!M:N,A376)&lt;&gt;0,IF(COUNTIF(Invoices!M:N,A376)&lt;&gt;0,SUMIF(Invoices!M:N,A376,Invoices!N:N)/COUNTIF(Invoices!M:N,A376),0),IF(COUNTIF(Invoices!O:P,A376)&lt;&gt;0,IF(COUNTIF(Invoices!O:P,A376)&lt;&gt;0,SUMIF(Invoices!O:P,A376,Invoices!P:P)/COUNTIF(Invoices!O:P,A376),0),IF(COUNTIF(Invoices!Q:R,A376)&lt;&gt;0,IF(COUNTIF(Invoices!Q:R,A376)&lt;&gt;0,SUMIF(Invoices!Q:R,A376,Invoices!R:R)/COUNTIF(Invoices!Q:R,A376),0),IF(COUNTIF(Invoices!S:T,A376)&lt;&gt;0,IF(COUNTIF(Invoices!S:T,A376)&lt;&gt;0,SUMIF(Invoices!S:T,A376,Invoices!T:T)/COUNTIF(Invoices!S:T,A376),0),IF(COUNTIF(Invoices!U:V,A376)&lt;&gt;0,IF(COUNTIF(Invoices!U:V,A376)&lt;&gt;0,SUMIF(Invoices!U:V,A376,Invoices!V:V)/COUNTIF(Invoices!U:V,A376),0),IF(COUNTIF(Invoices!W:X,A376)&lt;&gt;0,IF(COUNTIF(Invoices!W:X,A376)&lt;&gt;0,SUMIF(Invoices!W:X,A376,Invoices!X:X)/COUNTIF(Invoices!W:X,A376),0),IF(COUNTIF(Invoices!Y:Z,A376)&lt;&gt;0,IF(COUNTIF(Invoices!Y:Z,A376)&lt;&gt;0,SUMIF(Invoices!Y:Z,A376,Invoices!Z:Z)/COUNTIF(Invoices!Y:Z,A376),0),IF(COUNTIF(Invoices!AA:AB,A376)&lt;&gt;0,IF(COUNTIF(Invoices!AA:AB,A376)&lt;&gt;0,SUMIF(Invoices!AA:AB,A376,Invoices!AB:AB)/COUNTIF(Invoices!AA:AB,A376),0),IF(COUNTIF(Invoices!AC:AD,A376)&lt;&gt;0,IF(COUNTIF(Invoices!AC:AD,A376)&lt;&gt;0,SUMIF(Invoices!AC:AD,A376,Invoices!AD:AD)/COUNTIF(Invoices!AC:AD,A376),0),IF(COUNTIF(Invoices!AE:AF,A376)&lt;&gt;0,IF(COUNTIF(Invoices!AE:AF,A376)&lt;&gt;0,SUMIF(Invoices!AE:AF,A376,Invoices!AF:AF)/COUNTIF(Invoices!AE:AF,A376),0),IF(COUNTIF(Invoices!AG:AH,A376)&lt;&gt;0,IF(COUNTIF(Invoices!AG:AH,A376)&lt;&gt;0,SUMIF(Invoices!AG:AH,A376,Invoices!AH:AH)/COUNTIF(Invoices!AG:AH,A376),0),IF(COUNTIF(Invoices!AI:AJ,A376)&lt;&gt;0,IF(COUNTIF(Invoices!AI:AJ,A376)&lt;&gt;0,SUMIF(Invoices!AI:AJ,A376,Invoices!AJ:AJ)/COUNTIF(Invoices!AI:AJ,A376),0),IF(COUNTIF(Invoices!AK:AL,A376)&lt;&gt;0,IF(COUNTIF(Invoices!AK:AL,A376)&lt;&gt;0,SUMIF(Invoices!AK:AL,A376,Invoices!AL:AL)/COUNTIF(Invoices!AK:AL,A376),0),IF(COUNTIF(Invoices!AM:AN,A376)&lt;&gt;0,IF(COUNTIF(Invoices!AM:AN,A376)&lt;&gt;0,SUMIF(Invoices!AM:AN,A376,Invoices!AN:AN)/COUNTIF(Invoices!AM:AN,A376),0),"Not Available")))))))))))))))</f>
        <v>Not Available</v>
      </c>
    </row>
    <row r="377" spans="1:5" ht="13" x14ac:dyDescent="0.15">
      <c r="A377" s="6" t="s">
        <v>1328</v>
      </c>
      <c r="B377" s="6" t="s">
        <v>529</v>
      </c>
      <c r="C377" s="6" t="s">
        <v>1329</v>
      </c>
      <c r="D377" s="6" t="s">
        <v>529</v>
      </c>
      <c r="E377">
        <f ca="1">IF(COUNTIF(Invoices!K:L,A377)&lt;&gt;0,IF(COUNTIF(Invoices!K:L,A377)&lt;&gt;0,SUMIF(Invoices!K:L,A377,Invoices!L:L)/COUNTIF(Invoices!K:L,A377),0),IF(COUNTIF(Invoices!M:N,A377)&lt;&gt;0,IF(COUNTIF(Invoices!M:N,A377)&lt;&gt;0,SUMIF(Invoices!M:N,A377,Invoices!N:N)/COUNTIF(Invoices!M:N,A377),0),IF(COUNTIF(Invoices!O:P,A377)&lt;&gt;0,IF(COUNTIF(Invoices!O:P,A377)&lt;&gt;0,SUMIF(Invoices!O:P,A377,Invoices!P:P)/COUNTIF(Invoices!O:P,A377),0),IF(COUNTIF(Invoices!Q:R,A377)&lt;&gt;0,IF(COUNTIF(Invoices!Q:R,A377)&lt;&gt;0,SUMIF(Invoices!Q:R,A377,Invoices!R:R)/COUNTIF(Invoices!Q:R,A377),0),IF(COUNTIF(Invoices!S:T,A377)&lt;&gt;0,IF(COUNTIF(Invoices!S:T,A377)&lt;&gt;0,SUMIF(Invoices!S:T,A377,Invoices!T:T)/COUNTIF(Invoices!S:T,A377),0),IF(COUNTIF(Invoices!U:V,A377)&lt;&gt;0,IF(COUNTIF(Invoices!U:V,A377)&lt;&gt;0,SUMIF(Invoices!U:V,A377,Invoices!V:V)/COUNTIF(Invoices!U:V,A377),0),IF(COUNTIF(Invoices!W:X,A377)&lt;&gt;0,IF(COUNTIF(Invoices!W:X,A377)&lt;&gt;0,SUMIF(Invoices!W:X,A377,Invoices!X:X)/COUNTIF(Invoices!W:X,A377),0),IF(COUNTIF(Invoices!Y:Z,A377)&lt;&gt;0,IF(COUNTIF(Invoices!Y:Z,A377)&lt;&gt;0,SUMIF(Invoices!Y:Z,A377,Invoices!Z:Z)/COUNTIF(Invoices!Y:Z,A377),0),IF(COUNTIF(Invoices!AA:AB,A377)&lt;&gt;0,IF(COUNTIF(Invoices!AA:AB,A377)&lt;&gt;0,SUMIF(Invoices!AA:AB,A377,Invoices!AB:AB)/COUNTIF(Invoices!AA:AB,A377),0),IF(COUNTIF(Invoices!AC:AD,A377)&lt;&gt;0,IF(COUNTIF(Invoices!AC:AD,A377)&lt;&gt;0,SUMIF(Invoices!AC:AD,A377,Invoices!AD:AD)/COUNTIF(Invoices!AC:AD,A377),0),IF(COUNTIF(Invoices!AE:AF,A377)&lt;&gt;0,IF(COUNTIF(Invoices!AE:AF,A377)&lt;&gt;0,SUMIF(Invoices!AE:AF,A377,Invoices!AF:AF)/COUNTIF(Invoices!AE:AF,A377),0),IF(COUNTIF(Invoices!AG:AH,A377)&lt;&gt;0,IF(COUNTIF(Invoices!AG:AH,A377)&lt;&gt;0,SUMIF(Invoices!AG:AH,A377,Invoices!AH:AH)/COUNTIF(Invoices!AG:AH,A377),0),IF(COUNTIF(Invoices!AI:AJ,A377)&lt;&gt;0,IF(COUNTIF(Invoices!AI:AJ,A377)&lt;&gt;0,SUMIF(Invoices!AI:AJ,A377,Invoices!AJ:AJ)/COUNTIF(Invoices!AI:AJ,A377),0),IF(COUNTIF(Invoices!AK:AL,A377)&lt;&gt;0,IF(COUNTIF(Invoices!AK:AL,A377)&lt;&gt;0,SUMIF(Invoices!AK:AL,A377,Invoices!AL:AL)/COUNTIF(Invoices!AK:AL,A377),0),IF(COUNTIF(Invoices!AM:AN,A377)&lt;&gt;0,IF(COUNTIF(Invoices!AM:AN,A377)&lt;&gt;0,SUMIF(Invoices!AM:AN,A377,Invoices!AN:AN)/COUNTIF(Invoices!AM:AN,A377),0),"Not Available")))))))))))))))</f>
        <v>0.99</v>
      </c>
    </row>
    <row r="378" spans="1:5" ht="13" x14ac:dyDescent="0.15">
      <c r="A378" s="6" t="s">
        <v>1330</v>
      </c>
      <c r="B378" s="6" t="s">
        <v>736</v>
      </c>
      <c r="C378" s="6" t="s">
        <v>735</v>
      </c>
      <c r="D378" s="6" t="s">
        <v>736</v>
      </c>
      <c r="E378" t="str">
        <f>IF(COUNTIF(Invoices!K:L,A378)&lt;&gt;0,IF(COUNTIF(Invoices!K:L,A378)&lt;&gt;0,SUMIF(Invoices!K:L,A378,Invoices!L:L)/COUNTIF(Invoices!K:L,A378),0),IF(COUNTIF(Invoices!M:N,A378)&lt;&gt;0,IF(COUNTIF(Invoices!M:N,A378)&lt;&gt;0,SUMIF(Invoices!M:N,A378,Invoices!N:N)/COUNTIF(Invoices!M:N,A378),0),IF(COUNTIF(Invoices!O:P,A378)&lt;&gt;0,IF(COUNTIF(Invoices!O:P,A378)&lt;&gt;0,SUMIF(Invoices!O:P,A378,Invoices!P:P)/COUNTIF(Invoices!O:P,A378),0),IF(COUNTIF(Invoices!Q:R,A378)&lt;&gt;0,IF(COUNTIF(Invoices!Q:R,A378)&lt;&gt;0,SUMIF(Invoices!Q:R,A378,Invoices!R:R)/COUNTIF(Invoices!Q:R,A378),0),IF(COUNTIF(Invoices!S:T,A378)&lt;&gt;0,IF(COUNTIF(Invoices!S:T,A378)&lt;&gt;0,SUMIF(Invoices!S:T,A378,Invoices!T:T)/COUNTIF(Invoices!S:T,A378),0),IF(COUNTIF(Invoices!U:V,A378)&lt;&gt;0,IF(COUNTIF(Invoices!U:V,A378)&lt;&gt;0,SUMIF(Invoices!U:V,A378,Invoices!V:V)/COUNTIF(Invoices!U:V,A378),0),IF(COUNTIF(Invoices!W:X,A378)&lt;&gt;0,IF(COUNTIF(Invoices!W:X,A378)&lt;&gt;0,SUMIF(Invoices!W:X,A378,Invoices!X:X)/COUNTIF(Invoices!W:X,A378),0),IF(COUNTIF(Invoices!Y:Z,A378)&lt;&gt;0,IF(COUNTIF(Invoices!Y:Z,A378)&lt;&gt;0,SUMIF(Invoices!Y:Z,A378,Invoices!Z:Z)/COUNTIF(Invoices!Y:Z,A378),0),IF(COUNTIF(Invoices!AA:AB,A378)&lt;&gt;0,IF(COUNTIF(Invoices!AA:AB,A378)&lt;&gt;0,SUMIF(Invoices!AA:AB,A378,Invoices!AB:AB)/COUNTIF(Invoices!AA:AB,A378),0),IF(COUNTIF(Invoices!AC:AD,A378)&lt;&gt;0,IF(COUNTIF(Invoices!AC:AD,A378)&lt;&gt;0,SUMIF(Invoices!AC:AD,A378,Invoices!AD:AD)/COUNTIF(Invoices!AC:AD,A378),0),IF(COUNTIF(Invoices!AE:AF,A378)&lt;&gt;0,IF(COUNTIF(Invoices!AE:AF,A378)&lt;&gt;0,SUMIF(Invoices!AE:AF,A378,Invoices!AF:AF)/COUNTIF(Invoices!AE:AF,A378),0),IF(COUNTIF(Invoices!AG:AH,A378)&lt;&gt;0,IF(COUNTIF(Invoices!AG:AH,A378)&lt;&gt;0,SUMIF(Invoices!AG:AH,A378,Invoices!AH:AH)/COUNTIF(Invoices!AG:AH,A378),0),IF(COUNTIF(Invoices!AI:AJ,A378)&lt;&gt;0,IF(COUNTIF(Invoices!AI:AJ,A378)&lt;&gt;0,SUMIF(Invoices!AI:AJ,A378,Invoices!AJ:AJ)/COUNTIF(Invoices!AI:AJ,A378),0),IF(COUNTIF(Invoices!AK:AL,A378)&lt;&gt;0,IF(COUNTIF(Invoices!AK:AL,A378)&lt;&gt;0,SUMIF(Invoices!AK:AL,A378,Invoices!AL:AL)/COUNTIF(Invoices!AK:AL,A378),0),IF(COUNTIF(Invoices!AM:AN,A378)&lt;&gt;0,IF(COUNTIF(Invoices!AM:AN,A378)&lt;&gt;0,SUMIF(Invoices!AM:AN,A378,Invoices!AN:AN)/COUNTIF(Invoices!AM:AN,A378),0),"Not Available")))))))))))))))</f>
        <v>Not Available</v>
      </c>
    </row>
    <row r="379" spans="1:5" ht="13" x14ac:dyDescent="0.15">
      <c r="A379" s="6" t="s">
        <v>1331</v>
      </c>
      <c r="B379" s="6" t="s">
        <v>1332</v>
      </c>
      <c r="C379" s="6" t="s">
        <v>520</v>
      </c>
      <c r="D379" s="6" t="s">
        <v>522</v>
      </c>
      <c r="E379">
        <f ca="1">IF(COUNTIF(Invoices!K:L,A379)&lt;&gt;0,IF(COUNTIF(Invoices!K:L,A379)&lt;&gt;0,SUMIF(Invoices!K:L,A379,Invoices!L:L)/COUNTIF(Invoices!K:L,A379),0),IF(COUNTIF(Invoices!M:N,A379)&lt;&gt;0,IF(COUNTIF(Invoices!M:N,A379)&lt;&gt;0,SUMIF(Invoices!M:N,A379,Invoices!N:N)/COUNTIF(Invoices!M:N,A379),0),IF(COUNTIF(Invoices!O:P,A379)&lt;&gt;0,IF(COUNTIF(Invoices!O:P,A379)&lt;&gt;0,SUMIF(Invoices!O:P,A379,Invoices!P:P)/COUNTIF(Invoices!O:P,A379),0),IF(COUNTIF(Invoices!Q:R,A379)&lt;&gt;0,IF(COUNTIF(Invoices!Q:R,A379)&lt;&gt;0,SUMIF(Invoices!Q:R,A379,Invoices!R:R)/COUNTIF(Invoices!Q:R,A379),0),IF(COUNTIF(Invoices!S:T,A379)&lt;&gt;0,IF(COUNTIF(Invoices!S:T,A379)&lt;&gt;0,SUMIF(Invoices!S:T,A379,Invoices!T:T)/COUNTIF(Invoices!S:T,A379),0),IF(COUNTIF(Invoices!U:V,A379)&lt;&gt;0,IF(COUNTIF(Invoices!U:V,A379)&lt;&gt;0,SUMIF(Invoices!U:V,A379,Invoices!V:V)/COUNTIF(Invoices!U:V,A379),0),IF(COUNTIF(Invoices!W:X,A379)&lt;&gt;0,IF(COUNTIF(Invoices!W:X,A379)&lt;&gt;0,SUMIF(Invoices!W:X,A379,Invoices!X:X)/COUNTIF(Invoices!W:X,A379),0),IF(COUNTIF(Invoices!Y:Z,A379)&lt;&gt;0,IF(COUNTIF(Invoices!Y:Z,A379)&lt;&gt;0,SUMIF(Invoices!Y:Z,A379,Invoices!Z:Z)/COUNTIF(Invoices!Y:Z,A379),0),IF(COUNTIF(Invoices!AA:AB,A379)&lt;&gt;0,IF(COUNTIF(Invoices!AA:AB,A379)&lt;&gt;0,SUMIF(Invoices!AA:AB,A379,Invoices!AB:AB)/COUNTIF(Invoices!AA:AB,A379),0),IF(COUNTIF(Invoices!AC:AD,A379)&lt;&gt;0,IF(COUNTIF(Invoices!AC:AD,A379)&lt;&gt;0,SUMIF(Invoices!AC:AD,A379,Invoices!AD:AD)/COUNTIF(Invoices!AC:AD,A379),0),IF(COUNTIF(Invoices!AE:AF,A379)&lt;&gt;0,IF(COUNTIF(Invoices!AE:AF,A379)&lt;&gt;0,SUMIF(Invoices!AE:AF,A379,Invoices!AF:AF)/COUNTIF(Invoices!AE:AF,A379),0),IF(COUNTIF(Invoices!AG:AH,A379)&lt;&gt;0,IF(COUNTIF(Invoices!AG:AH,A379)&lt;&gt;0,SUMIF(Invoices!AG:AH,A379,Invoices!AH:AH)/COUNTIF(Invoices!AG:AH,A379),0),IF(COUNTIF(Invoices!AI:AJ,A379)&lt;&gt;0,IF(COUNTIF(Invoices!AI:AJ,A379)&lt;&gt;0,SUMIF(Invoices!AI:AJ,A379,Invoices!AJ:AJ)/COUNTIF(Invoices!AI:AJ,A379),0),IF(COUNTIF(Invoices!AK:AL,A379)&lt;&gt;0,IF(COUNTIF(Invoices!AK:AL,A379)&lt;&gt;0,SUMIF(Invoices!AK:AL,A379,Invoices!AL:AL)/COUNTIF(Invoices!AK:AL,A379),0),IF(COUNTIF(Invoices!AM:AN,A379)&lt;&gt;0,IF(COUNTIF(Invoices!AM:AN,A379)&lt;&gt;0,SUMIF(Invoices!AM:AN,A379,Invoices!AN:AN)/COUNTIF(Invoices!AM:AN,A379),0),"Not Available")))))))))))))))</f>
        <v>0.99</v>
      </c>
    </row>
    <row r="380" spans="1:5" ht="13" x14ac:dyDescent="0.15">
      <c r="A380" s="6" t="s">
        <v>1333</v>
      </c>
      <c r="B380" s="6" t="s">
        <v>1334</v>
      </c>
      <c r="C380" s="6" t="s">
        <v>725</v>
      </c>
      <c r="D380" s="6" t="s">
        <v>726</v>
      </c>
      <c r="E380" t="str">
        <f>IF(COUNTIF(Invoices!K:L,A380)&lt;&gt;0,IF(COUNTIF(Invoices!K:L,A380)&lt;&gt;0,SUMIF(Invoices!K:L,A380,Invoices!L:L)/COUNTIF(Invoices!K:L,A380),0),IF(COUNTIF(Invoices!M:N,A380)&lt;&gt;0,IF(COUNTIF(Invoices!M:N,A380)&lt;&gt;0,SUMIF(Invoices!M:N,A380,Invoices!N:N)/COUNTIF(Invoices!M:N,A380),0),IF(COUNTIF(Invoices!O:P,A380)&lt;&gt;0,IF(COUNTIF(Invoices!O:P,A380)&lt;&gt;0,SUMIF(Invoices!O:P,A380,Invoices!P:P)/COUNTIF(Invoices!O:P,A380),0),IF(COUNTIF(Invoices!Q:R,A380)&lt;&gt;0,IF(COUNTIF(Invoices!Q:R,A380)&lt;&gt;0,SUMIF(Invoices!Q:R,A380,Invoices!R:R)/COUNTIF(Invoices!Q:R,A380),0),IF(COUNTIF(Invoices!S:T,A380)&lt;&gt;0,IF(COUNTIF(Invoices!S:T,A380)&lt;&gt;0,SUMIF(Invoices!S:T,A380,Invoices!T:T)/COUNTIF(Invoices!S:T,A380),0),IF(COUNTIF(Invoices!U:V,A380)&lt;&gt;0,IF(COUNTIF(Invoices!U:V,A380)&lt;&gt;0,SUMIF(Invoices!U:V,A380,Invoices!V:V)/COUNTIF(Invoices!U:V,A380),0),IF(COUNTIF(Invoices!W:X,A380)&lt;&gt;0,IF(COUNTIF(Invoices!W:X,A380)&lt;&gt;0,SUMIF(Invoices!W:X,A380,Invoices!X:X)/COUNTIF(Invoices!W:X,A380),0),IF(COUNTIF(Invoices!Y:Z,A380)&lt;&gt;0,IF(COUNTIF(Invoices!Y:Z,A380)&lt;&gt;0,SUMIF(Invoices!Y:Z,A380,Invoices!Z:Z)/COUNTIF(Invoices!Y:Z,A380),0),IF(COUNTIF(Invoices!AA:AB,A380)&lt;&gt;0,IF(COUNTIF(Invoices!AA:AB,A380)&lt;&gt;0,SUMIF(Invoices!AA:AB,A380,Invoices!AB:AB)/COUNTIF(Invoices!AA:AB,A380),0),IF(COUNTIF(Invoices!AC:AD,A380)&lt;&gt;0,IF(COUNTIF(Invoices!AC:AD,A380)&lt;&gt;0,SUMIF(Invoices!AC:AD,A380,Invoices!AD:AD)/COUNTIF(Invoices!AC:AD,A380),0),IF(COUNTIF(Invoices!AE:AF,A380)&lt;&gt;0,IF(COUNTIF(Invoices!AE:AF,A380)&lt;&gt;0,SUMIF(Invoices!AE:AF,A380,Invoices!AF:AF)/COUNTIF(Invoices!AE:AF,A380),0),IF(COUNTIF(Invoices!AG:AH,A380)&lt;&gt;0,IF(COUNTIF(Invoices!AG:AH,A380)&lt;&gt;0,SUMIF(Invoices!AG:AH,A380,Invoices!AH:AH)/COUNTIF(Invoices!AG:AH,A380),0),IF(COUNTIF(Invoices!AI:AJ,A380)&lt;&gt;0,IF(COUNTIF(Invoices!AI:AJ,A380)&lt;&gt;0,SUMIF(Invoices!AI:AJ,A380,Invoices!AJ:AJ)/COUNTIF(Invoices!AI:AJ,A380),0),IF(COUNTIF(Invoices!AK:AL,A380)&lt;&gt;0,IF(COUNTIF(Invoices!AK:AL,A380)&lt;&gt;0,SUMIF(Invoices!AK:AL,A380,Invoices!AL:AL)/COUNTIF(Invoices!AK:AL,A380),0),IF(COUNTIF(Invoices!AM:AN,A380)&lt;&gt;0,IF(COUNTIF(Invoices!AM:AN,A380)&lt;&gt;0,SUMIF(Invoices!AM:AN,A380,Invoices!AN:AN)/COUNTIF(Invoices!AM:AN,A380),0),"Not Available")))))))))))))))</f>
        <v>Not Available</v>
      </c>
    </row>
    <row r="381" spans="1:5" ht="13" x14ac:dyDescent="0.15">
      <c r="A381" s="6" t="s">
        <v>1335</v>
      </c>
      <c r="B381" s="6" t="s">
        <v>1336</v>
      </c>
      <c r="C381" s="6" t="s">
        <v>1337</v>
      </c>
      <c r="D381" s="6" t="s">
        <v>1338</v>
      </c>
      <c r="E381">
        <f ca="1">IF(COUNTIF(Invoices!K:L,A381)&lt;&gt;0,IF(COUNTIF(Invoices!K:L,A381)&lt;&gt;0,SUMIF(Invoices!K:L,A381,Invoices!L:L)/COUNTIF(Invoices!K:L,A381),0),IF(COUNTIF(Invoices!M:N,A381)&lt;&gt;0,IF(COUNTIF(Invoices!M:N,A381)&lt;&gt;0,SUMIF(Invoices!M:N,A381,Invoices!N:N)/COUNTIF(Invoices!M:N,A381),0),IF(COUNTIF(Invoices!O:P,A381)&lt;&gt;0,IF(COUNTIF(Invoices!O:P,A381)&lt;&gt;0,SUMIF(Invoices!O:P,A381,Invoices!P:P)/COUNTIF(Invoices!O:P,A381),0),IF(COUNTIF(Invoices!Q:R,A381)&lt;&gt;0,IF(COUNTIF(Invoices!Q:R,A381)&lt;&gt;0,SUMIF(Invoices!Q:R,A381,Invoices!R:R)/COUNTIF(Invoices!Q:R,A381),0),IF(COUNTIF(Invoices!S:T,A381)&lt;&gt;0,IF(COUNTIF(Invoices!S:T,A381)&lt;&gt;0,SUMIF(Invoices!S:T,A381,Invoices!T:T)/COUNTIF(Invoices!S:T,A381),0),IF(COUNTIF(Invoices!U:V,A381)&lt;&gt;0,IF(COUNTIF(Invoices!U:V,A381)&lt;&gt;0,SUMIF(Invoices!U:V,A381,Invoices!V:V)/COUNTIF(Invoices!U:V,A381),0),IF(COUNTIF(Invoices!W:X,A381)&lt;&gt;0,IF(COUNTIF(Invoices!W:X,A381)&lt;&gt;0,SUMIF(Invoices!W:X,A381,Invoices!X:X)/COUNTIF(Invoices!W:X,A381),0),IF(COUNTIF(Invoices!Y:Z,A381)&lt;&gt;0,IF(COUNTIF(Invoices!Y:Z,A381)&lt;&gt;0,SUMIF(Invoices!Y:Z,A381,Invoices!Z:Z)/COUNTIF(Invoices!Y:Z,A381),0),IF(COUNTIF(Invoices!AA:AB,A381)&lt;&gt;0,IF(COUNTIF(Invoices!AA:AB,A381)&lt;&gt;0,SUMIF(Invoices!AA:AB,A381,Invoices!AB:AB)/COUNTIF(Invoices!AA:AB,A381),0),IF(COUNTIF(Invoices!AC:AD,A381)&lt;&gt;0,IF(COUNTIF(Invoices!AC:AD,A381)&lt;&gt;0,SUMIF(Invoices!AC:AD,A381,Invoices!AD:AD)/COUNTIF(Invoices!AC:AD,A381),0),IF(COUNTIF(Invoices!AE:AF,A381)&lt;&gt;0,IF(COUNTIF(Invoices!AE:AF,A381)&lt;&gt;0,SUMIF(Invoices!AE:AF,A381,Invoices!AF:AF)/COUNTIF(Invoices!AE:AF,A381),0),IF(COUNTIF(Invoices!AG:AH,A381)&lt;&gt;0,IF(COUNTIF(Invoices!AG:AH,A381)&lt;&gt;0,SUMIF(Invoices!AG:AH,A381,Invoices!AH:AH)/COUNTIF(Invoices!AG:AH,A381),0),IF(COUNTIF(Invoices!AI:AJ,A381)&lt;&gt;0,IF(COUNTIF(Invoices!AI:AJ,A381)&lt;&gt;0,SUMIF(Invoices!AI:AJ,A381,Invoices!AJ:AJ)/COUNTIF(Invoices!AI:AJ,A381),0),IF(COUNTIF(Invoices!AK:AL,A381)&lt;&gt;0,IF(COUNTIF(Invoices!AK:AL,A381)&lt;&gt;0,SUMIF(Invoices!AK:AL,A381,Invoices!AL:AL)/COUNTIF(Invoices!AK:AL,A381),0),IF(COUNTIF(Invoices!AM:AN,A381)&lt;&gt;0,IF(COUNTIF(Invoices!AM:AN,A381)&lt;&gt;0,SUMIF(Invoices!AM:AN,A381,Invoices!AN:AN)/COUNTIF(Invoices!AM:AN,A381),0),"Not Available")))))))))))))))</f>
        <v>0.99</v>
      </c>
    </row>
    <row r="382" spans="1:5" ht="13" x14ac:dyDescent="0.15">
      <c r="A382" s="6" t="s">
        <v>1339</v>
      </c>
      <c r="B382" s="6" t="s">
        <v>1046</v>
      </c>
      <c r="C382" s="6" t="s">
        <v>1314</v>
      </c>
      <c r="D382" s="6" t="s">
        <v>1313</v>
      </c>
      <c r="E382">
        <f ca="1">IF(COUNTIF(Invoices!K:L,A382)&lt;&gt;0,IF(COUNTIF(Invoices!K:L,A382)&lt;&gt;0,SUMIF(Invoices!K:L,A382,Invoices!L:L)/COUNTIF(Invoices!K:L,A382),0),IF(COUNTIF(Invoices!M:N,A382)&lt;&gt;0,IF(COUNTIF(Invoices!M:N,A382)&lt;&gt;0,SUMIF(Invoices!M:N,A382,Invoices!N:N)/COUNTIF(Invoices!M:N,A382),0),IF(COUNTIF(Invoices!O:P,A382)&lt;&gt;0,IF(COUNTIF(Invoices!O:P,A382)&lt;&gt;0,SUMIF(Invoices!O:P,A382,Invoices!P:P)/COUNTIF(Invoices!O:P,A382),0),IF(COUNTIF(Invoices!Q:R,A382)&lt;&gt;0,IF(COUNTIF(Invoices!Q:R,A382)&lt;&gt;0,SUMIF(Invoices!Q:R,A382,Invoices!R:R)/COUNTIF(Invoices!Q:R,A382),0),IF(COUNTIF(Invoices!S:T,A382)&lt;&gt;0,IF(COUNTIF(Invoices!S:T,A382)&lt;&gt;0,SUMIF(Invoices!S:T,A382,Invoices!T:T)/COUNTIF(Invoices!S:T,A382),0),IF(COUNTIF(Invoices!U:V,A382)&lt;&gt;0,IF(COUNTIF(Invoices!U:V,A382)&lt;&gt;0,SUMIF(Invoices!U:V,A382,Invoices!V:V)/COUNTIF(Invoices!U:V,A382),0),IF(COUNTIF(Invoices!W:X,A382)&lt;&gt;0,IF(COUNTIF(Invoices!W:X,A382)&lt;&gt;0,SUMIF(Invoices!W:X,A382,Invoices!X:X)/COUNTIF(Invoices!W:X,A382),0),IF(COUNTIF(Invoices!Y:Z,A382)&lt;&gt;0,IF(COUNTIF(Invoices!Y:Z,A382)&lt;&gt;0,SUMIF(Invoices!Y:Z,A382,Invoices!Z:Z)/COUNTIF(Invoices!Y:Z,A382),0),IF(COUNTIF(Invoices!AA:AB,A382)&lt;&gt;0,IF(COUNTIF(Invoices!AA:AB,A382)&lt;&gt;0,SUMIF(Invoices!AA:AB,A382,Invoices!AB:AB)/COUNTIF(Invoices!AA:AB,A382),0),IF(COUNTIF(Invoices!AC:AD,A382)&lt;&gt;0,IF(COUNTIF(Invoices!AC:AD,A382)&lt;&gt;0,SUMIF(Invoices!AC:AD,A382,Invoices!AD:AD)/COUNTIF(Invoices!AC:AD,A382),0),IF(COUNTIF(Invoices!AE:AF,A382)&lt;&gt;0,IF(COUNTIF(Invoices!AE:AF,A382)&lt;&gt;0,SUMIF(Invoices!AE:AF,A382,Invoices!AF:AF)/COUNTIF(Invoices!AE:AF,A382),0),IF(COUNTIF(Invoices!AG:AH,A382)&lt;&gt;0,IF(COUNTIF(Invoices!AG:AH,A382)&lt;&gt;0,SUMIF(Invoices!AG:AH,A382,Invoices!AH:AH)/COUNTIF(Invoices!AG:AH,A382),0),IF(COUNTIF(Invoices!AI:AJ,A382)&lt;&gt;0,IF(COUNTIF(Invoices!AI:AJ,A382)&lt;&gt;0,SUMIF(Invoices!AI:AJ,A382,Invoices!AJ:AJ)/COUNTIF(Invoices!AI:AJ,A382),0),IF(COUNTIF(Invoices!AK:AL,A382)&lt;&gt;0,IF(COUNTIF(Invoices!AK:AL,A382)&lt;&gt;0,SUMIF(Invoices!AK:AL,A382,Invoices!AL:AL)/COUNTIF(Invoices!AK:AL,A382),0),IF(COUNTIF(Invoices!AM:AN,A382)&lt;&gt;0,IF(COUNTIF(Invoices!AM:AN,A382)&lt;&gt;0,SUMIF(Invoices!AM:AN,A382,Invoices!AN:AN)/COUNTIF(Invoices!AM:AN,A382),0),"Not Available")))))))))))))))</f>
        <v>0.99</v>
      </c>
    </row>
    <row r="383" spans="1:5" ht="13" x14ac:dyDescent="0.15">
      <c r="A383" s="6" t="s">
        <v>1340</v>
      </c>
      <c r="B383" s="6" t="s">
        <v>625</v>
      </c>
      <c r="C383" s="6" t="s">
        <v>626</v>
      </c>
      <c r="D383" s="6" t="s">
        <v>522</v>
      </c>
      <c r="E383">
        <f ca="1">IF(COUNTIF(Invoices!K:L,A383)&lt;&gt;0,IF(COUNTIF(Invoices!K:L,A383)&lt;&gt;0,SUMIF(Invoices!K:L,A383,Invoices!L:L)/COUNTIF(Invoices!K:L,A383),0),IF(COUNTIF(Invoices!M:N,A383)&lt;&gt;0,IF(COUNTIF(Invoices!M:N,A383)&lt;&gt;0,SUMIF(Invoices!M:N,A383,Invoices!N:N)/COUNTIF(Invoices!M:N,A383),0),IF(COUNTIF(Invoices!O:P,A383)&lt;&gt;0,IF(COUNTIF(Invoices!O:P,A383)&lt;&gt;0,SUMIF(Invoices!O:P,A383,Invoices!P:P)/COUNTIF(Invoices!O:P,A383),0),IF(COUNTIF(Invoices!Q:R,A383)&lt;&gt;0,IF(COUNTIF(Invoices!Q:R,A383)&lt;&gt;0,SUMIF(Invoices!Q:R,A383,Invoices!R:R)/COUNTIF(Invoices!Q:R,A383),0),IF(COUNTIF(Invoices!S:T,A383)&lt;&gt;0,IF(COUNTIF(Invoices!S:T,A383)&lt;&gt;0,SUMIF(Invoices!S:T,A383,Invoices!T:T)/COUNTIF(Invoices!S:T,A383),0),IF(COUNTIF(Invoices!U:V,A383)&lt;&gt;0,IF(COUNTIF(Invoices!U:V,A383)&lt;&gt;0,SUMIF(Invoices!U:V,A383,Invoices!V:V)/COUNTIF(Invoices!U:V,A383),0),IF(COUNTIF(Invoices!W:X,A383)&lt;&gt;0,IF(COUNTIF(Invoices!W:X,A383)&lt;&gt;0,SUMIF(Invoices!W:X,A383,Invoices!X:X)/COUNTIF(Invoices!W:X,A383),0),IF(COUNTIF(Invoices!Y:Z,A383)&lt;&gt;0,IF(COUNTIF(Invoices!Y:Z,A383)&lt;&gt;0,SUMIF(Invoices!Y:Z,A383,Invoices!Z:Z)/COUNTIF(Invoices!Y:Z,A383),0),IF(COUNTIF(Invoices!AA:AB,A383)&lt;&gt;0,IF(COUNTIF(Invoices!AA:AB,A383)&lt;&gt;0,SUMIF(Invoices!AA:AB,A383,Invoices!AB:AB)/COUNTIF(Invoices!AA:AB,A383),0),IF(COUNTIF(Invoices!AC:AD,A383)&lt;&gt;0,IF(COUNTIF(Invoices!AC:AD,A383)&lt;&gt;0,SUMIF(Invoices!AC:AD,A383,Invoices!AD:AD)/COUNTIF(Invoices!AC:AD,A383),0),IF(COUNTIF(Invoices!AE:AF,A383)&lt;&gt;0,IF(COUNTIF(Invoices!AE:AF,A383)&lt;&gt;0,SUMIF(Invoices!AE:AF,A383,Invoices!AF:AF)/COUNTIF(Invoices!AE:AF,A383),0),IF(COUNTIF(Invoices!AG:AH,A383)&lt;&gt;0,IF(COUNTIF(Invoices!AG:AH,A383)&lt;&gt;0,SUMIF(Invoices!AG:AH,A383,Invoices!AH:AH)/COUNTIF(Invoices!AG:AH,A383),0),IF(COUNTIF(Invoices!AI:AJ,A383)&lt;&gt;0,IF(COUNTIF(Invoices!AI:AJ,A383)&lt;&gt;0,SUMIF(Invoices!AI:AJ,A383,Invoices!AJ:AJ)/COUNTIF(Invoices!AI:AJ,A383),0),IF(COUNTIF(Invoices!AK:AL,A383)&lt;&gt;0,IF(COUNTIF(Invoices!AK:AL,A383)&lt;&gt;0,SUMIF(Invoices!AK:AL,A383,Invoices!AL:AL)/COUNTIF(Invoices!AK:AL,A383),0),IF(COUNTIF(Invoices!AM:AN,A383)&lt;&gt;0,IF(COUNTIF(Invoices!AM:AN,A383)&lt;&gt;0,SUMIF(Invoices!AM:AN,A383,Invoices!AN:AN)/COUNTIF(Invoices!AM:AN,A383),0),"Not Available")))))))))))))))</f>
        <v>0.99</v>
      </c>
    </row>
    <row r="384" spans="1:5" ht="13" x14ac:dyDescent="0.15">
      <c r="A384" s="6" t="s">
        <v>1341</v>
      </c>
      <c r="B384" s="6" t="s">
        <v>1223</v>
      </c>
      <c r="C384" s="6" t="s">
        <v>977</v>
      </c>
      <c r="D384" s="6" t="s">
        <v>976</v>
      </c>
      <c r="E384" t="str">
        <f>IF(COUNTIF(Invoices!K:L,A384)&lt;&gt;0,IF(COUNTIF(Invoices!K:L,A384)&lt;&gt;0,SUMIF(Invoices!K:L,A384,Invoices!L:L)/COUNTIF(Invoices!K:L,A384),0),IF(COUNTIF(Invoices!M:N,A384)&lt;&gt;0,IF(COUNTIF(Invoices!M:N,A384)&lt;&gt;0,SUMIF(Invoices!M:N,A384,Invoices!N:N)/COUNTIF(Invoices!M:N,A384),0),IF(COUNTIF(Invoices!O:P,A384)&lt;&gt;0,IF(COUNTIF(Invoices!O:P,A384)&lt;&gt;0,SUMIF(Invoices!O:P,A384,Invoices!P:P)/COUNTIF(Invoices!O:P,A384),0),IF(COUNTIF(Invoices!Q:R,A384)&lt;&gt;0,IF(COUNTIF(Invoices!Q:R,A384)&lt;&gt;0,SUMIF(Invoices!Q:R,A384,Invoices!R:R)/COUNTIF(Invoices!Q:R,A384),0),IF(COUNTIF(Invoices!S:T,A384)&lt;&gt;0,IF(COUNTIF(Invoices!S:T,A384)&lt;&gt;0,SUMIF(Invoices!S:T,A384,Invoices!T:T)/COUNTIF(Invoices!S:T,A384),0),IF(COUNTIF(Invoices!U:V,A384)&lt;&gt;0,IF(COUNTIF(Invoices!U:V,A384)&lt;&gt;0,SUMIF(Invoices!U:V,A384,Invoices!V:V)/COUNTIF(Invoices!U:V,A384),0),IF(COUNTIF(Invoices!W:X,A384)&lt;&gt;0,IF(COUNTIF(Invoices!W:X,A384)&lt;&gt;0,SUMIF(Invoices!W:X,A384,Invoices!X:X)/COUNTIF(Invoices!W:X,A384),0),IF(COUNTIF(Invoices!Y:Z,A384)&lt;&gt;0,IF(COUNTIF(Invoices!Y:Z,A384)&lt;&gt;0,SUMIF(Invoices!Y:Z,A384,Invoices!Z:Z)/COUNTIF(Invoices!Y:Z,A384),0),IF(COUNTIF(Invoices!AA:AB,A384)&lt;&gt;0,IF(COUNTIF(Invoices!AA:AB,A384)&lt;&gt;0,SUMIF(Invoices!AA:AB,A384,Invoices!AB:AB)/COUNTIF(Invoices!AA:AB,A384),0),IF(COUNTIF(Invoices!AC:AD,A384)&lt;&gt;0,IF(COUNTIF(Invoices!AC:AD,A384)&lt;&gt;0,SUMIF(Invoices!AC:AD,A384,Invoices!AD:AD)/COUNTIF(Invoices!AC:AD,A384),0),IF(COUNTIF(Invoices!AE:AF,A384)&lt;&gt;0,IF(COUNTIF(Invoices!AE:AF,A384)&lt;&gt;0,SUMIF(Invoices!AE:AF,A384,Invoices!AF:AF)/COUNTIF(Invoices!AE:AF,A384),0),IF(COUNTIF(Invoices!AG:AH,A384)&lt;&gt;0,IF(COUNTIF(Invoices!AG:AH,A384)&lt;&gt;0,SUMIF(Invoices!AG:AH,A384,Invoices!AH:AH)/COUNTIF(Invoices!AG:AH,A384),0),IF(COUNTIF(Invoices!AI:AJ,A384)&lt;&gt;0,IF(COUNTIF(Invoices!AI:AJ,A384)&lt;&gt;0,SUMIF(Invoices!AI:AJ,A384,Invoices!AJ:AJ)/COUNTIF(Invoices!AI:AJ,A384),0),IF(COUNTIF(Invoices!AK:AL,A384)&lt;&gt;0,IF(COUNTIF(Invoices!AK:AL,A384)&lt;&gt;0,SUMIF(Invoices!AK:AL,A384,Invoices!AL:AL)/COUNTIF(Invoices!AK:AL,A384),0),IF(COUNTIF(Invoices!AM:AN,A384)&lt;&gt;0,IF(COUNTIF(Invoices!AM:AN,A384)&lt;&gt;0,SUMIF(Invoices!AM:AN,A384,Invoices!AN:AN)/COUNTIF(Invoices!AM:AN,A384),0),"Not Available")))))))))))))))</f>
        <v>Not Available</v>
      </c>
    </row>
    <row r="385" spans="1:5" ht="13" x14ac:dyDescent="0.15">
      <c r="A385" s="6" t="s">
        <v>1342</v>
      </c>
      <c r="B385" s="6" t="s">
        <v>1291</v>
      </c>
      <c r="C385" s="6" t="s">
        <v>1292</v>
      </c>
      <c r="D385" s="6" t="s">
        <v>1293</v>
      </c>
      <c r="E385" t="str">
        <f>IF(COUNTIF(Invoices!K:L,A385)&lt;&gt;0,IF(COUNTIF(Invoices!K:L,A385)&lt;&gt;0,SUMIF(Invoices!K:L,A385,Invoices!L:L)/COUNTIF(Invoices!K:L,A385),0),IF(COUNTIF(Invoices!M:N,A385)&lt;&gt;0,IF(COUNTIF(Invoices!M:N,A385)&lt;&gt;0,SUMIF(Invoices!M:N,A385,Invoices!N:N)/COUNTIF(Invoices!M:N,A385),0),IF(COUNTIF(Invoices!O:P,A385)&lt;&gt;0,IF(COUNTIF(Invoices!O:P,A385)&lt;&gt;0,SUMIF(Invoices!O:P,A385,Invoices!P:P)/COUNTIF(Invoices!O:P,A385),0),IF(COUNTIF(Invoices!Q:R,A385)&lt;&gt;0,IF(COUNTIF(Invoices!Q:R,A385)&lt;&gt;0,SUMIF(Invoices!Q:R,A385,Invoices!R:R)/COUNTIF(Invoices!Q:R,A385),0),IF(COUNTIF(Invoices!S:T,A385)&lt;&gt;0,IF(COUNTIF(Invoices!S:T,A385)&lt;&gt;0,SUMIF(Invoices!S:T,A385,Invoices!T:T)/COUNTIF(Invoices!S:T,A385),0),IF(COUNTIF(Invoices!U:V,A385)&lt;&gt;0,IF(COUNTIF(Invoices!U:V,A385)&lt;&gt;0,SUMIF(Invoices!U:V,A385,Invoices!V:V)/COUNTIF(Invoices!U:V,A385),0),IF(COUNTIF(Invoices!W:X,A385)&lt;&gt;0,IF(COUNTIF(Invoices!W:X,A385)&lt;&gt;0,SUMIF(Invoices!W:X,A385,Invoices!X:X)/COUNTIF(Invoices!W:X,A385),0),IF(COUNTIF(Invoices!Y:Z,A385)&lt;&gt;0,IF(COUNTIF(Invoices!Y:Z,A385)&lt;&gt;0,SUMIF(Invoices!Y:Z,A385,Invoices!Z:Z)/COUNTIF(Invoices!Y:Z,A385),0),IF(COUNTIF(Invoices!AA:AB,A385)&lt;&gt;0,IF(COUNTIF(Invoices!AA:AB,A385)&lt;&gt;0,SUMIF(Invoices!AA:AB,A385,Invoices!AB:AB)/COUNTIF(Invoices!AA:AB,A385),0),IF(COUNTIF(Invoices!AC:AD,A385)&lt;&gt;0,IF(COUNTIF(Invoices!AC:AD,A385)&lt;&gt;0,SUMIF(Invoices!AC:AD,A385,Invoices!AD:AD)/COUNTIF(Invoices!AC:AD,A385),0),IF(COUNTIF(Invoices!AE:AF,A385)&lt;&gt;0,IF(COUNTIF(Invoices!AE:AF,A385)&lt;&gt;0,SUMIF(Invoices!AE:AF,A385,Invoices!AF:AF)/COUNTIF(Invoices!AE:AF,A385),0),IF(COUNTIF(Invoices!AG:AH,A385)&lt;&gt;0,IF(COUNTIF(Invoices!AG:AH,A385)&lt;&gt;0,SUMIF(Invoices!AG:AH,A385,Invoices!AH:AH)/COUNTIF(Invoices!AG:AH,A385),0),IF(COUNTIF(Invoices!AI:AJ,A385)&lt;&gt;0,IF(COUNTIF(Invoices!AI:AJ,A385)&lt;&gt;0,SUMIF(Invoices!AI:AJ,A385,Invoices!AJ:AJ)/COUNTIF(Invoices!AI:AJ,A385),0),IF(COUNTIF(Invoices!AK:AL,A385)&lt;&gt;0,IF(COUNTIF(Invoices!AK:AL,A385)&lt;&gt;0,SUMIF(Invoices!AK:AL,A385,Invoices!AL:AL)/COUNTIF(Invoices!AK:AL,A385),0),IF(COUNTIF(Invoices!AM:AN,A385)&lt;&gt;0,IF(COUNTIF(Invoices!AM:AN,A385)&lt;&gt;0,SUMIF(Invoices!AM:AN,A385,Invoices!AN:AN)/COUNTIF(Invoices!AM:AN,A385),0),"Not Available")))))))))))))))</f>
        <v>Not Available</v>
      </c>
    </row>
    <row r="386" spans="1:5" ht="13" x14ac:dyDescent="0.15">
      <c r="A386" s="6" t="s">
        <v>1343</v>
      </c>
      <c r="B386" s="6" t="s">
        <v>1344</v>
      </c>
      <c r="C386" s="6" t="s">
        <v>954</v>
      </c>
      <c r="D386" s="6" t="s">
        <v>955</v>
      </c>
      <c r="E386">
        <f ca="1">IF(COUNTIF(Invoices!K:L,A386)&lt;&gt;0,IF(COUNTIF(Invoices!K:L,A386)&lt;&gt;0,SUMIF(Invoices!K:L,A386,Invoices!L:L)/COUNTIF(Invoices!K:L,A386),0),IF(COUNTIF(Invoices!M:N,A386)&lt;&gt;0,IF(COUNTIF(Invoices!M:N,A386)&lt;&gt;0,SUMIF(Invoices!M:N,A386,Invoices!N:N)/COUNTIF(Invoices!M:N,A386),0),IF(COUNTIF(Invoices!O:P,A386)&lt;&gt;0,IF(COUNTIF(Invoices!O:P,A386)&lt;&gt;0,SUMIF(Invoices!O:P,A386,Invoices!P:P)/COUNTIF(Invoices!O:P,A386),0),IF(COUNTIF(Invoices!Q:R,A386)&lt;&gt;0,IF(COUNTIF(Invoices!Q:R,A386)&lt;&gt;0,SUMIF(Invoices!Q:R,A386,Invoices!R:R)/COUNTIF(Invoices!Q:R,A386),0),IF(COUNTIF(Invoices!S:T,A386)&lt;&gt;0,IF(COUNTIF(Invoices!S:T,A386)&lt;&gt;0,SUMIF(Invoices!S:T,A386,Invoices!T:T)/COUNTIF(Invoices!S:T,A386),0),IF(COUNTIF(Invoices!U:V,A386)&lt;&gt;0,IF(COUNTIF(Invoices!U:V,A386)&lt;&gt;0,SUMIF(Invoices!U:V,A386,Invoices!V:V)/COUNTIF(Invoices!U:V,A386),0),IF(COUNTIF(Invoices!W:X,A386)&lt;&gt;0,IF(COUNTIF(Invoices!W:X,A386)&lt;&gt;0,SUMIF(Invoices!W:X,A386,Invoices!X:X)/COUNTIF(Invoices!W:X,A386),0),IF(COUNTIF(Invoices!Y:Z,A386)&lt;&gt;0,IF(COUNTIF(Invoices!Y:Z,A386)&lt;&gt;0,SUMIF(Invoices!Y:Z,A386,Invoices!Z:Z)/COUNTIF(Invoices!Y:Z,A386),0),IF(COUNTIF(Invoices!AA:AB,A386)&lt;&gt;0,IF(COUNTIF(Invoices!AA:AB,A386)&lt;&gt;0,SUMIF(Invoices!AA:AB,A386,Invoices!AB:AB)/COUNTIF(Invoices!AA:AB,A386),0),IF(COUNTIF(Invoices!AC:AD,A386)&lt;&gt;0,IF(COUNTIF(Invoices!AC:AD,A386)&lt;&gt;0,SUMIF(Invoices!AC:AD,A386,Invoices!AD:AD)/COUNTIF(Invoices!AC:AD,A386),0),IF(COUNTIF(Invoices!AE:AF,A386)&lt;&gt;0,IF(COUNTIF(Invoices!AE:AF,A386)&lt;&gt;0,SUMIF(Invoices!AE:AF,A386,Invoices!AF:AF)/COUNTIF(Invoices!AE:AF,A386),0),IF(COUNTIF(Invoices!AG:AH,A386)&lt;&gt;0,IF(COUNTIF(Invoices!AG:AH,A386)&lt;&gt;0,SUMIF(Invoices!AG:AH,A386,Invoices!AH:AH)/COUNTIF(Invoices!AG:AH,A386),0),IF(COUNTIF(Invoices!AI:AJ,A386)&lt;&gt;0,IF(COUNTIF(Invoices!AI:AJ,A386)&lt;&gt;0,SUMIF(Invoices!AI:AJ,A386,Invoices!AJ:AJ)/COUNTIF(Invoices!AI:AJ,A386),0),IF(COUNTIF(Invoices!AK:AL,A386)&lt;&gt;0,IF(COUNTIF(Invoices!AK:AL,A386)&lt;&gt;0,SUMIF(Invoices!AK:AL,A386,Invoices!AL:AL)/COUNTIF(Invoices!AK:AL,A386),0),IF(COUNTIF(Invoices!AM:AN,A386)&lt;&gt;0,IF(COUNTIF(Invoices!AM:AN,A386)&lt;&gt;0,SUMIF(Invoices!AM:AN,A386,Invoices!AN:AN)/COUNTIF(Invoices!AM:AN,A386),0),"Not Available")))))))))))))))</f>
        <v>0.99</v>
      </c>
    </row>
    <row r="387" spans="1:5" ht="13" x14ac:dyDescent="0.15">
      <c r="A387" s="6" t="s">
        <v>1345</v>
      </c>
      <c r="B387" s="6" t="s">
        <v>606</v>
      </c>
      <c r="C387" s="6" t="s">
        <v>1118</v>
      </c>
      <c r="D387" s="6" t="s">
        <v>608</v>
      </c>
      <c r="E387" t="str">
        <f>IF(COUNTIF(Invoices!K:L,A387)&lt;&gt;0,IF(COUNTIF(Invoices!K:L,A387)&lt;&gt;0,SUMIF(Invoices!K:L,A387,Invoices!L:L)/COUNTIF(Invoices!K:L,A387),0),IF(COUNTIF(Invoices!M:N,A387)&lt;&gt;0,IF(COUNTIF(Invoices!M:N,A387)&lt;&gt;0,SUMIF(Invoices!M:N,A387,Invoices!N:N)/COUNTIF(Invoices!M:N,A387),0),IF(COUNTIF(Invoices!O:P,A387)&lt;&gt;0,IF(COUNTIF(Invoices!O:P,A387)&lt;&gt;0,SUMIF(Invoices!O:P,A387,Invoices!P:P)/COUNTIF(Invoices!O:P,A387),0),IF(COUNTIF(Invoices!Q:R,A387)&lt;&gt;0,IF(COUNTIF(Invoices!Q:R,A387)&lt;&gt;0,SUMIF(Invoices!Q:R,A387,Invoices!R:R)/COUNTIF(Invoices!Q:R,A387),0),IF(COUNTIF(Invoices!S:T,A387)&lt;&gt;0,IF(COUNTIF(Invoices!S:T,A387)&lt;&gt;0,SUMIF(Invoices!S:T,A387,Invoices!T:T)/COUNTIF(Invoices!S:T,A387),0),IF(COUNTIF(Invoices!U:V,A387)&lt;&gt;0,IF(COUNTIF(Invoices!U:V,A387)&lt;&gt;0,SUMIF(Invoices!U:V,A387,Invoices!V:V)/COUNTIF(Invoices!U:V,A387),0),IF(COUNTIF(Invoices!W:X,A387)&lt;&gt;0,IF(COUNTIF(Invoices!W:X,A387)&lt;&gt;0,SUMIF(Invoices!W:X,A387,Invoices!X:X)/COUNTIF(Invoices!W:X,A387),0),IF(COUNTIF(Invoices!Y:Z,A387)&lt;&gt;0,IF(COUNTIF(Invoices!Y:Z,A387)&lt;&gt;0,SUMIF(Invoices!Y:Z,A387,Invoices!Z:Z)/COUNTIF(Invoices!Y:Z,A387),0),IF(COUNTIF(Invoices!AA:AB,A387)&lt;&gt;0,IF(COUNTIF(Invoices!AA:AB,A387)&lt;&gt;0,SUMIF(Invoices!AA:AB,A387,Invoices!AB:AB)/COUNTIF(Invoices!AA:AB,A387),0),IF(COUNTIF(Invoices!AC:AD,A387)&lt;&gt;0,IF(COUNTIF(Invoices!AC:AD,A387)&lt;&gt;0,SUMIF(Invoices!AC:AD,A387,Invoices!AD:AD)/COUNTIF(Invoices!AC:AD,A387),0),IF(COUNTIF(Invoices!AE:AF,A387)&lt;&gt;0,IF(COUNTIF(Invoices!AE:AF,A387)&lt;&gt;0,SUMIF(Invoices!AE:AF,A387,Invoices!AF:AF)/COUNTIF(Invoices!AE:AF,A387),0),IF(COUNTIF(Invoices!AG:AH,A387)&lt;&gt;0,IF(COUNTIF(Invoices!AG:AH,A387)&lt;&gt;0,SUMIF(Invoices!AG:AH,A387,Invoices!AH:AH)/COUNTIF(Invoices!AG:AH,A387),0),IF(COUNTIF(Invoices!AI:AJ,A387)&lt;&gt;0,IF(COUNTIF(Invoices!AI:AJ,A387)&lt;&gt;0,SUMIF(Invoices!AI:AJ,A387,Invoices!AJ:AJ)/COUNTIF(Invoices!AI:AJ,A387),0),IF(COUNTIF(Invoices!AK:AL,A387)&lt;&gt;0,IF(COUNTIF(Invoices!AK:AL,A387)&lt;&gt;0,SUMIF(Invoices!AK:AL,A387,Invoices!AL:AL)/COUNTIF(Invoices!AK:AL,A387),0),IF(COUNTIF(Invoices!AM:AN,A387)&lt;&gt;0,IF(COUNTIF(Invoices!AM:AN,A387)&lt;&gt;0,SUMIF(Invoices!AM:AN,A387,Invoices!AN:AN)/COUNTIF(Invoices!AM:AN,A387),0),"Not Available")))))))))))))))</f>
        <v>Not Available</v>
      </c>
    </row>
    <row r="388" spans="1:5" ht="13" x14ac:dyDescent="0.15">
      <c r="A388" s="6" t="s">
        <v>1346</v>
      </c>
      <c r="B388" s="6" t="s">
        <v>564</v>
      </c>
      <c r="C388" s="6" t="s">
        <v>835</v>
      </c>
      <c r="D388" s="6" t="s">
        <v>566</v>
      </c>
      <c r="E388">
        <f ca="1">IF(COUNTIF(Invoices!K:L,A388)&lt;&gt;0,IF(COUNTIF(Invoices!K:L,A388)&lt;&gt;0,SUMIF(Invoices!K:L,A388,Invoices!L:L)/COUNTIF(Invoices!K:L,A388),0),IF(COUNTIF(Invoices!M:N,A388)&lt;&gt;0,IF(COUNTIF(Invoices!M:N,A388)&lt;&gt;0,SUMIF(Invoices!M:N,A388,Invoices!N:N)/COUNTIF(Invoices!M:N,A388),0),IF(COUNTIF(Invoices!O:P,A388)&lt;&gt;0,IF(COUNTIF(Invoices!O:P,A388)&lt;&gt;0,SUMIF(Invoices!O:P,A388,Invoices!P:P)/COUNTIF(Invoices!O:P,A388),0),IF(COUNTIF(Invoices!Q:R,A388)&lt;&gt;0,IF(COUNTIF(Invoices!Q:R,A388)&lt;&gt;0,SUMIF(Invoices!Q:R,A388,Invoices!R:R)/COUNTIF(Invoices!Q:R,A388),0),IF(COUNTIF(Invoices!S:T,A388)&lt;&gt;0,IF(COUNTIF(Invoices!S:T,A388)&lt;&gt;0,SUMIF(Invoices!S:T,A388,Invoices!T:T)/COUNTIF(Invoices!S:T,A388),0),IF(COUNTIF(Invoices!U:V,A388)&lt;&gt;0,IF(COUNTIF(Invoices!U:V,A388)&lt;&gt;0,SUMIF(Invoices!U:V,A388,Invoices!V:V)/COUNTIF(Invoices!U:V,A388),0),IF(COUNTIF(Invoices!W:X,A388)&lt;&gt;0,IF(COUNTIF(Invoices!W:X,A388)&lt;&gt;0,SUMIF(Invoices!W:X,A388,Invoices!X:X)/COUNTIF(Invoices!W:X,A388),0),IF(COUNTIF(Invoices!Y:Z,A388)&lt;&gt;0,IF(COUNTIF(Invoices!Y:Z,A388)&lt;&gt;0,SUMIF(Invoices!Y:Z,A388,Invoices!Z:Z)/COUNTIF(Invoices!Y:Z,A388),0),IF(COUNTIF(Invoices!AA:AB,A388)&lt;&gt;0,IF(COUNTIF(Invoices!AA:AB,A388)&lt;&gt;0,SUMIF(Invoices!AA:AB,A388,Invoices!AB:AB)/COUNTIF(Invoices!AA:AB,A388),0),IF(COUNTIF(Invoices!AC:AD,A388)&lt;&gt;0,IF(COUNTIF(Invoices!AC:AD,A388)&lt;&gt;0,SUMIF(Invoices!AC:AD,A388,Invoices!AD:AD)/COUNTIF(Invoices!AC:AD,A388),0),IF(COUNTIF(Invoices!AE:AF,A388)&lt;&gt;0,IF(COUNTIF(Invoices!AE:AF,A388)&lt;&gt;0,SUMIF(Invoices!AE:AF,A388,Invoices!AF:AF)/COUNTIF(Invoices!AE:AF,A388),0),IF(COUNTIF(Invoices!AG:AH,A388)&lt;&gt;0,IF(COUNTIF(Invoices!AG:AH,A388)&lt;&gt;0,SUMIF(Invoices!AG:AH,A388,Invoices!AH:AH)/COUNTIF(Invoices!AG:AH,A388),0),IF(COUNTIF(Invoices!AI:AJ,A388)&lt;&gt;0,IF(COUNTIF(Invoices!AI:AJ,A388)&lt;&gt;0,SUMIF(Invoices!AI:AJ,A388,Invoices!AJ:AJ)/COUNTIF(Invoices!AI:AJ,A388),0),IF(COUNTIF(Invoices!AK:AL,A388)&lt;&gt;0,IF(COUNTIF(Invoices!AK:AL,A388)&lt;&gt;0,SUMIF(Invoices!AK:AL,A388,Invoices!AL:AL)/COUNTIF(Invoices!AK:AL,A388),0),IF(COUNTIF(Invoices!AM:AN,A388)&lt;&gt;0,IF(COUNTIF(Invoices!AM:AN,A388)&lt;&gt;0,SUMIF(Invoices!AM:AN,A388,Invoices!AN:AN)/COUNTIF(Invoices!AM:AN,A388),0),"Not Available")))))))))))))))</f>
        <v>0.99</v>
      </c>
    </row>
    <row r="389" spans="1:5" ht="13" x14ac:dyDescent="0.15">
      <c r="A389" s="6" t="s">
        <v>1347</v>
      </c>
      <c r="B389" s="6" t="s">
        <v>1348</v>
      </c>
      <c r="C389" s="6" t="s">
        <v>943</v>
      </c>
      <c r="D389" s="6" t="s">
        <v>522</v>
      </c>
      <c r="E389">
        <f ca="1">IF(COUNTIF(Invoices!K:L,A389)&lt;&gt;0,IF(COUNTIF(Invoices!K:L,A389)&lt;&gt;0,SUMIF(Invoices!K:L,A389,Invoices!L:L)/COUNTIF(Invoices!K:L,A389),0),IF(COUNTIF(Invoices!M:N,A389)&lt;&gt;0,IF(COUNTIF(Invoices!M:N,A389)&lt;&gt;0,SUMIF(Invoices!M:N,A389,Invoices!N:N)/COUNTIF(Invoices!M:N,A389),0),IF(COUNTIF(Invoices!O:P,A389)&lt;&gt;0,IF(COUNTIF(Invoices!O:P,A389)&lt;&gt;0,SUMIF(Invoices!O:P,A389,Invoices!P:P)/COUNTIF(Invoices!O:P,A389),0),IF(COUNTIF(Invoices!Q:R,A389)&lt;&gt;0,IF(COUNTIF(Invoices!Q:R,A389)&lt;&gt;0,SUMIF(Invoices!Q:R,A389,Invoices!R:R)/COUNTIF(Invoices!Q:R,A389),0),IF(COUNTIF(Invoices!S:T,A389)&lt;&gt;0,IF(COUNTIF(Invoices!S:T,A389)&lt;&gt;0,SUMIF(Invoices!S:T,A389,Invoices!T:T)/COUNTIF(Invoices!S:T,A389),0),IF(COUNTIF(Invoices!U:V,A389)&lt;&gt;0,IF(COUNTIF(Invoices!U:V,A389)&lt;&gt;0,SUMIF(Invoices!U:V,A389,Invoices!V:V)/COUNTIF(Invoices!U:V,A389),0),IF(COUNTIF(Invoices!W:X,A389)&lt;&gt;0,IF(COUNTIF(Invoices!W:X,A389)&lt;&gt;0,SUMIF(Invoices!W:X,A389,Invoices!X:X)/COUNTIF(Invoices!W:X,A389),0),IF(COUNTIF(Invoices!Y:Z,A389)&lt;&gt;0,IF(COUNTIF(Invoices!Y:Z,A389)&lt;&gt;0,SUMIF(Invoices!Y:Z,A389,Invoices!Z:Z)/COUNTIF(Invoices!Y:Z,A389),0),IF(COUNTIF(Invoices!AA:AB,A389)&lt;&gt;0,IF(COUNTIF(Invoices!AA:AB,A389)&lt;&gt;0,SUMIF(Invoices!AA:AB,A389,Invoices!AB:AB)/COUNTIF(Invoices!AA:AB,A389),0),IF(COUNTIF(Invoices!AC:AD,A389)&lt;&gt;0,IF(COUNTIF(Invoices!AC:AD,A389)&lt;&gt;0,SUMIF(Invoices!AC:AD,A389,Invoices!AD:AD)/COUNTIF(Invoices!AC:AD,A389),0),IF(COUNTIF(Invoices!AE:AF,A389)&lt;&gt;0,IF(COUNTIF(Invoices!AE:AF,A389)&lt;&gt;0,SUMIF(Invoices!AE:AF,A389,Invoices!AF:AF)/COUNTIF(Invoices!AE:AF,A389),0),IF(COUNTIF(Invoices!AG:AH,A389)&lt;&gt;0,IF(COUNTIF(Invoices!AG:AH,A389)&lt;&gt;0,SUMIF(Invoices!AG:AH,A389,Invoices!AH:AH)/COUNTIF(Invoices!AG:AH,A389),0),IF(COUNTIF(Invoices!AI:AJ,A389)&lt;&gt;0,IF(COUNTIF(Invoices!AI:AJ,A389)&lt;&gt;0,SUMIF(Invoices!AI:AJ,A389,Invoices!AJ:AJ)/COUNTIF(Invoices!AI:AJ,A389),0),IF(COUNTIF(Invoices!AK:AL,A389)&lt;&gt;0,IF(COUNTIF(Invoices!AK:AL,A389)&lt;&gt;0,SUMIF(Invoices!AK:AL,A389,Invoices!AL:AL)/COUNTIF(Invoices!AK:AL,A389),0),IF(COUNTIF(Invoices!AM:AN,A389)&lt;&gt;0,IF(COUNTIF(Invoices!AM:AN,A389)&lt;&gt;0,SUMIF(Invoices!AM:AN,A389,Invoices!AN:AN)/COUNTIF(Invoices!AM:AN,A389),0),"Not Available")))))))))))))))</f>
        <v>0.99</v>
      </c>
    </row>
    <row r="390" spans="1:5" ht="13" x14ac:dyDescent="0.15">
      <c r="A390" s="6" t="s">
        <v>1349</v>
      </c>
      <c r="B390" s="6" t="s">
        <v>985</v>
      </c>
      <c r="C390" s="6" t="s">
        <v>986</v>
      </c>
      <c r="D390" s="6" t="s">
        <v>587</v>
      </c>
      <c r="E390" t="str">
        <f>IF(COUNTIF(Invoices!K:L,A390)&lt;&gt;0,IF(COUNTIF(Invoices!K:L,A390)&lt;&gt;0,SUMIF(Invoices!K:L,A390,Invoices!L:L)/COUNTIF(Invoices!K:L,A390),0),IF(COUNTIF(Invoices!M:N,A390)&lt;&gt;0,IF(COUNTIF(Invoices!M:N,A390)&lt;&gt;0,SUMIF(Invoices!M:N,A390,Invoices!N:N)/COUNTIF(Invoices!M:N,A390),0),IF(COUNTIF(Invoices!O:P,A390)&lt;&gt;0,IF(COUNTIF(Invoices!O:P,A390)&lt;&gt;0,SUMIF(Invoices!O:P,A390,Invoices!P:P)/COUNTIF(Invoices!O:P,A390),0),IF(COUNTIF(Invoices!Q:R,A390)&lt;&gt;0,IF(COUNTIF(Invoices!Q:R,A390)&lt;&gt;0,SUMIF(Invoices!Q:R,A390,Invoices!R:R)/COUNTIF(Invoices!Q:R,A390),0),IF(COUNTIF(Invoices!S:T,A390)&lt;&gt;0,IF(COUNTIF(Invoices!S:T,A390)&lt;&gt;0,SUMIF(Invoices!S:T,A390,Invoices!T:T)/COUNTIF(Invoices!S:T,A390),0),IF(COUNTIF(Invoices!U:V,A390)&lt;&gt;0,IF(COUNTIF(Invoices!U:V,A390)&lt;&gt;0,SUMIF(Invoices!U:V,A390,Invoices!V:V)/COUNTIF(Invoices!U:V,A390),0),IF(COUNTIF(Invoices!W:X,A390)&lt;&gt;0,IF(COUNTIF(Invoices!W:X,A390)&lt;&gt;0,SUMIF(Invoices!W:X,A390,Invoices!X:X)/COUNTIF(Invoices!W:X,A390),0),IF(COUNTIF(Invoices!Y:Z,A390)&lt;&gt;0,IF(COUNTIF(Invoices!Y:Z,A390)&lt;&gt;0,SUMIF(Invoices!Y:Z,A390,Invoices!Z:Z)/COUNTIF(Invoices!Y:Z,A390),0),IF(COUNTIF(Invoices!AA:AB,A390)&lt;&gt;0,IF(COUNTIF(Invoices!AA:AB,A390)&lt;&gt;0,SUMIF(Invoices!AA:AB,A390,Invoices!AB:AB)/COUNTIF(Invoices!AA:AB,A390),0),IF(COUNTIF(Invoices!AC:AD,A390)&lt;&gt;0,IF(COUNTIF(Invoices!AC:AD,A390)&lt;&gt;0,SUMIF(Invoices!AC:AD,A390,Invoices!AD:AD)/COUNTIF(Invoices!AC:AD,A390),0),IF(COUNTIF(Invoices!AE:AF,A390)&lt;&gt;0,IF(COUNTIF(Invoices!AE:AF,A390)&lt;&gt;0,SUMIF(Invoices!AE:AF,A390,Invoices!AF:AF)/COUNTIF(Invoices!AE:AF,A390),0),IF(COUNTIF(Invoices!AG:AH,A390)&lt;&gt;0,IF(COUNTIF(Invoices!AG:AH,A390)&lt;&gt;0,SUMIF(Invoices!AG:AH,A390,Invoices!AH:AH)/COUNTIF(Invoices!AG:AH,A390),0),IF(COUNTIF(Invoices!AI:AJ,A390)&lt;&gt;0,IF(COUNTIF(Invoices!AI:AJ,A390)&lt;&gt;0,SUMIF(Invoices!AI:AJ,A390,Invoices!AJ:AJ)/COUNTIF(Invoices!AI:AJ,A390),0),IF(COUNTIF(Invoices!AK:AL,A390)&lt;&gt;0,IF(COUNTIF(Invoices!AK:AL,A390)&lt;&gt;0,SUMIF(Invoices!AK:AL,A390,Invoices!AL:AL)/COUNTIF(Invoices!AK:AL,A390),0),IF(COUNTIF(Invoices!AM:AN,A390)&lt;&gt;0,IF(COUNTIF(Invoices!AM:AN,A390)&lt;&gt;0,SUMIF(Invoices!AM:AN,A390,Invoices!AN:AN)/COUNTIF(Invoices!AM:AN,A390),0),"Not Available")))))))))))))))</f>
        <v>Not Available</v>
      </c>
    </row>
    <row r="391" spans="1:5" ht="13" x14ac:dyDescent="0.15">
      <c r="A391" s="6" t="s">
        <v>1350</v>
      </c>
      <c r="B391" s="6" t="s">
        <v>573</v>
      </c>
      <c r="C391" s="6" t="s">
        <v>1351</v>
      </c>
      <c r="D391" s="6" t="s">
        <v>574</v>
      </c>
      <c r="E391">
        <f ca="1">IF(COUNTIF(Invoices!K:L,A391)&lt;&gt;0,IF(COUNTIF(Invoices!K:L,A391)&lt;&gt;0,SUMIF(Invoices!K:L,A391,Invoices!L:L)/COUNTIF(Invoices!K:L,A391),0),IF(COUNTIF(Invoices!M:N,A391)&lt;&gt;0,IF(COUNTIF(Invoices!M:N,A391)&lt;&gt;0,SUMIF(Invoices!M:N,A391,Invoices!N:N)/COUNTIF(Invoices!M:N,A391),0),IF(COUNTIF(Invoices!O:P,A391)&lt;&gt;0,IF(COUNTIF(Invoices!O:P,A391)&lt;&gt;0,SUMIF(Invoices!O:P,A391,Invoices!P:P)/COUNTIF(Invoices!O:P,A391),0),IF(COUNTIF(Invoices!Q:R,A391)&lt;&gt;0,IF(COUNTIF(Invoices!Q:R,A391)&lt;&gt;0,SUMIF(Invoices!Q:R,A391,Invoices!R:R)/COUNTIF(Invoices!Q:R,A391),0),IF(COUNTIF(Invoices!S:T,A391)&lt;&gt;0,IF(COUNTIF(Invoices!S:T,A391)&lt;&gt;0,SUMIF(Invoices!S:T,A391,Invoices!T:T)/COUNTIF(Invoices!S:T,A391),0),IF(COUNTIF(Invoices!U:V,A391)&lt;&gt;0,IF(COUNTIF(Invoices!U:V,A391)&lt;&gt;0,SUMIF(Invoices!U:V,A391,Invoices!V:V)/COUNTIF(Invoices!U:V,A391),0),IF(COUNTIF(Invoices!W:X,A391)&lt;&gt;0,IF(COUNTIF(Invoices!W:X,A391)&lt;&gt;0,SUMIF(Invoices!W:X,A391,Invoices!X:X)/COUNTIF(Invoices!W:X,A391),0),IF(COUNTIF(Invoices!Y:Z,A391)&lt;&gt;0,IF(COUNTIF(Invoices!Y:Z,A391)&lt;&gt;0,SUMIF(Invoices!Y:Z,A391,Invoices!Z:Z)/COUNTIF(Invoices!Y:Z,A391),0),IF(COUNTIF(Invoices!AA:AB,A391)&lt;&gt;0,IF(COUNTIF(Invoices!AA:AB,A391)&lt;&gt;0,SUMIF(Invoices!AA:AB,A391,Invoices!AB:AB)/COUNTIF(Invoices!AA:AB,A391),0),IF(COUNTIF(Invoices!AC:AD,A391)&lt;&gt;0,IF(COUNTIF(Invoices!AC:AD,A391)&lt;&gt;0,SUMIF(Invoices!AC:AD,A391,Invoices!AD:AD)/COUNTIF(Invoices!AC:AD,A391),0),IF(COUNTIF(Invoices!AE:AF,A391)&lt;&gt;0,IF(COUNTIF(Invoices!AE:AF,A391)&lt;&gt;0,SUMIF(Invoices!AE:AF,A391,Invoices!AF:AF)/COUNTIF(Invoices!AE:AF,A391),0),IF(COUNTIF(Invoices!AG:AH,A391)&lt;&gt;0,IF(COUNTIF(Invoices!AG:AH,A391)&lt;&gt;0,SUMIF(Invoices!AG:AH,A391,Invoices!AH:AH)/COUNTIF(Invoices!AG:AH,A391),0),IF(COUNTIF(Invoices!AI:AJ,A391)&lt;&gt;0,IF(COUNTIF(Invoices!AI:AJ,A391)&lt;&gt;0,SUMIF(Invoices!AI:AJ,A391,Invoices!AJ:AJ)/COUNTIF(Invoices!AI:AJ,A391),0),IF(COUNTIF(Invoices!AK:AL,A391)&lt;&gt;0,IF(COUNTIF(Invoices!AK:AL,A391)&lt;&gt;0,SUMIF(Invoices!AK:AL,A391,Invoices!AL:AL)/COUNTIF(Invoices!AK:AL,A391),0),IF(COUNTIF(Invoices!AM:AN,A391)&lt;&gt;0,IF(COUNTIF(Invoices!AM:AN,A391)&lt;&gt;0,SUMIF(Invoices!AM:AN,A391,Invoices!AN:AN)/COUNTIF(Invoices!AM:AN,A391),0),"Not Available")))))))))))))))</f>
        <v>0.99</v>
      </c>
    </row>
    <row r="392" spans="1:5" ht="13" x14ac:dyDescent="0.15">
      <c r="A392" s="6" t="s">
        <v>1350</v>
      </c>
      <c r="B392" s="6" t="s">
        <v>573</v>
      </c>
      <c r="C392" s="6" t="s">
        <v>623</v>
      </c>
      <c r="D392" s="6" t="s">
        <v>574</v>
      </c>
      <c r="E392">
        <f ca="1">IF(COUNTIF(Invoices!K:L,A392)&lt;&gt;0,IF(COUNTIF(Invoices!K:L,A392)&lt;&gt;0,SUMIF(Invoices!K:L,A392,Invoices!L:L)/COUNTIF(Invoices!K:L,A392),0),IF(COUNTIF(Invoices!M:N,A392)&lt;&gt;0,IF(COUNTIF(Invoices!M:N,A392)&lt;&gt;0,SUMIF(Invoices!M:N,A392,Invoices!N:N)/COUNTIF(Invoices!M:N,A392),0),IF(COUNTIF(Invoices!O:P,A392)&lt;&gt;0,IF(COUNTIF(Invoices!O:P,A392)&lt;&gt;0,SUMIF(Invoices!O:P,A392,Invoices!P:P)/COUNTIF(Invoices!O:P,A392),0),IF(COUNTIF(Invoices!Q:R,A392)&lt;&gt;0,IF(COUNTIF(Invoices!Q:R,A392)&lt;&gt;0,SUMIF(Invoices!Q:R,A392,Invoices!R:R)/COUNTIF(Invoices!Q:R,A392),0),IF(COUNTIF(Invoices!S:T,A392)&lt;&gt;0,IF(COUNTIF(Invoices!S:T,A392)&lt;&gt;0,SUMIF(Invoices!S:T,A392,Invoices!T:T)/COUNTIF(Invoices!S:T,A392),0),IF(COUNTIF(Invoices!U:V,A392)&lt;&gt;0,IF(COUNTIF(Invoices!U:V,A392)&lt;&gt;0,SUMIF(Invoices!U:V,A392,Invoices!V:V)/COUNTIF(Invoices!U:V,A392),0),IF(COUNTIF(Invoices!W:X,A392)&lt;&gt;0,IF(COUNTIF(Invoices!W:X,A392)&lt;&gt;0,SUMIF(Invoices!W:X,A392,Invoices!X:X)/COUNTIF(Invoices!W:X,A392),0),IF(COUNTIF(Invoices!Y:Z,A392)&lt;&gt;0,IF(COUNTIF(Invoices!Y:Z,A392)&lt;&gt;0,SUMIF(Invoices!Y:Z,A392,Invoices!Z:Z)/COUNTIF(Invoices!Y:Z,A392),0),IF(COUNTIF(Invoices!AA:AB,A392)&lt;&gt;0,IF(COUNTIF(Invoices!AA:AB,A392)&lt;&gt;0,SUMIF(Invoices!AA:AB,A392,Invoices!AB:AB)/COUNTIF(Invoices!AA:AB,A392),0),IF(COUNTIF(Invoices!AC:AD,A392)&lt;&gt;0,IF(COUNTIF(Invoices!AC:AD,A392)&lt;&gt;0,SUMIF(Invoices!AC:AD,A392,Invoices!AD:AD)/COUNTIF(Invoices!AC:AD,A392),0),IF(COUNTIF(Invoices!AE:AF,A392)&lt;&gt;0,IF(COUNTIF(Invoices!AE:AF,A392)&lt;&gt;0,SUMIF(Invoices!AE:AF,A392,Invoices!AF:AF)/COUNTIF(Invoices!AE:AF,A392),0),IF(COUNTIF(Invoices!AG:AH,A392)&lt;&gt;0,IF(COUNTIF(Invoices!AG:AH,A392)&lt;&gt;0,SUMIF(Invoices!AG:AH,A392,Invoices!AH:AH)/COUNTIF(Invoices!AG:AH,A392),0),IF(COUNTIF(Invoices!AI:AJ,A392)&lt;&gt;0,IF(COUNTIF(Invoices!AI:AJ,A392)&lt;&gt;0,SUMIF(Invoices!AI:AJ,A392,Invoices!AJ:AJ)/COUNTIF(Invoices!AI:AJ,A392),0),IF(COUNTIF(Invoices!AK:AL,A392)&lt;&gt;0,IF(COUNTIF(Invoices!AK:AL,A392)&lt;&gt;0,SUMIF(Invoices!AK:AL,A392,Invoices!AL:AL)/COUNTIF(Invoices!AK:AL,A392),0),IF(COUNTIF(Invoices!AM:AN,A392)&lt;&gt;0,IF(COUNTIF(Invoices!AM:AN,A392)&lt;&gt;0,SUMIF(Invoices!AM:AN,A392,Invoices!AN:AN)/COUNTIF(Invoices!AM:AN,A392),0),"Not Available")))))))))))))))</f>
        <v>0.99</v>
      </c>
    </row>
    <row r="393" spans="1:5" ht="13" x14ac:dyDescent="0.15">
      <c r="A393" s="6" t="s">
        <v>1352</v>
      </c>
      <c r="C393" s="6" t="s">
        <v>1353</v>
      </c>
      <c r="D393" s="6" t="s">
        <v>596</v>
      </c>
      <c r="E393">
        <f ca="1">IF(COUNTIF(Invoices!K:L,A393)&lt;&gt;0,IF(COUNTIF(Invoices!K:L,A393)&lt;&gt;0,SUMIF(Invoices!K:L,A393,Invoices!L:L)/COUNTIF(Invoices!K:L,A393),0),IF(COUNTIF(Invoices!M:N,A393)&lt;&gt;0,IF(COUNTIF(Invoices!M:N,A393)&lt;&gt;0,SUMIF(Invoices!M:N,A393,Invoices!N:N)/COUNTIF(Invoices!M:N,A393),0),IF(COUNTIF(Invoices!O:P,A393)&lt;&gt;0,IF(COUNTIF(Invoices!O:P,A393)&lt;&gt;0,SUMIF(Invoices!O:P,A393,Invoices!P:P)/COUNTIF(Invoices!O:P,A393),0),IF(COUNTIF(Invoices!Q:R,A393)&lt;&gt;0,IF(COUNTIF(Invoices!Q:R,A393)&lt;&gt;0,SUMIF(Invoices!Q:R,A393,Invoices!R:R)/COUNTIF(Invoices!Q:R,A393),0),IF(COUNTIF(Invoices!S:T,A393)&lt;&gt;0,IF(COUNTIF(Invoices!S:T,A393)&lt;&gt;0,SUMIF(Invoices!S:T,A393,Invoices!T:T)/COUNTIF(Invoices!S:T,A393),0),IF(COUNTIF(Invoices!U:V,A393)&lt;&gt;0,IF(COUNTIF(Invoices!U:V,A393)&lt;&gt;0,SUMIF(Invoices!U:V,A393,Invoices!V:V)/COUNTIF(Invoices!U:V,A393),0),IF(COUNTIF(Invoices!W:X,A393)&lt;&gt;0,IF(COUNTIF(Invoices!W:X,A393)&lt;&gt;0,SUMIF(Invoices!W:X,A393,Invoices!X:X)/COUNTIF(Invoices!W:X,A393),0),IF(COUNTIF(Invoices!Y:Z,A393)&lt;&gt;0,IF(COUNTIF(Invoices!Y:Z,A393)&lt;&gt;0,SUMIF(Invoices!Y:Z,A393,Invoices!Z:Z)/COUNTIF(Invoices!Y:Z,A393),0),IF(COUNTIF(Invoices!AA:AB,A393)&lt;&gt;0,IF(COUNTIF(Invoices!AA:AB,A393)&lt;&gt;0,SUMIF(Invoices!AA:AB,A393,Invoices!AB:AB)/COUNTIF(Invoices!AA:AB,A393),0),IF(COUNTIF(Invoices!AC:AD,A393)&lt;&gt;0,IF(COUNTIF(Invoices!AC:AD,A393)&lt;&gt;0,SUMIF(Invoices!AC:AD,A393,Invoices!AD:AD)/COUNTIF(Invoices!AC:AD,A393),0),IF(COUNTIF(Invoices!AE:AF,A393)&lt;&gt;0,IF(COUNTIF(Invoices!AE:AF,A393)&lt;&gt;0,SUMIF(Invoices!AE:AF,A393,Invoices!AF:AF)/COUNTIF(Invoices!AE:AF,A393),0),IF(COUNTIF(Invoices!AG:AH,A393)&lt;&gt;0,IF(COUNTIF(Invoices!AG:AH,A393)&lt;&gt;0,SUMIF(Invoices!AG:AH,A393,Invoices!AH:AH)/COUNTIF(Invoices!AG:AH,A393),0),IF(COUNTIF(Invoices!AI:AJ,A393)&lt;&gt;0,IF(COUNTIF(Invoices!AI:AJ,A393)&lt;&gt;0,SUMIF(Invoices!AI:AJ,A393,Invoices!AJ:AJ)/COUNTIF(Invoices!AI:AJ,A393),0),IF(COUNTIF(Invoices!AK:AL,A393)&lt;&gt;0,IF(COUNTIF(Invoices!AK:AL,A393)&lt;&gt;0,SUMIF(Invoices!AK:AL,A393,Invoices!AL:AL)/COUNTIF(Invoices!AK:AL,A393),0),IF(COUNTIF(Invoices!AM:AN,A393)&lt;&gt;0,IF(COUNTIF(Invoices!AM:AN,A393)&lt;&gt;0,SUMIF(Invoices!AM:AN,A393,Invoices!AN:AN)/COUNTIF(Invoices!AM:AN,A393),0),"Not Available")))))))))))))))</f>
        <v>0.99</v>
      </c>
    </row>
    <row r="394" spans="1:5" ht="13" x14ac:dyDescent="0.15">
      <c r="A394" s="6" t="s">
        <v>1354</v>
      </c>
      <c r="B394" s="6" t="s">
        <v>573</v>
      </c>
      <c r="C394" s="6" t="s">
        <v>615</v>
      </c>
      <c r="D394" s="6" t="s">
        <v>574</v>
      </c>
      <c r="E394">
        <f ca="1">IF(COUNTIF(Invoices!K:L,A394)&lt;&gt;0,IF(COUNTIF(Invoices!K:L,A394)&lt;&gt;0,SUMIF(Invoices!K:L,A394,Invoices!L:L)/COUNTIF(Invoices!K:L,A394),0),IF(COUNTIF(Invoices!M:N,A394)&lt;&gt;0,IF(COUNTIF(Invoices!M:N,A394)&lt;&gt;0,SUMIF(Invoices!M:N,A394,Invoices!N:N)/COUNTIF(Invoices!M:N,A394),0),IF(COUNTIF(Invoices!O:P,A394)&lt;&gt;0,IF(COUNTIF(Invoices!O:P,A394)&lt;&gt;0,SUMIF(Invoices!O:P,A394,Invoices!P:P)/COUNTIF(Invoices!O:P,A394),0),IF(COUNTIF(Invoices!Q:R,A394)&lt;&gt;0,IF(COUNTIF(Invoices!Q:R,A394)&lt;&gt;0,SUMIF(Invoices!Q:R,A394,Invoices!R:R)/COUNTIF(Invoices!Q:R,A394),0),IF(COUNTIF(Invoices!S:T,A394)&lt;&gt;0,IF(COUNTIF(Invoices!S:T,A394)&lt;&gt;0,SUMIF(Invoices!S:T,A394,Invoices!T:T)/COUNTIF(Invoices!S:T,A394),0),IF(COUNTIF(Invoices!U:V,A394)&lt;&gt;0,IF(COUNTIF(Invoices!U:V,A394)&lt;&gt;0,SUMIF(Invoices!U:V,A394,Invoices!V:V)/COUNTIF(Invoices!U:V,A394),0),IF(COUNTIF(Invoices!W:X,A394)&lt;&gt;0,IF(COUNTIF(Invoices!W:X,A394)&lt;&gt;0,SUMIF(Invoices!W:X,A394,Invoices!X:X)/COUNTIF(Invoices!W:X,A394),0),IF(COUNTIF(Invoices!Y:Z,A394)&lt;&gt;0,IF(COUNTIF(Invoices!Y:Z,A394)&lt;&gt;0,SUMIF(Invoices!Y:Z,A394,Invoices!Z:Z)/COUNTIF(Invoices!Y:Z,A394),0),IF(COUNTIF(Invoices!AA:AB,A394)&lt;&gt;0,IF(COUNTIF(Invoices!AA:AB,A394)&lt;&gt;0,SUMIF(Invoices!AA:AB,A394,Invoices!AB:AB)/COUNTIF(Invoices!AA:AB,A394),0),IF(COUNTIF(Invoices!AC:AD,A394)&lt;&gt;0,IF(COUNTIF(Invoices!AC:AD,A394)&lt;&gt;0,SUMIF(Invoices!AC:AD,A394,Invoices!AD:AD)/COUNTIF(Invoices!AC:AD,A394),0),IF(COUNTIF(Invoices!AE:AF,A394)&lt;&gt;0,IF(COUNTIF(Invoices!AE:AF,A394)&lt;&gt;0,SUMIF(Invoices!AE:AF,A394,Invoices!AF:AF)/COUNTIF(Invoices!AE:AF,A394),0),IF(COUNTIF(Invoices!AG:AH,A394)&lt;&gt;0,IF(COUNTIF(Invoices!AG:AH,A394)&lt;&gt;0,SUMIF(Invoices!AG:AH,A394,Invoices!AH:AH)/COUNTIF(Invoices!AG:AH,A394),0),IF(COUNTIF(Invoices!AI:AJ,A394)&lt;&gt;0,IF(COUNTIF(Invoices!AI:AJ,A394)&lt;&gt;0,SUMIF(Invoices!AI:AJ,A394,Invoices!AJ:AJ)/COUNTIF(Invoices!AI:AJ,A394),0),IF(COUNTIF(Invoices!AK:AL,A394)&lt;&gt;0,IF(COUNTIF(Invoices!AK:AL,A394)&lt;&gt;0,SUMIF(Invoices!AK:AL,A394,Invoices!AL:AL)/COUNTIF(Invoices!AK:AL,A394),0),IF(COUNTIF(Invoices!AM:AN,A394)&lt;&gt;0,IF(COUNTIF(Invoices!AM:AN,A394)&lt;&gt;0,SUMIF(Invoices!AM:AN,A394,Invoices!AN:AN)/COUNTIF(Invoices!AM:AN,A394),0),"Not Available")))))))))))))))</f>
        <v>0.99</v>
      </c>
    </row>
    <row r="395" spans="1:5" ht="13" x14ac:dyDescent="0.15">
      <c r="A395" s="6" t="s">
        <v>1020</v>
      </c>
      <c r="B395" s="6" t="s">
        <v>1019</v>
      </c>
      <c r="C395" s="6" t="s">
        <v>1020</v>
      </c>
      <c r="D395" s="6" t="s">
        <v>1021</v>
      </c>
      <c r="E395" t="str">
        <f>IF(COUNTIF(Invoices!K:L,A395)&lt;&gt;0,IF(COUNTIF(Invoices!K:L,A395)&lt;&gt;0,SUMIF(Invoices!K:L,A395,Invoices!L:L)/COUNTIF(Invoices!K:L,A395),0),IF(COUNTIF(Invoices!M:N,A395)&lt;&gt;0,IF(COUNTIF(Invoices!M:N,A395)&lt;&gt;0,SUMIF(Invoices!M:N,A395,Invoices!N:N)/COUNTIF(Invoices!M:N,A395),0),IF(COUNTIF(Invoices!O:P,A395)&lt;&gt;0,IF(COUNTIF(Invoices!O:P,A395)&lt;&gt;0,SUMIF(Invoices!O:P,A395,Invoices!P:P)/COUNTIF(Invoices!O:P,A395),0),IF(COUNTIF(Invoices!Q:R,A395)&lt;&gt;0,IF(COUNTIF(Invoices!Q:R,A395)&lt;&gt;0,SUMIF(Invoices!Q:R,A395,Invoices!R:R)/COUNTIF(Invoices!Q:R,A395),0),IF(COUNTIF(Invoices!S:T,A395)&lt;&gt;0,IF(COUNTIF(Invoices!S:T,A395)&lt;&gt;0,SUMIF(Invoices!S:T,A395,Invoices!T:T)/COUNTIF(Invoices!S:T,A395),0),IF(COUNTIF(Invoices!U:V,A395)&lt;&gt;0,IF(COUNTIF(Invoices!U:V,A395)&lt;&gt;0,SUMIF(Invoices!U:V,A395,Invoices!V:V)/COUNTIF(Invoices!U:V,A395),0),IF(COUNTIF(Invoices!W:X,A395)&lt;&gt;0,IF(COUNTIF(Invoices!W:X,A395)&lt;&gt;0,SUMIF(Invoices!W:X,A395,Invoices!X:X)/COUNTIF(Invoices!W:X,A395),0),IF(COUNTIF(Invoices!Y:Z,A395)&lt;&gt;0,IF(COUNTIF(Invoices!Y:Z,A395)&lt;&gt;0,SUMIF(Invoices!Y:Z,A395,Invoices!Z:Z)/COUNTIF(Invoices!Y:Z,A395),0),IF(COUNTIF(Invoices!AA:AB,A395)&lt;&gt;0,IF(COUNTIF(Invoices!AA:AB,A395)&lt;&gt;0,SUMIF(Invoices!AA:AB,A395,Invoices!AB:AB)/COUNTIF(Invoices!AA:AB,A395),0),IF(COUNTIF(Invoices!AC:AD,A395)&lt;&gt;0,IF(COUNTIF(Invoices!AC:AD,A395)&lt;&gt;0,SUMIF(Invoices!AC:AD,A395,Invoices!AD:AD)/COUNTIF(Invoices!AC:AD,A395),0),IF(COUNTIF(Invoices!AE:AF,A395)&lt;&gt;0,IF(COUNTIF(Invoices!AE:AF,A395)&lt;&gt;0,SUMIF(Invoices!AE:AF,A395,Invoices!AF:AF)/COUNTIF(Invoices!AE:AF,A395),0),IF(COUNTIF(Invoices!AG:AH,A395)&lt;&gt;0,IF(COUNTIF(Invoices!AG:AH,A395)&lt;&gt;0,SUMIF(Invoices!AG:AH,A395,Invoices!AH:AH)/COUNTIF(Invoices!AG:AH,A395),0),IF(COUNTIF(Invoices!AI:AJ,A395)&lt;&gt;0,IF(COUNTIF(Invoices!AI:AJ,A395)&lt;&gt;0,SUMIF(Invoices!AI:AJ,A395,Invoices!AJ:AJ)/COUNTIF(Invoices!AI:AJ,A395),0),IF(COUNTIF(Invoices!AK:AL,A395)&lt;&gt;0,IF(COUNTIF(Invoices!AK:AL,A395)&lt;&gt;0,SUMIF(Invoices!AK:AL,A395,Invoices!AL:AL)/COUNTIF(Invoices!AK:AL,A395),0),IF(COUNTIF(Invoices!AM:AN,A395)&lt;&gt;0,IF(COUNTIF(Invoices!AM:AN,A395)&lt;&gt;0,SUMIF(Invoices!AM:AN,A395,Invoices!AN:AN)/COUNTIF(Invoices!AM:AN,A395),0),"Not Available")))))))))))))))</f>
        <v>Not Available</v>
      </c>
    </row>
    <row r="396" spans="1:5" ht="13" x14ac:dyDescent="0.15">
      <c r="A396" s="6" t="s">
        <v>1355</v>
      </c>
      <c r="B396" s="6" t="s">
        <v>1356</v>
      </c>
      <c r="C396" s="6" t="s">
        <v>1357</v>
      </c>
      <c r="D396" s="6" t="s">
        <v>681</v>
      </c>
      <c r="E396" t="str">
        <f>IF(COUNTIF(Invoices!K:L,A396)&lt;&gt;0,IF(COUNTIF(Invoices!K:L,A396)&lt;&gt;0,SUMIF(Invoices!K:L,A396,Invoices!L:L)/COUNTIF(Invoices!K:L,A396),0),IF(COUNTIF(Invoices!M:N,A396)&lt;&gt;0,IF(COUNTIF(Invoices!M:N,A396)&lt;&gt;0,SUMIF(Invoices!M:N,A396,Invoices!N:N)/COUNTIF(Invoices!M:N,A396),0),IF(COUNTIF(Invoices!O:P,A396)&lt;&gt;0,IF(COUNTIF(Invoices!O:P,A396)&lt;&gt;0,SUMIF(Invoices!O:P,A396,Invoices!P:P)/COUNTIF(Invoices!O:P,A396),0),IF(COUNTIF(Invoices!Q:R,A396)&lt;&gt;0,IF(COUNTIF(Invoices!Q:R,A396)&lt;&gt;0,SUMIF(Invoices!Q:R,A396,Invoices!R:R)/COUNTIF(Invoices!Q:R,A396),0),IF(COUNTIF(Invoices!S:T,A396)&lt;&gt;0,IF(COUNTIF(Invoices!S:T,A396)&lt;&gt;0,SUMIF(Invoices!S:T,A396,Invoices!T:T)/COUNTIF(Invoices!S:T,A396),0),IF(COUNTIF(Invoices!U:V,A396)&lt;&gt;0,IF(COUNTIF(Invoices!U:V,A396)&lt;&gt;0,SUMIF(Invoices!U:V,A396,Invoices!V:V)/COUNTIF(Invoices!U:V,A396),0),IF(COUNTIF(Invoices!W:X,A396)&lt;&gt;0,IF(COUNTIF(Invoices!W:X,A396)&lt;&gt;0,SUMIF(Invoices!W:X,A396,Invoices!X:X)/COUNTIF(Invoices!W:X,A396),0),IF(COUNTIF(Invoices!Y:Z,A396)&lt;&gt;0,IF(COUNTIF(Invoices!Y:Z,A396)&lt;&gt;0,SUMIF(Invoices!Y:Z,A396,Invoices!Z:Z)/COUNTIF(Invoices!Y:Z,A396),0),IF(COUNTIF(Invoices!AA:AB,A396)&lt;&gt;0,IF(COUNTIF(Invoices!AA:AB,A396)&lt;&gt;0,SUMIF(Invoices!AA:AB,A396,Invoices!AB:AB)/COUNTIF(Invoices!AA:AB,A396),0),IF(COUNTIF(Invoices!AC:AD,A396)&lt;&gt;0,IF(COUNTIF(Invoices!AC:AD,A396)&lt;&gt;0,SUMIF(Invoices!AC:AD,A396,Invoices!AD:AD)/COUNTIF(Invoices!AC:AD,A396),0),IF(COUNTIF(Invoices!AE:AF,A396)&lt;&gt;0,IF(COUNTIF(Invoices!AE:AF,A396)&lt;&gt;0,SUMIF(Invoices!AE:AF,A396,Invoices!AF:AF)/COUNTIF(Invoices!AE:AF,A396),0),IF(COUNTIF(Invoices!AG:AH,A396)&lt;&gt;0,IF(COUNTIF(Invoices!AG:AH,A396)&lt;&gt;0,SUMIF(Invoices!AG:AH,A396,Invoices!AH:AH)/COUNTIF(Invoices!AG:AH,A396),0),IF(COUNTIF(Invoices!AI:AJ,A396)&lt;&gt;0,IF(COUNTIF(Invoices!AI:AJ,A396)&lt;&gt;0,SUMIF(Invoices!AI:AJ,A396,Invoices!AJ:AJ)/COUNTIF(Invoices!AI:AJ,A396),0),IF(COUNTIF(Invoices!AK:AL,A396)&lt;&gt;0,IF(COUNTIF(Invoices!AK:AL,A396)&lt;&gt;0,SUMIF(Invoices!AK:AL,A396,Invoices!AL:AL)/COUNTIF(Invoices!AK:AL,A396),0),IF(COUNTIF(Invoices!AM:AN,A396)&lt;&gt;0,IF(COUNTIF(Invoices!AM:AN,A396)&lt;&gt;0,SUMIF(Invoices!AM:AN,A396,Invoices!AN:AN)/COUNTIF(Invoices!AM:AN,A396),0),"Not Available")))))))))))))))</f>
        <v>Not Available</v>
      </c>
    </row>
    <row r="397" spans="1:5" ht="13" x14ac:dyDescent="0.15">
      <c r="A397" s="6" t="s">
        <v>1358</v>
      </c>
      <c r="B397" s="6" t="s">
        <v>1046</v>
      </c>
      <c r="C397" s="6" t="s">
        <v>1314</v>
      </c>
      <c r="D397" s="6" t="s">
        <v>1313</v>
      </c>
      <c r="E397" t="str">
        <f>IF(COUNTIF(Invoices!K:L,A397)&lt;&gt;0,IF(COUNTIF(Invoices!K:L,A397)&lt;&gt;0,SUMIF(Invoices!K:L,A397,Invoices!L:L)/COUNTIF(Invoices!K:L,A397),0),IF(COUNTIF(Invoices!M:N,A397)&lt;&gt;0,IF(COUNTIF(Invoices!M:N,A397)&lt;&gt;0,SUMIF(Invoices!M:N,A397,Invoices!N:N)/COUNTIF(Invoices!M:N,A397),0),IF(COUNTIF(Invoices!O:P,A397)&lt;&gt;0,IF(COUNTIF(Invoices!O:P,A397)&lt;&gt;0,SUMIF(Invoices!O:P,A397,Invoices!P:P)/COUNTIF(Invoices!O:P,A397),0),IF(COUNTIF(Invoices!Q:R,A397)&lt;&gt;0,IF(COUNTIF(Invoices!Q:R,A397)&lt;&gt;0,SUMIF(Invoices!Q:R,A397,Invoices!R:R)/COUNTIF(Invoices!Q:R,A397),0),IF(COUNTIF(Invoices!S:T,A397)&lt;&gt;0,IF(COUNTIF(Invoices!S:T,A397)&lt;&gt;0,SUMIF(Invoices!S:T,A397,Invoices!T:T)/COUNTIF(Invoices!S:T,A397),0),IF(COUNTIF(Invoices!U:V,A397)&lt;&gt;0,IF(COUNTIF(Invoices!U:V,A397)&lt;&gt;0,SUMIF(Invoices!U:V,A397,Invoices!V:V)/COUNTIF(Invoices!U:V,A397),0),IF(COUNTIF(Invoices!W:X,A397)&lt;&gt;0,IF(COUNTIF(Invoices!W:X,A397)&lt;&gt;0,SUMIF(Invoices!W:X,A397,Invoices!X:X)/COUNTIF(Invoices!W:X,A397),0),IF(COUNTIF(Invoices!Y:Z,A397)&lt;&gt;0,IF(COUNTIF(Invoices!Y:Z,A397)&lt;&gt;0,SUMIF(Invoices!Y:Z,A397,Invoices!Z:Z)/COUNTIF(Invoices!Y:Z,A397),0),IF(COUNTIF(Invoices!AA:AB,A397)&lt;&gt;0,IF(COUNTIF(Invoices!AA:AB,A397)&lt;&gt;0,SUMIF(Invoices!AA:AB,A397,Invoices!AB:AB)/COUNTIF(Invoices!AA:AB,A397),0),IF(COUNTIF(Invoices!AC:AD,A397)&lt;&gt;0,IF(COUNTIF(Invoices!AC:AD,A397)&lt;&gt;0,SUMIF(Invoices!AC:AD,A397,Invoices!AD:AD)/COUNTIF(Invoices!AC:AD,A397),0),IF(COUNTIF(Invoices!AE:AF,A397)&lt;&gt;0,IF(COUNTIF(Invoices!AE:AF,A397)&lt;&gt;0,SUMIF(Invoices!AE:AF,A397,Invoices!AF:AF)/COUNTIF(Invoices!AE:AF,A397),0),IF(COUNTIF(Invoices!AG:AH,A397)&lt;&gt;0,IF(COUNTIF(Invoices!AG:AH,A397)&lt;&gt;0,SUMIF(Invoices!AG:AH,A397,Invoices!AH:AH)/COUNTIF(Invoices!AG:AH,A397),0),IF(COUNTIF(Invoices!AI:AJ,A397)&lt;&gt;0,IF(COUNTIF(Invoices!AI:AJ,A397)&lt;&gt;0,SUMIF(Invoices!AI:AJ,A397,Invoices!AJ:AJ)/COUNTIF(Invoices!AI:AJ,A397),0),IF(COUNTIF(Invoices!AK:AL,A397)&lt;&gt;0,IF(COUNTIF(Invoices!AK:AL,A397)&lt;&gt;0,SUMIF(Invoices!AK:AL,A397,Invoices!AL:AL)/COUNTIF(Invoices!AK:AL,A397),0),IF(COUNTIF(Invoices!AM:AN,A397)&lt;&gt;0,IF(COUNTIF(Invoices!AM:AN,A397)&lt;&gt;0,SUMIF(Invoices!AM:AN,A397,Invoices!AN:AN)/COUNTIF(Invoices!AM:AN,A397),0),"Not Available")))))))))))))))</f>
        <v>Not Available</v>
      </c>
    </row>
    <row r="398" spans="1:5" ht="13" x14ac:dyDescent="0.15">
      <c r="A398" s="6" t="s">
        <v>1359</v>
      </c>
      <c r="B398" s="6" t="s">
        <v>1360</v>
      </c>
      <c r="C398" s="6" t="s">
        <v>1361</v>
      </c>
      <c r="D398" s="6" t="s">
        <v>1301</v>
      </c>
      <c r="E398">
        <f ca="1">IF(COUNTIF(Invoices!K:L,A398)&lt;&gt;0,IF(COUNTIF(Invoices!K:L,A398)&lt;&gt;0,SUMIF(Invoices!K:L,A398,Invoices!L:L)/COUNTIF(Invoices!K:L,A398),0),IF(COUNTIF(Invoices!M:N,A398)&lt;&gt;0,IF(COUNTIF(Invoices!M:N,A398)&lt;&gt;0,SUMIF(Invoices!M:N,A398,Invoices!N:N)/COUNTIF(Invoices!M:N,A398),0),IF(COUNTIF(Invoices!O:P,A398)&lt;&gt;0,IF(COUNTIF(Invoices!O:P,A398)&lt;&gt;0,SUMIF(Invoices!O:P,A398,Invoices!P:P)/COUNTIF(Invoices!O:P,A398),0),IF(COUNTIF(Invoices!Q:R,A398)&lt;&gt;0,IF(COUNTIF(Invoices!Q:R,A398)&lt;&gt;0,SUMIF(Invoices!Q:R,A398,Invoices!R:R)/COUNTIF(Invoices!Q:R,A398),0),IF(COUNTIF(Invoices!S:T,A398)&lt;&gt;0,IF(COUNTIF(Invoices!S:T,A398)&lt;&gt;0,SUMIF(Invoices!S:T,A398,Invoices!T:T)/COUNTIF(Invoices!S:T,A398),0),IF(COUNTIF(Invoices!U:V,A398)&lt;&gt;0,IF(COUNTIF(Invoices!U:V,A398)&lt;&gt;0,SUMIF(Invoices!U:V,A398,Invoices!V:V)/COUNTIF(Invoices!U:V,A398),0),IF(COUNTIF(Invoices!W:X,A398)&lt;&gt;0,IF(COUNTIF(Invoices!W:X,A398)&lt;&gt;0,SUMIF(Invoices!W:X,A398,Invoices!X:X)/COUNTIF(Invoices!W:X,A398),0),IF(COUNTIF(Invoices!Y:Z,A398)&lt;&gt;0,IF(COUNTIF(Invoices!Y:Z,A398)&lt;&gt;0,SUMIF(Invoices!Y:Z,A398,Invoices!Z:Z)/COUNTIF(Invoices!Y:Z,A398),0),IF(COUNTIF(Invoices!AA:AB,A398)&lt;&gt;0,IF(COUNTIF(Invoices!AA:AB,A398)&lt;&gt;0,SUMIF(Invoices!AA:AB,A398,Invoices!AB:AB)/COUNTIF(Invoices!AA:AB,A398),0),IF(COUNTIF(Invoices!AC:AD,A398)&lt;&gt;0,IF(COUNTIF(Invoices!AC:AD,A398)&lt;&gt;0,SUMIF(Invoices!AC:AD,A398,Invoices!AD:AD)/COUNTIF(Invoices!AC:AD,A398),0),IF(COUNTIF(Invoices!AE:AF,A398)&lt;&gt;0,IF(COUNTIF(Invoices!AE:AF,A398)&lt;&gt;0,SUMIF(Invoices!AE:AF,A398,Invoices!AF:AF)/COUNTIF(Invoices!AE:AF,A398),0),IF(COUNTIF(Invoices!AG:AH,A398)&lt;&gt;0,IF(COUNTIF(Invoices!AG:AH,A398)&lt;&gt;0,SUMIF(Invoices!AG:AH,A398,Invoices!AH:AH)/COUNTIF(Invoices!AG:AH,A398),0),IF(COUNTIF(Invoices!AI:AJ,A398)&lt;&gt;0,IF(COUNTIF(Invoices!AI:AJ,A398)&lt;&gt;0,SUMIF(Invoices!AI:AJ,A398,Invoices!AJ:AJ)/COUNTIF(Invoices!AI:AJ,A398),0),IF(COUNTIF(Invoices!AK:AL,A398)&lt;&gt;0,IF(COUNTIF(Invoices!AK:AL,A398)&lt;&gt;0,SUMIF(Invoices!AK:AL,A398,Invoices!AL:AL)/COUNTIF(Invoices!AK:AL,A398),0),IF(COUNTIF(Invoices!AM:AN,A398)&lt;&gt;0,IF(COUNTIF(Invoices!AM:AN,A398)&lt;&gt;0,SUMIF(Invoices!AM:AN,A398,Invoices!AN:AN)/COUNTIF(Invoices!AM:AN,A398),0),"Not Available")))))))))))))))</f>
        <v>0.99</v>
      </c>
    </row>
    <row r="399" spans="1:5" ht="13" x14ac:dyDescent="0.15">
      <c r="A399" s="6" t="s">
        <v>1362</v>
      </c>
      <c r="C399" s="6" t="s">
        <v>1363</v>
      </c>
      <c r="D399" s="6" t="s">
        <v>1364</v>
      </c>
      <c r="E399">
        <f ca="1">IF(COUNTIF(Invoices!K:L,A399)&lt;&gt;0,IF(COUNTIF(Invoices!K:L,A399)&lt;&gt;0,SUMIF(Invoices!K:L,A399,Invoices!L:L)/COUNTIF(Invoices!K:L,A399),0),IF(COUNTIF(Invoices!M:N,A399)&lt;&gt;0,IF(COUNTIF(Invoices!M:N,A399)&lt;&gt;0,SUMIF(Invoices!M:N,A399,Invoices!N:N)/COUNTIF(Invoices!M:N,A399),0),IF(COUNTIF(Invoices!O:P,A399)&lt;&gt;0,IF(COUNTIF(Invoices!O:P,A399)&lt;&gt;0,SUMIF(Invoices!O:P,A399,Invoices!P:P)/COUNTIF(Invoices!O:P,A399),0),IF(COUNTIF(Invoices!Q:R,A399)&lt;&gt;0,IF(COUNTIF(Invoices!Q:R,A399)&lt;&gt;0,SUMIF(Invoices!Q:R,A399,Invoices!R:R)/COUNTIF(Invoices!Q:R,A399),0),IF(COUNTIF(Invoices!S:T,A399)&lt;&gt;0,IF(COUNTIF(Invoices!S:T,A399)&lt;&gt;0,SUMIF(Invoices!S:T,A399,Invoices!T:T)/COUNTIF(Invoices!S:T,A399),0),IF(COUNTIF(Invoices!U:V,A399)&lt;&gt;0,IF(COUNTIF(Invoices!U:V,A399)&lt;&gt;0,SUMIF(Invoices!U:V,A399,Invoices!V:V)/COUNTIF(Invoices!U:V,A399),0),IF(COUNTIF(Invoices!W:X,A399)&lt;&gt;0,IF(COUNTIF(Invoices!W:X,A399)&lt;&gt;0,SUMIF(Invoices!W:X,A399,Invoices!X:X)/COUNTIF(Invoices!W:X,A399),0),IF(COUNTIF(Invoices!Y:Z,A399)&lt;&gt;0,IF(COUNTIF(Invoices!Y:Z,A399)&lt;&gt;0,SUMIF(Invoices!Y:Z,A399,Invoices!Z:Z)/COUNTIF(Invoices!Y:Z,A399),0),IF(COUNTIF(Invoices!AA:AB,A399)&lt;&gt;0,IF(COUNTIF(Invoices!AA:AB,A399)&lt;&gt;0,SUMIF(Invoices!AA:AB,A399,Invoices!AB:AB)/COUNTIF(Invoices!AA:AB,A399),0),IF(COUNTIF(Invoices!AC:AD,A399)&lt;&gt;0,IF(COUNTIF(Invoices!AC:AD,A399)&lt;&gt;0,SUMIF(Invoices!AC:AD,A399,Invoices!AD:AD)/COUNTIF(Invoices!AC:AD,A399),0),IF(COUNTIF(Invoices!AE:AF,A399)&lt;&gt;0,IF(COUNTIF(Invoices!AE:AF,A399)&lt;&gt;0,SUMIF(Invoices!AE:AF,A399,Invoices!AF:AF)/COUNTIF(Invoices!AE:AF,A399),0),IF(COUNTIF(Invoices!AG:AH,A399)&lt;&gt;0,IF(COUNTIF(Invoices!AG:AH,A399)&lt;&gt;0,SUMIF(Invoices!AG:AH,A399,Invoices!AH:AH)/COUNTIF(Invoices!AG:AH,A399),0),IF(COUNTIF(Invoices!AI:AJ,A399)&lt;&gt;0,IF(COUNTIF(Invoices!AI:AJ,A399)&lt;&gt;0,SUMIF(Invoices!AI:AJ,A399,Invoices!AJ:AJ)/COUNTIF(Invoices!AI:AJ,A399),0),IF(COUNTIF(Invoices!AK:AL,A399)&lt;&gt;0,IF(COUNTIF(Invoices!AK:AL,A399)&lt;&gt;0,SUMIF(Invoices!AK:AL,A399,Invoices!AL:AL)/COUNTIF(Invoices!AK:AL,A399),0),IF(COUNTIF(Invoices!AM:AN,A399)&lt;&gt;0,IF(COUNTIF(Invoices!AM:AN,A399)&lt;&gt;0,SUMIF(Invoices!AM:AN,A399,Invoices!AN:AN)/COUNTIF(Invoices!AM:AN,A399),0),"Not Available")))))))))))))))</f>
        <v>0.99</v>
      </c>
    </row>
    <row r="400" spans="1:5" ht="13" x14ac:dyDescent="0.15">
      <c r="A400" s="6" t="s">
        <v>1365</v>
      </c>
      <c r="B400" s="6" t="s">
        <v>1366</v>
      </c>
      <c r="C400" s="6" t="s">
        <v>1367</v>
      </c>
      <c r="D400" s="6" t="s">
        <v>1368</v>
      </c>
      <c r="E400">
        <f ca="1">IF(COUNTIF(Invoices!K:L,A400)&lt;&gt;0,IF(COUNTIF(Invoices!K:L,A400)&lt;&gt;0,SUMIF(Invoices!K:L,A400,Invoices!L:L)/COUNTIF(Invoices!K:L,A400),0),IF(COUNTIF(Invoices!M:N,A400)&lt;&gt;0,IF(COUNTIF(Invoices!M:N,A400)&lt;&gt;0,SUMIF(Invoices!M:N,A400,Invoices!N:N)/COUNTIF(Invoices!M:N,A400),0),IF(COUNTIF(Invoices!O:P,A400)&lt;&gt;0,IF(COUNTIF(Invoices!O:P,A400)&lt;&gt;0,SUMIF(Invoices!O:P,A400,Invoices!P:P)/COUNTIF(Invoices!O:P,A400),0),IF(COUNTIF(Invoices!Q:R,A400)&lt;&gt;0,IF(COUNTIF(Invoices!Q:R,A400)&lt;&gt;0,SUMIF(Invoices!Q:R,A400,Invoices!R:R)/COUNTIF(Invoices!Q:R,A400),0),IF(COUNTIF(Invoices!S:T,A400)&lt;&gt;0,IF(COUNTIF(Invoices!S:T,A400)&lt;&gt;0,SUMIF(Invoices!S:T,A400,Invoices!T:T)/COUNTIF(Invoices!S:T,A400),0),IF(COUNTIF(Invoices!U:V,A400)&lt;&gt;0,IF(COUNTIF(Invoices!U:V,A400)&lt;&gt;0,SUMIF(Invoices!U:V,A400,Invoices!V:V)/COUNTIF(Invoices!U:V,A400),0),IF(COUNTIF(Invoices!W:X,A400)&lt;&gt;0,IF(COUNTIF(Invoices!W:X,A400)&lt;&gt;0,SUMIF(Invoices!W:X,A400,Invoices!X:X)/COUNTIF(Invoices!W:X,A400),0),IF(COUNTIF(Invoices!Y:Z,A400)&lt;&gt;0,IF(COUNTIF(Invoices!Y:Z,A400)&lt;&gt;0,SUMIF(Invoices!Y:Z,A400,Invoices!Z:Z)/COUNTIF(Invoices!Y:Z,A400),0),IF(COUNTIF(Invoices!AA:AB,A400)&lt;&gt;0,IF(COUNTIF(Invoices!AA:AB,A400)&lt;&gt;0,SUMIF(Invoices!AA:AB,A400,Invoices!AB:AB)/COUNTIF(Invoices!AA:AB,A400),0),IF(COUNTIF(Invoices!AC:AD,A400)&lt;&gt;0,IF(COUNTIF(Invoices!AC:AD,A400)&lt;&gt;0,SUMIF(Invoices!AC:AD,A400,Invoices!AD:AD)/COUNTIF(Invoices!AC:AD,A400),0),IF(COUNTIF(Invoices!AE:AF,A400)&lt;&gt;0,IF(COUNTIF(Invoices!AE:AF,A400)&lt;&gt;0,SUMIF(Invoices!AE:AF,A400,Invoices!AF:AF)/COUNTIF(Invoices!AE:AF,A400),0),IF(COUNTIF(Invoices!AG:AH,A400)&lt;&gt;0,IF(COUNTIF(Invoices!AG:AH,A400)&lt;&gt;0,SUMIF(Invoices!AG:AH,A400,Invoices!AH:AH)/COUNTIF(Invoices!AG:AH,A400),0),IF(COUNTIF(Invoices!AI:AJ,A400)&lt;&gt;0,IF(COUNTIF(Invoices!AI:AJ,A400)&lt;&gt;0,SUMIF(Invoices!AI:AJ,A400,Invoices!AJ:AJ)/COUNTIF(Invoices!AI:AJ,A400),0),IF(COUNTIF(Invoices!AK:AL,A400)&lt;&gt;0,IF(COUNTIF(Invoices!AK:AL,A400)&lt;&gt;0,SUMIF(Invoices!AK:AL,A400,Invoices!AL:AL)/COUNTIF(Invoices!AK:AL,A400),0),IF(COUNTIF(Invoices!AM:AN,A400)&lt;&gt;0,IF(COUNTIF(Invoices!AM:AN,A400)&lt;&gt;0,SUMIF(Invoices!AM:AN,A400,Invoices!AN:AN)/COUNTIF(Invoices!AM:AN,A400),0),"Not Available")))))))))))))))</f>
        <v>0.99</v>
      </c>
    </row>
    <row r="401" spans="1:5" ht="13" x14ac:dyDescent="0.15">
      <c r="A401" s="6" t="s">
        <v>1369</v>
      </c>
      <c r="C401" s="6" t="s">
        <v>830</v>
      </c>
      <c r="D401" s="6" t="s">
        <v>590</v>
      </c>
      <c r="E401" t="str">
        <f>IF(COUNTIF(Invoices!K:L,A401)&lt;&gt;0,IF(COUNTIF(Invoices!K:L,A401)&lt;&gt;0,SUMIF(Invoices!K:L,A401,Invoices!L:L)/COUNTIF(Invoices!K:L,A401),0),IF(COUNTIF(Invoices!M:N,A401)&lt;&gt;0,IF(COUNTIF(Invoices!M:N,A401)&lt;&gt;0,SUMIF(Invoices!M:N,A401,Invoices!N:N)/COUNTIF(Invoices!M:N,A401),0),IF(COUNTIF(Invoices!O:P,A401)&lt;&gt;0,IF(COUNTIF(Invoices!O:P,A401)&lt;&gt;0,SUMIF(Invoices!O:P,A401,Invoices!P:P)/COUNTIF(Invoices!O:P,A401),0),IF(COUNTIF(Invoices!Q:R,A401)&lt;&gt;0,IF(COUNTIF(Invoices!Q:R,A401)&lt;&gt;0,SUMIF(Invoices!Q:R,A401,Invoices!R:R)/COUNTIF(Invoices!Q:R,A401),0),IF(COUNTIF(Invoices!S:T,A401)&lt;&gt;0,IF(COUNTIF(Invoices!S:T,A401)&lt;&gt;0,SUMIF(Invoices!S:T,A401,Invoices!T:T)/COUNTIF(Invoices!S:T,A401),0),IF(COUNTIF(Invoices!U:V,A401)&lt;&gt;0,IF(COUNTIF(Invoices!U:V,A401)&lt;&gt;0,SUMIF(Invoices!U:V,A401,Invoices!V:V)/COUNTIF(Invoices!U:V,A401),0),IF(COUNTIF(Invoices!W:X,A401)&lt;&gt;0,IF(COUNTIF(Invoices!W:X,A401)&lt;&gt;0,SUMIF(Invoices!W:X,A401,Invoices!X:X)/COUNTIF(Invoices!W:X,A401),0),IF(COUNTIF(Invoices!Y:Z,A401)&lt;&gt;0,IF(COUNTIF(Invoices!Y:Z,A401)&lt;&gt;0,SUMIF(Invoices!Y:Z,A401,Invoices!Z:Z)/COUNTIF(Invoices!Y:Z,A401),0),IF(COUNTIF(Invoices!AA:AB,A401)&lt;&gt;0,IF(COUNTIF(Invoices!AA:AB,A401)&lt;&gt;0,SUMIF(Invoices!AA:AB,A401,Invoices!AB:AB)/COUNTIF(Invoices!AA:AB,A401),0),IF(COUNTIF(Invoices!AC:AD,A401)&lt;&gt;0,IF(COUNTIF(Invoices!AC:AD,A401)&lt;&gt;0,SUMIF(Invoices!AC:AD,A401,Invoices!AD:AD)/COUNTIF(Invoices!AC:AD,A401),0),IF(COUNTIF(Invoices!AE:AF,A401)&lt;&gt;0,IF(COUNTIF(Invoices!AE:AF,A401)&lt;&gt;0,SUMIF(Invoices!AE:AF,A401,Invoices!AF:AF)/COUNTIF(Invoices!AE:AF,A401),0),IF(COUNTIF(Invoices!AG:AH,A401)&lt;&gt;0,IF(COUNTIF(Invoices!AG:AH,A401)&lt;&gt;0,SUMIF(Invoices!AG:AH,A401,Invoices!AH:AH)/COUNTIF(Invoices!AG:AH,A401),0),IF(COUNTIF(Invoices!AI:AJ,A401)&lt;&gt;0,IF(COUNTIF(Invoices!AI:AJ,A401)&lt;&gt;0,SUMIF(Invoices!AI:AJ,A401,Invoices!AJ:AJ)/COUNTIF(Invoices!AI:AJ,A401),0),IF(COUNTIF(Invoices!AK:AL,A401)&lt;&gt;0,IF(COUNTIF(Invoices!AK:AL,A401)&lt;&gt;0,SUMIF(Invoices!AK:AL,A401,Invoices!AL:AL)/COUNTIF(Invoices!AK:AL,A401),0),IF(COUNTIF(Invoices!AM:AN,A401)&lt;&gt;0,IF(COUNTIF(Invoices!AM:AN,A401)&lt;&gt;0,SUMIF(Invoices!AM:AN,A401,Invoices!AN:AN)/COUNTIF(Invoices!AM:AN,A401),0),"Not Available")))))))))))))))</f>
        <v>Not Available</v>
      </c>
    </row>
    <row r="402" spans="1:5" ht="13" x14ac:dyDescent="0.15">
      <c r="A402" s="6" t="s">
        <v>1370</v>
      </c>
      <c r="B402" s="6" t="s">
        <v>1371</v>
      </c>
      <c r="C402" s="6" t="s">
        <v>1372</v>
      </c>
      <c r="D402" s="6" t="s">
        <v>529</v>
      </c>
      <c r="E402" t="str">
        <f>IF(COUNTIF(Invoices!K:L,A402)&lt;&gt;0,IF(COUNTIF(Invoices!K:L,A402)&lt;&gt;0,SUMIF(Invoices!K:L,A402,Invoices!L:L)/COUNTIF(Invoices!K:L,A402),0),IF(COUNTIF(Invoices!M:N,A402)&lt;&gt;0,IF(COUNTIF(Invoices!M:N,A402)&lt;&gt;0,SUMIF(Invoices!M:N,A402,Invoices!N:N)/COUNTIF(Invoices!M:N,A402),0),IF(COUNTIF(Invoices!O:P,A402)&lt;&gt;0,IF(COUNTIF(Invoices!O:P,A402)&lt;&gt;0,SUMIF(Invoices!O:P,A402,Invoices!P:P)/COUNTIF(Invoices!O:P,A402),0),IF(COUNTIF(Invoices!Q:R,A402)&lt;&gt;0,IF(COUNTIF(Invoices!Q:R,A402)&lt;&gt;0,SUMIF(Invoices!Q:R,A402,Invoices!R:R)/COUNTIF(Invoices!Q:R,A402),0),IF(COUNTIF(Invoices!S:T,A402)&lt;&gt;0,IF(COUNTIF(Invoices!S:T,A402)&lt;&gt;0,SUMIF(Invoices!S:T,A402,Invoices!T:T)/COUNTIF(Invoices!S:T,A402),0),IF(COUNTIF(Invoices!U:V,A402)&lt;&gt;0,IF(COUNTIF(Invoices!U:V,A402)&lt;&gt;0,SUMIF(Invoices!U:V,A402,Invoices!V:V)/COUNTIF(Invoices!U:V,A402),0),IF(COUNTIF(Invoices!W:X,A402)&lt;&gt;0,IF(COUNTIF(Invoices!W:X,A402)&lt;&gt;0,SUMIF(Invoices!W:X,A402,Invoices!X:X)/COUNTIF(Invoices!W:X,A402),0),IF(COUNTIF(Invoices!Y:Z,A402)&lt;&gt;0,IF(COUNTIF(Invoices!Y:Z,A402)&lt;&gt;0,SUMIF(Invoices!Y:Z,A402,Invoices!Z:Z)/COUNTIF(Invoices!Y:Z,A402),0),IF(COUNTIF(Invoices!AA:AB,A402)&lt;&gt;0,IF(COUNTIF(Invoices!AA:AB,A402)&lt;&gt;0,SUMIF(Invoices!AA:AB,A402,Invoices!AB:AB)/COUNTIF(Invoices!AA:AB,A402),0),IF(COUNTIF(Invoices!AC:AD,A402)&lt;&gt;0,IF(COUNTIF(Invoices!AC:AD,A402)&lt;&gt;0,SUMIF(Invoices!AC:AD,A402,Invoices!AD:AD)/COUNTIF(Invoices!AC:AD,A402),0),IF(COUNTIF(Invoices!AE:AF,A402)&lt;&gt;0,IF(COUNTIF(Invoices!AE:AF,A402)&lt;&gt;0,SUMIF(Invoices!AE:AF,A402,Invoices!AF:AF)/COUNTIF(Invoices!AE:AF,A402),0),IF(COUNTIF(Invoices!AG:AH,A402)&lt;&gt;0,IF(COUNTIF(Invoices!AG:AH,A402)&lt;&gt;0,SUMIF(Invoices!AG:AH,A402,Invoices!AH:AH)/COUNTIF(Invoices!AG:AH,A402),0),IF(COUNTIF(Invoices!AI:AJ,A402)&lt;&gt;0,IF(COUNTIF(Invoices!AI:AJ,A402)&lt;&gt;0,SUMIF(Invoices!AI:AJ,A402,Invoices!AJ:AJ)/COUNTIF(Invoices!AI:AJ,A402),0),IF(COUNTIF(Invoices!AK:AL,A402)&lt;&gt;0,IF(COUNTIF(Invoices!AK:AL,A402)&lt;&gt;0,SUMIF(Invoices!AK:AL,A402,Invoices!AL:AL)/COUNTIF(Invoices!AK:AL,A402),0),IF(COUNTIF(Invoices!AM:AN,A402)&lt;&gt;0,IF(COUNTIF(Invoices!AM:AN,A402)&lt;&gt;0,SUMIF(Invoices!AM:AN,A402,Invoices!AN:AN)/COUNTIF(Invoices!AM:AN,A402),0),"Not Available")))))))))))))))</f>
        <v>Not Available</v>
      </c>
    </row>
    <row r="403" spans="1:5" ht="13" x14ac:dyDescent="0.15">
      <c r="A403" s="6" t="s">
        <v>1373</v>
      </c>
      <c r="B403" s="6" t="s">
        <v>1371</v>
      </c>
      <c r="C403" s="6" t="s">
        <v>1372</v>
      </c>
      <c r="D403" s="6" t="s">
        <v>529</v>
      </c>
      <c r="E403">
        <f ca="1">IF(COUNTIF(Invoices!K:L,A403)&lt;&gt;0,IF(COUNTIF(Invoices!K:L,A403)&lt;&gt;0,SUMIF(Invoices!K:L,A403,Invoices!L:L)/COUNTIF(Invoices!K:L,A403),0),IF(COUNTIF(Invoices!M:N,A403)&lt;&gt;0,IF(COUNTIF(Invoices!M:N,A403)&lt;&gt;0,SUMIF(Invoices!M:N,A403,Invoices!N:N)/COUNTIF(Invoices!M:N,A403),0),IF(COUNTIF(Invoices!O:P,A403)&lt;&gt;0,IF(COUNTIF(Invoices!O:P,A403)&lt;&gt;0,SUMIF(Invoices!O:P,A403,Invoices!P:P)/COUNTIF(Invoices!O:P,A403),0),IF(COUNTIF(Invoices!Q:R,A403)&lt;&gt;0,IF(COUNTIF(Invoices!Q:R,A403)&lt;&gt;0,SUMIF(Invoices!Q:R,A403,Invoices!R:R)/COUNTIF(Invoices!Q:R,A403),0),IF(COUNTIF(Invoices!S:T,A403)&lt;&gt;0,IF(COUNTIF(Invoices!S:T,A403)&lt;&gt;0,SUMIF(Invoices!S:T,A403,Invoices!T:T)/COUNTIF(Invoices!S:T,A403),0),IF(COUNTIF(Invoices!U:V,A403)&lt;&gt;0,IF(COUNTIF(Invoices!U:V,A403)&lt;&gt;0,SUMIF(Invoices!U:V,A403,Invoices!V:V)/COUNTIF(Invoices!U:V,A403),0),IF(COUNTIF(Invoices!W:X,A403)&lt;&gt;0,IF(COUNTIF(Invoices!W:X,A403)&lt;&gt;0,SUMIF(Invoices!W:X,A403,Invoices!X:X)/COUNTIF(Invoices!W:X,A403),0),IF(COUNTIF(Invoices!Y:Z,A403)&lt;&gt;0,IF(COUNTIF(Invoices!Y:Z,A403)&lt;&gt;0,SUMIF(Invoices!Y:Z,A403,Invoices!Z:Z)/COUNTIF(Invoices!Y:Z,A403),0),IF(COUNTIF(Invoices!AA:AB,A403)&lt;&gt;0,IF(COUNTIF(Invoices!AA:AB,A403)&lt;&gt;0,SUMIF(Invoices!AA:AB,A403,Invoices!AB:AB)/COUNTIF(Invoices!AA:AB,A403),0),IF(COUNTIF(Invoices!AC:AD,A403)&lt;&gt;0,IF(COUNTIF(Invoices!AC:AD,A403)&lt;&gt;0,SUMIF(Invoices!AC:AD,A403,Invoices!AD:AD)/COUNTIF(Invoices!AC:AD,A403),0),IF(COUNTIF(Invoices!AE:AF,A403)&lt;&gt;0,IF(COUNTIF(Invoices!AE:AF,A403)&lt;&gt;0,SUMIF(Invoices!AE:AF,A403,Invoices!AF:AF)/COUNTIF(Invoices!AE:AF,A403),0),IF(COUNTIF(Invoices!AG:AH,A403)&lt;&gt;0,IF(COUNTIF(Invoices!AG:AH,A403)&lt;&gt;0,SUMIF(Invoices!AG:AH,A403,Invoices!AH:AH)/COUNTIF(Invoices!AG:AH,A403),0),IF(COUNTIF(Invoices!AI:AJ,A403)&lt;&gt;0,IF(COUNTIF(Invoices!AI:AJ,A403)&lt;&gt;0,SUMIF(Invoices!AI:AJ,A403,Invoices!AJ:AJ)/COUNTIF(Invoices!AI:AJ,A403),0),IF(COUNTIF(Invoices!AK:AL,A403)&lt;&gt;0,IF(COUNTIF(Invoices!AK:AL,A403)&lt;&gt;0,SUMIF(Invoices!AK:AL,A403,Invoices!AL:AL)/COUNTIF(Invoices!AK:AL,A403),0),IF(COUNTIF(Invoices!AM:AN,A403)&lt;&gt;0,IF(COUNTIF(Invoices!AM:AN,A403)&lt;&gt;0,SUMIF(Invoices!AM:AN,A403,Invoices!AN:AN)/COUNTIF(Invoices!AM:AN,A403),0),"Not Available")))))))))))))))</f>
        <v>0.99</v>
      </c>
    </row>
    <row r="404" spans="1:5" ht="13" x14ac:dyDescent="0.15">
      <c r="A404" s="6" t="s">
        <v>1374</v>
      </c>
      <c r="C404" s="6" t="s">
        <v>804</v>
      </c>
      <c r="D404" s="6" t="s">
        <v>677</v>
      </c>
      <c r="E404" t="str">
        <f>IF(COUNTIF(Invoices!K:L,A404)&lt;&gt;0,IF(COUNTIF(Invoices!K:L,A404)&lt;&gt;0,SUMIF(Invoices!K:L,A404,Invoices!L:L)/COUNTIF(Invoices!K:L,A404),0),IF(COUNTIF(Invoices!M:N,A404)&lt;&gt;0,IF(COUNTIF(Invoices!M:N,A404)&lt;&gt;0,SUMIF(Invoices!M:N,A404,Invoices!N:N)/COUNTIF(Invoices!M:N,A404),0),IF(COUNTIF(Invoices!O:P,A404)&lt;&gt;0,IF(COUNTIF(Invoices!O:P,A404)&lt;&gt;0,SUMIF(Invoices!O:P,A404,Invoices!P:P)/COUNTIF(Invoices!O:P,A404),0),IF(COUNTIF(Invoices!Q:R,A404)&lt;&gt;0,IF(COUNTIF(Invoices!Q:R,A404)&lt;&gt;0,SUMIF(Invoices!Q:R,A404,Invoices!R:R)/COUNTIF(Invoices!Q:R,A404),0),IF(COUNTIF(Invoices!S:T,A404)&lt;&gt;0,IF(COUNTIF(Invoices!S:T,A404)&lt;&gt;0,SUMIF(Invoices!S:T,A404,Invoices!T:T)/COUNTIF(Invoices!S:T,A404),0),IF(COUNTIF(Invoices!U:V,A404)&lt;&gt;0,IF(COUNTIF(Invoices!U:V,A404)&lt;&gt;0,SUMIF(Invoices!U:V,A404,Invoices!V:V)/COUNTIF(Invoices!U:V,A404),0),IF(COUNTIF(Invoices!W:X,A404)&lt;&gt;0,IF(COUNTIF(Invoices!W:X,A404)&lt;&gt;0,SUMIF(Invoices!W:X,A404,Invoices!X:X)/COUNTIF(Invoices!W:X,A404),0),IF(COUNTIF(Invoices!Y:Z,A404)&lt;&gt;0,IF(COUNTIF(Invoices!Y:Z,A404)&lt;&gt;0,SUMIF(Invoices!Y:Z,A404,Invoices!Z:Z)/COUNTIF(Invoices!Y:Z,A404),0),IF(COUNTIF(Invoices!AA:AB,A404)&lt;&gt;0,IF(COUNTIF(Invoices!AA:AB,A404)&lt;&gt;0,SUMIF(Invoices!AA:AB,A404,Invoices!AB:AB)/COUNTIF(Invoices!AA:AB,A404),0),IF(COUNTIF(Invoices!AC:AD,A404)&lt;&gt;0,IF(COUNTIF(Invoices!AC:AD,A404)&lt;&gt;0,SUMIF(Invoices!AC:AD,A404,Invoices!AD:AD)/COUNTIF(Invoices!AC:AD,A404),0),IF(COUNTIF(Invoices!AE:AF,A404)&lt;&gt;0,IF(COUNTIF(Invoices!AE:AF,A404)&lt;&gt;0,SUMIF(Invoices!AE:AF,A404,Invoices!AF:AF)/COUNTIF(Invoices!AE:AF,A404),0),IF(COUNTIF(Invoices!AG:AH,A404)&lt;&gt;0,IF(COUNTIF(Invoices!AG:AH,A404)&lt;&gt;0,SUMIF(Invoices!AG:AH,A404,Invoices!AH:AH)/COUNTIF(Invoices!AG:AH,A404),0),IF(COUNTIF(Invoices!AI:AJ,A404)&lt;&gt;0,IF(COUNTIF(Invoices!AI:AJ,A404)&lt;&gt;0,SUMIF(Invoices!AI:AJ,A404,Invoices!AJ:AJ)/COUNTIF(Invoices!AI:AJ,A404),0),IF(COUNTIF(Invoices!AK:AL,A404)&lt;&gt;0,IF(COUNTIF(Invoices!AK:AL,A404)&lt;&gt;0,SUMIF(Invoices!AK:AL,A404,Invoices!AL:AL)/COUNTIF(Invoices!AK:AL,A404),0),IF(COUNTIF(Invoices!AM:AN,A404)&lt;&gt;0,IF(COUNTIF(Invoices!AM:AN,A404)&lt;&gt;0,SUMIF(Invoices!AM:AN,A404,Invoices!AN:AN)/COUNTIF(Invoices!AM:AN,A404),0),"Not Available")))))))))))))))</f>
        <v>Not Available</v>
      </c>
    </row>
    <row r="405" spans="1:5" ht="13" x14ac:dyDescent="0.15">
      <c r="A405" s="6" t="s">
        <v>1375</v>
      </c>
      <c r="B405" s="6" t="s">
        <v>764</v>
      </c>
      <c r="C405" s="6" t="s">
        <v>765</v>
      </c>
      <c r="D405" s="6" t="s">
        <v>766</v>
      </c>
      <c r="E405" t="str">
        <f>IF(COUNTIF(Invoices!K:L,A405)&lt;&gt;0,IF(COUNTIF(Invoices!K:L,A405)&lt;&gt;0,SUMIF(Invoices!K:L,A405,Invoices!L:L)/COUNTIF(Invoices!K:L,A405),0),IF(COUNTIF(Invoices!M:N,A405)&lt;&gt;0,IF(COUNTIF(Invoices!M:N,A405)&lt;&gt;0,SUMIF(Invoices!M:N,A405,Invoices!N:N)/COUNTIF(Invoices!M:N,A405),0),IF(COUNTIF(Invoices!O:P,A405)&lt;&gt;0,IF(COUNTIF(Invoices!O:P,A405)&lt;&gt;0,SUMIF(Invoices!O:P,A405,Invoices!P:P)/COUNTIF(Invoices!O:P,A405),0),IF(COUNTIF(Invoices!Q:R,A405)&lt;&gt;0,IF(COUNTIF(Invoices!Q:R,A405)&lt;&gt;0,SUMIF(Invoices!Q:R,A405,Invoices!R:R)/COUNTIF(Invoices!Q:R,A405),0),IF(COUNTIF(Invoices!S:T,A405)&lt;&gt;0,IF(COUNTIF(Invoices!S:T,A405)&lt;&gt;0,SUMIF(Invoices!S:T,A405,Invoices!T:T)/COUNTIF(Invoices!S:T,A405),0),IF(COUNTIF(Invoices!U:V,A405)&lt;&gt;0,IF(COUNTIF(Invoices!U:V,A405)&lt;&gt;0,SUMIF(Invoices!U:V,A405,Invoices!V:V)/COUNTIF(Invoices!U:V,A405),0),IF(COUNTIF(Invoices!W:X,A405)&lt;&gt;0,IF(COUNTIF(Invoices!W:X,A405)&lt;&gt;0,SUMIF(Invoices!W:X,A405,Invoices!X:X)/COUNTIF(Invoices!W:X,A405),0),IF(COUNTIF(Invoices!Y:Z,A405)&lt;&gt;0,IF(COUNTIF(Invoices!Y:Z,A405)&lt;&gt;0,SUMIF(Invoices!Y:Z,A405,Invoices!Z:Z)/COUNTIF(Invoices!Y:Z,A405),0),IF(COUNTIF(Invoices!AA:AB,A405)&lt;&gt;0,IF(COUNTIF(Invoices!AA:AB,A405)&lt;&gt;0,SUMIF(Invoices!AA:AB,A405,Invoices!AB:AB)/COUNTIF(Invoices!AA:AB,A405),0),IF(COUNTIF(Invoices!AC:AD,A405)&lt;&gt;0,IF(COUNTIF(Invoices!AC:AD,A405)&lt;&gt;0,SUMIF(Invoices!AC:AD,A405,Invoices!AD:AD)/COUNTIF(Invoices!AC:AD,A405),0),IF(COUNTIF(Invoices!AE:AF,A405)&lt;&gt;0,IF(COUNTIF(Invoices!AE:AF,A405)&lt;&gt;0,SUMIF(Invoices!AE:AF,A405,Invoices!AF:AF)/COUNTIF(Invoices!AE:AF,A405),0),IF(COUNTIF(Invoices!AG:AH,A405)&lt;&gt;0,IF(COUNTIF(Invoices!AG:AH,A405)&lt;&gt;0,SUMIF(Invoices!AG:AH,A405,Invoices!AH:AH)/COUNTIF(Invoices!AG:AH,A405),0),IF(COUNTIF(Invoices!AI:AJ,A405)&lt;&gt;0,IF(COUNTIF(Invoices!AI:AJ,A405)&lt;&gt;0,SUMIF(Invoices!AI:AJ,A405,Invoices!AJ:AJ)/COUNTIF(Invoices!AI:AJ,A405),0),IF(COUNTIF(Invoices!AK:AL,A405)&lt;&gt;0,IF(COUNTIF(Invoices!AK:AL,A405)&lt;&gt;0,SUMIF(Invoices!AK:AL,A405,Invoices!AL:AL)/COUNTIF(Invoices!AK:AL,A405),0),IF(COUNTIF(Invoices!AM:AN,A405)&lt;&gt;0,IF(COUNTIF(Invoices!AM:AN,A405)&lt;&gt;0,SUMIF(Invoices!AM:AN,A405,Invoices!AN:AN)/COUNTIF(Invoices!AM:AN,A405),0),"Not Available")))))))))))))))</f>
        <v>Not Available</v>
      </c>
    </row>
    <row r="406" spans="1:5" ht="13" x14ac:dyDescent="0.15">
      <c r="A406" s="6" t="s">
        <v>762</v>
      </c>
      <c r="C406" s="6" t="s">
        <v>762</v>
      </c>
      <c r="D406" s="6" t="s">
        <v>762</v>
      </c>
      <c r="E406">
        <f ca="1">IF(COUNTIF(Invoices!K:L,A406)&lt;&gt;0,IF(COUNTIF(Invoices!K:L,A406)&lt;&gt;0,SUMIF(Invoices!K:L,A406,Invoices!L:L)/COUNTIF(Invoices!K:L,A406),0),IF(COUNTIF(Invoices!M:N,A406)&lt;&gt;0,IF(COUNTIF(Invoices!M:N,A406)&lt;&gt;0,SUMIF(Invoices!M:N,A406,Invoices!N:N)/COUNTIF(Invoices!M:N,A406),0),IF(COUNTIF(Invoices!O:P,A406)&lt;&gt;0,IF(COUNTIF(Invoices!O:P,A406)&lt;&gt;0,SUMIF(Invoices!O:P,A406,Invoices!P:P)/COUNTIF(Invoices!O:P,A406),0),IF(COUNTIF(Invoices!Q:R,A406)&lt;&gt;0,IF(COUNTIF(Invoices!Q:R,A406)&lt;&gt;0,SUMIF(Invoices!Q:R,A406,Invoices!R:R)/COUNTIF(Invoices!Q:R,A406),0),IF(COUNTIF(Invoices!S:T,A406)&lt;&gt;0,IF(COUNTIF(Invoices!S:T,A406)&lt;&gt;0,SUMIF(Invoices!S:T,A406,Invoices!T:T)/COUNTIF(Invoices!S:T,A406),0),IF(COUNTIF(Invoices!U:V,A406)&lt;&gt;0,IF(COUNTIF(Invoices!U:V,A406)&lt;&gt;0,SUMIF(Invoices!U:V,A406,Invoices!V:V)/COUNTIF(Invoices!U:V,A406),0),IF(COUNTIF(Invoices!W:X,A406)&lt;&gt;0,IF(COUNTIF(Invoices!W:X,A406)&lt;&gt;0,SUMIF(Invoices!W:X,A406,Invoices!X:X)/COUNTIF(Invoices!W:X,A406),0),IF(COUNTIF(Invoices!Y:Z,A406)&lt;&gt;0,IF(COUNTIF(Invoices!Y:Z,A406)&lt;&gt;0,SUMIF(Invoices!Y:Z,A406,Invoices!Z:Z)/COUNTIF(Invoices!Y:Z,A406),0),IF(COUNTIF(Invoices!AA:AB,A406)&lt;&gt;0,IF(COUNTIF(Invoices!AA:AB,A406)&lt;&gt;0,SUMIF(Invoices!AA:AB,A406,Invoices!AB:AB)/COUNTIF(Invoices!AA:AB,A406),0),IF(COUNTIF(Invoices!AC:AD,A406)&lt;&gt;0,IF(COUNTIF(Invoices!AC:AD,A406)&lt;&gt;0,SUMIF(Invoices!AC:AD,A406,Invoices!AD:AD)/COUNTIF(Invoices!AC:AD,A406),0),IF(COUNTIF(Invoices!AE:AF,A406)&lt;&gt;0,IF(COUNTIF(Invoices!AE:AF,A406)&lt;&gt;0,SUMIF(Invoices!AE:AF,A406,Invoices!AF:AF)/COUNTIF(Invoices!AE:AF,A406),0),IF(COUNTIF(Invoices!AG:AH,A406)&lt;&gt;0,IF(COUNTIF(Invoices!AG:AH,A406)&lt;&gt;0,SUMIF(Invoices!AG:AH,A406,Invoices!AH:AH)/COUNTIF(Invoices!AG:AH,A406),0),IF(COUNTIF(Invoices!AI:AJ,A406)&lt;&gt;0,IF(COUNTIF(Invoices!AI:AJ,A406)&lt;&gt;0,SUMIF(Invoices!AI:AJ,A406,Invoices!AJ:AJ)/COUNTIF(Invoices!AI:AJ,A406),0),IF(COUNTIF(Invoices!AK:AL,A406)&lt;&gt;0,IF(COUNTIF(Invoices!AK:AL,A406)&lt;&gt;0,SUMIF(Invoices!AK:AL,A406,Invoices!AL:AL)/COUNTIF(Invoices!AK:AL,A406),0),IF(COUNTIF(Invoices!AM:AN,A406)&lt;&gt;0,IF(COUNTIF(Invoices!AM:AN,A406)&lt;&gt;0,SUMIF(Invoices!AM:AN,A406,Invoices!AN:AN)/COUNTIF(Invoices!AM:AN,A406),0),"Not Available")))))))))))))))</f>
        <v>0.99</v>
      </c>
    </row>
    <row r="407" spans="1:5" ht="13" x14ac:dyDescent="0.15">
      <c r="A407" s="6" t="s">
        <v>1376</v>
      </c>
      <c r="C407" s="6" t="s">
        <v>762</v>
      </c>
      <c r="D407" s="6" t="s">
        <v>762</v>
      </c>
      <c r="E407">
        <f ca="1">IF(COUNTIF(Invoices!K:L,A407)&lt;&gt;0,IF(COUNTIF(Invoices!K:L,A407)&lt;&gt;0,SUMIF(Invoices!K:L,A407,Invoices!L:L)/COUNTIF(Invoices!K:L,A407),0),IF(COUNTIF(Invoices!M:N,A407)&lt;&gt;0,IF(COUNTIF(Invoices!M:N,A407)&lt;&gt;0,SUMIF(Invoices!M:N,A407,Invoices!N:N)/COUNTIF(Invoices!M:N,A407),0),IF(COUNTIF(Invoices!O:P,A407)&lt;&gt;0,IF(COUNTIF(Invoices!O:P,A407)&lt;&gt;0,SUMIF(Invoices!O:P,A407,Invoices!P:P)/COUNTIF(Invoices!O:P,A407),0),IF(COUNTIF(Invoices!Q:R,A407)&lt;&gt;0,IF(COUNTIF(Invoices!Q:R,A407)&lt;&gt;0,SUMIF(Invoices!Q:R,A407,Invoices!R:R)/COUNTIF(Invoices!Q:R,A407),0),IF(COUNTIF(Invoices!S:T,A407)&lt;&gt;0,IF(COUNTIF(Invoices!S:T,A407)&lt;&gt;0,SUMIF(Invoices!S:T,A407,Invoices!T:T)/COUNTIF(Invoices!S:T,A407),0),IF(COUNTIF(Invoices!U:V,A407)&lt;&gt;0,IF(COUNTIF(Invoices!U:V,A407)&lt;&gt;0,SUMIF(Invoices!U:V,A407,Invoices!V:V)/COUNTIF(Invoices!U:V,A407),0),IF(COUNTIF(Invoices!W:X,A407)&lt;&gt;0,IF(COUNTIF(Invoices!W:X,A407)&lt;&gt;0,SUMIF(Invoices!W:X,A407,Invoices!X:X)/COUNTIF(Invoices!W:X,A407),0),IF(COUNTIF(Invoices!Y:Z,A407)&lt;&gt;0,IF(COUNTIF(Invoices!Y:Z,A407)&lt;&gt;0,SUMIF(Invoices!Y:Z,A407,Invoices!Z:Z)/COUNTIF(Invoices!Y:Z,A407),0),IF(COUNTIF(Invoices!AA:AB,A407)&lt;&gt;0,IF(COUNTIF(Invoices!AA:AB,A407)&lt;&gt;0,SUMIF(Invoices!AA:AB,A407,Invoices!AB:AB)/COUNTIF(Invoices!AA:AB,A407),0),IF(COUNTIF(Invoices!AC:AD,A407)&lt;&gt;0,IF(COUNTIF(Invoices!AC:AD,A407)&lt;&gt;0,SUMIF(Invoices!AC:AD,A407,Invoices!AD:AD)/COUNTIF(Invoices!AC:AD,A407),0),IF(COUNTIF(Invoices!AE:AF,A407)&lt;&gt;0,IF(COUNTIF(Invoices!AE:AF,A407)&lt;&gt;0,SUMIF(Invoices!AE:AF,A407,Invoices!AF:AF)/COUNTIF(Invoices!AE:AF,A407),0),IF(COUNTIF(Invoices!AG:AH,A407)&lt;&gt;0,IF(COUNTIF(Invoices!AG:AH,A407)&lt;&gt;0,SUMIF(Invoices!AG:AH,A407,Invoices!AH:AH)/COUNTIF(Invoices!AG:AH,A407),0),IF(COUNTIF(Invoices!AI:AJ,A407)&lt;&gt;0,IF(COUNTIF(Invoices!AI:AJ,A407)&lt;&gt;0,SUMIF(Invoices!AI:AJ,A407,Invoices!AJ:AJ)/COUNTIF(Invoices!AI:AJ,A407),0),IF(COUNTIF(Invoices!AK:AL,A407)&lt;&gt;0,IF(COUNTIF(Invoices!AK:AL,A407)&lt;&gt;0,SUMIF(Invoices!AK:AL,A407,Invoices!AL:AL)/COUNTIF(Invoices!AK:AL,A407),0),IF(COUNTIF(Invoices!AM:AN,A407)&lt;&gt;0,IF(COUNTIF(Invoices!AM:AN,A407)&lt;&gt;0,SUMIF(Invoices!AM:AN,A407,Invoices!AN:AN)/COUNTIF(Invoices!AM:AN,A407),0),"Not Available")))))))))))))))</f>
        <v>0.99</v>
      </c>
    </row>
    <row r="408" spans="1:5" ht="13" x14ac:dyDescent="0.15">
      <c r="A408" s="6" t="s">
        <v>1377</v>
      </c>
      <c r="C408" s="6" t="s">
        <v>762</v>
      </c>
      <c r="D408" s="6" t="s">
        <v>762</v>
      </c>
      <c r="E408">
        <f ca="1">IF(COUNTIF(Invoices!K:L,A408)&lt;&gt;0,IF(COUNTIF(Invoices!K:L,A408)&lt;&gt;0,SUMIF(Invoices!K:L,A408,Invoices!L:L)/COUNTIF(Invoices!K:L,A408),0),IF(COUNTIF(Invoices!M:N,A408)&lt;&gt;0,IF(COUNTIF(Invoices!M:N,A408)&lt;&gt;0,SUMIF(Invoices!M:N,A408,Invoices!N:N)/COUNTIF(Invoices!M:N,A408),0),IF(COUNTIF(Invoices!O:P,A408)&lt;&gt;0,IF(COUNTIF(Invoices!O:P,A408)&lt;&gt;0,SUMIF(Invoices!O:P,A408,Invoices!P:P)/COUNTIF(Invoices!O:P,A408),0),IF(COUNTIF(Invoices!Q:R,A408)&lt;&gt;0,IF(COUNTIF(Invoices!Q:R,A408)&lt;&gt;0,SUMIF(Invoices!Q:R,A408,Invoices!R:R)/COUNTIF(Invoices!Q:R,A408),0),IF(COUNTIF(Invoices!S:T,A408)&lt;&gt;0,IF(COUNTIF(Invoices!S:T,A408)&lt;&gt;0,SUMIF(Invoices!S:T,A408,Invoices!T:T)/COUNTIF(Invoices!S:T,A408),0),IF(COUNTIF(Invoices!U:V,A408)&lt;&gt;0,IF(COUNTIF(Invoices!U:V,A408)&lt;&gt;0,SUMIF(Invoices!U:V,A408,Invoices!V:V)/COUNTIF(Invoices!U:V,A408),0),IF(COUNTIF(Invoices!W:X,A408)&lt;&gt;0,IF(COUNTIF(Invoices!W:X,A408)&lt;&gt;0,SUMIF(Invoices!W:X,A408,Invoices!X:X)/COUNTIF(Invoices!W:X,A408),0),IF(COUNTIF(Invoices!Y:Z,A408)&lt;&gt;0,IF(COUNTIF(Invoices!Y:Z,A408)&lt;&gt;0,SUMIF(Invoices!Y:Z,A408,Invoices!Z:Z)/COUNTIF(Invoices!Y:Z,A408),0),IF(COUNTIF(Invoices!AA:AB,A408)&lt;&gt;0,IF(COUNTIF(Invoices!AA:AB,A408)&lt;&gt;0,SUMIF(Invoices!AA:AB,A408,Invoices!AB:AB)/COUNTIF(Invoices!AA:AB,A408),0),IF(COUNTIF(Invoices!AC:AD,A408)&lt;&gt;0,IF(COUNTIF(Invoices!AC:AD,A408)&lt;&gt;0,SUMIF(Invoices!AC:AD,A408,Invoices!AD:AD)/COUNTIF(Invoices!AC:AD,A408),0),IF(COUNTIF(Invoices!AE:AF,A408)&lt;&gt;0,IF(COUNTIF(Invoices!AE:AF,A408)&lt;&gt;0,SUMIF(Invoices!AE:AF,A408,Invoices!AF:AF)/COUNTIF(Invoices!AE:AF,A408),0),IF(COUNTIF(Invoices!AG:AH,A408)&lt;&gt;0,IF(COUNTIF(Invoices!AG:AH,A408)&lt;&gt;0,SUMIF(Invoices!AG:AH,A408,Invoices!AH:AH)/COUNTIF(Invoices!AG:AH,A408),0),IF(COUNTIF(Invoices!AI:AJ,A408)&lt;&gt;0,IF(COUNTIF(Invoices!AI:AJ,A408)&lt;&gt;0,SUMIF(Invoices!AI:AJ,A408,Invoices!AJ:AJ)/COUNTIF(Invoices!AI:AJ,A408),0),IF(COUNTIF(Invoices!AK:AL,A408)&lt;&gt;0,IF(COUNTIF(Invoices!AK:AL,A408)&lt;&gt;0,SUMIF(Invoices!AK:AL,A408,Invoices!AL:AL)/COUNTIF(Invoices!AK:AL,A408),0),IF(COUNTIF(Invoices!AM:AN,A408)&lt;&gt;0,IF(COUNTIF(Invoices!AM:AN,A408)&lt;&gt;0,SUMIF(Invoices!AM:AN,A408,Invoices!AN:AN)/COUNTIF(Invoices!AM:AN,A408),0),"Not Available")))))))))))))))</f>
        <v>0.99</v>
      </c>
    </row>
    <row r="409" spans="1:5" ht="13" x14ac:dyDescent="0.15">
      <c r="A409" s="6" t="s">
        <v>1378</v>
      </c>
      <c r="B409" s="6" t="s">
        <v>1274</v>
      </c>
      <c r="C409" s="6" t="s">
        <v>991</v>
      </c>
      <c r="D409" s="6" t="s">
        <v>714</v>
      </c>
      <c r="E409">
        <f ca="1">IF(COUNTIF(Invoices!K:L,A409)&lt;&gt;0,IF(COUNTIF(Invoices!K:L,A409)&lt;&gt;0,SUMIF(Invoices!K:L,A409,Invoices!L:L)/COUNTIF(Invoices!K:L,A409),0),IF(COUNTIF(Invoices!M:N,A409)&lt;&gt;0,IF(COUNTIF(Invoices!M:N,A409)&lt;&gt;0,SUMIF(Invoices!M:N,A409,Invoices!N:N)/COUNTIF(Invoices!M:N,A409),0),IF(COUNTIF(Invoices!O:P,A409)&lt;&gt;0,IF(COUNTIF(Invoices!O:P,A409)&lt;&gt;0,SUMIF(Invoices!O:P,A409,Invoices!P:P)/COUNTIF(Invoices!O:P,A409),0),IF(COUNTIF(Invoices!Q:R,A409)&lt;&gt;0,IF(COUNTIF(Invoices!Q:R,A409)&lt;&gt;0,SUMIF(Invoices!Q:R,A409,Invoices!R:R)/COUNTIF(Invoices!Q:R,A409),0),IF(COUNTIF(Invoices!S:T,A409)&lt;&gt;0,IF(COUNTIF(Invoices!S:T,A409)&lt;&gt;0,SUMIF(Invoices!S:T,A409,Invoices!T:T)/COUNTIF(Invoices!S:T,A409),0),IF(COUNTIF(Invoices!U:V,A409)&lt;&gt;0,IF(COUNTIF(Invoices!U:V,A409)&lt;&gt;0,SUMIF(Invoices!U:V,A409,Invoices!V:V)/COUNTIF(Invoices!U:V,A409),0),IF(COUNTIF(Invoices!W:X,A409)&lt;&gt;0,IF(COUNTIF(Invoices!W:X,A409)&lt;&gt;0,SUMIF(Invoices!W:X,A409,Invoices!X:X)/COUNTIF(Invoices!W:X,A409),0),IF(COUNTIF(Invoices!Y:Z,A409)&lt;&gt;0,IF(COUNTIF(Invoices!Y:Z,A409)&lt;&gt;0,SUMIF(Invoices!Y:Z,A409,Invoices!Z:Z)/COUNTIF(Invoices!Y:Z,A409),0),IF(COUNTIF(Invoices!AA:AB,A409)&lt;&gt;0,IF(COUNTIF(Invoices!AA:AB,A409)&lt;&gt;0,SUMIF(Invoices!AA:AB,A409,Invoices!AB:AB)/COUNTIF(Invoices!AA:AB,A409),0),IF(COUNTIF(Invoices!AC:AD,A409)&lt;&gt;0,IF(COUNTIF(Invoices!AC:AD,A409)&lt;&gt;0,SUMIF(Invoices!AC:AD,A409,Invoices!AD:AD)/COUNTIF(Invoices!AC:AD,A409),0),IF(COUNTIF(Invoices!AE:AF,A409)&lt;&gt;0,IF(COUNTIF(Invoices!AE:AF,A409)&lt;&gt;0,SUMIF(Invoices!AE:AF,A409,Invoices!AF:AF)/COUNTIF(Invoices!AE:AF,A409),0),IF(COUNTIF(Invoices!AG:AH,A409)&lt;&gt;0,IF(COUNTIF(Invoices!AG:AH,A409)&lt;&gt;0,SUMIF(Invoices!AG:AH,A409,Invoices!AH:AH)/COUNTIF(Invoices!AG:AH,A409),0),IF(COUNTIF(Invoices!AI:AJ,A409)&lt;&gt;0,IF(COUNTIF(Invoices!AI:AJ,A409)&lt;&gt;0,SUMIF(Invoices!AI:AJ,A409,Invoices!AJ:AJ)/COUNTIF(Invoices!AI:AJ,A409),0),IF(COUNTIF(Invoices!AK:AL,A409)&lt;&gt;0,IF(COUNTIF(Invoices!AK:AL,A409)&lt;&gt;0,SUMIF(Invoices!AK:AL,A409,Invoices!AL:AL)/COUNTIF(Invoices!AK:AL,A409),0),IF(COUNTIF(Invoices!AM:AN,A409)&lt;&gt;0,IF(COUNTIF(Invoices!AM:AN,A409)&lt;&gt;0,SUMIF(Invoices!AM:AN,A409,Invoices!AN:AN)/COUNTIF(Invoices!AM:AN,A409),0),"Not Available")))))))))))))))</f>
        <v>0.99</v>
      </c>
    </row>
    <row r="410" spans="1:5" ht="13" x14ac:dyDescent="0.15">
      <c r="A410" s="6" t="s">
        <v>1379</v>
      </c>
      <c r="B410" s="6" t="s">
        <v>1380</v>
      </c>
      <c r="C410" s="6" t="s">
        <v>1381</v>
      </c>
      <c r="D410" s="6" t="s">
        <v>810</v>
      </c>
      <c r="E410" t="str">
        <f>IF(COUNTIF(Invoices!K:L,A410)&lt;&gt;0,IF(COUNTIF(Invoices!K:L,A410)&lt;&gt;0,SUMIF(Invoices!K:L,A410,Invoices!L:L)/COUNTIF(Invoices!K:L,A410),0),IF(COUNTIF(Invoices!M:N,A410)&lt;&gt;0,IF(COUNTIF(Invoices!M:N,A410)&lt;&gt;0,SUMIF(Invoices!M:N,A410,Invoices!N:N)/COUNTIF(Invoices!M:N,A410),0),IF(COUNTIF(Invoices!O:P,A410)&lt;&gt;0,IF(COUNTIF(Invoices!O:P,A410)&lt;&gt;0,SUMIF(Invoices!O:P,A410,Invoices!P:P)/COUNTIF(Invoices!O:P,A410),0),IF(COUNTIF(Invoices!Q:R,A410)&lt;&gt;0,IF(COUNTIF(Invoices!Q:R,A410)&lt;&gt;0,SUMIF(Invoices!Q:R,A410,Invoices!R:R)/COUNTIF(Invoices!Q:R,A410),0),IF(COUNTIF(Invoices!S:T,A410)&lt;&gt;0,IF(COUNTIF(Invoices!S:T,A410)&lt;&gt;0,SUMIF(Invoices!S:T,A410,Invoices!T:T)/COUNTIF(Invoices!S:T,A410),0),IF(COUNTIF(Invoices!U:V,A410)&lt;&gt;0,IF(COUNTIF(Invoices!U:V,A410)&lt;&gt;0,SUMIF(Invoices!U:V,A410,Invoices!V:V)/COUNTIF(Invoices!U:V,A410),0),IF(COUNTIF(Invoices!W:X,A410)&lt;&gt;0,IF(COUNTIF(Invoices!W:X,A410)&lt;&gt;0,SUMIF(Invoices!W:X,A410,Invoices!X:X)/COUNTIF(Invoices!W:X,A410),0),IF(COUNTIF(Invoices!Y:Z,A410)&lt;&gt;0,IF(COUNTIF(Invoices!Y:Z,A410)&lt;&gt;0,SUMIF(Invoices!Y:Z,A410,Invoices!Z:Z)/COUNTIF(Invoices!Y:Z,A410),0),IF(COUNTIF(Invoices!AA:AB,A410)&lt;&gt;0,IF(COUNTIF(Invoices!AA:AB,A410)&lt;&gt;0,SUMIF(Invoices!AA:AB,A410,Invoices!AB:AB)/COUNTIF(Invoices!AA:AB,A410),0),IF(COUNTIF(Invoices!AC:AD,A410)&lt;&gt;0,IF(COUNTIF(Invoices!AC:AD,A410)&lt;&gt;0,SUMIF(Invoices!AC:AD,A410,Invoices!AD:AD)/COUNTIF(Invoices!AC:AD,A410),0),IF(COUNTIF(Invoices!AE:AF,A410)&lt;&gt;0,IF(COUNTIF(Invoices!AE:AF,A410)&lt;&gt;0,SUMIF(Invoices!AE:AF,A410,Invoices!AF:AF)/COUNTIF(Invoices!AE:AF,A410),0),IF(COUNTIF(Invoices!AG:AH,A410)&lt;&gt;0,IF(COUNTIF(Invoices!AG:AH,A410)&lt;&gt;0,SUMIF(Invoices!AG:AH,A410,Invoices!AH:AH)/COUNTIF(Invoices!AG:AH,A410),0),IF(COUNTIF(Invoices!AI:AJ,A410)&lt;&gt;0,IF(COUNTIF(Invoices!AI:AJ,A410)&lt;&gt;0,SUMIF(Invoices!AI:AJ,A410,Invoices!AJ:AJ)/COUNTIF(Invoices!AI:AJ,A410),0),IF(COUNTIF(Invoices!AK:AL,A410)&lt;&gt;0,IF(COUNTIF(Invoices!AK:AL,A410)&lt;&gt;0,SUMIF(Invoices!AK:AL,A410,Invoices!AL:AL)/COUNTIF(Invoices!AK:AL,A410),0),IF(COUNTIF(Invoices!AM:AN,A410)&lt;&gt;0,IF(COUNTIF(Invoices!AM:AN,A410)&lt;&gt;0,SUMIF(Invoices!AM:AN,A410,Invoices!AN:AN)/COUNTIF(Invoices!AM:AN,A410),0),"Not Available")))))))))))))))</f>
        <v>Not Available</v>
      </c>
    </row>
    <row r="411" spans="1:5" ht="13" x14ac:dyDescent="0.15">
      <c r="A411" s="6" t="s">
        <v>1382</v>
      </c>
      <c r="C411" s="6" t="s">
        <v>1363</v>
      </c>
      <c r="D411" s="6" t="s">
        <v>1364</v>
      </c>
      <c r="E411">
        <f ca="1">IF(COUNTIF(Invoices!K:L,A411)&lt;&gt;0,IF(COUNTIF(Invoices!K:L,A411)&lt;&gt;0,SUMIF(Invoices!K:L,A411,Invoices!L:L)/COUNTIF(Invoices!K:L,A411),0),IF(COUNTIF(Invoices!M:N,A411)&lt;&gt;0,IF(COUNTIF(Invoices!M:N,A411)&lt;&gt;0,SUMIF(Invoices!M:N,A411,Invoices!N:N)/COUNTIF(Invoices!M:N,A411),0),IF(COUNTIF(Invoices!O:P,A411)&lt;&gt;0,IF(COUNTIF(Invoices!O:P,A411)&lt;&gt;0,SUMIF(Invoices!O:P,A411,Invoices!P:P)/COUNTIF(Invoices!O:P,A411),0),IF(COUNTIF(Invoices!Q:R,A411)&lt;&gt;0,IF(COUNTIF(Invoices!Q:R,A411)&lt;&gt;0,SUMIF(Invoices!Q:R,A411,Invoices!R:R)/COUNTIF(Invoices!Q:R,A411),0),IF(COUNTIF(Invoices!S:T,A411)&lt;&gt;0,IF(COUNTIF(Invoices!S:T,A411)&lt;&gt;0,SUMIF(Invoices!S:T,A411,Invoices!T:T)/COUNTIF(Invoices!S:T,A411),0),IF(COUNTIF(Invoices!U:V,A411)&lt;&gt;0,IF(COUNTIF(Invoices!U:V,A411)&lt;&gt;0,SUMIF(Invoices!U:V,A411,Invoices!V:V)/COUNTIF(Invoices!U:V,A411),0),IF(COUNTIF(Invoices!W:X,A411)&lt;&gt;0,IF(COUNTIF(Invoices!W:X,A411)&lt;&gt;0,SUMIF(Invoices!W:X,A411,Invoices!X:X)/COUNTIF(Invoices!W:X,A411),0),IF(COUNTIF(Invoices!Y:Z,A411)&lt;&gt;0,IF(COUNTIF(Invoices!Y:Z,A411)&lt;&gt;0,SUMIF(Invoices!Y:Z,A411,Invoices!Z:Z)/COUNTIF(Invoices!Y:Z,A411),0),IF(COUNTIF(Invoices!AA:AB,A411)&lt;&gt;0,IF(COUNTIF(Invoices!AA:AB,A411)&lt;&gt;0,SUMIF(Invoices!AA:AB,A411,Invoices!AB:AB)/COUNTIF(Invoices!AA:AB,A411),0),IF(COUNTIF(Invoices!AC:AD,A411)&lt;&gt;0,IF(COUNTIF(Invoices!AC:AD,A411)&lt;&gt;0,SUMIF(Invoices!AC:AD,A411,Invoices!AD:AD)/COUNTIF(Invoices!AC:AD,A411),0),IF(COUNTIF(Invoices!AE:AF,A411)&lt;&gt;0,IF(COUNTIF(Invoices!AE:AF,A411)&lt;&gt;0,SUMIF(Invoices!AE:AF,A411,Invoices!AF:AF)/COUNTIF(Invoices!AE:AF,A411),0),IF(COUNTIF(Invoices!AG:AH,A411)&lt;&gt;0,IF(COUNTIF(Invoices!AG:AH,A411)&lt;&gt;0,SUMIF(Invoices!AG:AH,A411,Invoices!AH:AH)/COUNTIF(Invoices!AG:AH,A411),0),IF(COUNTIF(Invoices!AI:AJ,A411)&lt;&gt;0,IF(COUNTIF(Invoices!AI:AJ,A411)&lt;&gt;0,SUMIF(Invoices!AI:AJ,A411,Invoices!AJ:AJ)/COUNTIF(Invoices!AI:AJ,A411),0),IF(COUNTIF(Invoices!AK:AL,A411)&lt;&gt;0,IF(COUNTIF(Invoices!AK:AL,A411)&lt;&gt;0,SUMIF(Invoices!AK:AL,A411,Invoices!AL:AL)/COUNTIF(Invoices!AK:AL,A411),0),IF(COUNTIF(Invoices!AM:AN,A411)&lt;&gt;0,IF(COUNTIF(Invoices!AM:AN,A411)&lt;&gt;0,SUMIF(Invoices!AM:AN,A411,Invoices!AN:AN)/COUNTIF(Invoices!AM:AN,A411),0),"Not Available")))))))))))))))</f>
        <v>0.99</v>
      </c>
    </row>
    <row r="412" spans="1:5" ht="13" x14ac:dyDescent="0.15">
      <c r="A412" s="6" t="s">
        <v>1383</v>
      </c>
      <c r="B412" s="6" t="s">
        <v>1384</v>
      </c>
      <c r="C412" s="6" t="s">
        <v>1304</v>
      </c>
      <c r="D412" s="6" t="s">
        <v>810</v>
      </c>
      <c r="E412">
        <f ca="1">IF(COUNTIF(Invoices!K:L,A412)&lt;&gt;0,IF(COUNTIF(Invoices!K:L,A412)&lt;&gt;0,SUMIF(Invoices!K:L,A412,Invoices!L:L)/COUNTIF(Invoices!K:L,A412),0),IF(COUNTIF(Invoices!M:N,A412)&lt;&gt;0,IF(COUNTIF(Invoices!M:N,A412)&lt;&gt;0,SUMIF(Invoices!M:N,A412,Invoices!N:N)/COUNTIF(Invoices!M:N,A412),0),IF(COUNTIF(Invoices!O:P,A412)&lt;&gt;0,IF(COUNTIF(Invoices!O:P,A412)&lt;&gt;0,SUMIF(Invoices!O:P,A412,Invoices!P:P)/COUNTIF(Invoices!O:P,A412),0),IF(COUNTIF(Invoices!Q:R,A412)&lt;&gt;0,IF(COUNTIF(Invoices!Q:R,A412)&lt;&gt;0,SUMIF(Invoices!Q:R,A412,Invoices!R:R)/COUNTIF(Invoices!Q:R,A412),0),IF(COUNTIF(Invoices!S:T,A412)&lt;&gt;0,IF(COUNTIF(Invoices!S:T,A412)&lt;&gt;0,SUMIF(Invoices!S:T,A412,Invoices!T:T)/COUNTIF(Invoices!S:T,A412),0),IF(COUNTIF(Invoices!U:V,A412)&lt;&gt;0,IF(COUNTIF(Invoices!U:V,A412)&lt;&gt;0,SUMIF(Invoices!U:V,A412,Invoices!V:V)/COUNTIF(Invoices!U:V,A412),0),IF(COUNTIF(Invoices!W:X,A412)&lt;&gt;0,IF(COUNTIF(Invoices!W:X,A412)&lt;&gt;0,SUMIF(Invoices!W:X,A412,Invoices!X:X)/COUNTIF(Invoices!W:X,A412),0),IF(COUNTIF(Invoices!Y:Z,A412)&lt;&gt;0,IF(COUNTIF(Invoices!Y:Z,A412)&lt;&gt;0,SUMIF(Invoices!Y:Z,A412,Invoices!Z:Z)/COUNTIF(Invoices!Y:Z,A412),0),IF(COUNTIF(Invoices!AA:AB,A412)&lt;&gt;0,IF(COUNTIF(Invoices!AA:AB,A412)&lt;&gt;0,SUMIF(Invoices!AA:AB,A412,Invoices!AB:AB)/COUNTIF(Invoices!AA:AB,A412),0),IF(COUNTIF(Invoices!AC:AD,A412)&lt;&gt;0,IF(COUNTIF(Invoices!AC:AD,A412)&lt;&gt;0,SUMIF(Invoices!AC:AD,A412,Invoices!AD:AD)/COUNTIF(Invoices!AC:AD,A412),0),IF(COUNTIF(Invoices!AE:AF,A412)&lt;&gt;0,IF(COUNTIF(Invoices!AE:AF,A412)&lt;&gt;0,SUMIF(Invoices!AE:AF,A412,Invoices!AF:AF)/COUNTIF(Invoices!AE:AF,A412),0),IF(COUNTIF(Invoices!AG:AH,A412)&lt;&gt;0,IF(COUNTIF(Invoices!AG:AH,A412)&lt;&gt;0,SUMIF(Invoices!AG:AH,A412,Invoices!AH:AH)/COUNTIF(Invoices!AG:AH,A412),0),IF(COUNTIF(Invoices!AI:AJ,A412)&lt;&gt;0,IF(COUNTIF(Invoices!AI:AJ,A412)&lt;&gt;0,SUMIF(Invoices!AI:AJ,A412,Invoices!AJ:AJ)/COUNTIF(Invoices!AI:AJ,A412),0),IF(COUNTIF(Invoices!AK:AL,A412)&lt;&gt;0,IF(COUNTIF(Invoices!AK:AL,A412)&lt;&gt;0,SUMIF(Invoices!AK:AL,A412,Invoices!AL:AL)/COUNTIF(Invoices!AK:AL,A412),0),IF(COUNTIF(Invoices!AM:AN,A412)&lt;&gt;0,IF(COUNTIF(Invoices!AM:AN,A412)&lt;&gt;0,SUMIF(Invoices!AM:AN,A412,Invoices!AN:AN)/COUNTIF(Invoices!AM:AN,A412),0),"Not Available")))))))))))))))</f>
        <v>0.99</v>
      </c>
    </row>
    <row r="413" spans="1:5" ht="13" x14ac:dyDescent="0.15">
      <c r="A413" s="6" t="s">
        <v>1385</v>
      </c>
      <c r="B413" s="6" t="s">
        <v>1316</v>
      </c>
      <c r="C413" s="6" t="s">
        <v>1317</v>
      </c>
      <c r="D413" s="6" t="s">
        <v>1318</v>
      </c>
      <c r="E413" t="str">
        <f>IF(COUNTIF(Invoices!K:L,A413)&lt;&gt;0,IF(COUNTIF(Invoices!K:L,A413)&lt;&gt;0,SUMIF(Invoices!K:L,A413,Invoices!L:L)/COUNTIF(Invoices!K:L,A413),0),IF(COUNTIF(Invoices!M:N,A413)&lt;&gt;0,IF(COUNTIF(Invoices!M:N,A413)&lt;&gt;0,SUMIF(Invoices!M:N,A413,Invoices!N:N)/COUNTIF(Invoices!M:N,A413),0),IF(COUNTIF(Invoices!O:P,A413)&lt;&gt;0,IF(COUNTIF(Invoices!O:P,A413)&lt;&gt;0,SUMIF(Invoices!O:P,A413,Invoices!P:P)/COUNTIF(Invoices!O:P,A413),0),IF(COUNTIF(Invoices!Q:R,A413)&lt;&gt;0,IF(COUNTIF(Invoices!Q:R,A413)&lt;&gt;0,SUMIF(Invoices!Q:R,A413,Invoices!R:R)/COUNTIF(Invoices!Q:R,A413),0),IF(COUNTIF(Invoices!S:T,A413)&lt;&gt;0,IF(COUNTIF(Invoices!S:T,A413)&lt;&gt;0,SUMIF(Invoices!S:T,A413,Invoices!T:T)/COUNTIF(Invoices!S:T,A413),0),IF(COUNTIF(Invoices!U:V,A413)&lt;&gt;0,IF(COUNTIF(Invoices!U:V,A413)&lt;&gt;0,SUMIF(Invoices!U:V,A413,Invoices!V:V)/COUNTIF(Invoices!U:V,A413),0),IF(COUNTIF(Invoices!W:X,A413)&lt;&gt;0,IF(COUNTIF(Invoices!W:X,A413)&lt;&gt;0,SUMIF(Invoices!W:X,A413,Invoices!X:X)/COUNTIF(Invoices!W:X,A413),0),IF(COUNTIF(Invoices!Y:Z,A413)&lt;&gt;0,IF(COUNTIF(Invoices!Y:Z,A413)&lt;&gt;0,SUMIF(Invoices!Y:Z,A413,Invoices!Z:Z)/COUNTIF(Invoices!Y:Z,A413),0),IF(COUNTIF(Invoices!AA:AB,A413)&lt;&gt;0,IF(COUNTIF(Invoices!AA:AB,A413)&lt;&gt;0,SUMIF(Invoices!AA:AB,A413,Invoices!AB:AB)/COUNTIF(Invoices!AA:AB,A413),0),IF(COUNTIF(Invoices!AC:AD,A413)&lt;&gt;0,IF(COUNTIF(Invoices!AC:AD,A413)&lt;&gt;0,SUMIF(Invoices!AC:AD,A413,Invoices!AD:AD)/COUNTIF(Invoices!AC:AD,A413),0),IF(COUNTIF(Invoices!AE:AF,A413)&lt;&gt;0,IF(COUNTIF(Invoices!AE:AF,A413)&lt;&gt;0,SUMIF(Invoices!AE:AF,A413,Invoices!AF:AF)/COUNTIF(Invoices!AE:AF,A413),0),IF(COUNTIF(Invoices!AG:AH,A413)&lt;&gt;0,IF(COUNTIF(Invoices!AG:AH,A413)&lt;&gt;0,SUMIF(Invoices!AG:AH,A413,Invoices!AH:AH)/COUNTIF(Invoices!AG:AH,A413),0),IF(COUNTIF(Invoices!AI:AJ,A413)&lt;&gt;0,IF(COUNTIF(Invoices!AI:AJ,A413)&lt;&gt;0,SUMIF(Invoices!AI:AJ,A413,Invoices!AJ:AJ)/COUNTIF(Invoices!AI:AJ,A413),0),IF(COUNTIF(Invoices!AK:AL,A413)&lt;&gt;0,IF(COUNTIF(Invoices!AK:AL,A413)&lt;&gt;0,SUMIF(Invoices!AK:AL,A413,Invoices!AL:AL)/COUNTIF(Invoices!AK:AL,A413),0),IF(COUNTIF(Invoices!AM:AN,A413)&lt;&gt;0,IF(COUNTIF(Invoices!AM:AN,A413)&lt;&gt;0,SUMIF(Invoices!AM:AN,A413,Invoices!AN:AN)/COUNTIF(Invoices!AM:AN,A413),0),"Not Available")))))))))))))))</f>
        <v>Not Available</v>
      </c>
    </row>
    <row r="414" spans="1:5" ht="13" x14ac:dyDescent="0.15">
      <c r="A414" s="6" t="s">
        <v>1386</v>
      </c>
      <c r="B414" s="6" t="s">
        <v>1387</v>
      </c>
      <c r="C414" s="6" t="s">
        <v>1388</v>
      </c>
      <c r="D414" s="6" t="s">
        <v>1389</v>
      </c>
      <c r="E414">
        <f ca="1">IF(COUNTIF(Invoices!K:L,A414)&lt;&gt;0,IF(COUNTIF(Invoices!K:L,A414)&lt;&gt;0,SUMIF(Invoices!K:L,A414,Invoices!L:L)/COUNTIF(Invoices!K:L,A414),0),IF(COUNTIF(Invoices!M:N,A414)&lt;&gt;0,IF(COUNTIF(Invoices!M:N,A414)&lt;&gt;0,SUMIF(Invoices!M:N,A414,Invoices!N:N)/COUNTIF(Invoices!M:N,A414),0),IF(COUNTIF(Invoices!O:P,A414)&lt;&gt;0,IF(COUNTIF(Invoices!O:P,A414)&lt;&gt;0,SUMIF(Invoices!O:P,A414,Invoices!P:P)/COUNTIF(Invoices!O:P,A414),0),IF(COUNTIF(Invoices!Q:R,A414)&lt;&gt;0,IF(COUNTIF(Invoices!Q:R,A414)&lt;&gt;0,SUMIF(Invoices!Q:R,A414,Invoices!R:R)/COUNTIF(Invoices!Q:R,A414),0),IF(COUNTIF(Invoices!S:T,A414)&lt;&gt;0,IF(COUNTIF(Invoices!S:T,A414)&lt;&gt;0,SUMIF(Invoices!S:T,A414,Invoices!T:T)/COUNTIF(Invoices!S:T,A414),0),IF(COUNTIF(Invoices!U:V,A414)&lt;&gt;0,IF(COUNTIF(Invoices!U:V,A414)&lt;&gt;0,SUMIF(Invoices!U:V,A414,Invoices!V:V)/COUNTIF(Invoices!U:V,A414),0),IF(COUNTIF(Invoices!W:X,A414)&lt;&gt;0,IF(COUNTIF(Invoices!W:X,A414)&lt;&gt;0,SUMIF(Invoices!W:X,A414,Invoices!X:X)/COUNTIF(Invoices!W:X,A414),0),IF(COUNTIF(Invoices!Y:Z,A414)&lt;&gt;0,IF(COUNTIF(Invoices!Y:Z,A414)&lt;&gt;0,SUMIF(Invoices!Y:Z,A414,Invoices!Z:Z)/COUNTIF(Invoices!Y:Z,A414),0),IF(COUNTIF(Invoices!AA:AB,A414)&lt;&gt;0,IF(COUNTIF(Invoices!AA:AB,A414)&lt;&gt;0,SUMIF(Invoices!AA:AB,A414,Invoices!AB:AB)/COUNTIF(Invoices!AA:AB,A414),0),IF(COUNTIF(Invoices!AC:AD,A414)&lt;&gt;0,IF(COUNTIF(Invoices!AC:AD,A414)&lt;&gt;0,SUMIF(Invoices!AC:AD,A414,Invoices!AD:AD)/COUNTIF(Invoices!AC:AD,A414),0),IF(COUNTIF(Invoices!AE:AF,A414)&lt;&gt;0,IF(COUNTIF(Invoices!AE:AF,A414)&lt;&gt;0,SUMIF(Invoices!AE:AF,A414,Invoices!AF:AF)/COUNTIF(Invoices!AE:AF,A414),0),IF(COUNTIF(Invoices!AG:AH,A414)&lt;&gt;0,IF(COUNTIF(Invoices!AG:AH,A414)&lt;&gt;0,SUMIF(Invoices!AG:AH,A414,Invoices!AH:AH)/COUNTIF(Invoices!AG:AH,A414),0),IF(COUNTIF(Invoices!AI:AJ,A414)&lt;&gt;0,IF(COUNTIF(Invoices!AI:AJ,A414)&lt;&gt;0,SUMIF(Invoices!AI:AJ,A414,Invoices!AJ:AJ)/COUNTIF(Invoices!AI:AJ,A414),0),IF(COUNTIF(Invoices!AK:AL,A414)&lt;&gt;0,IF(COUNTIF(Invoices!AK:AL,A414)&lt;&gt;0,SUMIF(Invoices!AK:AL,A414,Invoices!AL:AL)/COUNTIF(Invoices!AK:AL,A414),0),IF(COUNTIF(Invoices!AM:AN,A414)&lt;&gt;0,IF(COUNTIF(Invoices!AM:AN,A414)&lt;&gt;0,SUMIF(Invoices!AM:AN,A414,Invoices!AN:AN)/COUNTIF(Invoices!AM:AN,A414),0),"Not Available")))))))))))))))</f>
        <v>0.99</v>
      </c>
    </row>
    <row r="415" spans="1:5" ht="13" x14ac:dyDescent="0.15">
      <c r="A415" s="6" t="s">
        <v>1390</v>
      </c>
      <c r="C415" s="6" t="s">
        <v>1391</v>
      </c>
      <c r="D415" s="6" t="s">
        <v>673</v>
      </c>
      <c r="E415" t="str">
        <f>IF(COUNTIF(Invoices!K:L,A415)&lt;&gt;0,IF(COUNTIF(Invoices!K:L,A415)&lt;&gt;0,SUMIF(Invoices!K:L,A415,Invoices!L:L)/COUNTIF(Invoices!K:L,A415),0),IF(COUNTIF(Invoices!M:N,A415)&lt;&gt;0,IF(COUNTIF(Invoices!M:N,A415)&lt;&gt;0,SUMIF(Invoices!M:N,A415,Invoices!N:N)/COUNTIF(Invoices!M:N,A415),0),IF(COUNTIF(Invoices!O:P,A415)&lt;&gt;0,IF(COUNTIF(Invoices!O:P,A415)&lt;&gt;0,SUMIF(Invoices!O:P,A415,Invoices!P:P)/COUNTIF(Invoices!O:P,A415),0),IF(COUNTIF(Invoices!Q:R,A415)&lt;&gt;0,IF(COUNTIF(Invoices!Q:R,A415)&lt;&gt;0,SUMIF(Invoices!Q:R,A415,Invoices!R:R)/COUNTIF(Invoices!Q:R,A415),0),IF(COUNTIF(Invoices!S:T,A415)&lt;&gt;0,IF(COUNTIF(Invoices!S:T,A415)&lt;&gt;0,SUMIF(Invoices!S:T,A415,Invoices!T:T)/COUNTIF(Invoices!S:T,A415),0),IF(COUNTIF(Invoices!U:V,A415)&lt;&gt;0,IF(COUNTIF(Invoices!U:V,A415)&lt;&gt;0,SUMIF(Invoices!U:V,A415,Invoices!V:V)/COUNTIF(Invoices!U:V,A415),0),IF(COUNTIF(Invoices!W:X,A415)&lt;&gt;0,IF(COUNTIF(Invoices!W:X,A415)&lt;&gt;0,SUMIF(Invoices!W:X,A415,Invoices!X:X)/COUNTIF(Invoices!W:X,A415),0),IF(COUNTIF(Invoices!Y:Z,A415)&lt;&gt;0,IF(COUNTIF(Invoices!Y:Z,A415)&lt;&gt;0,SUMIF(Invoices!Y:Z,A415,Invoices!Z:Z)/COUNTIF(Invoices!Y:Z,A415),0),IF(COUNTIF(Invoices!AA:AB,A415)&lt;&gt;0,IF(COUNTIF(Invoices!AA:AB,A415)&lt;&gt;0,SUMIF(Invoices!AA:AB,A415,Invoices!AB:AB)/COUNTIF(Invoices!AA:AB,A415),0),IF(COUNTIF(Invoices!AC:AD,A415)&lt;&gt;0,IF(COUNTIF(Invoices!AC:AD,A415)&lt;&gt;0,SUMIF(Invoices!AC:AD,A415,Invoices!AD:AD)/COUNTIF(Invoices!AC:AD,A415),0),IF(COUNTIF(Invoices!AE:AF,A415)&lt;&gt;0,IF(COUNTIF(Invoices!AE:AF,A415)&lt;&gt;0,SUMIF(Invoices!AE:AF,A415,Invoices!AF:AF)/COUNTIF(Invoices!AE:AF,A415),0),IF(COUNTIF(Invoices!AG:AH,A415)&lt;&gt;0,IF(COUNTIF(Invoices!AG:AH,A415)&lt;&gt;0,SUMIF(Invoices!AG:AH,A415,Invoices!AH:AH)/COUNTIF(Invoices!AG:AH,A415),0),IF(COUNTIF(Invoices!AI:AJ,A415)&lt;&gt;0,IF(COUNTIF(Invoices!AI:AJ,A415)&lt;&gt;0,SUMIF(Invoices!AI:AJ,A415,Invoices!AJ:AJ)/COUNTIF(Invoices!AI:AJ,A415),0),IF(COUNTIF(Invoices!AK:AL,A415)&lt;&gt;0,IF(COUNTIF(Invoices!AK:AL,A415)&lt;&gt;0,SUMIF(Invoices!AK:AL,A415,Invoices!AL:AL)/COUNTIF(Invoices!AK:AL,A415),0),IF(COUNTIF(Invoices!AM:AN,A415)&lt;&gt;0,IF(COUNTIF(Invoices!AM:AN,A415)&lt;&gt;0,SUMIF(Invoices!AM:AN,A415,Invoices!AN:AN)/COUNTIF(Invoices!AM:AN,A415),0),"Not Available")))))))))))))))</f>
        <v>Not Available</v>
      </c>
    </row>
    <row r="416" spans="1:5" ht="13" x14ac:dyDescent="0.15">
      <c r="A416" s="6" t="s">
        <v>1392</v>
      </c>
      <c r="C416" s="6" t="s">
        <v>1363</v>
      </c>
      <c r="D416" s="6" t="s">
        <v>1364</v>
      </c>
      <c r="E416">
        <f ca="1">IF(COUNTIF(Invoices!K:L,A416)&lt;&gt;0,IF(COUNTIF(Invoices!K:L,A416)&lt;&gt;0,SUMIF(Invoices!K:L,A416,Invoices!L:L)/COUNTIF(Invoices!K:L,A416),0),IF(COUNTIF(Invoices!M:N,A416)&lt;&gt;0,IF(COUNTIF(Invoices!M:N,A416)&lt;&gt;0,SUMIF(Invoices!M:N,A416,Invoices!N:N)/COUNTIF(Invoices!M:N,A416),0),IF(COUNTIF(Invoices!O:P,A416)&lt;&gt;0,IF(COUNTIF(Invoices!O:P,A416)&lt;&gt;0,SUMIF(Invoices!O:P,A416,Invoices!P:P)/COUNTIF(Invoices!O:P,A416),0),IF(COUNTIF(Invoices!Q:R,A416)&lt;&gt;0,IF(COUNTIF(Invoices!Q:R,A416)&lt;&gt;0,SUMIF(Invoices!Q:R,A416,Invoices!R:R)/COUNTIF(Invoices!Q:R,A416),0),IF(COUNTIF(Invoices!S:T,A416)&lt;&gt;0,IF(COUNTIF(Invoices!S:T,A416)&lt;&gt;0,SUMIF(Invoices!S:T,A416,Invoices!T:T)/COUNTIF(Invoices!S:T,A416),0),IF(COUNTIF(Invoices!U:V,A416)&lt;&gt;0,IF(COUNTIF(Invoices!U:V,A416)&lt;&gt;0,SUMIF(Invoices!U:V,A416,Invoices!V:V)/COUNTIF(Invoices!U:V,A416),0),IF(COUNTIF(Invoices!W:X,A416)&lt;&gt;0,IF(COUNTIF(Invoices!W:X,A416)&lt;&gt;0,SUMIF(Invoices!W:X,A416,Invoices!X:X)/COUNTIF(Invoices!W:X,A416),0),IF(COUNTIF(Invoices!Y:Z,A416)&lt;&gt;0,IF(COUNTIF(Invoices!Y:Z,A416)&lt;&gt;0,SUMIF(Invoices!Y:Z,A416,Invoices!Z:Z)/COUNTIF(Invoices!Y:Z,A416),0),IF(COUNTIF(Invoices!AA:AB,A416)&lt;&gt;0,IF(COUNTIF(Invoices!AA:AB,A416)&lt;&gt;0,SUMIF(Invoices!AA:AB,A416,Invoices!AB:AB)/COUNTIF(Invoices!AA:AB,A416),0),IF(COUNTIF(Invoices!AC:AD,A416)&lt;&gt;0,IF(COUNTIF(Invoices!AC:AD,A416)&lt;&gt;0,SUMIF(Invoices!AC:AD,A416,Invoices!AD:AD)/COUNTIF(Invoices!AC:AD,A416),0),IF(COUNTIF(Invoices!AE:AF,A416)&lt;&gt;0,IF(COUNTIF(Invoices!AE:AF,A416)&lt;&gt;0,SUMIF(Invoices!AE:AF,A416,Invoices!AF:AF)/COUNTIF(Invoices!AE:AF,A416),0),IF(COUNTIF(Invoices!AG:AH,A416)&lt;&gt;0,IF(COUNTIF(Invoices!AG:AH,A416)&lt;&gt;0,SUMIF(Invoices!AG:AH,A416,Invoices!AH:AH)/COUNTIF(Invoices!AG:AH,A416),0),IF(COUNTIF(Invoices!AI:AJ,A416)&lt;&gt;0,IF(COUNTIF(Invoices!AI:AJ,A416)&lt;&gt;0,SUMIF(Invoices!AI:AJ,A416,Invoices!AJ:AJ)/COUNTIF(Invoices!AI:AJ,A416),0),IF(COUNTIF(Invoices!AK:AL,A416)&lt;&gt;0,IF(COUNTIF(Invoices!AK:AL,A416)&lt;&gt;0,SUMIF(Invoices!AK:AL,A416,Invoices!AL:AL)/COUNTIF(Invoices!AK:AL,A416),0),IF(COUNTIF(Invoices!AM:AN,A416)&lt;&gt;0,IF(COUNTIF(Invoices!AM:AN,A416)&lt;&gt;0,SUMIF(Invoices!AM:AN,A416,Invoices!AN:AN)/COUNTIF(Invoices!AM:AN,A416),0),"Not Available")))))))))))))))</f>
        <v>0.99</v>
      </c>
    </row>
    <row r="417" spans="1:5" ht="13" x14ac:dyDescent="0.15">
      <c r="A417" s="6" t="s">
        <v>1393</v>
      </c>
      <c r="B417" s="6" t="s">
        <v>1394</v>
      </c>
      <c r="C417" s="6" t="s">
        <v>1395</v>
      </c>
      <c r="D417" s="6" t="s">
        <v>878</v>
      </c>
      <c r="E417">
        <f ca="1">IF(COUNTIF(Invoices!K:L,A417)&lt;&gt;0,IF(COUNTIF(Invoices!K:L,A417)&lt;&gt;0,SUMIF(Invoices!K:L,A417,Invoices!L:L)/COUNTIF(Invoices!K:L,A417),0),IF(COUNTIF(Invoices!M:N,A417)&lt;&gt;0,IF(COUNTIF(Invoices!M:N,A417)&lt;&gt;0,SUMIF(Invoices!M:N,A417,Invoices!N:N)/COUNTIF(Invoices!M:N,A417),0),IF(COUNTIF(Invoices!O:P,A417)&lt;&gt;0,IF(COUNTIF(Invoices!O:P,A417)&lt;&gt;0,SUMIF(Invoices!O:P,A417,Invoices!P:P)/COUNTIF(Invoices!O:P,A417),0),IF(COUNTIF(Invoices!Q:R,A417)&lt;&gt;0,IF(COUNTIF(Invoices!Q:R,A417)&lt;&gt;0,SUMIF(Invoices!Q:R,A417,Invoices!R:R)/COUNTIF(Invoices!Q:R,A417),0),IF(COUNTIF(Invoices!S:T,A417)&lt;&gt;0,IF(COUNTIF(Invoices!S:T,A417)&lt;&gt;0,SUMIF(Invoices!S:T,A417,Invoices!T:T)/COUNTIF(Invoices!S:T,A417),0),IF(COUNTIF(Invoices!U:V,A417)&lt;&gt;0,IF(COUNTIF(Invoices!U:V,A417)&lt;&gt;0,SUMIF(Invoices!U:V,A417,Invoices!V:V)/COUNTIF(Invoices!U:V,A417),0),IF(COUNTIF(Invoices!W:X,A417)&lt;&gt;0,IF(COUNTIF(Invoices!W:X,A417)&lt;&gt;0,SUMIF(Invoices!W:X,A417,Invoices!X:X)/COUNTIF(Invoices!W:X,A417),0),IF(COUNTIF(Invoices!Y:Z,A417)&lt;&gt;0,IF(COUNTIF(Invoices!Y:Z,A417)&lt;&gt;0,SUMIF(Invoices!Y:Z,A417,Invoices!Z:Z)/COUNTIF(Invoices!Y:Z,A417),0),IF(COUNTIF(Invoices!AA:AB,A417)&lt;&gt;0,IF(COUNTIF(Invoices!AA:AB,A417)&lt;&gt;0,SUMIF(Invoices!AA:AB,A417,Invoices!AB:AB)/COUNTIF(Invoices!AA:AB,A417),0),IF(COUNTIF(Invoices!AC:AD,A417)&lt;&gt;0,IF(COUNTIF(Invoices!AC:AD,A417)&lt;&gt;0,SUMIF(Invoices!AC:AD,A417,Invoices!AD:AD)/COUNTIF(Invoices!AC:AD,A417),0),IF(COUNTIF(Invoices!AE:AF,A417)&lt;&gt;0,IF(COUNTIF(Invoices!AE:AF,A417)&lt;&gt;0,SUMIF(Invoices!AE:AF,A417,Invoices!AF:AF)/COUNTIF(Invoices!AE:AF,A417),0),IF(COUNTIF(Invoices!AG:AH,A417)&lt;&gt;0,IF(COUNTIF(Invoices!AG:AH,A417)&lt;&gt;0,SUMIF(Invoices!AG:AH,A417,Invoices!AH:AH)/COUNTIF(Invoices!AG:AH,A417),0),IF(COUNTIF(Invoices!AI:AJ,A417)&lt;&gt;0,IF(COUNTIF(Invoices!AI:AJ,A417)&lt;&gt;0,SUMIF(Invoices!AI:AJ,A417,Invoices!AJ:AJ)/COUNTIF(Invoices!AI:AJ,A417),0),IF(COUNTIF(Invoices!AK:AL,A417)&lt;&gt;0,IF(COUNTIF(Invoices!AK:AL,A417)&lt;&gt;0,SUMIF(Invoices!AK:AL,A417,Invoices!AL:AL)/COUNTIF(Invoices!AK:AL,A417),0),IF(COUNTIF(Invoices!AM:AN,A417)&lt;&gt;0,IF(COUNTIF(Invoices!AM:AN,A417)&lt;&gt;0,SUMIF(Invoices!AM:AN,A417,Invoices!AN:AN)/COUNTIF(Invoices!AM:AN,A417),0),"Not Available")))))))))))))))</f>
        <v>0.99</v>
      </c>
    </row>
    <row r="418" spans="1:5" ht="13" x14ac:dyDescent="0.15">
      <c r="A418" s="6" t="s">
        <v>1396</v>
      </c>
      <c r="C418" s="6" t="s">
        <v>595</v>
      </c>
      <c r="D418" s="6" t="s">
        <v>596</v>
      </c>
      <c r="E418">
        <f ca="1">IF(COUNTIF(Invoices!K:L,A418)&lt;&gt;0,IF(COUNTIF(Invoices!K:L,A418)&lt;&gt;0,SUMIF(Invoices!K:L,A418,Invoices!L:L)/COUNTIF(Invoices!K:L,A418),0),IF(COUNTIF(Invoices!M:N,A418)&lt;&gt;0,IF(COUNTIF(Invoices!M:N,A418)&lt;&gt;0,SUMIF(Invoices!M:N,A418,Invoices!N:N)/COUNTIF(Invoices!M:N,A418),0),IF(COUNTIF(Invoices!O:P,A418)&lt;&gt;0,IF(COUNTIF(Invoices!O:P,A418)&lt;&gt;0,SUMIF(Invoices!O:P,A418,Invoices!P:P)/COUNTIF(Invoices!O:P,A418),0),IF(COUNTIF(Invoices!Q:R,A418)&lt;&gt;0,IF(COUNTIF(Invoices!Q:R,A418)&lt;&gt;0,SUMIF(Invoices!Q:R,A418,Invoices!R:R)/COUNTIF(Invoices!Q:R,A418),0),IF(COUNTIF(Invoices!S:T,A418)&lt;&gt;0,IF(COUNTIF(Invoices!S:T,A418)&lt;&gt;0,SUMIF(Invoices!S:T,A418,Invoices!T:T)/COUNTIF(Invoices!S:T,A418),0),IF(COUNTIF(Invoices!U:V,A418)&lt;&gt;0,IF(COUNTIF(Invoices!U:V,A418)&lt;&gt;0,SUMIF(Invoices!U:V,A418,Invoices!V:V)/COUNTIF(Invoices!U:V,A418),0),IF(COUNTIF(Invoices!W:X,A418)&lt;&gt;0,IF(COUNTIF(Invoices!W:X,A418)&lt;&gt;0,SUMIF(Invoices!W:X,A418,Invoices!X:X)/COUNTIF(Invoices!W:X,A418),0),IF(COUNTIF(Invoices!Y:Z,A418)&lt;&gt;0,IF(COUNTIF(Invoices!Y:Z,A418)&lt;&gt;0,SUMIF(Invoices!Y:Z,A418,Invoices!Z:Z)/COUNTIF(Invoices!Y:Z,A418),0),IF(COUNTIF(Invoices!AA:AB,A418)&lt;&gt;0,IF(COUNTIF(Invoices!AA:AB,A418)&lt;&gt;0,SUMIF(Invoices!AA:AB,A418,Invoices!AB:AB)/COUNTIF(Invoices!AA:AB,A418),0),IF(COUNTIF(Invoices!AC:AD,A418)&lt;&gt;0,IF(COUNTIF(Invoices!AC:AD,A418)&lt;&gt;0,SUMIF(Invoices!AC:AD,A418,Invoices!AD:AD)/COUNTIF(Invoices!AC:AD,A418),0),IF(COUNTIF(Invoices!AE:AF,A418)&lt;&gt;0,IF(COUNTIF(Invoices!AE:AF,A418)&lt;&gt;0,SUMIF(Invoices!AE:AF,A418,Invoices!AF:AF)/COUNTIF(Invoices!AE:AF,A418),0),IF(COUNTIF(Invoices!AG:AH,A418)&lt;&gt;0,IF(COUNTIF(Invoices!AG:AH,A418)&lt;&gt;0,SUMIF(Invoices!AG:AH,A418,Invoices!AH:AH)/COUNTIF(Invoices!AG:AH,A418),0),IF(COUNTIF(Invoices!AI:AJ,A418)&lt;&gt;0,IF(COUNTIF(Invoices!AI:AJ,A418)&lt;&gt;0,SUMIF(Invoices!AI:AJ,A418,Invoices!AJ:AJ)/COUNTIF(Invoices!AI:AJ,A418),0),IF(COUNTIF(Invoices!AK:AL,A418)&lt;&gt;0,IF(COUNTIF(Invoices!AK:AL,A418)&lt;&gt;0,SUMIF(Invoices!AK:AL,A418,Invoices!AL:AL)/COUNTIF(Invoices!AK:AL,A418),0),IF(COUNTIF(Invoices!AM:AN,A418)&lt;&gt;0,IF(COUNTIF(Invoices!AM:AN,A418)&lt;&gt;0,SUMIF(Invoices!AM:AN,A418,Invoices!AN:AN)/COUNTIF(Invoices!AM:AN,A418),0),"Not Available")))))))))))))))</f>
        <v>0.99</v>
      </c>
    </row>
    <row r="419" spans="1:5" ht="13" x14ac:dyDescent="0.15">
      <c r="A419" s="6" t="s">
        <v>1397</v>
      </c>
      <c r="B419" s="6" t="s">
        <v>1398</v>
      </c>
      <c r="C419" s="6" t="s">
        <v>660</v>
      </c>
      <c r="D419" s="6" t="s">
        <v>661</v>
      </c>
      <c r="E419">
        <f ca="1">IF(COUNTIF(Invoices!K:L,A419)&lt;&gt;0,IF(COUNTIF(Invoices!K:L,A419)&lt;&gt;0,SUMIF(Invoices!K:L,A419,Invoices!L:L)/COUNTIF(Invoices!K:L,A419),0),IF(COUNTIF(Invoices!M:N,A419)&lt;&gt;0,IF(COUNTIF(Invoices!M:N,A419)&lt;&gt;0,SUMIF(Invoices!M:N,A419,Invoices!N:N)/COUNTIF(Invoices!M:N,A419),0),IF(COUNTIF(Invoices!O:P,A419)&lt;&gt;0,IF(COUNTIF(Invoices!O:P,A419)&lt;&gt;0,SUMIF(Invoices!O:P,A419,Invoices!P:P)/COUNTIF(Invoices!O:P,A419),0),IF(COUNTIF(Invoices!Q:R,A419)&lt;&gt;0,IF(COUNTIF(Invoices!Q:R,A419)&lt;&gt;0,SUMIF(Invoices!Q:R,A419,Invoices!R:R)/COUNTIF(Invoices!Q:R,A419),0),IF(COUNTIF(Invoices!S:T,A419)&lt;&gt;0,IF(COUNTIF(Invoices!S:T,A419)&lt;&gt;0,SUMIF(Invoices!S:T,A419,Invoices!T:T)/COUNTIF(Invoices!S:T,A419),0),IF(COUNTIF(Invoices!U:V,A419)&lt;&gt;0,IF(COUNTIF(Invoices!U:V,A419)&lt;&gt;0,SUMIF(Invoices!U:V,A419,Invoices!V:V)/COUNTIF(Invoices!U:V,A419),0),IF(COUNTIF(Invoices!W:X,A419)&lt;&gt;0,IF(COUNTIF(Invoices!W:X,A419)&lt;&gt;0,SUMIF(Invoices!W:X,A419,Invoices!X:X)/COUNTIF(Invoices!W:X,A419),0),IF(COUNTIF(Invoices!Y:Z,A419)&lt;&gt;0,IF(COUNTIF(Invoices!Y:Z,A419)&lt;&gt;0,SUMIF(Invoices!Y:Z,A419,Invoices!Z:Z)/COUNTIF(Invoices!Y:Z,A419),0),IF(COUNTIF(Invoices!AA:AB,A419)&lt;&gt;0,IF(COUNTIF(Invoices!AA:AB,A419)&lt;&gt;0,SUMIF(Invoices!AA:AB,A419,Invoices!AB:AB)/COUNTIF(Invoices!AA:AB,A419),0),IF(COUNTIF(Invoices!AC:AD,A419)&lt;&gt;0,IF(COUNTIF(Invoices!AC:AD,A419)&lt;&gt;0,SUMIF(Invoices!AC:AD,A419,Invoices!AD:AD)/COUNTIF(Invoices!AC:AD,A419),0),IF(COUNTIF(Invoices!AE:AF,A419)&lt;&gt;0,IF(COUNTIF(Invoices!AE:AF,A419)&lt;&gt;0,SUMIF(Invoices!AE:AF,A419,Invoices!AF:AF)/COUNTIF(Invoices!AE:AF,A419),0),IF(COUNTIF(Invoices!AG:AH,A419)&lt;&gt;0,IF(COUNTIF(Invoices!AG:AH,A419)&lt;&gt;0,SUMIF(Invoices!AG:AH,A419,Invoices!AH:AH)/COUNTIF(Invoices!AG:AH,A419),0),IF(COUNTIF(Invoices!AI:AJ,A419)&lt;&gt;0,IF(COUNTIF(Invoices!AI:AJ,A419)&lt;&gt;0,SUMIF(Invoices!AI:AJ,A419,Invoices!AJ:AJ)/COUNTIF(Invoices!AI:AJ,A419),0),IF(COUNTIF(Invoices!AK:AL,A419)&lt;&gt;0,IF(COUNTIF(Invoices!AK:AL,A419)&lt;&gt;0,SUMIF(Invoices!AK:AL,A419,Invoices!AL:AL)/COUNTIF(Invoices!AK:AL,A419),0),IF(COUNTIF(Invoices!AM:AN,A419)&lt;&gt;0,IF(COUNTIF(Invoices!AM:AN,A419)&lt;&gt;0,SUMIF(Invoices!AM:AN,A419,Invoices!AN:AN)/COUNTIF(Invoices!AM:AN,A419),0),"Not Available")))))))))))))))</f>
        <v>0.99</v>
      </c>
    </row>
    <row r="420" spans="1:5" ht="13" x14ac:dyDescent="0.15">
      <c r="A420" s="6" t="s">
        <v>1399</v>
      </c>
      <c r="B420" s="6" t="s">
        <v>557</v>
      </c>
      <c r="C420" s="6" t="s">
        <v>558</v>
      </c>
      <c r="D420" s="6" t="s">
        <v>559</v>
      </c>
      <c r="E420">
        <f ca="1">IF(COUNTIF(Invoices!K:L,A420)&lt;&gt;0,IF(COUNTIF(Invoices!K:L,A420)&lt;&gt;0,SUMIF(Invoices!K:L,A420,Invoices!L:L)/COUNTIF(Invoices!K:L,A420),0),IF(COUNTIF(Invoices!M:N,A420)&lt;&gt;0,IF(COUNTIF(Invoices!M:N,A420)&lt;&gt;0,SUMIF(Invoices!M:N,A420,Invoices!N:N)/COUNTIF(Invoices!M:N,A420),0),IF(COUNTIF(Invoices!O:P,A420)&lt;&gt;0,IF(COUNTIF(Invoices!O:P,A420)&lt;&gt;0,SUMIF(Invoices!O:P,A420,Invoices!P:P)/COUNTIF(Invoices!O:P,A420),0),IF(COUNTIF(Invoices!Q:R,A420)&lt;&gt;0,IF(COUNTIF(Invoices!Q:R,A420)&lt;&gt;0,SUMIF(Invoices!Q:R,A420,Invoices!R:R)/COUNTIF(Invoices!Q:R,A420),0),IF(COUNTIF(Invoices!S:T,A420)&lt;&gt;0,IF(COUNTIF(Invoices!S:T,A420)&lt;&gt;0,SUMIF(Invoices!S:T,A420,Invoices!T:T)/COUNTIF(Invoices!S:T,A420),0),IF(COUNTIF(Invoices!U:V,A420)&lt;&gt;0,IF(COUNTIF(Invoices!U:V,A420)&lt;&gt;0,SUMIF(Invoices!U:V,A420,Invoices!V:V)/COUNTIF(Invoices!U:V,A420),0),IF(COUNTIF(Invoices!W:X,A420)&lt;&gt;0,IF(COUNTIF(Invoices!W:X,A420)&lt;&gt;0,SUMIF(Invoices!W:X,A420,Invoices!X:X)/COUNTIF(Invoices!W:X,A420),0),IF(COUNTIF(Invoices!Y:Z,A420)&lt;&gt;0,IF(COUNTIF(Invoices!Y:Z,A420)&lt;&gt;0,SUMIF(Invoices!Y:Z,A420,Invoices!Z:Z)/COUNTIF(Invoices!Y:Z,A420),0),IF(COUNTIF(Invoices!AA:AB,A420)&lt;&gt;0,IF(COUNTIF(Invoices!AA:AB,A420)&lt;&gt;0,SUMIF(Invoices!AA:AB,A420,Invoices!AB:AB)/COUNTIF(Invoices!AA:AB,A420),0),IF(COUNTIF(Invoices!AC:AD,A420)&lt;&gt;0,IF(COUNTIF(Invoices!AC:AD,A420)&lt;&gt;0,SUMIF(Invoices!AC:AD,A420,Invoices!AD:AD)/COUNTIF(Invoices!AC:AD,A420),0),IF(COUNTIF(Invoices!AE:AF,A420)&lt;&gt;0,IF(COUNTIF(Invoices!AE:AF,A420)&lt;&gt;0,SUMIF(Invoices!AE:AF,A420,Invoices!AF:AF)/COUNTIF(Invoices!AE:AF,A420),0),IF(COUNTIF(Invoices!AG:AH,A420)&lt;&gt;0,IF(COUNTIF(Invoices!AG:AH,A420)&lt;&gt;0,SUMIF(Invoices!AG:AH,A420,Invoices!AH:AH)/COUNTIF(Invoices!AG:AH,A420),0),IF(COUNTIF(Invoices!AI:AJ,A420)&lt;&gt;0,IF(COUNTIF(Invoices!AI:AJ,A420)&lt;&gt;0,SUMIF(Invoices!AI:AJ,A420,Invoices!AJ:AJ)/COUNTIF(Invoices!AI:AJ,A420),0),IF(COUNTIF(Invoices!AK:AL,A420)&lt;&gt;0,IF(COUNTIF(Invoices!AK:AL,A420)&lt;&gt;0,SUMIF(Invoices!AK:AL,A420,Invoices!AL:AL)/COUNTIF(Invoices!AK:AL,A420),0),IF(COUNTIF(Invoices!AM:AN,A420)&lt;&gt;0,IF(COUNTIF(Invoices!AM:AN,A420)&lt;&gt;0,SUMIF(Invoices!AM:AN,A420,Invoices!AN:AN)/COUNTIF(Invoices!AM:AN,A420),0),"Not Available")))))))))))))))</f>
        <v>0.99</v>
      </c>
    </row>
    <row r="421" spans="1:5" ht="13" x14ac:dyDescent="0.15">
      <c r="A421" s="6" t="s">
        <v>1400</v>
      </c>
      <c r="C421" s="6" t="s">
        <v>595</v>
      </c>
      <c r="D421" s="6" t="s">
        <v>596</v>
      </c>
      <c r="E421" t="str">
        <f>IF(COUNTIF(Invoices!K:L,A421)&lt;&gt;0,IF(COUNTIF(Invoices!K:L,A421)&lt;&gt;0,SUMIF(Invoices!K:L,A421,Invoices!L:L)/COUNTIF(Invoices!K:L,A421),0),IF(COUNTIF(Invoices!M:N,A421)&lt;&gt;0,IF(COUNTIF(Invoices!M:N,A421)&lt;&gt;0,SUMIF(Invoices!M:N,A421,Invoices!N:N)/COUNTIF(Invoices!M:N,A421),0),IF(COUNTIF(Invoices!O:P,A421)&lt;&gt;0,IF(COUNTIF(Invoices!O:P,A421)&lt;&gt;0,SUMIF(Invoices!O:P,A421,Invoices!P:P)/COUNTIF(Invoices!O:P,A421),0),IF(COUNTIF(Invoices!Q:R,A421)&lt;&gt;0,IF(COUNTIF(Invoices!Q:R,A421)&lt;&gt;0,SUMIF(Invoices!Q:R,A421,Invoices!R:R)/COUNTIF(Invoices!Q:R,A421),0),IF(COUNTIF(Invoices!S:T,A421)&lt;&gt;0,IF(COUNTIF(Invoices!S:T,A421)&lt;&gt;0,SUMIF(Invoices!S:T,A421,Invoices!T:T)/COUNTIF(Invoices!S:T,A421),0),IF(COUNTIF(Invoices!U:V,A421)&lt;&gt;0,IF(COUNTIF(Invoices!U:V,A421)&lt;&gt;0,SUMIF(Invoices!U:V,A421,Invoices!V:V)/COUNTIF(Invoices!U:V,A421),0),IF(COUNTIF(Invoices!W:X,A421)&lt;&gt;0,IF(COUNTIF(Invoices!W:X,A421)&lt;&gt;0,SUMIF(Invoices!W:X,A421,Invoices!X:X)/COUNTIF(Invoices!W:X,A421),0),IF(COUNTIF(Invoices!Y:Z,A421)&lt;&gt;0,IF(COUNTIF(Invoices!Y:Z,A421)&lt;&gt;0,SUMIF(Invoices!Y:Z,A421,Invoices!Z:Z)/COUNTIF(Invoices!Y:Z,A421),0),IF(COUNTIF(Invoices!AA:AB,A421)&lt;&gt;0,IF(COUNTIF(Invoices!AA:AB,A421)&lt;&gt;0,SUMIF(Invoices!AA:AB,A421,Invoices!AB:AB)/COUNTIF(Invoices!AA:AB,A421),0),IF(COUNTIF(Invoices!AC:AD,A421)&lt;&gt;0,IF(COUNTIF(Invoices!AC:AD,A421)&lt;&gt;0,SUMIF(Invoices!AC:AD,A421,Invoices!AD:AD)/COUNTIF(Invoices!AC:AD,A421),0),IF(COUNTIF(Invoices!AE:AF,A421)&lt;&gt;0,IF(COUNTIF(Invoices!AE:AF,A421)&lt;&gt;0,SUMIF(Invoices!AE:AF,A421,Invoices!AF:AF)/COUNTIF(Invoices!AE:AF,A421),0),IF(COUNTIF(Invoices!AG:AH,A421)&lt;&gt;0,IF(COUNTIF(Invoices!AG:AH,A421)&lt;&gt;0,SUMIF(Invoices!AG:AH,A421,Invoices!AH:AH)/COUNTIF(Invoices!AG:AH,A421),0),IF(COUNTIF(Invoices!AI:AJ,A421)&lt;&gt;0,IF(COUNTIF(Invoices!AI:AJ,A421)&lt;&gt;0,SUMIF(Invoices!AI:AJ,A421,Invoices!AJ:AJ)/COUNTIF(Invoices!AI:AJ,A421),0),IF(COUNTIF(Invoices!AK:AL,A421)&lt;&gt;0,IF(COUNTIF(Invoices!AK:AL,A421)&lt;&gt;0,SUMIF(Invoices!AK:AL,A421,Invoices!AL:AL)/COUNTIF(Invoices!AK:AL,A421),0),IF(COUNTIF(Invoices!AM:AN,A421)&lt;&gt;0,IF(COUNTIF(Invoices!AM:AN,A421)&lt;&gt;0,SUMIF(Invoices!AM:AN,A421,Invoices!AN:AN)/COUNTIF(Invoices!AM:AN,A421),0),"Not Available")))))))))))))))</f>
        <v>Not Available</v>
      </c>
    </row>
    <row r="422" spans="1:5" ht="13" x14ac:dyDescent="0.15">
      <c r="A422" s="6" t="s">
        <v>1401</v>
      </c>
      <c r="B422" s="6" t="s">
        <v>557</v>
      </c>
      <c r="C422" s="6" t="s">
        <v>558</v>
      </c>
      <c r="D422" s="6" t="s">
        <v>559</v>
      </c>
      <c r="E422">
        <f ca="1">IF(COUNTIF(Invoices!K:L,A422)&lt;&gt;0,IF(COUNTIF(Invoices!K:L,A422)&lt;&gt;0,SUMIF(Invoices!K:L,A422,Invoices!L:L)/COUNTIF(Invoices!K:L,A422),0),IF(COUNTIF(Invoices!M:N,A422)&lt;&gt;0,IF(COUNTIF(Invoices!M:N,A422)&lt;&gt;0,SUMIF(Invoices!M:N,A422,Invoices!N:N)/COUNTIF(Invoices!M:N,A422),0),IF(COUNTIF(Invoices!O:P,A422)&lt;&gt;0,IF(COUNTIF(Invoices!O:P,A422)&lt;&gt;0,SUMIF(Invoices!O:P,A422,Invoices!P:P)/COUNTIF(Invoices!O:P,A422),0),IF(COUNTIF(Invoices!Q:R,A422)&lt;&gt;0,IF(COUNTIF(Invoices!Q:R,A422)&lt;&gt;0,SUMIF(Invoices!Q:R,A422,Invoices!R:R)/COUNTIF(Invoices!Q:R,A422),0),IF(COUNTIF(Invoices!S:T,A422)&lt;&gt;0,IF(COUNTIF(Invoices!S:T,A422)&lt;&gt;0,SUMIF(Invoices!S:T,A422,Invoices!T:T)/COUNTIF(Invoices!S:T,A422),0),IF(COUNTIF(Invoices!U:V,A422)&lt;&gt;0,IF(COUNTIF(Invoices!U:V,A422)&lt;&gt;0,SUMIF(Invoices!U:V,A422,Invoices!V:V)/COUNTIF(Invoices!U:V,A422),0),IF(COUNTIF(Invoices!W:X,A422)&lt;&gt;0,IF(COUNTIF(Invoices!W:X,A422)&lt;&gt;0,SUMIF(Invoices!W:X,A422,Invoices!X:X)/COUNTIF(Invoices!W:X,A422),0),IF(COUNTIF(Invoices!Y:Z,A422)&lt;&gt;0,IF(COUNTIF(Invoices!Y:Z,A422)&lt;&gt;0,SUMIF(Invoices!Y:Z,A422,Invoices!Z:Z)/COUNTIF(Invoices!Y:Z,A422),0),IF(COUNTIF(Invoices!AA:AB,A422)&lt;&gt;0,IF(COUNTIF(Invoices!AA:AB,A422)&lt;&gt;0,SUMIF(Invoices!AA:AB,A422,Invoices!AB:AB)/COUNTIF(Invoices!AA:AB,A422),0),IF(COUNTIF(Invoices!AC:AD,A422)&lt;&gt;0,IF(COUNTIF(Invoices!AC:AD,A422)&lt;&gt;0,SUMIF(Invoices!AC:AD,A422,Invoices!AD:AD)/COUNTIF(Invoices!AC:AD,A422),0),IF(COUNTIF(Invoices!AE:AF,A422)&lt;&gt;0,IF(COUNTIF(Invoices!AE:AF,A422)&lt;&gt;0,SUMIF(Invoices!AE:AF,A422,Invoices!AF:AF)/COUNTIF(Invoices!AE:AF,A422),0),IF(COUNTIF(Invoices!AG:AH,A422)&lt;&gt;0,IF(COUNTIF(Invoices!AG:AH,A422)&lt;&gt;0,SUMIF(Invoices!AG:AH,A422,Invoices!AH:AH)/COUNTIF(Invoices!AG:AH,A422),0),IF(COUNTIF(Invoices!AI:AJ,A422)&lt;&gt;0,IF(COUNTIF(Invoices!AI:AJ,A422)&lt;&gt;0,SUMIF(Invoices!AI:AJ,A422,Invoices!AJ:AJ)/COUNTIF(Invoices!AI:AJ,A422),0),IF(COUNTIF(Invoices!AK:AL,A422)&lt;&gt;0,IF(COUNTIF(Invoices!AK:AL,A422)&lt;&gt;0,SUMIF(Invoices!AK:AL,A422,Invoices!AL:AL)/COUNTIF(Invoices!AK:AL,A422),0),IF(COUNTIF(Invoices!AM:AN,A422)&lt;&gt;0,IF(COUNTIF(Invoices!AM:AN,A422)&lt;&gt;0,SUMIF(Invoices!AM:AN,A422,Invoices!AN:AN)/COUNTIF(Invoices!AM:AN,A422),0),"Not Available")))))))))))))))</f>
        <v>0.99</v>
      </c>
    </row>
    <row r="423" spans="1:5" ht="13" x14ac:dyDescent="0.15">
      <c r="A423" s="6" t="s">
        <v>1402</v>
      </c>
      <c r="C423" s="6" t="s">
        <v>524</v>
      </c>
      <c r="D423" s="6" t="s">
        <v>518</v>
      </c>
      <c r="E423">
        <f ca="1">IF(COUNTIF(Invoices!K:L,A423)&lt;&gt;0,IF(COUNTIF(Invoices!K:L,A423)&lt;&gt;0,SUMIF(Invoices!K:L,A423,Invoices!L:L)/COUNTIF(Invoices!K:L,A423),0),IF(COUNTIF(Invoices!M:N,A423)&lt;&gt;0,IF(COUNTIF(Invoices!M:N,A423)&lt;&gt;0,SUMIF(Invoices!M:N,A423,Invoices!N:N)/COUNTIF(Invoices!M:N,A423),0),IF(COUNTIF(Invoices!O:P,A423)&lt;&gt;0,IF(COUNTIF(Invoices!O:P,A423)&lt;&gt;0,SUMIF(Invoices!O:P,A423,Invoices!P:P)/COUNTIF(Invoices!O:P,A423),0),IF(COUNTIF(Invoices!Q:R,A423)&lt;&gt;0,IF(COUNTIF(Invoices!Q:R,A423)&lt;&gt;0,SUMIF(Invoices!Q:R,A423,Invoices!R:R)/COUNTIF(Invoices!Q:R,A423),0),IF(COUNTIF(Invoices!S:T,A423)&lt;&gt;0,IF(COUNTIF(Invoices!S:T,A423)&lt;&gt;0,SUMIF(Invoices!S:T,A423,Invoices!T:T)/COUNTIF(Invoices!S:T,A423),0),IF(COUNTIF(Invoices!U:V,A423)&lt;&gt;0,IF(COUNTIF(Invoices!U:V,A423)&lt;&gt;0,SUMIF(Invoices!U:V,A423,Invoices!V:V)/COUNTIF(Invoices!U:V,A423),0),IF(COUNTIF(Invoices!W:X,A423)&lt;&gt;0,IF(COUNTIF(Invoices!W:X,A423)&lt;&gt;0,SUMIF(Invoices!W:X,A423,Invoices!X:X)/COUNTIF(Invoices!W:X,A423),0),IF(COUNTIF(Invoices!Y:Z,A423)&lt;&gt;0,IF(COUNTIF(Invoices!Y:Z,A423)&lt;&gt;0,SUMIF(Invoices!Y:Z,A423,Invoices!Z:Z)/COUNTIF(Invoices!Y:Z,A423),0),IF(COUNTIF(Invoices!AA:AB,A423)&lt;&gt;0,IF(COUNTIF(Invoices!AA:AB,A423)&lt;&gt;0,SUMIF(Invoices!AA:AB,A423,Invoices!AB:AB)/COUNTIF(Invoices!AA:AB,A423),0),IF(COUNTIF(Invoices!AC:AD,A423)&lt;&gt;0,IF(COUNTIF(Invoices!AC:AD,A423)&lt;&gt;0,SUMIF(Invoices!AC:AD,A423,Invoices!AD:AD)/COUNTIF(Invoices!AC:AD,A423),0),IF(COUNTIF(Invoices!AE:AF,A423)&lt;&gt;0,IF(COUNTIF(Invoices!AE:AF,A423)&lt;&gt;0,SUMIF(Invoices!AE:AF,A423,Invoices!AF:AF)/COUNTIF(Invoices!AE:AF,A423),0),IF(COUNTIF(Invoices!AG:AH,A423)&lt;&gt;0,IF(COUNTIF(Invoices!AG:AH,A423)&lt;&gt;0,SUMIF(Invoices!AG:AH,A423,Invoices!AH:AH)/COUNTIF(Invoices!AG:AH,A423),0),IF(COUNTIF(Invoices!AI:AJ,A423)&lt;&gt;0,IF(COUNTIF(Invoices!AI:AJ,A423)&lt;&gt;0,SUMIF(Invoices!AI:AJ,A423,Invoices!AJ:AJ)/COUNTIF(Invoices!AI:AJ,A423),0),IF(COUNTIF(Invoices!AK:AL,A423)&lt;&gt;0,IF(COUNTIF(Invoices!AK:AL,A423)&lt;&gt;0,SUMIF(Invoices!AK:AL,A423,Invoices!AL:AL)/COUNTIF(Invoices!AK:AL,A423),0),IF(COUNTIF(Invoices!AM:AN,A423)&lt;&gt;0,IF(COUNTIF(Invoices!AM:AN,A423)&lt;&gt;0,SUMIF(Invoices!AM:AN,A423,Invoices!AN:AN)/COUNTIF(Invoices!AM:AN,A423),0),"Not Available")))))))))))))))</f>
        <v>1.99</v>
      </c>
    </row>
    <row r="424" spans="1:5" ht="13" x14ac:dyDescent="0.15">
      <c r="A424" s="6" t="s">
        <v>1403</v>
      </c>
      <c r="B424" s="6" t="s">
        <v>1404</v>
      </c>
      <c r="C424" s="6" t="s">
        <v>1405</v>
      </c>
      <c r="D424" s="6" t="s">
        <v>1404</v>
      </c>
      <c r="E424" t="str">
        <f>IF(COUNTIF(Invoices!K:L,A424)&lt;&gt;0,IF(COUNTIF(Invoices!K:L,A424)&lt;&gt;0,SUMIF(Invoices!K:L,A424,Invoices!L:L)/COUNTIF(Invoices!K:L,A424),0),IF(COUNTIF(Invoices!M:N,A424)&lt;&gt;0,IF(COUNTIF(Invoices!M:N,A424)&lt;&gt;0,SUMIF(Invoices!M:N,A424,Invoices!N:N)/COUNTIF(Invoices!M:N,A424),0),IF(COUNTIF(Invoices!O:P,A424)&lt;&gt;0,IF(COUNTIF(Invoices!O:P,A424)&lt;&gt;0,SUMIF(Invoices!O:P,A424,Invoices!P:P)/COUNTIF(Invoices!O:P,A424),0),IF(COUNTIF(Invoices!Q:R,A424)&lt;&gt;0,IF(COUNTIF(Invoices!Q:R,A424)&lt;&gt;0,SUMIF(Invoices!Q:R,A424,Invoices!R:R)/COUNTIF(Invoices!Q:R,A424),0),IF(COUNTIF(Invoices!S:T,A424)&lt;&gt;0,IF(COUNTIF(Invoices!S:T,A424)&lt;&gt;0,SUMIF(Invoices!S:T,A424,Invoices!T:T)/COUNTIF(Invoices!S:T,A424),0),IF(COUNTIF(Invoices!U:V,A424)&lt;&gt;0,IF(COUNTIF(Invoices!U:V,A424)&lt;&gt;0,SUMIF(Invoices!U:V,A424,Invoices!V:V)/COUNTIF(Invoices!U:V,A424),0),IF(COUNTIF(Invoices!W:X,A424)&lt;&gt;0,IF(COUNTIF(Invoices!W:X,A424)&lt;&gt;0,SUMIF(Invoices!W:X,A424,Invoices!X:X)/COUNTIF(Invoices!W:X,A424),0),IF(COUNTIF(Invoices!Y:Z,A424)&lt;&gt;0,IF(COUNTIF(Invoices!Y:Z,A424)&lt;&gt;0,SUMIF(Invoices!Y:Z,A424,Invoices!Z:Z)/COUNTIF(Invoices!Y:Z,A424),0),IF(COUNTIF(Invoices!AA:AB,A424)&lt;&gt;0,IF(COUNTIF(Invoices!AA:AB,A424)&lt;&gt;0,SUMIF(Invoices!AA:AB,A424,Invoices!AB:AB)/COUNTIF(Invoices!AA:AB,A424),0),IF(COUNTIF(Invoices!AC:AD,A424)&lt;&gt;0,IF(COUNTIF(Invoices!AC:AD,A424)&lt;&gt;0,SUMIF(Invoices!AC:AD,A424,Invoices!AD:AD)/COUNTIF(Invoices!AC:AD,A424),0),IF(COUNTIF(Invoices!AE:AF,A424)&lt;&gt;0,IF(COUNTIF(Invoices!AE:AF,A424)&lt;&gt;0,SUMIF(Invoices!AE:AF,A424,Invoices!AF:AF)/COUNTIF(Invoices!AE:AF,A424),0),IF(COUNTIF(Invoices!AG:AH,A424)&lt;&gt;0,IF(COUNTIF(Invoices!AG:AH,A424)&lt;&gt;0,SUMIF(Invoices!AG:AH,A424,Invoices!AH:AH)/COUNTIF(Invoices!AG:AH,A424),0),IF(COUNTIF(Invoices!AI:AJ,A424)&lt;&gt;0,IF(COUNTIF(Invoices!AI:AJ,A424)&lt;&gt;0,SUMIF(Invoices!AI:AJ,A424,Invoices!AJ:AJ)/COUNTIF(Invoices!AI:AJ,A424),0),IF(COUNTIF(Invoices!AK:AL,A424)&lt;&gt;0,IF(COUNTIF(Invoices!AK:AL,A424)&lt;&gt;0,SUMIF(Invoices!AK:AL,A424,Invoices!AL:AL)/COUNTIF(Invoices!AK:AL,A424),0),IF(COUNTIF(Invoices!AM:AN,A424)&lt;&gt;0,IF(COUNTIF(Invoices!AM:AN,A424)&lt;&gt;0,SUMIF(Invoices!AM:AN,A424,Invoices!AN:AN)/COUNTIF(Invoices!AM:AN,A424),0),"Not Available")))))))))))))))</f>
        <v>Not Available</v>
      </c>
    </row>
    <row r="425" spans="1:5" ht="13" x14ac:dyDescent="0.15">
      <c r="A425" s="6" t="s">
        <v>1406</v>
      </c>
      <c r="C425" s="6" t="s">
        <v>592</v>
      </c>
      <c r="D425" s="6" t="s">
        <v>593</v>
      </c>
      <c r="E425">
        <f ca="1">IF(COUNTIF(Invoices!K:L,A425)&lt;&gt;0,IF(COUNTIF(Invoices!K:L,A425)&lt;&gt;0,SUMIF(Invoices!K:L,A425,Invoices!L:L)/COUNTIF(Invoices!K:L,A425),0),IF(COUNTIF(Invoices!M:N,A425)&lt;&gt;0,IF(COUNTIF(Invoices!M:N,A425)&lt;&gt;0,SUMIF(Invoices!M:N,A425,Invoices!N:N)/COUNTIF(Invoices!M:N,A425),0),IF(COUNTIF(Invoices!O:P,A425)&lt;&gt;0,IF(COUNTIF(Invoices!O:P,A425)&lt;&gt;0,SUMIF(Invoices!O:P,A425,Invoices!P:P)/COUNTIF(Invoices!O:P,A425),0),IF(COUNTIF(Invoices!Q:R,A425)&lt;&gt;0,IF(COUNTIF(Invoices!Q:R,A425)&lt;&gt;0,SUMIF(Invoices!Q:R,A425,Invoices!R:R)/COUNTIF(Invoices!Q:R,A425),0),IF(COUNTIF(Invoices!S:T,A425)&lt;&gt;0,IF(COUNTIF(Invoices!S:T,A425)&lt;&gt;0,SUMIF(Invoices!S:T,A425,Invoices!T:T)/COUNTIF(Invoices!S:T,A425),0),IF(COUNTIF(Invoices!U:V,A425)&lt;&gt;0,IF(COUNTIF(Invoices!U:V,A425)&lt;&gt;0,SUMIF(Invoices!U:V,A425,Invoices!V:V)/COUNTIF(Invoices!U:V,A425),0),IF(COUNTIF(Invoices!W:X,A425)&lt;&gt;0,IF(COUNTIF(Invoices!W:X,A425)&lt;&gt;0,SUMIF(Invoices!W:X,A425,Invoices!X:X)/COUNTIF(Invoices!W:X,A425),0),IF(COUNTIF(Invoices!Y:Z,A425)&lt;&gt;0,IF(COUNTIF(Invoices!Y:Z,A425)&lt;&gt;0,SUMIF(Invoices!Y:Z,A425,Invoices!Z:Z)/COUNTIF(Invoices!Y:Z,A425),0),IF(COUNTIF(Invoices!AA:AB,A425)&lt;&gt;0,IF(COUNTIF(Invoices!AA:AB,A425)&lt;&gt;0,SUMIF(Invoices!AA:AB,A425,Invoices!AB:AB)/COUNTIF(Invoices!AA:AB,A425),0),IF(COUNTIF(Invoices!AC:AD,A425)&lt;&gt;0,IF(COUNTIF(Invoices!AC:AD,A425)&lt;&gt;0,SUMIF(Invoices!AC:AD,A425,Invoices!AD:AD)/COUNTIF(Invoices!AC:AD,A425),0),IF(COUNTIF(Invoices!AE:AF,A425)&lt;&gt;0,IF(COUNTIF(Invoices!AE:AF,A425)&lt;&gt;0,SUMIF(Invoices!AE:AF,A425,Invoices!AF:AF)/COUNTIF(Invoices!AE:AF,A425),0),IF(COUNTIF(Invoices!AG:AH,A425)&lt;&gt;0,IF(COUNTIF(Invoices!AG:AH,A425)&lt;&gt;0,SUMIF(Invoices!AG:AH,A425,Invoices!AH:AH)/COUNTIF(Invoices!AG:AH,A425),0),IF(COUNTIF(Invoices!AI:AJ,A425)&lt;&gt;0,IF(COUNTIF(Invoices!AI:AJ,A425)&lt;&gt;0,SUMIF(Invoices!AI:AJ,A425,Invoices!AJ:AJ)/COUNTIF(Invoices!AI:AJ,A425),0),IF(COUNTIF(Invoices!AK:AL,A425)&lt;&gt;0,IF(COUNTIF(Invoices!AK:AL,A425)&lt;&gt;0,SUMIF(Invoices!AK:AL,A425,Invoices!AL:AL)/COUNTIF(Invoices!AK:AL,A425),0),IF(COUNTIF(Invoices!AM:AN,A425)&lt;&gt;0,IF(COUNTIF(Invoices!AM:AN,A425)&lt;&gt;0,SUMIF(Invoices!AM:AN,A425,Invoices!AN:AN)/COUNTIF(Invoices!AM:AN,A425),0),"Not Available")))))))))))))))</f>
        <v>0.99</v>
      </c>
    </row>
    <row r="426" spans="1:5" ht="13" x14ac:dyDescent="0.15">
      <c r="A426" s="6" t="s">
        <v>1407</v>
      </c>
      <c r="B426" s="6" t="s">
        <v>1408</v>
      </c>
      <c r="C426" s="6" t="s">
        <v>960</v>
      </c>
      <c r="D426" s="6" t="s">
        <v>962</v>
      </c>
      <c r="E426">
        <f ca="1">IF(COUNTIF(Invoices!K:L,A426)&lt;&gt;0,IF(COUNTIF(Invoices!K:L,A426)&lt;&gt;0,SUMIF(Invoices!K:L,A426,Invoices!L:L)/COUNTIF(Invoices!K:L,A426),0),IF(COUNTIF(Invoices!M:N,A426)&lt;&gt;0,IF(COUNTIF(Invoices!M:N,A426)&lt;&gt;0,SUMIF(Invoices!M:N,A426,Invoices!N:N)/COUNTIF(Invoices!M:N,A426),0),IF(COUNTIF(Invoices!O:P,A426)&lt;&gt;0,IF(COUNTIF(Invoices!O:P,A426)&lt;&gt;0,SUMIF(Invoices!O:P,A426,Invoices!P:P)/COUNTIF(Invoices!O:P,A426),0),IF(COUNTIF(Invoices!Q:R,A426)&lt;&gt;0,IF(COUNTIF(Invoices!Q:R,A426)&lt;&gt;0,SUMIF(Invoices!Q:R,A426,Invoices!R:R)/COUNTIF(Invoices!Q:R,A426),0),IF(COUNTIF(Invoices!S:T,A426)&lt;&gt;0,IF(COUNTIF(Invoices!S:T,A426)&lt;&gt;0,SUMIF(Invoices!S:T,A426,Invoices!T:T)/COUNTIF(Invoices!S:T,A426),0),IF(COUNTIF(Invoices!U:V,A426)&lt;&gt;0,IF(COUNTIF(Invoices!U:V,A426)&lt;&gt;0,SUMIF(Invoices!U:V,A426,Invoices!V:V)/COUNTIF(Invoices!U:V,A426),0),IF(COUNTIF(Invoices!W:X,A426)&lt;&gt;0,IF(COUNTIF(Invoices!W:X,A426)&lt;&gt;0,SUMIF(Invoices!W:X,A426,Invoices!X:X)/COUNTIF(Invoices!W:X,A426),0),IF(COUNTIF(Invoices!Y:Z,A426)&lt;&gt;0,IF(COUNTIF(Invoices!Y:Z,A426)&lt;&gt;0,SUMIF(Invoices!Y:Z,A426,Invoices!Z:Z)/COUNTIF(Invoices!Y:Z,A426),0),IF(COUNTIF(Invoices!AA:AB,A426)&lt;&gt;0,IF(COUNTIF(Invoices!AA:AB,A426)&lt;&gt;0,SUMIF(Invoices!AA:AB,A426,Invoices!AB:AB)/COUNTIF(Invoices!AA:AB,A426),0),IF(COUNTIF(Invoices!AC:AD,A426)&lt;&gt;0,IF(COUNTIF(Invoices!AC:AD,A426)&lt;&gt;0,SUMIF(Invoices!AC:AD,A426,Invoices!AD:AD)/COUNTIF(Invoices!AC:AD,A426),0),IF(COUNTIF(Invoices!AE:AF,A426)&lt;&gt;0,IF(COUNTIF(Invoices!AE:AF,A426)&lt;&gt;0,SUMIF(Invoices!AE:AF,A426,Invoices!AF:AF)/COUNTIF(Invoices!AE:AF,A426),0),IF(COUNTIF(Invoices!AG:AH,A426)&lt;&gt;0,IF(COUNTIF(Invoices!AG:AH,A426)&lt;&gt;0,SUMIF(Invoices!AG:AH,A426,Invoices!AH:AH)/COUNTIF(Invoices!AG:AH,A426),0),IF(COUNTIF(Invoices!AI:AJ,A426)&lt;&gt;0,IF(COUNTIF(Invoices!AI:AJ,A426)&lt;&gt;0,SUMIF(Invoices!AI:AJ,A426,Invoices!AJ:AJ)/COUNTIF(Invoices!AI:AJ,A426),0),IF(COUNTIF(Invoices!AK:AL,A426)&lt;&gt;0,IF(COUNTIF(Invoices!AK:AL,A426)&lt;&gt;0,SUMIF(Invoices!AK:AL,A426,Invoices!AL:AL)/COUNTIF(Invoices!AK:AL,A426),0),IF(COUNTIF(Invoices!AM:AN,A426)&lt;&gt;0,IF(COUNTIF(Invoices!AM:AN,A426)&lt;&gt;0,SUMIF(Invoices!AM:AN,A426,Invoices!AN:AN)/COUNTIF(Invoices!AM:AN,A426),0),"Not Available")))))))))))))))</f>
        <v>0.99</v>
      </c>
    </row>
    <row r="427" spans="1:5" ht="13" x14ac:dyDescent="0.15">
      <c r="A427" s="6" t="s">
        <v>1409</v>
      </c>
      <c r="C427" s="6" t="s">
        <v>762</v>
      </c>
      <c r="D427" s="6" t="s">
        <v>762</v>
      </c>
      <c r="E427">
        <f ca="1">IF(COUNTIF(Invoices!K:L,A427)&lt;&gt;0,IF(COUNTIF(Invoices!K:L,A427)&lt;&gt;0,SUMIF(Invoices!K:L,A427,Invoices!L:L)/COUNTIF(Invoices!K:L,A427),0),IF(COUNTIF(Invoices!M:N,A427)&lt;&gt;0,IF(COUNTIF(Invoices!M:N,A427)&lt;&gt;0,SUMIF(Invoices!M:N,A427,Invoices!N:N)/COUNTIF(Invoices!M:N,A427),0),IF(COUNTIF(Invoices!O:P,A427)&lt;&gt;0,IF(COUNTIF(Invoices!O:P,A427)&lt;&gt;0,SUMIF(Invoices!O:P,A427,Invoices!P:P)/COUNTIF(Invoices!O:P,A427),0),IF(COUNTIF(Invoices!Q:R,A427)&lt;&gt;0,IF(COUNTIF(Invoices!Q:R,A427)&lt;&gt;0,SUMIF(Invoices!Q:R,A427,Invoices!R:R)/COUNTIF(Invoices!Q:R,A427),0),IF(COUNTIF(Invoices!S:T,A427)&lt;&gt;0,IF(COUNTIF(Invoices!S:T,A427)&lt;&gt;0,SUMIF(Invoices!S:T,A427,Invoices!T:T)/COUNTIF(Invoices!S:T,A427),0),IF(COUNTIF(Invoices!U:V,A427)&lt;&gt;0,IF(COUNTIF(Invoices!U:V,A427)&lt;&gt;0,SUMIF(Invoices!U:V,A427,Invoices!V:V)/COUNTIF(Invoices!U:V,A427),0),IF(COUNTIF(Invoices!W:X,A427)&lt;&gt;0,IF(COUNTIF(Invoices!W:X,A427)&lt;&gt;0,SUMIF(Invoices!W:X,A427,Invoices!X:X)/COUNTIF(Invoices!W:X,A427),0),IF(COUNTIF(Invoices!Y:Z,A427)&lt;&gt;0,IF(COUNTIF(Invoices!Y:Z,A427)&lt;&gt;0,SUMIF(Invoices!Y:Z,A427,Invoices!Z:Z)/COUNTIF(Invoices!Y:Z,A427),0),IF(COUNTIF(Invoices!AA:AB,A427)&lt;&gt;0,IF(COUNTIF(Invoices!AA:AB,A427)&lt;&gt;0,SUMIF(Invoices!AA:AB,A427,Invoices!AB:AB)/COUNTIF(Invoices!AA:AB,A427),0),IF(COUNTIF(Invoices!AC:AD,A427)&lt;&gt;0,IF(COUNTIF(Invoices!AC:AD,A427)&lt;&gt;0,SUMIF(Invoices!AC:AD,A427,Invoices!AD:AD)/COUNTIF(Invoices!AC:AD,A427),0),IF(COUNTIF(Invoices!AE:AF,A427)&lt;&gt;0,IF(COUNTIF(Invoices!AE:AF,A427)&lt;&gt;0,SUMIF(Invoices!AE:AF,A427,Invoices!AF:AF)/COUNTIF(Invoices!AE:AF,A427),0),IF(COUNTIF(Invoices!AG:AH,A427)&lt;&gt;0,IF(COUNTIF(Invoices!AG:AH,A427)&lt;&gt;0,SUMIF(Invoices!AG:AH,A427,Invoices!AH:AH)/COUNTIF(Invoices!AG:AH,A427),0),IF(COUNTIF(Invoices!AI:AJ,A427)&lt;&gt;0,IF(COUNTIF(Invoices!AI:AJ,A427)&lt;&gt;0,SUMIF(Invoices!AI:AJ,A427,Invoices!AJ:AJ)/COUNTIF(Invoices!AI:AJ,A427),0),IF(COUNTIF(Invoices!AK:AL,A427)&lt;&gt;0,IF(COUNTIF(Invoices!AK:AL,A427)&lt;&gt;0,SUMIF(Invoices!AK:AL,A427,Invoices!AL:AL)/COUNTIF(Invoices!AK:AL,A427),0),IF(COUNTIF(Invoices!AM:AN,A427)&lt;&gt;0,IF(COUNTIF(Invoices!AM:AN,A427)&lt;&gt;0,SUMIF(Invoices!AM:AN,A427,Invoices!AN:AN)/COUNTIF(Invoices!AM:AN,A427),0),"Not Available")))))))))))))))</f>
        <v>0.99</v>
      </c>
    </row>
    <row r="428" spans="1:5" ht="13" x14ac:dyDescent="0.15">
      <c r="A428" s="6" t="s">
        <v>1410</v>
      </c>
      <c r="C428" s="6" t="s">
        <v>1391</v>
      </c>
      <c r="D428" s="6" t="s">
        <v>673</v>
      </c>
      <c r="E428" t="str">
        <f>IF(COUNTIF(Invoices!K:L,A428)&lt;&gt;0,IF(COUNTIF(Invoices!K:L,A428)&lt;&gt;0,SUMIF(Invoices!K:L,A428,Invoices!L:L)/COUNTIF(Invoices!K:L,A428),0),IF(COUNTIF(Invoices!M:N,A428)&lt;&gt;0,IF(COUNTIF(Invoices!M:N,A428)&lt;&gt;0,SUMIF(Invoices!M:N,A428,Invoices!N:N)/COUNTIF(Invoices!M:N,A428),0),IF(COUNTIF(Invoices!O:P,A428)&lt;&gt;0,IF(COUNTIF(Invoices!O:P,A428)&lt;&gt;0,SUMIF(Invoices!O:P,A428,Invoices!P:P)/COUNTIF(Invoices!O:P,A428),0),IF(COUNTIF(Invoices!Q:R,A428)&lt;&gt;0,IF(COUNTIF(Invoices!Q:R,A428)&lt;&gt;0,SUMIF(Invoices!Q:R,A428,Invoices!R:R)/COUNTIF(Invoices!Q:R,A428),0),IF(COUNTIF(Invoices!S:T,A428)&lt;&gt;0,IF(COUNTIF(Invoices!S:T,A428)&lt;&gt;0,SUMIF(Invoices!S:T,A428,Invoices!T:T)/COUNTIF(Invoices!S:T,A428),0),IF(COUNTIF(Invoices!U:V,A428)&lt;&gt;0,IF(COUNTIF(Invoices!U:V,A428)&lt;&gt;0,SUMIF(Invoices!U:V,A428,Invoices!V:V)/COUNTIF(Invoices!U:V,A428),0),IF(COUNTIF(Invoices!W:X,A428)&lt;&gt;0,IF(COUNTIF(Invoices!W:X,A428)&lt;&gt;0,SUMIF(Invoices!W:X,A428,Invoices!X:X)/COUNTIF(Invoices!W:X,A428),0),IF(COUNTIF(Invoices!Y:Z,A428)&lt;&gt;0,IF(COUNTIF(Invoices!Y:Z,A428)&lt;&gt;0,SUMIF(Invoices!Y:Z,A428,Invoices!Z:Z)/COUNTIF(Invoices!Y:Z,A428),0),IF(COUNTIF(Invoices!AA:AB,A428)&lt;&gt;0,IF(COUNTIF(Invoices!AA:AB,A428)&lt;&gt;0,SUMIF(Invoices!AA:AB,A428,Invoices!AB:AB)/COUNTIF(Invoices!AA:AB,A428),0),IF(COUNTIF(Invoices!AC:AD,A428)&lt;&gt;0,IF(COUNTIF(Invoices!AC:AD,A428)&lt;&gt;0,SUMIF(Invoices!AC:AD,A428,Invoices!AD:AD)/COUNTIF(Invoices!AC:AD,A428),0),IF(COUNTIF(Invoices!AE:AF,A428)&lt;&gt;0,IF(COUNTIF(Invoices!AE:AF,A428)&lt;&gt;0,SUMIF(Invoices!AE:AF,A428,Invoices!AF:AF)/COUNTIF(Invoices!AE:AF,A428),0),IF(COUNTIF(Invoices!AG:AH,A428)&lt;&gt;0,IF(COUNTIF(Invoices!AG:AH,A428)&lt;&gt;0,SUMIF(Invoices!AG:AH,A428,Invoices!AH:AH)/COUNTIF(Invoices!AG:AH,A428),0),IF(COUNTIF(Invoices!AI:AJ,A428)&lt;&gt;0,IF(COUNTIF(Invoices!AI:AJ,A428)&lt;&gt;0,SUMIF(Invoices!AI:AJ,A428,Invoices!AJ:AJ)/COUNTIF(Invoices!AI:AJ,A428),0),IF(COUNTIF(Invoices!AK:AL,A428)&lt;&gt;0,IF(COUNTIF(Invoices!AK:AL,A428)&lt;&gt;0,SUMIF(Invoices!AK:AL,A428,Invoices!AL:AL)/COUNTIF(Invoices!AK:AL,A428),0),IF(COUNTIF(Invoices!AM:AN,A428)&lt;&gt;0,IF(COUNTIF(Invoices!AM:AN,A428)&lt;&gt;0,SUMIF(Invoices!AM:AN,A428,Invoices!AN:AN)/COUNTIF(Invoices!AM:AN,A428),0),"Not Available")))))))))))))))</f>
        <v>Not Available</v>
      </c>
    </row>
    <row r="429" spans="1:5" ht="13" x14ac:dyDescent="0.15">
      <c r="A429" s="6" t="s">
        <v>1411</v>
      </c>
      <c r="B429" s="6" t="s">
        <v>1412</v>
      </c>
      <c r="C429" s="6" t="s">
        <v>1002</v>
      </c>
      <c r="D429" s="6" t="s">
        <v>1003</v>
      </c>
      <c r="E429">
        <f ca="1">IF(COUNTIF(Invoices!K:L,A429)&lt;&gt;0,IF(COUNTIF(Invoices!K:L,A429)&lt;&gt;0,SUMIF(Invoices!K:L,A429,Invoices!L:L)/COUNTIF(Invoices!K:L,A429),0),IF(COUNTIF(Invoices!M:N,A429)&lt;&gt;0,IF(COUNTIF(Invoices!M:N,A429)&lt;&gt;0,SUMIF(Invoices!M:N,A429,Invoices!N:N)/COUNTIF(Invoices!M:N,A429),0),IF(COUNTIF(Invoices!O:P,A429)&lt;&gt;0,IF(COUNTIF(Invoices!O:P,A429)&lt;&gt;0,SUMIF(Invoices!O:P,A429,Invoices!P:P)/COUNTIF(Invoices!O:P,A429),0),IF(COUNTIF(Invoices!Q:R,A429)&lt;&gt;0,IF(COUNTIF(Invoices!Q:R,A429)&lt;&gt;0,SUMIF(Invoices!Q:R,A429,Invoices!R:R)/COUNTIF(Invoices!Q:R,A429),0),IF(COUNTIF(Invoices!S:T,A429)&lt;&gt;0,IF(COUNTIF(Invoices!S:T,A429)&lt;&gt;0,SUMIF(Invoices!S:T,A429,Invoices!T:T)/COUNTIF(Invoices!S:T,A429),0),IF(COUNTIF(Invoices!U:V,A429)&lt;&gt;0,IF(COUNTIF(Invoices!U:V,A429)&lt;&gt;0,SUMIF(Invoices!U:V,A429,Invoices!V:V)/COUNTIF(Invoices!U:V,A429),0),IF(COUNTIF(Invoices!W:X,A429)&lt;&gt;0,IF(COUNTIF(Invoices!W:X,A429)&lt;&gt;0,SUMIF(Invoices!W:X,A429,Invoices!X:X)/COUNTIF(Invoices!W:X,A429),0),IF(COUNTIF(Invoices!Y:Z,A429)&lt;&gt;0,IF(COUNTIF(Invoices!Y:Z,A429)&lt;&gt;0,SUMIF(Invoices!Y:Z,A429,Invoices!Z:Z)/COUNTIF(Invoices!Y:Z,A429),0),IF(COUNTIF(Invoices!AA:AB,A429)&lt;&gt;0,IF(COUNTIF(Invoices!AA:AB,A429)&lt;&gt;0,SUMIF(Invoices!AA:AB,A429,Invoices!AB:AB)/COUNTIF(Invoices!AA:AB,A429),0),IF(COUNTIF(Invoices!AC:AD,A429)&lt;&gt;0,IF(COUNTIF(Invoices!AC:AD,A429)&lt;&gt;0,SUMIF(Invoices!AC:AD,A429,Invoices!AD:AD)/COUNTIF(Invoices!AC:AD,A429),0),IF(COUNTIF(Invoices!AE:AF,A429)&lt;&gt;0,IF(COUNTIF(Invoices!AE:AF,A429)&lt;&gt;0,SUMIF(Invoices!AE:AF,A429,Invoices!AF:AF)/COUNTIF(Invoices!AE:AF,A429),0),IF(COUNTIF(Invoices!AG:AH,A429)&lt;&gt;0,IF(COUNTIF(Invoices!AG:AH,A429)&lt;&gt;0,SUMIF(Invoices!AG:AH,A429,Invoices!AH:AH)/COUNTIF(Invoices!AG:AH,A429),0),IF(COUNTIF(Invoices!AI:AJ,A429)&lt;&gt;0,IF(COUNTIF(Invoices!AI:AJ,A429)&lt;&gt;0,SUMIF(Invoices!AI:AJ,A429,Invoices!AJ:AJ)/COUNTIF(Invoices!AI:AJ,A429),0),IF(COUNTIF(Invoices!AK:AL,A429)&lt;&gt;0,IF(COUNTIF(Invoices!AK:AL,A429)&lt;&gt;0,SUMIF(Invoices!AK:AL,A429,Invoices!AL:AL)/COUNTIF(Invoices!AK:AL,A429),0),IF(COUNTIF(Invoices!AM:AN,A429)&lt;&gt;0,IF(COUNTIF(Invoices!AM:AN,A429)&lt;&gt;0,SUMIF(Invoices!AM:AN,A429,Invoices!AN:AN)/COUNTIF(Invoices!AM:AN,A429),0),"Not Available")))))))))))))))</f>
        <v>0.99</v>
      </c>
    </row>
    <row r="430" spans="1:5" ht="13" x14ac:dyDescent="0.15">
      <c r="A430" s="6" t="s">
        <v>1413</v>
      </c>
      <c r="B430" s="6" t="s">
        <v>1184</v>
      </c>
      <c r="C430" s="6" t="s">
        <v>1185</v>
      </c>
      <c r="D430" s="6" t="s">
        <v>962</v>
      </c>
      <c r="E430">
        <f ca="1">IF(COUNTIF(Invoices!K:L,A430)&lt;&gt;0,IF(COUNTIF(Invoices!K:L,A430)&lt;&gt;0,SUMIF(Invoices!K:L,A430,Invoices!L:L)/COUNTIF(Invoices!K:L,A430),0),IF(COUNTIF(Invoices!M:N,A430)&lt;&gt;0,IF(COUNTIF(Invoices!M:N,A430)&lt;&gt;0,SUMIF(Invoices!M:N,A430,Invoices!N:N)/COUNTIF(Invoices!M:N,A430),0),IF(COUNTIF(Invoices!O:P,A430)&lt;&gt;0,IF(COUNTIF(Invoices!O:P,A430)&lt;&gt;0,SUMIF(Invoices!O:P,A430,Invoices!P:P)/COUNTIF(Invoices!O:P,A430),0),IF(COUNTIF(Invoices!Q:R,A430)&lt;&gt;0,IF(COUNTIF(Invoices!Q:R,A430)&lt;&gt;0,SUMIF(Invoices!Q:R,A430,Invoices!R:R)/COUNTIF(Invoices!Q:R,A430),0),IF(COUNTIF(Invoices!S:T,A430)&lt;&gt;0,IF(COUNTIF(Invoices!S:T,A430)&lt;&gt;0,SUMIF(Invoices!S:T,A430,Invoices!T:T)/COUNTIF(Invoices!S:T,A430),0),IF(COUNTIF(Invoices!U:V,A430)&lt;&gt;0,IF(COUNTIF(Invoices!U:V,A430)&lt;&gt;0,SUMIF(Invoices!U:V,A430,Invoices!V:V)/COUNTIF(Invoices!U:V,A430),0),IF(COUNTIF(Invoices!W:X,A430)&lt;&gt;0,IF(COUNTIF(Invoices!W:X,A430)&lt;&gt;0,SUMIF(Invoices!W:X,A430,Invoices!X:X)/COUNTIF(Invoices!W:X,A430),0),IF(COUNTIF(Invoices!Y:Z,A430)&lt;&gt;0,IF(COUNTIF(Invoices!Y:Z,A430)&lt;&gt;0,SUMIF(Invoices!Y:Z,A430,Invoices!Z:Z)/COUNTIF(Invoices!Y:Z,A430),0),IF(COUNTIF(Invoices!AA:AB,A430)&lt;&gt;0,IF(COUNTIF(Invoices!AA:AB,A430)&lt;&gt;0,SUMIF(Invoices!AA:AB,A430,Invoices!AB:AB)/COUNTIF(Invoices!AA:AB,A430),0),IF(COUNTIF(Invoices!AC:AD,A430)&lt;&gt;0,IF(COUNTIF(Invoices!AC:AD,A430)&lt;&gt;0,SUMIF(Invoices!AC:AD,A430,Invoices!AD:AD)/COUNTIF(Invoices!AC:AD,A430),0),IF(COUNTIF(Invoices!AE:AF,A430)&lt;&gt;0,IF(COUNTIF(Invoices!AE:AF,A430)&lt;&gt;0,SUMIF(Invoices!AE:AF,A430,Invoices!AF:AF)/COUNTIF(Invoices!AE:AF,A430),0),IF(COUNTIF(Invoices!AG:AH,A430)&lt;&gt;0,IF(COUNTIF(Invoices!AG:AH,A430)&lt;&gt;0,SUMIF(Invoices!AG:AH,A430,Invoices!AH:AH)/COUNTIF(Invoices!AG:AH,A430),0),IF(COUNTIF(Invoices!AI:AJ,A430)&lt;&gt;0,IF(COUNTIF(Invoices!AI:AJ,A430)&lt;&gt;0,SUMIF(Invoices!AI:AJ,A430,Invoices!AJ:AJ)/COUNTIF(Invoices!AI:AJ,A430),0),IF(COUNTIF(Invoices!AK:AL,A430)&lt;&gt;0,IF(COUNTIF(Invoices!AK:AL,A430)&lt;&gt;0,SUMIF(Invoices!AK:AL,A430,Invoices!AL:AL)/COUNTIF(Invoices!AK:AL,A430),0),IF(COUNTIF(Invoices!AM:AN,A430)&lt;&gt;0,IF(COUNTIF(Invoices!AM:AN,A430)&lt;&gt;0,SUMIF(Invoices!AM:AN,A430,Invoices!AN:AN)/COUNTIF(Invoices!AM:AN,A430),0),"Not Available")))))))))))))))</f>
        <v>0.99</v>
      </c>
    </row>
    <row r="431" spans="1:5" ht="13" x14ac:dyDescent="0.15">
      <c r="A431" s="6" t="s">
        <v>1414</v>
      </c>
      <c r="C431" s="6" t="s">
        <v>672</v>
      </c>
      <c r="D431" s="6" t="s">
        <v>673</v>
      </c>
      <c r="E431">
        <f ca="1">IF(COUNTIF(Invoices!K:L,A431)&lt;&gt;0,IF(COUNTIF(Invoices!K:L,A431)&lt;&gt;0,SUMIF(Invoices!K:L,A431,Invoices!L:L)/COUNTIF(Invoices!K:L,A431),0),IF(COUNTIF(Invoices!M:N,A431)&lt;&gt;0,IF(COUNTIF(Invoices!M:N,A431)&lt;&gt;0,SUMIF(Invoices!M:N,A431,Invoices!N:N)/COUNTIF(Invoices!M:N,A431),0),IF(COUNTIF(Invoices!O:P,A431)&lt;&gt;0,IF(COUNTIF(Invoices!O:P,A431)&lt;&gt;0,SUMIF(Invoices!O:P,A431,Invoices!P:P)/COUNTIF(Invoices!O:P,A431),0),IF(COUNTIF(Invoices!Q:R,A431)&lt;&gt;0,IF(COUNTIF(Invoices!Q:R,A431)&lt;&gt;0,SUMIF(Invoices!Q:R,A431,Invoices!R:R)/COUNTIF(Invoices!Q:R,A431),0),IF(COUNTIF(Invoices!S:T,A431)&lt;&gt;0,IF(COUNTIF(Invoices!S:T,A431)&lt;&gt;0,SUMIF(Invoices!S:T,A431,Invoices!T:T)/COUNTIF(Invoices!S:T,A431),0),IF(COUNTIF(Invoices!U:V,A431)&lt;&gt;0,IF(COUNTIF(Invoices!U:V,A431)&lt;&gt;0,SUMIF(Invoices!U:V,A431,Invoices!V:V)/COUNTIF(Invoices!U:V,A431),0),IF(COUNTIF(Invoices!W:X,A431)&lt;&gt;0,IF(COUNTIF(Invoices!W:X,A431)&lt;&gt;0,SUMIF(Invoices!W:X,A431,Invoices!X:X)/COUNTIF(Invoices!W:X,A431),0),IF(COUNTIF(Invoices!Y:Z,A431)&lt;&gt;0,IF(COUNTIF(Invoices!Y:Z,A431)&lt;&gt;0,SUMIF(Invoices!Y:Z,A431,Invoices!Z:Z)/COUNTIF(Invoices!Y:Z,A431),0),IF(COUNTIF(Invoices!AA:AB,A431)&lt;&gt;0,IF(COUNTIF(Invoices!AA:AB,A431)&lt;&gt;0,SUMIF(Invoices!AA:AB,A431,Invoices!AB:AB)/COUNTIF(Invoices!AA:AB,A431),0),IF(COUNTIF(Invoices!AC:AD,A431)&lt;&gt;0,IF(COUNTIF(Invoices!AC:AD,A431)&lt;&gt;0,SUMIF(Invoices!AC:AD,A431,Invoices!AD:AD)/COUNTIF(Invoices!AC:AD,A431),0),IF(COUNTIF(Invoices!AE:AF,A431)&lt;&gt;0,IF(COUNTIF(Invoices!AE:AF,A431)&lt;&gt;0,SUMIF(Invoices!AE:AF,A431,Invoices!AF:AF)/COUNTIF(Invoices!AE:AF,A431),0),IF(COUNTIF(Invoices!AG:AH,A431)&lt;&gt;0,IF(COUNTIF(Invoices!AG:AH,A431)&lt;&gt;0,SUMIF(Invoices!AG:AH,A431,Invoices!AH:AH)/COUNTIF(Invoices!AG:AH,A431),0),IF(COUNTIF(Invoices!AI:AJ,A431)&lt;&gt;0,IF(COUNTIF(Invoices!AI:AJ,A431)&lt;&gt;0,SUMIF(Invoices!AI:AJ,A431,Invoices!AJ:AJ)/COUNTIF(Invoices!AI:AJ,A431),0),IF(COUNTIF(Invoices!AK:AL,A431)&lt;&gt;0,IF(COUNTIF(Invoices!AK:AL,A431)&lt;&gt;0,SUMIF(Invoices!AK:AL,A431,Invoices!AL:AL)/COUNTIF(Invoices!AK:AL,A431),0),IF(COUNTIF(Invoices!AM:AN,A431)&lt;&gt;0,IF(COUNTIF(Invoices!AM:AN,A431)&lt;&gt;0,SUMIF(Invoices!AM:AN,A431,Invoices!AN:AN)/COUNTIF(Invoices!AM:AN,A431),0),"Not Available")))))))))))))))</f>
        <v>1.99</v>
      </c>
    </row>
    <row r="432" spans="1:5" ht="13" x14ac:dyDescent="0.15">
      <c r="A432" s="6" t="s">
        <v>1414</v>
      </c>
      <c r="C432" s="6" t="s">
        <v>672</v>
      </c>
      <c r="D432" s="6" t="s">
        <v>673</v>
      </c>
      <c r="E432">
        <f ca="1">IF(COUNTIF(Invoices!K:L,A432)&lt;&gt;0,IF(COUNTIF(Invoices!K:L,A432)&lt;&gt;0,SUMIF(Invoices!K:L,A432,Invoices!L:L)/COUNTIF(Invoices!K:L,A432),0),IF(COUNTIF(Invoices!M:N,A432)&lt;&gt;0,IF(COUNTIF(Invoices!M:N,A432)&lt;&gt;0,SUMIF(Invoices!M:N,A432,Invoices!N:N)/COUNTIF(Invoices!M:N,A432),0),IF(COUNTIF(Invoices!O:P,A432)&lt;&gt;0,IF(COUNTIF(Invoices!O:P,A432)&lt;&gt;0,SUMIF(Invoices!O:P,A432,Invoices!P:P)/COUNTIF(Invoices!O:P,A432),0),IF(COUNTIF(Invoices!Q:R,A432)&lt;&gt;0,IF(COUNTIF(Invoices!Q:R,A432)&lt;&gt;0,SUMIF(Invoices!Q:R,A432,Invoices!R:R)/COUNTIF(Invoices!Q:R,A432),0),IF(COUNTIF(Invoices!S:T,A432)&lt;&gt;0,IF(COUNTIF(Invoices!S:T,A432)&lt;&gt;0,SUMIF(Invoices!S:T,A432,Invoices!T:T)/COUNTIF(Invoices!S:T,A432),0),IF(COUNTIF(Invoices!U:V,A432)&lt;&gt;0,IF(COUNTIF(Invoices!U:V,A432)&lt;&gt;0,SUMIF(Invoices!U:V,A432,Invoices!V:V)/COUNTIF(Invoices!U:V,A432),0),IF(COUNTIF(Invoices!W:X,A432)&lt;&gt;0,IF(COUNTIF(Invoices!W:X,A432)&lt;&gt;0,SUMIF(Invoices!W:X,A432,Invoices!X:X)/COUNTIF(Invoices!W:X,A432),0),IF(COUNTIF(Invoices!Y:Z,A432)&lt;&gt;0,IF(COUNTIF(Invoices!Y:Z,A432)&lt;&gt;0,SUMIF(Invoices!Y:Z,A432,Invoices!Z:Z)/COUNTIF(Invoices!Y:Z,A432),0),IF(COUNTIF(Invoices!AA:AB,A432)&lt;&gt;0,IF(COUNTIF(Invoices!AA:AB,A432)&lt;&gt;0,SUMIF(Invoices!AA:AB,A432,Invoices!AB:AB)/COUNTIF(Invoices!AA:AB,A432),0),IF(COUNTIF(Invoices!AC:AD,A432)&lt;&gt;0,IF(COUNTIF(Invoices!AC:AD,A432)&lt;&gt;0,SUMIF(Invoices!AC:AD,A432,Invoices!AD:AD)/COUNTIF(Invoices!AC:AD,A432),0),IF(COUNTIF(Invoices!AE:AF,A432)&lt;&gt;0,IF(COUNTIF(Invoices!AE:AF,A432)&lt;&gt;0,SUMIF(Invoices!AE:AF,A432,Invoices!AF:AF)/COUNTIF(Invoices!AE:AF,A432),0),IF(COUNTIF(Invoices!AG:AH,A432)&lt;&gt;0,IF(COUNTIF(Invoices!AG:AH,A432)&lt;&gt;0,SUMIF(Invoices!AG:AH,A432,Invoices!AH:AH)/COUNTIF(Invoices!AG:AH,A432),0),IF(COUNTIF(Invoices!AI:AJ,A432)&lt;&gt;0,IF(COUNTIF(Invoices!AI:AJ,A432)&lt;&gt;0,SUMIF(Invoices!AI:AJ,A432,Invoices!AJ:AJ)/COUNTIF(Invoices!AI:AJ,A432),0),IF(COUNTIF(Invoices!AK:AL,A432)&lt;&gt;0,IF(COUNTIF(Invoices!AK:AL,A432)&lt;&gt;0,SUMIF(Invoices!AK:AL,A432,Invoices!AL:AL)/COUNTIF(Invoices!AK:AL,A432),0),IF(COUNTIF(Invoices!AM:AN,A432)&lt;&gt;0,IF(COUNTIF(Invoices!AM:AN,A432)&lt;&gt;0,SUMIF(Invoices!AM:AN,A432,Invoices!AN:AN)/COUNTIF(Invoices!AM:AN,A432),0),"Not Available")))))))))))))))</f>
        <v>1.99</v>
      </c>
    </row>
    <row r="433" spans="1:5" ht="13" x14ac:dyDescent="0.15">
      <c r="A433" s="6" t="s">
        <v>1415</v>
      </c>
      <c r="B433" s="6" t="s">
        <v>606</v>
      </c>
      <c r="C433" s="6" t="s">
        <v>1118</v>
      </c>
      <c r="D433" s="6" t="s">
        <v>608</v>
      </c>
      <c r="E433" t="str">
        <f>IF(COUNTIF(Invoices!K:L,A433)&lt;&gt;0,IF(COUNTIF(Invoices!K:L,A433)&lt;&gt;0,SUMIF(Invoices!K:L,A433,Invoices!L:L)/COUNTIF(Invoices!K:L,A433),0),IF(COUNTIF(Invoices!M:N,A433)&lt;&gt;0,IF(COUNTIF(Invoices!M:N,A433)&lt;&gt;0,SUMIF(Invoices!M:N,A433,Invoices!N:N)/COUNTIF(Invoices!M:N,A433),0),IF(COUNTIF(Invoices!O:P,A433)&lt;&gt;0,IF(COUNTIF(Invoices!O:P,A433)&lt;&gt;0,SUMIF(Invoices!O:P,A433,Invoices!P:P)/COUNTIF(Invoices!O:P,A433),0),IF(COUNTIF(Invoices!Q:R,A433)&lt;&gt;0,IF(COUNTIF(Invoices!Q:R,A433)&lt;&gt;0,SUMIF(Invoices!Q:R,A433,Invoices!R:R)/COUNTIF(Invoices!Q:R,A433),0),IF(COUNTIF(Invoices!S:T,A433)&lt;&gt;0,IF(COUNTIF(Invoices!S:T,A433)&lt;&gt;0,SUMIF(Invoices!S:T,A433,Invoices!T:T)/COUNTIF(Invoices!S:T,A433),0),IF(COUNTIF(Invoices!U:V,A433)&lt;&gt;0,IF(COUNTIF(Invoices!U:V,A433)&lt;&gt;0,SUMIF(Invoices!U:V,A433,Invoices!V:V)/COUNTIF(Invoices!U:V,A433),0),IF(COUNTIF(Invoices!W:X,A433)&lt;&gt;0,IF(COUNTIF(Invoices!W:X,A433)&lt;&gt;0,SUMIF(Invoices!W:X,A433,Invoices!X:X)/COUNTIF(Invoices!W:X,A433),0),IF(COUNTIF(Invoices!Y:Z,A433)&lt;&gt;0,IF(COUNTIF(Invoices!Y:Z,A433)&lt;&gt;0,SUMIF(Invoices!Y:Z,A433,Invoices!Z:Z)/COUNTIF(Invoices!Y:Z,A433),0),IF(COUNTIF(Invoices!AA:AB,A433)&lt;&gt;0,IF(COUNTIF(Invoices!AA:AB,A433)&lt;&gt;0,SUMIF(Invoices!AA:AB,A433,Invoices!AB:AB)/COUNTIF(Invoices!AA:AB,A433),0),IF(COUNTIF(Invoices!AC:AD,A433)&lt;&gt;0,IF(COUNTIF(Invoices!AC:AD,A433)&lt;&gt;0,SUMIF(Invoices!AC:AD,A433,Invoices!AD:AD)/COUNTIF(Invoices!AC:AD,A433),0),IF(COUNTIF(Invoices!AE:AF,A433)&lt;&gt;0,IF(COUNTIF(Invoices!AE:AF,A433)&lt;&gt;0,SUMIF(Invoices!AE:AF,A433,Invoices!AF:AF)/COUNTIF(Invoices!AE:AF,A433),0),IF(COUNTIF(Invoices!AG:AH,A433)&lt;&gt;0,IF(COUNTIF(Invoices!AG:AH,A433)&lt;&gt;0,SUMIF(Invoices!AG:AH,A433,Invoices!AH:AH)/COUNTIF(Invoices!AG:AH,A433),0),IF(COUNTIF(Invoices!AI:AJ,A433)&lt;&gt;0,IF(COUNTIF(Invoices!AI:AJ,A433)&lt;&gt;0,SUMIF(Invoices!AI:AJ,A433,Invoices!AJ:AJ)/COUNTIF(Invoices!AI:AJ,A433),0),IF(COUNTIF(Invoices!AK:AL,A433)&lt;&gt;0,IF(COUNTIF(Invoices!AK:AL,A433)&lt;&gt;0,SUMIF(Invoices!AK:AL,A433,Invoices!AL:AL)/COUNTIF(Invoices!AK:AL,A433),0),IF(COUNTIF(Invoices!AM:AN,A433)&lt;&gt;0,IF(COUNTIF(Invoices!AM:AN,A433)&lt;&gt;0,SUMIF(Invoices!AM:AN,A433,Invoices!AN:AN)/COUNTIF(Invoices!AM:AN,A433),0),"Not Available")))))))))))))))</f>
        <v>Not Available</v>
      </c>
    </row>
    <row r="434" spans="1:5" ht="13" x14ac:dyDescent="0.15">
      <c r="A434" s="6" t="s">
        <v>1416</v>
      </c>
      <c r="C434" s="6" t="s">
        <v>589</v>
      </c>
      <c r="D434" s="6" t="s">
        <v>590</v>
      </c>
      <c r="E434">
        <f ca="1">IF(COUNTIF(Invoices!K:L,A434)&lt;&gt;0,IF(COUNTIF(Invoices!K:L,A434)&lt;&gt;0,SUMIF(Invoices!K:L,A434,Invoices!L:L)/COUNTIF(Invoices!K:L,A434),0),IF(COUNTIF(Invoices!M:N,A434)&lt;&gt;0,IF(COUNTIF(Invoices!M:N,A434)&lt;&gt;0,SUMIF(Invoices!M:N,A434,Invoices!N:N)/COUNTIF(Invoices!M:N,A434),0),IF(COUNTIF(Invoices!O:P,A434)&lt;&gt;0,IF(COUNTIF(Invoices!O:P,A434)&lt;&gt;0,SUMIF(Invoices!O:P,A434,Invoices!P:P)/COUNTIF(Invoices!O:P,A434),0),IF(COUNTIF(Invoices!Q:R,A434)&lt;&gt;0,IF(COUNTIF(Invoices!Q:R,A434)&lt;&gt;0,SUMIF(Invoices!Q:R,A434,Invoices!R:R)/COUNTIF(Invoices!Q:R,A434),0),IF(COUNTIF(Invoices!S:T,A434)&lt;&gt;0,IF(COUNTIF(Invoices!S:T,A434)&lt;&gt;0,SUMIF(Invoices!S:T,A434,Invoices!T:T)/COUNTIF(Invoices!S:T,A434),0),IF(COUNTIF(Invoices!U:V,A434)&lt;&gt;0,IF(COUNTIF(Invoices!U:V,A434)&lt;&gt;0,SUMIF(Invoices!U:V,A434,Invoices!V:V)/COUNTIF(Invoices!U:V,A434),0),IF(COUNTIF(Invoices!W:X,A434)&lt;&gt;0,IF(COUNTIF(Invoices!W:X,A434)&lt;&gt;0,SUMIF(Invoices!W:X,A434,Invoices!X:X)/COUNTIF(Invoices!W:X,A434),0),IF(COUNTIF(Invoices!Y:Z,A434)&lt;&gt;0,IF(COUNTIF(Invoices!Y:Z,A434)&lt;&gt;0,SUMIF(Invoices!Y:Z,A434,Invoices!Z:Z)/COUNTIF(Invoices!Y:Z,A434),0),IF(COUNTIF(Invoices!AA:AB,A434)&lt;&gt;0,IF(COUNTIF(Invoices!AA:AB,A434)&lt;&gt;0,SUMIF(Invoices!AA:AB,A434,Invoices!AB:AB)/COUNTIF(Invoices!AA:AB,A434),0),IF(COUNTIF(Invoices!AC:AD,A434)&lt;&gt;0,IF(COUNTIF(Invoices!AC:AD,A434)&lt;&gt;0,SUMIF(Invoices!AC:AD,A434,Invoices!AD:AD)/COUNTIF(Invoices!AC:AD,A434),0),IF(COUNTIF(Invoices!AE:AF,A434)&lt;&gt;0,IF(COUNTIF(Invoices!AE:AF,A434)&lt;&gt;0,SUMIF(Invoices!AE:AF,A434,Invoices!AF:AF)/COUNTIF(Invoices!AE:AF,A434),0),IF(COUNTIF(Invoices!AG:AH,A434)&lt;&gt;0,IF(COUNTIF(Invoices!AG:AH,A434)&lt;&gt;0,SUMIF(Invoices!AG:AH,A434,Invoices!AH:AH)/COUNTIF(Invoices!AG:AH,A434),0),IF(COUNTIF(Invoices!AI:AJ,A434)&lt;&gt;0,IF(COUNTIF(Invoices!AI:AJ,A434)&lt;&gt;0,SUMIF(Invoices!AI:AJ,A434,Invoices!AJ:AJ)/COUNTIF(Invoices!AI:AJ,A434),0),IF(COUNTIF(Invoices!AK:AL,A434)&lt;&gt;0,IF(COUNTIF(Invoices!AK:AL,A434)&lt;&gt;0,SUMIF(Invoices!AK:AL,A434,Invoices!AL:AL)/COUNTIF(Invoices!AK:AL,A434),0),IF(COUNTIF(Invoices!AM:AN,A434)&lt;&gt;0,IF(COUNTIF(Invoices!AM:AN,A434)&lt;&gt;0,SUMIF(Invoices!AM:AN,A434,Invoices!AN:AN)/COUNTIF(Invoices!AM:AN,A434),0),"Not Available")))))))))))))))</f>
        <v>0.99</v>
      </c>
    </row>
    <row r="435" spans="1:5" ht="13" x14ac:dyDescent="0.15">
      <c r="A435" s="6" t="s">
        <v>1416</v>
      </c>
      <c r="B435" s="6" t="s">
        <v>1417</v>
      </c>
      <c r="C435" s="6" t="s">
        <v>739</v>
      </c>
      <c r="D435" s="6" t="s">
        <v>740</v>
      </c>
      <c r="E435">
        <f ca="1">IF(COUNTIF(Invoices!K:L,A435)&lt;&gt;0,IF(COUNTIF(Invoices!K:L,A435)&lt;&gt;0,SUMIF(Invoices!K:L,A435,Invoices!L:L)/COUNTIF(Invoices!K:L,A435),0),IF(COUNTIF(Invoices!M:N,A435)&lt;&gt;0,IF(COUNTIF(Invoices!M:N,A435)&lt;&gt;0,SUMIF(Invoices!M:N,A435,Invoices!N:N)/COUNTIF(Invoices!M:N,A435),0),IF(COUNTIF(Invoices!O:P,A435)&lt;&gt;0,IF(COUNTIF(Invoices!O:P,A435)&lt;&gt;0,SUMIF(Invoices!O:P,A435,Invoices!P:P)/COUNTIF(Invoices!O:P,A435),0),IF(COUNTIF(Invoices!Q:R,A435)&lt;&gt;0,IF(COUNTIF(Invoices!Q:R,A435)&lt;&gt;0,SUMIF(Invoices!Q:R,A435,Invoices!R:R)/COUNTIF(Invoices!Q:R,A435),0),IF(COUNTIF(Invoices!S:T,A435)&lt;&gt;0,IF(COUNTIF(Invoices!S:T,A435)&lt;&gt;0,SUMIF(Invoices!S:T,A435,Invoices!T:T)/COUNTIF(Invoices!S:T,A435),0),IF(COUNTIF(Invoices!U:V,A435)&lt;&gt;0,IF(COUNTIF(Invoices!U:V,A435)&lt;&gt;0,SUMIF(Invoices!U:V,A435,Invoices!V:V)/COUNTIF(Invoices!U:V,A435),0),IF(COUNTIF(Invoices!W:X,A435)&lt;&gt;0,IF(COUNTIF(Invoices!W:X,A435)&lt;&gt;0,SUMIF(Invoices!W:X,A435,Invoices!X:X)/COUNTIF(Invoices!W:X,A435),0),IF(COUNTIF(Invoices!Y:Z,A435)&lt;&gt;0,IF(COUNTIF(Invoices!Y:Z,A435)&lt;&gt;0,SUMIF(Invoices!Y:Z,A435,Invoices!Z:Z)/COUNTIF(Invoices!Y:Z,A435),0),IF(COUNTIF(Invoices!AA:AB,A435)&lt;&gt;0,IF(COUNTIF(Invoices!AA:AB,A435)&lt;&gt;0,SUMIF(Invoices!AA:AB,A435,Invoices!AB:AB)/COUNTIF(Invoices!AA:AB,A435),0),IF(COUNTIF(Invoices!AC:AD,A435)&lt;&gt;0,IF(COUNTIF(Invoices!AC:AD,A435)&lt;&gt;0,SUMIF(Invoices!AC:AD,A435,Invoices!AD:AD)/COUNTIF(Invoices!AC:AD,A435),0),IF(COUNTIF(Invoices!AE:AF,A435)&lt;&gt;0,IF(COUNTIF(Invoices!AE:AF,A435)&lt;&gt;0,SUMIF(Invoices!AE:AF,A435,Invoices!AF:AF)/COUNTIF(Invoices!AE:AF,A435),0),IF(COUNTIF(Invoices!AG:AH,A435)&lt;&gt;0,IF(COUNTIF(Invoices!AG:AH,A435)&lt;&gt;0,SUMIF(Invoices!AG:AH,A435,Invoices!AH:AH)/COUNTIF(Invoices!AG:AH,A435),0),IF(COUNTIF(Invoices!AI:AJ,A435)&lt;&gt;0,IF(COUNTIF(Invoices!AI:AJ,A435)&lt;&gt;0,SUMIF(Invoices!AI:AJ,A435,Invoices!AJ:AJ)/COUNTIF(Invoices!AI:AJ,A435),0),IF(COUNTIF(Invoices!AK:AL,A435)&lt;&gt;0,IF(COUNTIF(Invoices!AK:AL,A435)&lt;&gt;0,SUMIF(Invoices!AK:AL,A435,Invoices!AL:AL)/COUNTIF(Invoices!AK:AL,A435),0),IF(COUNTIF(Invoices!AM:AN,A435)&lt;&gt;0,IF(COUNTIF(Invoices!AM:AN,A435)&lt;&gt;0,SUMIF(Invoices!AM:AN,A435,Invoices!AN:AN)/COUNTIF(Invoices!AM:AN,A435),0),"Not Available")))))))))))))))</f>
        <v>0.99</v>
      </c>
    </row>
    <row r="436" spans="1:5" ht="13" x14ac:dyDescent="0.15">
      <c r="A436" s="6" t="s">
        <v>1418</v>
      </c>
      <c r="B436" s="6" t="s">
        <v>1394</v>
      </c>
      <c r="C436" s="6" t="s">
        <v>1395</v>
      </c>
      <c r="D436" s="6" t="s">
        <v>878</v>
      </c>
      <c r="E436">
        <f ca="1">IF(COUNTIF(Invoices!K:L,A436)&lt;&gt;0,IF(COUNTIF(Invoices!K:L,A436)&lt;&gt;0,SUMIF(Invoices!K:L,A436,Invoices!L:L)/COUNTIF(Invoices!K:L,A436),0),IF(COUNTIF(Invoices!M:N,A436)&lt;&gt;0,IF(COUNTIF(Invoices!M:N,A436)&lt;&gt;0,SUMIF(Invoices!M:N,A436,Invoices!N:N)/COUNTIF(Invoices!M:N,A436),0),IF(COUNTIF(Invoices!O:P,A436)&lt;&gt;0,IF(COUNTIF(Invoices!O:P,A436)&lt;&gt;0,SUMIF(Invoices!O:P,A436,Invoices!P:P)/COUNTIF(Invoices!O:P,A436),0),IF(COUNTIF(Invoices!Q:R,A436)&lt;&gt;0,IF(COUNTIF(Invoices!Q:R,A436)&lt;&gt;0,SUMIF(Invoices!Q:R,A436,Invoices!R:R)/COUNTIF(Invoices!Q:R,A436),0),IF(COUNTIF(Invoices!S:T,A436)&lt;&gt;0,IF(COUNTIF(Invoices!S:T,A436)&lt;&gt;0,SUMIF(Invoices!S:T,A436,Invoices!T:T)/COUNTIF(Invoices!S:T,A436),0),IF(COUNTIF(Invoices!U:V,A436)&lt;&gt;0,IF(COUNTIF(Invoices!U:V,A436)&lt;&gt;0,SUMIF(Invoices!U:V,A436,Invoices!V:V)/COUNTIF(Invoices!U:V,A436),0),IF(COUNTIF(Invoices!W:X,A436)&lt;&gt;0,IF(COUNTIF(Invoices!W:X,A436)&lt;&gt;0,SUMIF(Invoices!W:X,A436,Invoices!X:X)/COUNTIF(Invoices!W:X,A436),0),IF(COUNTIF(Invoices!Y:Z,A436)&lt;&gt;0,IF(COUNTIF(Invoices!Y:Z,A436)&lt;&gt;0,SUMIF(Invoices!Y:Z,A436,Invoices!Z:Z)/COUNTIF(Invoices!Y:Z,A436),0),IF(COUNTIF(Invoices!AA:AB,A436)&lt;&gt;0,IF(COUNTIF(Invoices!AA:AB,A436)&lt;&gt;0,SUMIF(Invoices!AA:AB,A436,Invoices!AB:AB)/COUNTIF(Invoices!AA:AB,A436),0),IF(COUNTIF(Invoices!AC:AD,A436)&lt;&gt;0,IF(COUNTIF(Invoices!AC:AD,A436)&lt;&gt;0,SUMIF(Invoices!AC:AD,A436,Invoices!AD:AD)/COUNTIF(Invoices!AC:AD,A436),0),IF(COUNTIF(Invoices!AE:AF,A436)&lt;&gt;0,IF(COUNTIF(Invoices!AE:AF,A436)&lt;&gt;0,SUMIF(Invoices!AE:AF,A436,Invoices!AF:AF)/COUNTIF(Invoices!AE:AF,A436),0),IF(COUNTIF(Invoices!AG:AH,A436)&lt;&gt;0,IF(COUNTIF(Invoices!AG:AH,A436)&lt;&gt;0,SUMIF(Invoices!AG:AH,A436,Invoices!AH:AH)/COUNTIF(Invoices!AG:AH,A436),0),IF(COUNTIF(Invoices!AI:AJ,A436)&lt;&gt;0,IF(COUNTIF(Invoices!AI:AJ,A436)&lt;&gt;0,SUMIF(Invoices!AI:AJ,A436,Invoices!AJ:AJ)/COUNTIF(Invoices!AI:AJ,A436),0),IF(COUNTIF(Invoices!AK:AL,A436)&lt;&gt;0,IF(COUNTIF(Invoices!AK:AL,A436)&lt;&gt;0,SUMIF(Invoices!AK:AL,A436,Invoices!AL:AL)/COUNTIF(Invoices!AK:AL,A436),0),IF(COUNTIF(Invoices!AM:AN,A436)&lt;&gt;0,IF(COUNTIF(Invoices!AM:AN,A436)&lt;&gt;0,SUMIF(Invoices!AM:AN,A436,Invoices!AN:AN)/COUNTIF(Invoices!AM:AN,A436),0),"Not Available")))))))))))))))</f>
        <v>0.99</v>
      </c>
    </row>
    <row r="437" spans="1:5" ht="13" x14ac:dyDescent="0.15">
      <c r="A437" s="6" t="s">
        <v>1351</v>
      </c>
      <c r="B437" s="6" t="s">
        <v>1419</v>
      </c>
      <c r="C437" s="6" t="s">
        <v>1351</v>
      </c>
      <c r="D437" s="6" t="s">
        <v>574</v>
      </c>
      <c r="E437">
        <f ca="1">IF(COUNTIF(Invoices!K:L,A437)&lt;&gt;0,IF(COUNTIF(Invoices!K:L,A437)&lt;&gt;0,SUMIF(Invoices!K:L,A437,Invoices!L:L)/COUNTIF(Invoices!K:L,A437),0),IF(COUNTIF(Invoices!M:N,A437)&lt;&gt;0,IF(COUNTIF(Invoices!M:N,A437)&lt;&gt;0,SUMIF(Invoices!M:N,A437,Invoices!N:N)/COUNTIF(Invoices!M:N,A437),0),IF(COUNTIF(Invoices!O:P,A437)&lt;&gt;0,IF(COUNTIF(Invoices!O:P,A437)&lt;&gt;0,SUMIF(Invoices!O:P,A437,Invoices!P:P)/COUNTIF(Invoices!O:P,A437),0),IF(COUNTIF(Invoices!Q:R,A437)&lt;&gt;0,IF(COUNTIF(Invoices!Q:R,A437)&lt;&gt;0,SUMIF(Invoices!Q:R,A437,Invoices!R:R)/COUNTIF(Invoices!Q:R,A437),0),IF(COUNTIF(Invoices!S:T,A437)&lt;&gt;0,IF(COUNTIF(Invoices!S:T,A437)&lt;&gt;0,SUMIF(Invoices!S:T,A437,Invoices!T:T)/COUNTIF(Invoices!S:T,A437),0),IF(COUNTIF(Invoices!U:V,A437)&lt;&gt;0,IF(COUNTIF(Invoices!U:V,A437)&lt;&gt;0,SUMIF(Invoices!U:V,A437,Invoices!V:V)/COUNTIF(Invoices!U:V,A437),0),IF(COUNTIF(Invoices!W:X,A437)&lt;&gt;0,IF(COUNTIF(Invoices!W:X,A437)&lt;&gt;0,SUMIF(Invoices!W:X,A437,Invoices!X:X)/COUNTIF(Invoices!W:X,A437),0),IF(COUNTIF(Invoices!Y:Z,A437)&lt;&gt;0,IF(COUNTIF(Invoices!Y:Z,A437)&lt;&gt;0,SUMIF(Invoices!Y:Z,A437,Invoices!Z:Z)/COUNTIF(Invoices!Y:Z,A437),0),IF(COUNTIF(Invoices!AA:AB,A437)&lt;&gt;0,IF(COUNTIF(Invoices!AA:AB,A437)&lt;&gt;0,SUMIF(Invoices!AA:AB,A437,Invoices!AB:AB)/COUNTIF(Invoices!AA:AB,A437),0),IF(COUNTIF(Invoices!AC:AD,A437)&lt;&gt;0,IF(COUNTIF(Invoices!AC:AD,A437)&lt;&gt;0,SUMIF(Invoices!AC:AD,A437,Invoices!AD:AD)/COUNTIF(Invoices!AC:AD,A437),0),IF(COUNTIF(Invoices!AE:AF,A437)&lt;&gt;0,IF(COUNTIF(Invoices!AE:AF,A437)&lt;&gt;0,SUMIF(Invoices!AE:AF,A437,Invoices!AF:AF)/COUNTIF(Invoices!AE:AF,A437),0),IF(COUNTIF(Invoices!AG:AH,A437)&lt;&gt;0,IF(COUNTIF(Invoices!AG:AH,A437)&lt;&gt;0,SUMIF(Invoices!AG:AH,A437,Invoices!AH:AH)/COUNTIF(Invoices!AG:AH,A437),0),IF(COUNTIF(Invoices!AI:AJ,A437)&lt;&gt;0,IF(COUNTIF(Invoices!AI:AJ,A437)&lt;&gt;0,SUMIF(Invoices!AI:AJ,A437,Invoices!AJ:AJ)/COUNTIF(Invoices!AI:AJ,A437),0),IF(COUNTIF(Invoices!AK:AL,A437)&lt;&gt;0,IF(COUNTIF(Invoices!AK:AL,A437)&lt;&gt;0,SUMIF(Invoices!AK:AL,A437,Invoices!AL:AL)/COUNTIF(Invoices!AK:AL,A437),0),IF(COUNTIF(Invoices!AM:AN,A437)&lt;&gt;0,IF(COUNTIF(Invoices!AM:AN,A437)&lt;&gt;0,SUMIF(Invoices!AM:AN,A437,Invoices!AN:AN)/COUNTIF(Invoices!AM:AN,A437),0),"Not Available")))))))))))))))</f>
        <v>0.99</v>
      </c>
    </row>
    <row r="438" spans="1:5" ht="13" x14ac:dyDescent="0.15">
      <c r="A438" s="6" t="s">
        <v>1351</v>
      </c>
      <c r="B438" s="6" t="s">
        <v>1419</v>
      </c>
      <c r="C438" s="6" t="s">
        <v>623</v>
      </c>
      <c r="D438" s="6" t="s">
        <v>574</v>
      </c>
      <c r="E438">
        <f ca="1">IF(COUNTIF(Invoices!K:L,A438)&lt;&gt;0,IF(COUNTIF(Invoices!K:L,A438)&lt;&gt;0,SUMIF(Invoices!K:L,A438,Invoices!L:L)/COUNTIF(Invoices!K:L,A438),0),IF(COUNTIF(Invoices!M:N,A438)&lt;&gt;0,IF(COUNTIF(Invoices!M:N,A438)&lt;&gt;0,SUMIF(Invoices!M:N,A438,Invoices!N:N)/COUNTIF(Invoices!M:N,A438),0),IF(COUNTIF(Invoices!O:P,A438)&lt;&gt;0,IF(COUNTIF(Invoices!O:P,A438)&lt;&gt;0,SUMIF(Invoices!O:P,A438,Invoices!P:P)/COUNTIF(Invoices!O:P,A438),0),IF(COUNTIF(Invoices!Q:R,A438)&lt;&gt;0,IF(COUNTIF(Invoices!Q:R,A438)&lt;&gt;0,SUMIF(Invoices!Q:R,A438,Invoices!R:R)/COUNTIF(Invoices!Q:R,A438),0),IF(COUNTIF(Invoices!S:T,A438)&lt;&gt;0,IF(COUNTIF(Invoices!S:T,A438)&lt;&gt;0,SUMIF(Invoices!S:T,A438,Invoices!T:T)/COUNTIF(Invoices!S:T,A438),0),IF(COUNTIF(Invoices!U:V,A438)&lt;&gt;0,IF(COUNTIF(Invoices!U:V,A438)&lt;&gt;0,SUMIF(Invoices!U:V,A438,Invoices!V:V)/COUNTIF(Invoices!U:V,A438),0),IF(COUNTIF(Invoices!W:X,A438)&lt;&gt;0,IF(COUNTIF(Invoices!W:X,A438)&lt;&gt;0,SUMIF(Invoices!W:X,A438,Invoices!X:X)/COUNTIF(Invoices!W:X,A438),0),IF(COUNTIF(Invoices!Y:Z,A438)&lt;&gt;0,IF(COUNTIF(Invoices!Y:Z,A438)&lt;&gt;0,SUMIF(Invoices!Y:Z,A438,Invoices!Z:Z)/COUNTIF(Invoices!Y:Z,A438),0),IF(COUNTIF(Invoices!AA:AB,A438)&lt;&gt;0,IF(COUNTIF(Invoices!AA:AB,A438)&lt;&gt;0,SUMIF(Invoices!AA:AB,A438,Invoices!AB:AB)/COUNTIF(Invoices!AA:AB,A438),0),IF(COUNTIF(Invoices!AC:AD,A438)&lt;&gt;0,IF(COUNTIF(Invoices!AC:AD,A438)&lt;&gt;0,SUMIF(Invoices!AC:AD,A438,Invoices!AD:AD)/COUNTIF(Invoices!AC:AD,A438),0),IF(COUNTIF(Invoices!AE:AF,A438)&lt;&gt;0,IF(COUNTIF(Invoices!AE:AF,A438)&lt;&gt;0,SUMIF(Invoices!AE:AF,A438,Invoices!AF:AF)/COUNTIF(Invoices!AE:AF,A438),0),IF(COUNTIF(Invoices!AG:AH,A438)&lt;&gt;0,IF(COUNTIF(Invoices!AG:AH,A438)&lt;&gt;0,SUMIF(Invoices!AG:AH,A438,Invoices!AH:AH)/COUNTIF(Invoices!AG:AH,A438),0),IF(COUNTIF(Invoices!AI:AJ,A438)&lt;&gt;0,IF(COUNTIF(Invoices!AI:AJ,A438)&lt;&gt;0,SUMIF(Invoices!AI:AJ,A438,Invoices!AJ:AJ)/COUNTIF(Invoices!AI:AJ,A438),0),IF(COUNTIF(Invoices!AK:AL,A438)&lt;&gt;0,IF(COUNTIF(Invoices!AK:AL,A438)&lt;&gt;0,SUMIF(Invoices!AK:AL,A438,Invoices!AL:AL)/COUNTIF(Invoices!AK:AL,A438),0),IF(COUNTIF(Invoices!AM:AN,A438)&lt;&gt;0,IF(COUNTIF(Invoices!AM:AN,A438)&lt;&gt;0,SUMIF(Invoices!AM:AN,A438,Invoices!AN:AN)/COUNTIF(Invoices!AM:AN,A438),0),"Not Available")))))))))))))))</f>
        <v>0.99</v>
      </c>
    </row>
    <row r="439" spans="1:5" ht="13" x14ac:dyDescent="0.15">
      <c r="A439" s="6" t="s">
        <v>1420</v>
      </c>
      <c r="B439" s="6" t="s">
        <v>1421</v>
      </c>
      <c r="C439" s="6" t="s">
        <v>943</v>
      </c>
      <c r="D439" s="6" t="s">
        <v>522</v>
      </c>
      <c r="E439">
        <f ca="1">IF(COUNTIF(Invoices!K:L,A439)&lt;&gt;0,IF(COUNTIF(Invoices!K:L,A439)&lt;&gt;0,SUMIF(Invoices!K:L,A439,Invoices!L:L)/COUNTIF(Invoices!K:L,A439),0),IF(COUNTIF(Invoices!M:N,A439)&lt;&gt;0,IF(COUNTIF(Invoices!M:N,A439)&lt;&gt;0,SUMIF(Invoices!M:N,A439,Invoices!N:N)/COUNTIF(Invoices!M:N,A439),0),IF(COUNTIF(Invoices!O:P,A439)&lt;&gt;0,IF(COUNTIF(Invoices!O:P,A439)&lt;&gt;0,SUMIF(Invoices!O:P,A439,Invoices!P:P)/COUNTIF(Invoices!O:P,A439),0),IF(COUNTIF(Invoices!Q:R,A439)&lt;&gt;0,IF(COUNTIF(Invoices!Q:R,A439)&lt;&gt;0,SUMIF(Invoices!Q:R,A439,Invoices!R:R)/COUNTIF(Invoices!Q:R,A439),0),IF(COUNTIF(Invoices!S:T,A439)&lt;&gt;0,IF(COUNTIF(Invoices!S:T,A439)&lt;&gt;0,SUMIF(Invoices!S:T,A439,Invoices!T:T)/COUNTIF(Invoices!S:T,A439),0),IF(COUNTIF(Invoices!U:V,A439)&lt;&gt;0,IF(COUNTIF(Invoices!U:V,A439)&lt;&gt;0,SUMIF(Invoices!U:V,A439,Invoices!V:V)/COUNTIF(Invoices!U:V,A439),0),IF(COUNTIF(Invoices!W:X,A439)&lt;&gt;0,IF(COUNTIF(Invoices!W:X,A439)&lt;&gt;0,SUMIF(Invoices!W:X,A439,Invoices!X:X)/COUNTIF(Invoices!W:X,A439),0),IF(COUNTIF(Invoices!Y:Z,A439)&lt;&gt;0,IF(COUNTIF(Invoices!Y:Z,A439)&lt;&gt;0,SUMIF(Invoices!Y:Z,A439,Invoices!Z:Z)/COUNTIF(Invoices!Y:Z,A439),0),IF(COUNTIF(Invoices!AA:AB,A439)&lt;&gt;0,IF(COUNTIF(Invoices!AA:AB,A439)&lt;&gt;0,SUMIF(Invoices!AA:AB,A439,Invoices!AB:AB)/COUNTIF(Invoices!AA:AB,A439),0),IF(COUNTIF(Invoices!AC:AD,A439)&lt;&gt;0,IF(COUNTIF(Invoices!AC:AD,A439)&lt;&gt;0,SUMIF(Invoices!AC:AD,A439,Invoices!AD:AD)/COUNTIF(Invoices!AC:AD,A439),0),IF(COUNTIF(Invoices!AE:AF,A439)&lt;&gt;0,IF(COUNTIF(Invoices!AE:AF,A439)&lt;&gt;0,SUMIF(Invoices!AE:AF,A439,Invoices!AF:AF)/COUNTIF(Invoices!AE:AF,A439),0),IF(COUNTIF(Invoices!AG:AH,A439)&lt;&gt;0,IF(COUNTIF(Invoices!AG:AH,A439)&lt;&gt;0,SUMIF(Invoices!AG:AH,A439,Invoices!AH:AH)/COUNTIF(Invoices!AG:AH,A439),0),IF(COUNTIF(Invoices!AI:AJ,A439)&lt;&gt;0,IF(COUNTIF(Invoices!AI:AJ,A439)&lt;&gt;0,SUMIF(Invoices!AI:AJ,A439,Invoices!AJ:AJ)/COUNTIF(Invoices!AI:AJ,A439),0),IF(COUNTIF(Invoices!AK:AL,A439)&lt;&gt;0,IF(COUNTIF(Invoices!AK:AL,A439)&lt;&gt;0,SUMIF(Invoices!AK:AL,A439,Invoices!AL:AL)/COUNTIF(Invoices!AK:AL,A439),0),IF(COUNTIF(Invoices!AM:AN,A439)&lt;&gt;0,IF(COUNTIF(Invoices!AM:AN,A439)&lt;&gt;0,SUMIF(Invoices!AM:AN,A439,Invoices!AN:AN)/COUNTIF(Invoices!AM:AN,A439),0),"Not Available")))))))))))))))</f>
        <v>0.99</v>
      </c>
    </row>
    <row r="440" spans="1:5" ht="13" x14ac:dyDescent="0.15">
      <c r="A440" s="6" t="s">
        <v>1422</v>
      </c>
      <c r="B440" s="6" t="s">
        <v>1423</v>
      </c>
      <c r="C440" s="6" t="s">
        <v>875</v>
      </c>
      <c r="D440" s="6" t="s">
        <v>875</v>
      </c>
      <c r="E440" t="str">
        <f>IF(COUNTIF(Invoices!K:L,A440)&lt;&gt;0,IF(COUNTIF(Invoices!K:L,A440)&lt;&gt;0,SUMIF(Invoices!K:L,A440,Invoices!L:L)/COUNTIF(Invoices!K:L,A440),0),IF(COUNTIF(Invoices!M:N,A440)&lt;&gt;0,IF(COUNTIF(Invoices!M:N,A440)&lt;&gt;0,SUMIF(Invoices!M:N,A440,Invoices!N:N)/COUNTIF(Invoices!M:N,A440),0),IF(COUNTIF(Invoices!O:P,A440)&lt;&gt;0,IF(COUNTIF(Invoices!O:P,A440)&lt;&gt;0,SUMIF(Invoices!O:P,A440,Invoices!P:P)/COUNTIF(Invoices!O:P,A440),0),IF(COUNTIF(Invoices!Q:R,A440)&lt;&gt;0,IF(COUNTIF(Invoices!Q:R,A440)&lt;&gt;0,SUMIF(Invoices!Q:R,A440,Invoices!R:R)/COUNTIF(Invoices!Q:R,A440),0),IF(COUNTIF(Invoices!S:T,A440)&lt;&gt;0,IF(COUNTIF(Invoices!S:T,A440)&lt;&gt;0,SUMIF(Invoices!S:T,A440,Invoices!T:T)/COUNTIF(Invoices!S:T,A440),0),IF(COUNTIF(Invoices!U:V,A440)&lt;&gt;0,IF(COUNTIF(Invoices!U:V,A440)&lt;&gt;0,SUMIF(Invoices!U:V,A440,Invoices!V:V)/COUNTIF(Invoices!U:V,A440),0),IF(COUNTIF(Invoices!W:X,A440)&lt;&gt;0,IF(COUNTIF(Invoices!W:X,A440)&lt;&gt;0,SUMIF(Invoices!W:X,A440,Invoices!X:X)/COUNTIF(Invoices!W:X,A440),0),IF(COUNTIF(Invoices!Y:Z,A440)&lt;&gt;0,IF(COUNTIF(Invoices!Y:Z,A440)&lt;&gt;0,SUMIF(Invoices!Y:Z,A440,Invoices!Z:Z)/COUNTIF(Invoices!Y:Z,A440),0),IF(COUNTIF(Invoices!AA:AB,A440)&lt;&gt;0,IF(COUNTIF(Invoices!AA:AB,A440)&lt;&gt;0,SUMIF(Invoices!AA:AB,A440,Invoices!AB:AB)/COUNTIF(Invoices!AA:AB,A440),0),IF(COUNTIF(Invoices!AC:AD,A440)&lt;&gt;0,IF(COUNTIF(Invoices!AC:AD,A440)&lt;&gt;0,SUMIF(Invoices!AC:AD,A440,Invoices!AD:AD)/COUNTIF(Invoices!AC:AD,A440),0),IF(COUNTIF(Invoices!AE:AF,A440)&lt;&gt;0,IF(COUNTIF(Invoices!AE:AF,A440)&lt;&gt;0,SUMIF(Invoices!AE:AF,A440,Invoices!AF:AF)/COUNTIF(Invoices!AE:AF,A440),0),IF(COUNTIF(Invoices!AG:AH,A440)&lt;&gt;0,IF(COUNTIF(Invoices!AG:AH,A440)&lt;&gt;0,SUMIF(Invoices!AG:AH,A440,Invoices!AH:AH)/COUNTIF(Invoices!AG:AH,A440),0),IF(COUNTIF(Invoices!AI:AJ,A440)&lt;&gt;0,IF(COUNTIF(Invoices!AI:AJ,A440)&lt;&gt;0,SUMIF(Invoices!AI:AJ,A440,Invoices!AJ:AJ)/COUNTIF(Invoices!AI:AJ,A440),0),IF(COUNTIF(Invoices!AK:AL,A440)&lt;&gt;0,IF(COUNTIF(Invoices!AK:AL,A440)&lt;&gt;0,SUMIF(Invoices!AK:AL,A440,Invoices!AL:AL)/COUNTIF(Invoices!AK:AL,A440),0),IF(COUNTIF(Invoices!AM:AN,A440)&lt;&gt;0,IF(COUNTIF(Invoices!AM:AN,A440)&lt;&gt;0,SUMIF(Invoices!AM:AN,A440,Invoices!AN:AN)/COUNTIF(Invoices!AM:AN,A440),0),"Not Available")))))))))))))))</f>
        <v>Not Available</v>
      </c>
    </row>
    <row r="441" spans="1:5" ht="13" x14ac:dyDescent="0.15">
      <c r="A441" s="6" t="s">
        <v>1424</v>
      </c>
      <c r="B441" s="6" t="s">
        <v>1425</v>
      </c>
      <c r="C441" s="6" t="s">
        <v>599</v>
      </c>
      <c r="D441" s="6" t="s">
        <v>600</v>
      </c>
      <c r="E441">
        <f ca="1">IF(COUNTIF(Invoices!K:L,A441)&lt;&gt;0,IF(COUNTIF(Invoices!K:L,A441)&lt;&gt;0,SUMIF(Invoices!K:L,A441,Invoices!L:L)/COUNTIF(Invoices!K:L,A441),0),IF(COUNTIF(Invoices!M:N,A441)&lt;&gt;0,IF(COUNTIF(Invoices!M:N,A441)&lt;&gt;0,SUMIF(Invoices!M:N,A441,Invoices!N:N)/COUNTIF(Invoices!M:N,A441),0),IF(COUNTIF(Invoices!O:P,A441)&lt;&gt;0,IF(COUNTIF(Invoices!O:P,A441)&lt;&gt;0,SUMIF(Invoices!O:P,A441,Invoices!P:P)/COUNTIF(Invoices!O:P,A441),0),IF(COUNTIF(Invoices!Q:R,A441)&lt;&gt;0,IF(COUNTIF(Invoices!Q:R,A441)&lt;&gt;0,SUMIF(Invoices!Q:R,A441,Invoices!R:R)/COUNTIF(Invoices!Q:R,A441),0),IF(COUNTIF(Invoices!S:T,A441)&lt;&gt;0,IF(COUNTIF(Invoices!S:T,A441)&lt;&gt;0,SUMIF(Invoices!S:T,A441,Invoices!T:T)/COUNTIF(Invoices!S:T,A441),0),IF(COUNTIF(Invoices!U:V,A441)&lt;&gt;0,IF(COUNTIF(Invoices!U:V,A441)&lt;&gt;0,SUMIF(Invoices!U:V,A441,Invoices!V:V)/COUNTIF(Invoices!U:V,A441),0),IF(COUNTIF(Invoices!W:X,A441)&lt;&gt;0,IF(COUNTIF(Invoices!W:X,A441)&lt;&gt;0,SUMIF(Invoices!W:X,A441,Invoices!X:X)/COUNTIF(Invoices!W:X,A441),0),IF(COUNTIF(Invoices!Y:Z,A441)&lt;&gt;0,IF(COUNTIF(Invoices!Y:Z,A441)&lt;&gt;0,SUMIF(Invoices!Y:Z,A441,Invoices!Z:Z)/COUNTIF(Invoices!Y:Z,A441),0),IF(COUNTIF(Invoices!AA:AB,A441)&lt;&gt;0,IF(COUNTIF(Invoices!AA:AB,A441)&lt;&gt;0,SUMIF(Invoices!AA:AB,A441,Invoices!AB:AB)/COUNTIF(Invoices!AA:AB,A441),0),IF(COUNTIF(Invoices!AC:AD,A441)&lt;&gt;0,IF(COUNTIF(Invoices!AC:AD,A441)&lt;&gt;0,SUMIF(Invoices!AC:AD,A441,Invoices!AD:AD)/COUNTIF(Invoices!AC:AD,A441),0),IF(COUNTIF(Invoices!AE:AF,A441)&lt;&gt;0,IF(COUNTIF(Invoices!AE:AF,A441)&lt;&gt;0,SUMIF(Invoices!AE:AF,A441,Invoices!AF:AF)/COUNTIF(Invoices!AE:AF,A441),0),IF(COUNTIF(Invoices!AG:AH,A441)&lt;&gt;0,IF(COUNTIF(Invoices!AG:AH,A441)&lt;&gt;0,SUMIF(Invoices!AG:AH,A441,Invoices!AH:AH)/COUNTIF(Invoices!AG:AH,A441),0),IF(COUNTIF(Invoices!AI:AJ,A441)&lt;&gt;0,IF(COUNTIF(Invoices!AI:AJ,A441)&lt;&gt;0,SUMIF(Invoices!AI:AJ,A441,Invoices!AJ:AJ)/COUNTIF(Invoices!AI:AJ,A441),0),IF(COUNTIF(Invoices!AK:AL,A441)&lt;&gt;0,IF(COUNTIF(Invoices!AK:AL,A441)&lt;&gt;0,SUMIF(Invoices!AK:AL,A441,Invoices!AL:AL)/COUNTIF(Invoices!AK:AL,A441),0),IF(COUNTIF(Invoices!AM:AN,A441)&lt;&gt;0,IF(COUNTIF(Invoices!AM:AN,A441)&lt;&gt;0,SUMIF(Invoices!AM:AN,A441,Invoices!AN:AN)/COUNTIF(Invoices!AM:AN,A441),0),"Not Available")))))))))))))))</f>
        <v>0.99</v>
      </c>
    </row>
    <row r="442" spans="1:5" ht="13" x14ac:dyDescent="0.15">
      <c r="A442" s="6" t="s">
        <v>1426</v>
      </c>
      <c r="B442" s="6" t="s">
        <v>1427</v>
      </c>
      <c r="C442" s="6" t="s">
        <v>1428</v>
      </c>
      <c r="D442" s="6" t="s">
        <v>681</v>
      </c>
      <c r="E442" t="str">
        <f>IF(COUNTIF(Invoices!K:L,A442)&lt;&gt;0,IF(COUNTIF(Invoices!K:L,A442)&lt;&gt;0,SUMIF(Invoices!K:L,A442,Invoices!L:L)/COUNTIF(Invoices!K:L,A442),0),IF(COUNTIF(Invoices!M:N,A442)&lt;&gt;0,IF(COUNTIF(Invoices!M:N,A442)&lt;&gt;0,SUMIF(Invoices!M:N,A442,Invoices!N:N)/COUNTIF(Invoices!M:N,A442),0),IF(COUNTIF(Invoices!O:P,A442)&lt;&gt;0,IF(COUNTIF(Invoices!O:P,A442)&lt;&gt;0,SUMIF(Invoices!O:P,A442,Invoices!P:P)/COUNTIF(Invoices!O:P,A442),0),IF(COUNTIF(Invoices!Q:R,A442)&lt;&gt;0,IF(COUNTIF(Invoices!Q:R,A442)&lt;&gt;0,SUMIF(Invoices!Q:R,A442,Invoices!R:R)/COUNTIF(Invoices!Q:R,A442),0),IF(COUNTIF(Invoices!S:T,A442)&lt;&gt;0,IF(COUNTIF(Invoices!S:T,A442)&lt;&gt;0,SUMIF(Invoices!S:T,A442,Invoices!T:T)/COUNTIF(Invoices!S:T,A442),0),IF(COUNTIF(Invoices!U:V,A442)&lt;&gt;0,IF(COUNTIF(Invoices!U:V,A442)&lt;&gt;0,SUMIF(Invoices!U:V,A442,Invoices!V:V)/COUNTIF(Invoices!U:V,A442),0),IF(COUNTIF(Invoices!W:X,A442)&lt;&gt;0,IF(COUNTIF(Invoices!W:X,A442)&lt;&gt;0,SUMIF(Invoices!W:X,A442,Invoices!X:X)/COUNTIF(Invoices!W:X,A442),0),IF(COUNTIF(Invoices!Y:Z,A442)&lt;&gt;0,IF(COUNTIF(Invoices!Y:Z,A442)&lt;&gt;0,SUMIF(Invoices!Y:Z,A442,Invoices!Z:Z)/COUNTIF(Invoices!Y:Z,A442),0),IF(COUNTIF(Invoices!AA:AB,A442)&lt;&gt;0,IF(COUNTIF(Invoices!AA:AB,A442)&lt;&gt;0,SUMIF(Invoices!AA:AB,A442,Invoices!AB:AB)/COUNTIF(Invoices!AA:AB,A442),0),IF(COUNTIF(Invoices!AC:AD,A442)&lt;&gt;0,IF(COUNTIF(Invoices!AC:AD,A442)&lt;&gt;0,SUMIF(Invoices!AC:AD,A442,Invoices!AD:AD)/COUNTIF(Invoices!AC:AD,A442),0),IF(COUNTIF(Invoices!AE:AF,A442)&lt;&gt;0,IF(COUNTIF(Invoices!AE:AF,A442)&lt;&gt;0,SUMIF(Invoices!AE:AF,A442,Invoices!AF:AF)/COUNTIF(Invoices!AE:AF,A442),0),IF(COUNTIF(Invoices!AG:AH,A442)&lt;&gt;0,IF(COUNTIF(Invoices!AG:AH,A442)&lt;&gt;0,SUMIF(Invoices!AG:AH,A442,Invoices!AH:AH)/COUNTIF(Invoices!AG:AH,A442),0),IF(COUNTIF(Invoices!AI:AJ,A442)&lt;&gt;0,IF(COUNTIF(Invoices!AI:AJ,A442)&lt;&gt;0,SUMIF(Invoices!AI:AJ,A442,Invoices!AJ:AJ)/COUNTIF(Invoices!AI:AJ,A442),0),IF(COUNTIF(Invoices!AK:AL,A442)&lt;&gt;0,IF(COUNTIF(Invoices!AK:AL,A442)&lt;&gt;0,SUMIF(Invoices!AK:AL,A442,Invoices!AL:AL)/COUNTIF(Invoices!AK:AL,A442),0),IF(COUNTIF(Invoices!AM:AN,A442)&lt;&gt;0,IF(COUNTIF(Invoices!AM:AN,A442)&lt;&gt;0,SUMIF(Invoices!AM:AN,A442,Invoices!AN:AN)/COUNTIF(Invoices!AM:AN,A442),0),"Not Available")))))))))))))))</f>
        <v>Not Available</v>
      </c>
    </row>
    <row r="443" spans="1:5" ht="13" x14ac:dyDescent="0.15">
      <c r="A443" s="6" t="s">
        <v>1426</v>
      </c>
      <c r="C443" s="6" t="s">
        <v>538</v>
      </c>
      <c r="D443" s="6" t="s">
        <v>539</v>
      </c>
      <c r="E443" t="str">
        <f>IF(COUNTIF(Invoices!K:L,A443)&lt;&gt;0,IF(COUNTIF(Invoices!K:L,A443)&lt;&gt;0,SUMIF(Invoices!K:L,A443,Invoices!L:L)/COUNTIF(Invoices!K:L,A443),0),IF(COUNTIF(Invoices!M:N,A443)&lt;&gt;0,IF(COUNTIF(Invoices!M:N,A443)&lt;&gt;0,SUMIF(Invoices!M:N,A443,Invoices!N:N)/COUNTIF(Invoices!M:N,A443),0),IF(COUNTIF(Invoices!O:P,A443)&lt;&gt;0,IF(COUNTIF(Invoices!O:P,A443)&lt;&gt;0,SUMIF(Invoices!O:P,A443,Invoices!P:P)/COUNTIF(Invoices!O:P,A443),0),IF(COUNTIF(Invoices!Q:R,A443)&lt;&gt;0,IF(COUNTIF(Invoices!Q:R,A443)&lt;&gt;0,SUMIF(Invoices!Q:R,A443,Invoices!R:R)/COUNTIF(Invoices!Q:R,A443),0),IF(COUNTIF(Invoices!S:T,A443)&lt;&gt;0,IF(COUNTIF(Invoices!S:T,A443)&lt;&gt;0,SUMIF(Invoices!S:T,A443,Invoices!T:T)/COUNTIF(Invoices!S:T,A443),0),IF(COUNTIF(Invoices!U:V,A443)&lt;&gt;0,IF(COUNTIF(Invoices!U:V,A443)&lt;&gt;0,SUMIF(Invoices!U:V,A443,Invoices!V:V)/COUNTIF(Invoices!U:V,A443),0),IF(COUNTIF(Invoices!W:X,A443)&lt;&gt;0,IF(COUNTIF(Invoices!W:X,A443)&lt;&gt;0,SUMIF(Invoices!W:X,A443,Invoices!X:X)/COUNTIF(Invoices!W:X,A443),0),IF(COUNTIF(Invoices!Y:Z,A443)&lt;&gt;0,IF(COUNTIF(Invoices!Y:Z,A443)&lt;&gt;0,SUMIF(Invoices!Y:Z,A443,Invoices!Z:Z)/COUNTIF(Invoices!Y:Z,A443),0),IF(COUNTIF(Invoices!AA:AB,A443)&lt;&gt;0,IF(COUNTIF(Invoices!AA:AB,A443)&lt;&gt;0,SUMIF(Invoices!AA:AB,A443,Invoices!AB:AB)/COUNTIF(Invoices!AA:AB,A443),0),IF(COUNTIF(Invoices!AC:AD,A443)&lt;&gt;0,IF(COUNTIF(Invoices!AC:AD,A443)&lt;&gt;0,SUMIF(Invoices!AC:AD,A443,Invoices!AD:AD)/COUNTIF(Invoices!AC:AD,A443),0),IF(COUNTIF(Invoices!AE:AF,A443)&lt;&gt;0,IF(COUNTIF(Invoices!AE:AF,A443)&lt;&gt;0,SUMIF(Invoices!AE:AF,A443,Invoices!AF:AF)/COUNTIF(Invoices!AE:AF,A443),0),IF(COUNTIF(Invoices!AG:AH,A443)&lt;&gt;0,IF(COUNTIF(Invoices!AG:AH,A443)&lt;&gt;0,SUMIF(Invoices!AG:AH,A443,Invoices!AH:AH)/COUNTIF(Invoices!AG:AH,A443),0),IF(COUNTIF(Invoices!AI:AJ,A443)&lt;&gt;0,IF(COUNTIF(Invoices!AI:AJ,A443)&lt;&gt;0,SUMIF(Invoices!AI:AJ,A443,Invoices!AJ:AJ)/COUNTIF(Invoices!AI:AJ,A443),0),IF(COUNTIF(Invoices!AK:AL,A443)&lt;&gt;0,IF(COUNTIF(Invoices!AK:AL,A443)&lt;&gt;0,SUMIF(Invoices!AK:AL,A443,Invoices!AL:AL)/COUNTIF(Invoices!AK:AL,A443),0),IF(COUNTIF(Invoices!AM:AN,A443)&lt;&gt;0,IF(COUNTIF(Invoices!AM:AN,A443)&lt;&gt;0,SUMIF(Invoices!AM:AN,A443,Invoices!AN:AN)/COUNTIF(Invoices!AM:AN,A443),0),"Not Available")))))))))))))))</f>
        <v>Not Available</v>
      </c>
    </row>
    <row r="444" spans="1:5" ht="13" x14ac:dyDescent="0.15">
      <c r="A444" s="6" t="s">
        <v>1429</v>
      </c>
      <c r="B444" s="6" t="s">
        <v>1019</v>
      </c>
      <c r="C444" s="6" t="s">
        <v>1020</v>
      </c>
      <c r="D444" s="6" t="s">
        <v>1021</v>
      </c>
      <c r="E444" t="str">
        <f>IF(COUNTIF(Invoices!K:L,A444)&lt;&gt;0,IF(COUNTIF(Invoices!K:L,A444)&lt;&gt;0,SUMIF(Invoices!K:L,A444,Invoices!L:L)/COUNTIF(Invoices!K:L,A444),0),IF(COUNTIF(Invoices!M:N,A444)&lt;&gt;0,IF(COUNTIF(Invoices!M:N,A444)&lt;&gt;0,SUMIF(Invoices!M:N,A444,Invoices!N:N)/COUNTIF(Invoices!M:N,A444),0),IF(COUNTIF(Invoices!O:P,A444)&lt;&gt;0,IF(COUNTIF(Invoices!O:P,A444)&lt;&gt;0,SUMIF(Invoices!O:P,A444,Invoices!P:P)/COUNTIF(Invoices!O:P,A444),0),IF(COUNTIF(Invoices!Q:R,A444)&lt;&gt;0,IF(COUNTIF(Invoices!Q:R,A444)&lt;&gt;0,SUMIF(Invoices!Q:R,A444,Invoices!R:R)/COUNTIF(Invoices!Q:R,A444),0),IF(COUNTIF(Invoices!S:T,A444)&lt;&gt;0,IF(COUNTIF(Invoices!S:T,A444)&lt;&gt;0,SUMIF(Invoices!S:T,A444,Invoices!T:T)/COUNTIF(Invoices!S:T,A444),0),IF(COUNTIF(Invoices!U:V,A444)&lt;&gt;0,IF(COUNTIF(Invoices!U:V,A444)&lt;&gt;0,SUMIF(Invoices!U:V,A444,Invoices!V:V)/COUNTIF(Invoices!U:V,A444),0),IF(COUNTIF(Invoices!W:X,A444)&lt;&gt;0,IF(COUNTIF(Invoices!W:X,A444)&lt;&gt;0,SUMIF(Invoices!W:X,A444,Invoices!X:X)/COUNTIF(Invoices!W:X,A444),0),IF(COUNTIF(Invoices!Y:Z,A444)&lt;&gt;0,IF(COUNTIF(Invoices!Y:Z,A444)&lt;&gt;0,SUMIF(Invoices!Y:Z,A444,Invoices!Z:Z)/COUNTIF(Invoices!Y:Z,A444),0),IF(COUNTIF(Invoices!AA:AB,A444)&lt;&gt;0,IF(COUNTIF(Invoices!AA:AB,A444)&lt;&gt;0,SUMIF(Invoices!AA:AB,A444,Invoices!AB:AB)/COUNTIF(Invoices!AA:AB,A444),0),IF(COUNTIF(Invoices!AC:AD,A444)&lt;&gt;0,IF(COUNTIF(Invoices!AC:AD,A444)&lt;&gt;0,SUMIF(Invoices!AC:AD,A444,Invoices!AD:AD)/COUNTIF(Invoices!AC:AD,A444),0),IF(COUNTIF(Invoices!AE:AF,A444)&lt;&gt;0,IF(COUNTIF(Invoices!AE:AF,A444)&lt;&gt;0,SUMIF(Invoices!AE:AF,A444,Invoices!AF:AF)/COUNTIF(Invoices!AE:AF,A444),0),IF(COUNTIF(Invoices!AG:AH,A444)&lt;&gt;0,IF(COUNTIF(Invoices!AG:AH,A444)&lt;&gt;0,SUMIF(Invoices!AG:AH,A444,Invoices!AH:AH)/COUNTIF(Invoices!AG:AH,A444),0),IF(COUNTIF(Invoices!AI:AJ,A444)&lt;&gt;0,IF(COUNTIF(Invoices!AI:AJ,A444)&lt;&gt;0,SUMIF(Invoices!AI:AJ,A444,Invoices!AJ:AJ)/COUNTIF(Invoices!AI:AJ,A444),0),IF(COUNTIF(Invoices!AK:AL,A444)&lt;&gt;0,IF(COUNTIF(Invoices!AK:AL,A444)&lt;&gt;0,SUMIF(Invoices!AK:AL,A444,Invoices!AL:AL)/COUNTIF(Invoices!AK:AL,A444),0),IF(COUNTIF(Invoices!AM:AN,A444)&lt;&gt;0,IF(COUNTIF(Invoices!AM:AN,A444)&lt;&gt;0,SUMIF(Invoices!AM:AN,A444,Invoices!AN:AN)/COUNTIF(Invoices!AM:AN,A444),0),"Not Available")))))))))))))))</f>
        <v>Not Available</v>
      </c>
    </row>
    <row r="445" spans="1:5" ht="13" x14ac:dyDescent="0.15">
      <c r="A445" s="6" t="s">
        <v>1430</v>
      </c>
      <c r="C445" s="6" t="s">
        <v>1431</v>
      </c>
      <c r="D445" s="6" t="s">
        <v>1432</v>
      </c>
      <c r="E445" t="str">
        <f>IF(COUNTIF(Invoices!K:L,A445)&lt;&gt;0,IF(COUNTIF(Invoices!K:L,A445)&lt;&gt;0,SUMIF(Invoices!K:L,A445,Invoices!L:L)/COUNTIF(Invoices!K:L,A445),0),IF(COUNTIF(Invoices!M:N,A445)&lt;&gt;0,IF(COUNTIF(Invoices!M:N,A445)&lt;&gt;0,SUMIF(Invoices!M:N,A445,Invoices!N:N)/COUNTIF(Invoices!M:N,A445),0),IF(COUNTIF(Invoices!O:P,A445)&lt;&gt;0,IF(COUNTIF(Invoices!O:P,A445)&lt;&gt;0,SUMIF(Invoices!O:P,A445,Invoices!P:P)/COUNTIF(Invoices!O:P,A445),0),IF(COUNTIF(Invoices!Q:R,A445)&lt;&gt;0,IF(COUNTIF(Invoices!Q:R,A445)&lt;&gt;0,SUMIF(Invoices!Q:R,A445,Invoices!R:R)/COUNTIF(Invoices!Q:R,A445),0),IF(COUNTIF(Invoices!S:T,A445)&lt;&gt;0,IF(COUNTIF(Invoices!S:T,A445)&lt;&gt;0,SUMIF(Invoices!S:T,A445,Invoices!T:T)/COUNTIF(Invoices!S:T,A445),0),IF(COUNTIF(Invoices!U:V,A445)&lt;&gt;0,IF(COUNTIF(Invoices!U:V,A445)&lt;&gt;0,SUMIF(Invoices!U:V,A445,Invoices!V:V)/COUNTIF(Invoices!U:V,A445),0),IF(COUNTIF(Invoices!W:X,A445)&lt;&gt;0,IF(COUNTIF(Invoices!W:X,A445)&lt;&gt;0,SUMIF(Invoices!W:X,A445,Invoices!X:X)/COUNTIF(Invoices!W:X,A445),0),IF(COUNTIF(Invoices!Y:Z,A445)&lt;&gt;0,IF(COUNTIF(Invoices!Y:Z,A445)&lt;&gt;0,SUMIF(Invoices!Y:Z,A445,Invoices!Z:Z)/COUNTIF(Invoices!Y:Z,A445),0),IF(COUNTIF(Invoices!AA:AB,A445)&lt;&gt;0,IF(COUNTIF(Invoices!AA:AB,A445)&lt;&gt;0,SUMIF(Invoices!AA:AB,A445,Invoices!AB:AB)/COUNTIF(Invoices!AA:AB,A445),0),IF(COUNTIF(Invoices!AC:AD,A445)&lt;&gt;0,IF(COUNTIF(Invoices!AC:AD,A445)&lt;&gt;0,SUMIF(Invoices!AC:AD,A445,Invoices!AD:AD)/COUNTIF(Invoices!AC:AD,A445),0),IF(COUNTIF(Invoices!AE:AF,A445)&lt;&gt;0,IF(COUNTIF(Invoices!AE:AF,A445)&lt;&gt;0,SUMIF(Invoices!AE:AF,A445,Invoices!AF:AF)/COUNTIF(Invoices!AE:AF,A445),0),IF(COUNTIF(Invoices!AG:AH,A445)&lt;&gt;0,IF(COUNTIF(Invoices!AG:AH,A445)&lt;&gt;0,SUMIF(Invoices!AG:AH,A445,Invoices!AH:AH)/COUNTIF(Invoices!AG:AH,A445),0),IF(COUNTIF(Invoices!AI:AJ,A445)&lt;&gt;0,IF(COUNTIF(Invoices!AI:AJ,A445)&lt;&gt;0,SUMIF(Invoices!AI:AJ,A445,Invoices!AJ:AJ)/COUNTIF(Invoices!AI:AJ,A445),0),IF(COUNTIF(Invoices!AK:AL,A445)&lt;&gt;0,IF(COUNTIF(Invoices!AK:AL,A445)&lt;&gt;0,SUMIF(Invoices!AK:AL,A445,Invoices!AL:AL)/COUNTIF(Invoices!AK:AL,A445),0),IF(COUNTIF(Invoices!AM:AN,A445)&lt;&gt;0,IF(COUNTIF(Invoices!AM:AN,A445)&lt;&gt;0,SUMIF(Invoices!AM:AN,A445,Invoices!AN:AN)/COUNTIF(Invoices!AM:AN,A445),0),"Not Available")))))))))))))))</f>
        <v>Not Available</v>
      </c>
    </row>
    <row r="446" spans="1:5" ht="13" x14ac:dyDescent="0.15">
      <c r="A446" s="6" t="s">
        <v>1433</v>
      </c>
      <c r="B446" s="6" t="s">
        <v>1434</v>
      </c>
      <c r="C446" s="6" t="s">
        <v>1435</v>
      </c>
      <c r="D446" s="6" t="s">
        <v>1140</v>
      </c>
      <c r="E446">
        <f ca="1">IF(COUNTIF(Invoices!K:L,A446)&lt;&gt;0,IF(COUNTIF(Invoices!K:L,A446)&lt;&gt;0,SUMIF(Invoices!K:L,A446,Invoices!L:L)/COUNTIF(Invoices!K:L,A446),0),IF(COUNTIF(Invoices!M:N,A446)&lt;&gt;0,IF(COUNTIF(Invoices!M:N,A446)&lt;&gt;0,SUMIF(Invoices!M:N,A446,Invoices!N:N)/COUNTIF(Invoices!M:N,A446),0),IF(COUNTIF(Invoices!O:P,A446)&lt;&gt;0,IF(COUNTIF(Invoices!O:P,A446)&lt;&gt;0,SUMIF(Invoices!O:P,A446,Invoices!P:P)/COUNTIF(Invoices!O:P,A446),0),IF(COUNTIF(Invoices!Q:R,A446)&lt;&gt;0,IF(COUNTIF(Invoices!Q:R,A446)&lt;&gt;0,SUMIF(Invoices!Q:R,A446,Invoices!R:R)/COUNTIF(Invoices!Q:R,A446),0),IF(COUNTIF(Invoices!S:T,A446)&lt;&gt;0,IF(COUNTIF(Invoices!S:T,A446)&lt;&gt;0,SUMIF(Invoices!S:T,A446,Invoices!T:T)/COUNTIF(Invoices!S:T,A446),0),IF(COUNTIF(Invoices!U:V,A446)&lt;&gt;0,IF(COUNTIF(Invoices!U:V,A446)&lt;&gt;0,SUMIF(Invoices!U:V,A446,Invoices!V:V)/COUNTIF(Invoices!U:V,A446),0),IF(COUNTIF(Invoices!W:X,A446)&lt;&gt;0,IF(COUNTIF(Invoices!W:X,A446)&lt;&gt;0,SUMIF(Invoices!W:X,A446,Invoices!X:X)/COUNTIF(Invoices!W:X,A446),0),IF(COUNTIF(Invoices!Y:Z,A446)&lt;&gt;0,IF(COUNTIF(Invoices!Y:Z,A446)&lt;&gt;0,SUMIF(Invoices!Y:Z,A446,Invoices!Z:Z)/COUNTIF(Invoices!Y:Z,A446),0),IF(COUNTIF(Invoices!AA:AB,A446)&lt;&gt;0,IF(COUNTIF(Invoices!AA:AB,A446)&lt;&gt;0,SUMIF(Invoices!AA:AB,A446,Invoices!AB:AB)/COUNTIF(Invoices!AA:AB,A446),0),IF(COUNTIF(Invoices!AC:AD,A446)&lt;&gt;0,IF(COUNTIF(Invoices!AC:AD,A446)&lt;&gt;0,SUMIF(Invoices!AC:AD,A446,Invoices!AD:AD)/COUNTIF(Invoices!AC:AD,A446),0),IF(COUNTIF(Invoices!AE:AF,A446)&lt;&gt;0,IF(COUNTIF(Invoices!AE:AF,A446)&lt;&gt;0,SUMIF(Invoices!AE:AF,A446,Invoices!AF:AF)/COUNTIF(Invoices!AE:AF,A446),0),IF(COUNTIF(Invoices!AG:AH,A446)&lt;&gt;0,IF(COUNTIF(Invoices!AG:AH,A446)&lt;&gt;0,SUMIF(Invoices!AG:AH,A446,Invoices!AH:AH)/COUNTIF(Invoices!AG:AH,A446),0),IF(COUNTIF(Invoices!AI:AJ,A446)&lt;&gt;0,IF(COUNTIF(Invoices!AI:AJ,A446)&lt;&gt;0,SUMIF(Invoices!AI:AJ,A446,Invoices!AJ:AJ)/COUNTIF(Invoices!AI:AJ,A446),0),IF(COUNTIF(Invoices!AK:AL,A446)&lt;&gt;0,IF(COUNTIF(Invoices!AK:AL,A446)&lt;&gt;0,SUMIF(Invoices!AK:AL,A446,Invoices!AL:AL)/COUNTIF(Invoices!AK:AL,A446),0),IF(COUNTIF(Invoices!AM:AN,A446)&lt;&gt;0,IF(COUNTIF(Invoices!AM:AN,A446)&lt;&gt;0,SUMIF(Invoices!AM:AN,A446,Invoices!AN:AN)/COUNTIF(Invoices!AM:AN,A446),0),"Not Available")))))))))))))))</f>
        <v>0.99</v>
      </c>
    </row>
    <row r="447" spans="1:5" ht="13" x14ac:dyDescent="0.15">
      <c r="A447" s="6" t="s">
        <v>1436</v>
      </c>
      <c r="B447" s="6" t="s">
        <v>714</v>
      </c>
      <c r="C447" s="6" t="s">
        <v>713</v>
      </c>
      <c r="D447" s="6" t="s">
        <v>714</v>
      </c>
      <c r="E447">
        <f ca="1">IF(COUNTIF(Invoices!K:L,A447)&lt;&gt;0,IF(COUNTIF(Invoices!K:L,A447)&lt;&gt;0,SUMIF(Invoices!K:L,A447,Invoices!L:L)/COUNTIF(Invoices!K:L,A447),0),IF(COUNTIF(Invoices!M:N,A447)&lt;&gt;0,IF(COUNTIF(Invoices!M:N,A447)&lt;&gt;0,SUMIF(Invoices!M:N,A447,Invoices!N:N)/COUNTIF(Invoices!M:N,A447),0),IF(COUNTIF(Invoices!O:P,A447)&lt;&gt;0,IF(COUNTIF(Invoices!O:P,A447)&lt;&gt;0,SUMIF(Invoices!O:P,A447,Invoices!P:P)/COUNTIF(Invoices!O:P,A447),0),IF(COUNTIF(Invoices!Q:R,A447)&lt;&gt;0,IF(COUNTIF(Invoices!Q:R,A447)&lt;&gt;0,SUMIF(Invoices!Q:R,A447,Invoices!R:R)/COUNTIF(Invoices!Q:R,A447),0),IF(COUNTIF(Invoices!S:T,A447)&lt;&gt;0,IF(COUNTIF(Invoices!S:T,A447)&lt;&gt;0,SUMIF(Invoices!S:T,A447,Invoices!T:T)/COUNTIF(Invoices!S:T,A447),0),IF(COUNTIF(Invoices!U:V,A447)&lt;&gt;0,IF(COUNTIF(Invoices!U:V,A447)&lt;&gt;0,SUMIF(Invoices!U:V,A447,Invoices!V:V)/COUNTIF(Invoices!U:V,A447),0),IF(COUNTIF(Invoices!W:X,A447)&lt;&gt;0,IF(COUNTIF(Invoices!W:X,A447)&lt;&gt;0,SUMIF(Invoices!W:X,A447,Invoices!X:X)/COUNTIF(Invoices!W:X,A447),0),IF(COUNTIF(Invoices!Y:Z,A447)&lt;&gt;0,IF(COUNTIF(Invoices!Y:Z,A447)&lt;&gt;0,SUMIF(Invoices!Y:Z,A447,Invoices!Z:Z)/COUNTIF(Invoices!Y:Z,A447),0),IF(COUNTIF(Invoices!AA:AB,A447)&lt;&gt;0,IF(COUNTIF(Invoices!AA:AB,A447)&lt;&gt;0,SUMIF(Invoices!AA:AB,A447,Invoices!AB:AB)/COUNTIF(Invoices!AA:AB,A447),0),IF(COUNTIF(Invoices!AC:AD,A447)&lt;&gt;0,IF(COUNTIF(Invoices!AC:AD,A447)&lt;&gt;0,SUMIF(Invoices!AC:AD,A447,Invoices!AD:AD)/COUNTIF(Invoices!AC:AD,A447),0),IF(COUNTIF(Invoices!AE:AF,A447)&lt;&gt;0,IF(COUNTIF(Invoices!AE:AF,A447)&lt;&gt;0,SUMIF(Invoices!AE:AF,A447,Invoices!AF:AF)/COUNTIF(Invoices!AE:AF,A447),0),IF(COUNTIF(Invoices!AG:AH,A447)&lt;&gt;0,IF(COUNTIF(Invoices!AG:AH,A447)&lt;&gt;0,SUMIF(Invoices!AG:AH,A447,Invoices!AH:AH)/COUNTIF(Invoices!AG:AH,A447),0),IF(COUNTIF(Invoices!AI:AJ,A447)&lt;&gt;0,IF(COUNTIF(Invoices!AI:AJ,A447)&lt;&gt;0,SUMIF(Invoices!AI:AJ,A447,Invoices!AJ:AJ)/COUNTIF(Invoices!AI:AJ,A447),0),IF(COUNTIF(Invoices!AK:AL,A447)&lt;&gt;0,IF(COUNTIF(Invoices!AK:AL,A447)&lt;&gt;0,SUMIF(Invoices!AK:AL,A447,Invoices!AL:AL)/COUNTIF(Invoices!AK:AL,A447),0),IF(COUNTIF(Invoices!AM:AN,A447)&lt;&gt;0,IF(COUNTIF(Invoices!AM:AN,A447)&lt;&gt;0,SUMIF(Invoices!AM:AN,A447,Invoices!AN:AN)/COUNTIF(Invoices!AM:AN,A447),0),"Not Available")))))))))))))))</f>
        <v>0.99</v>
      </c>
    </row>
    <row r="448" spans="1:5" ht="13" x14ac:dyDescent="0.15">
      <c r="A448" s="6" t="s">
        <v>1437</v>
      </c>
      <c r="B448" s="6" t="s">
        <v>1438</v>
      </c>
      <c r="C448" s="6" t="s">
        <v>958</v>
      </c>
      <c r="D448" s="6" t="s">
        <v>959</v>
      </c>
      <c r="E448">
        <f ca="1">IF(COUNTIF(Invoices!K:L,A448)&lt;&gt;0,IF(COUNTIF(Invoices!K:L,A448)&lt;&gt;0,SUMIF(Invoices!K:L,A448,Invoices!L:L)/COUNTIF(Invoices!K:L,A448),0),IF(COUNTIF(Invoices!M:N,A448)&lt;&gt;0,IF(COUNTIF(Invoices!M:N,A448)&lt;&gt;0,SUMIF(Invoices!M:N,A448,Invoices!N:N)/COUNTIF(Invoices!M:N,A448),0),IF(COUNTIF(Invoices!O:P,A448)&lt;&gt;0,IF(COUNTIF(Invoices!O:P,A448)&lt;&gt;0,SUMIF(Invoices!O:P,A448,Invoices!P:P)/COUNTIF(Invoices!O:P,A448),0),IF(COUNTIF(Invoices!Q:R,A448)&lt;&gt;0,IF(COUNTIF(Invoices!Q:R,A448)&lt;&gt;0,SUMIF(Invoices!Q:R,A448,Invoices!R:R)/COUNTIF(Invoices!Q:R,A448),0),IF(COUNTIF(Invoices!S:T,A448)&lt;&gt;0,IF(COUNTIF(Invoices!S:T,A448)&lt;&gt;0,SUMIF(Invoices!S:T,A448,Invoices!T:T)/COUNTIF(Invoices!S:T,A448),0),IF(COUNTIF(Invoices!U:V,A448)&lt;&gt;0,IF(COUNTIF(Invoices!U:V,A448)&lt;&gt;0,SUMIF(Invoices!U:V,A448,Invoices!V:V)/COUNTIF(Invoices!U:V,A448),0),IF(COUNTIF(Invoices!W:X,A448)&lt;&gt;0,IF(COUNTIF(Invoices!W:X,A448)&lt;&gt;0,SUMIF(Invoices!W:X,A448,Invoices!X:X)/COUNTIF(Invoices!W:X,A448),0),IF(COUNTIF(Invoices!Y:Z,A448)&lt;&gt;0,IF(COUNTIF(Invoices!Y:Z,A448)&lt;&gt;0,SUMIF(Invoices!Y:Z,A448,Invoices!Z:Z)/COUNTIF(Invoices!Y:Z,A448),0),IF(COUNTIF(Invoices!AA:AB,A448)&lt;&gt;0,IF(COUNTIF(Invoices!AA:AB,A448)&lt;&gt;0,SUMIF(Invoices!AA:AB,A448,Invoices!AB:AB)/COUNTIF(Invoices!AA:AB,A448),0),IF(COUNTIF(Invoices!AC:AD,A448)&lt;&gt;0,IF(COUNTIF(Invoices!AC:AD,A448)&lt;&gt;0,SUMIF(Invoices!AC:AD,A448,Invoices!AD:AD)/COUNTIF(Invoices!AC:AD,A448),0),IF(COUNTIF(Invoices!AE:AF,A448)&lt;&gt;0,IF(COUNTIF(Invoices!AE:AF,A448)&lt;&gt;0,SUMIF(Invoices!AE:AF,A448,Invoices!AF:AF)/COUNTIF(Invoices!AE:AF,A448),0),IF(COUNTIF(Invoices!AG:AH,A448)&lt;&gt;0,IF(COUNTIF(Invoices!AG:AH,A448)&lt;&gt;0,SUMIF(Invoices!AG:AH,A448,Invoices!AH:AH)/COUNTIF(Invoices!AG:AH,A448),0),IF(COUNTIF(Invoices!AI:AJ,A448)&lt;&gt;0,IF(COUNTIF(Invoices!AI:AJ,A448)&lt;&gt;0,SUMIF(Invoices!AI:AJ,A448,Invoices!AJ:AJ)/COUNTIF(Invoices!AI:AJ,A448),0),IF(COUNTIF(Invoices!AK:AL,A448)&lt;&gt;0,IF(COUNTIF(Invoices!AK:AL,A448)&lt;&gt;0,SUMIF(Invoices!AK:AL,A448,Invoices!AL:AL)/COUNTIF(Invoices!AK:AL,A448),0),IF(COUNTIF(Invoices!AM:AN,A448)&lt;&gt;0,IF(COUNTIF(Invoices!AM:AN,A448)&lt;&gt;0,SUMIF(Invoices!AM:AN,A448,Invoices!AN:AN)/COUNTIF(Invoices!AM:AN,A448),0),"Not Available")))))))))))))))</f>
        <v>0.99</v>
      </c>
    </row>
    <row r="449" spans="1:5" ht="13" x14ac:dyDescent="0.15">
      <c r="A449" s="6" t="s">
        <v>1439</v>
      </c>
      <c r="B449" s="6" t="s">
        <v>1223</v>
      </c>
      <c r="C449" s="6" t="s">
        <v>977</v>
      </c>
      <c r="D449" s="6" t="s">
        <v>976</v>
      </c>
      <c r="E449">
        <f ca="1">IF(COUNTIF(Invoices!K:L,A449)&lt;&gt;0,IF(COUNTIF(Invoices!K:L,A449)&lt;&gt;0,SUMIF(Invoices!K:L,A449,Invoices!L:L)/COUNTIF(Invoices!K:L,A449),0),IF(COUNTIF(Invoices!M:N,A449)&lt;&gt;0,IF(COUNTIF(Invoices!M:N,A449)&lt;&gt;0,SUMIF(Invoices!M:N,A449,Invoices!N:N)/COUNTIF(Invoices!M:N,A449),0),IF(COUNTIF(Invoices!O:P,A449)&lt;&gt;0,IF(COUNTIF(Invoices!O:P,A449)&lt;&gt;0,SUMIF(Invoices!O:P,A449,Invoices!P:P)/COUNTIF(Invoices!O:P,A449),0),IF(COUNTIF(Invoices!Q:R,A449)&lt;&gt;0,IF(COUNTIF(Invoices!Q:R,A449)&lt;&gt;0,SUMIF(Invoices!Q:R,A449,Invoices!R:R)/COUNTIF(Invoices!Q:R,A449),0),IF(COUNTIF(Invoices!S:T,A449)&lt;&gt;0,IF(COUNTIF(Invoices!S:T,A449)&lt;&gt;0,SUMIF(Invoices!S:T,A449,Invoices!T:T)/COUNTIF(Invoices!S:T,A449),0),IF(COUNTIF(Invoices!U:V,A449)&lt;&gt;0,IF(COUNTIF(Invoices!U:V,A449)&lt;&gt;0,SUMIF(Invoices!U:V,A449,Invoices!V:V)/COUNTIF(Invoices!U:V,A449),0),IF(COUNTIF(Invoices!W:X,A449)&lt;&gt;0,IF(COUNTIF(Invoices!W:X,A449)&lt;&gt;0,SUMIF(Invoices!W:X,A449,Invoices!X:X)/COUNTIF(Invoices!W:X,A449),0),IF(COUNTIF(Invoices!Y:Z,A449)&lt;&gt;0,IF(COUNTIF(Invoices!Y:Z,A449)&lt;&gt;0,SUMIF(Invoices!Y:Z,A449,Invoices!Z:Z)/COUNTIF(Invoices!Y:Z,A449),0),IF(COUNTIF(Invoices!AA:AB,A449)&lt;&gt;0,IF(COUNTIF(Invoices!AA:AB,A449)&lt;&gt;0,SUMIF(Invoices!AA:AB,A449,Invoices!AB:AB)/COUNTIF(Invoices!AA:AB,A449),0),IF(COUNTIF(Invoices!AC:AD,A449)&lt;&gt;0,IF(COUNTIF(Invoices!AC:AD,A449)&lt;&gt;0,SUMIF(Invoices!AC:AD,A449,Invoices!AD:AD)/COUNTIF(Invoices!AC:AD,A449),0),IF(COUNTIF(Invoices!AE:AF,A449)&lt;&gt;0,IF(COUNTIF(Invoices!AE:AF,A449)&lt;&gt;0,SUMIF(Invoices!AE:AF,A449,Invoices!AF:AF)/COUNTIF(Invoices!AE:AF,A449),0),IF(COUNTIF(Invoices!AG:AH,A449)&lt;&gt;0,IF(COUNTIF(Invoices!AG:AH,A449)&lt;&gt;0,SUMIF(Invoices!AG:AH,A449,Invoices!AH:AH)/COUNTIF(Invoices!AG:AH,A449),0),IF(COUNTIF(Invoices!AI:AJ,A449)&lt;&gt;0,IF(COUNTIF(Invoices!AI:AJ,A449)&lt;&gt;0,SUMIF(Invoices!AI:AJ,A449,Invoices!AJ:AJ)/COUNTIF(Invoices!AI:AJ,A449),0),IF(COUNTIF(Invoices!AK:AL,A449)&lt;&gt;0,IF(COUNTIF(Invoices!AK:AL,A449)&lt;&gt;0,SUMIF(Invoices!AK:AL,A449,Invoices!AL:AL)/COUNTIF(Invoices!AK:AL,A449),0),IF(COUNTIF(Invoices!AM:AN,A449)&lt;&gt;0,IF(COUNTIF(Invoices!AM:AN,A449)&lt;&gt;0,SUMIF(Invoices!AM:AN,A449,Invoices!AN:AN)/COUNTIF(Invoices!AM:AN,A449),0),"Not Available")))))))))))))))</f>
        <v>0.99</v>
      </c>
    </row>
    <row r="450" spans="1:5" ht="13" x14ac:dyDescent="0.15">
      <c r="A450" s="6" t="s">
        <v>1439</v>
      </c>
      <c r="B450" s="6" t="s">
        <v>1223</v>
      </c>
      <c r="C450" s="6" t="s">
        <v>1440</v>
      </c>
      <c r="D450" s="6" t="s">
        <v>976</v>
      </c>
      <c r="E450">
        <f ca="1">IF(COUNTIF(Invoices!K:L,A450)&lt;&gt;0,IF(COUNTIF(Invoices!K:L,A450)&lt;&gt;0,SUMIF(Invoices!K:L,A450,Invoices!L:L)/COUNTIF(Invoices!K:L,A450),0),IF(COUNTIF(Invoices!M:N,A450)&lt;&gt;0,IF(COUNTIF(Invoices!M:N,A450)&lt;&gt;0,SUMIF(Invoices!M:N,A450,Invoices!N:N)/COUNTIF(Invoices!M:N,A450),0),IF(COUNTIF(Invoices!O:P,A450)&lt;&gt;0,IF(COUNTIF(Invoices!O:P,A450)&lt;&gt;0,SUMIF(Invoices!O:P,A450,Invoices!P:P)/COUNTIF(Invoices!O:P,A450),0),IF(COUNTIF(Invoices!Q:R,A450)&lt;&gt;0,IF(COUNTIF(Invoices!Q:R,A450)&lt;&gt;0,SUMIF(Invoices!Q:R,A450,Invoices!R:R)/COUNTIF(Invoices!Q:R,A450),0),IF(COUNTIF(Invoices!S:T,A450)&lt;&gt;0,IF(COUNTIF(Invoices!S:T,A450)&lt;&gt;0,SUMIF(Invoices!S:T,A450,Invoices!T:T)/COUNTIF(Invoices!S:T,A450),0),IF(COUNTIF(Invoices!U:V,A450)&lt;&gt;0,IF(COUNTIF(Invoices!U:V,A450)&lt;&gt;0,SUMIF(Invoices!U:V,A450,Invoices!V:V)/COUNTIF(Invoices!U:V,A450),0),IF(COUNTIF(Invoices!W:X,A450)&lt;&gt;0,IF(COUNTIF(Invoices!W:X,A450)&lt;&gt;0,SUMIF(Invoices!W:X,A450,Invoices!X:X)/COUNTIF(Invoices!W:X,A450),0),IF(COUNTIF(Invoices!Y:Z,A450)&lt;&gt;0,IF(COUNTIF(Invoices!Y:Z,A450)&lt;&gt;0,SUMIF(Invoices!Y:Z,A450,Invoices!Z:Z)/COUNTIF(Invoices!Y:Z,A450),0),IF(COUNTIF(Invoices!AA:AB,A450)&lt;&gt;0,IF(COUNTIF(Invoices!AA:AB,A450)&lt;&gt;0,SUMIF(Invoices!AA:AB,A450,Invoices!AB:AB)/COUNTIF(Invoices!AA:AB,A450),0),IF(COUNTIF(Invoices!AC:AD,A450)&lt;&gt;0,IF(COUNTIF(Invoices!AC:AD,A450)&lt;&gt;0,SUMIF(Invoices!AC:AD,A450,Invoices!AD:AD)/COUNTIF(Invoices!AC:AD,A450),0),IF(COUNTIF(Invoices!AE:AF,A450)&lt;&gt;0,IF(COUNTIF(Invoices!AE:AF,A450)&lt;&gt;0,SUMIF(Invoices!AE:AF,A450,Invoices!AF:AF)/COUNTIF(Invoices!AE:AF,A450),0),IF(COUNTIF(Invoices!AG:AH,A450)&lt;&gt;0,IF(COUNTIF(Invoices!AG:AH,A450)&lt;&gt;0,SUMIF(Invoices!AG:AH,A450,Invoices!AH:AH)/COUNTIF(Invoices!AG:AH,A450),0),IF(COUNTIF(Invoices!AI:AJ,A450)&lt;&gt;0,IF(COUNTIF(Invoices!AI:AJ,A450)&lt;&gt;0,SUMIF(Invoices!AI:AJ,A450,Invoices!AJ:AJ)/COUNTIF(Invoices!AI:AJ,A450),0),IF(COUNTIF(Invoices!AK:AL,A450)&lt;&gt;0,IF(COUNTIF(Invoices!AK:AL,A450)&lt;&gt;0,SUMIF(Invoices!AK:AL,A450,Invoices!AL:AL)/COUNTIF(Invoices!AK:AL,A450),0),IF(COUNTIF(Invoices!AM:AN,A450)&lt;&gt;0,IF(COUNTIF(Invoices!AM:AN,A450)&lt;&gt;0,SUMIF(Invoices!AM:AN,A450,Invoices!AN:AN)/COUNTIF(Invoices!AM:AN,A450),0),"Not Available")))))))))))))))</f>
        <v>0.99</v>
      </c>
    </row>
    <row r="451" spans="1:5" ht="13" x14ac:dyDescent="0.15">
      <c r="A451" s="6" t="s">
        <v>1441</v>
      </c>
      <c r="C451" s="6" t="s">
        <v>666</v>
      </c>
      <c r="D451" s="6" t="s">
        <v>667</v>
      </c>
      <c r="E451" t="str">
        <f>IF(COUNTIF(Invoices!K:L,A451)&lt;&gt;0,IF(COUNTIF(Invoices!K:L,A451)&lt;&gt;0,SUMIF(Invoices!K:L,A451,Invoices!L:L)/COUNTIF(Invoices!K:L,A451),0),IF(COUNTIF(Invoices!M:N,A451)&lt;&gt;0,IF(COUNTIF(Invoices!M:N,A451)&lt;&gt;0,SUMIF(Invoices!M:N,A451,Invoices!N:N)/COUNTIF(Invoices!M:N,A451),0),IF(COUNTIF(Invoices!O:P,A451)&lt;&gt;0,IF(COUNTIF(Invoices!O:P,A451)&lt;&gt;0,SUMIF(Invoices!O:P,A451,Invoices!P:P)/COUNTIF(Invoices!O:P,A451),0),IF(COUNTIF(Invoices!Q:R,A451)&lt;&gt;0,IF(COUNTIF(Invoices!Q:R,A451)&lt;&gt;0,SUMIF(Invoices!Q:R,A451,Invoices!R:R)/COUNTIF(Invoices!Q:R,A451),0),IF(COUNTIF(Invoices!S:T,A451)&lt;&gt;0,IF(COUNTIF(Invoices!S:T,A451)&lt;&gt;0,SUMIF(Invoices!S:T,A451,Invoices!T:T)/COUNTIF(Invoices!S:T,A451),0),IF(COUNTIF(Invoices!U:V,A451)&lt;&gt;0,IF(COUNTIF(Invoices!U:V,A451)&lt;&gt;0,SUMIF(Invoices!U:V,A451,Invoices!V:V)/COUNTIF(Invoices!U:V,A451),0),IF(COUNTIF(Invoices!W:X,A451)&lt;&gt;0,IF(COUNTIF(Invoices!W:X,A451)&lt;&gt;0,SUMIF(Invoices!W:X,A451,Invoices!X:X)/COUNTIF(Invoices!W:X,A451),0),IF(COUNTIF(Invoices!Y:Z,A451)&lt;&gt;0,IF(COUNTIF(Invoices!Y:Z,A451)&lt;&gt;0,SUMIF(Invoices!Y:Z,A451,Invoices!Z:Z)/COUNTIF(Invoices!Y:Z,A451),0),IF(COUNTIF(Invoices!AA:AB,A451)&lt;&gt;0,IF(COUNTIF(Invoices!AA:AB,A451)&lt;&gt;0,SUMIF(Invoices!AA:AB,A451,Invoices!AB:AB)/COUNTIF(Invoices!AA:AB,A451),0),IF(COUNTIF(Invoices!AC:AD,A451)&lt;&gt;0,IF(COUNTIF(Invoices!AC:AD,A451)&lt;&gt;0,SUMIF(Invoices!AC:AD,A451,Invoices!AD:AD)/COUNTIF(Invoices!AC:AD,A451),0),IF(COUNTIF(Invoices!AE:AF,A451)&lt;&gt;0,IF(COUNTIF(Invoices!AE:AF,A451)&lt;&gt;0,SUMIF(Invoices!AE:AF,A451,Invoices!AF:AF)/COUNTIF(Invoices!AE:AF,A451),0),IF(COUNTIF(Invoices!AG:AH,A451)&lt;&gt;0,IF(COUNTIF(Invoices!AG:AH,A451)&lt;&gt;0,SUMIF(Invoices!AG:AH,A451,Invoices!AH:AH)/COUNTIF(Invoices!AG:AH,A451),0),IF(COUNTIF(Invoices!AI:AJ,A451)&lt;&gt;0,IF(COUNTIF(Invoices!AI:AJ,A451)&lt;&gt;0,SUMIF(Invoices!AI:AJ,A451,Invoices!AJ:AJ)/COUNTIF(Invoices!AI:AJ,A451),0),IF(COUNTIF(Invoices!AK:AL,A451)&lt;&gt;0,IF(COUNTIF(Invoices!AK:AL,A451)&lt;&gt;0,SUMIF(Invoices!AK:AL,A451,Invoices!AL:AL)/COUNTIF(Invoices!AK:AL,A451),0),IF(COUNTIF(Invoices!AM:AN,A451)&lt;&gt;0,IF(COUNTIF(Invoices!AM:AN,A451)&lt;&gt;0,SUMIF(Invoices!AM:AN,A451,Invoices!AN:AN)/COUNTIF(Invoices!AM:AN,A451),0),"Not Available")))))))))))))))</f>
        <v>Not Available</v>
      </c>
    </row>
    <row r="452" spans="1:5" ht="13" x14ac:dyDescent="0.15">
      <c r="A452" s="6" t="s">
        <v>1442</v>
      </c>
      <c r="C452" s="6" t="s">
        <v>1443</v>
      </c>
      <c r="D452" s="6" t="s">
        <v>574</v>
      </c>
      <c r="E452">
        <f ca="1">IF(COUNTIF(Invoices!K:L,A452)&lt;&gt;0,IF(COUNTIF(Invoices!K:L,A452)&lt;&gt;0,SUMIF(Invoices!K:L,A452,Invoices!L:L)/COUNTIF(Invoices!K:L,A452),0),IF(COUNTIF(Invoices!M:N,A452)&lt;&gt;0,IF(COUNTIF(Invoices!M:N,A452)&lt;&gt;0,SUMIF(Invoices!M:N,A452,Invoices!N:N)/COUNTIF(Invoices!M:N,A452),0),IF(COUNTIF(Invoices!O:P,A452)&lt;&gt;0,IF(COUNTIF(Invoices!O:P,A452)&lt;&gt;0,SUMIF(Invoices!O:P,A452,Invoices!P:P)/COUNTIF(Invoices!O:P,A452),0),IF(COUNTIF(Invoices!Q:R,A452)&lt;&gt;0,IF(COUNTIF(Invoices!Q:R,A452)&lt;&gt;0,SUMIF(Invoices!Q:R,A452,Invoices!R:R)/COUNTIF(Invoices!Q:R,A452),0),IF(COUNTIF(Invoices!S:T,A452)&lt;&gt;0,IF(COUNTIF(Invoices!S:T,A452)&lt;&gt;0,SUMIF(Invoices!S:T,A452,Invoices!T:T)/COUNTIF(Invoices!S:T,A452),0),IF(COUNTIF(Invoices!U:V,A452)&lt;&gt;0,IF(COUNTIF(Invoices!U:V,A452)&lt;&gt;0,SUMIF(Invoices!U:V,A452,Invoices!V:V)/COUNTIF(Invoices!U:V,A452),0),IF(COUNTIF(Invoices!W:X,A452)&lt;&gt;0,IF(COUNTIF(Invoices!W:X,A452)&lt;&gt;0,SUMIF(Invoices!W:X,A452,Invoices!X:X)/COUNTIF(Invoices!W:X,A452),0),IF(COUNTIF(Invoices!Y:Z,A452)&lt;&gt;0,IF(COUNTIF(Invoices!Y:Z,A452)&lt;&gt;0,SUMIF(Invoices!Y:Z,A452,Invoices!Z:Z)/COUNTIF(Invoices!Y:Z,A452),0),IF(COUNTIF(Invoices!AA:AB,A452)&lt;&gt;0,IF(COUNTIF(Invoices!AA:AB,A452)&lt;&gt;0,SUMIF(Invoices!AA:AB,A452,Invoices!AB:AB)/COUNTIF(Invoices!AA:AB,A452),0),IF(COUNTIF(Invoices!AC:AD,A452)&lt;&gt;0,IF(COUNTIF(Invoices!AC:AD,A452)&lt;&gt;0,SUMIF(Invoices!AC:AD,A452,Invoices!AD:AD)/COUNTIF(Invoices!AC:AD,A452),0),IF(COUNTIF(Invoices!AE:AF,A452)&lt;&gt;0,IF(COUNTIF(Invoices!AE:AF,A452)&lt;&gt;0,SUMIF(Invoices!AE:AF,A452,Invoices!AF:AF)/COUNTIF(Invoices!AE:AF,A452),0),IF(COUNTIF(Invoices!AG:AH,A452)&lt;&gt;0,IF(COUNTIF(Invoices!AG:AH,A452)&lt;&gt;0,SUMIF(Invoices!AG:AH,A452,Invoices!AH:AH)/COUNTIF(Invoices!AG:AH,A452),0),IF(COUNTIF(Invoices!AI:AJ,A452)&lt;&gt;0,IF(COUNTIF(Invoices!AI:AJ,A452)&lt;&gt;0,SUMIF(Invoices!AI:AJ,A452,Invoices!AJ:AJ)/COUNTIF(Invoices!AI:AJ,A452),0),IF(COUNTIF(Invoices!AK:AL,A452)&lt;&gt;0,IF(COUNTIF(Invoices!AK:AL,A452)&lt;&gt;0,SUMIF(Invoices!AK:AL,A452,Invoices!AL:AL)/COUNTIF(Invoices!AK:AL,A452),0),IF(COUNTIF(Invoices!AM:AN,A452)&lt;&gt;0,IF(COUNTIF(Invoices!AM:AN,A452)&lt;&gt;0,SUMIF(Invoices!AM:AN,A452,Invoices!AN:AN)/COUNTIF(Invoices!AM:AN,A452),0),"Not Available")))))))))))))))</f>
        <v>0.99</v>
      </c>
    </row>
    <row r="453" spans="1:5" ht="13" x14ac:dyDescent="0.15">
      <c r="A453" s="6" t="s">
        <v>1444</v>
      </c>
      <c r="B453" s="6" t="s">
        <v>1445</v>
      </c>
      <c r="C453" s="6" t="s">
        <v>1446</v>
      </c>
      <c r="D453" s="6" t="s">
        <v>810</v>
      </c>
      <c r="E453" t="str">
        <f>IF(COUNTIF(Invoices!K:L,A453)&lt;&gt;0,IF(COUNTIF(Invoices!K:L,A453)&lt;&gt;0,SUMIF(Invoices!K:L,A453,Invoices!L:L)/COUNTIF(Invoices!K:L,A453),0),IF(COUNTIF(Invoices!M:N,A453)&lt;&gt;0,IF(COUNTIF(Invoices!M:N,A453)&lt;&gt;0,SUMIF(Invoices!M:N,A453,Invoices!N:N)/COUNTIF(Invoices!M:N,A453),0),IF(COUNTIF(Invoices!O:P,A453)&lt;&gt;0,IF(COUNTIF(Invoices!O:P,A453)&lt;&gt;0,SUMIF(Invoices!O:P,A453,Invoices!P:P)/COUNTIF(Invoices!O:P,A453),0),IF(COUNTIF(Invoices!Q:R,A453)&lt;&gt;0,IF(COUNTIF(Invoices!Q:R,A453)&lt;&gt;0,SUMIF(Invoices!Q:R,A453,Invoices!R:R)/COUNTIF(Invoices!Q:R,A453),0),IF(COUNTIF(Invoices!S:T,A453)&lt;&gt;0,IF(COUNTIF(Invoices!S:T,A453)&lt;&gt;0,SUMIF(Invoices!S:T,A453,Invoices!T:T)/COUNTIF(Invoices!S:T,A453),0),IF(COUNTIF(Invoices!U:V,A453)&lt;&gt;0,IF(COUNTIF(Invoices!U:V,A453)&lt;&gt;0,SUMIF(Invoices!U:V,A453,Invoices!V:V)/COUNTIF(Invoices!U:V,A453),0),IF(COUNTIF(Invoices!W:X,A453)&lt;&gt;0,IF(COUNTIF(Invoices!W:X,A453)&lt;&gt;0,SUMIF(Invoices!W:X,A453,Invoices!X:X)/COUNTIF(Invoices!W:X,A453),0),IF(COUNTIF(Invoices!Y:Z,A453)&lt;&gt;0,IF(COUNTIF(Invoices!Y:Z,A453)&lt;&gt;0,SUMIF(Invoices!Y:Z,A453,Invoices!Z:Z)/COUNTIF(Invoices!Y:Z,A453),0),IF(COUNTIF(Invoices!AA:AB,A453)&lt;&gt;0,IF(COUNTIF(Invoices!AA:AB,A453)&lt;&gt;0,SUMIF(Invoices!AA:AB,A453,Invoices!AB:AB)/COUNTIF(Invoices!AA:AB,A453),0),IF(COUNTIF(Invoices!AC:AD,A453)&lt;&gt;0,IF(COUNTIF(Invoices!AC:AD,A453)&lt;&gt;0,SUMIF(Invoices!AC:AD,A453,Invoices!AD:AD)/COUNTIF(Invoices!AC:AD,A453),0),IF(COUNTIF(Invoices!AE:AF,A453)&lt;&gt;0,IF(COUNTIF(Invoices!AE:AF,A453)&lt;&gt;0,SUMIF(Invoices!AE:AF,A453,Invoices!AF:AF)/COUNTIF(Invoices!AE:AF,A453),0),IF(COUNTIF(Invoices!AG:AH,A453)&lt;&gt;0,IF(COUNTIF(Invoices!AG:AH,A453)&lt;&gt;0,SUMIF(Invoices!AG:AH,A453,Invoices!AH:AH)/COUNTIF(Invoices!AG:AH,A453),0),IF(COUNTIF(Invoices!AI:AJ,A453)&lt;&gt;0,IF(COUNTIF(Invoices!AI:AJ,A453)&lt;&gt;0,SUMIF(Invoices!AI:AJ,A453,Invoices!AJ:AJ)/COUNTIF(Invoices!AI:AJ,A453),0),IF(COUNTIF(Invoices!AK:AL,A453)&lt;&gt;0,IF(COUNTIF(Invoices!AK:AL,A453)&lt;&gt;0,SUMIF(Invoices!AK:AL,A453,Invoices!AL:AL)/COUNTIF(Invoices!AK:AL,A453),0),IF(COUNTIF(Invoices!AM:AN,A453)&lt;&gt;0,IF(COUNTIF(Invoices!AM:AN,A453)&lt;&gt;0,SUMIF(Invoices!AM:AN,A453,Invoices!AN:AN)/COUNTIF(Invoices!AM:AN,A453),0),"Not Available")))))))))))))))</f>
        <v>Not Available</v>
      </c>
    </row>
    <row r="454" spans="1:5" ht="13" x14ac:dyDescent="0.15">
      <c r="A454" s="6" t="s">
        <v>1447</v>
      </c>
      <c r="C454" s="6" t="s">
        <v>538</v>
      </c>
      <c r="D454" s="6" t="s">
        <v>539</v>
      </c>
      <c r="E454">
        <f ca="1">IF(COUNTIF(Invoices!K:L,A454)&lt;&gt;0,IF(COUNTIF(Invoices!K:L,A454)&lt;&gt;0,SUMIF(Invoices!K:L,A454,Invoices!L:L)/COUNTIF(Invoices!K:L,A454),0),IF(COUNTIF(Invoices!M:N,A454)&lt;&gt;0,IF(COUNTIF(Invoices!M:N,A454)&lt;&gt;0,SUMIF(Invoices!M:N,A454,Invoices!N:N)/COUNTIF(Invoices!M:N,A454),0),IF(COUNTIF(Invoices!O:P,A454)&lt;&gt;0,IF(COUNTIF(Invoices!O:P,A454)&lt;&gt;0,SUMIF(Invoices!O:P,A454,Invoices!P:P)/COUNTIF(Invoices!O:P,A454),0),IF(COUNTIF(Invoices!Q:R,A454)&lt;&gt;0,IF(COUNTIF(Invoices!Q:R,A454)&lt;&gt;0,SUMIF(Invoices!Q:R,A454,Invoices!R:R)/COUNTIF(Invoices!Q:R,A454),0),IF(COUNTIF(Invoices!S:T,A454)&lt;&gt;0,IF(COUNTIF(Invoices!S:T,A454)&lt;&gt;0,SUMIF(Invoices!S:T,A454,Invoices!T:T)/COUNTIF(Invoices!S:T,A454),0),IF(COUNTIF(Invoices!U:V,A454)&lt;&gt;0,IF(COUNTIF(Invoices!U:V,A454)&lt;&gt;0,SUMIF(Invoices!U:V,A454,Invoices!V:V)/COUNTIF(Invoices!U:V,A454),0),IF(COUNTIF(Invoices!W:X,A454)&lt;&gt;0,IF(COUNTIF(Invoices!W:X,A454)&lt;&gt;0,SUMIF(Invoices!W:X,A454,Invoices!X:X)/COUNTIF(Invoices!W:X,A454),0),IF(COUNTIF(Invoices!Y:Z,A454)&lt;&gt;0,IF(COUNTIF(Invoices!Y:Z,A454)&lt;&gt;0,SUMIF(Invoices!Y:Z,A454,Invoices!Z:Z)/COUNTIF(Invoices!Y:Z,A454),0),IF(COUNTIF(Invoices!AA:AB,A454)&lt;&gt;0,IF(COUNTIF(Invoices!AA:AB,A454)&lt;&gt;0,SUMIF(Invoices!AA:AB,A454,Invoices!AB:AB)/COUNTIF(Invoices!AA:AB,A454),0),IF(COUNTIF(Invoices!AC:AD,A454)&lt;&gt;0,IF(COUNTIF(Invoices!AC:AD,A454)&lt;&gt;0,SUMIF(Invoices!AC:AD,A454,Invoices!AD:AD)/COUNTIF(Invoices!AC:AD,A454),0),IF(COUNTIF(Invoices!AE:AF,A454)&lt;&gt;0,IF(COUNTIF(Invoices!AE:AF,A454)&lt;&gt;0,SUMIF(Invoices!AE:AF,A454,Invoices!AF:AF)/COUNTIF(Invoices!AE:AF,A454),0),IF(COUNTIF(Invoices!AG:AH,A454)&lt;&gt;0,IF(COUNTIF(Invoices!AG:AH,A454)&lt;&gt;0,SUMIF(Invoices!AG:AH,A454,Invoices!AH:AH)/COUNTIF(Invoices!AG:AH,A454),0),IF(COUNTIF(Invoices!AI:AJ,A454)&lt;&gt;0,IF(COUNTIF(Invoices!AI:AJ,A454)&lt;&gt;0,SUMIF(Invoices!AI:AJ,A454,Invoices!AJ:AJ)/COUNTIF(Invoices!AI:AJ,A454),0),IF(COUNTIF(Invoices!AK:AL,A454)&lt;&gt;0,IF(COUNTIF(Invoices!AK:AL,A454)&lt;&gt;0,SUMIF(Invoices!AK:AL,A454,Invoices!AL:AL)/COUNTIF(Invoices!AK:AL,A454),0),IF(COUNTIF(Invoices!AM:AN,A454)&lt;&gt;0,IF(COUNTIF(Invoices!AM:AN,A454)&lt;&gt;0,SUMIF(Invoices!AM:AN,A454,Invoices!AN:AN)/COUNTIF(Invoices!AM:AN,A454),0),"Not Available")))))))))))))))</f>
        <v>0.99</v>
      </c>
    </row>
    <row r="455" spans="1:5" ht="13" x14ac:dyDescent="0.15">
      <c r="A455" s="6" t="s">
        <v>1448</v>
      </c>
      <c r="B455" s="6" t="s">
        <v>1449</v>
      </c>
      <c r="C455" s="6" t="s">
        <v>570</v>
      </c>
      <c r="D455" s="6" t="s">
        <v>570</v>
      </c>
      <c r="E455" t="str">
        <f>IF(COUNTIF(Invoices!K:L,A455)&lt;&gt;0,IF(COUNTIF(Invoices!K:L,A455)&lt;&gt;0,SUMIF(Invoices!K:L,A455,Invoices!L:L)/COUNTIF(Invoices!K:L,A455),0),IF(COUNTIF(Invoices!M:N,A455)&lt;&gt;0,IF(COUNTIF(Invoices!M:N,A455)&lt;&gt;0,SUMIF(Invoices!M:N,A455,Invoices!N:N)/COUNTIF(Invoices!M:N,A455),0),IF(COUNTIF(Invoices!O:P,A455)&lt;&gt;0,IF(COUNTIF(Invoices!O:P,A455)&lt;&gt;0,SUMIF(Invoices!O:P,A455,Invoices!P:P)/COUNTIF(Invoices!O:P,A455),0),IF(COUNTIF(Invoices!Q:R,A455)&lt;&gt;0,IF(COUNTIF(Invoices!Q:R,A455)&lt;&gt;0,SUMIF(Invoices!Q:R,A455,Invoices!R:R)/COUNTIF(Invoices!Q:R,A455),0),IF(COUNTIF(Invoices!S:T,A455)&lt;&gt;0,IF(COUNTIF(Invoices!S:T,A455)&lt;&gt;0,SUMIF(Invoices!S:T,A455,Invoices!T:T)/COUNTIF(Invoices!S:T,A455),0),IF(COUNTIF(Invoices!U:V,A455)&lt;&gt;0,IF(COUNTIF(Invoices!U:V,A455)&lt;&gt;0,SUMIF(Invoices!U:V,A455,Invoices!V:V)/COUNTIF(Invoices!U:V,A455),0),IF(COUNTIF(Invoices!W:X,A455)&lt;&gt;0,IF(COUNTIF(Invoices!W:X,A455)&lt;&gt;0,SUMIF(Invoices!W:X,A455,Invoices!X:X)/COUNTIF(Invoices!W:X,A455),0),IF(COUNTIF(Invoices!Y:Z,A455)&lt;&gt;0,IF(COUNTIF(Invoices!Y:Z,A455)&lt;&gt;0,SUMIF(Invoices!Y:Z,A455,Invoices!Z:Z)/COUNTIF(Invoices!Y:Z,A455),0),IF(COUNTIF(Invoices!AA:AB,A455)&lt;&gt;0,IF(COUNTIF(Invoices!AA:AB,A455)&lt;&gt;0,SUMIF(Invoices!AA:AB,A455,Invoices!AB:AB)/COUNTIF(Invoices!AA:AB,A455),0),IF(COUNTIF(Invoices!AC:AD,A455)&lt;&gt;0,IF(COUNTIF(Invoices!AC:AD,A455)&lt;&gt;0,SUMIF(Invoices!AC:AD,A455,Invoices!AD:AD)/COUNTIF(Invoices!AC:AD,A455),0),IF(COUNTIF(Invoices!AE:AF,A455)&lt;&gt;0,IF(COUNTIF(Invoices!AE:AF,A455)&lt;&gt;0,SUMIF(Invoices!AE:AF,A455,Invoices!AF:AF)/COUNTIF(Invoices!AE:AF,A455),0),IF(COUNTIF(Invoices!AG:AH,A455)&lt;&gt;0,IF(COUNTIF(Invoices!AG:AH,A455)&lt;&gt;0,SUMIF(Invoices!AG:AH,A455,Invoices!AH:AH)/COUNTIF(Invoices!AG:AH,A455),0),IF(COUNTIF(Invoices!AI:AJ,A455)&lt;&gt;0,IF(COUNTIF(Invoices!AI:AJ,A455)&lt;&gt;0,SUMIF(Invoices!AI:AJ,A455,Invoices!AJ:AJ)/COUNTIF(Invoices!AI:AJ,A455),0),IF(COUNTIF(Invoices!AK:AL,A455)&lt;&gt;0,IF(COUNTIF(Invoices!AK:AL,A455)&lt;&gt;0,SUMIF(Invoices!AK:AL,A455,Invoices!AL:AL)/COUNTIF(Invoices!AK:AL,A455),0),IF(COUNTIF(Invoices!AM:AN,A455)&lt;&gt;0,IF(COUNTIF(Invoices!AM:AN,A455)&lt;&gt;0,SUMIF(Invoices!AM:AN,A455,Invoices!AN:AN)/COUNTIF(Invoices!AM:AN,A455),0),"Not Available")))))))))))))))</f>
        <v>Not Available</v>
      </c>
    </row>
    <row r="456" spans="1:5" ht="13" x14ac:dyDescent="0.15">
      <c r="A456" s="6" t="s">
        <v>1450</v>
      </c>
      <c r="C456" s="6" t="s">
        <v>818</v>
      </c>
      <c r="D456" s="6" t="s">
        <v>819</v>
      </c>
      <c r="E456" t="str">
        <f>IF(COUNTIF(Invoices!K:L,A456)&lt;&gt;0,IF(COUNTIF(Invoices!K:L,A456)&lt;&gt;0,SUMIF(Invoices!K:L,A456,Invoices!L:L)/COUNTIF(Invoices!K:L,A456),0),IF(COUNTIF(Invoices!M:N,A456)&lt;&gt;0,IF(COUNTIF(Invoices!M:N,A456)&lt;&gt;0,SUMIF(Invoices!M:N,A456,Invoices!N:N)/COUNTIF(Invoices!M:N,A456),0),IF(COUNTIF(Invoices!O:P,A456)&lt;&gt;0,IF(COUNTIF(Invoices!O:P,A456)&lt;&gt;0,SUMIF(Invoices!O:P,A456,Invoices!P:P)/COUNTIF(Invoices!O:P,A456),0),IF(COUNTIF(Invoices!Q:R,A456)&lt;&gt;0,IF(COUNTIF(Invoices!Q:R,A456)&lt;&gt;0,SUMIF(Invoices!Q:R,A456,Invoices!R:R)/COUNTIF(Invoices!Q:R,A456),0),IF(COUNTIF(Invoices!S:T,A456)&lt;&gt;0,IF(COUNTIF(Invoices!S:T,A456)&lt;&gt;0,SUMIF(Invoices!S:T,A456,Invoices!T:T)/COUNTIF(Invoices!S:T,A456),0),IF(COUNTIF(Invoices!U:V,A456)&lt;&gt;0,IF(COUNTIF(Invoices!U:V,A456)&lt;&gt;0,SUMIF(Invoices!U:V,A456,Invoices!V:V)/COUNTIF(Invoices!U:V,A456),0),IF(COUNTIF(Invoices!W:X,A456)&lt;&gt;0,IF(COUNTIF(Invoices!W:X,A456)&lt;&gt;0,SUMIF(Invoices!W:X,A456,Invoices!X:X)/COUNTIF(Invoices!W:X,A456),0),IF(COUNTIF(Invoices!Y:Z,A456)&lt;&gt;0,IF(COUNTIF(Invoices!Y:Z,A456)&lt;&gt;0,SUMIF(Invoices!Y:Z,A456,Invoices!Z:Z)/COUNTIF(Invoices!Y:Z,A456),0),IF(COUNTIF(Invoices!AA:AB,A456)&lt;&gt;0,IF(COUNTIF(Invoices!AA:AB,A456)&lt;&gt;0,SUMIF(Invoices!AA:AB,A456,Invoices!AB:AB)/COUNTIF(Invoices!AA:AB,A456),0),IF(COUNTIF(Invoices!AC:AD,A456)&lt;&gt;0,IF(COUNTIF(Invoices!AC:AD,A456)&lt;&gt;0,SUMIF(Invoices!AC:AD,A456,Invoices!AD:AD)/COUNTIF(Invoices!AC:AD,A456),0),IF(COUNTIF(Invoices!AE:AF,A456)&lt;&gt;0,IF(COUNTIF(Invoices!AE:AF,A456)&lt;&gt;0,SUMIF(Invoices!AE:AF,A456,Invoices!AF:AF)/COUNTIF(Invoices!AE:AF,A456),0),IF(COUNTIF(Invoices!AG:AH,A456)&lt;&gt;0,IF(COUNTIF(Invoices!AG:AH,A456)&lt;&gt;0,SUMIF(Invoices!AG:AH,A456,Invoices!AH:AH)/COUNTIF(Invoices!AG:AH,A456),0),IF(COUNTIF(Invoices!AI:AJ,A456)&lt;&gt;0,IF(COUNTIF(Invoices!AI:AJ,A456)&lt;&gt;0,SUMIF(Invoices!AI:AJ,A456,Invoices!AJ:AJ)/COUNTIF(Invoices!AI:AJ,A456),0),IF(COUNTIF(Invoices!AK:AL,A456)&lt;&gt;0,IF(COUNTIF(Invoices!AK:AL,A456)&lt;&gt;0,SUMIF(Invoices!AK:AL,A456,Invoices!AL:AL)/COUNTIF(Invoices!AK:AL,A456),0),IF(COUNTIF(Invoices!AM:AN,A456)&lt;&gt;0,IF(COUNTIF(Invoices!AM:AN,A456)&lt;&gt;0,SUMIF(Invoices!AM:AN,A456,Invoices!AN:AN)/COUNTIF(Invoices!AM:AN,A456),0),"Not Available")))))))))))))))</f>
        <v>Not Available</v>
      </c>
    </row>
    <row r="457" spans="1:5" ht="13" x14ac:dyDescent="0.15">
      <c r="A457" s="6" t="s">
        <v>1451</v>
      </c>
      <c r="C457" s="6" t="s">
        <v>1174</v>
      </c>
      <c r="D457" s="6" t="s">
        <v>570</v>
      </c>
      <c r="E457" t="str">
        <f>IF(COUNTIF(Invoices!K:L,A457)&lt;&gt;0,IF(COUNTIF(Invoices!K:L,A457)&lt;&gt;0,SUMIF(Invoices!K:L,A457,Invoices!L:L)/COUNTIF(Invoices!K:L,A457),0),IF(COUNTIF(Invoices!M:N,A457)&lt;&gt;0,IF(COUNTIF(Invoices!M:N,A457)&lt;&gt;0,SUMIF(Invoices!M:N,A457,Invoices!N:N)/COUNTIF(Invoices!M:N,A457),0),IF(COUNTIF(Invoices!O:P,A457)&lt;&gt;0,IF(COUNTIF(Invoices!O:P,A457)&lt;&gt;0,SUMIF(Invoices!O:P,A457,Invoices!P:P)/COUNTIF(Invoices!O:P,A457),0),IF(COUNTIF(Invoices!Q:R,A457)&lt;&gt;0,IF(COUNTIF(Invoices!Q:R,A457)&lt;&gt;0,SUMIF(Invoices!Q:R,A457,Invoices!R:R)/COUNTIF(Invoices!Q:R,A457),0),IF(COUNTIF(Invoices!S:T,A457)&lt;&gt;0,IF(COUNTIF(Invoices!S:T,A457)&lt;&gt;0,SUMIF(Invoices!S:T,A457,Invoices!T:T)/COUNTIF(Invoices!S:T,A457),0),IF(COUNTIF(Invoices!U:V,A457)&lt;&gt;0,IF(COUNTIF(Invoices!U:V,A457)&lt;&gt;0,SUMIF(Invoices!U:V,A457,Invoices!V:V)/COUNTIF(Invoices!U:V,A457),0),IF(COUNTIF(Invoices!W:X,A457)&lt;&gt;0,IF(COUNTIF(Invoices!W:X,A457)&lt;&gt;0,SUMIF(Invoices!W:X,A457,Invoices!X:X)/COUNTIF(Invoices!W:X,A457),0),IF(COUNTIF(Invoices!Y:Z,A457)&lt;&gt;0,IF(COUNTIF(Invoices!Y:Z,A457)&lt;&gt;0,SUMIF(Invoices!Y:Z,A457,Invoices!Z:Z)/COUNTIF(Invoices!Y:Z,A457),0),IF(COUNTIF(Invoices!AA:AB,A457)&lt;&gt;0,IF(COUNTIF(Invoices!AA:AB,A457)&lt;&gt;0,SUMIF(Invoices!AA:AB,A457,Invoices!AB:AB)/COUNTIF(Invoices!AA:AB,A457),0),IF(COUNTIF(Invoices!AC:AD,A457)&lt;&gt;0,IF(COUNTIF(Invoices!AC:AD,A457)&lt;&gt;0,SUMIF(Invoices!AC:AD,A457,Invoices!AD:AD)/COUNTIF(Invoices!AC:AD,A457),0),IF(COUNTIF(Invoices!AE:AF,A457)&lt;&gt;0,IF(COUNTIF(Invoices!AE:AF,A457)&lt;&gt;0,SUMIF(Invoices!AE:AF,A457,Invoices!AF:AF)/COUNTIF(Invoices!AE:AF,A457),0),IF(COUNTIF(Invoices!AG:AH,A457)&lt;&gt;0,IF(COUNTIF(Invoices!AG:AH,A457)&lt;&gt;0,SUMIF(Invoices!AG:AH,A457,Invoices!AH:AH)/COUNTIF(Invoices!AG:AH,A457),0),IF(COUNTIF(Invoices!AI:AJ,A457)&lt;&gt;0,IF(COUNTIF(Invoices!AI:AJ,A457)&lt;&gt;0,SUMIF(Invoices!AI:AJ,A457,Invoices!AJ:AJ)/COUNTIF(Invoices!AI:AJ,A457),0),IF(COUNTIF(Invoices!AK:AL,A457)&lt;&gt;0,IF(COUNTIF(Invoices!AK:AL,A457)&lt;&gt;0,SUMIF(Invoices!AK:AL,A457,Invoices!AL:AL)/COUNTIF(Invoices!AK:AL,A457),0),IF(COUNTIF(Invoices!AM:AN,A457)&lt;&gt;0,IF(COUNTIF(Invoices!AM:AN,A457)&lt;&gt;0,SUMIF(Invoices!AM:AN,A457,Invoices!AN:AN)/COUNTIF(Invoices!AM:AN,A457),0),"Not Available")))))))))))))))</f>
        <v>Not Available</v>
      </c>
    </row>
    <row r="458" spans="1:5" ht="13" x14ac:dyDescent="0.15">
      <c r="A458" s="6" t="s">
        <v>1452</v>
      </c>
      <c r="B458" s="6" t="s">
        <v>1310</v>
      </c>
      <c r="C458" s="6" t="s">
        <v>1453</v>
      </c>
      <c r="D458" s="6" t="s">
        <v>810</v>
      </c>
      <c r="E458">
        <f ca="1">IF(COUNTIF(Invoices!K:L,A458)&lt;&gt;0,IF(COUNTIF(Invoices!K:L,A458)&lt;&gt;0,SUMIF(Invoices!K:L,A458,Invoices!L:L)/COUNTIF(Invoices!K:L,A458),0),IF(COUNTIF(Invoices!M:N,A458)&lt;&gt;0,IF(COUNTIF(Invoices!M:N,A458)&lt;&gt;0,SUMIF(Invoices!M:N,A458,Invoices!N:N)/COUNTIF(Invoices!M:N,A458),0),IF(COUNTIF(Invoices!O:P,A458)&lt;&gt;0,IF(COUNTIF(Invoices!O:P,A458)&lt;&gt;0,SUMIF(Invoices!O:P,A458,Invoices!P:P)/COUNTIF(Invoices!O:P,A458),0),IF(COUNTIF(Invoices!Q:R,A458)&lt;&gt;0,IF(COUNTIF(Invoices!Q:R,A458)&lt;&gt;0,SUMIF(Invoices!Q:R,A458,Invoices!R:R)/COUNTIF(Invoices!Q:R,A458),0),IF(COUNTIF(Invoices!S:T,A458)&lt;&gt;0,IF(COUNTIF(Invoices!S:T,A458)&lt;&gt;0,SUMIF(Invoices!S:T,A458,Invoices!T:T)/COUNTIF(Invoices!S:T,A458),0),IF(COUNTIF(Invoices!U:V,A458)&lt;&gt;0,IF(COUNTIF(Invoices!U:V,A458)&lt;&gt;0,SUMIF(Invoices!U:V,A458,Invoices!V:V)/COUNTIF(Invoices!U:V,A458),0),IF(COUNTIF(Invoices!W:X,A458)&lt;&gt;0,IF(COUNTIF(Invoices!W:X,A458)&lt;&gt;0,SUMIF(Invoices!W:X,A458,Invoices!X:X)/COUNTIF(Invoices!W:X,A458),0),IF(COUNTIF(Invoices!Y:Z,A458)&lt;&gt;0,IF(COUNTIF(Invoices!Y:Z,A458)&lt;&gt;0,SUMIF(Invoices!Y:Z,A458,Invoices!Z:Z)/COUNTIF(Invoices!Y:Z,A458),0),IF(COUNTIF(Invoices!AA:AB,A458)&lt;&gt;0,IF(COUNTIF(Invoices!AA:AB,A458)&lt;&gt;0,SUMIF(Invoices!AA:AB,A458,Invoices!AB:AB)/COUNTIF(Invoices!AA:AB,A458),0),IF(COUNTIF(Invoices!AC:AD,A458)&lt;&gt;0,IF(COUNTIF(Invoices!AC:AD,A458)&lt;&gt;0,SUMIF(Invoices!AC:AD,A458,Invoices!AD:AD)/COUNTIF(Invoices!AC:AD,A458),0),IF(COUNTIF(Invoices!AE:AF,A458)&lt;&gt;0,IF(COUNTIF(Invoices!AE:AF,A458)&lt;&gt;0,SUMIF(Invoices!AE:AF,A458,Invoices!AF:AF)/COUNTIF(Invoices!AE:AF,A458),0),IF(COUNTIF(Invoices!AG:AH,A458)&lt;&gt;0,IF(COUNTIF(Invoices!AG:AH,A458)&lt;&gt;0,SUMIF(Invoices!AG:AH,A458,Invoices!AH:AH)/COUNTIF(Invoices!AG:AH,A458),0),IF(COUNTIF(Invoices!AI:AJ,A458)&lt;&gt;0,IF(COUNTIF(Invoices!AI:AJ,A458)&lt;&gt;0,SUMIF(Invoices!AI:AJ,A458,Invoices!AJ:AJ)/COUNTIF(Invoices!AI:AJ,A458),0),IF(COUNTIF(Invoices!AK:AL,A458)&lt;&gt;0,IF(COUNTIF(Invoices!AK:AL,A458)&lt;&gt;0,SUMIF(Invoices!AK:AL,A458,Invoices!AL:AL)/COUNTIF(Invoices!AK:AL,A458),0),IF(COUNTIF(Invoices!AM:AN,A458)&lt;&gt;0,IF(COUNTIF(Invoices!AM:AN,A458)&lt;&gt;0,SUMIF(Invoices!AM:AN,A458,Invoices!AN:AN)/COUNTIF(Invoices!AM:AN,A458),0),"Not Available")))))))))))))))</f>
        <v>0.99</v>
      </c>
    </row>
    <row r="459" spans="1:5" ht="13" x14ac:dyDescent="0.15">
      <c r="A459" s="6" t="s">
        <v>1454</v>
      </c>
      <c r="B459" s="6" t="s">
        <v>1324</v>
      </c>
      <c r="C459" s="6" t="s">
        <v>1304</v>
      </c>
      <c r="D459" s="6" t="s">
        <v>810</v>
      </c>
      <c r="E459" t="str">
        <f>IF(COUNTIF(Invoices!K:L,A459)&lt;&gt;0,IF(COUNTIF(Invoices!K:L,A459)&lt;&gt;0,SUMIF(Invoices!K:L,A459,Invoices!L:L)/COUNTIF(Invoices!K:L,A459),0),IF(COUNTIF(Invoices!M:N,A459)&lt;&gt;0,IF(COUNTIF(Invoices!M:N,A459)&lt;&gt;0,SUMIF(Invoices!M:N,A459,Invoices!N:N)/COUNTIF(Invoices!M:N,A459),0),IF(COUNTIF(Invoices!O:P,A459)&lt;&gt;0,IF(COUNTIF(Invoices!O:P,A459)&lt;&gt;0,SUMIF(Invoices!O:P,A459,Invoices!P:P)/COUNTIF(Invoices!O:P,A459),0),IF(COUNTIF(Invoices!Q:R,A459)&lt;&gt;0,IF(COUNTIF(Invoices!Q:R,A459)&lt;&gt;0,SUMIF(Invoices!Q:R,A459,Invoices!R:R)/COUNTIF(Invoices!Q:R,A459),0),IF(COUNTIF(Invoices!S:T,A459)&lt;&gt;0,IF(COUNTIF(Invoices!S:T,A459)&lt;&gt;0,SUMIF(Invoices!S:T,A459,Invoices!T:T)/COUNTIF(Invoices!S:T,A459),0),IF(COUNTIF(Invoices!U:V,A459)&lt;&gt;0,IF(COUNTIF(Invoices!U:V,A459)&lt;&gt;0,SUMIF(Invoices!U:V,A459,Invoices!V:V)/COUNTIF(Invoices!U:V,A459),0),IF(COUNTIF(Invoices!W:X,A459)&lt;&gt;0,IF(COUNTIF(Invoices!W:X,A459)&lt;&gt;0,SUMIF(Invoices!W:X,A459,Invoices!X:X)/COUNTIF(Invoices!W:X,A459),0),IF(COUNTIF(Invoices!Y:Z,A459)&lt;&gt;0,IF(COUNTIF(Invoices!Y:Z,A459)&lt;&gt;0,SUMIF(Invoices!Y:Z,A459,Invoices!Z:Z)/COUNTIF(Invoices!Y:Z,A459),0),IF(COUNTIF(Invoices!AA:AB,A459)&lt;&gt;0,IF(COUNTIF(Invoices!AA:AB,A459)&lt;&gt;0,SUMIF(Invoices!AA:AB,A459,Invoices!AB:AB)/COUNTIF(Invoices!AA:AB,A459),0),IF(COUNTIF(Invoices!AC:AD,A459)&lt;&gt;0,IF(COUNTIF(Invoices!AC:AD,A459)&lt;&gt;0,SUMIF(Invoices!AC:AD,A459,Invoices!AD:AD)/COUNTIF(Invoices!AC:AD,A459),0),IF(COUNTIF(Invoices!AE:AF,A459)&lt;&gt;0,IF(COUNTIF(Invoices!AE:AF,A459)&lt;&gt;0,SUMIF(Invoices!AE:AF,A459,Invoices!AF:AF)/COUNTIF(Invoices!AE:AF,A459),0),IF(COUNTIF(Invoices!AG:AH,A459)&lt;&gt;0,IF(COUNTIF(Invoices!AG:AH,A459)&lt;&gt;0,SUMIF(Invoices!AG:AH,A459,Invoices!AH:AH)/COUNTIF(Invoices!AG:AH,A459),0),IF(COUNTIF(Invoices!AI:AJ,A459)&lt;&gt;0,IF(COUNTIF(Invoices!AI:AJ,A459)&lt;&gt;0,SUMIF(Invoices!AI:AJ,A459,Invoices!AJ:AJ)/COUNTIF(Invoices!AI:AJ,A459),0),IF(COUNTIF(Invoices!AK:AL,A459)&lt;&gt;0,IF(COUNTIF(Invoices!AK:AL,A459)&lt;&gt;0,SUMIF(Invoices!AK:AL,A459,Invoices!AL:AL)/COUNTIF(Invoices!AK:AL,A459),0),IF(COUNTIF(Invoices!AM:AN,A459)&lt;&gt;0,IF(COUNTIF(Invoices!AM:AN,A459)&lt;&gt;0,SUMIF(Invoices!AM:AN,A459,Invoices!AN:AN)/COUNTIF(Invoices!AM:AN,A459),0),"Not Available")))))))))))))))</f>
        <v>Not Available</v>
      </c>
    </row>
    <row r="460" spans="1:5" ht="13" x14ac:dyDescent="0.15">
      <c r="A460" s="6" t="s">
        <v>1455</v>
      </c>
      <c r="C460" s="6" t="s">
        <v>689</v>
      </c>
      <c r="D460" s="6" t="s">
        <v>690</v>
      </c>
      <c r="E460">
        <f ca="1">IF(COUNTIF(Invoices!K:L,A460)&lt;&gt;0,IF(COUNTIF(Invoices!K:L,A460)&lt;&gt;0,SUMIF(Invoices!K:L,A460,Invoices!L:L)/COUNTIF(Invoices!K:L,A460),0),IF(COUNTIF(Invoices!M:N,A460)&lt;&gt;0,IF(COUNTIF(Invoices!M:N,A460)&lt;&gt;0,SUMIF(Invoices!M:N,A460,Invoices!N:N)/COUNTIF(Invoices!M:N,A460),0),IF(COUNTIF(Invoices!O:P,A460)&lt;&gt;0,IF(COUNTIF(Invoices!O:P,A460)&lt;&gt;0,SUMIF(Invoices!O:P,A460,Invoices!P:P)/COUNTIF(Invoices!O:P,A460),0),IF(COUNTIF(Invoices!Q:R,A460)&lt;&gt;0,IF(COUNTIF(Invoices!Q:R,A460)&lt;&gt;0,SUMIF(Invoices!Q:R,A460,Invoices!R:R)/COUNTIF(Invoices!Q:R,A460),0),IF(COUNTIF(Invoices!S:T,A460)&lt;&gt;0,IF(COUNTIF(Invoices!S:T,A460)&lt;&gt;0,SUMIF(Invoices!S:T,A460,Invoices!T:T)/COUNTIF(Invoices!S:T,A460),0),IF(COUNTIF(Invoices!U:V,A460)&lt;&gt;0,IF(COUNTIF(Invoices!U:V,A460)&lt;&gt;0,SUMIF(Invoices!U:V,A460,Invoices!V:V)/COUNTIF(Invoices!U:V,A460),0),IF(COUNTIF(Invoices!W:X,A460)&lt;&gt;0,IF(COUNTIF(Invoices!W:X,A460)&lt;&gt;0,SUMIF(Invoices!W:X,A460,Invoices!X:X)/COUNTIF(Invoices!W:X,A460),0),IF(COUNTIF(Invoices!Y:Z,A460)&lt;&gt;0,IF(COUNTIF(Invoices!Y:Z,A460)&lt;&gt;0,SUMIF(Invoices!Y:Z,A460,Invoices!Z:Z)/COUNTIF(Invoices!Y:Z,A460),0),IF(COUNTIF(Invoices!AA:AB,A460)&lt;&gt;0,IF(COUNTIF(Invoices!AA:AB,A460)&lt;&gt;0,SUMIF(Invoices!AA:AB,A460,Invoices!AB:AB)/COUNTIF(Invoices!AA:AB,A460),0),IF(COUNTIF(Invoices!AC:AD,A460)&lt;&gt;0,IF(COUNTIF(Invoices!AC:AD,A460)&lt;&gt;0,SUMIF(Invoices!AC:AD,A460,Invoices!AD:AD)/COUNTIF(Invoices!AC:AD,A460),0),IF(COUNTIF(Invoices!AE:AF,A460)&lt;&gt;0,IF(COUNTIF(Invoices!AE:AF,A460)&lt;&gt;0,SUMIF(Invoices!AE:AF,A460,Invoices!AF:AF)/COUNTIF(Invoices!AE:AF,A460),0),IF(COUNTIF(Invoices!AG:AH,A460)&lt;&gt;0,IF(COUNTIF(Invoices!AG:AH,A460)&lt;&gt;0,SUMIF(Invoices!AG:AH,A460,Invoices!AH:AH)/COUNTIF(Invoices!AG:AH,A460),0),IF(COUNTIF(Invoices!AI:AJ,A460)&lt;&gt;0,IF(COUNTIF(Invoices!AI:AJ,A460)&lt;&gt;0,SUMIF(Invoices!AI:AJ,A460,Invoices!AJ:AJ)/COUNTIF(Invoices!AI:AJ,A460),0),IF(COUNTIF(Invoices!AK:AL,A460)&lt;&gt;0,IF(COUNTIF(Invoices!AK:AL,A460)&lt;&gt;0,SUMIF(Invoices!AK:AL,A460,Invoices!AL:AL)/COUNTIF(Invoices!AK:AL,A460),0),IF(COUNTIF(Invoices!AM:AN,A460)&lt;&gt;0,IF(COUNTIF(Invoices!AM:AN,A460)&lt;&gt;0,SUMIF(Invoices!AM:AN,A460,Invoices!AN:AN)/COUNTIF(Invoices!AM:AN,A460),0),"Not Available")))))))))))))))</f>
        <v>0.99</v>
      </c>
    </row>
    <row r="461" spans="1:5" ht="13" x14ac:dyDescent="0.15">
      <c r="A461" s="6" t="s">
        <v>1456</v>
      </c>
      <c r="C461" s="6" t="s">
        <v>735</v>
      </c>
      <c r="D461" s="6" t="s">
        <v>736</v>
      </c>
      <c r="E461" t="str">
        <f>IF(COUNTIF(Invoices!K:L,A461)&lt;&gt;0,IF(COUNTIF(Invoices!K:L,A461)&lt;&gt;0,SUMIF(Invoices!K:L,A461,Invoices!L:L)/COUNTIF(Invoices!K:L,A461),0),IF(COUNTIF(Invoices!M:N,A461)&lt;&gt;0,IF(COUNTIF(Invoices!M:N,A461)&lt;&gt;0,SUMIF(Invoices!M:N,A461,Invoices!N:N)/COUNTIF(Invoices!M:N,A461),0),IF(COUNTIF(Invoices!O:P,A461)&lt;&gt;0,IF(COUNTIF(Invoices!O:P,A461)&lt;&gt;0,SUMIF(Invoices!O:P,A461,Invoices!P:P)/COUNTIF(Invoices!O:P,A461),0),IF(COUNTIF(Invoices!Q:R,A461)&lt;&gt;0,IF(COUNTIF(Invoices!Q:R,A461)&lt;&gt;0,SUMIF(Invoices!Q:R,A461,Invoices!R:R)/COUNTIF(Invoices!Q:R,A461),0),IF(COUNTIF(Invoices!S:T,A461)&lt;&gt;0,IF(COUNTIF(Invoices!S:T,A461)&lt;&gt;0,SUMIF(Invoices!S:T,A461,Invoices!T:T)/COUNTIF(Invoices!S:T,A461),0),IF(COUNTIF(Invoices!U:V,A461)&lt;&gt;0,IF(COUNTIF(Invoices!U:V,A461)&lt;&gt;0,SUMIF(Invoices!U:V,A461,Invoices!V:V)/COUNTIF(Invoices!U:V,A461),0),IF(COUNTIF(Invoices!W:X,A461)&lt;&gt;0,IF(COUNTIF(Invoices!W:X,A461)&lt;&gt;0,SUMIF(Invoices!W:X,A461,Invoices!X:X)/COUNTIF(Invoices!W:X,A461),0),IF(COUNTIF(Invoices!Y:Z,A461)&lt;&gt;0,IF(COUNTIF(Invoices!Y:Z,A461)&lt;&gt;0,SUMIF(Invoices!Y:Z,A461,Invoices!Z:Z)/COUNTIF(Invoices!Y:Z,A461),0),IF(COUNTIF(Invoices!AA:AB,A461)&lt;&gt;0,IF(COUNTIF(Invoices!AA:AB,A461)&lt;&gt;0,SUMIF(Invoices!AA:AB,A461,Invoices!AB:AB)/COUNTIF(Invoices!AA:AB,A461),0),IF(COUNTIF(Invoices!AC:AD,A461)&lt;&gt;0,IF(COUNTIF(Invoices!AC:AD,A461)&lt;&gt;0,SUMIF(Invoices!AC:AD,A461,Invoices!AD:AD)/COUNTIF(Invoices!AC:AD,A461),0),IF(COUNTIF(Invoices!AE:AF,A461)&lt;&gt;0,IF(COUNTIF(Invoices!AE:AF,A461)&lt;&gt;0,SUMIF(Invoices!AE:AF,A461,Invoices!AF:AF)/COUNTIF(Invoices!AE:AF,A461),0),IF(COUNTIF(Invoices!AG:AH,A461)&lt;&gt;0,IF(COUNTIF(Invoices!AG:AH,A461)&lt;&gt;0,SUMIF(Invoices!AG:AH,A461,Invoices!AH:AH)/COUNTIF(Invoices!AG:AH,A461),0),IF(COUNTIF(Invoices!AI:AJ,A461)&lt;&gt;0,IF(COUNTIF(Invoices!AI:AJ,A461)&lt;&gt;0,SUMIF(Invoices!AI:AJ,A461,Invoices!AJ:AJ)/COUNTIF(Invoices!AI:AJ,A461),0),IF(COUNTIF(Invoices!AK:AL,A461)&lt;&gt;0,IF(COUNTIF(Invoices!AK:AL,A461)&lt;&gt;0,SUMIF(Invoices!AK:AL,A461,Invoices!AL:AL)/COUNTIF(Invoices!AK:AL,A461),0),IF(COUNTIF(Invoices!AM:AN,A461)&lt;&gt;0,IF(COUNTIF(Invoices!AM:AN,A461)&lt;&gt;0,SUMIF(Invoices!AM:AN,A461,Invoices!AN:AN)/COUNTIF(Invoices!AM:AN,A461),0),"Not Available")))))))))))))))</f>
        <v>Not Available</v>
      </c>
    </row>
    <row r="462" spans="1:5" ht="13" x14ac:dyDescent="0.15">
      <c r="A462" s="6" t="s">
        <v>1457</v>
      </c>
      <c r="B462" s="6" t="s">
        <v>908</v>
      </c>
      <c r="C462" s="6" t="s">
        <v>897</v>
      </c>
      <c r="D462" s="6" t="s">
        <v>562</v>
      </c>
      <c r="E462">
        <f ca="1">IF(COUNTIF(Invoices!K:L,A462)&lt;&gt;0,IF(COUNTIF(Invoices!K:L,A462)&lt;&gt;0,SUMIF(Invoices!K:L,A462,Invoices!L:L)/COUNTIF(Invoices!K:L,A462),0),IF(COUNTIF(Invoices!M:N,A462)&lt;&gt;0,IF(COUNTIF(Invoices!M:N,A462)&lt;&gt;0,SUMIF(Invoices!M:N,A462,Invoices!N:N)/COUNTIF(Invoices!M:N,A462),0),IF(COUNTIF(Invoices!O:P,A462)&lt;&gt;0,IF(COUNTIF(Invoices!O:P,A462)&lt;&gt;0,SUMIF(Invoices!O:P,A462,Invoices!P:P)/COUNTIF(Invoices!O:P,A462),0),IF(COUNTIF(Invoices!Q:R,A462)&lt;&gt;0,IF(COUNTIF(Invoices!Q:R,A462)&lt;&gt;0,SUMIF(Invoices!Q:R,A462,Invoices!R:R)/COUNTIF(Invoices!Q:R,A462),0),IF(COUNTIF(Invoices!S:T,A462)&lt;&gt;0,IF(COUNTIF(Invoices!S:T,A462)&lt;&gt;0,SUMIF(Invoices!S:T,A462,Invoices!T:T)/COUNTIF(Invoices!S:T,A462),0),IF(COUNTIF(Invoices!U:V,A462)&lt;&gt;0,IF(COUNTIF(Invoices!U:V,A462)&lt;&gt;0,SUMIF(Invoices!U:V,A462,Invoices!V:V)/COUNTIF(Invoices!U:V,A462),0),IF(COUNTIF(Invoices!W:X,A462)&lt;&gt;0,IF(COUNTIF(Invoices!W:X,A462)&lt;&gt;0,SUMIF(Invoices!W:X,A462,Invoices!X:X)/COUNTIF(Invoices!W:X,A462),0),IF(COUNTIF(Invoices!Y:Z,A462)&lt;&gt;0,IF(COUNTIF(Invoices!Y:Z,A462)&lt;&gt;0,SUMIF(Invoices!Y:Z,A462,Invoices!Z:Z)/COUNTIF(Invoices!Y:Z,A462),0),IF(COUNTIF(Invoices!AA:AB,A462)&lt;&gt;0,IF(COUNTIF(Invoices!AA:AB,A462)&lt;&gt;0,SUMIF(Invoices!AA:AB,A462,Invoices!AB:AB)/COUNTIF(Invoices!AA:AB,A462),0),IF(COUNTIF(Invoices!AC:AD,A462)&lt;&gt;0,IF(COUNTIF(Invoices!AC:AD,A462)&lt;&gt;0,SUMIF(Invoices!AC:AD,A462,Invoices!AD:AD)/COUNTIF(Invoices!AC:AD,A462),0),IF(COUNTIF(Invoices!AE:AF,A462)&lt;&gt;0,IF(COUNTIF(Invoices!AE:AF,A462)&lt;&gt;0,SUMIF(Invoices!AE:AF,A462,Invoices!AF:AF)/COUNTIF(Invoices!AE:AF,A462),0),IF(COUNTIF(Invoices!AG:AH,A462)&lt;&gt;0,IF(COUNTIF(Invoices!AG:AH,A462)&lt;&gt;0,SUMIF(Invoices!AG:AH,A462,Invoices!AH:AH)/COUNTIF(Invoices!AG:AH,A462),0),IF(COUNTIF(Invoices!AI:AJ,A462)&lt;&gt;0,IF(COUNTIF(Invoices!AI:AJ,A462)&lt;&gt;0,SUMIF(Invoices!AI:AJ,A462,Invoices!AJ:AJ)/COUNTIF(Invoices!AI:AJ,A462),0),IF(COUNTIF(Invoices!AK:AL,A462)&lt;&gt;0,IF(COUNTIF(Invoices!AK:AL,A462)&lt;&gt;0,SUMIF(Invoices!AK:AL,A462,Invoices!AL:AL)/COUNTIF(Invoices!AK:AL,A462),0),IF(COUNTIF(Invoices!AM:AN,A462)&lt;&gt;0,IF(COUNTIF(Invoices!AM:AN,A462)&lt;&gt;0,SUMIF(Invoices!AM:AN,A462,Invoices!AN:AN)/COUNTIF(Invoices!AM:AN,A462),0),"Not Available")))))))))))))))</f>
        <v>0.99</v>
      </c>
    </row>
    <row r="463" spans="1:5" ht="13" x14ac:dyDescent="0.15">
      <c r="A463" s="6" t="s">
        <v>1458</v>
      </c>
      <c r="B463" s="6" t="s">
        <v>564</v>
      </c>
      <c r="C463" s="6" t="s">
        <v>565</v>
      </c>
      <c r="D463" s="6" t="s">
        <v>566</v>
      </c>
      <c r="E463">
        <f ca="1">IF(COUNTIF(Invoices!K:L,A463)&lt;&gt;0,IF(COUNTIF(Invoices!K:L,A463)&lt;&gt;0,SUMIF(Invoices!K:L,A463,Invoices!L:L)/COUNTIF(Invoices!K:L,A463),0),IF(COUNTIF(Invoices!M:N,A463)&lt;&gt;0,IF(COUNTIF(Invoices!M:N,A463)&lt;&gt;0,SUMIF(Invoices!M:N,A463,Invoices!N:N)/COUNTIF(Invoices!M:N,A463),0),IF(COUNTIF(Invoices!O:P,A463)&lt;&gt;0,IF(COUNTIF(Invoices!O:P,A463)&lt;&gt;0,SUMIF(Invoices!O:P,A463,Invoices!P:P)/COUNTIF(Invoices!O:P,A463),0),IF(COUNTIF(Invoices!Q:R,A463)&lt;&gt;0,IF(COUNTIF(Invoices!Q:R,A463)&lt;&gt;0,SUMIF(Invoices!Q:R,A463,Invoices!R:R)/COUNTIF(Invoices!Q:R,A463),0),IF(COUNTIF(Invoices!S:T,A463)&lt;&gt;0,IF(COUNTIF(Invoices!S:T,A463)&lt;&gt;0,SUMIF(Invoices!S:T,A463,Invoices!T:T)/COUNTIF(Invoices!S:T,A463),0),IF(COUNTIF(Invoices!U:V,A463)&lt;&gt;0,IF(COUNTIF(Invoices!U:V,A463)&lt;&gt;0,SUMIF(Invoices!U:V,A463,Invoices!V:V)/COUNTIF(Invoices!U:V,A463),0),IF(COUNTIF(Invoices!W:X,A463)&lt;&gt;0,IF(COUNTIF(Invoices!W:X,A463)&lt;&gt;0,SUMIF(Invoices!W:X,A463,Invoices!X:X)/COUNTIF(Invoices!W:X,A463),0),IF(COUNTIF(Invoices!Y:Z,A463)&lt;&gt;0,IF(COUNTIF(Invoices!Y:Z,A463)&lt;&gt;0,SUMIF(Invoices!Y:Z,A463,Invoices!Z:Z)/COUNTIF(Invoices!Y:Z,A463),0),IF(COUNTIF(Invoices!AA:AB,A463)&lt;&gt;0,IF(COUNTIF(Invoices!AA:AB,A463)&lt;&gt;0,SUMIF(Invoices!AA:AB,A463,Invoices!AB:AB)/COUNTIF(Invoices!AA:AB,A463),0),IF(COUNTIF(Invoices!AC:AD,A463)&lt;&gt;0,IF(COUNTIF(Invoices!AC:AD,A463)&lt;&gt;0,SUMIF(Invoices!AC:AD,A463,Invoices!AD:AD)/COUNTIF(Invoices!AC:AD,A463),0),IF(COUNTIF(Invoices!AE:AF,A463)&lt;&gt;0,IF(COUNTIF(Invoices!AE:AF,A463)&lt;&gt;0,SUMIF(Invoices!AE:AF,A463,Invoices!AF:AF)/COUNTIF(Invoices!AE:AF,A463),0),IF(COUNTIF(Invoices!AG:AH,A463)&lt;&gt;0,IF(COUNTIF(Invoices!AG:AH,A463)&lt;&gt;0,SUMIF(Invoices!AG:AH,A463,Invoices!AH:AH)/COUNTIF(Invoices!AG:AH,A463),0),IF(COUNTIF(Invoices!AI:AJ,A463)&lt;&gt;0,IF(COUNTIF(Invoices!AI:AJ,A463)&lt;&gt;0,SUMIF(Invoices!AI:AJ,A463,Invoices!AJ:AJ)/COUNTIF(Invoices!AI:AJ,A463),0),IF(COUNTIF(Invoices!AK:AL,A463)&lt;&gt;0,IF(COUNTIF(Invoices!AK:AL,A463)&lt;&gt;0,SUMIF(Invoices!AK:AL,A463,Invoices!AL:AL)/COUNTIF(Invoices!AK:AL,A463),0),IF(COUNTIF(Invoices!AM:AN,A463)&lt;&gt;0,IF(COUNTIF(Invoices!AM:AN,A463)&lt;&gt;0,SUMIF(Invoices!AM:AN,A463,Invoices!AN:AN)/COUNTIF(Invoices!AM:AN,A463),0),"Not Available")))))))))))))))</f>
        <v>0.99</v>
      </c>
    </row>
    <row r="464" spans="1:5" ht="13" x14ac:dyDescent="0.15">
      <c r="A464" s="6" t="s">
        <v>1459</v>
      </c>
      <c r="B464" s="6" t="s">
        <v>795</v>
      </c>
      <c r="C464" s="6" t="s">
        <v>796</v>
      </c>
      <c r="D464" s="6" t="s">
        <v>797</v>
      </c>
      <c r="E464">
        <f ca="1">IF(COUNTIF(Invoices!K:L,A464)&lt;&gt;0,IF(COUNTIF(Invoices!K:L,A464)&lt;&gt;0,SUMIF(Invoices!K:L,A464,Invoices!L:L)/COUNTIF(Invoices!K:L,A464),0),IF(COUNTIF(Invoices!M:N,A464)&lt;&gt;0,IF(COUNTIF(Invoices!M:N,A464)&lt;&gt;0,SUMIF(Invoices!M:N,A464,Invoices!N:N)/COUNTIF(Invoices!M:N,A464),0),IF(COUNTIF(Invoices!O:P,A464)&lt;&gt;0,IF(COUNTIF(Invoices!O:P,A464)&lt;&gt;0,SUMIF(Invoices!O:P,A464,Invoices!P:P)/COUNTIF(Invoices!O:P,A464),0),IF(COUNTIF(Invoices!Q:R,A464)&lt;&gt;0,IF(COUNTIF(Invoices!Q:R,A464)&lt;&gt;0,SUMIF(Invoices!Q:R,A464,Invoices!R:R)/COUNTIF(Invoices!Q:R,A464),0),IF(COUNTIF(Invoices!S:T,A464)&lt;&gt;0,IF(COUNTIF(Invoices!S:T,A464)&lt;&gt;0,SUMIF(Invoices!S:T,A464,Invoices!T:T)/COUNTIF(Invoices!S:T,A464),0),IF(COUNTIF(Invoices!U:V,A464)&lt;&gt;0,IF(COUNTIF(Invoices!U:V,A464)&lt;&gt;0,SUMIF(Invoices!U:V,A464,Invoices!V:V)/COUNTIF(Invoices!U:V,A464),0),IF(COUNTIF(Invoices!W:X,A464)&lt;&gt;0,IF(COUNTIF(Invoices!W:X,A464)&lt;&gt;0,SUMIF(Invoices!W:X,A464,Invoices!X:X)/COUNTIF(Invoices!W:X,A464),0),IF(COUNTIF(Invoices!Y:Z,A464)&lt;&gt;0,IF(COUNTIF(Invoices!Y:Z,A464)&lt;&gt;0,SUMIF(Invoices!Y:Z,A464,Invoices!Z:Z)/COUNTIF(Invoices!Y:Z,A464),0),IF(COUNTIF(Invoices!AA:AB,A464)&lt;&gt;0,IF(COUNTIF(Invoices!AA:AB,A464)&lt;&gt;0,SUMIF(Invoices!AA:AB,A464,Invoices!AB:AB)/COUNTIF(Invoices!AA:AB,A464),0),IF(COUNTIF(Invoices!AC:AD,A464)&lt;&gt;0,IF(COUNTIF(Invoices!AC:AD,A464)&lt;&gt;0,SUMIF(Invoices!AC:AD,A464,Invoices!AD:AD)/COUNTIF(Invoices!AC:AD,A464),0),IF(COUNTIF(Invoices!AE:AF,A464)&lt;&gt;0,IF(COUNTIF(Invoices!AE:AF,A464)&lt;&gt;0,SUMIF(Invoices!AE:AF,A464,Invoices!AF:AF)/COUNTIF(Invoices!AE:AF,A464),0),IF(COUNTIF(Invoices!AG:AH,A464)&lt;&gt;0,IF(COUNTIF(Invoices!AG:AH,A464)&lt;&gt;0,SUMIF(Invoices!AG:AH,A464,Invoices!AH:AH)/COUNTIF(Invoices!AG:AH,A464),0),IF(COUNTIF(Invoices!AI:AJ,A464)&lt;&gt;0,IF(COUNTIF(Invoices!AI:AJ,A464)&lt;&gt;0,SUMIF(Invoices!AI:AJ,A464,Invoices!AJ:AJ)/COUNTIF(Invoices!AI:AJ,A464),0),IF(COUNTIF(Invoices!AK:AL,A464)&lt;&gt;0,IF(COUNTIF(Invoices!AK:AL,A464)&lt;&gt;0,SUMIF(Invoices!AK:AL,A464,Invoices!AL:AL)/COUNTIF(Invoices!AK:AL,A464),0),IF(COUNTIF(Invoices!AM:AN,A464)&lt;&gt;0,IF(COUNTIF(Invoices!AM:AN,A464)&lt;&gt;0,SUMIF(Invoices!AM:AN,A464,Invoices!AN:AN)/COUNTIF(Invoices!AM:AN,A464),0),"Not Available")))))))))))))))</f>
        <v>0.99</v>
      </c>
    </row>
    <row r="465" spans="1:5" ht="13" x14ac:dyDescent="0.15">
      <c r="A465" s="6" t="s">
        <v>1460</v>
      </c>
      <c r="B465" s="6" t="s">
        <v>1046</v>
      </c>
      <c r="C465" s="6" t="s">
        <v>1314</v>
      </c>
      <c r="D465" s="6" t="s">
        <v>1313</v>
      </c>
      <c r="E465">
        <f ca="1">IF(COUNTIF(Invoices!K:L,A465)&lt;&gt;0,IF(COUNTIF(Invoices!K:L,A465)&lt;&gt;0,SUMIF(Invoices!K:L,A465,Invoices!L:L)/COUNTIF(Invoices!K:L,A465),0),IF(COUNTIF(Invoices!M:N,A465)&lt;&gt;0,IF(COUNTIF(Invoices!M:N,A465)&lt;&gt;0,SUMIF(Invoices!M:N,A465,Invoices!N:N)/COUNTIF(Invoices!M:N,A465),0),IF(COUNTIF(Invoices!O:P,A465)&lt;&gt;0,IF(COUNTIF(Invoices!O:P,A465)&lt;&gt;0,SUMIF(Invoices!O:P,A465,Invoices!P:P)/COUNTIF(Invoices!O:P,A465),0),IF(COUNTIF(Invoices!Q:R,A465)&lt;&gt;0,IF(COUNTIF(Invoices!Q:R,A465)&lt;&gt;0,SUMIF(Invoices!Q:R,A465,Invoices!R:R)/COUNTIF(Invoices!Q:R,A465),0),IF(COUNTIF(Invoices!S:T,A465)&lt;&gt;0,IF(COUNTIF(Invoices!S:T,A465)&lt;&gt;0,SUMIF(Invoices!S:T,A465,Invoices!T:T)/COUNTIF(Invoices!S:T,A465),0),IF(COUNTIF(Invoices!U:V,A465)&lt;&gt;0,IF(COUNTIF(Invoices!U:V,A465)&lt;&gt;0,SUMIF(Invoices!U:V,A465,Invoices!V:V)/COUNTIF(Invoices!U:V,A465),0),IF(COUNTIF(Invoices!W:X,A465)&lt;&gt;0,IF(COUNTIF(Invoices!W:X,A465)&lt;&gt;0,SUMIF(Invoices!W:X,A465,Invoices!X:X)/COUNTIF(Invoices!W:X,A465),0),IF(COUNTIF(Invoices!Y:Z,A465)&lt;&gt;0,IF(COUNTIF(Invoices!Y:Z,A465)&lt;&gt;0,SUMIF(Invoices!Y:Z,A465,Invoices!Z:Z)/COUNTIF(Invoices!Y:Z,A465),0),IF(COUNTIF(Invoices!AA:AB,A465)&lt;&gt;0,IF(COUNTIF(Invoices!AA:AB,A465)&lt;&gt;0,SUMIF(Invoices!AA:AB,A465,Invoices!AB:AB)/COUNTIF(Invoices!AA:AB,A465),0),IF(COUNTIF(Invoices!AC:AD,A465)&lt;&gt;0,IF(COUNTIF(Invoices!AC:AD,A465)&lt;&gt;0,SUMIF(Invoices!AC:AD,A465,Invoices!AD:AD)/COUNTIF(Invoices!AC:AD,A465),0),IF(COUNTIF(Invoices!AE:AF,A465)&lt;&gt;0,IF(COUNTIF(Invoices!AE:AF,A465)&lt;&gt;0,SUMIF(Invoices!AE:AF,A465,Invoices!AF:AF)/COUNTIF(Invoices!AE:AF,A465),0),IF(COUNTIF(Invoices!AG:AH,A465)&lt;&gt;0,IF(COUNTIF(Invoices!AG:AH,A465)&lt;&gt;0,SUMIF(Invoices!AG:AH,A465,Invoices!AH:AH)/COUNTIF(Invoices!AG:AH,A465),0),IF(COUNTIF(Invoices!AI:AJ,A465)&lt;&gt;0,IF(COUNTIF(Invoices!AI:AJ,A465)&lt;&gt;0,SUMIF(Invoices!AI:AJ,A465,Invoices!AJ:AJ)/COUNTIF(Invoices!AI:AJ,A465),0),IF(COUNTIF(Invoices!AK:AL,A465)&lt;&gt;0,IF(COUNTIF(Invoices!AK:AL,A465)&lt;&gt;0,SUMIF(Invoices!AK:AL,A465,Invoices!AL:AL)/COUNTIF(Invoices!AK:AL,A465),0),IF(COUNTIF(Invoices!AM:AN,A465)&lt;&gt;0,IF(COUNTIF(Invoices!AM:AN,A465)&lt;&gt;0,SUMIF(Invoices!AM:AN,A465,Invoices!AN:AN)/COUNTIF(Invoices!AM:AN,A465),0),"Not Available")))))))))))))))</f>
        <v>0.99</v>
      </c>
    </row>
    <row r="466" spans="1:5" ht="13" x14ac:dyDescent="0.15">
      <c r="A466" s="6" t="s">
        <v>1461</v>
      </c>
      <c r="B466" s="6" t="s">
        <v>1462</v>
      </c>
      <c r="C466" s="6" t="s">
        <v>1463</v>
      </c>
      <c r="D466" s="6" t="s">
        <v>681</v>
      </c>
      <c r="E466" t="str">
        <f>IF(COUNTIF(Invoices!K:L,A466)&lt;&gt;0,IF(COUNTIF(Invoices!K:L,A466)&lt;&gt;0,SUMIF(Invoices!K:L,A466,Invoices!L:L)/COUNTIF(Invoices!K:L,A466),0),IF(COUNTIF(Invoices!M:N,A466)&lt;&gt;0,IF(COUNTIF(Invoices!M:N,A466)&lt;&gt;0,SUMIF(Invoices!M:N,A466,Invoices!N:N)/COUNTIF(Invoices!M:N,A466),0),IF(COUNTIF(Invoices!O:P,A466)&lt;&gt;0,IF(COUNTIF(Invoices!O:P,A466)&lt;&gt;0,SUMIF(Invoices!O:P,A466,Invoices!P:P)/COUNTIF(Invoices!O:P,A466),0),IF(COUNTIF(Invoices!Q:R,A466)&lt;&gt;0,IF(COUNTIF(Invoices!Q:R,A466)&lt;&gt;0,SUMIF(Invoices!Q:R,A466,Invoices!R:R)/COUNTIF(Invoices!Q:R,A466),0),IF(COUNTIF(Invoices!S:T,A466)&lt;&gt;0,IF(COUNTIF(Invoices!S:T,A466)&lt;&gt;0,SUMIF(Invoices!S:T,A466,Invoices!T:T)/COUNTIF(Invoices!S:T,A466),0),IF(COUNTIF(Invoices!U:V,A466)&lt;&gt;0,IF(COUNTIF(Invoices!U:V,A466)&lt;&gt;0,SUMIF(Invoices!U:V,A466,Invoices!V:V)/COUNTIF(Invoices!U:V,A466),0),IF(COUNTIF(Invoices!W:X,A466)&lt;&gt;0,IF(COUNTIF(Invoices!W:X,A466)&lt;&gt;0,SUMIF(Invoices!W:X,A466,Invoices!X:X)/COUNTIF(Invoices!W:X,A466),0),IF(COUNTIF(Invoices!Y:Z,A466)&lt;&gt;0,IF(COUNTIF(Invoices!Y:Z,A466)&lt;&gt;0,SUMIF(Invoices!Y:Z,A466,Invoices!Z:Z)/COUNTIF(Invoices!Y:Z,A466),0),IF(COUNTIF(Invoices!AA:AB,A466)&lt;&gt;0,IF(COUNTIF(Invoices!AA:AB,A466)&lt;&gt;0,SUMIF(Invoices!AA:AB,A466,Invoices!AB:AB)/COUNTIF(Invoices!AA:AB,A466),0),IF(COUNTIF(Invoices!AC:AD,A466)&lt;&gt;0,IF(COUNTIF(Invoices!AC:AD,A466)&lt;&gt;0,SUMIF(Invoices!AC:AD,A466,Invoices!AD:AD)/COUNTIF(Invoices!AC:AD,A466),0),IF(COUNTIF(Invoices!AE:AF,A466)&lt;&gt;0,IF(COUNTIF(Invoices!AE:AF,A466)&lt;&gt;0,SUMIF(Invoices!AE:AF,A466,Invoices!AF:AF)/COUNTIF(Invoices!AE:AF,A466),0),IF(COUNTIF(Invoices!AG:AH,A466)&lt;&gt;0,IF(COUNTIF(Invoices!AG:AH,A466)&lt;&gt;0,SUMIF(Invoices!AG:AH,A466,Invoices!AH:AH)/COUNTIF(Invoices!AG:AH,A466),0),IF(COUNTIF(Invoices!AI:AJ,A466)&lt;&gt;0,IF(COUNTIF(Invoices!AI:AJ,A466)&lt;&gt;0,SUMIF(Invoices!AI:AJ,A466,Invoices!AJ:AJ)/COUNTIF(Invoices!AI:AJ,A466),0),IF(COUNTIF(Invoices!AK:AL,A466)&lt;&gt;0,IF(COUNTIF(Invoices!AK:AL,A466)&lt;&gt;0,SUMIF(Invoices!AK:AL,A466,Invoices!AL:AL)/COUNTIF(Invoices!AK:AL,A466),0),IF(COUNTIF(Invoices!AM:AN,A466)&lt;&gt;0,IF(COUNTIF(Invoices!AM:AN,A466)&lt;&gt;0,SUMIF(Invoices!AM:AN,A466,Invoices!AN:AN)/COUNTIF(Invoices!AM:AN,A466),0),"Not Available")))))))))))))))</f>
        <v>Not Available</v>
      </c>
    </row>
    <row r="467" spans="1:5" ht="13" x14ac:dyDescent="0.15">
      <c r="A467" s="6" t="s">
        <v>1464</v>
      </c>
      <c r="B467" s="6" t="s">
        <v>912</v>
      </c>
      <c r="C467" s="6" t="s">
        <v>913</v>
      </c>
      <c r="D467" s="6" t="s">
        <v>912</v>
      </c>
      <c r="E467">
        <f ca="1">IF(COUNTIF(Invoices!K:L,A467)&lt;&gt;0,IF(COUNTIF(Invoices!K:L,A467)&lt;&gt;0,SUMIF(Invoices!K:L,A467,Invoices!L:L)/COUNTIF(Invoices!K:L,A467),0),IF(COUNTIF(Invoices!M:N,A467)&lt;&gt;0,IF(COUNTIF(Invoices!M:N,A467)&lt;&gt;0,SUMIF(Invoices!M:N,A467,Invoices!N:N)/COUNTIF(Invoices!M:N,A467),0),IF(COUNTIF(Invoices!O:P,A467)&lt;&gt;0,IF(COUNTIF(Invoices!O:P,A467)&lt;&gt;0,SUMIF(Invoices!O:P,A467,Invoices!P:P)/COUNTIF(Invoices!O:P,A467),0),IF(COUNTIF(Invoices!Q:R,A467)&lt;&gt;0,IF(COUNTIF(Invoices!Q:R,A467)&lt;&gt;0,SUMIF(Invoices!Q:R,A467,Invoices!R:R)/COUNTIF(Invoices!Q:R,A467),0),IF(COUNTIF(Invoices!S:T,A467)&lt;&gt;0,IF(COUNTIF(Invoices!S:T,A467)&lt;&gt;0,SUMIF(Invoices!S:T,A467,Invoices!T:T)/COUNTIF(Invoices!S:T,A467),0),IF(COUNTIF(Invoices!U:V,A467)&lt;&gt;0,IF(COUNTIF(Invoices!U:V,A467)&lt;&gt;0,SUMIF(Invoices!U:V,A467,Invoices!V:V)/COUNTIF(Invoices!U:V,A467),0),IF(COUNTIF(Invoices!W:X,A467)&lt;&gt;0,IF(COUNTIF(Invoices!W:X,A467)&lt;&gt;0,SUMIF(Invoices!W:X,A467,Invoices!X:X)/COUNTIF(Invoices!W:X,A467),0),IF(COUNTIF(Invoices!Y:Z,A467)&lt;&gt;0,IF(COUNTIF(Invoices!Y:Z,A467)&lt;&gt;0,SUMIF(Invoices!Y:Z,A467,Invoices!Z:Z)/COUNTIF(Invoices!Y:Z,A467),0),IF(COUNTIF(Invoices!AA:AB,A467)&lt;&gt;0,IF(COUNTIF(Invoices!AA:AB,A467)&lt;&gt;0,SUMIF(Invoices!AA:AB,A467,Invoices!AB:AB)/COUNTIF(Invoices!AA:AB,A467),0),IF(COUNTIF(Invoices!AC:AD,A467)&lt;&gt;0,IF(COUNTIF(Invoices!AC:AD,A467)&lt;&gt;0,SUMIF(Invoices!AC:AD,A467,Invoices!AD:AD)/COUNTIF(Invoices!AC:AD,A467),0),IF(COUNTIF(Invoices!AE:AF,A467)&lt;&gt;0,IF(COUNTIF(Invoices!AE:AF,A467)&lt;&gt;0,SUMIF(Invoices!AE:AF,A467,Invoices!AF:AF)/COUNTIF(Invoices!AE:AF,A467),0),IF(COUNTIF(Invoices!AG:AH,A467)&lt;&gt;0,IF(COUNTIF(Invoices!AG:AH,A467)&lt;&gt;0,SUMIF(Invoices!AG:AH,A467,Invoices!AH:AH)/COUNTIF(Invoices!AG:AH,A467),0),IF(COUNTIF(Invoices!AI:AJ,A467)&lt;&gt;0,IF(COUNTIF(Invoices!AI:AJ,A467)&lt;&gt;0,SUMIF(Invoices!AI:AJ,A467,Invoices!AJ:AJ)/COUNTIF(Invoices!AI:AJ,A467),0),IF(COUNTIF(Invoices!AK:AL,A467)&lt;&gt;0,IF(COUNTIF(Invoices!AK:AL,A467)&lt;&gt;0,SUMIF(Invoices!AK:AL,A467,Invoices!AL:AL)/COUNTIF(Invoices!AK:AL,A467),0),IF(COUNTIF(Invoices!AM:AN,A467)&lt;&gt;0,IF(COUNTIF(Invoices!AM:AN,A467)&lt;&gt;0,SUMIF(Invoices!AM:AN,A467,Invoices!AN:AN)/COUNTIF(Invoices!AM:AN,A467),0),"Not Available")))))))))))))))</f>
        <v>0.99</v>
      </c>
    </row>
    <row r="468" spans="1:5" ht="13" x14ac:dyDescent="0.15">
      <c r="A468" s="6" t="s">
        <v>1465</v>
      </c>
      <c r="B468" s="6" t="s">
        <v>1366</v>
      </c>
      <c r="C468" s="6" t="s">
        <v>1367</v>
      </c>
      <c r="D468" s="6" t="s">
        <v>1368</v>
      </c>
      <c r="E468" t="str">
        <f>IF(COUNTIF(Invoices!K:L,A468)&lt;&gt;0,IF(COUNTIF(Invoices!K:L,A468)&lt;&gt;0,SUMIF(Invoices!K:L,A468,Invoices!L:L)/COUNTIF(Invoices!K:L,A468),0),IF(COUNTIF(Invoices!M:N,A468)&lt;&gt;0,IF(COUNTIF(Invoices!M:N,A468)&lt;&gt;0,SUMIF(Invoices!M:N,A468,Invoices!N:N)/COUNTIF(Invoices!M:N,A468),0),IF(COUNTIF(Invoices!O:P,A468)&lt;&gt;0,IF(COUNTIF(Invoices!O:P,A468)&lt;&gt;0,SUMIF(Invoices!O:P,A468,Invoices!P:P)/COUNTIF(Invoices!O:P,A468),0),IF(COUNTIF(Invoices!Q:R,A468)&lt;&gt;0,IF(COUNTIF(Invoices!Q:R,A468)&lt;&gt;0,SUMIF(Invoices!Q:R,A468,Invoices!R:R)/COUNTIF(Invoices!Q:R,A468),0),IF(COUNTIF(Invoices!S:T,A468)&lt;&gt;0,IF(COUNTIF(Invoices!S:T,A468)&lt;&gt;0,SUMIF(Invoices!S:T,A468,Invoices!T:T)/COUNTIF(Invoices!S:T,A468),0),IF(COUNTIF(Invoices!U:V,A468)&lt;&gt;0,IF(COUNTIF(Invoices!U:V,A468)&lt;&gt;0,SUMIF(Invoices!U:V,A468,Invoices!V:V)/COUNTIF(Invoices!U:V,A468),0),IF(COUNTIF(Invoices!W:X,A468)&lt;&gt;0,IF(COUNTIF(Invoices!W:X,A468)&lt;&gt;0,SUMIF(Invoices!W:X,A468,Invoices!X:X)/COUNTIF(Invoices!W:X,A468),0),IF(COUNTIF(Invoices!Y:Z,A468)&lt;&gt;0,IF(COUNTIF(Invoices!Y:Z,A468)&lt;&gt;0,SUMIF(Invoices!Y:Z,A468,Invoices!Z:Z)/COUNTIF(Invoices!Y:Z,A468),0),IF(COUNTIF(Invoices!AA:AB,A468)&lt;&gt;0,IF(COUNTIF(Invoices!AA:AB,A468)&lt;&gt;0,SUMIF(Invoices!AA:AB,A468,Invoices!AB:AB)/COUNTIF(Invoices!AA:AB,A468),0),IF(COUNTIF(Invoices!AC:AD,A468)&lt;&gt;0,IF(COUNTIF(Invoices!AC:AD,A468)&lt;&gt;0,SUMIF(Invoices!AC:AD,A468,Invoices!AD:AD)/COUNTIF(Invoices!AC:AD,A468),0),IF(COUNTIF(Invoices!AE:AF,A468)&lt;&gt;0,IF(COUNTIF(Invoices!AE:AF,A468)&lt;&gt;0,SUMIF(Invoices!AE:AF,A468,Invoices!AF:AF)/COUNTIF(Invoices!AE:AF,A468),0),IF(COUNTIF(Invoices!AG:AH,A468)&lt;&gt;0,IF(COUNTIF(Invoices!AG:AH,A468)&lt;&gt;0,SUMIF(Invoices!AG:AH,A468,Invoices!AH:AH)/COUNTIF(Invoices!AG:AH,A468),0),IF(COUNTIF(Invoices!AI:AJ,A468)&lt;&gt;0,IF(COUNTIF(Invoices!AI:AJ,A468)&lt;&gt;0,SUMIF(Invoices!AI:AJ,A468,Invoices!AJ:AJ)/COUNTIF(Invoices!AI:AJ,A468),0),IF(COUNTIF(Invoices!AK:AL,A468)&lt;&gt;0,IF(COUNTIF(Invoices!AK:AL,A468)&lt;&gt;0,SUMIF(Invoices!AK:AL,A468,Invoices!AL:AL)/COUNTIF(Invoices!AK:AL,A468),0),IF(COUNTIF(Invoices!AM:AN,A468)&lt;&gt;0,IF(COUNTIF(Invoices!AM:AN,A468)&lt;&gt;0,SUMIF(Invoices!AM:AN,A468,Invoices!AN:AN)/COUNTIF(Invoices!AM:AN,A468),0),"Not Available")))))))))))))))</f>
        <v>Not Available</v>
      </c>
    </row>
    <row r="469" spans="1:5" ht="13" x14ac:dyDescent="0.15">
      <c r="A469" s="6" t="s">
        <v>1466</v>
      </c>
      <c r="B469" s="6" t="s">
        <v>1394</v>
      </c>
      <c r="C469" s="6" t="s">
        <v>1016</v>
      </c>
      <c r="D469" s="6" t="s">
        <v>878</v>
      </c>
      <c r="E469">
        <f ca="1">IF(COUNTIF(Invoices!K:L,A469)&lt;&gt;0,IF(COUNTIF(Invoices!K:L,A469)&lt;&gt;0,SUMIF(Invoices!K:L,A469,Invoices!L:L)/COUNTIF(Invoices!K:L,A469),0),IF(COUNTIF(Invoices!M:N,A469)&lt;&gt;0,IF(COUNTIF(Invoices!M:N,A469)&lt;&gt;0,SUMIF(Invoices!M:N,A469,Invoices!N:N)/COUNTIF(Invoices!M:N,A469),0),IF(COUNTIF(Invoices!O:P,A469)&lt;&gt;0,IF(COUNTIF(Invoices!O:P,A469)&lt;&gt;0,SUMIF(Invoices!O:P,A469,Invoices!P:P)/COUNTIF(Invoices!O:P,A469),0),IF(COUNTIF(Invoices!Q:R,A469)&lt;&gt;0,IF(COUNTIF(Invoices!Q:R,A469)&lt;&gt;0,SUMIF(Invoices!Q:R,A469,Invoices!R:R)/COUNTIF(Invoices!Q:R,A469),0),IF(COUNTIF(Invoices!S:T,A469)&lt;&gt;0,IF(COUNTIF(Invoices!S:T,A469)&lt;&gt;0,SUMIF(Invoices!S:T,A469,Invoices!T:T)/COUNTIF(Invoices!S:T,A469),0),IF(COUNTIF(Invoices!U:V,A469)&lt;&gt;0,IF(COUNTIF(Invoices!U:V,A469)&lt;&gt;0,SUMIF(Invoices!U:V,A469,Invoices!V:V)/COUNTIF(Invoices!U:V,A469),0),IF(COUNTIF(Invoices!W:X,A469)&lt;&gt;0,IF(COUNTIF(Invoices!W:X,A469)&lt;&gt;0,SUMIF(Invoices!W:X,A469,Invoices!X:X)/COUNTIF(Invoices!W:X,A469),0),IF(COUNTIF(Invoices!Y:Z,A469)&lt;&gt;0,IF(COUNTIF(Invoices!Y:Z,A469)&lt;&gt;0,SUMIF(Invoices!Y:Z,A469,Invoices!Z:Z)/COUNTIF(Invoices!Y:Z,A469),0),IF(COUNTIF(Invoices!AA:AB,A469)&lt;&gt;0,IF(COUNTIF(Invoices!AA:AB,A469)&lt;&gt;0,SUMIF(Invoices!AA:AB,A469,Invoices!AB:AB)/COUNTIF(Invoices!AA:AB,A469),0),IF(COUNTIF(Invoices!AC:AD,A469)&lt;&gt;0,IF(COUNTIF(Invoices!AC:AD,A469)&lt;&gt;0,SUMIF(Invoices!AC:AD,A469,Invoices!AD:AD)/COUNTIF(Invoices!AC:AD,A469),0),IF(COUNTIF(Invoices!AE:AF,A469)&lt;&gt;0,IF(COUNTIF(Invoices!AE:AF,A469)&lt;&gt;0,SUMIF(Invoices!AE:AF,A469,Invoices!AF:AF)/COUNTIF(Invoices!AE:AF,A469),0),IF(COUNTIF(Invoices!AG:AH,A469)&lt;&gt;0,IF(COUNTIF(Invoices!AG:AH,A469)&lt;&gt;0,SUMIF(Invoices!AG:AH,A469,Invoices!AH:AH)/COUNTIF(Invoices!AG:AH,A469),0),IF(COUNTIF(Invoices!AI:AJ,A469)&lt;&gt;0,IF(COUNTIF(Invoices!AI:AJ,A469)&lt;&gt;0,SUMIF(Invoices!AI:AJ,A469,Invoices!AJ:AJ)/COUNTIF(Invoices!AI:AJ,A469),0),IF(COUNTIF(Invoices!AK:AL,A469)&lt;&gt;0,IF(COUNTIF(Invoices!AK:AL,A469)&lt;&gt;0,SUMIF(Invoices!AK:AL,A469,Invoices!AL:AL)/COUNTIF(Invoices!AK:AL,A469),0),IF(COUNTIF(Invoices!AM:AN,A469)&lt;&gt;0,IF(COUNTIF(Invoices!AM:AN,A469)&lt;&gt;0,SUMIF(Invoices!AM:AN,A469,Invoices!AN:AN)/COUNTIF(Invoices!AM:AN,A469),0),"Not Available")))))))))))))))</f>
        <v>0.99</v>
      </c>
    </row>
    <row r="470" spans="1:5" ht="13" x14ac:dyDescent="0.15">
      <c r="A470" s="6" t="s">
        <v>1467</v>
      </c>
      <c r="C470" s="6" t="s">
        <v>735</v>
      </c>
      <c r="D470" s="6" t="s">
        <v>736</v>
      </c>
      <c r="E470">
        <f ca="1">IF(COUNTIF(Invoices!K:L,A470)&lt;&gt;0,IF(COUNTIF(Invoices!K:L,A470)&lt;&gt;0,SUMIF(Invoices!K:L,A470,Invoices!L:L)/COUNTIF(Invoices!K:L,A470),0),IF(COUNTIF(Invoices!M:N,A470)&lt;&gt;0,IF(COUNTIF(Invoices!M:N,A470)&lt;&gt;0,SUMIF(Invoices!M:N,A470,Invoices!N:N)/COUNTIF(Invoices!M:N,A470),0),IF(COUNTIF(Invoices!O:P,A470)&lt;&gt;0,IF(COUNTIF(Invoices!O:P,A470)&lt;&gt;0,SUMIF(Invoices!O:P,A470,Invoices!P:P)/COUNTIF(Invoices!O:P,A470),0),IF(COUNTIF(Invoices!Q:R,A470)&lt;&gt;0,IF(COUNTIF(Invoices!Q:R,A470)&lt;&gt;0,SUMIF(Invoices!Q:R,A470,Invoices!R:R)/COUNTIF(Invoices!Q:R,A470),0),IF(COUNTIF(Invoices!S:T,A470)&lt;&gt;0,IF(COUNTIF(Invoices!S:T,A470)&lt;&gt;0,SUMIF(Invoices!S:T,A470,Invoices!T:T)/COUNTIF(Invoices!S:T,A470),0),IF(COUNTIF(Invoices!U:V,A470)&lt;&gt;0,IF(COUNTIF(Invoices!U:V,A470)&lt;&gt;0,SUMIF(Invoices!U:V,A470,Invoices!V:V)/COUNTIF(Invoices!U:V,A470),0),IF(COUNTIF(Invoices!W:X,A470)&lt;&gt;0,IF(COUNTIF(Invoices!W:X,A470)&lt;&gt;0,SUMIF(Invoices!W:X,A470,Invoices!X:X)/COUNTIF(Invoices!W:X,A470),0),IF(COUNTIF(Invoices!Y:Z,A470)&lt;&gt;0,IF(COUNTIF(Invoices!Y:Z,A470)&lt;&gt;0,SUMIF(Invoices!Y:Z,A470,Invoices!Z:Z)/COUNTIF(Invoices!Y:Z,A470),0),IF(COUNTIF(Invoices!AA:AB,A470)&lt;&gt;0,IF(COUNTIF(Invoices!AA:AB,A470)&lt;&gt;0,SUMIF(Invoices!AA:AB,A470,Invoices!AB:AB)/COUNTIF(Invoices!AA:AB,A470),0),IF(COUNTIF(Invoices!AC:AD,A470)&lt;&gt;0,IF(COUNTIF(Invoices!AC:AD,A470)&lt;&gt;0,SUMIF(Invoices!AC:AD,A470,Invoices!AD:AD)/COUNTIF(Invoices!AC:AD,A470),0),IF(COUNTIF(Invoices!AE:AF,A470)&lt;&gt;0,IF(COUNTIF(Invoices!AE:AF,A470)&lt;&gt;0,SUMIF(Invoices!AE:AF,A470,Invoices!AF:AF)/COUNTIF(Invoices!AE:AF,A470),0),IF(COUNTIF(Invoices!AG:AH,A470)&lt;&gt;0,IF(COUNTIF(Invoices!AG:AH,A470)&lt;&gt;0,SUMIF(Invoices!AG:AH,A470,Invoices!AH:AH)/COUNTIF(Invoices!AG:AH,A470),0),IF(COUNTIF(Invoices!AI:AJ,A470)&lt;&gt;0,IF(COUNTIF(Invoices!AI:AJ,A470)&lt;&gt;0,SUMIF(Invoices!AI:AJ,A470,Invoices!AJ:AJ)/COUNTIF(Invoices!AI:AJ,A470),0),IF(COUNTIF(Invoices!AK:AL,A470)&lt;&gt;0,IF(COUNTIF(Invoices!AK:AL,A470)&lt;&gt;0,SUMIF(Invoices!AK:AL,A470,Invoices!AL:AL)/COUNTIF(Invoices!AK:AL,A470),0),IF(COUNTIF(Invoices!AM:AN,A470)&lt;&gt;0,IF(COUNTIF(Invoices!AM:AN,A470)&lt;&gt;0,SUMIF(Invoices!AM:AN,A470,Invoices!AN:AN)/COUNTIF(Invoices!AM:AN,A470),0),"Not Available")))))))))))))))</f>
        <v>0.99</v>
      </c>
    </row>
    <row r="471" spans="1:5" ht="13" x14ac:dyDescent="0.15">
      <c r="A471" s="6" t="s">
        <v>1468</v>
      </c>
      <c r="B471" s="6" t="s">
        <v>893</v>
      </c>
      <c r="C471" s="6" t="s">
        <v>586</v>
      </c>
      <c r="D471" s="6" t="s">
        <v>587</v>
      </c>
      <c r="E471" t="str">
        <f>IF(COUNTIF(Invoices!K:L,A471)&lt;&gt;0,IF(COUNTIF(Invoices!K:L,A471)&lt;&gt;0,SUMIF(Invoices!K:L,A471,Invoices!L:L)/COUNTIF(Invoices!K:L,A471),0),IF(COUNTIF(Invoices!M:N,A471)&lt;&gt;0,IF(COUNTIF(Invoices!M:N,A471)&lt;&gt;0,SUMIF(Invoices!M:N,A471,Invoices!N:N)/COUNTIF(Invoices!M:N,A471),0),IF(COUNTIF(Invoices!O:P,A471)&lt;&gt;0,IF(COUNTIF(Invoices!O:P,A471)&lt;&gt;0,SUMIF(Invoices!O:P,A471,Invoices!P:P)/COUNTIF(Invoices!O:P,A471),0),IF(COUNTIF(Invoices!Q:R,A471)&lt;&gt;0,IF(COUNTIF(Invoices!Q:R,A471)&lt;&gt;0,SUMIF(Invoices!Q:R,A471,Invoices!R:R)/COUNTIF(Invoices!Q:R,A471),0),IF(COUNTIF(Invoices!S:T,A471)&lt;&gt;0,IF(COUNTIF(Invoices!S:T,A471)&lt;&gt;0,SUMIF(Invoices!S:T,A471,Invoices!T:T)/COUNTIF(Invoices!S:T,A471),0),IF(COUNTIF(Invoices!U:V,A471)&lt;&gt;0,IF(COUNTIF(Invoices!U:V,A471)&lt;&gt;0,SUMIF(Invoices!U:V,A471,Invoices!V:V)/COUNTIF(Invoices!U:V,A471),0),IF(COUNTIF(Invoices!W:X,A471)&lt;&gt;0,IF(COUNTIF(Invoices!W:X,A471)&lt;&gt;0,SUMIF(Invoices!W:X,A471,Invoices!X:X)/COUNTIF(Invoices!W:X,A471),0),IF(COUNTIF(Invoices!Y:Z,A471)&lt;&gt;0,IF(COUNTIF(Invoices!Y:Z,A471)&lt;&gt;0,SUMIF(Invoices!Y:Z,A471,Invoices!Z:Z)/COUNTIF(Invoices!Y:Z,A471),0),IF(COUNTIF(Invoices!AA:AB,A471)&lt;&gt;0,IF(COUNTIF(Invoices!AA:AB,A471)&lt;&gt;0,SUMIF(Invoices!AA:AB,A471,Invoices!AB:AB)/COUNTIF(Invoices!AA:AB,A471),0),IF(COUNTIF(Invoices!AC:AD,A471)&lt;&gt;0,IF(COUNTIF(Invoices!AC:AD,A471)&lt;&gt;0,SUMIF(Invoices!AC:AD,A471,Invoices!AD:AD)/COUNTIF(Invoices!AC:AD,A471),0),IF(COUNTIF(Invoices!AE:AF,A471)&lt;&gt;0,IF(COUNTIF(Invoices!AE:AF,A471)&lt;&gt;0,SUMIF(Invoices!AE:AF,A471,Invoices!AF:AF)/COUNTIF(Invoices!AE:AF,A471),0),IF(COUNTIF(Invoices!AG:AH,A471)&lt;&gt;0,IF(COUNTIF(Invoices!AG:AH,A471)&lt;&gt;0,SUMIF(Invoices!AG:AH,A471,Invoices!AH:AH)/COUNTIF(Invoices!AG:AH,A471),0),IF(COUNTIF(Invoices!AI:AJ,A471)&lt;&gt;0,IF(COUNTIF(Invoices!AI:AJ,A471)&lt;&gt;0,SUMIF(Invoices!AI:AJ,A471,Invoices!AJ:AJ)/COUNTIF(Invoices!AI:AJ,A471),0),IF(COUNTIF(Invoices!AK:AL,A471)&lt;&gt;0,IF(COUNTIF(Invoices!AK:AL,A471)&lt;&gt;0,SUMIF(Invoices!AK:AL,A471,Invoices!AL:AL)/COUNTIF(Invoices!AK:AL,A471),0),IF(COUNTIF(Invoices!AM:AN,A471)&lt;&gt;0,IF(COUNTIF(Invoices!AM:AN,A471)&lt;&gt;0,SUMIF(Invoices!AM:AN,A471,Invoices!AN:AN)/COUNTIF(Invoices!AM:AN,A471),0),"Not Available")))))))))))))))</f>
        <v>Not Available</v>
      </c>
    </row>
    <row r="472" spans="1:5" ht="13" x14ac:dyDescent="0.15">
      <c r="A472" s="6" t="s">
        <v>1469</v>
      </c>
      <c r="C472" s="6" t="s">
        <v>672</v>
      </c>
      <c r="D472" s="6" t="s">
        <v>673</v>
      </c>
      <c r="E472" t="str">
        <f>IF(COUNTIF(Invoices!K:L,A472)&lt;&gt;0,IF(COUNTIF(Invoices!K:L,A472)&lt;&gt;0,SUMIF(Invoices!K:L,A472,Invoices!L:L)/COUNTIF(Invoices!K:L,A472),0),IF(COUNTIF(Invoices!M:N,A472)&lt;&gt;0,IF(COUNTIF(Invoices!M:N,A472)&lt;&gt;0,SUMIF(Invoices!M:N,A472,Invoices!N:N)/COUNTIF(Invoices!M:N,A472),0),IF(COUNTIF(Invoices!O:P,A472)&lt;&gt;0,IF(COUNTIF(Invoices!O:P,A472)&lt;&gt;0,SUMIF(Invoices!O:P,A472,Invoices!P:P)/COUNTIF(Invoices!O:P,A472),0),IF(COUNTIF(Invoices!Q:R,A472)&lt;&gt;0,IF(COUNTIF(Invoices!Q:R,A472)&lt;&gt;0,SUMIF(Invoices!Q:R,A472,Invoices!R:R)/COUNTIF(Invoices!Q:R,A472),0),IF(COUNTIF(Invoices!S:T,A472)&lt;&gt;0,IF(COUNTIF(Invoices!S:T,A472)&lt;&gt;0,SUMIF(Invoices!S:T,A472,Invoices!T:T)/COUNTIF(Invoices!S:T,A472),0),IF(COUNTIF(Invoices!U:V,A472)&lt;&gt;0,IF(COUNTIF(Invoices!U:V,A472)&lt;&gt;0,SUMIF(Invoices!U:V,A472,Invoices!V:V)/COUNTIF(Invoices!U:V,A472),0),IF(COUNTIF(Invoices!W:X,A472)&lt;&gt;0,IF(COUNTIF(Invoices!W:X,A472)&lt;&gt;0,SUMIF(Invoices!W:X,A472,Invoices!X:X)/COUNTIF(Invoices!W:X,A472),0),IF(COUNTIF(Invoices!Y:Z,A472)&lt;&gt;0,IF(COUNTIF(Invoices!Y:Z,A472)&lt;&gt;0,SUMIF(Invoices!Y:Z,A472,Invoices!Z:Z)/COUNTIF(Invoices!Y:Z,A472),0),IF(COUNTIF(Invoices!AA:AB,A472)&lt;&gt;0,IF(COUNTIF(Invoices!AA:AB,A472)&lt;&gt;0,SUMIF(Invoices!AA:AB,A472,Invoices!AB:AB)/COUNTIF(Invoices!AA:AB,A472),0),IF(COUNTIF(Invoices!AC:AD,A472)&lt;&gt;0,IF(COUNTIF(Invoices!AC:AD,A472)&lt;&gt;0,SUMIF(Invoices!AC:AD,A472,Invoices!AD:AD)/COUNTIF(Invoices!AC:AD,A472),0),IF(COUNTIF(Invoices!AE:AF,A472)&lt;&gt;0,IF(COUNTIF(Invoices!AE:AF,A472)&lt;&gt;0,SUMIF(Invoices!AE:AF,A472,Invoices!AF:AF)/COUNTIF(Invoices!AE:AF,A472),0),IF(COUNTIF(Invoices!AG:AH,A472)&lt;&gt;0,IF(COUNTIF(Invoices!AG:AH,A472)&lt;&gt;0,SUMIF(Invoices!AG:AH,A472,Invoices!AH:AH)/COUNTIF(Invoices!AG:AH,A472),0),IF(COUNTIF(Invoices!AI:AJ,A472)&lt;&gt;0,IF(COUNTIF(Invoices!AI:AJ,A472)&lt;&gt;0,SUMIF(Invoices!AI:AJ,A472,Invoices!AJ:AJ)/COUNTIF(Invoices!AI:AJ,A472),0),IF(COUNTIF(Invoices!AK:AL,A472)&lt;&gt;0,IF(COUNTIF(Invoices!AK:AL,A472)&lt;&gt;0,SUMIF(Invoices!AK:AL,A472,Invoices!AL:AL)/COUNTIF(Invoices!AK:AL,A472),0),IF(COUNTIF(Invoices!AM:AN,A472)&lt;&gt;0,IF(COUNTIF(Invoices!AM:AN,A472)&lt;&gt;0,SUMIF(Invoices!AM:AN,A472,Invoices!AN:AN)/COUNTIF(Invoices!AM:AN,A472),0),"Not Available")))))))))))))))</f>
        <v>Not Available</v>
      </c>
    </row>
    <row r="473" spans="1:5" ht="13" x14ac:dyDescent="0.15">
      <c r="A473" s="6" t="s">
        <v>1470</v>
      </c>
      <c r="B473" s="6" t="s">
        <v>1471</v>
      </c>
      <c r="C473" s="6" t="s">
        <v>1300</v>
      </c>
      <c r="D473" s="6" t="s">
        <v>1301</v>
      </c>
      <c r="E473" t="str">
        <f>IF(COUNTIF(Invoices!K:L,A473)&lt;&gt;0,IF(COUNTIF(Invoices!K:L,A473)&lt;&gt;0,SUMIF(Invoices!K:L,A473,Invoices!L:L)/COUNTIF(Invoices!K:L,A473),0),IF(COUNTIF(Invoices!M:N,A473)&lt;&gt;0,IF(COUNTIF(Invoices!M:N,A473)&lt;&gt;0,SUMIF(Invoices!M:N,A473,Invoices!N:N)/COUNTIF(Invoices!M:N,A473),0),IF(COUNTIF(Invoices!O:P,A473)&lt;&gt;0,IF(COUNTIF(Invoices!O:P,A473)&lt;&gt;0,SUMIF(Invoices!O:P,A473,Invoices!P:P)/COUNTIF(Invoices!O:P,A473),0),IF(COUNTIF(Invoices!Q:R,A473)&lt;&gt;0,IF(COUNTIF(Invoices!Q:R,A473)&lt;&gt;0,SUMIF(Invoices!Q:R,A473,Invoices!R:R)/COUNTIF(Invoices!Q:R,A473),0),IF(COUNTIF(Invoices!S:T,A473)&lt;&gt;0,IF(COUNTIF(Invoices!S:T,A473)&lt;&gt;0,SUMIF(Invoices!S:T,A473,Invoices!T:T)/COUNTIF(Invoices!S:T,A473),0),IF(COUNTIF(Invoices!U:V,A473)&lt;&gt;0,IF(COUNTIF(Invoices!U:V,A473)&lt;&gt;0,SUMIF(Invoices!U:V,A473,Invoices!V:V)/COUNTIF(Invoices!U:V,A473),0),IF(COUNTIF(Invoices!W:X,A473)&lt;&gt;0,IF(COUNTIF(Invoices!W:X,A473)&lt;&gt;0,SUMIF(Invoices!W:X,A473,Invoices!X:X)/COUNTIF(Invoices!W:X,A473),0),IF(COUNTIF(Invoices!Y:Z,A473)&lt;&gt;0,IF(COUNTIF(Invoices!Y:Z,A473)&lt;&gt;0,SUMIF(Invoices!Y:Z,A473,Invoices!Z:Z)/COUNTIF(Invoices!Y:Z,A473),0),IF(COUNTIF(Invoices!AA:AB,A473)&lt;&gt;0,IF(COUNTIF(Invoices!AA:AB,A473)&lt;&gt;0,SUMIF(Invoices!AA:AB,A473,Invoices!AB:AB)/COUNTIF(Invoices!AA:AB,A473),0),IF(COUNTIF(Invoices!AC:AD,A473)&lt;&gt;0,IF(COUNTIF(Invoices!AC:AD,A473)&lt;&gt;0,SUMIF(Invoices!AC:AD,A473,Invoices!AD:AD)/COUNTIF(Invoices!AC:AD,A473),0),IF(COUNTIF(Invoices!AE:AF,A473)&lt;&gt;0,IF(COUNTIF(Invoices!AE:AF,A473)&lt;&gt;0,SUMIF(Invoices!AE:AF,A473,Invoices!AF:AF)/COUNTIF(Invoices!AE:AF,A473),0),IF(COUNTIF(Invoices!AG:AH,A473)&lt;&gt;0,IF(COUNTIF(Invoices!AG:AH,A473)&lt;&gt;0,SUMIF(Invoices!AG:AH,A473,Invoices!AH:AH)/COUNTIF(Invoices!AG:AH,A473),0),IF(COUNTIF(Invoices!AI:AJ,A473)&lt;&gt;0,IF(COUNTIF(Invoices!AI:AJ,A473)&lt;&gt;0,SUMIF(Invoices!AI:AJ,A473,Invoices!AJ:AJ)/COUNTIF(Invoices!AI:AJ,A473),0),IF(COUNTIF(Invoices!AK:AL,A473)&lt;&gt;0,IF(COUNTIF(Invoices!AK:AL,A473)&lt;&gt;0,SUMIF(Invoices!AK:AL,A473,Invoices!AL:AL)/COUNTIF(Invoices!AK:AL,A473),0),IF(COUNTIF(Invoices!AM:AN,A473)&lt;&gt;0,IF(COUNTIF(Invoices!AM:AN,A473)&lt;&gt;0,SUMIF(Invoices!AM:AN,A473,Invoices!AN:AN)/COUNTIF(Invoices!AM:AN,A473),0),"Not Available")))))))))))))))</f>
        <v>Not Available</v>
      </c>
    </row>
    <row r="474" spans="1:5" ht="13" x14ac:dyDescent="0.15">
      <c r="A474" s="6" t="s">
        <v>1472</v>
      </c>
      <c r="B474" s="6" t="s">
        <v>1473</v>
      </c>
      <c r="C474" s="6" t="s">
        <v>1472</v>
      </c>
      <c r="D474" s="6" t="s">
        <v>1021</v>
      </c>
      <c r="E474">
        <f ca="1">IF(COUNTIF(Invoices!K:L,A474)&lt;&gt;0,IF(COUNTIF(Invoices!K:L,A474)&lt;&gt;0,SUMIF(Invoices!K:L,A474,Invoices!L:L)/COUNTIF(Invoices!K:L,A474),0),IF(COUNTIF(Invoices!M:N,A474)&lt;&gt;0,IF(COUNTIF(Invoices!M:N,A474)&lt;&gt;0,SUMIF(Invoices!M:N,A474,Invoices!N:N)/COUNTIF(Invoices!M:N,A474),0),IF(COUNTIF(Invoices!O:P,A474)&lt;&gt;0,IF(COUNTIF(Invoices!O:P,A474)&lt;&gt;0,SUMIF(Invoices!O:P,A474,Invoices!P:P)/COUNTIF(Invoices!O:P,A474),0),IF(COUNTIF(Invoices!Q:R,A474)&lt;&gt;0,IF(COUNTIF(Invoices!Q:R,A474)&lt;&gt;0,SUMIF(Invoices!Q:R,A474,Invoices!R:R)/COUNTIF(Invoices!Q:R,A474),0),IF(COUNTIF(Invoices!S:T,A474)&lt;&gt;0,IF(COUNTIF(Invoices!S:T,A474)&lt;&gt;0,SUMIF(Invoices!S:T,A474,Invoices!T:T)/COUNTIF(Invoices!S:T,A474),0),IF(COUNTIF(Invoices!U:V,A474)&lt;&gt;0,IF(COUNTIF(Invoices!U:V,A474)&lt;&gt;0,SUMIF(Invoices!U:V,A474,Invoices!V:V)/COUNTIF(Invoices!U:V,A474),0),IF(COUNTIF(Invoices!W:X,A474)&lt;&gt;0,IF(COUNTIF(Invoices!W:X,A474)&lt;&gt;0,SUMIF(Invoices!W:X,A474,Invoices!X:X)/COUNTIF(Invoices!W:X,A474),0),IF(COUNTIF(Invoices!Y:Z,A474)&lt;&gt;0,IF(COUNTIF(Invoices!Y:Z,A474)&lt;&gt;0,SUMIF(Invoices!Y:Z,A474,Invoices!Z:Z)/COUNTIF(Invoices!Y:Z,A474),0),IF(COUNTIF(Invoices!AA:AB,A474)&lt;&gt;0,IF(COUNTIF(Invoices!AA:AB,A474)&lt;&gt;0,SUMIF(Invoices!AA:AB,A474,Invoices!AB:AB)/COUNTIF(Invoices!AA:AB,A474),0),IF(COUNTIF(Invoices!AC:AD,A474)&lt;&gt;0,IF(COUNTIF(Invoices!AC:AD,A474)&lt;&gt;0,SUMIF(Invoices!AC:AD,A474,Invoices!AD:AD)/COUNTIF(Invoices!AC:AD,A474),0),IF(COUNTIF(Invoices!AE:AF,A474)&lt;&gt;0,IF(COUNTIF(Invoices!AE:AF,A474)&lt;&gt;0,SUMIF(Invoices!AE:AF,A474,Invoices!AF:AF)/COUNTIF(Invoices!AE:AF,A474),0),IF(COUNTIF(Invoices!AG:AH,A474)&lt;&gt;0,IF(COUNTIF(Invoices!AG:AH,A474)&lt;&gt;0,SUMIF(Invoices!AG:AH,A474,Invoices!AH:AH)/COUNTIF(Invoices!AG:AH,A474),0),IF(COUNTIF(Invoices!AI:AJ,A474)&lt;&gt;0,IF(COUNTIF(Invoices!AI:AJ,A474)&lt;&gt;0,SUMIF(Invoices!AI:AJ,A474,Invoices!AJ:AJ)/COUNTIF(Invoices!AI:AJ,A474),0),IF(COUNTIF(Invoices!AK:AL,A474)&lt;&gt;0,IF(COUNTIF(Invoices!AK:AL,A474)&lt;&gt;0,SUMIF(Invoices!AK:AL,A474,Invoices!AL:AL)/COUNTIF(Invoices!AK:AL,A474),0),IF(COUNTIF(Invoices!AM:AN,A474)&lt;&gt;0,IF(COUNTIF(Invoices!AM:AN,A474)&lt;&gt;0,SUMIF(Invoices!AM:AN,A474,Invoices!AN:AN)/COUNTIF(Invoices!AM:AN,A474),0),"Not Available")))))))))))))))</f>
        <v>0.99</v>
      </c>
    </row>
    <row r="475" spans="1:5" ht="13" x14ac:dyDescent="0.15">
      <c r="A475" s="6" t="s">
        <v>1474</v>
      </c>
      <c r="B475" s="6" t="s">
        <v>640</v>
      </c>
      <c r="C475" s="6" t="s">
        <v>641</v>
      </c>
      <c r="D475" s="6" t="s">
        <v>642</v>
      </c>
      <c r="E475" t="str">
        <f>IF(COUNTIF(Invoices!K:L,A475)&lt;&gt;0,IF(COUNTIF(Invoices!K:L,A475)&lt;&gt;0,SUMIF(Invoices!K:L,A475,Invoices!L:L)/COUNTIF(Invoices!K:L,A475),0),IF(COUNTIF(Invoices!M:N,A475)&lt;&gt;0,IF(COUNTIF(Invoices!M:N,A475)&lt;&gt;0,SUMIF(Invoices!M:N,A475,Invoices!N:N)/COUNTIF(Invoices!M:N,A475),0),IF(COUNTIF(Invoices!O:P,A475)&lt;&gt;0,IF(COUNTIF(Invoices!O:P,A475)&lt;&gt;0,SUMIF(Invoices!O:P,A475,Invoices!P:P)/COUNTIF(Invoices!O:P,A475),0),IF(COUNTIF(Invoices!Q:R,A475)&lt;&gt;0,IF(COUNTIF(Invoices!Q:R,A475)&lt;&gt;0,SUMIF(Invoices!Q:R,A475,Invoices!R:R)/COUNTIF(Invoices!Q:R,A475),0),IF(COUNTIF(Invoices!S:T,A475)&lt;&gt;0,IF(COUNTIF(Invoices!S:T,A475)&lt;&gt;0,SUMIF(Invoices!S:T,A475,Invoices!T:T)/COUNTIF(Invoices!S:T,A475),0),IF(COUNTIF(Invoices!U:V,A475)&lt;&gt;0,IF(COUNTIF(Invoices!U:V,A475)&lt;&gt;0,SUMIF(Invoices!U:V,A475,Invoices!V:V)/COUNTIF(Invoices!U:V,A475),0),IF(COUNTIF(Invoices!W:X,A475)&lt;&gt;0,IF(COUNTIF(Invoices!W:X,A475)&lt;&gt;0,SUMIF(Invoices!W:X,A475,Invoices!X:X)/COUNTIF(Invoices!W:X,A475),0),IF(COUNTIF(Invoices!Y:Z,A475)&lt;&gt;0,IF(COUNTIF(Invoices!Y:Z,A475)&lt;&gt;0,SUMIF(Invoices!Y:Z,A475,Invoices!Z:Z)/COUNTIF(Invoices!Y:Z,A475),0),IF(COUNTIF(Invoices!AA:AB,A475)&lt;&gt;0,IF(COUNTIF(Invoices!AA:AB,A475)&lt;&gt;0,SUMIF(Invoices!AA:AB,A475,Invoices!AB:AB)/COUNTIF(Invoices!AA:AB,A475),0),IF(COUNTIF(Invoices!AC:AD,A475)&lt;&gt;0,IF(COUNTIF(Invoices!AC:AD,A475)&lt;&gt;0,SUMIF(Invoices!AC:AD,A475,Invoices!AD:AD)/COUNTIF(Invoices!AC:AD,A475),0),IF(COUNTIF(Invoices!AE:AF,A475)&lt;&gt;0,IF(COUNTIF(Invoices!AE:AF,A475)&lt;&gt;0,SUMIF(Invoices!AE:AF,A475,Invoices!AF:AF)/COUNTIF(Invoices!AE:AF,A475),0),IF(COUNTIF(Invoices!AG:AH,A475)&lt;&gt;0,IF(COUNTIF(Invoices!AG:AH,A475)&lt;&gt;0,SUMIF(Invoices!AG:AH,A475,Invoices!AH:AH)/COUNTIF(Invoices!AG:AH,A475),0),IF(COUNTIF(Invoices!AI:AJ,A475)&lt;&gt;0,IF(COUNTIF(Invoices!AI:AJ,A475)&lt;&gt;0,SUMIF(Invoices!AI:AJ,A475,Invoices!AJ:AJ)/COUNTIF(Invoices!AI:AJ,A475),0),IF(COUNTIF(Invoices!AK:AL,A475)&lt;&gt;0,IF(COUNTIF(Invoices!AK:AL,A475)&lt;&gt;0,SUMIF(Invoices!AK:AL,A475,Invoices!AL:AL)/COUNTIF(Invoices!AK:AL,A475),0),IF(COUNTIF(Invoices!AM:AN,A475)&lt;&gt;0,IF(COUNTIF(Invoices!AM:AN,A475)&lt;&gt;0,SUMIF(Invoices!AM:AN,A475,Invoices!AN:AN)/COUNTIF(Invoices!AM:AN,A475),0),"Not Available")))))))))))))))</f>
        <v>Not Available</v>
      </c>
    </row>
    <row r="476" spans="1:5" ht="13" x14ac:dyDescent="0.15">
      <c r="A476" s="6" t="s">
        <v>1475</v>
      </c>
      <c r="B476" s="6" t="s">
        <v>529</v>
      </c>
      <c r="C476" s="6" t="s">
        <v>530</v>
      </c>
      <c r="D476" s="6" t="s">
        <v>529</v>
      </c>
      <c r="E476">
        <f ca="1">IF(COUNTIF(Invoices!K:L,A476)&lt;&gt;0,IF(COUNTIF(Invoices!K:L,A476)&lt;&gt;0,SUMIF(Invoices!K:L,A476,Invoices!L:L)/COUNTIF(Invoices!K:L,A476),0),IF(COUNTIF(Invoices!M:N,A476)&lt;&gt;0,IF(COUNTIF(Invoices!M:N,A476)&lt;&gt;0,SUMIF(Invoices!M:N,A476,Invoices!N:N)/COUNTIF(Invoices!M:N,A476),0),IF(COUNTIF(Invoices!O:P,A476)&lt;&gt;0,IF(COUNTIF(Invoices!O:P,A476)&lt;&gt;0,SUMIF(Invoices!O:P,A476,Invoices!P:P)/COUNTIF(Invoices!O:P,A476),0),IF(COUNTIF(Invoices!Q:R,A476)&lt;&gt;0,IF(COUNTIF(Invoices!Q:R,A476)&lt;&gt;0,SUMIF(Invoices!Q:R,A476,Invoices!R:R)/COUNTIF(Invoices!Q:R,A476),0),IF(COUNTIF(Invoices!S:T,A476)&lt;&gt;0,IF(COUNTIF(Invoices!S:T,A476)&lt;&gt;0,SUMIF(Invoices!S:T,A476,Invoices!T:T)/COUNTIF(Invoices!S:T,A476),0),IF(COUNTIF(Invoices!U:V,A476)&lt;&gt;0,IF(COUNTIF(Invoices!U:V,A476)&lt;&gt;0,SUMIF(Invoices!U:V,A476,Invoices!V:V)/COUNTIF(Invoices!U:V,A476),0),IF(COUNTIF(Invoices!W:X,A476)&lt;&gt;0,IF(COUNTIF(Invoices!W:X,A476)&lt;&gt;0,SUMIF(Invoices!W:X,A476,Invoices!X:X)/COUNTIF(Invoices!W:X,A476),0),IF(COUNTIF(Invoices!Y:Z,A476)&lt;&gt;0,IF(COUNTIF(Invoices!Y:Z,A476)&lt;&gt;0,SUMIF(Invoices!Y:Z,A476,Invoices!Z:Z)/COUNTIF(Invoices!Y:Z,A476),0),IF(COUNTIF(Invoices!AA:AB,A476)&lt;&gt;0,IF(COUNTIF(Invoices!AA:AB,A476)&lt;&gt;0,SUMIF(Invoices!AA:AB,A476,Invoices!AB:AB)/COUNTIF(Invoices!AA:AB,A476),0),IF(COUNTIF(Invoices!AC:AD,A476)&lt;&gt;0,IF(COUNTIF(Invoices!AC:AD,A476)&lt;&gt;0,SUMIF(Invoices!AC:AD,A476,Invoices!AD:AD)/COUNTIF(Invoices!AC:AD,A476),0),IF(COUNTIF(Invoices!AE:AF,A476)&lt;&gt;0,IF(COUNTIF(Invoices!AE:AF,A476)&lt;&gt;0,SUMIF(Invoices!AE:AF,A476,Invoices!AF:AF)/COUNTIF(Invoices!AE:AF,A476),0),IF(COUNTIF(Invoices!AG:AH,A476)&lt;&gt;0,IF(COUNTIF(Invoices!AG:AH,A476)&lt;&gt;0,SUMIF(Invoices!AG:AH,A476,Invoices!AH:AH)/COUNTIF(Invoices!AG:AH,A476),0),IF(COUNTIF(Invoices!AI:AJ,A476)&lt;&gt;0,IF(COUNTIF(Invoices!AI:AJ,A476)&lt;&gt;0,SUMIF(Invoices!AI:AJ,A476,Invoices!AJ:AJ)/COUNTIF(Invoices!AI:AJ,A476),0),IF(COUNTIF(Invoices!AK:AL,A476)&lt;&gt;0,IF(COUNTIF(Invoices!AK:AL,A476)&lt;&gt;0,SUMIF(Invoices!AK:AL,A476,Invoices!AL:AL)/COUNTIF(Invoices!AK:AL,A476),0),IF(COUNTIF(Invoices!AM:AN,A476)&lt;&gt;0,IF(COUNTIF(Invoices!AM:AN,A476)&lt;&gt;0,SUMIF(Invoices!AM:AN,A476,Invoices!AN:AN)/COUNTIF(Invoices!AM:AN,A476),0),"Not Available")))))))))))))))</f>
        <v>0.99</v>
      </c>
    </row>
    <row r="477" spans="1:5" ht="13" x14ac:dyDescent="0.15">
      <c r="A477" s="6" t="s">
        <v>1476</v>
      </c>
      <c r="C477" s="6" t="s">
        <v>666</v>
      </c>
      <c r="D477" s="6" t="s">
        <v>667</v>
      </c>
      <c r="E477">
        <f ca="1">IF(COUNTIF(Invoices!K:L,A477)&lt;&gt;0,IF(COUNTIF(Invoices!K:L,A477)&lt;&gt;0,SUMIF(Invoices!K:L,A477,Invoices!L:L)/COUNTIF(Invoices!K:L,A477),0),IF(COUNTIF(Invoices!M:N,A477)&lt;&gt;0,IF(COUNTIF(Invoices!M:N,A477)&lt;&gt;0,SUMIF(Invoices!M:N,A477,Invoices!N:N)/COUNTIF(Invoices!M:N,A477),0),IF(COUNTIF(Invoices!O:P,A477)&lt;&gt;0,IF(COUNTIF(Invoices!O:P,A477)&lt;&gt;0,SUMIF(Invoices!O:P,A477,Invoices!P:P)/COUNTIF(Invoices!O:P,A477),0),IF(COUNTIF(Invoices!Q:R,A477)&lt;&gt;0,IF(COUNTIF(Invoices!Q:R,A477)&lt;&gt;0,SUMIF(Invoices!Q:R,A477,Invoices!R:R)/COUNTIF(Invoices!Q:R,A477),0),IF(COUNTIF(Invoices!S:T,A477)&lt;&gt;0,IF(COUNTIF(Invoices!S:T,A477)&lt;&gt;0,SUMIF(Invoices!S:T,A477,Invoices!T:T)/COUNTIF(Invoices!S:T,A477),0),IF(COUNTIF(Invoices!U:V,A477)&lt;&gt;0,IF(COUNTIF(Invoices!U:V,A477)&lt;&gt;0,SUMIF(Invoices!U:V,A477,Invoices!V:V)/COUNTIF(Invoices!U:V,A477),0),IF(COUNTIF(Invoices!W:X,A477)&lt;&gt;0,IF(COUNTIF(Invoices!W:X,A477)&lt;&gt;0,SUMIF(Invoices!W:X,A477,Invoices!X:X)/COUNTIF(Invoices!W:X,A477),0),IF(COUNTIF(Invoices!Y:Z,A477)&lt;&gt;0,IF(COUNTIF(Invoices!Y:Z,A477)&lt;&gt;0,SUMIF(Invoices!Y:Z,A477,Invoices!Z:Z)/COUNTIF(Invoices!Y:Z,A477),0),IF(COUNTIF(Invoices!AA:AB,A477)&lt;&gt;0,IF(COUNTIF(Invoices!AA:AB,A477)&lt;&gt;0,SUMIF(Invoices!AA:AB,A477,Invoices!AB:AB)/COUNTIF(Invoices!AA:AB,A477),0),IF(COUNTIF(Invoices!AC:AD,A477)&lt;&gt;0,IF(COUNTIF(Invoices!AC:AD,A477)&lt;&gt;0,SUMIF(Invoices!AC:AD,A477,Invoices!AD:AD)/COUNTIF(Invoices!AC:AD,A477),0),IF(COUNTIF(Invoices!AE:AF,A477)&lt;&gt;0,IF(COUNTIF(Invoices!AE:AF,A477)&lt;&gt;0,SUMIF(Invoices!AE:AF,A477,Invoices!AF:AF)/COUNTIF(Invoices!AE:AF,A477),0),IF(COUNTIF(Invoices!AG:AH,A477)&lt;&gt;0,IF(COUNTIF(Invoices!AG:AH,A477)&lt;&gt;0,SUMIF(Invoices!AG:AH,A477,Invoices!AH:AH)/COUNTIF(Invoices!AG:AH,A477),0),IF(COUNTIF(Invoices!AI:AJ,A477)&lt;&gt;0,IF(COUNTIF(Invoices!AI:AJ,A477)&lt;&gt;0,SUMIF(Invoices!AI:AJ,A477,Invoices!AJ:AJ)/COUNTIF(Invoices!AI:AJ,A477),0),IF(COUNTIF(Invoices!AK:AL,A477)&lt;&gt;0,IF(COUNTIF(Invoices!AK:AL,A477)&lt;&gt;0,SUMIF(Invoices!AK:AL,A477,Invoices!AL:AL)/COUNTIF(Invoices!AK:AL,A477),0),IF(COUNTIF(Invoices!AM:AN,A477)&lt;&gt;0,IF(COUNTIF(Invoices!AM:AN,A477)&lt;&gt;0,SUMIF(Invoices!AM:AN,A477,Invoices!AN:AN)/COUNTIF(Invoices!AM:AN,A477),0),"Not Available")))))))))))))))</f>
        <v>0.99</v>
      </c>
    </row>
    <row r="478" spans="1:5" ht="13" x14ac:dyDescent="0.15">
      <c r="A478" s="6" t="s">
        <v>1477</v>
      </c>
      <c r="B478" s="6" t="s">
        <v>1434</v>
      </c>
      <c r="C478" s="6" t="s">
        <v>1435</v>
      </c>
      <c r="D478" s="6" t="s">
        <v>1140</v>
      </c>
      <c r="E478" t="str">
        <f>IF(COUNTIF(Invoices!K:L,A478)&lt;&gt;0,IF(COUNTIF(Invoices!K:L,A478)&lt;&gt;0,SUMIF(Invoices!K:L,A478,Invoices!L:L)/COUNTIF(Invoices!K:L,A478),0),IF(COUNTIF(Invoices!M:N,A478)&lt;&gt;0,IF(COUNTIF(Invoices!M:N,A478)&lt;&gt;0,SUMIF(Invoices!M:N,A478,Invoices!N:N)/COUNTIF(Invoices!M:N,A478),0),IF(COUNTIF(Invoices!O:P,A478)&lt;&gt;0,IF(COUNTIF(Invoices!O:P,A478)&lt;&gt;0,SUMIF(Invoices!O:P,A478,Invoices!P:P)/COUNTIF(Invoices!O:P,A478),0),IF(COUNTIF(Invoices!Q:R,A478)&lt;&gt;0,IF(COUNTIF(Invoices!Q:R,A478)&lt;&gt;0,SUMIF(Invoices!Q:R,A478,Invoices!R:R)/COUNTIF(Invoices!Q:R,A478),0),IF(COUNTIF(Invoices!S:T,A478)&lt;&gt;0,IF(COUNTIF(Invoices!S:T,A478)&lt;&gt;0,SUMIF(Invoices!S:T,A478,Invoices!T:T)/COUNTIF(Invoices!S:T,A478),0),IF(COUNTIF(Invoices!U:V,A478)&lt;&gt;0,IF(COUNTIF(Invoices!U:V,A478)&lt;&gt;0,SUMIF(Invoices!U:V,A478,Invoices!V:V)/COUNTIF(Invoices!U:V,A478),0),IF(COUNTIF(Invoices!W:X,A478)&lt;&gt;0,IF(COUNTIF(Invoices!W:X,A478)&lt;&gt;0,SUMIF(Invoices!W:X,A478,Invoices!X:X)/COUNTIF(Invoices!W:X,A478),0),IF(COUNTIF(Invoices!Y:Z,A478)&lt;&gt;0,IF(COUNTIF(Invoices!Y:Z,A478)&lt;&gt;0,SUMIF(Invoices!Y:Z,A478,Invoices!Z:Z)/COUNTIF(Invoices!Y:Z,A478),0),IF(COUNTIF(Invoices!AA:AB,A478)&lt;&gt;0,IF(COUNTIF(Invoices!AA:AB,A478)&lt;&gt;0,SUMIF(Invoices!AA:AB,A478,Invoices!AB:AB)/COUNTIF(Invoices!AA:AB,A478),0),IF(COUNTIF(Invoices!AC:AD,A478)&lt;&gt;0,IF(COUNTIF(Invoices!AC:AD,A478)&lt;&gt;0,SUMIF(Invoices!AC:AD,A478,Invoices!AD:AD)/COUNTIF(Invoices!AC:AD,A478),0),IF(COUNTIF(Invoices!AE:AF,A478)&lt;&gt;0,IF(COUNTIF(Invoices!AE:AF,A478)&lt;&gt;0,SUMIF(Invoices!AE:AF,A478,Invoices!AF:AF)/COUNTIF(Invoices!AE:AF,A478),0),IF(COUNTIF(Invoices!AG:AH,A478)&lt;&gt;0,IF(COUNTIF(Invoices!AG:AH,A478)&lt;&gt;0,SUMIF(Invoices!AG:AH,A478,Invoices!AH:AH)/COUNTIF(Invoices!AG:AH,A478),0),IF(COUNTIF(Invoices!AI:AJ,A478)&lt;&gt;0,IF(COUNTIF(Invoices!AI:AJ,A478)&lt;&gt;0,SUMIF(Invoices!AI:AJ,A478,Invoices!AJ:AJ)/COUNTIF(Invoices!AI:AJ,A478),0),IF(COUNTIF(Invoices!AK:AL,A478)&lt;&gt;0,IF(COUNTIF(Invoices!AK:AL,A478)&lt;&gt;0,SUMIF(Invoices!AK:AL,A478,Invoices!AL:AL)/COUNTIF(Invoices!AK:AL,A478),0),IF(COUNTIF(Invoices!AM:AN,A478)&lt;&gt;0,IF(COUNTIF(Invoices!AM:AN,A478)&lt;&gt;0,SUMIF(Invoices!AM:AN,A478,Invoices!AN:AN)/COUNTIF(Invoices!AM:AN,A478),0),"Not Available")))))))))))))))</f>
        <v>Not Available</v>
      </c>
    </row>
    <row r="479" spans="1:5" ht="13" x14ac:dyDescent="0.15">
      <c r="A479" s="6" t="s">
        <v>1478</v>
      </c>
      <c r="C479" s="6" t="s">
        <v>538</v>
      </c>
      <c r="D479" s="6" t="s">
        <v>539</v>
      </c>
      <c r="E479">
        <f ca="1">IF(COUNTIF(Invoices!K:L,A479)&lt;&gt;0,IF(COUNTIF(Invoices!K:L,A479)&lt;&gt;0,SUMIF(Invoices!K:L,A479,Invoices!L:L)/COUNTIF(Invoices!K:L,A479),0),IF(COUNTIF(Invoices!M:N,A479)&lt;&gt;0,IF(COUNTIF(Invoices!M:N,A479)&lt;&gt;0,SUMIF(Invoices!M:N,A479,Invoices!N:N)/COUNTIF(Invoices!M:N,A479),0),IF(COUNTIF(Invoices!O:P,A479)&lt;&gt;0,IF(COUNTIF(Invoices!O:P,A479)&lt;&gt;0,SUMIF(Invoices!O:P,A479,Invoices!P:P)/COUNTIF(Invoices!O:P,A479),0),IF(COUNTIF(Invoices!Q:R,A479)&lt;&gt;0,IF(COUNTIF(Invoices!Q:R,A479)&lt;&gt;0,SUMIF(Invoices!Q:R,A479,Invoices!R:R)/COUNTIF(Invoices!Q:R,A479),0),IF(COUNTIF(Invoices!S:T,A479)&lt;&gt;0,IF(COUNTIF(Invoices!S:T,A479)&lt;&gt;0,SUMIF(Invoices!S:T,A479,Invoices!T:T)/COUNTIF(Invoices!S:T,A479),0),IF(COUNTIF(Invoices!U:V,A479)&lt;&gt;0,IF(COUNTIF(Invoices!U:V,A479)&lt;&gt;0,SUMIF(Invoices!U:V,A479,Invoices!V:V)/COUNTIF(Invoices!U:V,A479),0),IF(COUNTIF(Invoices!W:X,A479)&lt;&gt;0,IF(COUNTIF(Invoices!W:X,A479)&lt;&gt;0,SUMIF(Invoices!W:X,A479,Invoices!X:X)/COUNTIF(Invoices!W:X,A479),0),IF(COUNTIF(Invoices!Y:Z,A479)&lt;&gt;0,IF(COUNTIF(Invoices!Y:Z,A479)&lt;&gt;0,SUMIF(Invoices!Y:Z,A479,Invoices!Z:Z)/COUNTIF(Invoices!Y:Z,A479),0),IF(COUNTIF(Invoices!AA:AB,A479)&lt;&gt;0,IF(COUNTIF(Invoices!AA:AB,A479)&lt;&gt;0,SUMIF(Invoices!AA:AB,A479,Invoices!AB:AB)/COUNTIF(Invoices!AA:AB,A479),0),IF(COUNTIF(Invoices!AC:AD,A479)&lt;&gt;0,IF(COUNTIF(Invoices!AC:AD,A479)&lt;&gt;0,SUMIF(Invoices!AC:AD,A479,Invoices!AD:AD)/COUNTIF(Invoices!AC:AD,A479),0),IF(COUNTIF(Invoices!AE:AF,A479)&lt;&gt;0,IF(COUNTIF(Invoices!AE:AF,A479)&lt;&gt;0,SUMIF(Invoices!AE:AF,A479,Invoices!AF:AF)/COUNTIF(Invoices!AE:AF,A479),0),IF(COUNTIF(Invoices!AG:AH,A479)&lt;&gt;0,IF(COUNTIF(Invoices!AG:AH,A479)&lt;&gt;0,SUMIF(Invoices!AG:AH,A479,Invoices!AH:AH)/COUNTIF(Invoices!AG:AH,A479),0),IF(COUNTIF(Invoices!AI:AJ,A479)&lt;&gt;0,IF(COUNTIF(Invoices!AI:AJ,A479)&lt;&gt;0,SUMIF(Invoices!AI:AJ,A479,Invoices!AJ:AJ)/COUNTIF(Invoices!AI:AJ,A479),0),IF(COUNTIF(Invoices!AK:AL,A479)&lt;&gt;0,IF(COUNTIF(Invoices!AK:AL,A479)&lt;&gt;0,SUMIF(Invoices!AK:AL,A479,Invoices!AL:AL)/COUNTIF(Invoices!AK:AL,A479),0),IF(COUNTIF(Invoices!AM:AN,A479)&lt;&gt;0,IF(COUNTIF(Invoices!AM:AN,A479)&lt;&gt;0,SUMIF(Invoices!AM:AN,A479,Invoices!AN:AN)/COUNTIF(Invoices!AM:AN,A479),0),"Not Available")))))))))))))))</f>
        <v>0.99</v>
      </c>
    </row>
    <row r="480" spans="1:5" ht="13" x14ac:dyDescent="0.15">
      <c r="A480" s="6" t="s">
        <v>1479</v>
      </c>
      <c r="B480" s="6" t="s">
        <v>1480</v>
      </c>
      <c r="C480" s="6" t="s">
        <v>633</v>
      </c>
      <c r="D480" s="6" t="s">
        <v>634</v>
      </c>
      <c r="E480">
        <f ca="1">IF(COUNTIF(Invoices!K:L,A480)&lt;&gt;0,IF(COUNTIF(Invoices!K:L,A480)&lt;&gt;0,SUMIF(Invoices!K:L,A480,Invoices!L:L)/COUNTIF(Invoices!K:L,A480),0),IF(COUNTIF(Invoices!M:N,A480)&lt;&gt;0,IF(COUNTIF(Invoices!M:N,A480)&lt;&gt;0,SUMIF(Invoices!M:N,A480,Invoices!N:N)/COUNTIF(Invoices!M:N,A480),0),IF(COUNTIF(Invoices!O:P,A480)&lt;&gt;0,IF(COUNTIF(Invoices!O:P,A480)&lt;&gt;0,SUMIF(Invoices!O:P,A480,Invoices!P:P)/COUNTIF(Invoices!O:P,A480),0),IF(COUNTIF(Invoices!Q:R,A480)&lt;&gt;0,IF(COUNTIF(Invoices!Q:R,A480)&lt;&gt;0,SUMIF(Invoices!Q:R,A480,Invoices!R:R)/COUNTIF(Invoices!Q:R,A480),0),IF(COUNTIF(Invoices!S:T,A480)&lt;&gt;0,IF(COUNTIF(Invoices!S:T,A480)&lt;&gt;0,SUMIF(Invoices!S:T,A480,Invoices!T:T)/COUNTIF(Invoices!S:T,A480),0),IF(COUNTIF(Invoices!U:V,A480)&lt;&gt;0,IF(COUNTIF(Invoices!U:V,A480)&lt;&gt;0,SUMIF(Invoices!U:V,A480,Invoices!V:V)/COUNTIF(Invoices!U:V,A480),0),IF(COUNTIF(Invoices!W:X,A480)&lt;&gt;0,IF(COUNTIF(Invoices!W:X,A480)&lt;&gt;0,SUMIF(Invoices!W:X,A480,Invoices!X:X)/COUNTIF(Invoices!W:X,A480),0),IF(COUNTIF(Invoices!Y:Z,A480)&lt;&gt;0,IF(COUNTIF(Invoices!Y:Z,A480)&lt;&gt;0,SUMIF(Invoices!Y:Z,A480,Invoices!Z:Z)/COUNTIF(Invoices!Y:Z,A480),0),IF(COUNTIF(Invoices!AA:AB,A480)&lt;&gt;0,IF(COUNTIF(Invoices!AA:AB,A480)&lt;&gt;0,SUMIF(Invoices!AA:AB,A480,Invoices!AB:AB)/COUNTIF(Invoices!AA:AB,A480),0),IF(COUNTIF(Invoices!AC:AD,A480)&lt;&gt;0,IF(COUNTIF(Invoices!AC:AD,A480)&lt;&gt;0,SUMIF(Invoices!AC:AD,A480,Invoices!AD:AD)/COUNTIF(Invoices!AC:AD,A480),0),IF(COUNTIF(Invoices!AE:AF,A480)&lt;&gt;0,IF(COUNTIF(Invoices!AE:AF,A480)&lt;&gt;0,SUMIF(Invoices!AE:AF,A480,Invoices!AF:AF)/COUNTIF(Invoices!AE:AF,A480),0),IF(COUNTIF(Invoices!AG:AH,A480)&lt;&gt;0,IF(COUNTIF(Invoices!AG:AH,A480)&lt;&gt;0,SUMIF(Invoices!AG:AH,A480,Invoices!AH:AH)/COUNTIF(Invoices!AG:AH,A480),0),IF(COUNTIF(Invoices!AI:AJ,A480)&lt;&gt;0,IF(COUNTIF(Invoices!AI:AJ,A480)&lt;&gt;0,SUMIF(Invoices!AI:AJ,A480,Invoices!AJ:AJ)/COUNTIF(Invoices!AI:AJ,A480),0),IF(COUNTIF(Invoices!AK:AL,A480)&lt;&gt;0,IF(COUNTIF(Invoices!AK:AL,A480)&lt;&gt;0,SUMIF(Invoices!AK:AL,A480,Invoices!AL:AL)/COUNTIF(Invoices!AK:AL,A480),0),IF(COUNTIF(Invoices!AM:AN,A480)&lt;&gt;0,IF(COUNTIF(Invoices!AM:AN,A480)&lt;&gt;0,SUMIF(Invoices!AM:AN,A480,Invoices!AN:AN)/COUNTIF(Invoices!AM:AN,A480),0),"Not Available")))))))))))))))</f>
        <v>0.99</v>
      </c>
    </row>
    <row r="481" spans="1:5" ht="13" x14ac:dyDescent="0.15">
      <c r="A481" s="6" t="s">
        <v>1481</v>
      </c>
      <c r="B481" s="6" t="s">
        <v>655</v>
      </c>
      <c r="C481" s="6" t="s">
        <v>656</v>
      </c>
      <c r="D481" s="6" t="s">
        <v>655</v>
      </c>
      <c r="E481">
        <f ca="1">IF(COUNTIF(Invoices!K:L,A481)&lt;&gt;0,IF(COUNTIF(Invoices!K:L,A481)&lt;&gt;0,SUMIF(Invoices!K:L,A481,Invoices!L:L)/COUNTIF(Invoices!K:L,A481),0),IF(COUNTIF(Invoices!M:N,A481)&lt;&gt;0,IF(COUNTIF(Invoices!M:N,A481)&lt;&gt;0,SUMIF(Invoices!M:N,A481,Invoices!N:N)/COUNTIF(Invoices!M:N,A481),0),IF(COUNTIF(Invoices!O:P,A481)&lt;&gt;0,IF(COUNTIF(Invoices!O:P,A481)&lt;&gt;0,SUMIF(Invoices!O:P,A481,Invoices!P:P)/COUNTIF(Invoices!O:P,A481),0),IF(COUNTIF(Invoices!Q:R,A481)&lt;&gt;0,IF(COUNTIF(Invoices!Q:R,A481)&lt;&gt;0,SUMIF(Invoices!Q:R,A481,Invoices!R:R)/COUNTIF(Invoices!Q:R,A481),0),IF(COUNTIF(Invoices!S:T,A481)&lt;&gt;0,IF(COUNTIF(Invoices!S:T,A481)&lt;&gt;0,SUMIF(Invoices!S:T,A481,Invoices!T:T)/COUNTIF(Invoices!S:T,A481),0),IF(COUNTIF(Invoices!U:V,A481)&lt;&gt;0,IF(COUNTIF(Invoices!U:V,A481)&lt;&gt;0,SUMIF(Invoices!U:V,A481,Invoices!V:V)/COUNTIF(Invoices!U:V,A481),0),IF(COUNTIF(Invoices!W:X,A481)&lt;&gt;0,IF(COUNTIF(Invoices!W:X,A481)&lt;&gt;0,SUMIF(Invoices!W:X,A481,Invoices!X:X)/COUNTIF(Invoices!W:X,A481),0),IF(COUNTIF(Invoices!Y:Z,A481)&lt;&gt;0,IF(COUNTIF(Invoices!Y:Z,A481)&lt;&gt;0,SUMIF(Invoices!Y:Z,A481,Invoices!Z:Z)/COUNTIF(Invoices!Y:Z,A481),0),IF(COUNTIF(Invoices!AA:AB,A481)&lt;&gt;0,IF(COUNTIF(Invoices!AA:AB,A481)&lt;&gt;0,SUMIF(Invoices!AA:AB,A481,Invoices!AB:AB)/COUNTIF(Invoices!AA:AB,A481),0),IF(COUNTIF(Invoices!AC:AD,A481)&lt;&gt;0,IF(COUNTIF(Invoices!AC:AD,A481)&lt;&gt;0,SUMIF(Invoices!AC:AD,A481,Invoices!AD:AD)/COUNTIF(Invoices!AC:AD,A481),0),IF(COUNTIF(Invoices!AE:AF,A481)&lt;&gt;0,IF(COUNTIF(Invoices!AE:AF,A481)&lt;&gt;0,SUMIF(Invoices!AE:AF,A481,Invoices!AF:AF)/COUNTIF(Invoices!AE:AF,A481),0),IF(COUNTIF(Invoices!AG:AH,A481)&lt;&gt;0,IF(COUNTIF(Invoices!AG:AH,A481)&lt;&gt;0,SUMIF(Invoices!AG:AH,A481,Invoices!AH:AH)/COUNTIF(Invoices!AG:AH,A481),0),IF(COUNTIF(Invoices!AI:AJ,A481)&lt;&gt;0,IF(COUNTIF(Invoices!AI:AJ,A481)&lt;&gt;0,SUMIF(Invoices!AI:AJ,A481,Invoices!AJ:AJ)/COUNTIF(Invoices!AI:AJ,A481),0),IF(COUNTIF(Invoices!AK:AL,A481)&lt;&gt;0,IF(COUNTIF(Invoices!AK:AL,A481)&lt;&gt;0,SUMIF(Invoices!AK:AL,A481,Invoices!AL:AL)/COUNTIF(Invoices!AK:AL,A481),0),IF(COUNTIF(Invoices!AM:AN,A481)&lt;&gt;0,IF(COUNTIF(Invoices!AM:AN,A481)&lt;&gt;0,SUMIF(Invoices!AM:AN,A481,Invoices!AN:AN)/COUNTIF(Invoices!AM:AN,A481),0),"Not Available")))))))))))))))</f>
        <v>0.99</v>
      </c>
    </row>
    <row r="482" spans="1:5" ht="13" x14ac:dyDescent="0.15">
      <c r="A482" s="6" t="s">
        <v>1482</v>
      </c>
      <c r="C482" s="6" t="s">
        <v>1483</v>
      </c>
      <c r="D482" s="6" t="s">
        <v>518</v>
      </c>
      <c r="E482" t="str">
        <f>IF(COUNTIF(Invoices!K:L,A482)&lt;&gt;0,IF(COUNTIF(Invoices!K:L,A482)&lt;&gt;0,SUMIF(Invoices!K:L,A482,Invoices!L:L)/COUNTIF(Invoices!K:L,A482),0),IF(COUNTIF(Invoices!M:N,A482)&lt;&gt;0,IF(COUNTIF(Invoices!M:N,A482)&lt;&gt;0,SUMIF(Invoices!M:N,A482,Invoices!N:N)/COUNTIF(Invoices!M:N,A482),0),IF(COUNTIF(Invoices!O:P,A482)&lt;&gt;0,IF(COUNTIF(Invoices!O:P,A482)&lt;&gt;0,SUMIF(Invoices!O:P,A482,Invoices!P:P)/COUNTIF(Invoices!O:P,A482),0),IF(COUNTIF(Invoices!Q:R,A482)&lt;&gt;0,IF(COUNTIF(Invoices!Q:R,A482)&lt;&gt;0,SUMIF(Invoices!Q:R,A482,Invoices!R:R)/COUNTIF(Invoices!Q:R,A482),0),IF(COUNTIF(Invoices!S:T,A482)&lt;&gt;0,IF(COUNTIF(Invoices!S:T,A482)&lt;&gt;0,SUMIF(Invoices!S:T,A482,Invoices!T:T)/COUNTIF(Invoices!S:T,A482),0),IF(COUNTIF(Invoices!U:V,A482)&lt;&gt;0,IF(COUNTIF(Invoices!U:V,A482)&lt;&gt;0,SUMIF(Invoices!U:V,A482,Invoices!V:V)/COUNTIF(Invoices!U:V,A482),0),IF(COUNTIF(Invoices!W:X,A482)&lt;&gt;0,IF(COUNTIF(Invoices!W:X,A482)&lt;&gt;0,SUMIF(Invoices!W:X,A482,Invoices!X:X)/COUNTIF(Invoices!W:X,A482),0),IF(COUNTIF(Invoices!Y:Z,A482)&lt;&gt;0,IF(COUNTIF(Invoices!Y:Z,A482)&lt;&gt;0,SUMIF(Invoices!Y:Z,A482,Invoices!Z:Z)/COUNTIF(Invoices!Y:Z,A482),0),IF(COUNTIF(Invoices!AA:AB,A482)&lt;&gt;0,IF(COUNTIF(Invoices!AA:AB,A482)&lt;&gt;0,SUMIF(Invoices!AA:AB,A482,Invoices!AB:AB)/COUNTIF(Invoices!AA:AB,A482),0),IF(COUNTIF(Invoices!AC:AD,A482)&lt;&gt;0,IF(COUNTIF(Invoices!AC:AD,A482)&lt;&gt;0,SUMIF(Invoices!AC:AD,A482,Invoices!AD:AD)/COUNTIF(Invoices!AC:AD,A482),0),IF(COUNTIF(Invoices!AE:AF,A482)&lt;&gt;0,IF(COUNTIF(Invoices!AE:AF,A482)&lt;&gt;0,SUMIF(Invoices!AE:AF,A482,Invoices!AF:AF)/COUNTIF(Invoices!AE:AF,A482),0),IF(COUNTIF(Invoices!AG:AH,A482)&lt;&gt;0,IF(COUNTIF(Invoices!AG:AH,A482)&lt;&gt;0,SUMIF(Invoices!AG:AH,A482,Invoices!AH:AH)/COUNTIF(Invoices!AG:AH,A482),0),IF(COUNTIF(Invoices!AI:AJ,A482)&lt;&gt;0,IF(COUNTIF(Invoices!AI:AJ,A482)&lt;&gt;0,SUMIF(Invoices!AI:AJ,A482,Invoices!AJ:AJ)/COUNTIF(Invoices!AI:AJ,A482),0),IF(COUNTIF(Invoices!AK:AL,A482)&lt;&gt;0,IF(COUNTIF(Invoices!AK:AL,A482)&lt;&gt;0,SUMIF(Invoices!AK:AL,A482,Invoices!AL:AL)/COUNTIF(Invoices!AK:AL,A482),0),IF(COUNTIF(Invoices!AM:AN,A482)&lt;&gt;0,IF(COUNTIF(Invoices!AM:AN,A482)&lt;&gt;0,SUMIF(Invoices!AM:AN,A482,Invoices!AN:AN)/COUNTIF(Invoices!AM:AN,A482),0),"Not Available")))))))))))))))</f>
        <v>Not Available</v>
      </c>
    </row>
    <row r="483" spans="1:5" ht="13" x14ac:dyDescent="0.15">
      <c r="A483" s="6" t="s">
        <v>1484</v>
      </c>
      <c r="B483" s="6" t="s">
        <v>1473</v>
      </c>
      <c r="C483" s="6" t="s">
        <v>1472</v>
      </c>
      <c r="D483" s="6" t="s">
        <v>1021</v>
      </c>
      <c r="E483" t="str">
        <f>IF(COUNTIF(Invoices!K:L,A483)&lt;&gt;0,IF(COUNTIF(Invoices!K:L,A483)&lt;&gt;0,SUMIF(Invoices!K:L,A483,Invoices!L:L)/COUNTIF(Invoices!K:L,A483),0),IF(COUNTIF(Invoices!M:N,A483)&lt;&gt;0,IF(COUNTIF(Invoices!M:N,A483)&lt;&gt;0,SUMIF(Invoices!M:N,A483,Invoices!N:N)/COUNTIF(Invoices!M:N,A483),0),IF(COUNTIF(Invoices!O:P,A483)&lt;&gt;0,IF(COUNTIF(Invoices!O:P,A483)&lt;&gt;0,SUMIF(Invoices!O:P,A483,Invoices!P:P)/COUNTIF(Invoices!O:P,A483),0),IF(COUNTIF(Invoices!Q:R,A483)&lt;&gt;0,IF(COUNTIF(Invoices!Q:R,A483)&lt;&gt;0,SUMIF(Invoices!Q:R,A483,Invoices!R:R)/COUNTIF(Invoices!Q:R,A483),0),IF(COUNTIF(Invoices!S:T,A483)&lt;&gt;0,IF(COUNTIF(Invoices!S:T,A483)&lt;&gt;0,SUMIF(Invoices!S:T,A483,Invoices!T:T)/COUNTIF(Invoices!S:T,A483),0),IF(COUNTIF(Invoices!U:V,A483)&lt;&gt;0,IF(COUNTIF(Invoices!U:V,A483)&lt;&gt;0,SUMIF(Invoices!U:V,A483,Invoices!V:V)/COUNTIF(Invoices!U:V,A483),0),IF(COUNTIF(Invoices!W:X,A483)&lt;&gt;0,IF(COUNTIF(Invoices!W:X,A483)&lt;&gt;0,SUMIF(Invoices!W:X,A483,Invoices!X:X)/COUNTIF(Invoices!W:X,A483),0),IF(COUNTIF(Invoices!Y:Z,A483)&lt;&gt;0,IF(COUNTIF(Invoices!Y:Z,A483)&lt;&gt;0,SUMIF(Invoices!Y:Z,A483,Invoices!Z:Z)/COUNTIF(Invoices!Y:Z,A483),0),IF(COUNTIF(Invoices!AA:AB,A483)&lt;&gt;0,IF(COUNTIF(Invoices!AA:AB,A483)&lt;&gt;0,SUMIF(Invoices!AA:AB,A483,Invoices!AB:AB)/COUNTIF(Invoices!AA:AB,A483),0),IF(COUNTIF(Invoices!AC:AD,A483)&lt;&gt;0,IF(COUNTIF(Invoices!AC:AD,A483)&lt;&gt;0,SUMIF(Invoices!AC:AD,A483,Invoices!AD:AD)/COUNTIF(Invoices!AC:AD,A483),0),IF(COUNTIF(Invoices!AE:AF,A483)&lt;&gt;0,IF(COUNTIF(Invoices!AE:AF,A483)&lt;&gt;0,SUMIF(Invoices!AE:AF,A483,Invoices!AF:AF)/COUNTIF(Invoices!AE:AF,A483),0),IF(COUNTIF(Invoices!AG:AH,A483)&lt;&gt;0,IF(COUNTIF(Invoices!AG:AH,A483)&lt;&gt;0,SUMIF(Invoices!AG:AH,A483,Invoices!AH:AH)/COUNTIF(Invoices!AG:AH,A483),0),IF(COUNTIF(Invoices!AI:AJ,A483)&lt;&gt;0,IF(COUNTIF(Invoices!AI:AJ,A483)&lt;&gt;0,SUMIF(Invoices!AI:AJ,A483,Invoices!AJ:AJ)/COUNTIF(Invoices!AI:AJ,A483),0),IF(COUNTIF(Invoices!AK:AL,A483)&lt;&gt;0,IF(COUNTIF(Invoices!AK:AL,A483)&lt;&gt;0,SUMIF(Invoices!AK:AL,A483,Invoices!AL:AL)/COUNTIF(Invoices!AK:AL,A483),0),IF(COUNTIF(Invoices!AM:AN,A483)&lt;&gt;0,IF(COUNTIF(Invoices!AM:AN,A483)&lt;&gt;0,SUMIF(Invoices!AM:AN,A483,Invoices!AN:AN)/COUNTIF(Invoices!AM:AN,A483),0),"Not Available")))))))))))))))</f>
        <v>Not Available</v>
      </c>
    </row>
    <row r="484" spans="1:5" ht="13" x14ac:dyDescent="0.15">
      <c r="A484" s="6" t="s">
        <v>1485</v>
      </c>
      <c r="C484" s="6" t="s">
        <v>1025</v>
      </c>
      <c r="D484" s="6" t="s">
        <v>863</v>
      </c>
      <c r="E484">
        <f ca="1">IF(COUNTIF(Invoices!K:L,A484)&lt;&gt;0,IF(COUNTIF(Invoices!K:L,A484)&lt;&gt;0,SUMIF(Invoices!K:L,A484,Invoices!L:L)/COUNTIF(Invoices!K:L,A484),0),IF(COUNTIF(Invoices!M:N,A484)&lt;&gt;0,IF(COUNTIF(Invoices!M:N,A484)&lt;&gt;0,SUMIF(Invoices!M:N,A484,Invoices!N:N)/COUNTIF(Invoices!M:N,A484),0),IF(COUNTIF(Invoices!O:P,A484)&lt;&gt;0,IF(COUNTIF(Invoices!O:P,A484)&lt;&gt;0,SUMIF(Invoices!O:P,A484,Invoices!P:P)/COUNTIF(Invoices!O:P,A484),0),IF(COUNTIF(Invoices!Q:R,A484)&lt;&gt;0,IF(COUNTIF(Invoices!Q:R,A484)&lt;&gt;0,SUMIF(Invoices!Q:R,A484,Invoices!R:R)/COUNTIF(Invoices!Q:R,A484),0),IF(COUNTIF(Invoices!S:T,A484)&lt;&gt;0,IF(COUNTIF(Invoices!S:T,A484)&lt;&gt;0,SUMIF(Invoices!S:T,A484,Invoices!T:T)/COUNTIF(Invoices!S:T,A484),0),IF(COUNTIF(Invoices!U:V,A484)&lt;&gt;0,IF(COUNTIF(Invoices!U:V,A484)&lt;&gt;0,SUMIF(Invoices!U:V,A484,Invoices!V:V)/COUNTIF(Invoices!U:V,A484),0),IF(COUNTIF(Invoices!W:X,A484)&lt;&gt;0,IF(COUNTIF(Invoices!W:X,A484)&lt;&gt;0,SUMIF(Invoices!W:X,A484,Invoices!X:X)/COUNTIF(Invoices!W:X,A484),0),IF(COUNTIF(Invoices!Y:Z,A484)&lt;&gt;0,IF(COUNTIF(Invoices!Y:Z,A484)&lt;&gt;0,SUMIF(Invoices!Y:Z,A484,Invoices!Z:Z)/COUNTIF(Invoices!Y:Z,A484),0),IF(COUNTIF(Invoices!AA:AB,A484)&lt;&gt;0,IF(COUNTIF(Invoices!AA:AB,A484)&lt;&gt;0,SUMIF(Invoices!AA:AB,A484,Invoices!AB:AB)/COUNTIF(Invoices!AA:AB,A484),0),IF(COUNTIF(Invoices!AC:AD,A484)&lt;&gt;0,IF(COUNTIF(Invoices!AC:AD,A484)&lt;&gt;0,SUMIF(Invoices!AC:AD,A484,Invoices!AD:AD)/COUNTIF(Invoices!AC:AD,A484),0),IF(COUNTIF(Invoices!AE:AF,A484)&lt;&gt;0,IF(COUNTIF(Invoices!AE:AF,A484)&lt;&gt;0,SUMIF(Invoices!AE:AF,A484,Invoices!AF:AF)/COUNTIF(Invoices!AE:AF,A484),0),IF(COUNTIF(Invoices!AG:AH,A484)&lt;&gt;0,IF(COUNTIF(Invoices!AG:AH,A484)&lt;&gt;0,SUMIF(Invoices!AG:AH,A484,Invoices!AH:AH)/COUNTIF(Invoices!AG:AH,A484),0),IF(COUNTIF(Invoices!AI:AJ,A484)&lt;&gt;0,IF(COUNTIF(Invoices!AI:AJ,A484)&lt;&gt;0,SUMIF(Invoices!AI:AJ,A484,Invoices!AJ:AJ)/COUNTIF(Invoices!AI:AJ,A484),0),IF(COUNTIF(Invoices!AK:AL,A484)&lt;&gt;0,IF(COUNTIF(Invoices!AK:AL,A484)&lt;&gt;0,SUMIF(Invoices!AK:AL,A484,Invoices!AL:AL)/COUNTIF(Invoices!AK:AL,A484),0),IF(COUNTIF(Invoices!AM:AN,A484)&lt;&gt;0,IF(COUNTIF(Invoices!AM:AN,A484)&lt;&gt;0,SUMIF(Invoices!AM:AN,A484,Invoices!AN:AN)/COUNTIF(Invoices!AM:AN,A484),0),"Not Available")))))))))))))))</f>
        <v>0.99</v>
      </c>
    </row>
    <row r="485" spans="1:5" ht="13" x14ac:dyDescent="0.15">
      <c r="A485" s="6" t="s">
        <v>1486</v>
      </c>
      <c r="C485" s="6" t="s">
        <v>709</v>
      </c>
      <c r="D485" s="6" t="s">
        <v>710</v>
      </c>
      <c r="E485" t="str">
        <f>IF(COUNTIF(Invoices!K:L,A485)&lt;&gt;0,IF(COUNTIF(Invoices!K:L,A485)&lt;&gt;0,SUMIF(Invoices!K:L,A485,Invoices!L:L)/COUNTIF(Invoices!K:L,A485),0),IF(COUNTIF(Invoices!M:N,A485)&lt;&gt;0,IF(COUNTIF(Invoices!M:N,A485)&lt;&gt;0,SUMIF(Invoices!M:N,A485,Invoices!N:N)/COUNTIF(Invoices!M:N,A485),0),IF(COUNTIF(Invoices!O:P,A485)&lt;&gt;0,IF(COUNTIF(Invoices!O:P,A485)&lt;&gt;0,SUMIF(Invoices!O:P,A485,Invoices!P:P)/COUNTIF(Invoices!O:P,A485),0),IF(COUNTIF(Invoices!Q:R,A485)&lt;&gt;0,IF(COUNTIF(Invoices!Q:R,A485)&lt;&gt;0,SUMIF(Invoices!Q:R,A485,Invoices!R:R)/COUNTIF(Invoices!Q:R,A485),0),IF(COUNTIF(Invoices!S:T,A485)&lt;&gt;0,IF(COUNTIF(Invoices!S:T,A485)&lt;&gt;0,SUMIF(Invoices!S:T,A485,Invoices!T:T)/COUNTIF(Invoices!S:T,A485),0),IF(COUNTIF(Invoices!U:V,A485)&lt;&gt;0,IF(COUNTIF(Invoices!U:V,A485)&lt;&gt;0,SUMIF(Invoices!U:V,A485,Invoices!V:V)/COUNTIF(Invoices!U:V,A485),0),IF(COUNTIF(Invoices!W:X,A485)&lt;&gt;0,IF(COUNTIF(Invoices!W:X,A485)&lt;&gt;0,SUMIF(Invoices!W:X,A485,Invoices!X:X)/COUNTIF(Invoices!W:X,A485),0),IF(COUNTIF(Invoices!Y:Z,A485)&lt;&gt;0,IF(COUNTIF(Invoices!Y:Z,A485)&lt;&gt;0,SUMIF(Invoices!Y:Z,A485,Invoices!Z:Z)/COUNTIF(Invoices!Y:Z,A485),0),IF(COUNTIF(Invoices!AA:AB,A485)&lt;&gt;0,IF(COUNTIF(Invoices!AA:AB,A485)&lt;&gt;0,SUMIF(Invoices!AA:AB,A485,Invoices!AB:AB)/COUNTIF(Invoices!AA:AB,A485),0),IF(COUNTIF(Invoices!AC:AD,A485)&lt;&gt;0,IF(COUNTIF(Invoices!AC:AD,A485)&lt;&gt;0,SUMIF(Invoices!AC:AD,A485,Invoices!AD:AD)/COUNTIF(Invoices!AC:AD,A485),0),IF(COUNTIF(Invoices!AE:AF,A485)&lt;&gt;0,IF(COUNTIF(Invoices!AE:AF,A485)&lt;&gt;0,SUMIF(Invoices!AE:AF,A485,Invoices!AF:AF)/COUNTIF(Invoices!AE:AF,A485),0),IF(COUNTIF(Invoices!AG:AH,A485)&lt;&gt;0,IF(COUNTIF(Invoices!AG:AH,A485)&lt;&gt;0,SUMIF(Invoices!AG:AH,A485,Invoices!AH:AH)/COUNTIF(Invoices!AG:AH,A485),0),IF(COUNTIF(Invoices!AI:AJ,A485)&lt;&gt;0,IF(COUNTIF(Invoices!AI:AJ,A485)&lt;&gt;0,SUMIF(Invoices!AI:AJ,A485,Invoices!AJ:AJ)/COUNTIF(Invoices!AI:AJ,A485),0),IF(COUNTIF(Invoices!AK:AL,A485)&lt;&gt;0,IF(COUNTIF(Invoices!AK:AL,A485)&lt;&gt;0,SUMIF(Invoices!AK:AL,A485,Invoices!AL:AL)/COUNTIF(Invoices!AK:AL,A485),0),IF(COUNTIF(Invoices!AM:AN,A485)&lt;&gt;0,IF(COUNTIF(Invoices!AM:AN,A485)&lt;&gt;0,SUMIF(Invoices!AM:AN,A485,Invoices!AN:AN)/COUNTIF(Invoices!AM:AN,A485),0),"Not Available")))))))))))))))</f>
        <v>Not Available</v>
      </c>
    </row>
    <row r="486" spans="1:5" ht="13" x14ac:dyDescent="0.15">
      <c r="A486" s="6" t="s">
        <v>1405</v>
      </c>
      <c r="B486" s="6" t="s">
        <v>1404</v>
      </c>
      <c r="C486" s="6" t="s">
        <v>1405</v>
      </c>
      <c r="D486" s="6" t="s">
        <v>1404</v>
      </c>
      <c r="E486">
        <f ca="1">IF(COUNTIF(Invoices!K:L,A486)&lt;&gt;0,IF(COUNTIF(Invoices!K:L,A486)&lt;&gt;0,SUMIF(Invoices!K:L,A486,Invoices!L:L)/COUNTIF(Invoices!K:L,A486),0),IF(COUNTIF(Invoices!M:N,A486)&lt;&gt;0,IF(COUNTIF(Invoices!M:N,A486)&lt;&gt;0,SUMIF(Invoices!M:N,A486,Invoices!N:N)/COUNTIF(Invoices!M:N,A486),0),IF(COUNTIF(Invoices!O:P,A486)&lt;&gt;0,IF(COUNTIF(Invoices!O:P,A486)&lt;&gt;0,SUMIF(Invoices!O:P,A486,Invoices!P:P)/COUNTIF(Invoices!O:P,A486),0),IF(COUNTIF(Invoices!Q:R,A486)&lt;&gt;0,IF(COUNTIF(Invoices!Q:R,A486)&lt;&gt;0,SUMIF(Invoices!Q:R,A486,Invoices!R:R)/COUNTIF(Invoices!Q:R,A486),0),IF(COUNTIF(Invoices!S:T,A486)&lt;&gt;0,IF(COUNTIF(Invoices!S:T,A486)&lt;&gt;0,SUMIF(Invoices!S:T,A486,Invoices!T:T)/COUNTIF(Invoices!S:T,A486),0),IF(COUNTIF(Invoices!U:V,A486)&lt;&gt;0,IF(COUNTIF(Invoices!U:V,A486)&lt;&gt;0,SUMIF(Invoices!U:V,A486,Invoices!V:V)/COUNTIF(Invoices!U:V,A486),0),IF(COUNTIF(Invoices!W:X,A486)&lt;&gt;0,IF(COUNTIF(Invoices!W:X,A486)&lt;&gt;0,SUMIF(Invoices!W:X,A486,Invoices!X:X)/COUNTIF(Invoices!W:X,A486),0),IF(COUNTIF(Invoices!Y:Z,A486)&lt;&gt;0,IF(COUNTIF(Invoices!Y:Z,A486)&lt;&gt;0,SUMIF(Invoices!Y:Z,A486,Invoices!Z:Z)/COUNTIF(Invoices!Y:Z,A486),0),IF(COUNTIF(Invoices!AA:AB,A486)&lt;&gt;0,IF(COUNTIF(Invoices!AA:AB,A486)&lt;&gt;0,SUMIF(Invoices!AA:AB,A486,Invoices!AB:AB)/COUNTIF(Invoices!AA:AB,A486),0),IF(COUNTIF(Invoices!AC:AD,A486)&lt;&gt;0,IF(COUNTIF(Invoices!AC:AD,A486)&lt;&gt;0,SUMIF(Invoices!AC:AD,A486,Invoices!AD:AD)/COUNTIF(Invoices!AC:AD,A486),0),IF(COUNTIF(Invoices!AE:AF,A486)&lt;&gt;0,IF(COUNTIF(Invoices!AE:AF,A486)&lt;&gt;0,SUMIF(Invoices!AE:AF,A486,Invoices!AF:AF)/COUNTIF(Invoices!AE:AF,A486),0),IF(COUNTIF(Invoices!AG:AH,A486)&lt;&gt;0,IF(COUNTIF(Invoices!AG:AH,A486)&lt;&gt;0,SUMIF(Invoices!AG:AH,A486,Invoices!AH:AH)/COUNTIF(Invoices!AG:AH,A486),0),IF(COUNTIF(Invoices!AI:AJ,A486)&lt;&gt;0,IF(COUNTIF(Invoices!AI:AJ,A486)&lt;&gt;0,SUMIF(Invoices!AI:AJ,A486,Invoices!AJ:AJ)/COUNTIF(Invoices!AI:AJ,A486),0),IF(COUNTIF(Invoices!AK:AL,A486)&lt;&gt;0,IF(COUNTIF(Invoices!AK:AL,A486)&lt;&gt;0,SUMIF(Invoices!AK:AL,A486,Invoices!AL:AL)/COUNTIF(Invoices!AK:AL,A486),0),IF(COUNTIF(Invoices!AM:AN,A486)&lt;&gt;0,IF(COUNTIF(Invoices!AM:AN,A486)&lt;&gt;0,SUMIF(Invoices!AM:AN,A486,Invoices!AN:AN)/COUNTIF(Invoices!AM:AN,A486),0),"Not Available")))))))))))))))</f>
        <v>0.99</v>
      </c>
    </row>
    <row r="487" spans="1:5" ht="13" x14ac:dyDescent="0.15">
      <c r="A487" s="6" t="s">
        <v>1487</v>
      </c>
      <c r="C487" s="6" t="s">
        <v>757</v>
      </c>
      <c r="D487" s="6" t="s">
        <v>758</v>
      </c>
      <c r="E487">
        <f ca="1">IF(COUNTIF(Invoices!K:L,A487)&lt;&gt;0,IF(COUNTIF(Invoices!K:L,A487)&lt;&gt;0,SUMIF(Invoices!K:L,A487,Invoices!L:L)/COUNTIF(Invoices!K:L,A487),0),IF(COUNTIF(Invoices!M:N,A487)&lt;&gt;0,IF(COUNTIF(Invoices!M:N,A487)&lt;&gt;0,SUMIF(Invoices!M:N,A487,Invoices!N:N)/COUNTIF(Invoices!M:N,A487),0),IF(COUNTIF(Invoices!O:P,A487)&lt;&gt;0,IF(COUNTIF(Invoices!O:P,A487)&lt;&gt;0,SUMIF(Invoices!O:P,A487,Invoices!P:P)/COUNTIF(Invoices!O:P,A487),0),IF(COUNTIF(Invoices!Q:R,A487)&lt;&gt;0,IF(COUNTIF(Invoices!Q:R,A487)&lt;&gt;0,SUMIF(Invoices!Q:R,A487,Invoices!R:R)/COUNTIF(Invoices!Q:R,A487),0),IF(COUNTIF(Invoices!S:T,A487)&lt;&gt;0,IF(COUNTIF(Invoices!S:T,A487)&lt;&gt;0,SUMIF(Invoices!S:T,A487,Invoices!T:T)/COUNTIF(Invoices!S:T,A487),0),IF(COUNTIF(Invoices!U:V,A487)&lt;&gt;0,IF(COUNTIF(Invoices!U:V,A487)&lt;&gt;0,SUMIF(Invoices!U:V,A487,Invoices!V:V)/COUNTIF(Invoices!U:V,A487),0),IF(COUNTIF(Invoices!W:X,A487)&lt;&gt;0,IF(COUNTIF(Invoices!W:X,A487)&lt;&gt;0,SUMIF(Invoices!W:X,A487,Invoices!X:X)/COUNTIF(Invoices!W:X,A487),0),IF(COUNTIF(Invoices!Y:Z,A487)&lt;&gt;0,IF(COUNTIF(Invoices!Y:Z,A487)&lt;&gt;0,SUMIF(Invoices!Y:Z,A487,Invoices!Z:Z)/COUNTIF(Invoices!Y:Z,A487),0),IF(COUNTIF(Invoices!AA:AB,A487)&lt;&gt;0,IF(COUNTIF(Invoices!AA:AB,A487)&lt;&gt;0,SUMIF(Invoices!AA:AB,A487,Invoices!AB:AB)/COUNTIF(Invoices!AA:AB,A487),0),IF(COUNTIF(Invoices!AC:AD,A487)&lt;&gt;0,IF(COUNTIF(Invoices!AC:AD,A487)&lt;&gt;0,SUMIF(Invoices!AC:AD,A487,Invoices!AD:AD)/COUNTIF(Invoices!AC:AD,A487),0),IF(COUNTIF(Invoices!AE:AF,A487)&lt;&gt;0,IF(COUNTIF(Invoices!AE:AF,A487)&lt;&gt;0,SUMIF(Invoices!AE:AF,A487,Invoices!AF:AF)/COUNTIF(Invoices!AE:AF,A487),0),IF(COUNTIF(Invoices!AG:AH,A487)&lt;&gt;0,IF(COUNTIF(Invoices!AG:AH,A487)&lt;&gt;0,SUMIF(Invoices!AG:AH,A487,Invoices!AH:AH)/COUNTIF(Invoices!AG:AH,A487),0),IF(COUNTIF(Invoices!AI:AJ,A487)&lt;&gt;0,IF(COUNTIF(Invoices!AI:AJ,A487)&lt;&gt;0,SUMIF(Invoices!AI:AJ,A487,Invoices!AJ:AJ)/COUNTIF(Invoices!AI:AJ,A487),0),IF(COUNTIF(Invoices!AK:AL,A487)&lt;&gt;0,IF(COUNTIF(Invoices!AK:AL,A487)&lt;&gt;0,SUMIF(Invoices!AK:AL,A487,Invoices!AL:AL)/COUNTIF(Invoices!AK:AL,A487),0),IF(COUNTIF(Invoices!AM:AN,A487)&lt;&gt;0,IF(COUNTIF(Invoices!AM:AN,A487)&lt;&gt;0,SUMIF(Invoices!AM:AN,A487,Invoices!AN:AN)/COUNTIF(Invoices!AM:AN,A487),0),"Not Available")))))))))))))))</f>
        <v>0.99</v>
      </c>
    </row>
    <row r="488" spans="1:5" ht="13" x14ac:dyDescent="0.15">
      <c r="A488" s="6" t="s">
        <v>1488</v>
      </c>
      <c r="B488" s="6" t="s">
        <v>764</v>
      </c>
      <c r="C488" s="6" t="s">
        <v>765</v>
      </c>
      <c r="D488" s="6" t="s">
        <v>766</v>
      </c>
      <c r="E488" t="str">
        <f>IF(COUNTIF(Invoices!K:L,A488)&lt;&gt;0,IF(COUNTIF(Invoices!K:L,A488)&lt;&gt;0,SUMIF(Invoices!K:L,A488,Invoices!L:L)/COUNTIF(Invoices!K:L,A488),0),IF(COUNTIF(Invoices!M:N,A488)&lt;&gt;0,IF(COUNTIF(Invoices!M:N,A488)&lt;&gt;0,SUMIF(Invoices!M:N,A488,Invoices!N:N)/COUNTIF(Invoices!M:N,A488),0),IF(COUNTIF(Invoices!O:P,A488)&lt;&gt;0,IF(COUNTIF(Invoices!O:P,A488)&lt;&gt;0,SUMIF(Invoices!O:P,A488,Invoices!P:P)/COUNTIF(Invoices!O:P,A488),0),IF(COUNTIF(Invoices!Q:R,A488)&lt;&gt;0,IF(COUNTIF(Invoices!Q:R,A488)&lt;&gt;0,SUMIF(Invoices!Q:R,A488,Invoices!R:R)/COUNTIF(Invoices!Q:R,A488),0),IF(COUNTIF(Invoices!S:T,A488)&lt;&gt;0,IF(COUNTIF(Invoices!S:T,A488)&lt;&gt;0,SUMIF(Invoices!S:T,A488,Invoices!T:T)/COUNTIF(Invoices!S:T,A488),0),IF(COUNTIF(Invoices!U:V,A488)&lt;&gt;0,IF(COUNTIF(Invoices!U:V,A488)&lt;&gt;0,SUMIF(Invoices!U:V,A488,Invoices!V:V)/COUNTIF(Invoices!U:V,A488),0),IF(COUNTIF(Invoices!W:X,A488)&lt;&gt;0,IF(COUNTIF(Invoices!W:X,A488)&lt;&gt;0,SUMIF(Invoices!W:X,A488,Invoices!X:X)/COUNTIF(Invoices!W:X,A488),0),IF(COUNTIF(Invoices!Y:Z,A488)&lt;&gt;0,IF(COUNTIF(Invoices!Y:Z,A488)&lt;&gt;0,SUMIF(Invoices!Y:Z,A488,Invoices!Z:Z)/COUNTIF(Invoices!Y:Z,A488),0),IF(COUNTIF(Invoices!AA:AB,A488)&lt;&gt;0,IF(COUNTIF(Invoices!AA:AB,A488)&lt;&gt;0,SUMIF(Invoices!AA:AB,A488,Invoices!AB:AB)/COUNTIF(Invoices!AA:AB,A488),0),IF(COUNTIF(Invoices!AC:AD,A488)&lt;&gt;0,IF(COUNTIF(Invoices!AC:AD,A488)&lt;&gt;0,SUMIF(Invoices!AC:AD,A488,Invoices!AD:AD)/COUNTIF(Invoices!AC:AD,A488),0),IF(COUNTIF(Invoices!AE:AF,A488)&lt;&gt;0,IF(COUNTIF(Invoices!AE:AF,A488)&lt;&gt;0,SUMIF(Invoices!AE:AF,A488,Invoices!AF:AF)/COUNTIF(Invoices!AE:AF,A488),0),IF(COUNTIF(Invoices!AG:AH,A488)&lt;&gt;0,IF(COUNTIF(Invoices!AG:AH,A488)&lt;&gt;0,SUMIF(Invoices!AG:AH,A488,Invoices!AH:AH)/COUNTIF(Invoices!AG:AH,A488),0),IF(COUNTIF(Invoices!AI:AJ,A488)&lt;&gt;0,IF(COUNTIF(Invoices!AI:AJ,A488)&lt;&gt;0,SUMIF(Invoices!AI:AJ,A488,Invoices!AJ:AJ)/COUNTIF(Invoices!AI:AJ,A488),0),IF(COUNTIF(Invoices!AK:AL,A488)&lt;&gt;0,IF(COUNTIF(Invoices!AK:AL,A488)&lt;&gt;0,SUMIF(Invoices!AK:AL,A488,Invoices!AL:AL)/COUNTIF(Invoices!AK:AL,A488),0),IF(COUNTIF(Invoices!AM:AN,A488)&lt;&gt;0,IF(COUNTIF(Invoices!AM:AN,A488)&lt;&gt;0,SUMIF(Invoices!AM:AN,A488,Invoices!AN:AN)/COUNTIF(Invoices!AM:AN,A488),0),"Not Available")))))))))))))))</f>
        <v>Not Available</v>
      </c>
    </row>
    <row r="489" spans="1:5" ht="13" x14ac:dyDescent="0.15">
      <c r="A489" s="6" t="s">
        <v>1489</v>
      </c>
      <c r="B489" s="6" t="s">
        <v>1394</v>
      </c>
      <c r="C489" s="6" t="s">
        <v>1395</v>
      </c>
      <c r="D489" s="6" t="s">
        <v>878</v>
      </c>
      <c r="E489">
        <f ca="1">IF(COUNTIF(Invoices!K:L,A489)&lt;&gt;0,IF(COUNTIF(Invoices!K:L,A489)&lt;&gt;0,SUMIF(Invoices!K:L,A489,Invoices!L:L)/COUNTIF(Invoices!K:L,A489),0),IF(COUNTIF(Invoices!M:N,A489)&lt;&gt;0,IF(COUNTIF(Invoices!M:N,A489)&lt;&gt;0,SUMIF(Invoices!M:N,A489,Invoices!N:N)/COUNTIF(Invoices!M:N,A489),0),IF(COUNTIF(Invoices!O:P,A489)&lt;&gt;0,IF(COUNTIF(Invoices!O:P,A489)&lt;&gt;0,SUMIF(Invoices!O:P,A489,Invoices!P:P)/COUNTIF(Invoices!O:P,A489),0),IF(COUNTIF(Invoices!Q:R,A489)&lt;&gt;0,IF(COUNTIF(Invoices!Q:R,A489)&lt;&gt;0,SUMIF(Invoices!Q:R,A489,Invoices!R:R)/COUNTIF(Invoices!Q:R,A489),0),IF(COUNTIF(Invoices!S:T,A489)&lt;&gt;0,IF(COUNTIF(Invoices!S:T,A489)&lt;&gt;0,SUMIF(Invoices!S:T,A489,Invoices!T:T)/COUNTIF(Invoices!S:T,A489),0),IF(COUNTIF(Invoices!U:V,A489)&lt;&gt;0,IF(COUNTIF(Invoices!U:V,A489)&lt;&gt;0,SUMIF(Invoices!U:V,A489,Invoices!V:V)/COUNTIF(Invoices!U:V,A489),0),IF(COUNTIF(Invoices!W:X,A489)&lt;&gt;0,IF(COUNTIF(Invoices!W:X,A489)&lt;&gt;0,SUMIF(Invoices!W:X,A489,Invoices!X:X)/COUNTIF(Invoices!W:X,A489),0),IF(COUNTIF(Invoices!Y:Z,A489)&lt;&gt;0,IF(COUNTIF(Invoices!Y:Z,A489)&lt;&gt;0,SUMIF(Invoices!Y:Z,A489,Invoices!Z:Z)/COUNTIF(Invoices!Y:Z,A489),0),IF(COUNTIF(Invoices!AA:AB,A489)&lt;&gt;0,IF(COUNTIF(Invoices!AA:AB,A489)&lt;&gt;0,SUMIF(Invoices!AA:AB,A489,Invoices!AB:AB)/COUNTIF(Invoices!AA:AB,A489),0),IF(COUNTIF(Invoices!AC:AD,A489)&lt;&gt;0,IF(COUNTIF(Invoices!AC:AD,A489)&lt;&gt;0,SUMIF(Invoices!AC:AD,A489,Invoices!AD:AD)/COUNTIF(Invoices!AC:AD,A489),0),IF(COUNTIF(Invoices!AE:AF,A489)&lt;&gt;0,IF(COUNTIF(Invoices!AE:AF,A489)&lt;&gt;0,SUMIF(Invoices!AE:AF,A489,Invoices!AF:AF)/COUNTIF(Invoices!AE:AF,A489),0),IF(COUNTIF(Invoices!AG:AH,A489)&lt;&gt;0,IF(COUNTIF(Invoices!AG:AH,A489)&lt;&gt;0,SUMIF(Invoices!AG:AH,A489,Invoices!AH:AH)/COUNTIF(Invoices!AG:AH,A489),0),IF(COUNTIF(Invoices!AI:AJ,A489)&lt;&gt;0,IF(COUNTIF(Invoices!AI:AJ,A489)&lt;&gt;0,SUMIF(Invoices!AI:AJ,A489,Invoices!AJ:AJ)/COUNTIF(Invoices!AI:AJ,A489),0),IF(COUNTIF(Invoices!AK:AL,A489)&lt;&gt;0,IF(COUNTIF(Invoices!AK:AL,A489)&lt;&gt;0,SUMIF(Invoices!AK:AL,A489,Invoices!AL:AL)/COUNTIF(Invoices!AK:AL,A489),0),IF(COUNTIF(Invoices!AM:AN,A489)&lt;&gt;0,IF(COUNTIF(Invoices!AM:AN,A489)&lt;&gt;0,SUMIF(Invoices!AM:AN,A489,Invoices!AN:AN)/COUNTIF(Invoices!AM:AN,A489),0),"Not Available")))))))))))))))</f>
        <v>0.99</v>
      </c>
    </row>
    <row r="490" spans="1:5" ht="13" x14ac:dyDescent="0.15">
      <c r="A490" s="6" t="s">
        <v>1489</v>
      </c>
      <c r="C490" s="6" t="s">
        <v>877</v>
      </c>
      <c r="D490" s="6" t="s">
        <v>878</v>
      </c>
      <c r="E490">
        <f ca="1">IF(COUNTIF(Invoices!K:L,A490)&lt;&gt;0,IF(COUNTIF(Invoices!K:L,A490)&lt;&gt;0,SUMIF(Invoices!K:L,A490,Invoices!L:L)/COUNTIF(Invoices!K:L,A490),0),IF(COUNTIF(Invoices!M:N,A490)&lt;&gt;0,IF(COUNTIF(Invoices!M:N,A490)&lt;&gt;0,SUMIF(Invoices!M:N,A490,Invoices!N:N)/COUNTIF(Invoices!M:N,A490),0),IF(COUNTIF(Invoices!O:P,A490)&lt;&gt;0,IF(COUNTIF(Invoices!O:P,A490)&lt;&gt;0,SUMIF(Invoices!O:P,A490,Invoices!P:P)/COUNTIF(Invoices!O:P,A490),0),IF(COUNTIF(Invoices!Q:R,A490)&lt;&gt;0,IF(COUNTIF(Invoices!Q:R,A490)&lt;&gt;0,SUMIF(Invoices!Q:R,A490,Invoices!R:R)/COUNTIF(Invoices!Q:R,A490),0),IF(COUNTIF(Invoices!S:T,A490)&lt;&gt;0,IF(COUNTIF(Invoices!S:T,A490)&lt;&gt;0,SUMIF(Invoices!S:T,A490,Invoices!T:T)/COUNTIF(Invoices!S:T,A490),0),IF(COUNTIF(Invoices!U:V,A490)&lt;&gt;0,IF(COUNTIF(Invoices!U:V,A490)&lt;&gt;0,SUMIF(Invoices!U:V,A490,Invoices!V:V)/COUNTIF(Invoices!U:V,A490),0),IF(COUNTIF(Invoices!W:X,A490)&lt;&gt;0,IF(COUNTIF(Invoices!W:X,A490)&lt;&gt;0,SUMIF(Invoices!W:X,A490,Invoices!X:X)/COUNTIF(Invoices!W:X,A490),0),IF(COUNTIF(Invoices!Y:Z,A490)&lt;&gt;0,IF(COUNTIF(Invoices!Y:Z,A490)&lt;&gt;0,SUMIF(Invoices!Y:Z,A490,Invoices!Z:Z)/COUNTIF(Invoices!Y:Z,A490),0),IF(COUNTIF(Invoices!AA:AB,A490)&lt;&gt;0,IF(COUNTIF(Invoices!AA:AB,A490)&lt;&gt;0,SUMIF(Invoices!AA:AB,A490,Invoices!AB:AB)/COUNTIF(Invoices!AA:AB,A490),0),IF(COUNTIF(Invoices!AC:AD,A490)&lt;&gt;0,IF(COUNTIF(Invoices!AC:AD,A490)&lt;&gt;0,SUMIF(Invoices!AC:AD,A490,Invoices!AD:AD)/COUNTIF(Invoices!AC:AD,A490),0),IF(COUNTIF(Invoices!AE:AF,A490)&lt;&gt;0,IF(COUNTIF(Invoices!AE:AF,A490)&lt;&gt;0,SUMIF(Invoices!AE:AF,A490,Invoices!AF:AF)/COUNTIF(Invoices!AE:AF,A490),0),IF(COUNTIF(Invoices!AG:AH,A490)&lt;&gt;0,IF(COUNTIF(Invoices!AG:AH,A490)&lt;&gt;0,SUMIF(Invoices!AG:AH,A490,Invoices!AH:AH)/COUNTIF(Invoices!AG:AH,A490),0),IF(COUNTIF(Invoices!AI:AJ,A490)&lt;&gt;0,IF(COUNTIF(Invoices!AI:AJ,A490)&lt;&gt;0,SUMIF(Invoices!AI:AJ,A490,Invoices!AJ:AJ)/COUNTIF(Invoices!AI:AJ,A490),0),IF(COUNTIF(Invoices!AK:AL,A490)&lt;&gt;0,IF(COUNTIF(Invoices!AK:AL,A490)&lt;&gt;0,SUMIF(Invoices!AK:AL,A490,Invoices!AL:AL)/COUNTIF(Invoices!AK:AL,A490),0),IF(COUNTIF(Invoices!AM:AN,A490)&lt;&gt;0,IF(COUNTIF(Invoices!AM:AN,A490)&lt;&gt;0,SUMIF(Invoices!AM:AN,A490,Invoices!AN:AN)/COUNTIF(Invoices!AM:AN,A490),0),"Not Available")))))))))))))))</f>
        <v>0.99</v>
      </c>
    </row>
    <row r="491" spans="1:5" ht="13" x14ac:dyDescent="0.15">
      <c r="A491" s="6" t="s">
        <v>1051</v>
      </c>
      <c r="B491" s="6" t="s">
        <v>1021</v>
      </c>
      <c r="C491" s="6" t="s">
        <v>1051</v>
      </c>
      <c r="D491" s="6" t="s">
        <v>1021</v>
      </c>
      <c r="E491">
        <f ca="1">IF(COUNTIF(Invoices!K:L,A491)&lt;&gt;0,IF(COUNTIF(Invoices!K:L,A491)&lt;&gt;0,SUMIF(Invoices!K:L,A491,Invoices!L:L)/COUNTIF(Invoices!K:L,A491),0),IF(COUNTIF(Invoices!M:N,A491)&lt;&gt;0,IF(COUNTIF(Invoices!M:N,A491)&lt;&gt;0,SUMIF(Invoices!M:N,A491,Invoices!N:N)/COUNTIF(Invoices!M:N,A491),0),IF(COUNTIF(Invoices!O:P,A491)&lt;&gt;0,IF(COUNTIF(Invoices!O:P,A491)&lt;&gt;0,SUMIF(Invoices!O:P,A491,Invoices!P:P)/COUNTIF(Invoices!O:P,A491),0),IF(COUNTIF(Invoices!Q:R,A491)&lt;&gt;0,IF(COUNTIF(Invoices!Q:R,A491)&lt;&gt;0,SUMIF(Invoices!Q:R,A491,Invoices!R:R)/COUNTIF(Invoices!Q:R,A491),0),IF(COUNTIF(Invoices!S:T,A491)&lt;&gt;0,IF(COUNTIF(Invoices!S:T,A491)&lt;&gt;0,SUMIF(Invoices!S:T,A491,Invoices!T:T)/COUNTIF(Invoices!S:T,A491),0),IF(COUNTIF(Invoices!U:V,A491)&lt;&gt;0,IF(COUNTIF(Invoices!U:V,A491)&lt;&gt;0,SUMIF(Invoices!U:V,A491,Invoices!V:V)/COUNTIF(Invoices!U:V,A491),0),IF(COUNTIF(Invoices!W:X,A491)&lt;&gt;0,IF(COUNTIF(Invoices!W:X,A491)&lt;&gt;0,SUMIF(Invoices!W:X,A491,Invoices!X:X)/COUNTIF(Invoices!W:X,A491),0),IF(COUNTIF(Invoices!Y:Z,A491)&lt;&gt;0,IF(COUNTIF(Invoices!Y:Z,A491)&lt;&gt;0,SUMIF(Invoices!Y:Z,A491,Invoices!Z:Z)/COUNTIF(Invoices!Y:Z,A491),0),IF(COUNTIF(Invoices!AA:AB,A491)&lt;&gt;0,IF(COUNTIF(Invoices!AA:AB,A491)&lt;&gt;0,SUMIF(Invoices!AA:AB,A491,Invoices!AB:AB)/COUNTIF(Invoices!AA:AB,A491),0),IF(COUNTIF(Invoices!AC:AD,A491)&lt;&gt;0,IF(COUNTIF(Invoices!AC:AD,A491)&lt;&gt;0,SUMIF(Invoices!AC:AD,A491,Invoices!AD:AD)/COUNTIF(Invoices!AC:AD,A491),0),IF(COUNTIF(Invoices!AE:AF,A491)&lt;&gt;0,IF(COUNTIF(Invoices!AE:AF,A491)&lt;&gt;0,SUMIF(Invoices!AE:AF,A491,Invoices!AF:AF)/COUNTIF(Invoices!AE:AF,A491),0),IF(COUNTIF(Invoices!AG:AH,A491)&lt;&gt;0,IF(COUNTIF(Invoices!AG:AH,A491)&lt;&gt;0,SUMIF(Invoices!AG:AH,A491,Invoices!AH:AH)/COUNTIF(Invoices!AG:AH,A491),0),IF(COUNTIF(Invoices!AI:AJ,A491)&lt;&gt;0,IF(COUNTIF(Invoices!AI:AJ,A491)&lt;&gt;0,SUMIF(Invoices!AI:AJ,A491,Invoices!AJ:AJ)/COUNTIF(Invoices!AI:AJ,A491),0),IF(COUNTIF(Invoices!AK:AL,A491)&lt;&gt;0,IF(COUNTIF(Invoices!AK:AL,A491)&lt;&gt;0,SUMIF(Invoices!AK:AL,A491,Invoices!AL:AL)/COUNTIF(Invoices!AK:AL,A491),0),IF(COUNTIF(Invoices!AM:AN,A491)&lt;&gt;0,IF(COUNTIF(Invoices!AM:AN,A491)&lt;&gt;0,SUMIF(Invoices!AM:AN,A491,Invoices!AN:AN)/COUNTIF(Invoices!AM:AN,A491),0),"Not Available")))))))))))))))</f>
        <v>0.99</v>
      </c>
    </row>
    <row r="492" spans="1:5" ht="13" x14ac:dyDescent="0.15">
      <c r="A492" s="6" t="s">
        <v>1490</v>
      </c>
      <c r="C492" s="6" t="s">
        <v>921</v>
      </c>
      <c r="D492" s="6" t="s">
        <v>921</v>
      </c>
      <c r="E492">
        <f ca="1">IF(COUNTIF(Invoices!K:L,A492)&lt;&gt;0,IF(COUNTIF(Invoices!K:L,A492)&lt;&gt;0,SUMIF(Invoices!K:L,A492,Invoices!L:L)/COUNTIF(Invoices!K:L,A492),0),IF(COUNTIF(Invoices!M:N,A492)&lt;&gt;0,IF(COUNTIF(Invoices!M:N,A492)&lt;&gt;0,SUMIF(Invoices!M:N,A492,Invoices!N:N)/COUNTIF(Invoices!M:N,A492),0),IF(COUNTIF(Invoices!O:P,A492)&lt;&gt;0,IF(COUNTIF(Invoices!O:P,A492)&lt;&gt;0,SUMIF(Invoices!O:P,A492,Invoices!P:P)/COUNTIF(Invoices!O:P,A492),0),IF(COUNTIF(Invoices!Q:R,A492)&lt;&gt;0,IF(COUNTIF(Invoices!Q:R,A492)&lt;&gt;0,SUMIF(Invoices!Q:R,A492,Invoices!R:R)/COUNTIF(Invoices!Q:R,A492),0),IF(COUNTIF(Invoices!S:T,A492)&lt;&gt;0,IF(COUNTIF(Invoices!S:T,A492)&lt;&gt;0,SUMIF(Invoices!S:T,A492,Invoices!T:T)/COUNTIF(Invoices!S:T,A492),0),IF(COUNTIF(Invoices!U:V,A492)&lt;&gt;0,IF(COUNTIF(Invoices!U:V,A492)&lt;&gt;0,SUMIF(Invoices!U:V,A492,Invoices!V:V)/COUNTIF(Invoices!U:V,A492),0),IF(COUNTIF(Invoices!W:X,A492)&lt;&gt;0,IF(COUNTIF(Invoices!W:X,A492)&lt;&gt;0,SUMIF(Invoices!W:X,A492,Invoices!X:X)/COUNTIF(Invoices!W:X,A492),0),IF(COUNTIF(Invoices!Y:Z,A492)&lt;&gt;0,IF(COUNTIF(Invoices!Y:Z,A492)&lt;&gt;0,SUMIF(Invoices!Y:Z,A492,Invoices!Z:Z)/COUNTIF(Invoices!Y:Z,A492),0),IF(COUNTIF(Invoices!AA:AB,A492)&lt;&gt;0,IF(COUNTIF(Invoices!AA:AB,A492)&lt;&gt;0,SUMIF(Invoices!AA:AB,A492,Invoices!AB:AB)/COUNTIF(Invoices!AA:AB,A492),0),IF(COUNTIF(Invoices!AC:AD,A492)&lt;&gt;0,IF(COUNTIF(Invoices!AC:AD,A492)&lt;&gt;0,SUMIF(Invoices!AC:AD,A492,Invoices!AD:AD)/COUNTIF(Invoices!AC:AD,A492),0),IF(COUNTIF(Invoices!AE:AF,A492)&lt;&gt;0,IF(COUNTIF(Invoices!AE:AF,A492)&lt;&gt;0,SUMIF(Invoices!AE:AF,A492,Invoices!AF:AF)/COUNTIF(Invoices!AE:AF,A492),0),IF(COUNTIF(Invoices!AG:AH,A492)&lt;&gt;0,IF(COUNTIF(Invoices!AG:AH,A492)&lt;&gt;0,SUMIF(Invoices!AG:AH,A492,Invoices!AH:AH)/COUNTIF(Invoices!AG:AH,A492),0),IF(COUNTIF(Invoices!AI:AJ,A492)&lt;&gt;0,IF(COUNTIF(Invoices!AI:AJ,A492)&lt;&gt;0,SUMIF(Invoices!AI:AJ,A492,Invoices!AJ:AJ)/COUNTIF(Invoices!AI:AJ,A492),0),IF(COUNTIF(Invoices!AK:AL,A492)&lt;&gt;0,IF(COUNTIF(Invoices!AK:AL,A492)&lt;&gt;0,SUMIF(Invoices!AK:AL,A492,Invoices!AL:AL)/COUNTIF(Invoices!AK:AL,A492),0),IF(COUNTIF(Invoices!AM:AN,A492)&lt;&gt;0,IF(COUNTIF(Invoices!AM:AN,A492)&lt;&gt;0,SUMIF(Invoices!AM:AN,A492,Invoices!AN:AN)/COUNTIF(Invoices!AM:AN,A492),0),"Not Available")))))))))))))))</f>
        <v>0.99</v>
      </c>
    </row>
    <row r="493" spans="1:5" ht="13" x14ac:dyDescent="0.15">
      <c r="A493" s="6" t="s">
        <v>1491</v>
      </c>
      <c r="C493" s="6" t="s">
        <v>602</v>
      </c>
      <c r="D493" s="6" t="s">
        <v>603</v>
      </c>
      <c r="E493" t="str">
        <f>IF(COUNTIF(Invoices!K:L,A493)&lt;&gt;0,IF(COUNTIF(Invoices!K:L,A493)&lt;&gt;0,SUMIF(Invoices!K:L,A493,Invoices!L:L)/COUNTIF(Invoices!K:L,A493),0),IF(COUNTIF(Invoices!M:N,A493)&lt;&gt;0,IF(COUNTIF(Invoices!M:N,A493)&lt;&gt;0,SUMIF(Invoices!M:N,A493,Invoices!N:N)/COUNTIF(Invoices!M:N,A493),0),IF(COUNTIF(Invoices!O:P,A493)&lt;&gt;0,IF(COUNTIF(Invoices!O:P,A493)&lt;&gt;0,SUMIF(Invoices!O:P,A493,Invoices!P:P)/COUNTIF(Invoices!O:P,A493),0),IF(COUNTIF(Invoices!Q:R,A493)&lt;&gt;0,IF(COUNTIF(Invoices!Q:R,A493)&lt;&gt;0,SUMIF(Invoices!Q:R,A493,Invoices!R:R)/COUNTIF(Invoices!Q:R,A493),0),IF(COUNTIF(Invoices!S:T,A493)&lt;&gt;0,IF(COUNTIF(Invoices!S:T,A493)&lt;&gt;0,SUMIF(Invoices!S:T,A493,Invoices!T:T)/COUNTIF(Invoices!S:T,A493),0),IF(COUNTIF(Invoices!U:V,A493)&lt;&gt;0,IF(COUNTIF(Invoices!U:V,A493)&lt;&gt;0,SUMIF(Invoices!U:V,A493,Invoices!V:V)/COUNTIF(Invoices!U:V,A493),0),IF(COUNTIF(Invoices!W:X,A493)&lt;&gt;0,IF(COUNTIF(Invoices!W:X,A493)&lt;&gt;0,SUMIF(Invoices!W:X,A493,Invoices!X:X)/COUNTIF(Invoices!W:X,A493),0),IF(COUNTIF(Invoices!Y:Z,A493)&lt;&gt;0,IF(COUNTIF(Invoices!Y:Z,A493)&lt;&gt;0,SUMIF(Invoices!Y:Z,A493,Invoices!Z:Z)/COUNTIF(Invoices!Y:Z,A493),0),IF(COUNTIF(Invoices!AA:AB,A493)&lt;&gt;0,IF(COUNTIF(Invoices!AA:AB,A493)&lt;&gt;0,SUMIF(Invoices!AA:AB,A493,Invoices!AB:AB)/COUNTIF(Invoices!AA:AB,A493),0),IF(COUNTIF(Invoices!AC:AD,A493)&lt;&gt;0,IF(COUNTIF(Invoices!AC:AD,A493)&lt;&gt;0,SUMIF(Invoices!AC:AD,A493,Invoices!AD:AD)/COUNTIF(Invoices!AC:AD,A493),0),IF(COUNTIF(Invoices!AE:AF,A493)&lt;&gt;0,IF(COUNTIF(Invoices!AE:AF,A493)&lt;&gt;0,SUMIF(Invoices!AE:AF,A493,Invoices!AF:AF)/COUNTIF(Invoices!AE:AF,A493),0),IF(COUNTIF(Invoices!AG:AH,A493)&lt;&gt;0,IF(COUNTIF(Invoices!AG:AH,A493)&lt;&gt;0,SUMIF(Invoices!AG:AH,A493,Invoices!AH:AH)/COUNTIF(Invoices!AG:AH,A493),0),IF(COUNTIF(Invoices!AI:AJ,A493)&lt;&gt;0,IF(COUNTIF(Invoices!AI:AJ,A493)&lt;&gt;0,SUMIF(Invoices!AI:AJ,A493,Invoices!AJ:AJ)/COUNTIF(Invoices!AI:AJ,A493),0),IF(COUNTIF(Invoices!AK:AL,A493)&lt;&gt;0,IF(COUNTIF(Invoices!AK:AL,A493)&lt;&gt;0,SUMIF(Invoices!AK:AL,A493,Invoices!AL:AL)/COUNTIF(Invoices!AK:AL,A493),0),IF(COUNTIF(Invoices!AM:AN,A493)&lt;&gt;0,IF(COUNTIF(Invoices!AM:AN,A493)&lt;&gt;0,SUMIF(Invoices!AM:AN,A493,Invoices!AN:AN)/COUNTIF(Invoices!AM:AN,A493),0),"Not Available")))))))))))))))</f>
        <v>Not Available</v>
      </c>
    </row>
    <row r="494" spans="1:5" ht="13" x14ac:dyDescent="0.15">
      <c r="A494" s="6" t="s">
        <v>1492</v>
      </c>
      <c r="B494" s="6" t="s">
        <v>1135</v>
      </c>
      <c r="C494" s="6" t="s">
        <v>1136</v>
      </c>
      <c r="D494" s="6" t="s">
        <v>681</v>
      </c>
      <c r="E494" t="str">
        <f>IF(COUNTIF(Invoices!K:L,A494)&lt;&gt;0,IF(COUNTIF(Invoices!K:L,A494)&lt;&gt;0,SUMIF(Invoices!K:L,A494,Invoices!L:L)/COUNTIF(Invoices!K:L,A494),0),IF(COUNTIF(Invoices!M:N,A494)&lt;&gt;0,IF(COUNTIF(Invoices!M:N,A494)&lt;&gt;0,SUMIF(Invoices!M:N,A494,Invoices!N:N)/COUNTIF(Invoices!M:N,A494),0),IF(COUNTIF(Invoices!O:P,A494)&lt;&gt;0,IF(COUNTIF(Invoices!O:P,A494)&lt;&gt;0,SUMIF(Invoices!O:P,A494,Invoices!P:P)/COUNTIF(Invoices!O:P,A494),0),IF(COUNTIF(Invoices!Q:R,A494)&lt;&gt;0,IF(COUNTIF(Invoices!Q:R,A494)&lt;&gt;0,SUMIF(Invoices!Q:R,A494,Invoices!R:R)/COUNTIF(Invoices!Q:R,A494),0),IF(COUNTIF(Invoices!S:T,A494)&lt;&gt;0,IF(COUNTIF(Invoices!S:T,A494)&lt;&gt;0,SUMIF(Invoices!S:T,A494,Invoices!T:T)/COUNTIF(Invoices!S:T,A494),0),IF(COUNTIF(Invoices!U:V,A494)&lt;&gt;0,IF(COUNTIF(Invoices!U:V,A494)&lt;&gt;0,SUMIF(Invoices!U:V,A494,Invoices!V:V)/COUNTIF(Invoices!U:V,A494),0),IF(COUNTIF(Invoices!W:X,A494)&lt;&gt;0,IF(COUNTIF(Invoices!W:X,A494)&lt;&gt;0,SUMIF(Invoices!W:X,A494,Invoices!X:X)/COUNTIF(Invoices!W:X,A494),0),IF(COUNTIF(Invoices!Y:Z,A494)&lt;&gt;0,IF(COUNTIF(Invoices!Y:Z,A494)&lt;&gt;0,SUMIF(Invoices!Y:Z,A494,Invoices!Z:Z)/COUNTIF(Invoices!Y:Z,A494),0),IF(COUNTIF(Invoices!AA:AB,A494)&lt;&gt;0,IF(COUNTIF(Invoices!AA:AB,A494)&lt;&gt;0,SUMIF(Invoices!AA:AB,A494,Invoices!AB:AB)/COUNTIF(Invoices!AA:AB,A494),0),IF(COUNTIF(Invoices!AC:AD,A494)&lt;&gt;0,IF(COUNTIF(Invoices!AC:AD,A494)&lt;&gt;0,SUMIF(Invoices!AC:AD,A494,Invoices!AD:AD)/COUNTIF(Invoices!AC:AD,A494),0),IF(COUNTIF(Invoices!AE:AF,A494)&lt;&gt;0,IF(COUNTIF(Invoices!AE:AF,A494)&lt;&gt;0,SUMIF(Invoices!AE:AF,A494,Invoices!AF:AF)/COUNTIF(Invoices!AE:AF,A494),0),IF(COUNTIF(Invoices!AG:AH,A494)&lt;&gt;0,IF(COUNTIF(Invoices!AG:AH,A494)&lt;&gt;0,SUMIF(Invoices!AG:AH,A494,Invoices!AH:AH)/COUNTIF(Invoices!AG:AH,A494),0),IF(COUNTIF(Invoices!AI:AJ,A494)&lt;&gt;0,IF(COUNTIF(Invoices!AI:AJ,A494)&lt;&gt;0,SUMIF(Invoices!AI:AJ,A494,Invoices!AJ:AJ)/COUNTIF(Invoices!AI:AJ,A494),0),IF(COUNTIF(Invoices!AK:AL,A494)&lt;&gt;0,IF(COUNTIF(Invoices!AK:AL,A494)&lt;&gt;0,SUMIF(Invoices!AK:AL,A494,Invoices!AL:AL)/COUNTIF(Invoices!AK:AL,A494),0),IF(COUNTIF(Invoices!AM:AN,A494)&lt;&gt;0,IF(COUNTIF(Invoices!AM:AN,A494)&lt;&gt;0,SUMIF(Invoices!AM:AN,A494,Invoices!AN:AN)/COUNTIF(Invoices!AM:AN,A494),0),"Not Available")))))))))))))))</f>
        <v>Not Available</v>
      </c>
    </row>
    <row r="495" spans="1:5" ht="13" x14ac:dyDescent="0.15">
      <c r="A495" s="6" t="s">
        <v>1493</v>
      </c>
      <c r="B495" s="6" t="s">
        <v>1494</v>
      </c>
      <c r="C495" s="6" t="s">
        <v>1265</v>
      </c>
      <c r="D495" s="6" t="s">
        <v>630</v>
      </c>
      <c r="E495">
        <f ca="1">IF(COUNTIF(Invoices!K:L,A495)&lt;&gt;0,IF(COUNTIF(Invoices!K:L,A495)&lt;&gt;0,SUMIF(Invoices!K:L,A495,Invoices!L:L)/COUNTIF(Invoices!K:L,A495),0),IF(COUNTIF(Invoices!M:N,A495)&lt;&gt;0,IF(COUNTIF(Invoices!M:N,A495)&lt;&gt;0,SUMIF(Invoices!M:N,A495,Invoices!N:N)/COUNTIF(Invoices!M:N,A495),0),IF(COUNTIF(Invoices!O:P,A495)&lt;&gt;0,IF(COUNTIF(Invoices!O:P,A495)&lt;&gt;0,SUMIF(Invoices!O:P,A495,Invoices!P:P)/COUNTIF(Invoices!O:P,A495),0),IF(COUNTIF(Invoices!Q:R,A495)&lt;&gt;0,IF(COUNTIF(Invoices!Q:R,A495)&lt;&gt;0,SUMIF(Invoices!Q:R,A495,Invoices!R:R)/COUNTIF(Invoices!Q:R,A495),0),IF(COUNTIF(Invoices!S:T,A495)&lt;&gt;0,IF(COUNTIF(Invoices!S:T,A495)&lt;&gt;0,SUMIF(Invoices!S:T,A495,Invoices!T:T)/COUNTIF(Invoices!S:T,A495),0),IF(COUNTIF(Invoices!U:V,A495)&lt;&gt;0,IF(COUNTIF(Invoices!U:V,A495)&lt;&gt;0,SUMIF(Invoices!U:V,A495,Invoices!V:V)/COUNTIF(Invoices!U:V,A495),0),IF(COUNTIF(Invoices!W:X,A495)&lt;&gt;0,IF(COUNTIF(Invoices!W:X,A495)&lt;&gt;0,SUMIF(Invoices!W:X,A495,Invoices!X:X)/COUNTIF(Invoices!W:X,A495),0),IF(COUNTIF(Invoices!Y:Z,A495)&lt;&gt;0,IF(COUNTIF(Invoices!Y:Z,A495)&lt;&gt;0,SUMIF(Invoices!Y:Z,A495,Invoices!Z:Z)/COUNTIF(Invoices!Y:Z,A495),0),IF(COUNTIF(Invoices!AA:AB,A495)&lt;&gt;0,IF(COUNTIF(Invoices!AA:AB,A495)&lt;&gt;0,SUMIF(Invoices!AA:AB,A495,Invoices!AB:AB)/COUNTIF(Invoices!AA:AB,A495),0),IF(COUNTIF(Invoices!AC:AD,A495)&lt;&gt;0,IF(COUNTIF(Invoices!AC:AD,A495)&lt;&gt;0,SUMIF(Invoices!AC:AD,A495,Invoices!AD:AD)/COUNTIF(Invoices!AC:AD,A495),0),IF(COUNTIF(Invoices!AE:AF,A495)&lt;&gt;0,IF(COUNTIF(Invoices!AE:AF,A495)&lt;&gt;0,SUMIF(Invoices!AE:AF,A495,Invoices!AF:AF)/COUNTIF(Invoices!AE:AF,A495),0),IF(COUNTIF(Invoices!AG:AH,A495)&lt;&gt;0,IF(COUNTIF(Invoices!AG:AH,A495)&lt;&gt;0,SUMIF(Invoices!AG:AH,A495,Invoices!AH:AH)/COUNTIF(Invoices!AG:AH,A495),0),IF(COUNTIF(Invoices!AI:AJ,A495)&lt;&gt;0,IF(COUNTIF(Invoices!AI:AJ,A495)&lt;&gt;0,SUMIF(Invoices!AI:AJ,A495,Invoices!AJ:AJ)/COUNTIF(Invoices!AI:AJ,A495),0),IF(COUNTIF(Invoices!AK:AL,A495)&lt;&gt;0,IF(COUNTIF(Invoices!AK:AL,A495)&lt;&gt;0,SUMIF(Invoices!AK:AL,A495,Invoices!AL:AL)/COUNTIF(Invoices!AK:AL,A495),0),IF(COUNTIF(Invoices!AM:AN,A495)&lt;&gt;0,IF(COUNTIF(Invoices!AM:AN,A495)&lt;&gt;0,SUMIF(Invoices!AM:AN,A495,Invoices!AN:AN)/COUNTIF(Invoices!AM:AN,A495),0),"Not Available")))))))))))))))</f>
        <v>0.99</v>
      </c>
    </row>
    <row r="496" spans="1:5" ht="13" x14ac:dyDescent="0.15">
      <c r="A496" s="6" t="s">
        <v>1495</v>
      </c>
      <c r="B496" s="6" t="s">
        <v>1496</v>
      </c>
      <c r="C496" s="6" t="s">
        <v>1497</v>
      </c>
      <c r="D496" s="6" t="s">
        <v>1498</v>
      </c>
      <c r="E496">
        <f ca="1">IF(COUNTIF(Invoices!K:L,A496)&lt;&gt;0,IF(COUNTIF(Invoices!K:L,A496)&lt;&gt;0,SUMIF(Invoices!K:L,A496,Invoices!L:L)/COUNTIF(Invoices!K:L,A496),0),IF(COUNTIF(Invoices!M:N,A496)&lt;&gt;0,IF(COUNTIF(Invoices!M:N,A496)&lt;&gt;0,SUMIF(Invoices!M:N,A496,Invoices!N:N)/COUNTIF(Invoices!M:N,A496),0),IF(COUNTIF(Invoices!O:P,A496)&lt;&gt;0,IF(COUNTIF(Invoices!O:P,A496)&lt;&gt;0,SUMIF(Invoices!O:P,A496,Invoices!P:P)/COUNTIF(Invoices!O:P,A496),0),IF(COUNTIF(Invoices!Q:R,A496)&lt;&gt;0,IF(COUNTIF(Invoices!Q:R,A496)&lt;&gt;0,SUMIF(Invoices!Q:R,A496,Invoices!R:R)/COUNTIF(Invoices!Q:R,A496),0),IF(COUNTIF(Invoices!S:T,A496)&lt;&gt;0,IF(COUNTIF(Invoices!S:T,A496)&lt;&gt;0,SUMIF(Invoices!S:T,A496,Invoices!T:T)/COUNTIF(Invoices!S:T,A496),0),IF(COUNTIF(Invoices!U:V,A496)&lt;&gt;0,IF(COUNTIF(Invoices!U:V,A496)&lt;&gt;0,SUMIF(Invoices!U:V,A496,Invoices!V:V)/COUNTIF(Invoices!U:V,A496),0),IF(COUNTIF(Invoices!W:X,A496)&lt;&gt;0,IF(COUNTIF(Invoices!W:X,A496)&lt;&gt;0,SUMIF(Invoices!W:X,A496,Invoices!X:X)/COUNTIF(Invoices!W:X,A496),0),IF(COUNTIF(Invoices!Y:Z,A496)&lt;&gt;0,IF(COUNTIF(Invoices!Y:Z,A496)&lt;&gt;0,SUMIF(Invoices!Y:Z,A496,Invoices!Z:Z)/COUNTIF(Invoices!Y:Z,A496),0),IF(COUNTIF(Invoices!AA:AB,A496)&lt;&gt;0,IF(COUNTIF(Invoices!AA:AB,A496)&lt;&gt;0,SUMIF(Invoices!AA:AB,A496,Invoices!AB:AB)/COUNTIF(Invoices!AA:AB,A496),0),IF(COUNTIF(Invoices!AC:AD,A496)&lt;&gt;0,IF(COUNTIF(Invoices!AC:AD,A496)&lt;&gt;0,SUMIF(Invoices!AC:AD,A496,Invoices!AD:AD)/COUNTIF(Invoices!AC:AD,A496),0),IF(COUNTIF(Invoices!AE:AF,A496)&lt;&gt;0,IF(COUNTIF(Invoices!AE:AF,A496)&lt;&gt;0,SUMIF(Invoices!AE:AF,A496,Invoices!AF:AF)/COUNTIF(Invoices!AE:AF,A496),0),IF(COUNTIF(Invoices!AG:AH,A496)&lt;&gt;0,IF(COUNTIF(Invoices!AG:AH,A496)&lt;&gt;0,SUMIF(Invoices!AG:AH,A496,Invoices!AH:AH)/COUNTIF(Invoices!AG:AH,A496),0),IF(COUNTIF(Invoices!AI:AJ,A496)&lt;&gt;0,IF(COUNTIF(Invoices!AI:AJ,A496)&lt;&gt;0,SUMIF(Invoices!AI:AJ,A496,Invoices!AJ:AJ)/COUNTIF(Invoices!AI:AJ,A496),0),IF(COUNTIF(Invoices!AK:AL,A496)&lt;&gt;0,IF(COUNTIF(Invoices!AK:AL,A496)&lt;&gt;0,SUMIF(Invoices!AK:AL,A496,Invoices!AL:AL)/COUNTIF(Invoices!AK:AL,A496),0),IF(COUNTIF(Invoices!AM:AN,A496)&lt;&gt;0,IF(COUNTIF(Invoices!AM:AN,A496)&lt;&gt;0,SUMIF(Invoices!AM:AN,A496,Invoices!AN:AN)/COUNTIF(Invoices!AM:AN,A496),0),"Not Available")))))))))))))))</f>
        <v>0.99</v>
      </c>
    </row>
    <row r="497" spans="1:5" ht="13" x14ac:dyDescent="0.15">
      <c r="A497" s="6" t="s">
        <v>1499</v>
      </c>
      <c r="C497" s="6" t="s">
        <v>862</v>
      </c>
      <c r="D497" s="6" t="s">
        <v>863</v>
      </c>
      <c r="E497">
        <f ca="1">IF(COUNTIF(Invoices!K:L,A497)&lt;&gt;0,IF(COUNTIF(Invoices!K:L,A497)&lt;&gt;0,SUMIF(Invoices!K:L,A497,Invoices!L:L)/COUNTIF(Invoices!K:L,A497),0),IF(COUNTIF(Invoices!M:N,A497)&lt;&gt;0,IF(COUNTIF(Invoices!M:N,A497)&lt;&gt;0,SUMIF(Invoices!M:N,A497,Invoices!N:N)/COUNTIF(Invoices!M:N,A497),0),IF(COUNTIF(Invoices!O:P,A497)&lt;&gt;0,IF(COUNTIF(Invoices!O:P,A497)&lt;&gt;0,SUMIF(Invoices!O:P,A497,Invoices!P:P)/COUNTIF(Invoices!O:P,A497),0),IF(COUNTIF(Invoices!Q:R,A497)&lt;&gt;0,IF(COUNTIF(Invoices!Q:R,A497)&lt;&gt;0,SUMIF(Invoices!Q:R,A497,Invoices!R:R)/COUNTIF(Invoices!Q:R,A497),0),IF(COUNTIF(Invoices!S:T,A497)&lt;&gt;0,IF(COUNTIF(Invoices!S:T,A497)&lt;&gt;0,SUMIF(Invoices!S:T,A497,Invoices!T:T)/COUNTIF(Invoices!S:T,A497),0),IF(COUNTIF(Invoices!U:V,A497)&lt;&gt;0,IF(COUNTIF(Invoices!U:V,A497)&lt;&gt;0,SUMIF(Invoices!U:V,A497,Invoices!V:V)/COUNTIF(Invoices!U:V,A497),0),IF(COUNTIF(Invoices!W:X,A497)&lt;&gt;0,IF(COUNTIF(Invoices!W:X,A497)&lt;&gt;0,SUMIF(Invoices!W:X,A497,Invoices!X:X)/COUNTIF(Invoices!W:X,A497),0),IF(COUNTIF(Invoices!Y:Z,A497)&lt;&gt;0,IF(COUNTIF(Invoices!Y:Z,A497)&lt;&gt;0,SUMIF(Invoices!Y:Z,A497,Invoices!Z:Z)/COUNTIF(Invoices!Y:Z,A497),0),IF(COUNTIF(Invoices!AA:AB,A497)&lt;&gt;0,IF(COUNTIF(Invoices!AA:AB,A497)&lt;&gt;0,SUMIF(Invoices!AA:AB,A497,Invoices!AB:AB)/COUNTIF(Invoices!AA:AB,A497),0),IF(COUNTIF(Invoices!AC:AD,A497)&lt;&gt;0,IF(COUNTIF(Invoices!AC:AD,A497)&lt;&gt;0,SUMIF(Invoices!AC:AD,A497,Invoices!AD:AD)/COUNTIF(Invoices!AC:AD,A497),0),IF(COUNTIF(Invoices!AE:AF,A497)&lt;&gt;0,IF(COUNTIF(Invoices!AE:AF,A497)&lt;&gt;0,SUMIF(Invoices!AE:AF,A497,Invoices!AF:AF)/COUNTIF(Invoices!AE:AF,A497),0),IF(COUNTIF(Invoices!AG:AH,A497)&lt;&gt;0,IF(COUNTIF(Invoices!AG:AH,A497)&lt;&gt;0,SUMIF(Invoices!AG:AH,A497,Invoices!AH:AH)/COUNTIF(Invoices!AG:AH,A497),0),IF(COUNTIF(Invoices!AI:AJ,A497)&lt;&gt;0,IF(COUNTIF(Invoices!AI:AJ,A497)&lt;&gt;0,SUMIF(Invoices!AI:AJ,A497,Invoices!AJ:AJ)/COUNTIF(Invoices!AI:AJ,A497),0),IF(COUNTIF(Invoices!AK:AL,A497)&lt;&gt;0,IF(COUNTIF(Invoices!AK:AL,A497)&lt;&gt;0,SUMIF(Invoices!AK:AL,A497,Invoices!AL:AL)/COUNTIF(Invoices!AK:AL,A497),0),IF(COUNTIF(Invoices!AM:AN,A497)&lt;&gt;0,IF(COUNTIF(Invoices!AM:AN,A497)&lt;&gt;0,SUMIF(Invoices!AM:AN,A497,Invoices!AN:AN)/COUNTIF(Invoices!AM:AN,A497),0),"Not Available")))))))))))))))</f>
        <v>0.99</v>
      </c>
    </row>
    <row r="498" spans="1:5" ht="13" x14ac:dyDescent="0.15">
      <c r="A498" s="6" t="s">
        <v>1500</v>
      </c>
      <c r="B498" s="6" t="s">
        <v>1501</v>
      </c>
      <c r="C498" s="6" t="s">
        <v>841</v>
      </c>
      <c r="D498" s="6" t="s">
        <v>574</v>
      </c>
      <c r="E498">
        <f ca="1">IF(COUNTIF(Invoices!K:L,A498)&lt;&gt;0,IF(COUNTIF(Invoices!K:L,A498)&lt;&gt;0,SUMIF(Invoices!K:L,A498,Invoices!L:L)/COUNTIF(Invoices!K:L,A498),0),IF(COUNTIF(Invoices!M:N,A498)&lt;&gt;0,IF(COUNTIF(Invoices!M:N,A498)&lt;&gt;0,SUMIF(Invoices!M:N,A498,Invoices!N:N)/COUNTIF(Invoices!M:N,A498),0),IF(COUNTIF(Invoices!O:P,A498)&lt;&gt;0,IF(COUNTIF(Invoices!O:P,A498)&lt;&gt;0,SUMIF(Invoices!O:P,A498,Invoices!P:P)/COUNTIF(Invoices!O:P,A498),0),IF(COUNTIF(Invoices!Q:R,A498)&lt;&gt;0,IF(COUNTIF(Invoices!Q:R,A498)&lt;&gt;0,SUMIF(Invoices!Q:R,A498,Invoices!R:R)/COUNTIF(Invoices!Q:R,A498),0),IF(COUNTIF(Invoices!S:T,A498)&lt;&gt;0,IF(COUNTIF(Invoices!S:T,A498)&lt;&gt;0,SUMIF(Invoices!S:T,A498,Invoices!T:T)/COUNTIF(Invoices!S:T,A498),0),IF(COUNTIF(Invoices!U:V,A498)&lt;&gt;0,IF(COUNTIF(Invoices!U:V,A498)&lt;&gt;0,SUMIF(Invoices!U:V,A498,Invoices!V:V)/COUNTIF(Invoices!U:V,A498),0),IF(COUNTIF(Invoices!W:X,A498)&lt;&gt;0,IF(COUNTIF(Invoices!W:X,A498)&lt;&gt;0,SUMIF(Invoices!W:X,A498,Invoices!X:X)/COUNTIF(Invoices!W:X,A498),0),IF(COUNTIF(Invoices!Y:Z,A498)&lt;&gt;0,IF(COUNTIF(Invoices!Y:Z,A498)&lt;&gt;0,SUMIF(Invoices!Y:Z,A498,Invoices!Z:Z)/COUNTIF(Invoices!Y:Z,A498),0),IF(COUNTIF(Invoices!AA:AB,A498)&lt;&gt;0,IF(COUNTIF(Invoices!AA:AB,A498)&lt;&gt;0,SUMIF(Invoices!AA:AB,A498,Invoices!AB:AB)/COUNTIF(Invoices!AA:AB,A498),0),IF(COUNTIF(Invoices!AC:AD,A498)&lt;&gt;0,IF(COUNTIF(Invoices!AC:AD,A498)&lt;&gt;0,SUMIF(Invoices!AC:AD,A498,Invoices!AD:AD)/COUNTIF(Invoices!AC:AD,A498),0),IF(COUNTIF(Invoices!AE:AF,A498)&lt;&gt;0,IF(COUNTIF(Invoices!AE:AF,A498)&lt;&gt;0,SUMIF(Invoices!AE:AF,A498,Invoices!AF:AF)/COUNTIF(Invoices!AE:AF,A498),0),IF(COUNTIF(Invoices!AG:AH,A498)&lt;&gt;0,IF(COUNTIF(Invoices!AG:AH,A498)&lt;&gt;0,SUMIF(Invoices!AG:AH,A498,Invoices!AH:AH)/COUNTIF(Invoices!AG:AH,A498),0),IF(COUNTIF(Invoices!AI:AJ,A498)&lt;&gt;0,IF(COUNTIF(Invoices!AI:AJ,A498)&lt;&gt;0,SUMIF(Invoices!AI:AJ,A498,Invoices!AJ:AJ)/COUNTIF(Invoices!AI:AJ,A498),0),IF(COUNTIF(Invoices!AK:AL,A498)&lt;&gt;0,IF(COUNTIF(Invoices!AK:AL,A498)&lt;&gt;0,SUMIF(Invoices!AK:AL,A498,Invoices!AL:AL)/COUNTIF(Invoices!AK:AL,A498),0),IF(COUNTIF(Invoices!AM:AN,A498)&lt;&gt;0,IF(COUNTIF(Invoices!AM:AN,A498)&lt;&gt;0,SUMIF(Invoices!AM:AN,A498,Invoices!AN:AN)/COUNTIF(Invoices!AM:AN,A498),0),"Not Available")))))))))))))))</f>
        <v>0.99</v>
      </c>
    </row>
    <row r="499" spans="1:5" ht="13" x14ac:dyDescent="0.15">
      <c r="A499" s="6" t="s">
        <v>1500</v>
      </c>
      <c r="C499" s="6" t="s">
        <v>843</v>
      </c>
      <c r="D499" s="6" t="s">
        <v>574</v>
      </c>
      <c r="E499">
        <f ca="1">IF(COUNTIF(Invoices!K:L,A499)&lt;&gt;0,IF(COUNTIF(Invoices!K:L,A499)&lt;&gt;0,SUMIF(Invoices!K:L,A499,Invoices!L:L)/COUNTIF(Invoices!K:L,A499),0),IF(COUNTIF(Invoices!M:N,A499)&lt;&gt;0,IF(COUNTIF(Invoices!M:N,A499)&lt;&gt;0,SUMIF(Invoices!M:N,A499,Invoices!N:N)/COUNTIF(Invoices!M:N,A499),0),IF(COUNTIF(Invoices!O:P,A499)&lt;&gt;0,IF(COUNTIF(Invoices!O:P,A499)&lt;&gt;0,SUMIF(Invoices!O:P,A499,Invoices!P:P)/COUNTIF(Invoices!O:P,A499),0),IF(COUNTIF(Invoices!Q:R,A499)&lt;&gt;0,IF(COUNTIF(Invoices!Q:R,A499)&lt;&gt;0,SUMIF(Invoices!Q:R,A499,Invoices!R:R)/COUNTIF(Invoices!Q:R,A499),0),IF(COUNTIF(Invoices!S:T,A499)&lt;&gt;0,IF(COUNTIF(Invoices!S:T,A499)&lt;&gt;0,SUMIF(Invoices!S:T,A499,Invoices!T:T)/COUNTIF(Invoices!S:T,A499),0),IF(COUNTIF(Invoices!U:V,A499)&lt;&gt;0,IF(COUNTIF(Invoices!U:V,A499)&lt;&gt;0,SUMIF(Invoices!U:V,A499,Invoices!V:V)/COUNTIF(Invoices!U:V,A499),0),IF(COUNTIF(Invoices!W:X,A499)&lt;&gt;0,IF(COUNTIF(Invoices!W:X,A499)&lt;&gt;0,SUMIF(Invoices!W:X,A499,Invoices!X:X)/COUNTIF(Invoices!W:X,A499),0),IF(COUNTIF(Invoices!Y:Z,A499)&lt;&gt;0,IF(COUNTIF(Invoices!Y:Z,A499)&lt;&gt;0,SUMIF(Invoices!Y:Z,A499,Invoices!Z:Z)/COUNTIF(Invoices!Y:Z,A499),0),IF(COUNTIF(Invoices!AA:AB,A499)&lt;&gt;0,IF(COUNTIF(Invoices!AA:AB,A499)&lt;&gt;0,SUMIF(Invoices!AA:AB,A499,Invoices!AB:AB)/COUNTIF(Invoices!AA:AB,A499),0),IF(COUNTIF(Invoices!AC:AD,A499)&lt;&gt;0,IF(COUNTIF(Invoices!AC:AD,A499)&lt;&gt;0,SUMIF(Invoices!AC:AD,A499,Invoices!AD:AD)/COUNTIF(Invoices!AC:AD,A499),0),IF(COUNTIF(Invoices!AE:AF,A499)&lt;&gt;0,IF(COUNTIF(Invoices!AE:AF,A499)&lt;&gt;0,SUMIF(Invoices!AE:AF,A499,Invoices!AF:AF)/COUNTIF(Invoices!AE:AF,A499),0),IF(COUNTIF(Invoices!AG:AH,A499)&lt;&gt;0,IF(COUNTIF(Invoices!AG:AH,A499)&lt;&gt;0,SUMIF(Invoices!AG:AH,A499,Invoices!AH:AH)/COUNTIF(Invoices!AG:AH,A499),0),IF(COUNTIF(Invoices!AI:AJ,A499)&lt;&gt;0,IF(COUNTIF(Invoices!AI:AJ,A499)&lt;&gt;0,SUMIF(Invoices!AI:AJ,A499,Invoices!AJ:AJ)/COUNTIF(Invoices!AI:AJ,A499),0),IF(COUNTIF(Invoices!AK:AL,A499)&lt;&gt;0,IF(COUNTIF(Invoices!AK:AL,A499)&lt;&gt;0,SUMIF(Invoices!AK:AL,A499,Invoices!AL:AL)/COUNTIF(Invoices!AK:AL,A499),0),IF(COUNTIF(Invoices!AM:AN,A499)&lt;&gt;0,IF(COUNTIF(Invoices!AM:AN,A499)&lt;&gt;0,SUMIF(Invoices!AM:AN,A499,Invoices!AN:AN)/COUNTIF(Invoices!AM:AN,A499),0),"Not Available")))))))))))))))</f>
        <v>0.99</v>
      </c>
    </row>
    <row r="500" spans="1:5" ht="13" x14ac:dyDescent="0.15">
      <c r="A500" s="6" t="s">
        <v>1500</v>
      </c>
      <c r="B500" s="6" t="s">
        <v>1502</v>
      </c>
      <c r="C500" s="6" t="s">
        <v>1503</v>
      </c>
      <c r="D500" s="6" t="s">
        <v>574</v>
      </c>
      <c r="E500">
        <f ca="1">IF(COUNTIF(Invoices!K:L,A500)&lt;&gt;0,IF(COUNTIF(Invoices!K:L,A500)&lt;&gt;0,SUMIF(Invoices!K:L,A500,Invoices!L:L)/COUNTIF(Invoices!K:L,A500),0),IF(COUNTIF(Invoices!M:N,A500)&lt;&gt;0,IF(COUNTIF(Invoices!M:N,A500)&lt;&gt;0,SUMIF(Invoices!M:N,A500,Invoices!N:N)/COUNTIF(Invoices!M:N,A500),0),IF(COUNTIF(Invoices!O:P,A500)&lt;&gt;0,IF(COUNTIF(Invoices!O:P,A500)&lt;&gt;0,SUMIF(Invoices!O:P,A500,Invoices!P:P)/COUNTIF(Invoices!O:P,A500),0),IF(COUNTIF(Invoices!Q:R,A500)&lt;&gt;0,IF(COUNTIF(Invoices!Q:R,A500)&lt;&gt;0,SUMIF(Invoices!Q:R,A500,Invoices!R:R)/COUNTIF(Invoices!Q:R,A500),0),IF(COUNTIF(Invoices!S:T,A500)&lt;&gt;0,IF(COUNTIF(Invoices!S:T,A500)&lt;&gt;0,SUMIF(Invoices!S:T,A500,Invoices!T:T)/COUNTIF(Invoices!S:T,A500),0),IF(COUNTIF(Invoices!U:V,A500)&lt;&gt;0,IF(COUNTIF(Invoices!U:V,A500)&lt;&gt;0,SUMIF(Invoices!U:V,A500,Invoices!V:V)/COUNTIF(Invoices!U:V,A500),0),IF(COUNTIF(Invoices!W:X,A500)&lt;&gt;0,IF(COUNTIF(Invoices!W:X,A500)&lt;&gt;0,SUMIF(Invoices!W:X,A500,Invoices!X:X)/COUNTIF(Invoices!W:X,A500),0),IF(COUNTIF(Invoices!Y:Z,A500)&lt;&gt;0,IF(COUNTIF(Invoices!Y:Z,A500)&lt;&gt;0,SUMIF(Invoices!Y:Z,A500,Invoices!Z:Z)/COUNTIF(Invoices!Y:Z,A500),0),IF(COUNTIF(Invoices!AA:AB,A500)&lt;&gt;0,IF(COUNTIF(Invoices!AA:AB,A500)&lt;&gt;0,SUMIF(Invoices!AA:AB,A500,Invoices!AB:AB)/COUNTIF(Invoices!AA:AB,A500),0),IF(COUNTIF(Invoices!AC:AD,A500)&lt;&gt;0,IF(COUNTIF(Invoices!AC:AD,A500)&lt;&gt;0,SUMIF(Invoices!AC:AD,A500,Invoices!AD:AD)/COUNTIF(Invoices!AC:AD,A500),0),IF(COUNTIF(Invoices!AE:AF,A500)&lt;&gt;0,IF(COUNTIF(Invoices!AE:AF,A500)&lt;&gt;0,SUMIF(Invoices!AE:AF,A500,Invoices!AF:AF)/COUNTIF(Invoices!AE:AF,A500),0),IF(COUNTIF(Invoices!AG:AH,A500)&lt;&gt;0,IF(COUNTIF(Invoices!AG:AH,A500)&lt;&gt;0,SUMIF(Invoices!AG:AH,A500,Invoices!AH:AH)/COUNTIF(Invoices!AG:AH,A500),0),IF(COUNTIF(Invoices!AI:AJ,A500)&lt;&gt;0,IF(COUNTIF(Invoices!AI:AJ,A500)&lt;&gt;0,SUMIF(Invoices!AI:AJ,A500,Invoices!AJ:AJ)/COUNTIF(Invoices!AI:AJ,A500),0),IF(COUNTIF(Invoices!AK:AL,A500)&lt;&gt;0,IF(COUNTIF(Invoices!AK:AL,A500)&lt;&gt;0,SUMIF(Invoices!AK:AL,A500,Invoices!AL:AL)/COUNTIF(Invoices!AK:AL,A500),0),IF(COUNTIF(Invoices!AM:AN,A500)&lt;&gt;0,IF(COUNTIF(Invoices!AM:AN,A500)&lt;&gt;0,SUMIF(Invoices!AM:AN,A500,Invoices!AN:AN)/COUNTIF(Invoices!AM:AN,A500),0),"Not Available")))))))))))))))</f>
        <v>0.99</v>
      </c>
    </row>
    <row r="501" spans="1:5" ht="13" x14ac:dyDescent="0.15">
      <c r="A501" s="6" t="s">
        <v>1504</v>
      </c>
      <c r="B501" s="6" t="s">
        <v>663</v>
      </c>
      <c r="C501" s="6" t="s">
        <v>664</v>
      </c>
      <c r="D501" s="6" t="s">
        <v>663</v>
      </c>
      <c r="E501">
        <f ca="1">IF(COUNTIF(Invoices!K:L,A501)&lt;&gt;0,IF(COUNTIF(Invoices!K:L,A501)&lt;&gt;0,SUMIF(Invoices!K:L,A501,Invoices!L:L)/COUNTIF(Invoices!K:L,A501),0),IF(COUNTIF(Invoices!M:N,A501)&lt;&gt;0,IF(COUNTIF(Invoices!M:N,A501)&lt;&gt;0,SUMIF(Invoices!M:N,A501,Invoices!N:N)/COUNTIF(Invoices!M:N,A501),0),IF(COUNTIF(Invoices!O:P,A501)&lt;&gt;0,IF(COUNTIF(Invoices!O:P,A501)&lt;&gt;0,SUMIF(Invoices!O:P,A501,Invoices!P:P)/COUNTIF(Invoices!O:P,A501),0),IF(COUNTIF(Invoices!Q:R,A501)&lt;&gt;0,IF(COUNTIF(Invoices!Q:R,A501)&lt;&gt;0,SUMIF(Invoices!Q:R,A501,Invoices!R:R)/COUNTIF(Invoices!Q:R,A501),0),IF(COUNTIF(Invoices!S:T,A501)&lt;&gt;0,IF(COUNTIF(Invoices!S:T,A501)&lt;&gt;0,SUMIF(Invoices!S:T,A501,Invoices!T:T)/COUNTIF(Invoices!S:T,A501),0),IF(COUNTIF(Invoices!U:V,A501)&lt;&gt;0,IF(COUNTIF(Invoices!U:V,A501)&lt;&gt;0,SUMIF(Invoices!U:V,A501,Invoices!V:V)/COUNTIF(Invoices!U:V,A501),0),IF(COUNTIF(Invoices!W:X,A501)&lt;&gt;0,IF(COUNTIF(Invoices!W:X,A501)&lt;&gt;0,SUMIF(Invoices!W:X,A501,Invoices!X:X)/COUNTIF(Invoices!W:X,A501),0),IF(COUNTIF(Invoices!Y:Z,A501)&lt;&gt;0,IF(COUNTIF(Invoices!Y:Z,A501)&lt;&gt;0,SUMIF(Invoices!Y:Z,A501,Invoices!Z:Z)/COUNTIF(Invoices!Y:Z,A501),0),IF(COUNTIF(Invoices!AA:AB,A501)&lt;&gt;0,IF(COUNTIF(Invoices!AA:AB,A501)&lt;&gt;0,SUMIF(Invoices!AA:AB,A501,Invoices!AB:AB)/COUNTIF(Invoices!AA:AB,A501),0),IF(COUNTIF(Invoices!AC:AD,A501)&lt;&gt;0,IF(COUNTIF(Invoices!AC:AD,A501)&lt;&gt;0,SUMIF(Invoices!AC:AD,A501,Invoices!AD:AD)/COUNTIF(Invoices!AC:AD,A501),0),IF(COUNTIF(Invoices!AE:AF,A501)&lt;&gt;0,IF(COUNTIF(Invoices!AE:AF,A501)&lt;&gt;0,SUMIF(Invoices!AE:AF,A501,Invoices!AF:AF)/COUNTIF(Invoices!AE:AF,A501),0),IF(COUNTIF(Invoices!AG:AH,A501)&lt;&gt;0,IF(COUNTIF(Invoices!AG:AH,A501)&lt;&gt;0,SUMIF(Invoices!AG:AH,A501,Invoices!AH:AH)/COUNTIF(Invoices!AG:AH,A501),0),IF(COUNTIF(Invoices!AI:AJ,A501)&lt;&gt;0,IF(COUNTIF(Invoices!AI:AJ,A501)&lt;&gt;0,SUMIF(Invoices!AI:AJ,A501,Invoices!AJ:AJ)/COUNTIF(Invoices!AI:AJ,A501),0),IF(COUNTIF(Invoices!AK:AL,A501)&lt;&gt;0,IF(COUNTIF(Invoices!AK:AL,A501)&lt;&gt;0,SUMIF(Invoices!AK:AL,A501,Invoices!AL:AL)/COUNTIF(Invoices!AK:AL,A501),0),IF(COUNTIF(Invoices!AM:AN,A501)&lt;&gt;0,IF(COUNTIF(Invoices!AM:AN,A501)&lt;&gt;0,SUMIF(Invoices!AM:AN,A501,Invoices!AN:AN)/COUNTIF(Invoices!AM:AN,A501),0),"Not Available")))))))))))))))</f>
        <v>0.99</v>
      </c>
    </row>
    <row r="502" spans="1:5" ht="13" x14ac:dyDescent="0.15">
      <c r="A502" s="6" t="s">
        <v>1505</v>
      </c>
      <c r="B502" s="6" t="s">
        <v>1210</v>
      </c>
      <c r="C502" s="6" t="s">
        <v>1506</v>
      </c>
      <c r="D502" s="6" t="s">
        <v>1210</v>
      </c>
      <c r="E502">
        <f ca="1">IF(COUNTIF(Invoices!K:L,A502)&lt;&gt;0,IF(COUNTIF(Invoices!K:L,A502)&lt;&gt;0,SUMIF(Invoices!K:L,A502,Invoices!L:L)/COUNTIF(Invoices!K:L,A502),0),IF(COUNTIF(Invoices!M:N,A502)&lt;&gt;0,IF(COUNTIF(Invoices!M:N,A502)&lt;&gt;0,SUMIF(Invoices!M:N,A502,Invoices!N:N)/COUNTIF(Invoices!M:N,A502),0),IF(COUNTIF(Invoices!O:P,A502)&lt;&gt;0,IF(COUNTIF(Invoices!O:P,A502)&lt;&gt;0,SUMIF(Invoices!O:P,A502,Invoices!P:P)/COUNTIF(Invoices!O:P,A502),0),IF(COUNTIF(Invoices!Q:R,A502)&lt;&gt;0,IF(COUNTIF(Invoices!Q:R,A502)&lt;&gt;0,SUMIF(Invoices!Q:R,A502,Invoices!R:R)/COUNTIF(Invoices!Q:R,A502),0),IF(COUNTIF(Invoices!S:T,A502)&lt;&gt;0,IF(COUNTIF(Invoices!S:T,A502)&lt;&gt;0,SUMIF(Invoices!S:T,A502,Invoices!T:T)/COUNTIF(Invoices!S:T,A502),0),IF(COUNTIF(Invoices!U:V,A502)&lt;&gt;0,IF(COUNTIF(Invoices!U:V,A502)&lt;&gt;0,SUMIF(Invoices!U:V,A502,Invoices!V:V)/COUNTIF(Invoices!U:V,A502),0),IF(COUNTIF(Invoices!W:X,A502)&lt;&gt;0,IF(COUNTIF(Invoices!W:X,A502)&lt;&gt;0,SUMIF(Invoices!W:X,A502,Invoices!X:X)/COUNTIF(Invoices!W:X,A502),0),IF(COUNTIF(Invoices!Y:Z,A502)&lt;&gt;0,IF(COUNTIF(Invoices!Y:Z,A502)&lt;&gt;0,SUMIF(Invoices!Y:Z,A502,Invoices!Z:Z)/COUNTIF(Invoices!Y:Z,A502),0),IF(COUNTIF(Invoices!AA:AB,A502)&lt;&gt;0,IF(COUNTIF(Invoices!AA:AB,A502)&lt;&gt;0,SUMIF(Invoices!AA:AB,A502,Invoices!AB:AB)/COUNTIF(Invoices!AA:AB,A502),0),IF(COUNTIF(Invoices!AC:AD,A502)&lt;&gt;0,IF(COUNTIF(Invoices!AC:AD,A502)&lt;&gt;0,SUMIF(Invoices!AC:AD,A502,Invoices!AD:AD)/COUNTIF(Invoices!AC:AD,A502),0),IF(COUNTIF(Invoices!AE:AF,A502)&lt;&gt;0,IF(COUNTIF(Invoices!AE:AF,A502)&lt;&gt;0,SUMIF(Invoices!AE:AF,A502,Invoices!AF:AF)/COUNTIF(Invoices!AE:AF,A502),0),IF(COUNTIF(Invoices!AG:AH,A502)&lt;&gt;0,IF(COUNTIF(Invoices!AG:AH,A502)&lt;&gt;0,SUMIF(Invoices!AG:AH,A502,Invoices!AH:AH)/COUNTIF(Invoices!AG:AH,A502),0),IF(COUNTIF(Invoices!AI:AJ,A502)&lt;&gt;0,IF(COUNTIF(Invoices!AI:AJ,A502)&lt;&gt;0,SUMIF(Invoices!AI:AJ,A502,Invoices!AJ:AJ)/COUNTIF(Invoices!AI:AJ,A502),0),IF(COUNTIF(Invoices!AK:AL,A502)&lt;&gt;0,IF(COUNTIF(Invoices!AK:AL,A502)&lt;&gt;0,SUMIF(Invoices!AK:AL,A502,Invoices!AL:AL)/COUNTIF(Invoices!AK:AL,A502),0),IF(COUNTIF(Invoices!AM:AN,A502)&lt;&gt;0,IF(COUNTIF(Invoices!AM:AN,A502)&lt;&gt;0,SUMIF(Invoices!AM:AN,A502,Invoices!AN:AN)/COUNTIF(Invoices!AM:AN,A502),0),"Not Available")))))))))))))))</f>
        <v>0.99</v>
      </c>
    </row>
    <row r="503" spans="1:5" ht="13" x14ac:dyDescent="0.15">
      <c r="A503" s="6" t="s">
        <v>1507</v>
      </c>
      <c r="B503" s="6" t="s">
        <v>1508</v>
      </c>
      <c r="C503" s="6" t="s">
        <v>866</v>
      </c>
      <c r="D503" s="6" t="s">
        <v>543</v>
      </c>
      <c r="E503" t="str">
        <f>IF(COUNTIF(Invoices!K:L,A503)&lt;&gt;0,IF(COUNTIF(Invoices!K:L,A503)&lt;&gt;0,SUMIF(Invoices!K:L,A503,Invoices!L:L)/COUNTIF(Invoices!K:L,A503),0),IF(COUNTIF(Invoices!M:N,A503)&lt;&gt;0,IF(COUNTIF(Invoices!M:N,A503)&lt;&gt;0,SUMIF(Invoices!M:N,A503,Invoices!N:N)/COUNTIF(Invoices!M:N,A503),0),IF(COUNTIF(Invoices!O:P,A503)&lt;&gt;0,IF(COUNTIF(Invoices!O:P,A503)&lt;&gt;0,SUMIF(Invoices!O:P,A503,Invoices!P:P)/COUNTIF(Invoices!O:P,A503),0),IF(COUNTIF(Invoices!Q:R,A503)&lt;&gt;0,IF(COUNTIF(Invoices!Q:R,A503)&lt;&gt;0,SUMIF(Invoices!Q:R,A503,Invoices!R:R)/COUNTIF(Invoices!Q:R,A503),0),IF(COUNTIF(Invoices!S:T,A503)&lt;&gt;0,IF(COUNTIF(Invoices!S:T,A503)&lt;&gt;0,SUMIF(Invoices!S:T,A503,Invoices!T:T)/COUNTIF(Invoices!S:T,A503),0),IF(COUNTIF(Invoices!U:V,A503)&lt;&gt;0,IF(COUNTIF(Invoices!U:V,A503)&lt;&gt;0,SUMIF(Invoices!U:V,A503,Invoices!V:V)/COUNTIF(Invoices!U:V,A503),0),IF(COUNTIF(Invoices!W:X,A503)&lt;&gt;0,IF(COUNTIF(Invoices!W:X,A503)&lt;&gt;0,SUMIF(Invoices!W:X,A503,Invoices!X:X)/COUNTIF(Invoices!W:X,A503),0),IF(COUNTIF(Invoices!Y:Z,A503)&lt;&gt;0,IF(COUNTIF(Invoices!Y:Z,A503)&lt;&gt;0,SUMIF(Invoices!Y:Z,A503,Invoices!Z:Z)/COUNTIF(Invoices!Y:Z,A503),0),IF(COUNTIF(Invoices!AA:AB,A503)&lt;&gt;0,IF(COUNTIF(Invoices!AA:AB,A503)&lt;&gt;0,SUMIF(Invoices!AA:AB,A503,Invoices!AB:AB)/COUNTIF(Invoices!AA:AB,A503),0),IF(COUNTIF(Invoices!AC:AD,A503)&lt;&gt;0,IF(COUNTIF(Invoices!AC:AD,A503)&lt;&gt;0,SUMIF(Invoices!AC:AD,A503,Invoices!AD:AD)/COUNTIF(Invoices!AC:AD,A503),0),IF(COUNTIF(Invoices!AE:AF,A503)&lt;&gt;0,IF(COUNTIF(Invoices!AE:AF,A503)&lt;&gt;0,SUMIF(Invoices!AE:AF,A503,Invoices!AF:AF)/COUNTIF(Invoices!AE:AF,A503),0),IF(COUNTIF(Invoices!AG:AH,A503)&lt;&gt;0,IF(COUNTIF(Invoices!AG:AH,A503)&lt;&gt;0,SUMIF(Invoices!AG:AH,A503,Invoices!AH:AH)/COUNTIF(Invoices!AG:AH,A503),0),IF(COUNTIF(Invoices!AI:AJ,A503)&lt;&gt;0,IF(COUNTIF(Invoices!AI:AJ,A503)&lt;&gt;0,SUMIF(Invoices!AI:AJ,A503,Invoices!AJ:AJ)/COUNTIF(Invoices!AI:AJ,A503),0),IF(COUNTIF(Invoices!AK:AL,A503)&lt;&gt;0,IF(COUNTIF(Invoices!AK:AL,A503)&lt;&gt;0,SUMIF(Invoices!AK:AL,A503,Invoices!AL:AL)/COUNTIF(Invoices!AK:AL,A503),0),IF(COUNTIF(Invoices!AM:AN,A503)&lt;&gt;0,IF(COUNTIF(Invoices!AM:AN,A503)&lt;&gt;0,SUMIF(Invoices!AM:AN,A503,Invoices!AN:AN)/COUNTIF(Invoices!AM:AN,A503),0),"Not Available")))))))))))))))</f>
        <v>Not Available</v>
      </c>
    </row>
    <row r="504" spans="1:5" ht="13" x14ac:dyDescent="0.15">
      <c r="A504" s="6" t="s">
        <v>1509</v>
      </c>
      <c r="B504" s="6" t="s">
        <v>736</v>
      </c>
      <c r="C504" s="6" t="s">
        <v>735</v>
      </c>
      <c r="D504" s="6" t="s">
        <v>736</v>
      </c>
      <c r="E504" t="str">
        <f>IF(COUNTIF(Invoices!K:L,A504)&lt;&gt;0,IF(COUNTIF(Invoices!K:L,A504)&lt;&gt;0,SUMIF(Invoices!K:L,A504,Invoices!L:L)/COUNTIF(Invoices!K:L,A504),0),IF(COUNTIF(Invoices!M:N,A504)&lt;&gt;0,IF(COUNTIF(Invoices!M:N,A504)&lt;&gt;0,SUMIF(Invoices!M:N,A504,Invoices!N:N)/COUNTIF(Invoices!M:N,A504),0),IF(COUNTIF(Invoices!O:P,A504)&lt;&gt;0,IF(COUNTIF(Invoices!O:P,A504)&lt;&gt;0,SUMIF(Invoices!O:P,A504,Invoices!P:P)/COUNTIF(Invoices!O:P,A504),0),IF(COUNTIF(Invoices!Q:R,A504)&lt;&gt;0,IF(COUNTIF(Invoices!Q:R,A504)&lt;&gt;0,SUMIF(Invoices!Q:R,A504,Invoices!R:R)/COUNTIF(Invoices!Q:R,A504),0),IF(COUNTIF(Invoices!S:T,A504)&lt;&gt;0,IF(COUNTIF(Invoices!S:T,A504)&lt;&gt;0,SUMIF(Invoices!S:T,A504,Invoices!T:T)/COUNTIF(Invoices!S:T,A504),0),IF(COUNTIF(Invoices!U:V,A504)&lt;&gt;0,IF(COUNTIF(Invoices!U:V,A504)&lt;&gt;0,SUMIF(Invoices!U:V,A504,Invoices!V:V)/COUNTIF(Invoices!U:V,A504),0),IF(COUNTIF(Invoices!W:X,A504)&lt;&gt;0,IF(COUNTIF(Invoices!W:X,A504)&lt;&gt;0,SUMIF(Invoices!W:X,A504,Invoices!X:X)/COUNTIF(Invoices!W:X,A504),0),IF(COUNTIF(Invoices!Y:Z,A504)&lt;&gt;0,IF(COUNTIF(Invoices!Y:Z,A504)&lt;&gt;0,SUMIF(Invoices!Y:Z,A504,Invoices!Z:Z)/COUNTIF(Invoices!Y:Z,A504),0),IF(COUNTIF(Invoices!AA:AB,A504)&lt;&gt;0,IF(COUNTIF(Invoices!AA:AB,A504)&lt;&gt;0,SUMIF(Invoices!AA:AB,A504,Invoices!AB:AB)/COUNTIF(Invoices!AA:AB,A504),0),IF(COUNTIF(Invoices!AC:AD,A504)&lt;&gt;0,IF(COUNTIF(Invoices!AC:AD,A504)&lt;&gt;0,SUMIF(Invoices!AC:AD,A504,Invoices!AD:AD)/COUNTIF(Invoices!AC:AD,A504),0),IF(COUNTIF(Invoices!AE:AF,A504)&lt;&gt;0,IF(COUNTIF(Invoices!AE:AF,A504)&lt;&gt;0,SUMIF(Invoices!AE:AF,A504,Invoices!AF:AF)/COUNTIF(Invoices!AE:AF,A504),0),IF(COUNTIF(Invoices!AG:AH,A504)&lt;&gt;0,IF(COUNTIF(Invoices!AG:AH,A504)&lt;&gt;0,SUMIF(Invoices!AG:AH,A504,Invoices!AH:AH)/COUNTIF(Invoices!AG:AH,A504),0),IF(COUNTIF(Invoices!AI:AJ,A504)&lt;&gt;0,IF(COUNTIF(Invoices!AI:AJ,A504)&lt;&gt;0,SUMIF(Invoices!AI:AJ,A504,Invoices!AJ:AJ)/COUNTIF(Invoices!AI:AJ,A504),0),IF(COUNTIF(Invoices!AK:AL,A504)&lt;&gt;0,IF(COUNTIF(Invoices!AK:AL,A504)&lt;&gt;0,SUMIF(Invoices!AK:AL,A504,Invoices!AL:AL)/COUNTIF(Invoices!AK:AL,A504),0),IF(COUNTIF(Invoices!AM:AN,A504)&lt;&gt;0,IF(COUNTIF(Invoices!AM:AN,A504)&lt;&gt;0,SUMIF(Invoices!AM:AN,A504,Invoices!AN:AN)/COUNTIF(Invoices!AM:AN,A504),0),"Not Available")))))))))))))))</f>
        <v>Not Available</v>
      </c>
    </row>
    <row r="505" spans="1:5" ht="13" x14ac:dyDescent="0.15">
      <c r="A505" s="6" t="s">
        <v>1510</v>
      </c>
      <c r="B505" s="6" t="s">
        <v>1269</v>
      </c>
      <c r="C505" s="6" t="s">
        <v>586</v>
      </c>
      <c r="D505" s="6" t="s">
        <v>587</v>
      </c>
      <c r="E505">
        <f ca="1">IF(COUNTIF(Invoices!K:L,A505)&lt;&gt;0,IF(COUNTIF(Invoices!K:L,A505)&lt;&gt;0,SUMIF(Invoices!K:L,A505,Invoices!L:L)/COUNTIF(Invoices!K:L,A505),0),IF(COUNTIF(Invoices!M:N,A505)&lt;&gt;0,IF(COUNTIF(Invoices!M:N,A505)&lt;&gt;0,SUMIF(Invoices!M:N,A505,Invoices!N:N)/COUNTIF(Invoices!M:N,A505),0),IF(COUNTIF(Invoices!O:P,A505)&lt;&gt;0,IF(COUNTIF(Invoices!O:P,A505)&lt;&gt;0,SUMIF(Invoices!O:P,A505,Invoices!P:P)/COUNTIF(Invoices!O:P,A505),0),IF(COUNTIF(Invoices!Q:R,A505)&lt;&gt;0,IF(COUNTIF(Invoices!Q:R,A505)&lt;&gt;0,SUMIF(Invoices!Q:R,A505,Invoices!R:R)/COUNTIF(Invoices!Q:R,A505),0),IF(COUNTIF(Invoices!S:T,A505)&lt;&gt;0,IF(COUNTIF(Invoices!S:T,A505)&lt;&gt;0,SUMIF(Invoices!S:T,A505,Invoices!T:T)/COUNTIF(Invoices!S:T,A505),0),IF(COUNTIF(Invoices!U:V,A505)&lt;&gt;0,IF(COUNTIF(Invoices!U:V,A505)&lt;&gt;0,SUMIF(Invoices!U:V,A505,Invoices!V:V)/COUNTIF(Invoices!U:V,A505),0),IF(COUNTIF(Invoices!W:X,A505)&lt;&gt;0,IF(COUNTIF(Invoices!W:X,A505)&lt;&gt;0,SUMIF(Invoices!W:X,A505,Invoices!X:X)/COUNTIF(Invoices!W:X,A505),0),IF(COUNTIF(Invoices!Y:Z,A505)&lt;&gt;0,IF(COUNTIF(Invoices!Y:Z,A505)&lt;&gt;0,SUMIF(Invoices!Y:Z,A505,Invoices!Z:Z)/COUNTIF(Invoices!Y:Z,A505),0),IF(COUNTIF(Invoices!AA:AB,A505)&lt;&gt;0,IF(COUNTIF(Invoices!AA:AB,A505)&lt;&gt;0,SUMIF(Invoices!AA:AB,A505,Invoices!AB:AB)/COUNTIF(Invoices!AA:AB,A505),0),IF(COUNTIF(Invoices!AC:AD,A505)&lt;&gt;0,IF(COUNTIF(Invoices!AC:AD,A505)&lt;&gt;0,SUMIF(Invoices!AC:AD,A505,Invoices!AD:AD)/COUNTIF(Invoices!AC:AD,A505),0),IF(COUNTIF(Invoices!AE:AF,A505)&lt;&gt;0,IF(COUNTIF(Invoices!AE:AF,A505)&lt;&gt;0,SUMIF(Invoices!AE:AF,A505,Invoices!AF:AF)/COUNTIF(Invoices!AE:AF,A505),0),IF(COUNTIF(Invoices!AG:AH,A505)&lt;&gt;0,IF(COUNTIF(Invoices!AG:AH,A505)&lt;&gt;0,SUMIF(Invoices!AG:AH,A505,Invoices!AH:AH)/COUNTIF(Invoices!AG:AH,A505),0),IF(COUNTIF(Invoices!AI:AJ,A505)&lt;&gt;0,IF(COUNTIF(Invoices!AI:AJ,A505)&lt;&gt;0,SUMIF(Invoices!AI:AJ,A505,Invoices!AJ:AJ)/COUNTIF(Invoices!AI:AJ,A505),0),IF(COUNTIF(Invoices!AK:AL,A505)&lt;&gt;0,IF(COUNTIF(Invoices!AK:AL,A505)&lt;&gt;0,SUMIF(Invoices!AK:AL,A505,Invoices!AL:AL)/COUNTIF(Invoices!AK:AL,A505),0),IF(COUNTIF(Invoices!AM:AN,A505)&lt;&gt;0,IF(COUNTIF(Invoices!AM:AN,A505)&lt;&gt;0,SUMIF(Invoices!AM:AN,A505,Invoices!AN:AN)/COUNTIF(Invoices!AM:AN,A505),0),"Not Available")))))))))))))))</f>
        <v>0.99</v>
      </c>
    </row>
    <row r="506" spans="1:5" ht="13" x14ac:dyDescent="0.15">
      <c r="A506" s="6" t="s">
        <v>1511</v>
      </c>
      <c r="B506" s="6" t="s">
        <v>1512</v>
      </c>
      <c r="C506" s="6" t="s">
        <v>1513</v>
      </c>
      <c r="D506" s="6" t="s">
        <v>1514</v>
      </c>
      <c r="E506">
        <f ca="1">IF(COUNTIF(Invoices!K:L,A506)&lt;&gt;0,IF(COUNTIF(Invoices!K:L,A506)&lt;&gt;0,SUMIF(Invoices!K:L,A506,Invoices!L:L)/COUNTIF(Invoices!K:L,A506),0),IF(COUNTIF(Invoices!M:N,A506)&lt;&gt;0,IF(COUNTIF(Invoices!M:N,A506)&lt;&gt;0,SUMIF(Invoices!M:N,A506,Invoices!N:N)/COUNTIF(Invoices!M:N,A506),0),IF(COUNTIF(Invoices!O:P,A506)&lt;&gt;0,IF(COUNTIF(Invoices!O:P,A506)&lt;&gt;0,SUMIF(Invoices!O:P,A506,Invoices!P:P)/COUNTIF(Invoices!O:P,A506),0),IF(COUNTIF(Invoices!Q:R,A506)&lt;&gt;0,IF(COUNTIF(Invoices!Q:R,A506)&lt;&gt;0,SUMIF(Invoices!Q:R,A506,Invoices!R:R)/COUNTIF(Invoices!Q:R,A506),0),IF(COUNTIF(Invoices!S:T,A506)&lt;&gt;0,IF(COUNTIF(Invoices!S:T,A506)&lt;&gt;0,SUMIF(Invoices!S:T,A506,Invoices!T:T)/COUNTIF(Invoices!S:T,A506),0),IF(COUNTIF(Invoices!U:V,A506)&lt;&gt;0,IF(COUNTIF(Invoices!U:V,A506)&lt;&gt;0,SUMIF(Invoices!U:V,A506,Invoices!V:V)/COUNTIF(Invoices!U:V,A506),0),IF(COUNTIF(Invoices!W:X,A506)&lt;&gt;0,IF(COUNTIF(Invoices!W:X,A506)&lt;&gt;0,SUMIF(Invoices!W:X,A506,Invoices!X:X)/COUNTIF(Invoices!W:X,A506),0),IF(COUNTIF(Invoices!Y:Z,A506)&lt;&gt;0,IF(COUNTIF(Invoices!Y:Z,A506)&lt;&gt;0,SUMIF(Invoices!Y:Z,A506,Invoices!Z:Z)/COUNTIF(Invoices!Y:Z,A506),0),IF(COUNTIF(Invoices!AA:AB,A506)&lt;&gt;0,IF(COUNTIF(Invoices!AA:AB,A506)&lt;&gt;0,SUMIF(Invoices!AA:AB,A506,Invoices!AB:AB)/COUNTIF(Invoices!AA:AB,A506),0),IF(COUNTIF(Invoices!AC:AD,A506)&lt;&gt;0,IF(COUNTIF(Invoices!AC:AD,A506)&lt;&gt;0,SUMIF(Invoices!AC:AD,A506,Invoices!AD:AD)/COUNTIF(Invoices!AC:AD,A506),0),IF(COUNTIF(Invoices!AE:AF,A506)&lt;&gt;0,IF(COUNTIF(Invoices!AE:AF,A506)&lt;&gt;0,SUMIF(Invoices!AE:AF,A506,Invoices!AF:AF)/COUNTIF(Invoices!AE:AF,A506),0),IF(COUNTIF(Invoices!AG:AH,A506)&lt;&gt;0,IF(COUNTIF(Invoices!AG:AH,A506)&lt;&gt;0,SUMIF(Invoices!AG:AH,A506,Invoices!AH:AH)/COUNTIF(Invoices!AG:AH,A506),0),IF(COUNTIF(Invoices!AI:AJ,A506)&lt;&gt;0,IF(COUNTIF(Invoices!AI:AJ,A506)&lt;&gt;0,SUMIF(Invoices!AI:AJ,A506,Invoices!AJ:AJ)/COUNTIF(Invoices!AI:AJ,A506),0),IF(COUNTIF(Invoices!AK:AL,A506)&lt;&gt;0,IF(COUNTIF(Invoices!AK:AL,A506)&lt;&gt;0,SUMIF(Invoices!AK:AL,A506,Invoices!AL:AL)/COUNTIF(Invoices!AK:AL,A506),0),IF(COUNTIF(Invoices!AM:AN,A506)&lt;&gt;0,IF(COUNTIF(Invoices!AM:AN,A506)&lt;&gt;0,SUMIF(Invoices!AM:AN,A506,Invoices!AN:AN)/COUNTIF(Invoices!AM:AN,A506),0),"Not Available")))))))))))))))</f>
        <v>0.99</v>
      </c>
    </row>
    <row r="507" spans="1:5" ht="13" x14ac:dyDescent="0.15">
      <c r="A507" s="6" t="s">
        <v>1515</v>
      </c>
      <c r="B507" s="6" t="s">
        <v>1473</v>
      </c>
      <c r="C507" s="6" t="s">
        <v>1472</v>
      </c>
      <c r="D507" s="6" t="s">
        <v>1021</v>
      </c>
      <c r="E507">
        <f ca="1">IF(COUNTIF(Invoices!K:L,A507)&lt;&gt;0,IF(COUNTIF(Invoices!K:L,A507)&lt;&gt;0,SUMIF(Invoices!K:L,A507,Invoices!L:L)/COUNTIF(Invoices!K:L,A507),0),IF(COUNTIF(Invoices!M:N,A507)&lt;&gt;0,IF(COUNTIF(Invoices!M:N,A507)&lt;&gt;0,SUMIF(Invoices!M:N,A507,Invoices!N:N)/COUNTIF(Invoices!M:N,A507),0),IF(COUNTIF(Invoices!O:P,A507)&lt;&gt;0,IF(COUNTIF(Invoices!O:P,A507)&lt;&gt;0,SUMIF(Invoices!O:P,A507,Invoices!P:P)/COUNTIF(Invoices!O:P,A507),0),IF(COUNTIF(Invoices!Q:R,A507)&lt;&gt;0,IF(COUNTIF(Invoices!Q:R,A507)&lt;&gt;0,SUMIF(Invoices!Q:R,A507,Invoices!R:R)/COUNTIF(Invoices!Q:R,A507),0),IF(COUNTIF(Invoices!S:T,A507)&lt;&gt;0,IF(COUNTIF(Invoices!S:T,A507)&lt;&gt;0,SUMIF(Invoices!S:T,A507,Invoices!T:T)/COUNTIF(Invoices!S:T,A507),0),IF(COUNTIF(Invoices!U:V,A507)&lt;&gt;0,IF(COUNTIF(Invoices!U:V,A507)&lt;&gt;0,SUMIF(Invoices!U:V,A507,Invoices!V:V)/COUNTIF(Invoices!U:V,A507),0),IF(COUNTIF(Invoices!W:X,A507)&lt;&gt;0,IF(COUNTIF(Invoices!W:X,A507)&lt;&gt;0,SUMIF(Invoices!W:X,A507,Invoices!X:X)/COUNTIF(Invoices!W:X,A507),0),IF(COUNTIF(Invoices!Y:Z,A507)&lt;&gt;0,IF(COUNTIF(Invoices!Y:Z,A507)&lt;&gt;0,SUMIF(Invoices!Y:Z,A507,Invoices!Z:Z)/COUNTIF(Invoices!Y:Z,A507),0),IF(COUNTIF(Invoices!AA:AB,A507)&lt;&gt;0,IF(COUNTIF(Invoices!AA:AB,A507)&lt;&gt;0,SUMIF(Invoices!AA:AB,A507,Invoices!AB:AB)/COUNTIF(Invoices!AA:AB,A507),0),IF(COUNTIF(Invoices!AC:AD,A507)&lt;&gt;0,IF(COUNTIF(Invoices!AC:AD,A507)&lt;&gt;0,SUMIF(Invoices!AC:AD,A507,Invoices!AD:AD)/COUNTIF(Invoices!AC:AD,A507),0),IF(COUNTIF(Invoices!AE:AF,A507)&lt;&gt;0,IF(COUNTIF(Invoices!AE:AF,A507)&lt;&gt;0,SUMIF(Invoices!AE:AF,A507,Invoices!AF:AF)/COUNTIF(Invoices!AE:AF,A507),0),IF(COUNTIF(Invoices!AG:AH,A507)&lt;&gt;0,IF(COUNTIF(Invoices!AG:AH,A507)&lt;&gt;0,SUMIF(Invoices!AG:AH,A507,Invoices!AH:AH)/COUNTIF(Invoices!AG:AH,A507),0),IF(COUNTIF(Invoices!AI:AJ,A507)&lt;&gt;0,IF(COUNTIF(Invoices!AI:AJ,A507)&lt;&gt;0,SUMIF(Invoices!AI:AJ,A507,Invoices!AJ:AJ)/COUNTIF(Invoices!AI:AJ,A507),0),IF(COUNTIF(Invoices!AK:AL,A507)&lt;&gt;0,IF(COUNTIF(Invoices!AK:AL,A507)&lt;&gt;0,SUMIF(Invoices!AK:AL,A507,Invoices!AL:AL)/COUNTIF(Invoices!AK:AL,A507),0),IF(COUNTIF(Invoices!AM:AN,A507)&lt;&gt;0,IF(COUNTIF(Invoices!AM:AN,A507)&lt;&gt;0,SUMIF(Invoices!AM:AN,A507,Invoices!AN:AN)/COUNTIF(Invoices!AM:AN,A507),0),"Not Available")))))))))))))))</f>
        <v>0.99</v>
      </c>
    </row>
    <row r="508" spans="1:5" ht="13" x14ac:dyDescent="0.15">
      <c r="A508" s="6" t="s">
        <v>1516</v>
      </c>
      <c r="B508" s="6" t="s">
        <v>543</v>
      </c>
      <c r="C508" s="6" t="s">
        <v>866</v>
      </c>
      <c r="D508" s="6" t="s">
        <v>543</v>
      </c>
      <c r="E508">
        <f ca="1">IF(COUNTIF(Invoices!K:L,A508)&lt;&gt;0,IF(COUNTIF(Invoices!K:L,A508)&lt;&gt;0,SUMIF(Invoices!K:L,A508,Invoices!L:L)/COUNTIF(Invoices!K:L,A508),0),IF(COUNTIF(Invoices!M:N,A508)&lt;&gt;0,IF(COUNTIF(Invoices!M:N,A508)&lt;&gt;0,SUMIF(Invoices!M:N,A508,Invoices!N:N)/COUNTIF(Invoices!M:N,A508),0),IF(COUNTIF(Invoices!O:P,A508)&lt;&gt;0,IF(COUNTIF(Invoices!O:P,A508)&lt;&gt;0,SUMIF(Invoices!O:P,A508,Invoices!P:P)/COUNTIF(Invoices!O:P,A508),0),IF(COUNTIF(Invoices!Q:R,A508)&lt;&gt;0,IF(COUNTIF(Invoices!Q:R,A508)&lt;&gt;0,SUMIF(Invoices!Q:R,A508,Invoices!R:R)/COUNTIF(Invoices!Q:R,A508),0),IF(COUNTIF(Invoices!S:T,A508)&lt;&gt;0,IF(COUNTIF(Invoices!S:T,A508)&lt;&gt;0,SUMIF(Invoices!S:T,A508,Invoices!T:T)/COUNTIF(Invoices!S:T,A508),0),IF(COUNTIF(Invoices!U:V,A508)&lt;&gt;0,IF(COUNTIF(Invoices!U:V,A508)&lt;&gt;0,SUMIF(Invoices!U:V,A508,Invoices!V:V)/COUNTIF(Invoices!U:V,A508),0),IF(COUNTIF(Invoices!W:X,A508)&lt;&gt;0,IF(COUNTIF(Invoices!W:X,A508)&lt;&gt;0,SUMIF(Invoices!W:X,A508,Invoices!X:X)/COUNTIF(Invoices!W:X,A508),0),IF(COUNTIF(Invoices!Y:Z,A508)&lt;&gt;0,IF(COUNTIF(Invoices!Y:Z,A508)&lt;&gt;0,SUMIF(Invoices!Y:Z,A508,Invoices!Z:Z)/COUNTIF(Invoices!Y:Z,A508),0),IF(COUNTIF(Invoices!AA:AB,A508)&lt;&gt;0,IF(COUNTIF(Invoices!AA:AB,A508)&lt;&gt;0,SUMIF(Invoices!AA:AB,A508,Invoices!AB:AB)/COUNTIF(Invoices!AA:AB,A508),0),IF(COUNTIF(Invoices!AC:AD,A508)&lt;&gt;0,IF(COUNTIF(Invoices!AC:AD,A508)&lt;&gt;0,SUMIF(Invoices!AC:AD,A508,Invoices!AD:AD)/COUNTIF(Invoices!AC:AD,A508),0),IF(COUNTIF(Invoices!AE:AF,A508)&lt;&gt;0,IF(COUNTIF(Invoices!AE:AF,A508)&lt;&gt;0,SUMIF(Invoices!AE:AF,A508,Invoices!AF:AF)/COUNTIF(Invoices!AE:AF,A508),0),IF(COUNTIF(Invoices!AG:AH,A508)&lt;&gt;0,IF(COUNTIF(Invoices!AG:AH,A508)&lt;&gt;0,SUMIF(Invoices!AG:AH,A508,Invoices!AH:AH)/COUNTIF(Invoices!AG:AH,A508),0),IF(COUNTIF(Invoices!AI:AJ,A508)&lt;&gt;0,IF(COUNTIF(Invoices!AI:AJ,A508)&lt;&gt;0,SUMIF(Invoices!AI:AJ,A508,Invoices!AJ:AJ)/COUNTIF(Invoices!AI:AJ,A508),0),IF(COUNTIF(Invoices!AK:AL,A508)&lt;&gt;0,IF(COUNTIF(Invoices!AK:AL,A508)&lt;&gt;0,SUMIF(Invoices!AK:AL,A508,Invoices!AL:AL)/COUNTIF(Invoices!AK:AL,A508),0),IF(COUNTIF(Invoices!AM:AN,A508)&lt;&gt;0,IF(COUNTIF(Invoices!AM:AN,A508)&lt;&gt;0,SUMIF(Invoices!AM:AN,A508,Invoices!AN:AN)/COUNTIF(Invoices!AM:AN,A508),0),"Not Available")))))))))))))))</f>
        <v>0.99</v>
      </c>
    </row>
    <row r="509" spans="1:5" ht="13" x14ac:dyDescent="0.15">
      <c r="A509" s="6" t="s">
        <v>1517</v>
      </c>
      <c r="C509" s="6" t="s">
        <v>706</v>
      </c>
      <c r="D509" s="6" t="s">
        <v>707</v>
      </c>
      <c r="E509">
        <f ca="1">IF(COUNTIF(Invoices!K:L,A509)&lt;&gt;0,IF(COUNTIF(Invoices!K:L,A509)&lt;&gt;0,SUMIF(Invoices!K:L,A509,Invoices!L:L)/COUNTIF(Invoices!K:L,A509),0),IF(COUNTIF(Invoices!M:N,A509)&lt;&gt;0,IF(COUNTIF(Invoices!M:N,A509)&lt;&gt;0,SUMIF(Invoices!M:N,A509,Invoices!N:N)/COUNTIF(Invoices!M:N,A509),0),IF(COUNTIF(Invoices!O:P,A509)&lt;&gt;0,IF(COUNTIF(Invoices!O:P,A509)&lt;&gt;0,SUMIF(Invoices!O:P,A509,Invoices!P:P)/COUNTIF(Invoices!O:P,A509),0),IF(COUNTIF(Invoices!Q:R,A509)&lt;&gt;0,IF(COUNTIF(Invoices!Q:R,A509)&lt;&gt;0,SUMIF(Invoices!Q:R,A509,Invoices!R:R)/COUNTIF(Invoices!Q:R,A509),0),IF(COUNTIF(Invoices!S:T,A509)&lt;&gt;0,IF(COUNTIF(Invoices!S:T,A509)&lt;&gt;0,SUMIF(Invoices!S:T,A509,Invoices!T:T)/COUNTIF(Invoices!S:T,A509),0),IF(COUNTIF(Invoices!U:V,A509)&lt;&gt;0,IF(COUNTIF(Invoices!U:V,A509)&lt;&gt;0,SUMIF(Invoices!U:V,A509,Invoices!V:V)/COUNTIF(Invoices!U:V,A509),0),IF(COUNTIF(Invoices!W:X,A509)&lt;&gt;0,IF(COUNTIF(Invoices!W:X,A509)&lt;&gt;0,SUMIF(Invoices!W:X,A509,Invoices!X:X)/COUNTIF(Invoices!W:X,A509),0),IF(COUNTIF(Invoices!Y:Z,A509)&lt;&gt;0,IF(COUNTIF(Invoices!Y:Z,A509)&lt;&gt;0,SUMIF(Invoices!Y:Z,A509,Invoices!Z:Z)/COUNTIF(Invoices!Y:Z,A509),0),IF(COUNTIF(Invoices!AA:AB,A509)&lt;&gt;0,IF(COUNTIF(Invoices!AA:AB,A509)&lt;&gt;0,SUMIF(Invoices!AA:AB,A509,Invoices!AB:AB)/COUNTIF(Invoices!AA:AB,A509),0),IF(COUNTIF(Invoices!AC:AD,A509)&lt;&gt;0,IF(COUNTIF(Invoices!AC:AD,A509)&lt;&gt;0,SUMIF(Invoices!AC:AD,A509,Invoices!AD:AD)/COUNTIF(Invoices!AC:AD,A509),0),IF(COUNTIF(Invoices!AE:AF,A509)&lt;&gt;0,IF(COUNTIF(Invoices!AE:AF,A509)&lt;&gt;0,SUMIF(Invoices!AE:AF,A509,Invoices!AF:AF)/COUNTIF(Invoices!AE:AF,A509),0),IF(COUNTIF(Invoices!AG:AH,A509)&lt;&gt;0,IF(COUNTIF(Invoices!AG:AH,A509)&lt;&gt;0,SUMIF(Invoices!AG:AH,A509,Invoices!AH:AH)/COUNTIF(Invoices!AG:AH,A509),0),IF(COUNTIF(Invoices!AI:AJ,A509)&lt;&gt;0,IF(COUNTIF(Invoices!AI:AJ,A509)&lt;&gt;0,SUMIF(Invoices!AI:AJ,A509,Invoices!AJ:AJ)/COUNTIF(Invoices!AI:AJ,A509),0),IF(COUNTIF(Invoices!AK:AL,A509)&lt;&gt;0,IF(COUNTIF(Invoices!AK:AL,A509)&lt;&gt;0,SUMIF(Invoices!AK:AL,A509,Invoices!AL:AL)/COUNTIF(Invoices!AK:AL,A509),0),IF(COUNTIF(Invoices!AM:AN,A509)&lt;&gt;0,IF(COUNTIF(Invoices!AM:AN,A509)&lt;&gt;0,SUMIF(Invoices!AM:AN,A509,Invoices!AN:AN)/COUNTIF(Invoices!AM:AN,A509),0),"Not Available")))))))))))))))</f>
        <v>0.99</v>
      </c>
    </row>
    <row r="510" spans="1:5" ht="13" x14ac:dyDescent="0.15">
      <c r="A510" s="6" t="s">
        <v>1518</v>
      </c>
      <c r="B510" s="6" t="s">
        <v>1519</v>
      </c>
      <c r="C510" s="6" t="s">
        <v>739</v>
      </c>
      <c r="D510" s="6" t="s">
        <v>740</v>
      </c>
      <c r="E510" t="str">
        <f>IF(COUNTIF(Invoices!K:L,A510)&lt;&gt;0,IF(COUNTIF(Invoices!K:L,A510)&lt;&gt;0,SUMIF(Invoices!K:L,A510,Invoices!L:L)/COUNTIF(Invoices!K:L,A510),0),IF(COUNTIF(Invoices!M:N,A510)&lt;&gt;0,IF(COUNTIF(Invoices!M:N,A510)&lt;&gt;0,SUMIF(Invoices!M:N,A510,Invoices!N:N)/COUNTIF(Invoices!M:N,A510),0),IF(COUNTIF(Invoices!O:P,A510)&lt;&gt;0,IF(COUNTIF(Invoices!O:P,A510)&lt;&gt;0,SUMIF(Invoices!O:P,A510,Invoices!P:P)/COUNTIF(Invoices!O:P,A510),0),IF(COUNTIF(Invoices!Q:R,A510)&lt;&gt;0,IF(COUNTIF(Invoices!Q:R,A510)&lt;&gt;0,SUMIF(Invoices!Q:R,A510,Invoices!R:R)/COUNTIF(Invoices!Q:R,A510),0),IF(COUNTIF(Invoices!S:T,A510)&lt;&gt;0,IF(COUNTIF(Invoices!S:T,A510)&lt;&gt;0,SUMIF(Invoices!S:T,A510,Invoices!T:T)/COUNTIF(Invoices!S:T,A510),0),IF(COUNTIF(Invoices!U:V,A510)&lt;&gt;0,IF(COUNTIF(Invoices!U:V,A510)&lt;&gt;0,SUMIF(Invoices!U:V,A510,Invoices!V:V)/COUNTIF(Invoices!U:V,A510),0),IF(COUNTIF(Invoices!W:X,A510)&lt;&gt;0,IF(COUNTIF(Invoices!W:X,A510)&lt;&gt;0,SUMIF(Invoices!W:X,A510,Invoices!X:X)/COUNTIF(Invoices!W:X,A510),0),IF(COUNTIF(Invoices!Y:Z,A510)&lt;&gt;0,IF(COUNTIF(Invoices!Y:Z,A510)&lt;&gt;0,SUMIF(Invoices!Y:Z,A510,Invoices!Z:Z)/COUNTIF(Invoices!Y:Z,A510),0),IF(COUNTIF(Invoices!AA:AB,A510)&lt;&gt;0,IF(COUNTIF(Invoices!AA:AB,A510)&lt;&gt;0,SUMIF(Invoices!AA:AB,A510,Invoices!AB:AB)/COUNTIF(Invoices!AA:AB,A510),0),IF(COUNTIF(Invoices!AC:AD,A510)&lt;&gt;0,IF(COUNTIF(Invoices!AC:AD,A510)&lt;&gt;0,SUMIF(Invoices!AC:AD,A510,Invoices!AD:AD)/COUNTIF(Invoices!AC:AD,A510),0),IF(COUNTIF(Invoices!AE:AF,A510)&lt;&gt;0,IF(COUNTIF(Invoices!AE:AF,A510)&lt;&gt;0,SUMIF(Invoices!AE:AF,A510,Invoices!AF:AF)/COUNTIF(Invoices!AE:AF,A510),0),IF(COUNTIF(Invoices!AG:AH,A510)&lt;&gt;0,IF(COUNTIF(Invoices!AG:AH,A510)&lt;&gt;0,SUMIF(Invoices!AG:AH,A510,Invoices!AH:AH)/COUNTIF(Invoices!AG:AH,A510),0),IF(COUNTIF(Invoices!AI:AJ,A510)&lt;&gt;0,IF(COUNTIF(Invoices!AI:AJ,A510)&lt;&gt;0,SUMIF(Invoices!AI:AJ,A510,Invoices!AJ:AJ)/COUNTIF(Invoices!AI:AJ,A510),0),IF(COUNTIF(Invoices!AK:AL,A510)&lt;&gt;0,IF(COUNTIF(Invoices!AK:AL,A510)&lt;&gt;0,SUMIF(Invoices!AK:AL,A510,Invoices!AL:AL)/COUNTIF(Invoices!AK:AL,A510),0),IF(COUNTIF(Invoices!AM:AN,A510)&lt;&gt;0,IF(COUNTIF(Invoices!AM:AN,A510)&lt;&gt;0,SUMIF(Invoices!AM:AN,A510,Invoices!AN:AN)/COUNTIF(Invoices!AM:AN,A510),0),"Not Available")))))))))))))))</f>
        <v>Not Available</v>
      </c>
    </row>
    <row r="511" spans="1:5" ht="13" x14ac:dyDescent="0.15">
      <c r="A511" s="6" t="s">
        <v>1520</v>
      </c>
      <c r="B511" s="6" t="s">
        <v>1521</v>
      </c>
      <c r="C511" s="6" t="s">
        <v>778</v>
      </c>
      <c r="D511" s="6" t="s">
        <v>779</v>
      </c>
      <c r="E511" t="str">
        <f>IF(COUNTIF(Invoices!K:L,A511)&lt;&gt;0,IF(COUNTIF(Invoices!K:L,A511)&lt;&gt;0,SUMIF(Invoices!K:L,A511,Invoices!L:L)/COUNTIF(Invoices!K:L,A511),0),IF(COUNTIF(Invoices!M:N,A511)&lt;&gt;0,IF(COUNTIF(Invoices!M:N,A511)&lt;&gt;0,SUMIF(Invoices!M:N,A511,Invoices!N:N)/COUNTIF(Invoices!M:N,A511),0),IF(COUNTIF(Invoices!O:P,A511)&lt;&gt;0,IF(COUNTIF(Invoices!O:P,A511)&lt;&gt;0,SUMIF(Invoices!O:P,A511,Invoices!P:P)/COUNTIF(Invoices!O:P,A511),0),IF(COUNTIF(Invoices!Q:R,A511)&lt;&gt;0,IF(COUNTIF(Invoices!Q:R,A511)&lt;&gt;0,SUMIF(Invoices!Q:R,A511,Invoices!R:R)/COUNTIF(Invoices!Q:R,A511),0),IF(COUNTIF(Invoices!S:T,A511)&lt;&gt;0,IF(COUNTIF(Invoices!S:T,A511)&lt;&gt;0,SUMIF(Invoices!S:T,A511,Invoices!T:T)/COUNTIF(Invoices!S:T,A511),0),IF(COUNTIF(Invoices!U:V,A511)&lt;&gt;0,IF(COUNTIF(Invoices!U:V,A511)&lt;&gt;0,SUMIF(Invoices!U:V,A511,Invoices!V:V)/COUNTIF(Invoices!U:V,A511),0),IF(COUNTIF(Invoices!W:X,A511)&lt;&gt;0,IF(COUNTIF(Invoices!W:X,A511)&lt;&gt;0,SUMIF(Invoices!W:X,A511,Invoices!X:X)/COUNTIF(Invoices!W:X,A511),0),IF(COUNTIF(Invoices!Y:Z,A511)&lt;&gt;0,IF(COUNTIF(Invoices!Y:Z,A511)&lt;&gt;0,SUMIF(Invoices!Y:Z,A511,Invoices!Z:Z)/COUNTIF(Invoices!Y:Z,A511),0),IF(COUNTIF(Invoices!AA:AB,A511)&lt;&gt;0,IF(COUNTIF(Invoices!AA:AB,A511)&lt;&gt;0,SUMIF(Invoices!AA:AB,A511,Invoices!AB:AB)/COUNTIF(Invoices!AA:AB,A511),0),IF(COUNTIF(Invoices!AC:AD,A511)&lt;&gt;0,IF(COUNTIF(Invoices!AC:AD,A511)&lt;&gt;0,SUMIF(Invoices!AC:AD,A511,Invoices!AD:AD)/COUNTIF(Invoices!AC:AD,A511),0),IF(COUNTIF(Invoices!AE:AF,A511)&lt;&gt;0,IF(COUNTIF(Invoices!AE:AF,A511)&lt;&gt;0,SUMIF(Invoices!AE:AF,A511,Invoices!AF:AF)/COUNTIF(Invoices!AE:AF,A511),0),IF(COUNTIF(Invoices!AG:AH,A511)&lt;&gt;0,IF(COUNTIF(Invoices!AG:AH,A511)&lt;&gt;0,SUMIF(Invoices!AG:AH,A511,Invoices!AH:AH)/COUNTIF(Invoices!AG:AH,A511),0),IF(COUNTIF(Invoices!AI:AJ,A511)&lt;&gt;0,IF(COUNTIF(Invoices!AI:AJ,A511)&lt;&gt;0,SUMIF(Invoices!AI:AJ,A511,Invoices!AJ:AJ)/COUNTIF(Invoices!AI:AJ,A511),0),IF(COUNTIF(Invoices!AK:AL,A511)&lt;&gt;0,IF(COUNTIF(Invoices!AK:AL,A511)&lt;&gt;0,SUMIF(Invoices!AK:AL,A511,Invoices!AL:AL)/COUNTIF(Invoices!AK:AL,A511),0),IF(COUNTIF(Invoices!AM:AN,A511)&lt;&gt;0,IF(COUNTIF(Invoices!AM:AN,A511)&lt;&gt;0,SUMIF(Invoices!AM:AN,A511,Invoices!AN:AN)/COUNTIF(Invoices!AM:AN,A511),0),"Not Available")))))))))))))))</f>
        <v>Not Available</v>
      </c>
    </row>
    <row r="512" spans="1:5" ht="13" x14ac:dyDescent="0.15">
      <c r="A512" s="6" t="s">
        <v>1522</v>
      </c>
      <c r="B512" s="6" t="s">
        <v>808</v>
      </c>
      <c r="C512" s="6" t="s">
        <v>809</v>
      </c>
      <c r="D512" s="6" t="s">
        <v>810</v>
      </c>
      <c r="E512" t="str">
        <f>IF(COUNTIF(Invoices!K:L,A512)&lt;&gt;0,IF(COUNTIF(Invoices!K:L,A512)&lt;&gt;0,SUMIF(Invoices!K:L,A512,Invoices!L:L)/COUNTIF(Invoices!K:L,A512),0),IF(COUNTIF(Invoices!M:N,A512)&lt;&gt;0,IF(COUNTIF(Invoices!M:N,A512)&lt;&gt;0,SUMIF(Invoices!M:N,A512,Invoices!N:N)/COUNTIF(Invoices!M:N,A512),0),IF(COUNTIF(Invoices!O:P,A512)&lt;&gt;0,IF(COUNTIF(Invoices!O:P,A512)&lt;&gt;0,SUMIF(Invoices!O:P,A512,Invoices!P:P)/COUNTIF(Invoices!O:P,A512),0),IF(COUNTIF(Invoices!Q:R,A512)&lt;&gt;0,IF(COUNTIF(Invoices!Q:R,A512)&lt;&gt;0,SUMIF(Invoices!Q:R,A512,Invoices!R:R)/COUNTIF(Invoices!Q:R,A512),0),IF(COUNTIF(Invoices!S:T,A512)&lt;&gt;0,IF(COUNTIF(Invoices!S:T,A512)&lt;&gt;0,SUMIF(Invoices!S:T,A512,Invoices!T:T)/COUNTIF(Invoices!S:T,A512),0),IF(COUNTIF(Invoices!U:V,A512)&lt;&gt;0,IF(COUNTIF(Invoices!U:V,A512)&lt;&gt;0,SUMIF(Invoices!U:V,A512,Invoices!V:V)/COUNTIF(Invoices!U:V,A512),0),IF(COUNTIF(Invoices!W:X,A512)&lt;&gt;0,IF(COUNTIF(Invoices!W:X,A512)&lt;&gt;0,SUMIF(Invoices!W:X,A512,Invoices!X:X)/COUNTIF(Invoices!W:X,A512),0),IF(COUNTIF(Invoices!Y:Z,A512)&lt;&gt;0,IF(COUNTIF(Invoices!Y:Z,A512)&lt;&gt;0,SUMIF(Invoices!Y:Z,A512,Invoices!Z:Z)/COUNTIF(Invoices!Y:Z,A512),0),IF(COUNTIF(Invoices!AA:AB,A512)&lt;&gt;0,IF(COUNTIF(Invoices!AA:AB,A512)&lt;&gt;0,SUMIF(Invoices!AA:AB,A512,Invoices!AB:AB)/COUNTIF(Invoices!AA:AB,A512),0),IF(COUNTIF(Invoices!AC:AD,A512)&lt;&gt;0,IF(COUNTIF(Invoices!AC:AD,A512)&lt;&gt;0,SUMIF(Invoices!AC:AD,A512,Invoices!AD:AD)/COUNTIF(Invoices!AC:AD,A512),0),IF(COUNTIF(Invoices!AE:AF,A512)&lt;&gt;0,IF(COUNTIF(Invoices!AE:AF,A512)&lt;&gt;0,SUMIF(Invoices!AE:AF,A512,Invoices!AF:AF)/COUNTIF(Invoices!AE:AF,A512),0),IF(COUNTIF(Invoices!AG:AH,A512)&lt;&gt;0,IF(COUNTIF(Invoices!AG:AH,A512)&lt;&gt;0,SUMIF(Invoices!AG:AH,A512,Invoices!AH:AH)/COUNTIF(Invoices!AG:AH,A512),0),IF(COUNTIF(Invoices!AI:AJ,A512)&lt;&gt;0,IF(COUNTIF(Invoices!AI:AJ,A512)&lt;&gt;0,SUMIF(Invoices!AI:AJ,A512,Invoices!AJ:AJ)/COUNTIF(Invoices!AI:AJ,A512),0),IF(COUNTIF(Invoices!AK:AL,A512)&lt;&gt;0,IF(COUNTIF(Invoices!AK:AL,A512)&lt;&gt;0,SUMIF(Invoices!AK:AL,A512,Invoices!AL:AL)/COUNTIF(Invoices!AK:AL,A512),0),IF(COUNTIF(Invoices!AM:AN,A512)&lt;&gt;0,IF(COUNTIF(Invoices!AM:AN,A512)&lt;&gt;0,SUMIF(Invoices!AM:AN,A512,Invoices!AN:AN)/COUNTIF(Invoices!AM:AN,A512),0),"Not Available")))))))))))))))</f>
        <v>Not Available</v>
      </c>
    </row>
    <row r="513" spans="1:5" ht="13" x14ac:dyDescent="0.15">
      <c r="A513" s="6" t="s">
        <v>1523</v>
      </c>
      <c r="B513" s="6" t="s">
        <v>1299</v>
      </c>
      <c r="C513" s="6" t="s">
        <v>1300</v>
      </c>
      <c r="D513" s="6" t="s">
        <v>1301</v>
      </c>
      <c r="E513" t="str">
        <f>IF(COUNTIF(Invoices!K:L,A513)&lt;&gt;0,IF(COUNTIF(Invoices!K:L,A513)&lt;&gt;0,SUMIF(Invoices!K:L,A513,Invoices!L:L)/COUNTIF(Invoices!K:L,A513),0),IF(COUNTIF(Invoices!M:N,A513)&lt;&gt;0,IF(COUNTIF(Invoices!M:N,A513)&lt;&gt;0,SUMIF(Invoices!M:N,A513,Invoices!N:N)/COUNTIF(Invoices!M:N,A513),0),IF(COUNTIF(Invoices!O:P,A513)&lt;&gt;0,IF(COUNTIF(Invoices!O:P,A513)&lt;&gt;0,SUMIF(Invoices!O:P,A513,Invoices!P:P)/COUNTIF(Invoices!O:P,A513),0),IF(COUNTIF(Invoices!Q:R,A513)&lt;&gt;0,IF(COUNTIF(Invoices!Q:R,A513)&lt;&gt;0,SUMIF(Invoices!Q:R,A513,Invoices!R:R)/COUNTIF(Invoices!Q:R,A513),0),IF(COUNTIF(Invoices!S:T,A513)&lt;&gt;0,IF(COUNTIF(Invoices!S:T,A513)&lt;&gt;0,SUMIF(Invoices!S:T,A513,Invoices!T:T)/COUNTIF(Invoices!S:T,A513),0),IF(COUNTIF(Invoices!U:V,A513)&lt;&gt;0,IF(COUNTIF(Invoices!U:V,A513)&lt;&gt;0,SUMIF(Invoices!U:V,A513,Invoices!V:V)/COUNTIF(Invoices!U:V,A513),0),IF(COUNTIF(Invoices!W:X,A513)&lt;&gt;0,IF(COUNTIF(Invoices!W:X,A513)&lt;&gt;0,SUMIF(Invoices!W:X,A513,Invoices!X:X)/COUNTIF(Invoices!W:X,A513),0),IF(COUNTIF(Invoices!Y:Z,A513)&lt;&gt;0,IF(COUNTIF(Invoices!Y:Z,A513)&lt;&gt;0,SUMIF(Invoices!Y:Z,A513,Invoices!Z:Z)/COUNTIF(Invoices!Y:Z,A513),0),IF(COUNTIF(Invoices!AA:AB,A513)&lt;&gt;0,IF(COUNTIF(Invoices!AA:AB,A513)&lt;&gt;0,SUMIF(Invoices!AA:AB,A513,Invoices!AB:AB)/COUNTIF(Invoices!AA:AB,A513),0),IF(COUNTIF(Invoices!AC:AD,A513)&lt;&gt;0,IF(COUNTIF(Invoices!AC:AD,A513)&lt;&gt;0,SUMIF(Invoices!AC:AD,A513,Invoices!AD:AD)/COUNTIF(Invoices!AC:AD,A513),0),IF(COUNTIF(Invoices!AE:AF,A513)&lt;&gt;0,IF(COUNTIF(Invoices!AE:AF,A513)&lt;&gt;0,SUMIF(Invoices!AE:AF,A513,Invoices!AF:AF)/COUNTIF(Invoices!AE:AF,A513),0),IF(COUNTIF(Invoices!AG:AH,A513)&lt;&gt;0,IF(COUNTIF(Invoices!AG:AH,A513)&lt;&gt;0,SUMIF(Invoices!AG:AH,A513,Invoices!AH:AH)/COUNTIF(Invoices!AG:AH,A513),0),IF(COUNTIF(Invoices!AI:AJ,A513)&lt;&gt;0,IF(COUNTIF(Invoices!AI:AJ,A513)&lt;&gt;0,SUMIF(Invoices!AI:AJ,A513,Invoices!AJ:AJ)/COUNTIF(Invoices!AI:AJ,A513),0),IF(COUNTIF(Invoices!AK:AL,A513)&lt;&gt;0,IF(COUNTIF(Invoices!AK:AL,A513)&lt;&gt;0,SUMIF(Invoices!AK:AL,A513,Invoices!AL:AL)/COUNTIF(Invoices!AK:AL,A513),0),IF(COUNTIF(Invoices!AM:AN,A513)&lt;&gt;0,IF(COUNTIF(Invoices!AM:AN,A513)&lt;&gt;0,SUMIF(Invoices!AM:AN,A513,Invoices!AN:AN)/COUNTIF(Invoices!AM:AN,A513),0),"Not Available")))))))))))))))</f>
        <v>Not Available</v>
      </c>
    </row>
    <row r="514" spans="1:5" ht="13" x14ac:dyDescent="0.15">
      <c r="A514" s="6" t="s">
        <v>1524</v>
      </c>
      <c r="B514" s="6" t="s">
        <v>1525</v>
      </c>
      <c r="C514" s="6" t="s">
        <v>1526</v>
      </c>
      <c r="D514" s="6" t="s">
        <v>1527</v>
      </c>
      <c r="E514">
        <f ca="1">IF(COUNTIF(Invoices!K:L,A514)&lt;&gt;0,IF(COUNTIF(Invoices!K:L,A514)&lt;&gt;0,SUMIF(Invoices!K:L,A514,Invoices!L:L)/COUNTIF(Invoices!K:L,A514),0),IF(COUNTIF(Invoices!M:N,A514)&lt;&gt;0,IF(COUNTIF(Invoices!M:N,A514)&lt;&gt;0,SUMIF(Invoices!M:N,A514,Invoices!N:N)/COUNTIF(Invoices!M:N,A514),0),IF(COUNTIF(Invoices!O:P,A514)&lt;&gt;0,IF(COUNTIF(Invoices!O:P,A514)&lt;&gt;0,SUMIF(Invoices!O:P,A514,Invoices!P:P)/COUNTIF(Invoices!O:P,A514),0),IF(COUNTIF(Invoices!Q:R,A514)&lt;&gt;0,IF(COUNTIF(Invoices!Q:R,A514)&lt;&gt;0,SUMIF(Invoices!Q:R,A514,Invoices!R:R)/COUNTIF(Invoices!Q:R,A514),0),IF(COUNTIF(Invoices!S:T,A514)&lt;&gt;0,IF(COUNTIF(Invoices!S:T,A514)&lt;&gt;0,SUMIF(Invoices!S:T,A514,Invoices!T:T)/COUNTIF(Invoices!S:T,A514),0),IF(COUNTIF(Invoices!U:V,A514)&lt;&gt;0,IF(COUNTIF(Invoices!U:V,A514)&lt;&gt;0,SUMIF(Invoices!U:V,A514,Invoices!V:V)/COUNTIF(Invoices!U:V,A514),0),IF(COUNTIF(Invoices!W:X,A514)&lt;&gt;0,IF(COUNTIF(Invoices!W:X,A514)&lt;&gt;0,SUMIF(Invoices!W:X,A514,Invoices!X:X)/COUNTIF(Invoices!W:X,A514),0),IF(COUNTIF(Invoices!Y:Z,A514)&lt;&gt;0,IF(COUNTIF(Invoices!Y:Z,A514)&lt;&gt;0,SUMIF(Invoices!Y:Z,A514,Invoices!Z:Z)/COUNTIF(Invoices!Y:Z,A514),0),IF(COUNTIF(Invoices!AA:AB,A514)&lt;&gt;0,IF(COUNTIF(Invoices!AA:AB,A514)&lt;&gt;0,SUMIF(Invoices!AA:AB,A514,Invoices!AB:AB)/COUNTIF(Invoices!AA:AB,A514),0),IF(COUNTIF(Invoices!AC:AD,A514)&lt;&gt;0,IF(COUNTIF(Invoices!AC:AD,A514)&lt;&gt;0,SUMIF(Invoices!AC:AD,A514,Invoices!AD:AD)/COUNTIF(Invoices!AC:AD,A514),0),IF(COUNTIF(Invoices!AE:AF,A514)&lt;&gt;0,IF(COUNTIF(Invoices!AE:AF,A514)&lt;&gt;0,SUMIF(Invoices!AE:AF,A514,Invoices!AF:AF)/COUNTIF(Invoices!AE:AF,A514),0),IF(COUNTIF(Invoices!AG:AH,A514)&lt;&gt;0,IF(COUNTIF(Invoices!AG:AH,A514)&lt;&gt;0,SUMIF(Invoices!AG:AH,A514,Invoices!AH:AH)/COUNTIF(Invoices!AG:AH,A514),0),IF(COUNTIF(Invoices!AI:AJ,A514)&lt;&gt;0,IF(COUNTIF(Invoices!AI:AJ,A514)&lt;&gt;0,SUMIF(Invoices!AI:AJ,A514,Invoices!AJ:AJ)/COUNTIF(Invoices!AI:AJ,A514),0),IF(COUNTIF(Invoices!AK:AL,A514)&lt;&gt;0,IF(COUNTIF(Invoices!AK:AL,A514)&lt;&gt;0,SUMIF(Invoices!AK:AL,A514,Invoices!AL:AL)/COUNTIF(Invoices!AK:AL,A514),0),IF(COUNTIF(Invoices!AM:AN,A514)&lt;&gt;0,IF(COUNTIF(Invoices!AM:AN,A514)&lt;&gt;0,SUMIF(Invoices!AM:AN,A514,Invoices!AN:AN)/COUNTIF(Invoices!AM:AN,A514),0),"Not Available")))))))))))))))</f>
        <v>0.99</v>
      </c>
    </row>
    <row r="515" spans="1:5" ht="13" x14ac:dyDescent="0.15">
      <c r="A515" s="6" t="s">
        <v>1528</v>
      </c>
      <c r="C515" s="6" t="s">
        <v>983</v>
      </c>
      <c r="D515" s="6" t="s">
        <v>797</v>
      </c>
      <c r="E515">
        <f ca="1">IF(COUNTIF(Invoices!K:L,A515)&lt;&gt;0,IF(COUNTIF(Invoices!K:L,A515)&lt;&gt;0,SUMIF(Invoices!K:L,A515,Invoices!L:L)/COUNTIF(Invoices!K:L,A515),0),IF(COUNTIF(Invoices!M:N,A515)&lt;&gt;0,IF(COUNTIF(Invoices!M:N,A515)&lt;&gt;0,SUMIF(Invoices!M:N,A515,Invoices!N:N)/COUNTIF(Invoices!M:N,A515),0),IF(COUNTIF(Invoices!O:P,A515)&lt;&gt;0,IF(COUNTIF(Invoices!O:P,A515)&lt;&gt;0,SUMIF(Invoices!O:P,A515,Invoices!P:P)/COUNTIF(Invoices!O:P,A515),0),IF(COUNTIF(Invoices!Q:R,A515)&lt;&gt;0,IF(COUNTIF(Invoices!Q:R,A515)&lt;&gt;0,SUMIF(Invoices!Q:R,A515,Invoices!R:R)/COUNTIF(Invoices!Q:R,A515),0),IF(COUNTIF(Invoices!S:T,A515)&lt;&gt;0,IF(COUNTIF(Invoices!S:T,A515)&lt;&gt;0,SUMIF(Invoices!S:T,A515,Invoices!T:T)/COUNTIF(Invoices!S:T,A515),0),IF(COUNTIF(Invoices!U:V,A515)&lt;&gt;0,IF(COUNTIF(Invoices!U:V,A515)&lt;&gt;0,SUMIF(Invoices!U:V,A515,Invoices!V:V)/COUNTIF(Invoices!U:V,A515),0),IF(COUNTIF(Invoices!W:X,A515)&lt;&gt;0,IF(COUNTIF(Invoices!W:X,A515)&lt;&gt;0,SUMIF(Invoices!W:X,A515,Invoices!X:X)/COUNTIF(Invoices!W:X,A515),0),IF(COUNTIF(Invoices!Y:Z,A515)&lt;&gt;0,IF(COUNTIF(Invoices!Y:Z,A515)&lt;&gt;0,SUMIF(Invoices!Y:Z,A515,Invoices!Z:Z)/COUNTIF(Invoices!Y:Z,A515),0),IF(COUNTIF(Invoices!AA:AB,A515)&lt;&gt;0,IF(COUNTIF(Invoices!AA:AB,A515)&lt;&gt;0,SUMIF(Invoices!AA:AB,A515,Invoices!AB:AB)/COUNTIF(Invoices!AA:AB,A515),0),IF(COUNTIF(Invoices!AC:AD,A515)&lt;&gt;0,IF(COUNTIF(Invoices!AC:AD,A515)&lt;&gt;0,SUMIF(Invoices!AC:AD,A515,Invoices!AD:AD)/COUNTIF(Invoices!AC:AD,A515),0),IF(COUNTIF(Invoices!AE:AF,A515)&lt;&gt;0,IF(COUNTIF(Invoices!AE:AF,A515)&lt;&gt;0,SUMIF(Invoices!AE:AF,A515,Invoices!AF:AF)/COUNTIF(Invoices!AE:AF,A515),0),IF(COUNTIF(Invoices!AG:AH,A515)&lt;&gt;0,IF(COUNTIF(Invoices!AG:AH,A515)&lt;&gt;0,SUMIF(Invoices!AG:AH,A515,Invoices!AH:AH)/COUNTIF(Invoices!AG:AH,A515),0),IF(COUNTIF(Invoices!AI:AJ,A515)&lt;&gt;0,IF(COUNTIF(Invoices!AI:AJ,A515)&lt;&gt;0,SUMIF(Invoices!AI:AJ,A515,Invoices!AJ:AJ)/COUNTIF(Invoices!AI:AJ,A515),0),IF(COUNTIF(Invoices!AK:AL,A515)&lt;&gt;0,IF(COUNTIF(Invoices!AK:AL,A515)&lt;&gt;0,SUMIF(Invoices!AK:AL,A515,Invoices!AL:AL)/COUNTIF(Invoices!AK:AL,A515),0),IF(COUNTIF(Invoices!AM:AN,A515)&lt;&gt;0,IF(COUNTIF(Invoices!AM:AN,A515)&lt;&gt;0,SUMIF(Invoices!AM:AN,A515,Invoices!AN:AN)/COUNTIF(Invoices!AM:AN,A515),0),"Not Available")))))))))))))))</f>
        <v>0.99</v>
      </c>
    </row>
    <row r="516" spans="1:5" ht="13" x14ac:dyDescent="0.15">
      <c r="A516" s="6" t="s">
        <v>1529</v>
      </c>
      <c r="C516" s="6" t="s">
        <v>1256</v>
      </c>
      <c r="D516" s="6" t="s">
        <v>1257</v>
      </c>
      <c r="E516">
        <f ca="1">IF(COUNTIF(Invoices!K:L,A516)&lt;&gt;0,IF(COUNTIF(Invoices!K:L,A516)&lt;&gt;0,SUMIF(Invoices!K:L,A516,Invoices!L:L)/COUNTIF(Invoices!K:L,A516),0),IF(COUNTIF(Invoices!M:N,A516)&lt;&gt;0,IF(COUNTIF(Invoices!M:N,A516)&lt;&gt;0,SUMIF(Invoices!M:N,A516,Invoices!N:N)/COUNTIF(Invoices!M:N,A516),0),IF(COUNTIF(Invoices!O:P,A516)&lt;&gt;0,IF(COUNTIF(Invoices!O:P,A516)&lt;&gt;0,SUMIF(Invoices!O:P,A516,Invoices!P:P)/COUNTIF(Invoices!O:P,A516),0),IF(COUNTIF(Invoices!Q:R,A516)&lt;&gt;0,IF(COUNTIF(Invoices!Q:R,A516)&lt;&gt;0,SUMIF(Invoices!Q:R,A516,Invoices!R:R)/COUNTIF(Invoices!Q:R,A516),0),IF(COUNTIF(Invoices!S:T,A516)&lt;&gt;0,IF(COUNTIF(Invoices!S:T,A516)&lt;&gt;0,SUMIF(Invoices!S:T,A516,Invoices!T:T)/COUNTIF(Invoices!S:T,A516),0),IF(COUNTIF(Invoices!U:V,A516)&lt;&gt;0,IF(COUNTIF(Invoices!U:V,A516)&lt;&gt;0,SUMIF(Invoices!U:V,A516,Invoices!V:V)/COUNTIF(Invoices!U:V,A516),0),IF(COUNTIF(Invoices!W:X,A516)&lt;&gt;0,IF(COUNTIF(Invoices!W:X,A516)&lt;&gt;0,SUMIF(Invoices!W:X,A516,Invoices!X:X)/COUNTIF(Invoices!W:X,A516),0),IF(COUNTIF(Invoices!Y:Z,A516)&lt;&gt;0,IF(COUNTIF(Invoices!Y:Z,A516)&lt;&gt;0,SUMIF(Invoices!Y:Z,A516,Invoices!Z:Z)/COUNTIF(Invoices!Y:Z,A516),0),IF(COUNTIF(Invoices!AA:AB,A516)&lt;&gt;0,IF(COUNTIF(Invoices!AA:AB,A516)&lt;&gt;0,SUMIF(Invoices!AA:AB,A516,Invoices!AB:AB)/COUNTIF(Invoices!AA:AB,A516),0),IF(COUNTIF(Invoices!AC:AD,A516)&lt;&gt;0,IF(COUNTIF(Invoices!AC:AD,A516)&lt;&gt;0,SUMIF(Invoices!AC:AD,A516,Invoices!AD:AD)/COUNTIF(Invoices!AC:AD,A516),0),IF(COUNTIF(Invoices!AE:AF,A516)&lt;&gt;0,IF(COUNTIF(Invoices!AE:AF,A516)&lt;&gt;0,SUMIF(Invoices!AE:AF,A516,Invoices!AF:AF)/COUNTIF(Invoices!AE:AF,A516),0),IF(COUNTIF(Invoices!AG:AH,A516)&lt;&gt;0,IF(COUNTIF(Invoices!AG:AH,A516)&lt;&gt;0,SUMIF(Invoices!AG:AH,A516,Invoices!AH:AH)/COUNTIF(Invoices!AG:AH,A516),0),IF(COUNTIF(Invoices!AI:AJ,A516)&lt;&gt;0,IF(COUNTIF(Invoices!AI:AJ,A516)&lt;&gt;0,SUMIF(Invoices!AI:AJ,A516,Invoices!AJ:AJ)/COUNTIF(Invoices!AI:AJ,A516),0),IF(COUNTIF(Invoices!AK:AL,A516)&lt;&gt;0,IF(COUNTIF(Invoices!AK:AL,A516)&lt;&gt;0,SUMIF(Invoices!AK:AL,A516,Invoices!AL:AL)/COUNTIF(Invoices!AK:AL,A516),0),IF(COUNTIF(Invoices!AM:AN,A516)&lt;&gt;0,IF(COUNTIF(Invoices!AM:AN,A516)&lt;&gt;0,SUMIF(Invoices!AM:AN,A516,Invoices!AN:AN)/COUNTIF(Invoices!AM:AN,A516),0),"Not Available")))))))))))))))</f>
        <v>0.99</v>
      </c>
    </row>
    <row r="517" spans="1:5" ht="13" x14ac:dyDescent="0.15">
      <c r="A517" s="6" t="s">
        <v>1530</v>
      </c>
      <c r="B517" s="6" t="s">
        <v>1531</v>
      </c>
      <c r="C517" s="6" t="s">
        <v>1231</v>
      </c>
      <c r="D517" s="6" t="s">
        <v>863</v>
      </c>
      <c r="E517">
        <f ca="1">IF(COUNTIF(Invoices!K:L,A517)&lt;&gt;0,IF(COUNTIF(Invoices!K:L,A517)&lt;&gt;0,SUMIF(Invoices!K:L,A517,Invoices!L:L)/COUNTIF(Invoices!K:L,A517),0),IF(COUNTIF(Invoices!M:N,A517)&lt;&gt;0,IF(COUNTIF(Invoices!M:N,A517)&lt;&gt;0,SUMIF(Invoices!M:N,A517,Invoices!N:N)/COUNTIF(Invoices!M:N,A517),0),IF(COUNTIF(Invoices!O:P,A517)&lt;&gt;0,IF(COUNTIF(Invoices!O:P,A517)&lt;&gt;0,SUMIF(Invoices!O:P,A517,Invoices!P:P)/COUNTIF(Invoices!O:P,A517),0),IF(COUNTIF(Invoices!Q:R,A517)&lt;&gt;0,IF(COUNTIF(Invoices!Q:R,A517)&lt;&gt;0,SUMIF(Invoices!Q:R,A517,Invoices!R:R)/COUNTIF(Invoices!Q:R,A517),0),IF(COUNTIF(Invoices!S:T,A517)&lt;&gt;0,IF(COUNTIF(Invoices!S:T,A517)&lt;&gt;0,SUMIF(Invoices!S:T,A517,Invoices!T:T)/COUNTIF(Invoices!S:T,A517),0),IF(COUNTIF(Invoices!U:V,A517)&lt;&gt;0,IF(COUNTIF(Invoices!U:V,A517)&lt;&gt;0,SUMIF(Invoices!U:V,A517,Invoices!V:V)/COUNTIF(Invoices!U:V,A517),0),IF(COUNTIF(Invoices!W:X,A517)&lt;&gt;0,IF(COUNTIF(Invoices!W:X,A517)&lt;&gt;0,SUMIF(Invoices!W:X,A517,Invoices!X:X)/COUNTIF(Invoices!W:X,A517),0),IF(COUNTIF(Invoices!Y:Z,A517)&lt;&gt;0,IF(COUNTIF(Invoices!Y:Z,A517)&lt;&gt;0,SUMIF(Invoices!Y:Z,A517,Invoices!Z:Z)/COUNTIF(Invoices!Y:Z,A517),0),IF(COUNTIF(Invoices!AA:AB,A517)&lt;&gt;0,IF(COUNTIF(Invoices!AA:AB,A517)&lt;&gt;0,SUMIF(Invoices!AA:AB,A517,Invoices!AB:AB)/COUNTIF(Invoices!AA:AB,A517),0),IF(COUNTIF(Invoices!AC:AD,A517)&lt;&gt;0,IF(COUNTIF(Invoices!AC:AD,A517)&lt;&gt;0,SUMIF(Invoices!AC:AD,A517,Invoices!AD:AD)/COUNTIF(Invoices!AC:AD,A517),0),IF(COUNTIF(Invoices!AE:AF,A517)&lt;&gt;0,IF(COUNTIF(Invoices!AE:AF,A517)&lt;&gt;0,SUMIF(Invoices!AE:AF,A517,Invoices!AF:AF)/COUNTIF(Invoices!AE:AF,A517),0),IF(COUNTIF(Invoices!AG:AH,A517)&lt;&gt;0,IF(COUNTIF(Invoices!AG:AH,A517)&lt;&gt;0,SUMIF(Invoices!AG:AH,A517,Invoices!AH:AH)/COUNTIF(Invoices!AG:AH,A517),0),IF(COUNTIF(Invoices!AI:AJ,A517)&lt;&gt;0,IF(COUNTIF(Invoices!AI:AJ,A517)&lt;&gt;0,SUMIF(Invoices!AI:AJ,A517,Invoices!AJ:AJ)/COUNTIF(Invoices!AI:AJ,A517),0),IF(COUNTIF(Invoices!AK:AL,A517)&lt;&gt;0,IF(COUNTIF(Invoices!AK:AL,A517)&lt;&gt;0,SUMIF(Invoices!AK:AL,A517,Invoices!AL:AL)/COUNTIF(Invoices!AK:AL,A517),0),IF(COUNTIF(Invoices!AM:AN,A517)&lt;&gt;0,IF(COUNTIF(Invoices!AM:AN,A517)&lt;&gt;0,SUMIF(Invoices!AM:AN,A517,Invoices!AN:AN)/COUNTIF(Invoices!AM:AN,A517),0),"Not Available")))))))))))))))</f>
        <v>0.99</v>
      </c>
    </row>
    <row r="518" spans="1:5" ht="13" x14ac:dyDescent="0.15">
      <c r="A518" s="6" t="s">
        <v>1532</v>
      </c>
      <c r="B518" s="6" t="s">
        <v>1533</v>
      </c>
      <c r="C518" s="6" t="s">
        <v>800</v>
      </c>
      <c r="D518" s="6" t="s">
        <v>758</v>
      </c>
      <c r="E518" t="str">
        <f>IF(COUNTIF(Invoices!K:L,A518)&lt;&gt;0,IF(COUNTIF(Invoices!K:L,A518)&lt;&gt;0,SUMIF(Invoices!K:L,A518,Invoices!L:L)/COUNTIF(Invoices!K:L,A518),0),IF(COUNTIF(Invoices!M:N,A518)&lt;&gt;0,IF(COUNTIF(Invoices!M:N,A518)&lt;&gt;0,SUMIF(Invoices!M:N,A518,Invoices!N:N)/COUNTIF(Invoices!M:N,A518),0),IF(COUNTIF(Invoices!O:P,A518)&lt;&gt;0,IF(COUNTIF(Invoices!O:P,A518)&lt;&gt;0,SUMIF(Invoices!O:P,A518,Invoices!P:P)/COUNTIF(Invoices!O:P,A518),0),IF(COUNTIF(Invoices!Q:R,A518)&lt;&gt;0,IF(COUNTIF(Invoices!Q:R,A518)&lt;&gt;0,SUMIF(Invoices!Q:R,A518,Invoices!R:R)/COUNTIF(Invoices!Q:R,A518),0),IF(COUNTIF(Invoices!S:T,A518)&lt;&gt;0,IF(COUNTIF(Invoices!S:T,A518)&lt;&gt;0,SUMIF(Invoices!S:T,A518,Invoices!T:T)/COUNTIF(Invoices!S:T,A518),0),IF(COUNTIF(Invoices!U:V,A518)&lt;&gt;0,IF(COUNTIF(Invoices!U:V,A518)&lt;&gt;0,SUMIF(Invoices!U:V,A518,Invoices!V:V)/COUNTIF(Invoices!U:V,A518),0),IF(COUNTIF(Invoices!W:X,A518)&lt;&gt;0,IF(COUNTIF(Invoices!W:X,A518)&lt;&gt;0,SUMIF(Invoices!W:X,A518,Invoices!X:X)/COUNTIF(Invoices!W:X,A518),0),IF(COUNTIF(Invoices!Y:Z,A518)&lt;&gt;0,IF(COUNTIF(Invoices!Y:Z,A518)&lt;&gt;0,SUMIF(Invoices!Y:Z,A518,Invoices!Z:Z)/COUNTIF(Invoices!Y:Z,A518),0),IF(COUNTIF(Invoices!AA:AB,A518)&lt;&gt;0,IF(COUNTIF(Invoices!AA:AB,A518)&lt;&gt;0,SUMIF(Invoices!AA:AB,A518,Invoices!AB:AB)/COUNTIF(Invoices!AA:AB,A518),0),IF(COUNTIF(Invoices!AC:AD,A518)&lt;&gt;0,IF(COUNTIF(Invoices!AC:AD,A518)&lt;&gt;0,SUMIF(Invoices!AC:AD,A518,Invoices!AD:AD)/COUNTIF(Invoices!AC:AD,A518),0),IF(COUNTIF(Invoices!AE:AF,A518)&lt;&gt;0,IF(COUNTIF(Invoices!AE:AF,A518)&lt;&gt;0,SUMIF(Invoices!AE:AF,A518,Invoices!AF:AF)/COUNTIF(Invoices!AE:AF,A518),0),IF(COUNTIF(Invoices!AG:AH,A518)&lt;&gt;0,IF(COUNTIF(Invoices!AG:AH,A518)&lt;&gt;0,SUMIF(Invoices!AG:AH,A518,Invoices!AH:AH)/COUNTIF(Invoices!AG:AH,A518),0),IF(COUNTIF(Invoices!AI:AJ,A518)&lt;&gt;0,IF(COUNTIF(Invoices!AI:AJ,A518)&lt;&gt;0,SUMIF(Invoices!AI:AJ,A518,Invoices!AJ:AJ)/COUNTIF(Invoices!AI:AJ,A518),0),IF(COUNTIF(Invoices!AK:AL,A518)&lt;&gt;0,IF(COUNTIF(Invoices!AK:AL,A518)&lt;&gt;0,SUMIF(Invoices!AK:AL,A518,Invoices!AL:AL)/COUNTIF(Invoices!AK:AL,A518),0),IF(COUNTIF(Invoices!AM:AN,A518)&lt;&gt;0,IF(COUNTIF(Invoices!AM:AN,A518)&lt;&gt;0,SUMIF(Invoices!AM:AN,A518,Invoices!AN:AN)/COUNTIF(Invoices!AM:AN,A518),0),"Not Available")))))))))))))))</f>
        <v>Not Available</v>
      </c>
    </row>
    <row r="519" spans="1:5" ht="13" x14ac:dyDescent="0.15">
      <c r="A519" s="6" t="s">
        <v>1534</v>
      </c>
      <c r="B519" s="6" t="s">
        <v>1535</v>
      </c>
      <c r="C519" s="6" t="s">
        <v>950</v>
      </c>
      <c r="D519" s="6" t="s">
        <v>655</v>
      </c>
      <c r="E519">
        <f ca="1">IF(COUNTIF(Invoices!K:L,A519)&lt;&gt;0,IF(COUNTIF(Invoices!K:L,A519)&lt;&gt;0,SUMIF(Invoices!K:L,A519,Invoices!L:L)/COUNTIF(Invoices!K:L,A519),0),IF(COUNTIF(Invoices!M:N,A519)&lt;&gt;0,IF(COUNTIF(Invoices!M:N,A519)&lt;&gt;0,SUMIF(Invoices!M:N,A519,Invoices!N:N)/COUNTIF(Invoices!M:N,A519),0),IF(COUNTIF(Invoices!O:P,A519)&lt;&gt;0,IF(COUNTIF(Invoices!O:P,A519)&lt;&gt;0,SUMIF(Invoices!O:P,A519,Invoices!P:P)/COUNTIF(Invoices!O:P,A519),0),IF(COUNTIF(Invoices!Q:R,A519)&lt;&gt;0,IF(COUNTIF(Invoices!Q:R,A519)&lt;&gt;0,SUMIF(Invoices!Q:R,A519,Invoices!R:R)/COUNTIF(Invoices!Q:R,A519),0),IF(COUNTIF(Invoices!S:T,A519)&lt;&gt;0,IF(COUNTIF(Invoices!S:T,A519)&lt;&gt;0,SUMIF(Invoices!S:T,A519,Invoices!T:T)/COUNTIF(Invoices!S:T,A519),0),IF(COUNTIF(Invoices!U:V,A519)&lt;&gt;0,IF(COUNTIF(Invoices!U:V,A519)&lt;&gt;0,SUMIF(Invoices!U:V,A519,Invoices!V:V)/COUNTIF(Invoices!U:V,A519),0),IF(COUNTIF(Invoices!W:X,A519)&lt;&gt;0,IF(COUNTIF(Invoices!W:X,A519)&lt;&gt;0,SUMIF(Invoices!W:X,A519,Invoices!X:X)/COUNTIF(Invoices!W:X,A519),0),IF(COUNTIF(Invoices!Y:Z,A519)&lt;&gt;0,IF(COUNTIF(Invoices!Y:Z,A519)&lt;&gt;0,SUMIF(Invoices!Y:Z,A519,Invoices!Z:Z)/COUNTIF(Invoices!Y:Z,A519),0),IF(COUNTIF(Invoices!AA:AB,A519)&lt;&gt;0,IF(COUNTIF(Invoices!AA:AB,A519)&lt;&gt;0,SUMIF(Invoices!AA:AB,A519,Invoices!AB:AB)/COUNTIF(Invoices!AA:AB,A519),0),IF(COUNTIF(Invoices!AC:AD,A519)&lt;&gt;0,IF(COUNTIF(Invoices!AC:AD,A519)&lt;&gt;0,SUMIF(Invoices!AC:AD,A519,Invoices!AD:AD)/COUNTIF(Invoices!AC:AD,A519),0),IF(COUNTIF(Invoices!AE:AF,A519)&lt;&gt;0,IF(COUNTIF(Invoices!AE:AF,A519)&lt;&gt;0,SUMIF(Invoices!AE:AF,A519,Invoices!AF:AF)/COUNTIF(Invoices!AE:AF,A519),0),IF(COUNTIF(Invoices!AG:AH,A519)&lt;&gt;0,IF(COUNTIF(Invoices!AG:AH,A519)&lt;&gt;0,SUMIF(Invoices!AG:AH,A519,Invoices!AH:AH)/COUNTIF(Invoices!AG:AH,A519),0),IF(COUNTIF(Invoices!AI:AJ,A519)&lt;&gt;0,IF(COUNTIF(Invoices!AI:AJ,A519)&lt;&gt;0,SUMIF(Invoices!AI:AJ,A519,Invoices!AJ:AJ)/COUNTIF(Invoices!AI:AJ,A519),0),IF(COUNTIF(Invoices!AK:AL,A519)&lt;&gt;0,IF(COUNTIF(Invoices!AK:AL,A519)&lt;&gt;0,SUMIF(Invoices!AK:AL,A519,Invoices!AL:AL)/COUNTIF(Invoices!AK:AL,A519),0),IF(COUNTIF(Invoices!AM:AN,A519)&lt;&gt;0,IF(COUNTIF(Invoices!AM:AN,A519)&lt;&gt;0,SUMIF(Invoices!AM:AN,A519,Invoices!AN:AN)/COUNTIF(Invoices!AM:AN,A519),0),"Not Available")))))))))))))))</f>
        <v>0.99</v>
      </c>
    </row>
    <row r="520" spans="1:5" ht="13" x14ac:dyDescent="0.15">
      <c r="A520" s="6" t="s">
        <v>1536</v>
      </c>
      <c r="C520" s="6" t="s">
        <v>1042</v>
      </c>
      <c r="D520" s="6" t="s">
        <v>1043</v>
      </c>
      <c r="E520" t="str">
        <f>IF(COUNTIF(Invoices!K:L,A520)&lt;&gt;0,IF(COUNTIF(Invoices!K:L,A520)&lt;&gt;0,SUMIF(Invoices!K:L,A520,Invoices!L:L)/COUNTIF(Invoices!K:L,A520),0),IF(COUNTIF(Invoices!M:N,A520)&lt;&gt;0,IF(COUNTIF(Invoices!M:N,A520)&lt;&gt;0,SUMIF(Invoices!M:N,A520,Invoices!N:N)/COUNTIF(Invoices!M:N,A520),0),IF(COUNTIF(Invoices!O:P,A520)&lt;&gt;0,IF(COUNTIF(Invoices!O:P,A520)&lt;&gt;0,SUMIF(Invoices!O:P,A520,Invoices!P:P)/COUNTIF(Invoices!O:P,A520),0),IF(COUNTIF(Invoices!Q:R,A520)&lt;&gt;0,IF(COUNTIF(Invoices!Q:R,A520)&lt;&gt;0,SUMIF(Invoices!Q:R,A520,Invoices!R:R)/COUNTIF(Invoices!Q:R,A520),0),IF(COUNTIF(Invoices!S:T,A520)&lt;&gt;0,IF(COUNTIF(Invoices!S:T,A520)&lt;&gt;0,SUMIF(Invoices!S:T,A520,Invoices!T:T)/COUNTIF(Invoices!S:T,A520),0),IF(COUNTIF(Invoices!U:V,A520)&lt;&gt;0,IF(COUNTIF(Invoices!U:V,A520)&lt;&gt;0,SUMIF(Invoices!U:V,A520,Invoices!V:V)/COUNTIF(Invoices!U:V,A520),0),IF(COUNTIF(Invoices!W:X,A520)&lt;&gt;0,IF(COUNTIF(Invoices!W:X,A520)&lt;&gt;0,SUMIF(Invoices!W:X,A520,Invoices!X:X)/COUNTIF(Invoices!W:X,A520),0),IF(COUNTIF(Invoices!Y:Z,A520)&lt;&gt;0,IF(COUNTIF(Invoices!Y:Z,A520)&lt;&gt;0,SUMIF(Invoices!Y:Z,A520,Invoices!Z:Z)/COUNTIF(Invoices!Y:Z,A520),0),IF(COUNTIF(Invoices!AA:AB,A520)&lt;&gt;0,IF(COUNTIF(Invoices!AA:AB,A520)&lt;&gt;0,SUMIF(Invoices!AA:AB,A520,Invoices!AB:AB)/COUNTIF(Invoices!AA:AB,A520),0),IF(COUNTIF(Invoices!AC:AD,A520)&lt;&gt;0,IF(COUNTIF(Invoices!AC:AD,A520)&lt;&gt;0,SUMIF(Invoices!AC:AD,A520,Invoices!AD:AD)/COUNTIF(Invoices!AC:AD,A520),0),IF(COUNTIF(Invoices!AE:AF,A520)&lt;&gt;0,IF(COUNTIF(Invoices!AE:AF,A520)&lt;&gt;0,SUMIF(Invoices!AE:AF,A520,Invoices!AF:AF)/COUNTIF(Invoices!AE:AF,A520),0),IF(COUNTIF(Invoices!AG:AH,A520)&lt;&gt;0,IF(COUNTIF(Invoices!AG:AH,A520)&lt;&gt;0,SUMIF(Invoices!AG:AH,A520,Invoices!AH:AH)/COUNTIF(Invoices!AG:AH,A520),0),IF(COUNTIF(Invoices!AI:AJ,A520)&lt;&gt;0,IF(COUNTIF(Invoices!AI:AJ,A520)&lt;&gt;0,SUMIF(Invoices!AI:AJ,A520,Invoices!AJ:AJ)/COUNTIF(Invoices!AI:AJ,A520),0),IF(COUNTIF(Invoices!AK:AL,A520)&lt;&gt;0,IF(COUNTIF(Invoices!AK:AL,A520)&lt;&gt;0,SUMIF(Invoices!AK:AL,A520,Invoices!AL:AL)/COUNTIF(Invoices!AK:AL,A520),0),IF(COUNTIF(Invoices!AM:AN,A520)&lt;&gt;0,IF(COUNTIF(Invoices!AM:AN,A520)&lt;&gt;0,SUMIF(Invoices!AM:AN,A520,Invoices!AN:AN)/COUNTIF(Invoices!AM:AN,A520),0),"Not Available")))))))))))))))</f>
        <v>Not Available</v>
      </c>
    </row>
    <row r="521" spans="1:5" ht="13" x14ac:dyDescent="0.15">
      <c r="A521" s="6" t="s">
        <v>1537</v>
      </c>
      <c r="B521" s="6" t="s">
        <v>1538</v>
      </c>
      <c r="C521" s="6" t="s">
        <v>1539</v>
      </c>
      <c r="D521" s="6" t="s">
        <v>1540</v>
      </c>
      <c r="E521" t="str">
        <f>IF(COUNTIF(Invoices!K:L,A521)&lt;&gt;0,IF(COUNTIF(Invoices!K:L,A521)&lt;&gt;0,SUMIF(Invoices!K:L,A521,Invoices!L:L)/COUNTIF(Invoices!K:L,A521),0),IF(COUNTIF(Invoices!M:N,A521)&lt;&gt;0,IF(COUNTIF(Invoices!M:N,A521)&lt;&gt;0,SUMIF(Invoices!M:N,A521,Invoices!N:N)/COUNTIF(Invoices!M:N,A521),0),IF(COUNTIF(Invoices!O:P,A521)&lt;&gt;0,IF(COUNTIF(Invoices!O:P,A521)&lt;&gt;0,SUMIF(Invoices!O:P,A521,Invoices!P:P)/COUNTIF(Invoices!O:P,A521),0),IF(COUNTIF(Invoices!Q:R,A521)&lt;&gt;0,IF(COUNTIF(Invoices!Q:R,A521)&lt;&gt;0,SUMIF(Invoices!Q:R,A521,Invoices!R:R)/COUNTIF(Invoices!Q:R,A521),0),IF(COUNTIF(Invoices!S:T,A521)&lt;&gt;0,IF(COUNTIF(Invoices!S:T,A521)&lt;&gt;0,SUMIF(Invoices!S:T,A521,Invoices!T:T)/COUNTIF(Invoices!S:T,A521),0),IF(COUNTIF(Invoices!U:V,A521)&lt;&gt;0,IF(COUNTIF(Invoices!U:V,A521)&lt;&gt;0,SUMIF(Invoices!U:V,A521,Invoices!V:V)/COUNTIF(Invoices!U:V,A521),0),IF(COUNTIF(Invoices!W:X,A521)&lt;&gt;0,IF(COUNTIF(Invoices!W:X,A521)&lt;&gt;0,SUMIF(Invoices!W:X,A521,Invoices!X:X)/COUNTIF(Invoices!W:X,A521),0),IF(COUNTIF(Invoices!Y:Z,A521)&lt;&gt;0,IF(COUNTIF(Invoices!Y:Z,A521)&lt;&gt;0,SUMIF(Invoices!Y:Z,A521,Invoices!Z:Z)/COUNTIF(Invoices!Y:Z,A521),0),IF(COUNTIF(Invoices!AA:AB,A521)&lt;&gt;0,IF(COUNTIF(Invoices!AA:AB,A521)&lt;&gt;0,SUMIF(Invoices!AA:AB,A521,Invoices!AB:AB)/COUNTIF(Invoices!AA:AB,A521),0),IF(COUNTIF(Invoices!AC:AD,A521)&lt;&gt;0,IF(COUNTIF(Invoices!AC:AD,A521)&lt;&gt;0,SUMIF(Invoices!AC:AD,A521,Invoices!AD:AD)/COUNTIF(Invoices!AC:AD,A521),0),IF(COUNTIF(Invoices!AE:AF,A521)&lt;&gt;0,IF(COUNTIF(Invoices!AE:AF,A521)&lt;&gt;0,SUMIF(Invoices!AE:AF,A521,Invoices!AF:AF)/COUNTIF(Invoices!AE:AF,A521),0),IF(COUNTIF(Invoices!AG:AH,A521)&lt;&gt;0,IF(COUNTIF(Invoices!AG:AH,A521)&lt;&gt;0,SUMIF(Invoices!AG:AH,A521,Invoices!AH:AH)/COUNTIF(Invoices!AG:AH,A521),0),IF(COUNTIF(Invoices!AI:AJ,A521)&lt;&gt;0,IF(COUNTIF(Invoices!AI:AJ,A521)&lt;&gt;0,SUMIF(Invoices!AI:AJ,A521,Invoices!AJ:AJ)/COUNTIF(Invoices!AI:AJ,A521),0),IF(COUNTIF(Invoices!AK:AL,A521)&lt;&gt;0,IF(COUNTIF(Invoices!AK:AL,A521)&lt;&gt;0,SUMIF(Invoices!AK:AL,A521,Invoices!AL:AL)/COUNTIF(Invoices!AK:AL,A521),0),IF(COUNTIF(Invoices!AM:AN,A521)&lt;&gt;0,IF(COUNTIF(Invoices!AM:AN,A521)&lt;&gt;0,SUMIF(Invoices!AM:AN,A521,Invoices!AN:AN)/COUNTIF(Invoices!AM:AN,A521),0),"Not Available")))))))))))))))</f>
        <v>Not Available</v>
      </c>
    </row>
    <row r="522" spans="1:5" ht="13" x14ac:dyDescent="0.15">
      <c r="A522" s="6" t="s">
        <v>1541</v>
      </c>
      <c r="B522" s="6" t="s">
        <v>1542</v>
      </c>
      <c r="C522" s="6" t="s">
        <v>1543</v>
      </c>
      <c r="D522" s="6" t="s">
        <v>1544</v>
      </c>
      <c r="E522" t="str">
        <f>IF(COUNTIF(Invoices!K:L,A522)&lt;&gt;0,IF(COUNTIF(Invoices!K:L,A522)&lt;&gt;0,SUMIF(Invoices!K:L,A522,Invoices!L:L)/COUNTIF(Invoices!K:L,A522),0),IF(COUNTIF(Invoices!M:N,A522)&lt;&gt;0,IF(COUNTIF(Invoices!M:N,A522)&lt;&gt;0,SUMIF(Invoices!M:N,A522,Invoices!N:N)/COUNTIF(Invoices!M:N,A522),0),IF(COUNTIF(Invoices!O:P,A522)&lt;&gt;0,IF(COUNTIF(Invoices!O:P,A522)&lt;&gt;0,SUMIF(Invoices!O:P,A522,Invoices!P:P)/COUNTIF(Invoices!O:P,A522),0),IF(COUNTIF(Invoices!Q:R,A522)&lt;&gt;0,IF(COUNTIF(Invoices!Q:R,A522)&lt;&gt;0,SUMIF(Invoices!Q:R,A522,Invoices!R:R)/COUNTIF(Invoices!Q:R,A522),0),IF(COUNTIF(Invoices!S:T,A522)&lt;&gt;0,IF(COUNTIF(Invoices!S:T,A522)&lt;&gt;0,SUMIF(Invoices!S:T,A522,Invoices!T:T)/COUNTIF(Invoices!S:T,A522),0),IF(COUNTIF(Invoices!U:V,A522)&lt;&gt;0,IF(COUNTIF(Invoices!U:V,A522)&lt;&gt;0,SUMIF(Invoices!U:V,A522,Invoices!V:V)/COUNTIF(Invoices!U:V,A522),0),IF(COUNTIF(Invoices!W:X,A522)&lt;&gt;0,IF(COUNTIF(Invoices!W:X,A522)&lt;&gt;0,SUMIF(Invoices!W:X,A522,Invoices!X:X)/COUNTIF(Invoices!W:X,A522),0),IF(COUNTIF(Invoices!Y:Z,A522)&lt;&gt;0,IF(COUNTIF(Invoices!Y:Z,A522)&lt;&gt;0,SUMIF(Invoices!Y:Z,A522,Invoices!Z:Z)/COUNTIF(Invoices!Y:Z,A522),0),IF(COUNTIF(Invoices!AA:AB,A522)&lt;&gt;0,IF(COUNTIF(Invoices!AA:AB,A522)&lt;&gt;0,SUMIF(Invoices!AA:AB,A522,Invoices!AB:AB)/COUNTIF(Invoices!AA:AB,A522),0),IF(COUNTIF(Invoices!AC:AD,A522)&lt;&gt;0,IF(COUNTIF(Invoices!AC:AD,A522)&lt;&gt;0,SUMIF(Invoices!AC:AD,A522,Invoices!AD:AD)/COUNTIF(Invoices!AC:AD,A522),0),IF(COUNTIF(Invoices!AE:AF,A522)&lt;&gt;0,IF(COUNTIF(Invoices!AE:AF,A522)&lt;&gt;0,SUMIF(Invoices!AE:AF,A522,Invoices!AF:AF)/COUNTIF(Invoices!AE:AF,A522),0),IF(COUNTIF(Invoices!AG:AH,A522)&lt;&gt;0,IF(COUNTIF(Invoices!AG:AH,A522)&lt;&gt;0,SUMIF(Invoices!AG:AH,A522,Invoices!AH:AH)/COUNTIF(Invoices!AG:AH,A522),0),IF(COUNTIF(Invoices!AI:AJ,A522)&lt;&gt;0,IF(COUNTIF(Invoices!AI:AJ,A522)&lt;&gt;0,SUMIF(Invoices!AI:AJ,A522,Invoices!AJ:AJ)/COUNTIF(Invoices!AI:AJ,A522),0),IF(COUNTIF(Invoices!AK:AL,A522)&lt;&gt;0,IF(COUNTIF(Invoices!AK:AL,A522)&lt;&gt;0,SUMIF(Invoices!AK:AL,A522,Invoices!AL:AL)/COUNTIF(Invoices!AK:AL,A522),0),IF(COUNTIF(Invoices!AM:AN,A522)&lt;&gt;0,IF(COUNTIF(Invoices!AM:AN,A522)&lt;&gt;0,SUMIF(Invoices!AM:AN,A522,Invoices!AN:AN)/COUNTIF(Invoices!AM:AN,A522),0),"Not Available")))))))))))))))</f>
        <v>Not Available</v>
      </c>
    </row>
    <row r="523" spans="1:5" ht="13" x14ac:dyDescent="0.15">
      <c r="A523" s="6" t="s">
        <v>1545</v>
      </c>
      <c r="B523" s="6" t="s">
        <v>1210</v>
      </c>
      <c r="C523" s="6" t="s">
        <v>1506</v>
      </c>
      <c r="D523" s="6" t="s">
        <v>1210</v>
      </c>
      <c r="E523">
        <f ca="1">IF(COUNTIF(Invoices!K:L,A523)&lt;&gt;0,IF(COUNTIF(Invoices!K:L,A523)&lt;&gt;0,SUMIF(Invoices!K:L,A523,Invoices!L:L)/COUNTIF(Invoices!K:L,A523),0),IF(COUNTIF(Invoices!M:N,A523)&lt;&gt;0,IF(COUNTIF(Invoices!M:N,A523)&lt;&gt;0,SUMIF(Invoices!M:N,A523,Invoices!N:N)/COUNTIF(Invoices!M:N,A523),0),IF(COUNTIF(Invoices!O:P,A523)&lt;&gt;0,IF(COUNTIF(Invoices!O:P,A523)&lt;&gt;0,SUMIF(Invoices!O:P,A523,Invoices!P:P)/COUNTIF(Invoices!O:P,A523),0),IF(COUNTIF(Invoices!Q:R,A523)&lt;&gt;0,IF(COUNTIF(Invoices!Q:R,A523)&lt;&gt;0,SUMIF(Invoices!Q:R,A523,Invoices!R:R)/COUNTIF(Invoices!Q:R,A523),0),IF(COUNTIF(Invoices!S:T,A523)&lt;&gt;0,IF(COUNTIF(Invoices!S:T,A523)&lt;&gt;0,SUMIF(Invoices!S:T,A523,Invoices!T:T)/COUNTIF(Invoices!S:T,A523),0),IF(COUNTIF(Invoices!U:V,A523)&lt;&gt;0,IF(COUNTIF(Invoices!U:V,A523)&lt;&gt;0,SUMIF(Invoices!U:V,A523,Invoices!V:V)/COUNTIF(Invoices!U:V,A523),0),IF(COUNTIF(Invoices!W:X,A523)&lt;&gt;0,IF(COUNTIF(Invoices!W:X,A523)&lt;&gt;0,SUMIF(Invoices!W:X,A523,Invoices!X:X)/COUNTIF(Invoices!W:X,A523),0),IF(COUNTIF(Invoices!Y:Z,A523)&lt;&gt;0,IF(COUNTIF(Invoices!Y:Z,A523)&lt;&gt;0,SUMIF(Invoices!Y:Z,A523,Invoices!Z:Z)/COUNTIF(Invoices!Y:Z,A523),0),IF(COUNTIF(Invoices!AA:AB,A523)&lt;&gt;0,IF(COUNTIF(Invoices!AA:AB,A523)&lt;&gt;0,SUMIF(Invoices!AA:AB,A523,Invoices!AB:AB)/COUNTIF(Invoices!AA:AB,A523),0),IF(COUNTIF(Invoices!AC:AD,A523)&lt;&gt;0,IF(COUNTIF(Invoices!AC:AD,A523)&lt;&gt;0,SUMIF(Invoices!AC:AD,A523,Invoices!AD:AD)/COUNTIF(Invoices!AC:AD,A523),0),IF(COUNTIF(Invoices!AE:AF,A523)&lt;&gt;0,IF(COUNTIF(Invoices!AE:AF,A523)&lt;&gt;0,SUMIF(Invoices!AE:AF,A523,Invoices!AF:AF)/COUNTIF(Invoices!AE:AF,A523),0),IF(COUNTIF(Invoices!AG:AH,A523)&lt;&gt;0,IF(COUNTIF(Invoices!AG:AH,A523)&lt;&gt;0,SUMIF(Invoices!AG:AH,A523,Invoices!AH:AH)/COUNTIF(Invoices!AG:AH,A523),0),IF(COUNTIF(Invoices!AI:AJ,A523)&lt;&gt;0,IF(COUNTIF(Invoices!AI:AJ,A523)&lt;&gt;0,SUMIF(Invoices!AI:AJ,A523,Invoices!AJ:AJ)/COUNTIF(Invoices!AI:AJ,A523),0),IF(COUNTIF(Invoices!AK:AL,A523)&lt;&gt;0,IF(COUNTIF(Invoices!AK:AL,A523)&lt;&gt;0,SUMIF(Invoices!AK:AL,A523,Invoices!AL:AL)/COUNTIF(Invoices!AK:AL,A523),0),IF(COUNTIF(Invoices!AM:AN,A523)&lt;&gt;0,IF(COUNTIF(Invoices!AM:AN,A523)&lt;&gt;0,SUMIF(Invoices!AM:AN,A523,Invoices!AN:AN)/COUNTIF(Invoices!AM:AN,A523),0),"Not Available")))))))))))))))</f>
        <v>0.99</v>
      </c>
    </row>
    <row r="524" spans="1:5" ht="13" x14ac:dyDescent="0.15">
      <c r="A524" s="6" t="s">
        <v>1546</v>
      </c>
      <c r="B524" s="6" t="s">
        <v>1547</v>
      </c>
      <c r="C524" s="6" t="s">
        <v>633</v>
      </c>
      <c r="D524" s="6" t="s">
        <v>634</v>
      </c>
      <c r="E524">
        <f ca="1">IF(COUNTIF(Invoices!K:L,A524)&lt;&gt;0,IF(COUNTIF(Invoices!K:L,A524)&lt;&gt;0,SUMIF(Invoices!K:L,A524,Invoices!L:L)/COUNTIF(Invoices!K:L,A524),0),IF(COUNTIF(Invoices!M:N,A524)&lt;&gt;0,IF(COUNTIF(Invoices!M:N,A524)&lt;&gt;0,SUMIF(Invoices!M:N,A524,Invoices!N:N)/COUNTIF(Invoices!M:N,A524),0),IF(COUNTIF(Invoices!O:P,A524)&lt;&gt;0,IF(COUNTIF(Invoices!O:P,A524)&lt;&gt;0,SUMIF(Invoices!O:P,A524,Invoices!P:P)/COUNTIF(Invoices!O:P,A524),0),IF(COUNTIF(Invoices!Q:R,A524)&lt;&gt;0,IF(COUNTIF(Invoices!Q:R,A524)&lt;&gt;0,SUMIF(Invoices!Q:R,A524,Invoices!R:R)/COUNTIF(Invoices!Q:R,A524),0),IF(COUNTIF(Invoices!S:T,A524)&lt;&gt;0,IF(COUNTIF(Invoices!S:T,A524)&lt;&gt;0,SUMIF(Invoices!S:T,A524,Invoices!T:T)/COUNTIF(Invoices!S:T,A524),0),IF(COUNTIF(Invoices!U:V,A524)&lt;&gt;0,IF(COUNTIF(Invoices!U:V,A524)&lt;&gt;0,SUMIF(Invoices!U:V,A524,Invoices!V:V)/COUNTIF(Invoices!U:V,A524),0),IF(COUNTIF(Invoices!W:X,A524)&lt;&gt;0,IF(COUNTIF(Invoices!W:X,A524)&lt;&gt;0,SUMIF(Invoices!W:X,A524,Invoices!X:X)/COUNTIF(Invoices!W:X,A524),0),IF(COUNTIF(Invoices!Y:Z,A524)&lt;&gt;0,IF(COUNTIF(Invoices!Y:Z,A524)&lt;&gt;0,SUMIF(Invoices!Y:Z,A524,Invoices!Z:Z)/COUNTIF(Invoices!Y:Z,A524),0),IF(COUNTIF(Invoices!AA:AB,A524)&lt;&gt;0,IF(COUNTIF(Invoices!AA:AB,A524)&lt;&gt;0,SUMIF(Invoices!AA:AB,A524,Invoices!AB:AB)/COUNTIF(Invoices!AA:AB,A524),0),IF(COUNTIF(Invoices!AC:AD,A524)&lt;&gt;0,IF(COUNTIF(Invoices!AC:AD,A524)&lt;&gt;0,SUMIF(Invoices!AC:AD,A524,Invoices!AD:AD)/COUNTIF(Invoices!AC:AD,A524),0),IF(COUNTIF(Invoices!AE:AF,A524)&lt;&gt;0,IF(COUNTIF(Invoices!AE:AF,A524)&lt;&gt;0,SUMIF(Invoices!AE:AF,A524,Invoices!AF:AF)/COUNTIF(Invoices!AE:AF,A524),0),IF(COUNTIF(Invoices!AG:AH,A524)&lt;&gt;0,IF(COUNTIF(Invoices!AG:AH,A524)&lt;&gt;0,SUMIF(Invoices!AG:AH,A524,Invoices!AH:AH)/COUNTIF(Invoices!AG:AH,A524),0),IF(COUNTIF(Invoices!AI:AJ,A524)&lt;&gt;0,IF(COUNTIF(Invoices!AI:AJ,A524)&lt;&gt;0,SUMIF(Invoices!AI:AJ,A524,Invoices!AJ:AJ)/COUNTIF(Invoices!AI:AJ,A524),0),IF(COUNTIF(Invoices!AK:AL,A524)&lt;&gt;0,IF(COUNTIF(Invoices!AK:AL,A524)&lt;&gt;0,SUMIF(Invoices!AK:AL,A524,Invoices!AL:AL)/COUNTIF(Invoices!AK:AL,A524),0),IF(COUNTIF(Invoices!AM:AN,A524)&lt;&gt;0,IF(COUNTIF(Invoices!AM:AN,A524)&lt;&gt;0,SUMIF(Invoices!AM:AN,A524,Invoices!AN:AN)/COUNTIF(Invoices!AM:AN,A524),0),"Not Available")))))))))))))))</f>
        <v>0.99</v>
      </c>
    </row>
    <row r="525" spans="1:5" ht="13" x14ac:dyDescent="0.15">
      <c r="A525" s="6" t="s">
        <v>1548</v>
      </c>
      <c r="B525" s="6" t="s">
        <v>667</v>
      </c>
      <c r="C525" s="6" t="s">
        <v>717</v>
      </c>
      <c r="D525" s="6" t="s">
        <v>716</v>
      </c>
      <c r="E525">
        <f ca="1">IF(COUNTIF(Invoices!K:L,A525)&lt;&gt;0,IF(COUNTIF(Invoices!K:L,A525)&lt;&gt;0,SUMIF(Invoices!K:L,A525,Invoices!L:L)/COUNTIF(Invoices!K:L,A525),0),IF(COUNTIF(Invoices!M:N,A525)&lt;&gt;0,IF(COUNTIF(Invoices!M:N,A525)&lt;&gt;0,SUMIF(Invoices!M:N,A525,Invoices!N:N)/COUNTIF(Invoices!M:N,A525),0),IF(COUNTIF(Invoices!O:P,A525)&lt;&gt;0,IF(COUNTIF(Invoices!O:P,A525)&lt;&gt;0,SUMIF(Invoices!O:P,A525,Invoices!P:P)/COUNTIF(Invoices!O:P,A525),0),IF(COUNTIF(Invoices!Q:R,A525)&lt;&gt;0,IF(COUNTIF(Invoices!Q:R,A525)&lt;&gt;0,SUMIF(Invoices!Q:R,A525,Invoices!R:R)/COUNTIF(Invoices!Q:R,A525),0),IF(COUNTIF(Invoices!S:T,A525)&lt;&gt;0,IF(COUNTIF(Invoices!S:T,A525)&lt;&gt;0,SUMIF(Invoices!S:T,A525,Invoices!T:T)/COUNTIF(Invoices!S:T,A525),0),IF(COUNTIF(Invoices!U:V,A525)&lt;&gt;0,IF(COUNTIF(Invoices!U:V,A525)&lt;&gt;0,SUMIF(Invoices!U:V,A525,Invoices!V:V)/COUNTIF(Invoices!U:V,A525),0),IF(COUNTIF(Invoices!W:X,A525)&lt;&gt;0,IF(COUNTIF(Invoices!W:X,A525)&lt;&gt;0,SUMIF(Invoices!W:X,A525,Invoices!X:X)/COUNTIF(Invoices!W:X,A525),0),IF(COUNTIF(Invoices!Y:Z,A525)&lt;&gt;0,IF(COUNTIF(Invoices!Y:Z,A525)&lt;&gt;0,SUMIF(Invoices!Y:Z,A525,Invoices!Z:Z)/COUNTIF(Invoices!Y:Z,A525),0),IF(COUNTIF(Invoices!AA:AB,A525)&lt;&gt;0,IF(COUNTIF(Invoices!AA:AB,A525)&lt;&gt;0,SUMIF(Invoices!AA:AB,A525,Invoices!AB:AB)/COUNTIF(Invoices!AA:AB,A525),0),IF(COUNTIF(Invoices!AC:AD,A525)&lt;&gt;0,IF(COUNTIF(Invoices!AC:AD,A525)&lt;&gt;0,SUMIF(Invoices!AC:AD,A525,Invoices!AD:AD)/COUNTIF(Invoices!AC:AD,A525),0),IF(COUNTIF(Invoices!AE:AF,A525)&lt;&gt;0,IF(COUNTIF(Invoices!AE:AF,A525)&lt;&gt;0,SUMIF(Invoices!AE:AF,A525,Invoices!AF:AF)/COUNTIF(Invoices!AE:AF,A525),0),IF(COUNTIF(Invoices!AG:AH,A525)&lt;&gt;0,IF(COUNTIF(Invoices!AG:AH,A525)&lt;&gt;0,SUMIF(Invoices!AG:AH,A525,Invoices!AH:AH)/COUNTIF(Invoices!AG:AH,A525),0),IF(COUNTIF(Invoices!AI:AJ,A525)&lt;&gt;0,IF(COUNTIF(Invoices!AI:AJ,A525)&lt;&gt;0,SUMIF(Invoices!AI:AJ,A525,Invoices!AJ:AJ)/COUNTIF(Invoices!AI:AJ,A525),0),IF(COUNTIF(Invoices!AK:AL,A525)&lt;&gt;0,IF(COUNTIF(Invoices!AK:AL,A525)&lt;&gt;0,SUMIF(Invoices!AK:AL,A525,Invoices!AL:AL)/COUNTIF(Invoices!AK:AL,A525),0),IF(COUNTIF(Invoices!AM:AN,A525)&lt;&gt;0,IF(COUNTIF(Invoices!AM:AN,A525)&lt;&gt;0,SUMIF(Invoices!AM:AN,A525,Invoices!AN:AN)/COUNTIF(Invoices!AM:AN,A525),0),"Not Available")))))))))))))))</f>
        <v>0.99</v>
      </c>
    </row>
    <row r="526" spans="1:5" ht="13" x14ac:dyDescent="0.15">
      <c r="A526" s="6" t="s">
        <v>1548</v>
      </c>
      <c r="C526" s="6" t="s">
        <v>666</v>
      </c>
      <c r="D526" s="6" t="s">
        <v>667</v>
      </c>
      <c r="E526">
        <f ca="1">IF(COUNTIF(Invoices!K:L,A526)&lt;&gt;0,IF(COUNTIF(Invoices!K:L,A526)&lt;&gt;0,SUMIF(Invoices!K:L,A526,Invoices!L:L)/COUNTIF(Invoices!K:L,A526),0),IF(COUNTIF(Invoices!M:N,A526)&lt;&gt;0,IF(COUNTIF(Invoices!M:N,A526)&lt;&gt;0,SUMIF(Invoices!M:N,A526,Invoices!N:N)/COUNTIF(Invoices!M:N,A526),0),IF(COUNTIF(Invoices!O:P,A526)&lt;&gt;0,IF(COUNTIF(Invoices!O:P,A526)&lt;&gt;0,SUMIF(Invoices!O:P,A526,Invoices!P:P)/COUNTIF(Invoices!O:P,A526),0),IF(COUNTIF(Invoices!Q:R,A526)&lt;&gt;0,IF(COUNTIF(Invoices!Q:R,A526)&lt;&gt;0,SUMIF(Invoices!Q:R,A526,Invoices!R:R)/COUNTIF(Invoices!Q:R,A526),0),IF(COUNTIF(Invoices!S:T,A526)&lt;&gt;0,IF(COUNTIF(Invoices!S:T,A526)&lt;&gt;0,SUMIF(Invoices!S:T,A526,Invoices!T:T)/COUNTIF(Invoices!S:T,A526),0),IF(COUNTIF(Invoices!U:V,A526)&lt;&gt;0,IF(COUNTIF(Invoices!U:V,A526)&lt;&gt;0,SUMIF(Invoices!U:V,A526,Invoices!V:V)/COUNTIF(Invoices!U:V,A526),0),IF(COUNTIF(Invoices!W:X,A526)&lt;&gt;0,IF(COUNTIF(Invoices!W:X,A526)&lt;&gt;0,SUMIF(Invoices!W:X,A526,Invoices!X:X)/COUNTIF(Invoices!W:X,A526),0),IF(COUNTIF(Invoices!Y:Z,A526)&lt;&gt;0,IF(COUNTIF(Invoices!Y:Z,A526)&lt;&gt;0,SUMIF(Invoices!Y:Z,A526,Invoices!Z:Z)/COUNTIF(Invoices!Y:Z,A526),0),IF(COUNTIF(Invoices!AA:AB,A526)&lt;&gt;0,IF(COUNTIF(Invoices!AA:AB,A526)&lt;&gt;0,SUMIF(Invoices!AA:AB,A526,Invoices!AB:AB)/COUNTIF(Invoices!AA:AB,A526),0),IF(COUNTIF(Invoices!AC:AD,A526)&lt;&gt;0,IF(COUNTIF(Invoices!AC:AD,A526)&lt;&gt;0,SUMIF(Invoices!AC:AD,A526,Invoices!AD:AD)/COUNTIF(Invoices!AC:AD,A526),0),IF(COUNTIF(Invoices!AE:AF,A526)&lt;&gt;0,IF(COUNTIF(Invoices!AE:AF,A526)&lt;&gt;0,SUMIF(Invoices!AE:AF,A526,Invoices!AF:AF)/COUNTIF(Invoices!AE:AF,A526),0),IF(COUNTIF(Invoices!AG:AH,A526)&lt;&gt;0,IF(COUNTIF(Invoices!AG:AH,A526)&lt;&gt;0,SUMIF(Invoices!AG:AH,A526,Invoices!AH:AH)/COUNTIF(Invoices!AG:AH,A526),0),IF(COUNTIF(Invoices!AI:AJ,A526)&lt;&gt;0,IF(COUNTIF(Invoices!AI:AJ,A526)&lt;&gt;0,SUMIF(Invoices!AI:AJ,A526,Invoices!AJ:AJ)/COUNTIF(Invoices!AI:AJ,A526),0),IF(COUNTIF(Invoices!AK:AL,A526)&lt;&gt;0,IF(COUNTIF(Invoices!AK:AL,A526)&lt;&gt;0,SUMIF(Invoices!AK:AL,A526,Invoices!AL:AL)/COUNTIF(Invoices!AK:AL,A526),0),IF(COUNTIF(Invoices!AM:AN,A526)&lt;&gt;0,IF(COUNTIF(Invoices!AM:AN,A526)&lt;&gt;0,SUMIF(Invoices!AM:AN,A526,Invoices!AN:AN)/COUNTIF(Invoices!AM:AN,A526),0),"Not Available")))))))))))))))</f>
        <v>0.99</v>
      </c>
    </row>
    <row r="527" spans="1:5" ht="13" x14ac:dyDescent="0.15">
      <c r="A527" s="6" t="s">
        <v>1549</v>
      </c>
      <c r="B527" s="6" t="s">
        <v>636</v>
      </c>
      <c r="C527" s="6" t="s">
        <v>637</v>
      </c>
      <c r="D527" s="6" t="s">
        <v>638</v>
      </c>
      <c r="E527">
        <f ca="1">IF(COUNTIF(Invoices!K:L,A527)&lt;&gt;0,IF(COUNTIF(Invoices!K:L,A527)&lt;&gt;0,SUMIF(Invoices!K:L,A527,Invoices!L:L)/COUNTIF(Invoices!K:L,A527),0),IF(COUNTIF(Invoices!M:N,A527)&lt;&gt;0,IF(COUNTIF(Invoices!M:N,A527)&lt;&gt;0,SUMIF(Invoices!M:N,A527,Invoices!N:N)/COUNTIF(Invoices!M:N,A527),0),IF(COUNTIF(Invoices!O:P,A527)&lt;&gt;0,IF(COUNTIF(Invoices!O:P,A527)&lt;&gt;0,SUMIF(Invoices!O:P,A527,Invoices!P:P)/COUNTIF(Invoices!O:P,A527),0),IF(COUNTIF(Invoices!Q:R,A527)&lt;&gt;0,IF(COUNTIF(Invoices!Q:R,A527)&lt;&gt;0,SUMIF(Invoices!Q:R,A527,Invoices!R:R)/COUNTIF(Invoices!Q:R,A527),0),IF(COUNTIF(Invoices!S:T,A527)&lt;&gt;0,IF(COUNTIF(Invoices!S:T,A527)&lt;&gt;0,SUMIF(Invoices!S:T,A527,Invoices!T:T)/COUNTIF(Invoices!S:T,A527),0),IF(COUNTIF(Invoices!U:V,A527)&lt;&gt;0,IF(COUNTIF(Invoices!U:V,A527)&lt;&gt;0,SUMIF(Invoices!U:V,A527,Invoices!V:V)/COUNTIF(Invoices!U:V,A527),0),IF(COUNTIF(Invoices!W:X,A527)&lt;&gt;0,IF(COUNTIF(Invoices!W:X,A527)&lt;&gt;0,SUMIF(Invoices!W:X,A527,Invoices!X:X)/COUNTIF(Invoices!W:X,A527),0),IF(COUNTIF(Invoices!Y:Z,A527)&lt;&gt;0,IF(COUNTIF(Invoices!Y:Z,A527)&lt;&gt;0,SUMIF(Invoices!Y:Z,A527,Invoices!Z:Z)/COUNTIF(Invoices!Y:Z,A527),0),IF(COUNTIF(Invoices!AA:AB,A527)&lt;&gt;0,IF(COUNTIF(Invoices!AA:AB,A527)&lt;&gt;0,SUMIF(Invoices!AA:AB,A527,Invoices!AB:AB)/COUNTIF(Invoices!AA:AB,A527),0),IF(COUNTIF(Invoices!AC:AD,A527)&lt;&gt;0,IF(COUNTIF(Invoices!AC:AD,A527)&lt;&gt;0,SUMIF(Invoices!AC:AD,A527,Invoices!AD:AD)/COUNTIF(Invoices!AC:AD,A527),0),IF(COUNTIF(Invoices!AE:AF,A527)&lt;&gt;0,IF(COUNTIF(Invoices!AE:AF,A527)&lt;&gt;0,SUMIF(Invoices!AE:AF,A527,Invoices!AF:AF)/COUNTIF(Invoices!AE:AF,A527),0),IF(COUNTIF(Invoices!AG:AH,A527)&lt;&gt;0,IF(COUNTIF(Invoices!AG:AH,A527)&lt;&gt;0,SUMIF(Invoices!AG:AH,A527,Invoices!AH:AH)/COUNTIF(Invoices!AG:AH,A527),0),IF(COUNTIF(Invoices!AI:AJ,A527)&lt;&gt;0,IF(COUNTIF(Invoices!AI:AJ,A527)&lt;&gt;0,SUMIF(Invoices!AI:AJ,A527,Invoices!AJ:AJ)/COUNTIF(Invoices!AI:AJ,A527),0),IF(COUNTIF(Invoices!AK:AL,A527)&lt;&gt;0,IF(COUNTIF(Invoices!AK:AL,A527)&lt;&gt;0,SUMIF(Invoices!AK:AL,A527,Invoices!AL:AL)/COUNTIF(Invoices!AK:AL,A527),0),IF(COUNTIF(Invoices!AM:AN,A527)&lt;&gt;0,IF(COUNTIF(Invoices!AM:AN,A527)&lt;&gt;0,SUMIF(Invoices!AM:AN,A527,Invoices!AN:AN)/COUNTIF(Invoices!AM:AN,A527),0),"Not Available")))))))))))))))</f>
        <v>0.99</v>
      </c>
    </row>
    <row r="528" spans="1:5" ht="13" x14ac:dyDescent="0.15">
      <c r="A528" s="6" t="s">
        <v>1550</v>
      </c>
      <c r="B528" s="6" t="s">
        <v>1551</v>
      </c>
      <c r="C528" s="6" t="s">
        <v>916</v>
      </c>
      <c r="D528" s="6" t="s">
        <v>810</v>
      </c>
      <c r="E528">
        <f ca="1">IF(COUNTIF(Invoices!K:L,A528)&lt;&gt;0,IF(COUNTIF(Invoices!K:L,A528)&lt;&gt;0,SUMIF(Invoices!K:L,A528,Invoices!L:L)/COUNTIF(Invoices!K:L,A528),0),IF(COUNTIF(Invoices!M:N,A528)&lt;&gt;0,IF(COUNTIF(Invoices!M:N,A528)&lt;&gt;0,SUMIF(Invoices!M:N,A528,Invoices!N:N)/COUNTIF(Invoices!M:N,A528),0),IF(COUNTIF(Invoices!O:P,A528)&lt;&gt;0,IF(COUNTIF(Invoices!O:P,A528)&lt;&gt;0,SUMIF(Invoices!O:P,A528,Invoices!P:P)/COUNTIF(Invoices!O:P,A528),0),IF(COUNTIF(Invoices!Q:R,A528)&lt;&gt;0,IF(COUNTIF(Invoices!Q:R,A528)&lt;&gt;0,SUMIF(Invoices!Q:R,A528,Invoices!R:R)/COUNTIF(Invoices!Q:R,A528),0),IF(COUNTIF(Invoices!S:T,A528)&lt;&gt;0,IF(COUNTIF(Invoices!S:T,A528)&lt;&gt;0,SUMIF(Invoices!S:T,A528,Invoices!T:T)/COUNTIF(Invoices!S:T,A528),0),IF(COUNTIF(Invoices!U:V,A528)&lt;&gt;0,IF(COUNTIF(Invoices!U:V,A528)&lt;&gt;0,SUMIF(Invoices!U:V,A528,Invoices!V:V)/COUNTIF(Invoices!U:V,A528),0),IF(COUNTIF(Invoices!W:X,A528)&lt;&gt;0,IF(COUNTIF(Invoices!W:X,A528)&lt;&gt;0,SUMIF(Invoices!W:X,A528,Invoices!X:X)/COUNTIF(Invoices!W:X,A528),0),IF(COUNTIF(Invoices!Y:Z,A528)&lt;&gt;0,IF(COUNTIF(Invoices!Y:Z,A528)&lt;&gt;0,SUMIF(Invoices!Y:Z,A528,Invoices!Z:Z)/COUNTIF(Invoices!Y:Z,A528),0),IF(COUNTIF(Invoices!AA:AB,A528)&lt;&gt;0,IF(COUNTIF(Invoices!AA:AB,A528)&lt;&gt;0,SUMIF(Invoices!AA:AB,A528,Invoices!AB:AB)/COUNTIF(Invoices!AA:AB,A528),0),IF(COUNTIF(Invoices!AC:AD,A528)&lt;&gt;0,IF(COUNTIF(Invoices!AC:AD,A528)&lt;&gt;0,SUMIF(Invoices!AC:AD,A528,Invoices!AD:AD)/COUNTIF(Invoices!AC:AD,A528),0),IF(COUNTIF(Invoices!AE:AF,A528)&lt;&gt;0,IF(COUNTIF(Invoices!AE:AF,A528)&lt;&gt;0,SUMIF(Invoices!AE:AF,A528,Invoices!AF:AF)/COUNTIF(Invoices!AE:AF,A528),0),IF(COUNTIF(Invoices!AG:AH,A528)&lt;&gt;0,IF(COUNTIF(Invoices!AG:AH,A528)&lt;&gt;0,SUMIF(Invoices!AG:AH,A528,Invoices!AH:AH)/COUNTIF(Invoices!AG:AH,A528),0),IF(COUNTIF(Invoices!AI:AJ,A528)&lt;&gt;0,IF(COUNTIF(Invoices!AI:AJ,A528)&lt;&gt;0,SUMIF(Invoices!AI:AJ,A528,Invoices!AJ:AJ)/COUNTIF(Invoices!AI:AJ,A528),0),IF(COUNTIF(Invoices!AK:AL,A528)&lt;&gt;0,IF(COUNTIF(Invoices!AK:AL,A528)&lt;&gt;0,SUMIF(Invoices!AK:AL,A528,Invoices!AL:AL)/COUNTIF(Invoices!AK:AL,A528),0),IF(COUNTIF(Invoices!AM:AN,A528)&lt;&gt;0,IF(COUNTIF(Invoices!AM:AN,A528)&lt;&gt;0,SUMIF(Invoices!AM:AN,A528,Invoices!AN:AN)/COUNTIF(Invoices!AM:AN,A528),0),"Not Available")))))))))))))))</f>
        <v>0.99</v>
      </c>
    </row>
    <row r="529" spans="1:5" ht="13" x14ac:dyDescent="0.15">
      <c r="A529" s="6" t="s">
        <v>1552</v>
      </c>
      <c r="B529" s="6" t="s">
        <v>1147</v>
      </c>
      <c r="C529" s="6" t="s">
        <v>1098</v>
      </c>
      <c r="D529" s="6" t="s">
        <v>522</v>
      </c>
      <c r="E529" t="str">
        <f>IF(COUNTIF(Invoices!K:L,A529)&lt;&gt;0,IF(COUNTIF(Invoices!K:L,A529)&lt;&gt;0,SUMIF(Invoices!K:L,A529,Invoices!L:L)/COUNTIF(Invoices!K:L,A529),0),IF(COUNTIF(Invoices!M:N,A529)&lt;&gt;0,IF(COUNTIF(Invoices!M:N,A529)&lt;&gt;0,SUMIF(Invoices!M:N,A529,Invoices!N:N)/COUNTIF(Invoices!M:N,A529),0),IF(COUNTIF(Invoices!O:P,A529)&lt;&gt;0,IF(COUNTIF(Invoices!O:P,A529)&lt;&gt;0,SUMIF(Invoices!O:P,A529,Invoices!P:P)/COUNTIF(Invoices!O:P,A529),0),IF(COUNTIF(Invoices!Q:R,A529)&lt;&gt;0,IF(COUNTIF(Invoices!Q:R,A529)&lt;&gt;0,SUMIF(Invoices!Q:R,A529,Invoices!R:R)/COUNTIF(Invoices!Q:R,A529),0),IF(COUNTIF(Invoices!S:T,A529)&lt;&gt;0,IF(COUNTIF(Invoices!S:T,A529)&lt;&gt;0,SUMIF(Invoices!S:T,A529,Invoices!T:T)/COUNTIF(Invoices!S:T,A529),0),IF(COUNTIF(Invoices!U:V,A529)&lt;&gt;0,IF(COUNTIF(Invoices!U:V,A529)&lt;&gt;0,SUMIF(Invoices!U:V,A529,Invoices!V:V)/COUNTIF(Invoices!U:V,A529),0),IF(COUNTIF(Invoices!W:X,A529)&lt;&gt;0,IF(COUNTIF(Invoices!W:X,A529)&lt;&gt;0,SUMIF(Invoices!W:X,A529,Invoices!X:X)/COUNTIF(Invoices!W:X,A529),0),IF(COUNTIF(Invoices!Y:Z,A529)&lt;&gt;0,IF(COUNTIF(Invoices!Y:Z,A529)&lt;&gt;0,SUMIF(Invoices!Y:Z,A529,Invoices!Z:Z)/COUNTIF(Invoices!Y:Z,A529),0),IF(COUNTIF(Invoices!AA:AB,A529)&lt;&gt;0,IF(COUNTIF(Invoices!AA:AB,A529)&lt;&gt;0,SUMIF(Invoices!AA:AB,A529,Invoices!AB:AB)/COUNTIF(Invoices!AA:AB,A529),0),IF(COUNTIF(Invoices!AC:AD,A529)&lt;&gt;0,IF(COUNTIF(Invoices!AC:AD,A529)&lt;&gt;0,SUMIF(Invoices!AC:AD,A529,Invoices!AD:AD)/COUNTIF(Invoices!AC:AD,A529),0),IF(COUNTIF(Invoices!AE:AF,A529)&lt;&gt;0,IF(COUNTIF(Invoices!AE:AF,A529)&lt;&gt;0,SUMIF(Invoices!AE:AF,A529,Invoices!AF:AF)/COUNTIF(Invoices!AE:AF,A529),0),IF(COUNTIF(Invoices!AG:AH,A529)&lt;&gt;0,IF(COUNTIF(Invoices!AG:AH,A529)&lt;&gt;0,SUMIF(Invoices!AG:AH,A529,Invoices!AH:AH)/COUNTIF(Invoices!AG:AH,A529),0),IF(COUNTIF(Invoices!AI:AJ,A529)&lt;&gt;0,IF(COUNTIF(Invoices!AI:AJ,A529)&lt;&gt;0,SUMIF(Invoices!AI:AJ,A529,Invoices!AJ:AJ)/COUNTIF(Invoices!AI:AJ,A529),0),IF(COUNTIF(Invoices!AK:AL,A529)&lt;&gt;0,IF(COUNTIF(Invoices!AK:AL,A529)&lt;&gt;0,SUMIF(Invoices!AK:AL,A529,Invoices!AL:AL)/COUNTIF(Invoices!AK:AL,A529),0),IF(COUNTIF(Invoices!AM:AN,A529)&lt;&gt;0,IF(COUNTIF(Invoices!AM:AN,A529)&lt;&gt;0,SUMIF(Invoices!AM:AN,A529,Invoices!AN:AN)/COUNTIF(Invoices!AM:AN,A529),0),"Not Available")))))))))))))))</f>
        <v>Not Available</v>
      </c>
    </row>
    <row r="530" spans="1:5" ht="13" x14ac:dyDescent="0.15">
      <c r="A530" s="6" t="s">
        <v>1553</v>
      </c>
      <c r="C530" s="6" t="s">
        <v>1256</v>
      </c>
      <c r="D530" s="6" t="s">
        <v>1257</v>
      </c>
      <c r="E530">
        <f ca="1">IF(COUNTIF(Invoices!K:L,A530)&lt;&gt;0,IF(COUNTIF(Invoices!K:L,A530)&lt;&gt;0,SUMIF(Invoices!K:L,A530,Invoices!L:L)/COUNTIF(Invoices!K:L,A530),0),IF(COUNTIF(Invoices!M:N,A530)&lt;&gt;0,IF(COUNTIF(Invoices!M:N,A530)&lt;&gt;0,SUMIF(Invoices!M:N,A530,Invoices!N:N)/COUNTIF(Invoices!M:N,A530),0),IF(COUNTIF(Invoices!O:P,A530)&lt;&gt;0,IF(COUNTIF(Invoices!O:P,A530)&lt;&gt;0,SUMIF(Invoices!O:P,A530,Invoices!P:P)/COUNTIF(Invoices!O:P,A530),0),IF(COUNTIF(Invoices!Q:R,A530)&lt;&gt;0,IF(COUNTIF(Invoices!Q:R,A530)&lt;&gt;0,SUMIF(Invoices!Q:R,A530,Invoices!R:R)/COUNTIF(Invoices!Q:R,A530),0),IF(COUNTIF(Invoices!S:T,A530)&lt;&gt;0,IF(COUNTIF(Invoices!S:T,A530)&lt;&gt;0,SUMIF(Invoices!S:T,A530,Invoices!T:T)/COUNTIF(Invoices!S:T,A530),0),IF(COUNTIF(Invoices!U:V,A530)&lt;&gt;0,IF(COUNTIF(Invoices!U:V,A530)&lt;&gt;0,SUMIF(Invoices!U:V,A530,Invoices!V:V)/COUNTIF(Invoices!U:V,A530),0),IF(COUNTIF(Invoices!W:X,A530)&lt;&gt;0,IF(COUNTIF(Invoices!W:X,A530)&lt;&gt;0,SUMIF(Invoices!W:X,A530,Invoices!X:X)/COUNTIF(Invoices!W:X,A530),0),IF(COUNTIF(Invoices!Y:Z,A530)&lt;&gt;0,IF(COUNTIF(Invoices!Y:Z,A530)&lt;&gt;0,SUMIF(Invoices!Y:Z,A530,Invoices!Z:Z)/COUNTIF(Invoices!Y:Z,A530),0),IF(COUNTIF(Invoices!AA:AB,A530)&lt;&gt;0,IF(COUNTIF(Invoices!AA:AB,A530)&lt;&gt;0,SUMIF(Invoices!AA:AB,A530,Invoices!AB:AB)/COUNTIF(Invoices!AA:AB,A530),0),IF(COUNTIF(Invoices!AC:AD,A530)&lt;&gt;0,IF(COUNTIF(Invoices!AC:AD,A530)&lt;&gt;0,SUMIF(Invoices!AC:AD,A530,Invoices!AD:AD)/COUNTIF(Invoices!AC:AD,A530),0),IF(COUNTIF(Invoices!AE:AF,A530)&lt;&gt;0,IF(COUNTIF(Invoices!AE:AF,A530)&lt;&gt;0,SUMIF(Invoices!AE:AF,A530,Invoices!AF:AF)/COUNTIF(Invoices!AE:AF,A530),0),IF(COUNTIF(Invoices!AG:AH,A530)&lt;&gt;0,IF(COUNTIF(Invoices!AG:AH,A530)&lt;&gt;0,SUMIF(Invoices!AG:AH,A530,Invoices!AH:AH)/COUNTIF(Invoices!AG:AH,A530),0),IF(COUNTIF(Invoices!AI:AJ,A530)&lt;&gt;0,IF(COUNTIF(Invoices!AI:AJ,A530)&lt;&gt;0,SUMIF(Invoices!AI:AJ,A530,Invoices!AJ:AJ)/COUNTIF(Invoices!AI:AJ,A530),0),IF(COUNTIF(Invoices!AK:AL,A530)&lt;&gt;0,IF(COUNTIF(Invoices!AK:AL,A530)&lt;&gt;0,SUMIF(Invoices!AK:AL,A530,Invoices!AL:AL)/COUNTIF(Invoices!AK:AL,A530),0),IF(COUNTIF(Invoices!AM:AN,A530)&lt;&gt;0,IF(COUNTIF(Invoices!AM:AN,A530)&lt;&gt;0,SUMIF(Invoices!AM:AN,A530,Invoices!AN:AN)/COUNTIF(Invoices!AM:AN,A530),0),"Not Available")))))))))))))))</f>
        <v>0.99</v>
      </c>
    </row>
    <row r="531" spans="1:5" ht="13" x14ac:dyDescent="0.15">
      <c r="A531" s="6" t="s">
        <v>1554</v>
      </c>
      <c r="C531" s="6" t="s">
        <v>1555</v>
      </c>
      <c r="D531" s="6" t="s">
        <v>1555</v>
      </c>
      <c r="E531" t="str">
        <f>IF(COUNTIF(Invoices!K:L,A531)&lt;&gt;0,IF(COUNTIF(Invoices!K:L,A531)&lt;&gt;0,SUMIF(Invoices!K:L,A531,Invoices!L:L)/COUNTIF(Invoices!K:L,A531),0),IF(COUNTIF(Invoices!M:N,A531)&lt;&gt;0,IF(COUNTIF(Invoices!M:N,A531)&lt;&gt;0,SUMIF(Invoices!M:N,A531,Invoices!N:N)/COUNTIF(Invoices!M:N,A531),0),IF(COUNTIF(Invoices!O:P,A531)&lt;&gt;0,IF(COUNTIF(Invoices!O:P,A531)&lt;&gt;0,SUMIF(Invoices!O:P,A531,Invoices!P:P)/COUNTIF(Invoices!O:P,A531),0),IF(COUNTIF(Invoices!Q:R,A531)&lt;&gt;0,IF(COUNTIF(Invoices!Q:R,A531)&lt;&gt;0,SUMIF(Invoices!Q:R,A531,Invoices!R:R)/COUNTIF(Invoices!Q:R,A531),0),IF(COUNTIF(Invoices!S:T,A531)&lt;&gt;0,IF(COUNTIF(Invoices!S:T,A531)&lt;&gt;0,SUMIF(Invoices!S:T,A531,Invoices!T:T)/COUNTIF(Invoices!S:T,A531),0),IF(COUNTIF(Invoices!U:V,A531)&lt;&gt;0,IF(COUNTIF(Invoices!U:V,A531)&lt;&gt;0,SUMIF(Invoices!U:V,A531,Invoices!V:V)/COUNTIF(Invoices!U:V,A531),0),IF(COUNTIF(Invoices!W:X,A531)&lt;&gt;0,IF(COUNTIF(Invoices!W:X,A531)&lt;&gt;0,SUMIF(Invoices!W:X,A531,Invoices!X:X)/COUNTIF(Invoices!W:X,A531),0),IF(COUNTIF(Invoices!Y:Z,A531)&lt;&gt;0,IF(COUNTIF(Invoices!Y:Z,A531)&lt;&gt;0,SUMIF(Invoices!Y:Z,A531,Invoices!Z:Z)/COUNTIF(Invoices!Y:Z,A531),0),IF(COUNTIF(Invoices!AA:AB,A531)&lt;&gt;0,IF(COUNTIF(Invoices!AA:AB,A531)&lt;&gt;0,SUMIF(Invoices!AA:AB,A531,Invoices!AB:AB)/COUNTIF(Invoices!AA:AB,A531),0),IF(COUNTIF(Invoices!AC:AD,A531)&lt;&gt;0,IF(COUNTIF(Invoices!AC:AD,A531)&lt;&gt;0,SUMIF(Invoices!AC:AD,A531,Invoices!AD:AD)/COUNTIF(Invoices!AC:AD,A531),0),IF(COUNTIF(Invoices!AE:AF,A531)&lt;&gt;0,IF(COUNTIF(Invoices!AE:AF,A531)&lt;&gt;0,SUMIF(Invoices!AE:AF,A531,Invoices!AF:AF)/COUNTIF(Invoices!AE:AF,A531),0),IF(COUNTIF(Invoices!AG:AH,A531)&lt;&gt;0,IF(COUNTIF(Invoices!AG:AH,A531)&lt;&gt;0,SUMIF(Invoices!AG:AH,A531,Invoices!AH:AH)/COUNTIF(Invoices!AG:AH,A531),0),IF(COUNTIF(Invoices!AI:AJ,A531)&lt;&gt;0,IF(COUNTIF(Invoices!AI:AJ,A531)&lt;&gt;0,SUMIF(Invoices!AI:AJ,A531,Invoices!AJ:AJ)/COUNTIF(Invoices!AI:AJ,A531),0),IF(COUNTIF(Invoices!AK:AL,A531)&lt;&gt;0,IF(COUNTIF(Invoices!AK:AL,A531)&lt;&gt;0,SUMIF(Invoices!AK:AL,A531,Invoices!AL:AL)/COUNTIF(Invoices!AK:AL,A531),0),IF(COUNTIF(Invoices!AM:AN,A531)&lt;&gt;0,IF(COUNTIF(Invoices!AM:AN,A531)&lt;&gt;0,SUMIF(Invoices!AM:AN,A531,Invoices!AN:AN)/COUNTIF(Invoices!AM:AN,A531),0),"Not Available")))))))))))))))</f>
        <v>Not Available</v>
      </c>
    </row>
    <row r="532" spans="1:5" ht="13" x14ac:dyDescent="0.15">
      <c r="A532" s="6" t="s">
        <v>1556</v>
      </c>
      <c r="C532" s="6" t="s">
        <v>689</v>
      </c>
      <c r="D532" s="6" t="s">
        <v>690</v>
      </c>
      <c r="E532">
        <f ca="1">IF(COUNTIF(Invoices!K:L,A532)&lt;&gt;0,IF(COUNTIF(Invoices!K:L,A532)&lt;&gt;0,SUMIF(Invoices!K:L,A532,Invoices!L:L)/COUNTIF(Invoices!K:L,A532),0),IF(COUNTIF(Invoices!M:N,A532)&lt;&gt;0,IF(COUNTIF(Invoices!M:N,A532)&lt;&gt;0,SUMIF(Invoices!M:N,A532,Invoices!N:N)/COUNTIF(Invoices!M:N,A532),0),IF(COUNTIF(Invoices!O:P,A532)&lt;&gt;0,IF(COUNTIF(Invoices!O:P,A532)&lt;&gt;0,SUMIF(Invoices!O:P,A532,Invoices!P:P)/COUNTIF(Invoices!O:P,A532),0),IF(COUNTIF(Invoices!Q:R,A532)&lt;&gt;0,IF(COUNTIF(Invoices!Q:R,A532)&lt;&gt;0,SUMIF(Invoices!Q:R,A532,Invoices!R:R)/COUNTIF(Invoices!Q:R,A532),0),IF(COUNTIF(Invoices!S:T,A532)&lt;&gt;0,IF(COUNTIF(Invoices!S:T,A532)&lt;&gt;0,SUMIF(Invoices!S:T,A532,Invoices!T:T)/COUNTIF(Invoices!S:T,A532),0),IF(COUNTIF(Invoices!U:V,A532)&lt;&gt;0,IF(COUNTIF(Invoices!U:V,A532)&lt;&gt;0,SUMIF(Invoices!U:V,A532,Invoices!V:V)/COUNTIF(Invoices!U:V,A532),0),IF(COUNTIF(Invoices!W:X,A532)&lt;&gt;0,IF(COUNTIF(Invoices!W:X,A532)&lt;&gt;0,SUMIF(Invoices!W:X,A532,Invoices!X:X)/COUNTIF(Invoices!W:X,A532),0),IF(COUNTIF(Invoices!Y:Z,A532)&lt;&gt;0,IF(COUNTIF(Invoices!Y:Z,A532)&lt;&gt;0,SUMIF(Invoices!Y:Z,A532,Invoices!Z:Z)/COUNTIF(Invoices!Y:Z,A532),0),IF(COUNTIF(Invoices!AA:AB,A532)&lt;&gt;0,IF(COUNTIF(Invoices!AA:AB,A532)&lt;&gt;0,SUMIF(Invoices!AA:AB,A532,Invoices!AB:AB)/COUNTIF(Invoices!AA:AB,A532),0),IF(COUNTIF(Invoices!AC:AD,A532)&lt;&gt;0,IF(COUNTIF(Invoices!AC:AD,A532)&lt;&gt;0,SUMIF(Invoices!AC:AD,A532,Invoices!AD:AD)/COUNTIF(Invoices!AC:AD,A532),0),IF(COUNTIF(Invoices!AE:AF,A532)&lt;&gt;0,IF(COUNTIF(Invoices!AE:AF,A532)&lt;&gt;0,SUMIF(Invoices!AE:AF,A532,Invoices!AF:AF)/COUNTIF(Invoices!AE:AF,A532),0),IF(COUNTIF(Invoices!AG:AH,A532)&lt;&gt;0,IF(COUNTIF(Invoices!AG:AH,A532)&lt;&gt;0,SUMIF(Invoices!AG:AH,A532,Invoices!AH:AH)/COUNTIF(Invoices!AG:AH,A532),0),IF(COUNTIF(Invoices!AI:AJ,A532)&lt;&gt;0,IF(COUNTIF(Invoices!AI:AJ,A532)&lt;&gt;0,SUMIF(Invoices!AI:AJ,A532,Invoices!AJ:AJ)/COUNTIF(Invoices!AI:AJ,A532),0),IF(COUNTIF(Invoices!AK:AL,A532)&lt;&gt;0,IF(COUNTIF(Invoices!AK:AL,A532)&lt;&gt;0,SUMIF(Invoices!AK:AL,A532,Invoices!AL:AL)/COUNTIF(Invoices!AK:AL,A532),0),IF(COUNTIF(Invoices!AM:AN,A532)&lt;&gt;0,IF(COUNTIF(Invoices!AM:AN,A532)&lt;&gt;0,SUMIF(Invoices!AM:AN,A532,Invoices!AN:AN)/COUNTIF(Invoices!AM:AN,A532),0),"Not Available")))))))))))))))</f>
        <v>0.99</v>
      </c>
    </row>
    <row r="533" spans="1:5" ht="13" x14ac:dyDescent="0.15">
      <c r="A533" s="6" t="s">
        <v>1557</v>
      </c>
      <c r="C533" s="6" t="s">
        <v>931</v>
      </c>
      <c r="D533" s="6" t="s">
        <v>932</v>
      </c>
      <c r="E533">
        <f ca="1">IF(COUNTIF(Invoices!K:L,A533)&lt;&gt;0,IF(COUNTIF(Invoices!K:L,A533)&lt;&gt;0,SUMIF(Invoices!K:L,A533,Invoices!L:L)/COUNTIF(Invoices!K:L,A533),0),IF(COUNTIF(Invoices!M:N,A533)&lt;&gt;0,IF(COUNTIF(Invoices!M:N,A533)&lt;&gt;0,SUMIF(Invoices!M:N,A533,Invoices!N:N)/COUNTIF(Invoices!M:N,A533),0),IF(COUNTIF(Invoices!O:P,A533)&lt;&gt;0,IF(COUNTIF(Invoices!O:P,A533)&lt;&gt;0,SUMIF(Invoices!O:P,A533,Invoices!P:P)/COUNTIF(Invoices!O:P,A533),0),IF(COUNTIF(Invoices!Q:R,A533)&lt;&gt;0,IF(COUNTIF(Invoices!Q:R,A533)&lt;&gt;0,SUMIF(Invoices!Q:R,A533,Invoices!R:R)/COUNTIF(Invoices!Q:R,A533),0),IF(COUNTIF(Invoices!S:T,A533)&lt;&gt;0,IF(COUNTIF(Invoices!S:T,A533)&lt;&gt;0,SUMIF(Invoices!S:T,A533,Invoices!T:T)/COUNTIF(Invoices!S:T,A533),0),IF(COUNTIF(Invoices!U:V,A533)&lt;&gt;0,IF(COUNTIF(Invoices!U:V,A533)&lt;&gt;0,SUMIF(Invoices!U:V,A533,Invoices!V:V)/COUNTIF(Invoices!U:V,A533),0),IF(COUNTIF(Invoices!W:X,A533)&lt;&gt;0,IF(COUNTIF(Invoices!W:X,A533)&lt;&gt;0,SUMIF(Invoices!W:X,A533,Invoices!X:X)/COUNTIF(Invoices!W:X,A533),0),IF(COUNTIF(Invoices!Y:Z,A533)&lt;&gt;0,IF(COUNTIF(Invoices!Y:Z,A533)&lt;&gt;0,SUMIF(Invoices!Y:Z,A533,Invoices!Z:Z)/COUNTIF(Invoices!Y:Z,A533),0),IF(COUNTIF(Invoices!AA:AB,A533)&lt;&gt;0,IF(COUNTIF(Invoices!AA:AB,A533)&lt;&gt;0,SUMIF(Invoices!AA:AB,A533,Invoices!AB:AB)/COUNTIF(Invoices!AA:AB,A533),0),IF(COUNTIF(Invoices!AC:AD,A533)&lt;&gt;0,IF(COUNTIF(Invoices!AC:AD,A533)&lt;&gt;0,SUMIF(Invoices!AC:AD,A533,Invoices!AD:AD)/COUNTIF(Invoices!AC:AD,A533),0),IF(COUNTIF(Invoices!AE:AF,A533)&lt;&gt;0,IF(COUNTIF(Invoices!AE:AF,A533)&lt;&gt;0,SUMIF(Invoices!AE:AF,A533,Invoices!AF:AF)/COUNTIF(Invoices!AE:AF,A533),0),IF(COUNTIF(Invoices!AG:AH,A533)&lt;&gt;0,IF(COUNTIF(Invoices!AG:AH,A533)&lt;&gt;0,SUMIF(Invoices!AG:AH,A533,Invoices!AH:AH)/COUNTIF(Invoices!AG:AH,A533),0),IF(COUNTIF(Invoices!AI:AJ,A533)&lt;&gt;0,IF(COUNTIF(Invoices!AI:AJ,A533)&lt;&gt;0,SUMIF(Invoices!AI:AJ,A533,Invoices!AJ:AJ)/COUNTIF(Invoices!AI:AJ,A533),0),IF(COUNTIF(Invoices!AK:AL,A533)&lt;&gt;0,IF(COUNTIF(Invoices!AK:AL,A533)&lt;&gt;0,SUMIF(Invoices!AK:AL,A533,Invoices!AL:AL)/COUNTIF(Invoices!AK:AL,A533),0),IF(COUNTIF(Invoices!AM:AN,A533)&lt;&gt;0,IF(COUNTIF(Invoices!AM:AN,A533)&lt;&gt;0,SUMIF(Invoices!AM:AN,A533,Invoices!AN:AN)/COUNTIF(Invoices!AM:AN,A533),0),"Not Available")))))))))))))))</f>
        <v>0.99</v>
      </c>
    </row>
    <row r="534" spans="1:5" ht="13" x14ac:dyDescent="0.15">
      <c r="A534" s="6" t="s">
        <v>1558</v>
      </c>
      <c r="B534" s="6" t="s">
        <v>679</v>
      </c>
      <c r="C534" s="6" t="s">
        <v>680</v>
      </c>
      <c r="D534" s="6" t="s">
        <v>681</v>
      </c>
      <c r="E534">
        <f ca="1">IF(COUNTIF(Invoices!K:L,A534)&lt;&gt;0,IF(COUNTIF(Invoices!K:L,A534)&lt;&gt;0,SUMIF(Invoices!K:L,A534,Invoices!L:L)/COUNTIF(Invoices!K:L,A534),0),IF(COUNTIF(Invoices!M:N,A534)&lt;&gt;0,IF(COUNTIF(Invoices!M:N,A534)&lt;&gt;0,SUMIF(Invoices!M:N,A534,Invoices!N:N)/COUNTIF(Invoices!M:N,A534),0),IF(COUNTIF(Invoices!O:P,A534)&lt;&gt;0,IF(COUNTIF(Invoices!O:P,A534)&lt;&gt;0,SUMIF(Invoices!O:P,A534,Invoices!P:P)/COUNTIF(Invoices!O:P,A534),0),IF(COUNTIF(Invoices!Q:R,A534)&lt;&gt;0,IF(COUNTIF(Invoices!Q:R,A534)&lt;&gt;0,SUMIF(Invoices!Q:R,A534,Invoices!R:R)/COUNTIF(Invoices!Q:R,A534),0),IF(COUNTIF(Invoices!S:T,A534)&lt;&gt;0,IF(COUNTIF(Invoices!S:T,A534)&lt;&gt;0,SUMIF(Invoices!S:T,A534,Invoices!T:T)/COUNTIF(Invoices!S:T,A534),0),IF(COUNTIF(Invoices!U:V,A534)&lt;&gt;0,IF(COUNTIF(Invoices!U:V,A534)&lt;&gt;0,SUMIF(Invoices!U:V,A534,Invoices!V:V)/COUNTIF(Invoices!U:V,A534),0),IF(COUNTIF(Invoices!W:X,A534)&lt;&gt;0,IF(COUNTIF(Invoices!W:X,A534)&lt;&gt;0,SUMIF(Invoices!W:X,A534,Invoices!X:X)/COUNTIF(Invoices!W:X,A534),0),IF(COUNTIF(Invoices!Y:Z,A534)&lt;&gt;0,IF(COUNTIF(Invoices!Y:Z,A534)&lt;&gt;0,SUMIF(Invoices!Y:Z,A534,Invoices!Z:Z)/COUNTIF(Invoices!Y:Z,A534),0),IF(COUNTIF(Invoices!AA:AB,A534)&lt;&gt;0,IF(COUNTIF(Invoices!AA:AB,A534)&lt;&gt;0,SUMIF(Invoices!AA:AB,A534,Invoices!AB:AB)/COUNTIF(Invoices!AA:AB,A534),0),IF(COUNTIF(Invoices!AC:AD,A534)&lt;&gt;0,IF(COUNTIF(Invoices!AC:AD,A534)&lt;&gt;0,SUMIF(Invoices!AC:AD,A534,Invoices!AD:AD)/COUNTIF(Invoices!AC:AD,A534),0),IF(COUNTIF(Invoices!AE:AF,A534)&lt;&gt;0,IF(COUNTIF(Invoices!AE:AF,A534)&lt;&gt;0,SUMIF(Invoices!AE:AF,A534,Invoices!AF:AF)/COUNTIF(Invoices!AE:AF,A534),0),IF(COUNTIF(Invoices!AG:AH,A534)&lt;&gt;0,IF(COUNTIF(Invoices!AG:AH,A534)&lt;&gt;0,SUMIF(Invoices!AG:AH,A534,Invoices!AH:AH)/COUNTIF(Invoices!AG:AH,A534),0),IF(COUNTIF(Invoices!AI:AJ,A534)&lt;&gt;0,IF(COUNTIF(Invoices!AI:AJ,A534)&lt;&gt;0,SUMIF(Invoices!AI:AJ,A534,Invoices!AJ:AJ)/COUNTIF(Invoices!AI:AJ,A534),0),IF(COUNTIF(Invoices!AK:AL,A534)&lt;&gt;0,IF(COUNTIF(Invoices!AK:AL,A534)&lt;&gt;0,SUMIF(Invoices!AK:AL,A534,Invoices!AL:AL)/COUNTIF(Invoices!AK:AL,A534),0),IF(COUNTIF(Invoices!AM:AN,A534)&lt;&gt;0,IF(COUNTIF(Invoices!AM:AN,A534)&lt;&gt;0,SUMIF(Invoices!AM:AN,A534,Invoices!AN:AN)/COUNTIF(Invoices!AM:AN,A534),0),"Not Available")))))))))))))))</f>
        <v>0.99</v>
      </c>
    </row>
    <row r="535" spans="1:5" ht="13" x14ac:dyDescent="0.15">
      <c r="A535" s="6" t="s">
        <v>1559</v>
      </c>
      <c r="B535" s="6" t="s">
        <v>742</v>
      </c>
      <c r="C535" s="6" t="s">
        <v>783</v>
      </c>
      <c r="D535" s="6" t="s">
        <v>742</v>
      </c>
      <c r="E535" t="str">
        <f>IF(COUNTIF(Invoices!K:L,A535)&lt;&gt;0,IF(COUNTIF(Invoices!K:L,A535)&lt;&gt;0,SUMIF(Invoices!K:L,A535,Invoices!L:L)/COUNTIF(Invoices!K:L,A535),0),IF(COUNTIF(Invoices!M:N,A535)&lt;&gt;0,IF(COUNTIF(Invoices!M:N,A535)&lt;&gt;0,SUMIF(Invoices!M:N,A535,Invoices!N:N)/COUNTIF(Invoices!M:N,A535),0),IF(COUNTIF(Invoices!O:P,A535)&lt;&gt;0,IF(COUNTIF(Invoices!O:P,A535)&lt;&gt;0,SUMIF(Invoices!O:P,A535,Invoices!P:P)/COUNTIF(Invoices!O:P,A535),0),IF(COUNTIF(Invoices!Q:R,A535)&lt;&gt;0,IF(COUNTIF(Invoices!Q:R,A535)&lt;&gt;0,SUMIF(Invoices!Q:R,A535,Invoices!R:R)/COUNTIF(Invoices!Q:R,A535),0),IF(COUNTIF(Invoices!S:T,A535)&lt;&gt;0,IF(COUNTIF(Invoices!S:T,A535)&lt;&gt;0,SUMIF(Invoices!S:T,A535,Invoices!T:T)/COUNTIF(Invoices!S:T,A535),0),IF(COUNTIF(Invoices!U:V,A535)&lt;&gt;0,IF(COUNTIF(Invoices!U:V,A535)&lt;&gt;0,SUMIF(Invoices!U:V,A535,Invoices!V:V)/COUNTIF(Invoices!U:V,A535),0),IF(COUNTIF(Invoices!W:X,A535)&lt;&gt;0,IF(COUNTIF(Invoices!W:X,A535)&lt;&gt;0,SUMIF(Invoices!W:X,A535,Invoices!X:X)/COUNTIF(Invoices!W:X,A535),0),IF(COUNTIF(Invoices!Y:Z,A535)&lt;&gt;0,IF(COUNTIF(Invoices!Y:Z,A535)&lt;&gt;0,SUMIF(Invoices!Y:Z,A535,Invoices!Z:Z)/COUNTIF(Invoices!Y:Z,A535),0),IF(COUNTIF(Invoices!AA:AB,A535)&lt;&gt;0,IF(COUNTIF(Invoices!AA:AB,A535)&lt;&gt;0,SUMIF(Invoices!AA:AB,A535,Invoices!AB:AB)/COUNTIF(Invoices!AA:AB,A535),0),IF(COUNTIF(Invoices!AC:AD,A535)&lt;&gt;0,IF(COUNTIF(Invoices!AC:AD,A535)&lt;&gt;0,SUMIF(Invoices!AC:AD,A535,Invoices!AD:AD)/COUNTIF(Invoices!AC:AD,A535),0),IF(COUNTIF(Invoices!AE:AF,A535)&lt;&gt;0,IF(COUNTIF(Invoices!AE:AF,A535)&lt;&gt;0,SUMIF(Invoices!AE:AF,A535,Invoices!AF:AF)/COUNTIF(Invoices!AE:AF,A535),0),IF(COUNTIF(Invoices!AG:AH,A535)&lt;&gt;0,IF(COUNTIF(Invoices!AG:AH,A535)&lt;&gt;0,SUMIF(Invoices!AG:AH,A535,Invoices!AH:AH)/COUNTIF(Invoices!AG:AH,A535),0),IF(COUNTIF(Invoices!AI:AJ,A535)&lt;&gt;0,IF(COUNTIF(Invoices!AI:AJ,A535)&lt;&gt;0,SUMIF(Invoices!AI:AJ,A535,Invoices!AJ:AJ)/COUNTIF(Invoices!AI:AJ,A535),0),IF(COUNTIF(Invoices!AK:AL,A535)&lt;&gt;0,IF(COUNTIF(Invoices!AK:AL,A535)&lt;&gt;0,SUMIF(Invoices!AK:AL,A535,Invoices!AL:AL)/COUNTIF(Invoices!AK:AL,A535),0),IF(COUNTIF(Invoices!AM:AN,A535)&lt;&gt;0,IF(COUNTIF(Invoices!AM:AN,A535)&lt;&gt;0,SUMIF(Invoices!AM:AN,A535,Invoices!AN:AN)/COUNTIF(Invoices!AM:AN,A535),0),"Not Available")))))))))))))))</f>
        <v>Not Available</v>
      </c>
    </row>
    <row r="536" spans="1:5" ht="13" x14ac:dyDescent="0.15">
      <c r="A536" s="6" t="s">
        <v>1560</v>
      </c>
      <c r="C536" s="6" t="s">
        <v>1391</v>
      </c>
      <c r="D536" s="6" t="s">
        <v>673</v>
      </c>
      <c r="E536" t="str">
        <f>IF(COUNTIF(Invoices!K:L,A536)&lt;&gt;0,IF(COUNTIF(Invoices!K:L,A536)&lt;&gt;0,SUMIF(Invoices!K:L,A536,Invoices!L:L)/COUNTIF(Invoices!K:L,A536),0),IF(COUNTIF(Invoices!M:N,A536)&lt;&gt;0,IF(COUNTIF(Invoices!M:N,A536)&lt;&gt;0,SUMIF(Invoices!M:N,A536,Invoices!N:N)/COUNTIF(Invoices!M:N,A536),0),IF(COUNTIF(Invoices!O:P,A536)&lt;&gt;0,IF(COUNTIF(Invoices!O:P,A536)&lt;&gt;0,SUMIF(Invoices!O:P,A536,Invoices!P:P)/COUNTIF(Invoices!O:P,A536),0),IF(COUNTIF(Invoices!Q:R,A536)&lt;&gt;0,IF(COUNTIF(Invoices!Q:R,A536)&lt;&gt;0,SUMIF(Invoices!Q:R,A536,Invoices!R:R)/COUNTIF(Invoices!Q:R,A536),0),IF(COUNTIF(Invoices!S:T,A536)&lt;&gt;0,IF(COUNTIF(Invoices!S:T,A536)&lt;&gt;0,SUMIF(Invoices!S:T,A536,Invoices!T:T)/COUNTIF(Invoices!S:T,A536),0),IF(COUNTIF(Invoices!U:V,A536)&lt;&gt;0,IF(COUNTIF(Invoices!U:V,A536)&lt;&gt;0,SUMIF(Invoices!U:V,A536,Invoices!V:V)/COUNTIF(Invoices!U:V,A536),0),IF(COUNTIF(Invoices!W:X,A536)&lt;&gt;0,IF(COUNTIF(Invoices!W:X,A536)&lt;&gt;0,SUMIF(Invoices!W:X,A536,Invoices!X:X)/COUNTIF(Invoices!W:X,A536),0),IF(COUNTIF(Invoices!Y:Z,A536)&lt;&gt;0,IF(COUNTIF(Invoices!Y:Z,A536)&lt;&gt;0,SUMIF(Invoices!Y:Z,A536,Invoices!Z:Z)/COUNTIF(Invoices!Y:Z,A536),0),IF(COUNTIF(Invoices!AA:AB,A536)&lt;&gt;0,IF(COUNTIF(Invoices!AA:AB,A536)&lt;&gt;0,SUMIF(Invoices!AA:AB,A536,Invoices!AB:AB)/COUNTIF(Invoices!AA:AB,A536),0),IF(COUNTIF(Invoices!AC:AD,A536)&lt;&gt;0,IF(COUNTIF(Invoices!AC:AD,A536)&lt;&gt;0,SUMIF(Invoices!AC:AD,A536,Invoices!AD:AD)/COUNTIF(Invoices!AC:AD,A536),0),IF(COUNTIF(Invoices!AE:AF,A536)&lt;&gt;0,IF(COUNTIF(Invoices!AE:AF,A536)&lt;&gt;0,SUMIF(Invoices!AE:AF,A536,Invoices!AF:AF)/COUNTIF(Invoices!AE:AF,A536),0),IF(COUNTIF(Invoices!AG:AH,A536)&lt;&gt;0,IF(COUNTIF(Invoices!AG:AH,A536)&lt;&gt;0,SUMIF(Invoices!AG:AH,A536,Invoices!AH:AH)/COUNTIF(Invoices!AG:AH,A536),0),IF(COUNTIF(Invoices!AI:AJ,A536)&lt;&gt;0,IF(COUNTIF(Invoices!AI:AJ,A536)&lt;&gt;0,SUMIF(Invoices!AI:AJ,A536,Invoices!AJ:AJ)/COUNTIF(Invoices!AI:AJ,A536),0),IF(COUNTIF(Invoices!AK:AL,A536)&lt;&gt;0,IF(COUNTIF(Invoices!AK:AL,A536)&lt;&gt;0,SUMIF(Invoices!AK:AL,A536,Invoices!AL:AL)/COUNTIF(Invoices!AK:AL,A536),0),IF(COUNTIF(Invoices!AM:AN,A536)&lt;&gt;0,IF(COUNTIF(Invoices!AM:AN,A536)&lt;&gt;0,SUMIF(Invoices!AM:AN,A536,Invoices!AN:AN)/COUNTIF(Invoices!AM:AN,A536),0),"Not Available")))))))))))))))</f>
        <v>Not Available</v>
      </c>
    </row>
    <row r="537" spans="1:5" ht="13" x14ac:dyDescent="0.15">
      <c r="A537" s="6" t="s">
        <v>1561</v>
      </c>
      <c r="B537" s="6" t="s">
        <v>1562</v>
      </c>
      <c r="C537" s="6" t="s">
        <v>1235</v>
      </c>
      <c r="D537" s="6" t="s">
        <v>740</v>
      </c>
      <c r="E537">
        <f ca="1">IF(COUNTIF(Invoices!K:L,A537)&lt;&gt;0,IF(COUNTIF(Invoices!K:L,A537)&lt;&gt;0,SUMIF(Invoices!K:L,A537,Invoices!L:L)/COUNTIF(Invoices!K:L,A537),0),IF(COUNTIF(Invoices!M:N,A537)&lt;&gt;0,IF(COUNTIF(Invoices!M:N,A537)&lt;&gt;0,SUMIF(Invoices!M:N,A537,Invoices!N:N)/COUNTIF(Invoices!M:N,A537),0),IF(COUNTIF(Invoices!O:P,A537)&lt;&gt;0,IF(COUNTIF(Invoices!O:P,A537)&lt;&gt;0,SUMIF(Invoices!O:P,A537,Invoices!P:P)/COUNTIF(Invoices!O:P,A537),0),IF(COUNTIF(Invoices!Q:R,A537)&lt;&gt;0,IF(COUNTIF(Invoices!Q:R,A537)&lt;&gt;0,SUMIF(Invoices!Q:R,A537,Invoices!R:R)/COUNTIF(Invoices!Q:R,A537),0),IF(COUNTIF(Invoices!S:T,A537)&lt;&gt;0,IF(COUNTIF(Invoices!S:T,A537)&lt;&gt;0,SUMIF(Invoices!S:T,A537,Invoices!T:T)/COUNTIF(Invoices!S:T,A537),0),IF(COUNTIF(Invoices!U:V,A537)&lt;&gt;0,IF(COUNTIF(Invoices!U:V,A537)&lt;&gt;0,SUMIF(Invoices!U:V,A537,Invoices!V:V)/COUNTIF(Invoices!U:V,A537),0),IF(COUNTIF(Invoices!W:X,A537)&lt;&gt;0,IF(COUNTIF(Invoices!W:X,A537)&lt;&gt;0,SUMIF(Invoices!W:X,A537,Invoices!X:X)/COUNTIF(Invoices!W:X,A537),0),IF(COUNTIF(Invoices!Y:Z,A537)&lt;&gt;0,IF(COUNTIF(Invoices!Y:Z,A537)&lt;&gt;0,SUMIF(Invoices!Y:Z,A537,Invoices!Z:Z)/COUNTIF(Invoices!Y:Z,A537),0),IF(COUNTIF(Invoices!AA:AB,A537)&lt;&gt;0,IF(COUNTIF(Invoices!AA:AB,A537)&lt;&gt;0,SUMIF(Invoices!AA:AB,A537,Invoices!AB:AB)/COUNTIF(Invoices!AA:AB,A537),0),IF(COUNTIF(Invoices!AC:AD,A537)&lt;&gt;0,IF(COUNTIF(Invoices!AC:AD,A537)&lt;&gt;0,SUMIF(Invoices!AC:AD,A537,Invoices!AD:AD)/COUNTIF(Invoices!AC:AD,A537),0),IF(COUNTIF(Invoices!AE:AF,A537)&lt;&gt;0,IF(COUNTIF(Invoices!AE:AF,A537)&lt;&gt;0,SUMIF(Invoices!AE:AF,A537,Invoices!AF:AF)/COUNTIF(Invoices!AE:AF,A537),0),IF(COUNTIF(Invoices!AG:AH,A537)&lt;&gt;0,IF(COUNTIF(Invoices!AG:AH,A537)&lt;&gt;0,SUMIF(Invoices!AG:AH,A537,Invoices!AH:AH)/COUNTIF(Invoices!AG:AH,A537),0),IF(COUNTIF(Invoices!AI:AJ,A537)&lt;&gt;0,IF(COUNTIF(Invoices!AI:AJ,A537)&lt;&gt;0,SUMIF(Invoices!AI:AJ,A537,Invoices!AJ:AJ)/COUNTIF(Invoices!AI:AJ,A537),0),IF(COUNTIF(Invoices!AK:AL,A537)&lt;&gt;0,IF(COUNTIF(Invoices!AK:AL,A537)&lt;&gt;0,SUMIF(Invoices!AK:AL,A537,Invoices!AL:AL)/COUNTIF(Invoices!AK:AL,A537),0),IF(COUNTIF(Invoices!AM:AN,A537)&lt;&gt;0,IF(COUNTIF(Invoices!AM:AN,A537)&lt;&gt;0,SUMIF(Invoices!AM:AN,A537,Invoices!AN:AN)/COUNTIF(Invoices!AM:AN,A537),0),"Not Available")))))))))))))))</f>
        <v>0.99</v>
      </c>
    </row>
    <row r="538" spans="1:5" ht="13" x14ac:dyDescent="0.15">
      <c r="A538" s="6" t="s">
        <v>1563</v>
      </c>
      <c r="C538" s="6" t="s">
        <v>768</v>
      </c>
      <c r="D538" s="6" t="s">
        <v>518</v>
      </c>
      <c r="E538">
        <f ca="1">IF(COUNTIF(Invoices!K:L,A538)&lt;&gt;0,IF(COUNTIF(Invoices!K:L,A538)&lt;&gt;0,SUMIF(Invoices!K:L,A538,Invoices!L:L)/COUNTIF(Invoices!K:L,A538),0),IF(COUNTIF(Invoices!M:N,A538)&lt;&gt;0,IF(COUNTIF(Invoices!M:N,A538)&lt;&gt;0,SUMIF(Invoices!M:N,A538,Invoices!N:N)/COUNTIF(Invoices!M:N,A538),0),IF(COUNTIF(Invoices!O:P,A538)&lt;&gt;0,IF(COUNTIF(Invoices!O:P,A538)&lt;&gt;0,SUMIF(Invoices!O:P,A538,Invoices!P:P)/COUNTIF(Invoices!O:P,A538),0),IF(COUNTIF(Invoices!Q:R,A538)&lt;&gt;0,IF(COUNTIF(Invoices!Q:R,A538)&lt;&gt;0,SUMIF(Invoices!Q:R,A538,Invoices!R:R)/COUNTIF(Invoices!Q:R,A538),0),IF(COUNTIF(Invoices!S:T,A538)&lt;&gt;0,IF(COUNTIF(Invoices!S:T,A538)&lt;&gt;0,SUMIF(Invoices!S:T,A538,Invoices!T:T)/COUNTIF(Invoices!S:T,A538),0),IF(COUNTIF(Invoices!U:V,A538)&lt;&gt;0,IF(COUNTIF(Invoices!U:V,A538)&lt;&gt;0,SUMIF(Invoices!U:V,A538,Invoices!V:V)/COUNTIF(Invoices!U:V,A538),0),IF(COUNTIF(Invoices!W:X,A538)&lt;&gt;0,IF(COUNTIF(Invoices!W:X,A538)&lt;&gt;0,SUMIF(Invoices!W:X,A538,Invoices!X:X)/COUNTIF(Invoices!W:X,A538),0),IF(COUNTIF(Invoices!Y:Z,A538)&lt;&gt;0,IF(COUNTIF(Invoices!Y:Z,A538)&lt;&gt;0,SUMIF(Invoices!Y:Z,A538,Invoices!Z:Z)/COUNTIF(Invoices!Y:Z,A538),0),IF(COUNTIF(Invoices!AA:AB,A538)&lt;&gt;0,IF(COUNTIF(Invoices!AA:AB,A538)&lt;&gt;0,SUMIF(Invoices!AA:AB,A538,Invoices!AB:AB)/COUNTIF(Invoices!AA:AB,A538),0),IF(COUNTIF(Invoices!AC:AD,A538)&lt;&gt;0,IF(COUNTIF(Invoices!AC:AD,A538)&lt;&gt;0,SUMIF(Invoices!AC:AD,A538,Invoices!AD:AD)/COUNTIF(Invoices!AC:AD,A538),0),IF(COUNTIF(Invoices!AE:AF,A538)&lt;&gt;0,IF(COUNTIF(Invoices!AE:AF,A538)&lt;&gt;0,SUMIF(Invoices!AE:AF,A538,Invoices!AF:AF)/COUNTIF(Invoices!AE:AF,A538),0),IF(COUNTIF(Invoices!AG:AH,A538)&lt;&gt;0,IF(COUNTIF(Invoices!AG:AH,A538)&lt;&gt;0,SUMIF(Invoices!AG:AH,A538,Invoices!AH:AH)/COUNTIF(Invoices!AG:AH,A538),0),IF(COUNTIF(Invoices!AI:AJ,A538)&lt;&gt;0,IF(COUNTIF(Invoices!AI:AJ,A538)&lt;&gt;0,SUMIF(Invoices!AI:AJ,A538,Invoices!AJ:AJ)/COUNTIF(Invoices!AI:AJ,A538),0),IF(COUNTIF(Invoices!AK:AL,A538)&lt;&gt;0,IF(COUNTIF(Invoices!AK:AL,A538)&lt;&gt;0,SUMIF(Invoices!AK:AL,A538,Invoices!AL:AL)/COUNTIF(Invoices!AK:AL,A538),0),IF(COUNTIF(Invoices!AM:AN,A538)&lt;&gt;0,IF(COUNTIF(Invoices!AM:AN,A538)&lt;&gt;0,SUMIF(Invoices!AM:AN,A538,Invoices!AN:AN)/COUNTIF(Invoices!AM:AN,A538),0),"Not Available")))))))))))))))</f>
        <v>1.99</v>
      </c>
    </row>
    <row r="539" spans="1:5" ht="13" x14ac:dyDescent="0.15">
      <c r="A539" s="6" t="s">
        <v>1564</v>
      </c>
      <c r="B539" s="6" t="s">
        <v>1565</v>
      </c>
      <c r="C539" s="6" t="s">
        <v>542</v>
      </c>
      <c r="D539" s="6" t="s">
        <v>543</v>
      </c>
      <c r="E539">
        <f ca="1">IF(COUNTIF(Invoices!K:L,A539)&lt;&gt;0,IF(COUNTIF(Invoices!K:L,A539)&lt;&gt;0,SUMIF(Invoices!K:L,A539,Invoices!L:L)/COUNTIF(Invoices!K:L,A539),0),IF(COUNTIF(Invoices!M:N,A539)&lt;&gt;0,IF(COUNTIF(Invoices!M:N,A539)&lt;&gt;0,SUMIF(Invoices!M:N,A539,Invoices!N:N)/COUNTIF(Invoices!M:N,A539),0),IF(COUNTIF(Invoices!O:P,A539)&lt;&gt;0,IF(COUNTIF(Invoices!O:P,A539)&lt;&gt;0,SUMIF(Invoices!O:P,A539,Invoices!P:P)/COUNTIF(Invoices!O:P,A539),0),IF(COUNTIF(Invoices!Q:R,A539)&lt;&gt;0,IF(COUNTIF(Invoices!Q:R,A539)&lt;&gt;0,SUMIF(Invoices!Q:R,A539,Invoices!R:R)/COUNTIF(Invoices!Q:R,A539),0),IF(COUNTIF(Invoices!S:T,A539)&lt;&gt;0,IF(COUNTIF(Invoices!S:T,A539)&lt;&gt;0,SUMIF(Invoices!S:T,A539,Invoices!T:T)/COUNTIF(Invoices!S:T,A539),0),IF(COUNTIF(Invoices!U:V,A539)&lt;&gt;0,IF(COUNTIF(Invoices!U:V,A539)&lt;&gt;0,SUMIF(Invoices!U:V,A539,Invoices!V:V)/COUNTIF(Invoices!U:V,A539),0),IF(COUNTIF(Invoices!W:X,A539)&lt;&gt;0,IF(COUNTIF(Invoices!W:X,A539)&lt;&gt;0,SUMIF(Invoices!W:X,A539,Invoices!X:X)/COUNTIF(Invoices!W:X,A539),0),IF(COUNTIF(Invoices!Y:Z,A539)&lt;&gt;0,IF(COUNTIF(Invoices!Y:Z,A539)&lt;&gt;0,SUMIF(Invoices!Y:Z,A539,Invoices!Z:Z)/COUNTIF(Invoices!Y:Z,A539),0),IF(COUNTIF(Invoices!AA:AB,A539)&lt;&gt;0,IF(COUNTIF(Invoices!AA:AB,A539)&lt;&gt;0,SUMIF(Invoices!AA:AB,A539,Invoices!AB:AB)/COUNTIF(Invoices!AA:AB,A539),0),IF(COUNTIF(Invoices!AC:AD,A539)&lt;&gt;0,IF(COUNTIF(Invoices!AC:AD,A539)&lt;&gt;0,SUMIF(Invoices!AC:AD,A539,Invoices!AD:AD)/COUNTIF(Invoices!AC:AD,A539),0),IF(COUNTIF(Invoices!AE:AF,A539)&lt;&gt;0,IF(COUNTIF(Invoices!AE:AF,A539)&lt;&gt;0,SUMIF(Invoices!AE:AF,A539,Invoices!AF:AF)/COUNTIF(Invoices!AE:AF,A539),0),IF(COUNTIF(Invoices!AG:AH,A539)&lt;&gt;0,IF(COUNTIF(Invoices!AG:AH,A539)&lt;&gt;0,SUMIF(Invoices!AG:AH,A539,Invoices!AH:AH)/COUNTIF(Invoices!AG:AH,A539),0),IF(COUNTIF(Invoices!AI:AJ,A539)&lt;&gt;0,IF(COUNTIF(Invoices!AI:AJ,A539)&lt;&gt;0,SUMIF(Invoices!AI:AJ,A539,Invoices!AJ:AJ)/COUNTIF(Invoices!AI:AJ,A539),0),IF(COUNTIF(Invoices!AK:AL,A539)&lt;&gt;0,IF(COUNTIF(Invoices!AK:AL,A539)&lt;&gt;0,SUMIF(Invoices!AK:AL,A539,Invoices!AL:AL)/COUNTIF(Invoices!AK:AL,A539),0),IF(COUNTIF(Invoices!AM:AN,A539)&lt;&gt;0,IF(COUNTIF(Invoices!AM:AN,A539)&lt;&gt;0,SUMIF(Invoices!AM:AN,A539,Invoices!AN:AN)/COUNTIF(Invoices!AM:AN,A539),0),"Not Available")))))))))))))))</f>
        <v>0.99</v>
      </c>
    </row>
    <row r="540" spans="1:5" ht="13" x14ac:dyDescent="0.15">
      <c r="A540" s="6" t="s">
        <v>1566</v>
      </c>
      <c r="C540" s="6" t="s">
        <v>1042</v>
      </c>
      <c r="D540" s="6" t="s">
        <v>1043</v>
      </c>
      <c r="E540" t="str">
        <f>IF(COUNTIF(Invoices!K:L,A540)&lt;&gt;0,IF(COUNTIF(Invoices!K:L,A540)&lt;&gt;0,SUMIF(Invoices!K:L,A540,Invoices!L:L)/COUNTIF(Invoices!K:L,A540),0),IF(COUNTIF(Invoices!M:N,A540)&lt;&gt;0,IF(COUNTIF(Invoices!M:N,A540)&lt;&gt;0,SUMIF(Invoices!M:N,A540,Invoices!N:N)/COUNTIF(Invoices!M:N,A540),0),IF(COUNTIF(Invoices!O:P,A540)&lt;&gt;0,IF(COUNTIF(Invoices!O:P,A540)&lt;&gt;0,SUMIF(Invoices!O:P,A540,Invoices!P:P)/COUNTIF(Invoices!O:P,A540),0),IF(COUNTIF(Invoices!Q:R,A540)&lt;&gt;0,IF(COUNTIF(Invoices!Q:R,A540)&lt;&gt;0,SUMIF(Invoices!Q:R,A540,Invoices!R:R)/COUNTIF(Invoices!Q:R,A540),0),IF(COUNTIF(Invoices!S:T,A540)&lt;&gt;0,IF(COUNTIF(Invoices!S:T,A540)&lt;&gt;0,SUMIF(Invoices!S:T,A540,Invoices!T:T)/COUNTIF(Invoices!S:T,A540),0),IF(COUNTIF(Invoices!U:V,A540)&lt;&gt;0,IF(COUNTIF(Invoices!U:V,A540)&lt;&gt;0,SUMIF(Invoices!U:V,A540,Invoices!V:V)/COUNTIF(Invoices!U:V,A540),0),IF(COUNTIF(Invoices!W:X,A540)&lt;&gt;0,IF(COUNTIF(Invoices!W:X,A540)&lt;&gt;0,SUMIF(Invoices!W:X,A540,Invoices!X:X)/COUNTIF(Invoices!W:X,A540),0),IF(COUNTIF(Invoices!Y:Z,A540)&lt;&gt;0,IF(COUNTIF(Invoices!Y:Z,A540)&lt;&gt;0,SUMIF(Invoices!Y:Z,A540,Invoices!Z:Z)/COUNTIF(Invoices!Y:Z,A540),0),IF(COUNTIF(Invoices!AA:AB,A540)&lt;&gt;0,IF(COUNTIF(Invoices!AA:AB,A540)&lt;&gt;0,SUMIF(Invoices!AA:AB,A540,Invoices!AB:AB)/COUNTIF(Invoices!AA:AB,A540),0),IF(COUNTIF(Invoices!AC:AD,A540)&lt;&gt;0,IF(COUNTIF(Invoices!AC:AD,A540)&lt;&gt;0,SUMIF(Invoices!AC:AD,A540,Invoices!AD:AD)/COUNTIF(Invoices!AC:AD,A540),0),IF(COUNTIF(Invoices!AE:AF,A540)&lt;&gt;0,IF(COUNTIF(Invoices!AE:AF,A540)&lt;&gt;0,SUMIF(Invoices!AE:AF,A540,Invoices!AF:AF)/COUNTIF(Invoices!AE:AF,A540),0),IF(COUNTIF(Invoices!AG:AH,A540)&lt;&gt;0,IF(COUNTIF(Invoices!AG:AH,A540)&lt;&gt;0,SUMIF(Invoices!AG:AH,A540,Invoices!AH:AH)/COUNTIF(Invoices!AG:AH,A540),0),IF(COUNTIF(Invoices!AI:AJ,A540)&lt;&gt;0,IF(COUNTIF(Invoices!AI:AJ,A540)&lt;&gt;0,SUMIF(Invoices!AI:AJ,A540,Invoices!AJ:AJ)/COUNTIF(Invoices!AI:AJ,A540),0),IF(COUNTIF(Invoices!AK:AL,A540)&lt;&gt;0,IF(COUNTIF(Invoices!AK:AL,A540)&lt;&gt;0,SUMIF(Invoices!AK:AL,A540,Invoices!AL:AL)/COUNTIF(Invoices!AK:AL,A540),0),IF(COUNTIF(Invoices!AM:AN,A540)&lt;&gt;0,IF(COUNTIF(Invoices!AM:AN,A540)&lt;&gt;0,SUMIF(Invoices!AM:AN,A540,Invoices!AN:AN)/COUNTIF(Invoices!AM:AN,A540),0),"Not Available")))))))))))))))</f>
        <v>Not Available</v>
      </c>
    </row>
    <row r="541" spans="1:5" ht="13" x14ac:dyDescent="0.15">
      <c r="A541" s="6" t="s">
        <v>1567</v>
      </c>
      <c r="B541" s="6" t="s">
        <v>573</v>
      </c>
      <c r="C541" s="6" t="s">
        <v>887</v>
      </c>
      <c r="D541" s="6" t="s">
        <v>574</v>
      </c>
      <c r="E541">
        <f ca="1">IF(COUNTIF(Invoices!K:L,A541)&lt;&gt;0,IF(COUNTIF(Invoices!K:L,A541)&lt;&gt;0,SUMIF(Invoices!K:L,A541,Invoices!L:L)/COUNTIF(Invoices!K:L,A541),0),IF(COUNTIF(Invoices!M:N,A541)&lt;&gt;0,IF(COUNTIF(Invoices!M:N,A541)&lt;&gt;0,SUMIF(Invoices!M:N,A541,Invoices!N:N)/COUNTIF(Invoices!M:N,A541),0),IF(COUNTIF(Invoices!O:P,A541)&lt;&gt;0,IF(COUNTIF(Invoices!O:P,A541)&lt;&gt;0,SUMIF(Invoices!O:P,A541,Invoices!P:P)/COUNTIF(Invoices!O:P,A541),0),IF(COUNTIF(Invoices!Q:R,A541)&lt;&gt;0,IF(COUNTIF(Invoices!Q:R,A541)&lt;&gt;0,SUMIF(Invoices!Q:R,A541,Invoices!R:R)/COUNTIF(Invoices!Q:R,A541),0),IF(COUNTIF(Invoices!S:T,A541)&lt;&gt;0,IF(COUNTIF(Invoices!S:T,A541)&lt;&gt;0,SUMIF(Invoices!S:T,A541,Invoices!T:T)/COUNTIF(Invoices!S:T,A541),0),IF(COUNTIF(Invoices!U:V,A541)&lt;&gt;0,IF(COUNTIF(Invoices!U:V,A541)&lt;&gt;0,SUMIF(Invoices!U:V,A541,Invoices!V:V)/COUNTIF(Invoices!U:V,A541),0),IF(COUNTIF(Invoices!W:X,A541)&lt;&gt;0,IF(COUNTIF(Invoices!W:X,A541)&lt;&gt;0,SUMIF(Invoices!W:X,A541,Invoices!X:X)/COUNTIF(Invoices!W:X,A541),0),IF(COUNTIF(Invoices!Y:Z,A541)&lt;&gt;0,IF(COUNTIF(Invoices!Y:Z,A541)&lt;&gt;0,SUMIF(Invoices!Y:Z,A541,Invoices!Z:Z)/COUNTIF(Invoices!Y:Z,A541),0),IF(COUNTIF(Invoices!AA:AB,A541)&lt;&gt;0,IF(COUNTIF(Invoices!AA:AB,A541)&lt;&gt;0,SUMIF(Invoices!AA:AB,A541,Invoices!AB:AB)/COUNTIF(Invoices!AA:AB,A541),0),IF(COUNTIF(Invoices!AC:AD,A541)&lt;&gt;0,IF(COUNTIF(Invoices!AC:AD,A541)&lt;&gt;0,SUMIF(Invoices!AC:AD,A541,Invoices!AD:AD)/COUNTIF(Invoices!AC:AD,A541),0),IF(COUNTIF(Invoices!AE:AF,A541)&lt;&gt;0,IF(COUNTIF(Invoices!AE:AF,A541)&lt;&gt;0,SUMIF(Invoices!AE:AF,A541,Invoices!AF:AF)/COUNTIF(Invoices!AE:AF,A541),0),IF(COUNTIF(Invoices!AG:AH,A541)&lt;&gt;0,IF(COUNTIF(Invoices!AG:AH,A541)&lt;&gt;0,SUMIF(Invoices!AG:AH,A541,Invoices!AH:AH)/COUNTIF(Invoices!AG:AH,A541),0),IF(COUNTIF(Invoices!AI:AJ,A541)&lt;&gt;0,IF(COUNTIF(Invoices!AI:AJ,A541)&lt;&gt;0,SUMIF(Invoices!AI:AJ,A541,Invoices!AJ:AJ)/COUNTIF(Invoices!AI:AJ,A541),0),IF(COUNTIF(Invoices!AK:AL,A541)&lt;&gt;0,IF(COUNTIF(Invoices!AK:AL,A541)&lt;&gt;0,SUMIF(Invoices!AK:AL,A541,Invoices!AL:AL)/COUNTIF(Invoices!AK:AL,A541),0),IF(COUNTIF(Invoices!AM:AN,A541)&lt;&gt;0,IF(COUNTIF(Invoices!AM:AN,A541)&lt;&gt;0,SUMIF(Invoices!AM:AN,A541,Invoices!AN:AN)/COUNTIF(Invoices!AM:AN,A541),0),"Not Available")))))))))))))))</f>
        <v>0.99</v>
      </c>
    </row>
    <row r="542" spans="1:5" ht="13" x14ac:dyDescent="0.15">
      <c r="A542" s="6" t="s">
        <v>1568</v>
      </c>
      <c r="B542" s="6" t="s">
        <v>1569</v>
      </c>
      <c r="C542" s="6" t="s">
        <v>1570</v>
      </c>
      <c r="D542" s="6" t="s">
        <v>1571</v>
      </c>
      <c r="E542" t="str">
        <f>IF(COUNTIF(Invoices!K:L,A542)&lt;&gt;0,IF(COUNTIF(Invoices!K:L,A542)&lt;&gt;0,SUMIF(Invoices!K:L,A542,Invoices!L:L)/COUNTIF(Invoices!K:L,A542),0),IF(COUNTIF(Invoices!M:N,A542)&lt;&gt;0,IF(COUNTIF(Invoices!M:N,A542)&lt;&gt;0,SUMIF(Invoices!M:N,A542,Invoices!N:N)/COUNTIF(Invoices!M:N,A542),0),IF(COUNTIF(Invoices!O:P,A542)&lt;&gt;0,IF(COUNTIF(Invoices!O:P,A542)&lt;&gt;0,SUMIF(Invoices!O:P,A542,Invoices!P:P)/COUNTIF(Invoices!O:P,A542),0),IF(COUNTIF(Invoices!Q:R,A542)&lt;&gt;0,IF(COUNTIF(Invoices!Q:R,A542)&lt;&gt;0,SUMIF(Invoices!Q:R,A542,Invoices!R:R)/COUNTIF(Invoices!Q:R,A542),0),IF(COUNTIF(Invoices!S:T,A542)&lt;&gt;0,IF(COUNTIF(Invoices!S:T,A542)&lt;&gt;0,SUMIF(Invoices!S:T,A542,Invoices!T:T)/COUNTIF(Invoices!S:T,A542),0),IF(COUNTIF(Invoices!U:V,A542)&lt;&gt;0,IF(COUNTIF(Invoices!U:V,A542)&lt;&gt;0,SUMIF(Invoices!U:V,A542,Invoices!V:V)/COUNTIF(Invoices!U:V,A542),0),IF(COUNTIF(Invoices!W:X,A542)&lt;&gt;0,IF(COUNTIF(Invoices!W:X,A542)&lt;&gt;0,SUMIF(Invoices!W:X,A542,Invoices!X:X)/COUNTIF(Invoices!W:X,A542),0),IF(COUNTIF(Invoices!Y:Z,A542)&lt;&gt;0,IF(COUNTIF(Invoices!Y:Z,A542)&lt;&gt;0,SUMIF(Invoices!Y:Z,A542,Invoices!Z:Z)/COUNTIF(Invoices!Y:Z,A542),0),IF(COUNTIF(Invoices!AA:AB,A542)&lt;&gt;0,IF(COUNTIF(Invoices!AA:AB,A542)&lt;&gt;0,SUMIF(Invoices!AA:AB,A542,Invoices!AB:AB)/COUNTIF(Invoices!AA:AB,A542),0),IF(COUNTIF(Invoices!AC:AD,A542)&lt;&gt;0,IF(COUNTIF(Invoices!AC:AD,A542)&lt;&gt;0,SUMIF(Invoices!AC:AD,A542,Invoices!AD:AD)/COUNTIF(Invoices!AC:AD,A542),0),IF(COUNTIF(Invoices!AE:AF,A542)&lt;&gt;0,IF(COUNTIF(Invoices!AE:AF,A542)&lt;&gt;0,SUMIF(Invoices!AE:AF,A542,Invoices!AF:AF)/COUNTIF(Invoices!AE:AF,A542),0),IF(COUNTIF(Invoices!AG:AH,A542)&lt;&gt;0,IF(COUNTIF(Invoices!AG:AH,A542)&lt;&gt;0,SUMIF(Invoices!AG:AH,A542,Invoices!AH:AH)/COUNTIF(Invoices!AG:AH,A542),0),IF(COUNTIF(Invoices!AI:AJ,A542)&lt;&gt;0,IF(COUNTIF(Invoices!AI:AJ,A542)&lt;&gt;0,SUMIF(Invoices!AI:AJ,A542,Invoices!AJ:AJ)/COUNTIF(Invoices!AI:AJ,A542),0),IF(COUNTIF(Invoices!AK:AL,A542)&lt;&gt;0,IF(COUNTIF(Invoices!AK:AL,A542)&lt;&gt;0,SUMIF(Invoices!AK:AL,A542,Invoices!AL:AL)/COUNTIF(Invoices!AK:AL,A542),0),IF(COUNTIF(Invoices!AM:AN,A542)&lt;&gt;0,IF(COUNTIF(Invoices!AM:AN,A542)&lt;&gt;0,SUMIF(Invoices!AM:AN,A542,Invoices!AN:AN)/COUNTIF(Invoices!AM:AN,A542),0),"Not Available")))))))))))))))</f>
        <v>Not Available</v>
      </c>
    </row>
    <row r="543" spans="1:5" ht="13" x14ac:dyDescent="0.15">
      <c r="A543" s="6" t="s">
        <v>1572</v>
      </c>
      <c r="B543" s="6" t="s">
        <v>1417</v>
      </c>
      <c r="C543" s="6" t="s">
        <v>739</v>
      </c>
      <c r="D543" s="6" t="s">
        <v>740</v>
      </c>
      <c r="E543" t="str">
        <f>IF(COUNTIF(Invoices!K:L,A543)&lt;&gt;0,IF(COUNTIF(Invoices!K:L,A543)&lt;&gt;0,SUMIF(Invoices!K:L,A543,Invoices!L:L)/COUNTIF(Invoices!K:L,A543),0),IF(COUNTIF(Invoices!M:N,A543)&lt;&gt;0,IF(COUNTIF(Invoices!M:N,A543)&lt;&gt;0,SUMIF(Invoices!M:N,A543,Invoices!N:N)/COUNTIF(Invoices!M:N,A543),0),IF(COUNTIF(Invoices!O:P,A543)&lt;&gt;0,IF(COUNTIF(Invoices!O:P,A543)&lt;&gt;0,SUMIF(Invoices!O:P,A543,Invoices!P:P)/COUNTIF(Invoices!O:P,A543),0),IF(COUNTIF(Invoices!Q:R,A543)&lt;&gt;0,IF(COUNTIF(Invoices!Q:R,A543)&lt;&gt;0,SUMIF(Invoices!Q:R,A543,Invoices!R:R)/COUNTIF(Invoices!Q:R,A543),0),IF(COUNTIF(Invoices!S:T,A543)&lt;&gt;0,IF(COUNTIF(Invoices!S:T,A543)&lt;&gt;0,SUMIF(Invoices!S:T,A543,Invoices!T:T)/COUNTIF(Invoices!S:T,A543),0),IF(COUNTIF(Invoices!U:V,A543)&lt;&gt;0,IF(COUNTIF(Invoices!U:V,A543)&lt;&gt;0,SUMIF(Invoices!U:V,A543,Invoices!V:V)/COUNTIF(Invoices!U:V,A543),0),IF(COUNTIF(Invoices!W:X,A543)&lt;&gt;0,IF(COUNTIF(Invoices!W:X,A543)&lt;&gt;0,SUMIF(Invoices!W:X,A543,Invoices!X:X)/COUNTIF(Invoices!W:X,A543),0),IF(COUNTIF(Invoices!Y:Z,A543)&lt;&gt;0,IF(COUNTIF(Invoices!Y:Z,A543)&lt;&gt;0,SUMIF(Invoices!Y:Z,A543,Invoices!Z:Z)/COUNTIF(Invoices!Y:Z,A543),0),IF(COUNTIF(Invoices!AA:AB,A543)&lt;&gt;0,IF(COUNTIF(Invoices!AA:AB,A543)&lt;&gt;0,SUMIF(Invoices!AA:AB,A543,Invoices!AB:AB)/COUNTIF(Invoices!AA:AB,A543),0),IF(COUNTIF(Invoices!AC:AD,A543)&lt;&gt;0,IF(COUNTIF(Invoices!AC:AD,A543)&lt;&gt;0,SUMIF(Invoices!AC:AD,A543,Invoices!AD:AD)/COUNTIF(Invoices!AC:AD,A543),0),IF(COUNTIF(Invoices!AE:AF,A543)&lt;&gt;0,IF(COUNTIF(Invoices!AE:AF,A543)&lt;&gt;0,SUMIF(Invoices!AE:AF,A543,Invoices!AF:AF)/COUNTIF(Invoices!AE:AF,A543),0),IF(COUNTIF(Invoices!AG:AH,A543)&lt;&gt;0,IF(COUNTIF(Invoices!AG:AH,A543)&lt;&gt;0,SUMIF(Invoices!AG:AH,A543,Invoices!AH:AH)/COUNTIF(Invoices!AG:AH,A543),0),IF(COUNTIF(Invoices!AI:AJ,A543)&lt;&gt;0,IF(COUNTIF(Invoices!AI:AJ,A543)&lt;&gt;0,SUMIF(Invoices!AI:AJ,A543,Invoices!AJ:AJ)/COUNTIF(Invoices!AI:AJ,A543),0),IF(COUNTIF(Invoices!AK:AL,A543)&lt;&gt;0,IF(COUNTIF(Invoices!AK:AL,A543)&lt;&gt;0,SUMIF(Invoices!AK:AL,A543,Invoices!AL:AL)/COUNTIF(Invoices!AK:AL,A543),0),IF(COUNTIF(Invoices!AM:AN,A543)&lt;&gt;0,IF(COUNTIF(Invoices!AM:AN,A543)&lt;&gt;0,SUMIF(Invoices!AM:AN,A543,Invoices!AN:AN)/COUNTIF(Invoices!AM:AN,A543),0),"Not Available")))))))))))))))</f>
        <v>Not Available</v>
      </c>
    </row>
    <row r="544" spans="1:5" ht="13" x14ac:dyDescent="0.15">
      <c r="A544" s="6" t="s">
        <v>1573</v>
      </c>
      <c r="B544" s="6" t="s">
        <v>1310</v>
      </c>
      <c r="C544" s="6" t="s">
        <v>1453</v>
      </c>
      <c r="D544" s="6" t="s">
        <v>810</v>
      </c>
      <c r="E544">
        <f ca="1">IF(COUNTIF(Invoices!K:L,A544)&lt;&gt;0,IF(COUNTIF(Invoices!K:L,A544)&lt;&gt;0,SUMIF(Invoices!K:L,A544,Invoices!L:L)/COUNTIF(Invoices!K:L,A544),0),IF(COUNTIF(Invoices!M:N,A544)&lt;&gt;0,IF(COUNTIF(Invoices!M:N,A544)&lt;&gt;0,SUMIF(Invoices!M:N,A544,Invoices!N:N)/COUNTIF(Invoices!M:N,A544),0),IF(COUNTIF(Invoices!O:P,A544)&lt;&gt;0,IF(COUNTIF(Invoices!O:P,A544)&lt;&gt;0,SUMIF(Invoices!O:P,A544,Invoices!P:P)/COUNTIF(Invoices!O:P,A544),0),IF(COUNTIF(Invoices!Q:R,A544)&lt;&gt;0,IF(COUNTIF(Invoices!Q:R,A544)&lt;&gt;0,SUMIF(Invoices!Q:R,A544,Invoices!R:R)/COUNTIF(Invoices!Q:R,A544),0),IF(COUNTIF(Invoices!S:T,A544)&lt;&gt;0,IF(COUNTIF(Invoices!S:T,A544)&lt;&gt;0,SUMIF(Invoices!S:T,A544,Invoices!T:T)/COUNTIF(Invoices!S:T,A544),0),IF(COUNTIF(Invoices!U:V,A544)&lt;&gt;0,IF(COUNTIF(Invoices!U:V,A544)&lt;&gt;0,SUMIF(Invoices!U:V,A544,Invoices!V:V)/COUNTIF(Invoices!U:V,A544),0),IF(COUNTIF(Invoices!W:X,A544)&lt;&gt;0,IF(COUNTIF(Invoices!W:X,A544)&lt;&gt;0,SUMIF(Invoices!W:X,A544,Invoices!X:X)/COUNTIF(Invoices!W:X,A544),0),IF(COUNTIF(Invoices!Y:Z,A544)&lt;&gt;0,IF(COUNTIF(Invoices!Y:Z,A544)&lt;&gt;0,SUMIF(Invoices!Y:Z,A544,Invoices!Z:Z)/COUNTIF(Invoices!Y:Z,A544),0),IF(COUNTIF(Invoices!AA:AB,A544)&lt;&gt;0,IF(COUNTIF(Invoices!AA:AB,A544)&lt;&gt;0,SUMIF(Invoices!AA:AB,A544,Invoices!AB:AB)/COUNTIF(Invoices!AA:AB,A544),0),IF(COUNTIF(Invoices!AC:AD,A544)&lt;&gt;0,IF(COUNTIF(Invoices!AC:AD,A544)&lt;&gt;0,SUMIF(Invoices!AC:AD,A544,Invoices!AD:AD)/COUNTIF(Invoices!AC:AD,A544),0),IF(COUNTIF(Invoices!AE:AF,A544)&lt;&gt;0,IF(COUNTIF(Invoices!AE:AF,A544)&lt;&gt;0,SUMIF(Invoices!AE:AF,A544,Invoices!AF:AF)/COUNTIF(Invoices!AE:AF,A544),0),IF(COUNTIF(Invoices!AG:AH,A544)&lt;&gt;0,IF(COUNTIF(Invoices!AG:AH,A544)&lt;&gt;0,SUMIF(Invoices!AG:AH,A544,Invoices!AH:AH)/COUNTIF(Invoices!AG:AH,A544),0),IF(COUNTIF(Invoices!AI:AJ,A544)&lt;&gt;0,IF(COUNTIF(Invoices!AI:AJ,A544)&lt;&gt;0,SUMIF(Invoices!AI:AJ,A544,Invoices!AJ:AJ)/COUNTIF(Invoices!AI:AJ,A544),0),IF(COUNTIF(Invoices!AK:AL,A544)&lt;&gt;0,IF(COUNTIF(Invoices!AK:AL,A544)&lt;&gt;0,SUMIF(Invoices!AK:AL,A544,Invoices!AL:AL)/COUNTIF(Invoices!AK:AL,A544),0),IF(COUNTIF(Invoices!AM:AN,A544)&lt;&gt;0,IF(COUNTIF(Invoices!AM:AN,A544)&lt;&gt;0,SUMIF(Invoices!AM:AN,A544,Invoices!AN:AN)/COUNTIF(Invoices!AM:AN,A544),0),"Not Available")))))))))))))))</f>
        <v>0.99</v>
      </c>
    </row>
    <row r="545" spans="1:5" ht="13" x14ac:dyDescent="0.15">
      <c r="A545" s="6" t="s">
        <v>1573</v>
      </c>
      <c r="B545" s="6" t="s">
        <v>1308</v>
      </c>
      <c r="C545" s="6" t="s">
        <v>1574</v>
      </c>
      <c r="D545" s="6" t="s">
        <v>810</v>
      </c>
      <c r="E545">
        <f ca="1">IF(COUNTIF(Invoices!K:L,A545)&lt;&gt;0,IF(COUNTIF(Invoices!K:L,A545)&lt;&gt;0,SUMIF(Invoices!K:L,A545,Invoices!L:L)/COUNTIF(Invoices!K:L,A545),0),IF(COUNTIF(Invoices!M:N,A545)&lt;&gt;0,IF(COUNTIF(Invoices!M:N,A545)&lt;&gt;0,SUMIF(Invoices!M:N,A545,Invoices!N:N)/COUNTIF(Invoices!M:N,A545),0),IF(COUNTIF(Invoices!O:P,A545)&lt;&gt;0,IF(COUNTIF(Invoices!O:P,A545)&lt;&gt;0,SUMIF(Invoices!O:P,A545,Invoices!P:P)/COUNTIF(Invoices!O:P,A545),0),IF(COUNTIF(Invoices!Q:R,A545)&lt;&gt;0,IF(COUNTIF(Invoices!Q:R,A545)&lt;&gt;0,SUMIF(Invoices!Q:R,A545,Invoices!R:R)/COUNTIF(Invoices!Q:R,A545),0),IF(COUNTIF(Invoices!S:T,A545)&lt;&gt;0,IF(COUNTIF(Invoices!S:T,A545)&lt;&gt;0,SUMIF(Invoices!S:T,A545,Invoices!T:T)/COUNTIF(Invoices!S:T,A545),0),IF(COUNTIF(Invoices!U:V,A545)&lt;&gt;0,IF(COUNTIF(Invoices!U:V,A545)&lt;&gt;0,SUMIF(Invoices!U:V,A545,Invoices!V:V)/COUNTIF(Invoices!U:V,A545),0),IF(COUNTIF(Invoices!W:X,A545)&lt;&gt;0,IF(COUNTIF(Invoices!W:X,A545)&lt;&gt;0,SUMIF(Invoices!W:X,A545,Invoices!X:X)/COUNTIF(Invoices!W:X,A545),0),IF(COUNTIF(Invoices!Y:Z,A545)&lt;&gt;0,IF(COUNTIF(Invoices!Y:Z,A545)&lt;&gt;0,SUMIF(Invoices!Y:Z,A545,Invoices!Z:Z)/COUNTIF(Invoices!Y:Z,A545),0),IF(COUNTIF(Invoices!AA:AB,A545)&lt;&gt;0,IF(COUNTIF(Invoices!AA:AB,A545)&lt;&gt;0,SUMIF(Invoices!AA:AB,A545,Invoices!AB:AB)/COUNTIF(Invoices!AA:AB,A545),0),IF(COUNTIF(Invoices!AC:AD,A545)&lt;&gt;0,IF(COUNTIF(Invoices!AC:AD,A545)&lt;&gt;0,SUMIF(Invoices!AC:AD,A545,Invoices!AD:AD)/COUNTIF(Invoices!AC:AD,A545),0),IF(COUNTIF(Invoices!AE:AF,A545)&lt;&gt;0,IF(COUNTIF(Invoices!AE:AF,A545)&lt;&gt;0,SUMIF(Invoices!AE:AF,A545,Invoices!AF:AF)/COUNTIF(Invoices!AE:AF,A545),0),IF(COUNTIF(Invoices!AG:AH,A545)&lt;&gt;0,IF(COUNTIF(Invoices!AG:AH,A545)&lt;&gt;0,SUMIF(Invoices!AG:AH,A545,Invoices!AH:AH)/COUNTIF(Invoices!AG:AH,A545),0),IF(COUNTIF(Invoices!AI:AJ,A545)&lt;&gt;0,IF(COUNTIF(Invoices!AI:AJ,A545)&lt;&gt;0,SUMIF(Invoices!AI:AJ,A545,Invoices!AJ:AJ)/COUNTIF(Invoices!AI:AJ,A545),0),IF(COUNTIF(Invoices!AK:AL,A545)&lt;&gt;0,IF(COUNTIF(Invoices!AK:AL,A545)&lt;&gt;0,SUMIF(Invoices!AK:AL,A545,Invoices!AL:AL)/COUNTIF(Invoices!AK:AL,A545),0),IF(COUNTIF(Invoices!AM:AN,A545)&lt;&gt;0,IF(COUNTIF(Invoices!AM:AN,A545)&lt;&gt;0,SUMIF(Invoices!AM:AN,A545,Invoices!AN:AN)/COUNTIF(Invoices!AM:AN,A545),0),"Not Available")))))))))))))))</f>
        <v>0.99</v>
      </c>
    </row>
    <row r="546" spans="1:5" ht="13" x14ac:dyDescent="0.15">
      <c r="A546" s="6" t="s">
        <v>1575</v>
      </c>
      <c r="B546" s="6" t="s">
        <v>742</v>
      </c>
      <c r="C546" s="6" t="s">
        <v>725</v>
      </c>
      <c r="D546" s="6" t="s">
        <v>726</v>
      </c>
      <c r="E546">
        <f ca="1">IF(COUNTIF(Invoices!K:L,A546)&lt;&gt;0,IF(COUNTIF(Invoices!K:L,A546)&lt;&gt;0,SUMIF(Invoices!K:L,A546,Invoices!L:L)/COUNTIF(Invoices!K:L,A546),0),IF(COUNTIF(Invoices!M:N,A546)&lt;&gt;0,IF(COUNTIF(Invoices!M:N,A546)&lt;&gt;0,SUMIF(Invoices!M:N,A546,Invoices!N:N)/COUNTIF(Invoices!M:N,A546),0),IF(COUNTIF(Invoices!O:P,A546)&lt;&gt;0,IF(COUNTIF(Invoices!O:P,A546)&lt;&gt;0,SUMIF(Invoices!O:P,A546,Invoices!P:P)/COUNTIF(Invoices!O:P,A546),0),IF(COUNTIF(Invoices!Q:R,A546)&lt;&gt;0,IF(COUNTIF(Invoices!Q:R,A546)&lt;&gt;0,SUMIF(Invoices!Q:R,A546,Invoices!R:R)/COUNTIF(Invoices!Q:R,A546),0),IF(COUNTIF(Invoices!S:T,A546)&lt;&gt;0,IF(COUNTIF(Invoices!S:T,A546)&lt;&gt;0,SUMIF(Invoices!S:T,A546,Invoices!T:T)/COUNTIF(Invoices!S:T,A546),0),IF(COUNTIF(Invoices!U:V,A546)&lt;&gt;0,IF(COUNTIF(Invoices!U:V,A546)&lt;&gt;0,SUMIF(Invoices!U:V,A546,Invoices!V:V)/COUNTIF(Invoices!U:V,A546),0),IF(COUNTIF(Invoices!W:X,A546)&lt;&gt;0,IF(COUNTIF(Invoices!W:X,A546)&lt;&gt;0,SUMIF(Invoices!W:X,A546,Invoices!X:X)/COUNTIF(Invoices!W:X,A546),0),IF(COUNTIF(Invoices!Y:Z,A546)&lt;&gt;0,IF(COUNTIF(Invoices!Y:Z,A546)&lt;&gt;0,SUMIF(Invoices!Y:Z,A546,Invoices!Z:Z)/COUNTIF(Invoices!Y:Z,A546),0),IF(COUNTIF(Invoices!AA:AB,A546)&lt;&gt;0,IF(COUNTIF(Invoices!AA:AB,A546)&lt;&gt;0,SUMIF(Invoices!AA:AB,A546,Invoices!AB:AB)/COUNTIF(Invoices!AA:AB,A546),0),IF(COUNTIF(Invoices!AC:AD,A546)&lt;&gt;0,IF(COUNTIF(Invoices!AC:AD,A546)&lt;&gt;0,SUMIF(Invoices!AC:AD,A546,Invoices!AD:AD)/COUNTIF(Invoices!AC:AD,A546),0),IF(COUNTIF(Invoices!AE:AF,A546)&lt;&gt;0,IF(COUNTIF(Invoices!AE:AF,A546)&lt;&gt;0,SUMIF(Invoices!AE:AF,A546,Invoices!AF:AF)/COUNTIF(Invoices!AE:AF,A546),0),IF(COUNTIF(Invoices!AG:AH,A546)&lt;&gt;0,IF(COUNTIF(Invoices!AG:AH,A546)&lt;&gt;0,SUMIF(Invoices!AG:AH,A546,Invoices!AH:AH)/COUNTIF(Invoices!AG:AH,A546),0),IF(COUNTIF(Invoices!AI:AJ,A546)&lt;&gt;0,IF(COUNTIF(Invoices!AI:AJ,A546)&lt;&gt;0,SUMIF(Invoices!AI:AJ,A546,Invoices!AJ:AJ)/COUNTIF(Invoices!AI:AJ,A546),0),IF(COUNTIF(Invoices!AK:AL,A546)&lt;&gt;0,IF(COUNTIF(Invoices!AK:AL,A546)&lt;&gt;0,SUMIF(Invoices!AK:AL,A546,Invoices!AL:AL)/COUNTIF(Invoices!AK:AL,A546),0),IF(COUNTIF(Invoices!AM:AN,A546)&lt;&gt;0,IF(COUNTIF(Invoices!AM:AN,A546)&lt;&gt;0,SUMIF(Invoices!AM:AN,A546,Invoices!AN:AN)/COUNTIF(Invoices!AM:AN,A546),0),"Not Available")))))))))))))))</f>
        <v>0.99</v>
      </c>
    </row>
    <row r="547" spans="1:5" ht="13" x14ac:dyDescent="0.15">
      <c r="A547" s="6" t="s">
        <v>1576</v>
      </c>
      <c r="C547" s="6" t="s">
        <v>746</v>
      </c>
      <c r="D547" s="6" t="s">
        <v>742</v>
      </c>
      <c r="E547" t="str">
        <f>IF(COUNTIF(Invoices!K:L,A547)&lt;&gt;0,IF(COUNTIF(Invoices!K:L,A547)&lt;&gt;0,SUMIF(Invoices!K:L,A547,Invoices!L:L)/COUNTIF(Invoices!K:L,A547),0),IF(COUNTIF(Invoices!M:N,A547)&lt;&gt;0,IF(COUNTIF(Invoices!M:N,A547)&lt;&gt;0,SUMIF(Invoices!M:N,A547,Invoices!N:N)/COUNTIF(Invoices!M:N,A547),0),IF(COUNTIF(Invoices!O:P,A547)&lt;&gt;0,IF(COUNTIF(Invoices!O:P,A547)&lt;&gt;0,SUMIF(Invoices!O:P,A547,Invoices!P:P)/COUNTIF(Invoices!O:P,A547),0),IF(COUNTIF(Invoices!Q:R,A547)&lt;&gt;0,IF(COUNTIF(Invoices!Q:R,A547)&lt;&gt;0,SUMIF(Invoices!Q:R,A547,Invoices!R:R)/COUNTIF(Invoices!Q:R,A547),0),IF(COUNTIF(Invoices!S:T,A547)&lt;&gt;0,IF(COUNTIF(Invoices!S:T,A547)&lt;&gt;0,SUMIF(Invoices!S:T,A547,Invoices!T:T)/COUNTIF(Invoices!S:T,A547),0),IF(COUNTIF(Invoices!U:V,A547)&lt;&gt;0,IF(COUNTIF(Invoices!U:V,A547)&lt;&gt;0,SUMIF(Invoices!U:V,A547,Invoices!V:V)/COUNTIF(Invoices!U:V,A547),0),IF(COUNTIF(Invoices!W:X,A547)&lt;&gt;0,IF(COUNTIF(Invoices!W:X,A547)&lt;&gt;0,SUMIF(Invoices!W:X,A547,Invoices!X:X)/COUNTIF(Invoices!W:X,A547),0),IF(COUNTIF(Invoices!Y:Z,A547)&lt;&gt;0,IF(COUNTIF(Invoices!Y:Z,A547)&lt;&gt;0,SUMIF(Invoices!Y:Z,A547,Invoices!Z:Z)/COUNTIF(Invoices!Y:Z,A547),0),IF(COUNTIF(Invoices!AA:AB,A547)&lt;&gt;0,IF(COUNTIF(Invoices!AA:AB,A547)&lt;&gt;0,SUMIF(Invoices!AA:AB,A547,Invoices!AB:AB)/COUNTIF(Invoices!AA:AB,A547),0),IF(COUNTIF(Invoices!AC:AD,A547)&lt;&gt;0,IF(COUNTIF(Invoices!AC:AD,A547)&lt;&gt;0,SUMIF(Invoices!AC:AD,A547,Invoices!AD:AD)/COUNTIF(Invoices!AC:AD,A547),0),IF(COUNTIF(Invoices!AE:AF,A547)&lt;&gt;0,IF(COUNTIF(Invoices!AE:AF,A547)&lt;&gt;0,SUMIF(Invoices!AE:AF,A547,Invoices!AF:AF)/COUNTIF(Invoices!AE:AF,A547),0),IF(COUNTIF(Invoices!AG:AH,A547)&lt;&gt;0,IF(COUNTIF(Invoices!AG:AH,A547)&lt;&gt;0,SUMIF(Invoices!AG:AH,A547,Invoices!AH:AH)/COUNTIF(Invoices!AG:AH,A547),0),IF(COUNTIF(Invoices!AI:AJ,A547)&lt;&gt;0,IF(COUNTIF(Invoices!AI:AJ,A547)&lt;&gt;0,SUMIF(Invoices!AI:AJ,A547,Invoices!AJ:AJ)/COUNTIF(Invoices!AI:AJ,A547),0),IF(COUNTIF(Invoices!AK:AL,A547)&lt;&gt;0,IF(COUNTIF(Invoices!AK:AL,A547)&lt;&gt;0,SUMIF(Invoices!AK:AL,A547,Invoices!AL:AL)/COUNTIF(Invoices!AK:AL,A547),0),IF(COUNTIF(Invoices!AM:AN,A547)&lt;&gt;0,IF(COUNTIF(Invoices!AM:AN,A547)&lt;&gt;0,SUMIF(Invoices!AM:AN,A547,Invoices!AN:AN)/COUNTIF(Invoices!AM:AN,A547),0),"Not Available")))))))))))))))</f>
        <v>Not Available</v>
      </c>
    </row>
    <row r="548" spans="1:5" ht="13" x14ac:dyDescent="0.15">
      <c r="A548" s="6" t="s">
        <v>1577</v>
      </c>
      <c r="B548" s="6" t="s">
        <v>1578</v>
      </c>
      <c r="C548" s="6" t="s">
        <v>842</v>
      </c>
      <c r="D548" s="6" t="s">
        <v>574</v>
      </c>
      <c r="E548">
        <f ca="1">IF(COUNTIF(Invoices!K:L,A548)&lt;&gt;0,IF(COUNTIF(Invoices!K:L,A548)&lt;&gt;0,SUMIF(Invoices!K:L,A548,Invoices!L:L)/COUNTIF(Invoices!K:L,A548),0),IF(COUNTIF(Invoices!M:N,A548)&lt;&gt;0,IF(COUNTIF(Invoices!M:N,A548)&lt;&gt;0,SUMIF(Invoices!M:N,A548,Invoices!N:N)/COUNTIF(Invoices!M:N,A548),0),IF(COUNTIF(Invoices!O:P,A548)&lt;&gt;0,IF(COUNTIF(Invoices!O:P,A548)&lt;&gt;0,SUMIF(Invoices!O:P,A548,Invoices!P:P)/COUNTIF(Invoices!O:P,A548),0),IF(COUNTIF(Invoices!Q:R,A548)&lt;&gt;0,IF(COUNTIF(Invoices!Q:R,A548)&lt;&gt;0,SUMIF(Invoices!Q:R,A548,Invoices!R:R)/COUNTIF(Invoices!Q:R,A548),0),IF(COUNTIF(Invoices!S:T,A548)&lt;&gt;0,IF(COUNTIF(Invoices!S:T,A548)&lt;&gt;0,SUMIF(Invoices!S:T,A548,Invoices!T:T)/COUNTIF(Invoices!S:T,A548),0),IF(COUNTIF(Invoices!U:V,A548)&lt;&gt;0,IF(COUNTIF(Invoices!U:V,A548)&lt;&gt;0,SUMIF(Invoices!U:V,A548,Invoices!V:V)/COUNTIF(Invoices!U:V,A548),0),IF(COUNTIF(Invoices!W:X,A548)&lt;&gt;0,IF(COUNTIF(Invoices!W:X,A548)&lt;&gt;0,SUMIF(Invoices!W:X,A548,Invoices!X:X)/COUNTIF(Invoices!W:X,A548),0),IF(COUNTIF(Invoices!Y:Z,A548)&lt;&gt;0,IF(COUNTIF(Invoices!Y:Z,A548)&lt;&gt;0,SUMIF(Invoices!Y:Z,A548,Invoices!Z:Z)/COUNTIF(Invoices!Y:Z,A548),0),IF(COUNTIF(Invoices!AA:AB,A548)&lt;&gt;0,IF(COUNTIF(Invoices!AA:AB,A548)&lt;&gt;0,SUMIF(Invoices!AA:AB,A548,Invoices!AB:AB)/COUNTIF(Invoices!AA:AB,A548),0),IF(COUNTIF(Invoices!AC:AD,A548)&lt;&gt;0,IF(COUNTIF(Invoices!AC:AD,A548)&lt;&gt;0,SUMIF(Invoices!AC:AD,A548,Invoices!AD:AD)/COUNTIF(Invoices!AC:AD,A548),0),IF(COUNTIF(Invoices!AE:AF,A548)&lt;&gt;0,IF(COUNTIF(Invoices!AE:AF,A548)&lt;&gt;0,SUMIF(Invoices!AE:AF,A548,Invoices!AF:AF)/COUNTIF(Invoices!AE:AF,A548),0),IF(COUNTIF(Invoices!AG:AH,A548)&lt;&gt;0,IF(COUNTIF(Invoices!AG:AH,A548)&lt;&gt;0,SUMIF(Invoices!AG:AH,A548,Invoices!AH:AH)/COUNTIF(Invoices!AG:AH,A548),0),IF(COUNTIF(Invoices!AI:AJ,A548)&lt;&gt;0,IF(COUNTIF(Invoices!AI:AJ,A548)&lt;&gt;0,SUMIF(Invoices!AI:AJ,A548,Invoices!AJ:AJ)/COUNTIF(Invoices!AI:AJ,A548),0),IF(COUNTIF(Invoices!AK:AL,A548)&lt;&gt;0,IF(COUNTIF(Invoices!AK:AL,A548)&lt;&gt;0,SUMIF(Invoices!AK:AL,A548,Invoices!AL:AL)/COUNTIF(Invoices!AK:AL,A548),0),IF(COUNTIF(Invoices!AM:AN,A548)&lt;&gt;0,IF(COUNTIF(Invoices!AM:AN,A548)&lt;&gt;0,SUMIF(Invoices!AM:AN,A548,Invoices!AN:AN)/COUNTIF(Invoices!AM:AN,A548),0),"Not Available")))))))))))))))</f>
        <v>0.99</v>
      </c>
    </row>
    <row r="549" spans="1:5" ht="13" x14ac:dyDescent="0.15">
      <c r="A549" s="6" t="s">
        <v>1579</v>
      </c>
      <c r="B549" s="6" t="s">
        <v>1580</v>
      </c>
      <c r="C549" s="6" t="s">
        <v>1581</v>
      </c>
      <c r="D549" s="6" t="s">
        <v>1227</v>
      </c>
      <c r="E549">
        <f ca="1">IF(COUNTIF(Invoices!K:L,A549)&lt;&gt;0,IF(COUNTIF(Invoices!K:L,A549)&lt;&gt;0,SUMIF(Invoices!K:L,A549,Invoices!L:L)/COUNTIF(Invoices!K:L,A549),0),IF(COUNTIF(Invoices!M:N,A549)&lt;&gt;0,IF(COUNTIF(Invoices!M:N,A549)&lt;&gt;0,SUMIF(Invoices!M:N,A549,Invoices!N:N)/COUNTIF(Invoices!M:N,A549),0),IF(COUNTIF(Invoices!O:P,A549)&lt;&gt;0,IF(COUNTIF(Invoices!O:P,A549)&lt;&gt;0,SUMIF(Invoices!O:P,A549,Invoices!P:P)/COUNTIF(Invoices!O:P,A549),0),IF(COUNTIF(Invoices!Q:R,A549)&lt;&gt;0,IF(COUNTIF(Invoices!Q:R,A549)&lt;&gt;0,SUMIF(Invoices!Q:R,A549,Invoices!R:R)/COUNTIF(Invoices!Q:R,A549),0),IF(COUNTIF(Invoices!S:T,A549)&lt;&gt;0,IF(COUNTIF(Invoices!S:T,A549)&lt;&gt;0,SUMIF(Invoices!S:T,A549,Invoices!T:T)/COUNTIF(Invoices!S:T,A549),0),IF(COUNTIF(Invoices!U:V,A549)&lt;&gt;0,IF(COUNTIF(Invoices!U:V,A549)&lt;&gt;0,SUMIF(Invoices!U:V,A549,Invoices!V:V)/COUNTIF(Invoices!U:V,A549),0),IF(COUNTIF(Invoices!W:X,A549)&lt;&gt;0,IF(COUNTIF(Invoices!W:X,A549)&lt;&gt;0,SUMIF(Invoices!W:X,A549,Invoices!X:X)/COUNTIF(Invoices!W:X,A549),0),IF(COUNTIF(Invoices!Y:Z,A549)&lt;&gt;0,IF(COUNTIF(Invoices!Y:Z,A549)&lt;&gt;0,SUMIF(Invoices!Y:Z,A549,Invoices!Z:Z)/COUNTIF(Invoices!Y:Z,A549),0),IF(COUNTIF(Invoices!AA:AB,A549)&lt;&gt;0,IF(COUNTIF(Invoices!AA:AB,A549)&lt;&gt;0,SUMIF(Invoices!AA:AB,A549,Invoices!AB:AB)/COUNTIF(Invoices!AA:AB,A549),0),IF(COUNTIF(Invoices!AC:AD,A549)&lt;&gt;0,IF(COUNTIF(Invoices!AC:AD,A549)&lt;&gt;0,SUMIF(Invoices!AC:AD,A549,Invoices!AD:AD)/COUNTIF(Invoices!AC:AD,A549),0),IF(COUNTIF(Invoices!AE:AF,A549)&lt;&gt;0,IF(COUNTIF(Invoices!AE:AF,A549)&lt;&gt;0,SUMIF(Invoices!AE:AF,A549,Invoices!AF:AF)/COUNTIF(Invoices!AE:AF,A549),0),IF(COUNTIF(Invoices!AG:AH,A549)&lt;&gt;0,IF(COUNTIF(Invoices!AG:AH,A549)&lt;&gt;0,SUMIF(Invoices!AG:AH,A549,Invoices!AH:AH)/COUNTIF(Invoices!AG:AH,A549),0),IF(COUNTIF(Invoices!AI:AJ,A549)&lt;&gt;0,IF(COUNTIF(Invoices!AI:AJ,A549)&lt;&gt;0,SUMIF(Invoices!AI:AJ,A549,Invoices!AJ:AJ)/COUNTIF(Invoices!AI:AJ,A549),0),IF(COUNTIF(Invoices!AK:AL,A549)&lt;&gt;0,IF(COUNTIF(Invoices!AK:AL,A549)&lt;&gt;0,SUMIF(Invoices!AK:AL,A549,Invoices!AL:AL)/COUNTIF(Invoices!AK:AL,A549),0),IF(COUNTIF(Invoices!AM:AN,A549)&lt;&gt;0,IF(COUNTIF(Invoices!AM:AN,A549)&lt;&gt;0,SUMIF(Invoices!AM:AN,A549,Invoices!AN:AN)/COUNTIF(Invoices!AM:AN,A549),0),"Not Available")))))))))))))))</f>
        <v>0.99</v>
      </c>
    </row>
    <row r="550" spans="1:5" ht="13" x14ac:dyDescent="0.15">
      <c r="A550" s="6" t="s">
        <v>1579</v>
      </c>
      <c r="B550" s="6" t="s">
        <v>1582</v>
      </c>
      <c r="C550" s="6" t="s">
        <v>1583</v>
      </c>
      <c r="D550" s="6" t="s">
        <v>1584</v>
      </c>
      <c r="E550">
        <f ca="1">IF(COUNTIF(Invoices!K:L,A550)&lt;&gt;0,IF(COUNTIF(Invoices!K:L,A550)&lt;&gt;0,SUMIF(Invoices!K:L,A550,Invoices!L:L)/COUNTIF(Invoices!K:L,A550),0),IF(COUNTIF(Invoices!M:N,A550)&lt;&gt;0,IF(COUNTIF(Invoices!M:N,A550)&lt;&gt;0,SUMIF(Invoices!M:N,A550,Invoices!N:N)/COUNTIF(Invoices!M:N,A550),0),IF(COUNTIF(Invoices!O:P,A550)&lt;&gt;0,IF(COUNTIF(Invoices!O:P,A550)&lt;&gt;0,SUMIF(Invoices!O:P,A550,Invoices!P:P)/COUNTIF(Invoices!O:P,A550),0),IF(COUNTIF(Invoices!Q:R,A550)&lt;&gt;0,IF(COUNTIF(Invoices!Q:R,A550)&lt;&gt;0,SUMIF(Invoices!Q:R,A550,Invoices!R:R)/COUNTIF(Invoices!Q:R,A550),0),IF(COUNTIF(Invoices!S:T,A550)&lt;&gt;0,IF(COUNTIF(Invoices!S:T,A550)&lt;&gt;0,SUMIF(Invoices!S:T,A550,Invoices!T:T)/COUNTIF(Invoices!S:T,A550),0),IF(COUNTIF(Invoices!U:V,A550)&lt;&gt;0,IF(COUNTIF(Invoices!U:V,A550)&lt;&gt;0,SUMIF(Invoices!U:V,A550,Invoices!V:V)/COUNTIF(Invoices!U:V,A550),0),IF(COUNTIF(Invoices!W:X,A550)&lt;&gt;0,IF(COUNTIF(Invoices!W:X,A550)&lt;&gt;0,SUMIF(Invoices!W:X,A550,Invoices!X:X)/COUNTIF(Invoices!W:X,A550),0),IF(COUNTIF(Invoices!Y:Z,A550)&lt;&gt;0,IF(COUNTIF(Invoices!Y:Z,A550)&lt;&gt;0,SUMIF(Invoices!Y:Z,A550,Invoices!Z:Z)/COUNTIF(Invoices!Y:Z,A550),0),IF(COUNTIF(Invoices!AA:AB,A550)&lt;&gt;0,IF(COUNTIF(Invoices!AA:AB,A550)&lt;&gt;0,SUMIF(Invoices!AA:AB,A550,Invoices!AB:AB)/COUNTIF(Invoices!AA:AB,A550),0),IF(COUNTIF(Invoices!AC:AD,A550)&lt;&gt;0,IF(COUNTIF(Invoices!AC:AD,A550)&lt;&gt;0,SUMIF(Invoices!AC:AD,A550,Invoices!AD:AD)/COUNTIF(Invoices!AC:AD,A550),0),IF(COUNTIF(Invoices!AE:AF,A550)&lt;&gt;0,IF(COUNTIF(Invoices!AE:AF,A550)&lt;&gt;0,SUMIF(Invoices!AE:AF,A550,Invoices!AF:AF)/COUNTIF(Invoices!AE:AF,A550),0),IF(COUNTIF(Invoices!AG:AH,A550)&lt;&gt;0,IF(COUNTIF(Invoices!AG:AH,A550)&lt;&gt;0,SUMIF(Invoices!AG:AH,A550,Invoices!AH:AH)/COUNTIF(Invoices!AG:AH,A550),0),IF(COUNTIF(Invoices!AI:AJ,A550)&lt;&gt;0,IF(COUNTIF(Invoices!AI:AJ,A550)&lt;&gt;0,SUMIF(Invoices!AI:AJ,A550,Invoices!AJ:AJ)/COUNTIF(Invoices!AI:AJ,A550),0),IF(COUNTIF(Invoices!AK:AL,A550)&lt;&gt;0,IF(COUNTIF(Invoices!AK:AL,A550)&lt;&gt;0,SUMIF(Invoices!AK:AL,A550,Invoices!AL:AL)/COUNTIF(Invoices!AK:AL,A550),0),IF(COUNTIF(Invoices!AM:AN,A550)&lt;&gt;0,IF(COUNTIF(Invoices!AM:AN,A550)&lt;&gt;0,SUMIF(Invoices!AM:AN,A550,Invoices!AN:AN)/COUNTIF(Invoices!AM:AN,A550),0),"Not Available")))))))))))))))</f>
        <v>0.99</v>
      </c>
    </row>
    <row r="551" spans="1:5" ht="13" x14ac:dyDescent="0.15">
      <c r="A551" s="6" t="s">
        <v>1585</v>
      </c>
      <c r="B551" s="6" t="s">
        <v>1586</v>
      </c>
      <c r="C551" s="6" t="s">
        <v>700</v>
      </c>
      <c r="D551" s="6" t="s">
        <v>701</v>
      </c>
      <c r="E551">
        <f ca="1">IF(COUNTIF(Invoices!K:L,A551)&lt;&gt;0,IF(COUNTIF(Invoices!K:L,A551)&lt;&gt;0,SUMIF(Invoices!K:L,A551,Invoices!L:L)/COUNTIF(Invoices!K:L,A551),0),IF(COUNTIF(Invoices!M:N,A551)&lt;&gt;0,IF(COUNTIF(Invoices!M:N,A551)&lt;&gt;0,SUMIF(Invoices!M:N,A551,Invoices!N:N)/COUNTIF(Invoices!M:N,A551),0),IF(COUNTIF(Invoices!O:P,A551)&lt;&gt;0,IF(COUNTIF(Invoices!O:P,A551)&lt;&gt;0,SUMIF(Invoices!O:P,A551,Invoices!P:P)/COUNTIF(Invoices!O:P,A551),0),IF(COUNTIF(Invoices!Q:R,A551)&lt;&gt;0,IF(COUNTIF(Invoices!Q:R,A551)&lt;&gt;0,SUMIF(Invoices!Q:R,A551,Invoices!R:R)/COUNTIF(Invoices!Q:R,A551),0),IF(COUNTIF(Invoices!S:T,A551)&lt;&gt;0,IF(COUNTIF(Invoices!S:T,A551)&lt;&gt;0,SUMIF(Invoices!S:T,A551,Invoices!T:T)/COUNTIF(Invoices!S:T,A551),0),IF(COUNTIF(Invoices!U:V,A551)&lt;&gt;0,IF(COUNTIF(Invoices!U:V,A551)&lt;&gt;0,SUMIF(Invoices!U:V,A551,Invoices!V:V)/COUNTIF(Invoices!U:V,A551),0),IF(COUNTIF(Invoices!W:X,A551)&lt;&gt;0,IF(COUNTIF(Invoices!W:X,A551)&lt;&gt;0,SUMIF(Invoices!W:X,A551,Invoices!X:X)/COUNTIF(Invoices!W:X,A551),0),IF(COUNTIF(Invoices!Y:Z,A551)&lt;&gt;0,IF(COUNTIF(Invoices!Y:Z,A551)&lt;&gt;0,SUMIF(Invoices!Y:Z,A551,Invoices!Z:Z)/COUNTIF(Invoices!Y:Z,A551),0),IF(COUNTIF(Invoices!AA:AB,A551)&lt;&gt;0,IF(COUNTIF(Invoices!AA:AB,A551)&lt;&gt;0,SUMIF(Invoices!AA:AB,A551,Invoices!AB:AB)/COUNTIF(Invoices!AA:AB,A551),0),IF(COUNTIF(Invoices!AC:AD,A551)&lt;&gt;0,IF(COUNTIF(Invoices!AC:AD,A551)&lt;&gt;0,SUMIF(Invoices!AC:AD,A551,Invoices!AD:AD)/COUNTIF(Invoices!AC:AD,A551),0),IF(COUNTIF(Invoices!AE:AF,A551)&lt;&gt;0,IF(COUNTIF(Invoices!AE:AF,A551)&lt;&gt;0,SUMIF(Invoices!AE:AF,A551,Invoices!AF:AF)/COUNTIF(Invoices!AE:AF,A551),0),IF(COUNTIF(Invoices!AG:AH,A551)&lt;&gt;0,IF(COUNTIF(Invoices!AG:AH,A551)&lt;&gt;0,SUMIF(Invoices!AG:AH,A551,Invoices!AH:AH)/COUNTIF(Invoices!AG:AH,A551),0),IF(COUNTIF(Invoices!AI:AJ,A551)&lt;&gt;0,IF(COUNTIF(Invoices!AI:AJ,A551)&lt;&gt;0,SUMIF(Invoices!AI:AJ,A551,Invoices!AJ:AJ)/COUNTIF(Invoices!AI:AJ,A551),0),IF(COUNTIF(Invoices!AK:AL,A551)&lt;&gt;0,IF(COUNTIF(Invoices!AK:AL,A551)&lt;&gt;0,SUMIF(Invoices!AK:AL,A551,Invoices!AL:AL)/COUNTIF(Invoices!AK:AL,A551),0),IF(COUNTIF(Invoices!AM:AN,A551)&lt;&gt;0,IF(COUNTIF(Invoices!AM:AN,A551)&lt;&gt;0,SUMIF(Invoices!AM:AN,A551,Invoices!AN:AN)/COUNTIF(Invoices!AM:AN,A551),0),"Not Available")))))))))))))))</f>
        <v>0.99</v>
      </c>
    </row>
    <row r="552" spans="1:5" ht="13" x14ac:dyDescent="0.15">
      <c r="A552" s="6" t="s">
        <v>1587</v>
      </c>
      <c r="C552" s="6" t="s">
        <v>1025</v>
      </c>
      <c r="D552" s="6" t="s">
        <v>863</v>
      </c>
      <c r="E552">
        <f ca="1">IF(COUNTIF(Invoices!K:L,A552)&lt;&gt;0,IF(COUNTIF(Invoices!K:L,A552)&lt;&gt;0,SUMIF(Invoices!K:L,A552,Invoices!L:L)/COUNTIF(Invoices!K:L,A552),0),IF(COUNTIF(Invoices!M:N,A552)&lt;&gt;0,IF(COUNTIF(Invoices!M:N,A552)&lt;&gt;0,SUMIF(Invoices!M:N,A552,Invoices!N:N)/COUNTIF(Invoices!M:N,A552),0),IF(COUNTIF(Invoices!O:P,A552)&lt;&gt;0,IF(COUNTIF(Invoices!O:P,A552)&lt;&gt;0,SUMIF(Invoices!O:P,A552,Invoices!P:P)/COUNTIF(Invoices!O:P,A552),0),IF(COUNTIF(Invoices!Q:R,A552)&lt;&gt;0,IF(COUNTIF(Invoices!Q:R,A552)&lt;&gt;0,SUMIF(Invoices!Q:R,A552,Invoices!R:R)/COUNTIF(Invoices!Q:R,A552),0),IF(COUNTIF(Invoices!S:T,A552)&lt;&gt;0,IF(COUNTIF(Invoices!S:T,A552)&lt;&gt;0,SUMIF(Invoices!S:T,A552,Invoices!T:T)/COUNTIF(Invoices!S:T,A552),0),IF(COUNTIF(Invoices!U:V,A552)&lt;&gt;0,IF(COUNTIF(Invoices!U:V,A552)&lt;&gt;0,SUMIF(Invoices!U:V,A552,Invoices!V:V)/COUNTIF(Invoices!U:V,A552),0),IF(COUNTIF(Invoices!W:X,A552)&lt;&gt;0,IF(COUNTIF(Invoices!W:X,A552)&lt;&gt;0,SUMIF(Invoices!W:X,A552,Invoices!X:X)/COUNTIF(Invoices!W:X,A552),0),IF(COUNTIF(Invoices!Y:Z,A552)&lt;&gt;0,IF(COUNTIF(Invoices!Y:Z,A552)&lt;&gt;0,SUMIF(Invoices!Y:Z,A552,Invoices!Z:Z)/COUNTIF(Invoices!Y:Z,A552),0),IF(COUNTIF(Invoices!AA:AB,A552)&lt;&gt;0,IF(COUNTIF(Invoices!AA:AB,A552)&lt;&gt;0,SUMIF(Invoices!AA:AB,A552,Invoices!AB:AB)/COUNTIF(Invoices!AA:AB,A552),0),IF(COUNTIF(Invoices!AC:AD,A552)&lt;&gt;0,IF(COUNTIF(Invoices!AC:AD,A552)&lt;&gt;0,SUMIF(Invoices!AC:AD,A552,Invoices!AD:AD)/COUNTIF(Invoices!AC:AD,A552),0),IF(COUNTIF(Invoices!AE:AF,A552)&lt;&gt;0,IF(COUNTIF(Invoices!AE:AF,A552)&lt;&gt;0,SUMIF(Invoices!AE:AF,A552,Invoices!AF:AF)/COUNTIF(Invoices!AE:AF,A552),0),IF(COUNTIF(Invoices!AG:AH,A552)&lt;&gt;0,IF(COUNTIF(Invoices!AG:AH,A552)&lt;&gt;0,SUMIF(Invoices!AG:AH,A552,Invoices!AH:AH)/COUNTIF(Invoices!AG:AH,A552),0),IF(COUNTIF(Invoices!AI:AJ,A552)&lt;&gt;0,IF(COUNTIF(Invoices!AI:AJ,A552)&lt;&gt;0,SUMIF(Invoices!AI:AJ,A552,Invoices!AJ:AJ)/COUNTIF(Invoices!AI:AJ,A552),0),IF(COUNTIF(Invoices!AK:AL,A552)&lt;&gt;0,IF(COUNTIF(Invoices!AK:AL,A552)&lt;&gt;0,SUMIF(Invoices!AK:AL,A552,Invoices!AL:AL)/COUNTIF(Invoices!AK:AL,A552),0),IF(COUNTIF(Invoices!AM:AN,A552)&lt;&gt;0,IF(COUNTIF(Invoices!AM:AN,A552)&lt;&gt;0,SUMIF(Invoices!AM:AN,A552,Invoices!AN:AN)/COUNTIF(Invoices!AM:AN,A552),0),"Not Available")))))))))))))))</f>
        <v>0.99</v>
      </c>
    </row>
    <row r="553" spans="1:5" ht="13" x14ac:dyDescent="0.15">
      <c r="A553" s="6" t="s">
        <v>1588</v>
      </c>
      <c r="B553" s="6" t="s">
        <v>1316</v>
      </c>
      <c r="C553" s="6" t="s">
        <v>1317</v>
      </c>
      <c r="D553" s="6" t="s">
        <v>1318</v>
      </c>
      <c r="E553">
        <f ca="1">IF(COUNTIF(Invoices!K:L,A553)&lt;&gt;0,IF(COUNTIF(Invoices!K:L,A553)&lt;&gt;0,SUMIF(Invoices!K:L,A553,Invoices!L:L)/COUNTIF(Invoices!K:L,A553),0),IF(COUNTIF(Invoices!M:N,A553)&lt;&gt;0,IF(COUNTIF(Invoices!M:N,A553)&lt;&gt;0,SUMIF(Invoices!M:N,A553,Invoices!N:N)/COUNTIF(Invoices!M:N,A553),0),IF(COUNTIF(Invoices!O:P,A553)&lt;&gt;0,IF(COUNTIF(Invoices!O:P,A553)&lt;&gt;0,SUMIF(Invoices!O:P,A553,Invoices!P:P)/COUNTIF(Invoices!O:P,A553),0),IF(COUNTIF(Invoices!Q:R,A553)&lt;&gt;0,IF(COUNTIF(Invoices!Q:R,A553)&lt;&gt;0,SUMIF(Invoices!Q:R,A553,Invoices!R:R)/COUNTIF(Invoices!Q:R,A553),0),IF(COUNTIF(Invoices!S:T,A553)&lt;&gt;0,IF(COUNTIF(Invoices!S:T,A553)&lt;&gt;0,SUMIF(Invoices!S:T,A553,Invoices!T:T)/COUNTIF(Invoices!S:T,A553),0),IF(COUNTIF(Invoices!U:V,A553)&lt;&gt;0,IF(COUNTIF(Invoices!U:V,A553)&lt;&gt;0,SUMIF(Invoices!U:V,A553,Invoices!V:V)/COUNTIF(Invoices!U:V,A553),0),IF(COUNTIF(Invoices!W:X,A553)&lt;&gt;0,IF(COUNTIF(Invoices!W:X,A553)&lt;&gt;0,SUMIF(Invoices!W:X,A553,Invoices!X:X)/COUNTIF(Invoices!W:X,A553),0),IF(COUNTIF(Invoices!Y:Z,A553)&lt;&gt;0,IF(COUNTIF(Invoices!Y:Z,A553)&lt;&gt;0,SUMIF(Invoices!Y:Z,A553,Invoices!Z:Z)/COUNTIF(Invoices!Y:Z,A553),0),IF(COUNTIF(Invoices!AA:AB,A553)&lt;&gt;0,IF(COUNTIF(Invoices!AA:AB,A553)&lt;&gt;0,SUMIF(Invoices!AA:AB,A553,Invoices!AB:AB)/COUNTIF(Invoices!AA:AB,A553),0),IF(COUNTIF(Invoices!AC:AD,A553)&lt;&gt;0,IF(COUNTIF(Invoices!AC:AD,A553)&lt;&gt;0,SUMIF(Invoices!AC:AD,A553,Invoices!AD:AD)/COUNTIF(Invoices!AC:AD,A553),0),IF(COUNTIF(Invoices!AE:AF,A553)&lt;&gt;0,IF(COUNTIF(Invoices!AE:AF,A553)&lt;&gt;0,SUMIF(Invoices!AE:AF,A553,Invoices!AF:AF)/COUNTIF(Invoices!AE:AF,A553),0),IF(COUNTIF(Invoices!AG:AH,A553)&lt;&gt;0,IF(COUNTIF(Invoices!AG:AH,A553)&lt;&gt;0,SUMIF(Invoices!AG:AH,A553,Invoices!AH:AH)/COUNTIF(Invoices!AG:AH,A553),0),IF(COUNTIF(Invoices!AI:AJ,A553)&lt;&gt;0,IF(COUNTIF(Invoices!AI:AJ,A553)&lt;&gt;0,SUMIF(Invoices!AI:AJ,A553,Invoices!AJ:AJ)/COUNTIF(Invoices!AI:AJ,A553),0),IF(COUNTIF(Invoices!AK:AL,A553)&lt;&gt;0,IF(COUNTIF(Invoices!AK:AL,A553)&lt;&gt;0,SUMIF(Invoices!AK:AL,A553,Invoices!AL:AL)/COUNTIF(Invoices!AK:AL,A553),0),IF(COUNTIF(Invoices!AM:AN,A553)&lt;&gt;0,IF(COUNTIF(Invoices!AM:AN,A553)&lt;&gt;0,SUMIF(Invoices!AM:AN,A553,Invoices!AN:AN)/COUNTIF(Invoices!AM:AN,A553),0),"Not Available")))))))))))))))</f>
        <v>0.99</v>
      </c>
    </row>
    <row r="554" spans="1:5" ht="13" x14ac:dyDescent="0.15">
      <c r="A554" s="6" t="s">
        <v>1589</v>
      </c>
      <c r="C554" s="6" t="s">
        <v>1042</v>
      </c>
      <c r="D554" s="6" t="s">
        <v>1043</v>
      </c>
      <c r="E554">
        <f ca="1">IF(COUNTIF(Invoices!K:L,A554)&lt;&gt;0,IF(COUNTIF(Invoices!K:L,A554)&lt;&gt;0,SUMIF(Invoices!K:L,A554,Invoices!L:L)/COUNTIF(Invoices!K:L,A554),0),IF(COUNTIF(Invoices!M:N,A554)&lt;&gt;0,IF(COUNTIF(Invoices!M:N,A554)&lt;&gt;0,SUMIF(Invoices!M:N,A554,Invoices!N:N)/COUNTIF(Invoices!M:N,A554),0),IF(COUNTIF(Invoices!O:P,A554)&lt;&gt;0,IF(COUNTIF(Invoices!O:P,A554)&lt;&gt;0,SUMIF(Invoices!O:P,A554,Invoices!P:P)/COUNTIF(Invoices!O:P,A554),0),IF(COUNTIF(Invoices!Q:R,A554)&lt;&gt;0,IF(COUNTIF(Invoices!Q:R,A554)&lt;&gt;0,SUMIF(Invoices!Q:R,A554,Invoices!R:R)/COUNTIF(Invoices!Q:R,A554),0),IF(COUNTIF(Invoices!S:T,A554)&lt;&gt;0,IF(COUNTIF(Invoices!S:T,A554)&lt;&gt;0,SUMIF(Invoices!S:T,A554,Invoices!T:T)/COUNTIF(Invoices!S:T,A554),0),IF(COUNTIF(Invoices!U:V,A554)&lt;&gt;0,IF(COUNTIF(Invoices!U:V,A554)&lt;&gt;0,SUMIF(Invoices!U:V,A554,Invoices!V:V)/COUNTIF(Invoices!U:V,A554),0),IF(COUNTIF(Invoices!W:X,A554)&lt;&gt;0,IF(COUNTIF(Invoices!W:X,A554)&lt;&gt;0,SUMIF(Invoices!W:X,A554,Invoices!X:X)/COUNTIF(Invoices!W:X,A554),0),IF(COUNTIF(Invoices!Y:Z,A554)&lt;&gt;0,IF(COUNTIF(Invoices!Y:Z,A554)&lt;&gt;0,SUMIF(Invoices!Y:Z,A554,Invoices!Z:Z)/COUNTIF(Invoices!Y:Z,A554),0),IF(COUNTIF(Invoices!AA:AB,A554)&lt;&gt;0,IF(COUNTIF(Invoices!AA:AB,A554)&lt;&gt;0,SUMIF(Invoices!AA:AB,A554,Invoices!AB:AB)/COUNTIF(Invoices!AA:AB,A554),0),IF(COUNTIF(Invoices!AC:AD,A554)&lt;&gt;0,IF(COUNTIF(Invoices!AC:AD,A554)&lt;&gt;0,SUMIF(Invoices!AC:AD,A554,Invoices!AD:AD)/COUNTIF(Invoices!AC:AD,A554),0),IF(COUNTIF(Invoices!AE:AF,A554)&lt;&gt;0,IF(COUNTIF(Invoices!AE:AF,A554)&lt;&gt;0,SUMIF(Invoices!AE:AF,A554,Invoices!AF:AF)/COUNTIF(Invoices!AE:AF,A554),0),IF(COUNTIF(Invoices!AG:AH,A554)&lt;&gt;0,IF(COUNTIF(Invoices!AG:AH,A554)&lt;&gt;0,SUMIF(Invoices!AG:AH,A554,Invoices!AH:AH)/COUNTIF(Invoices!AG:AH,A554),0),IF(COUNTIF(Invoices!AI:AJ,A554)&lt;&gt;0,IF(COUNTIF(Invoices!AI:AJ,A554)&lt;&gt;0,SUMIF(Invoices!AI:AJ,A554,Invoices!AJ:AJ)/COUNTIF(Invoices!AI:AJ,A554),0),IF(COUNTIF(Invoices!AK:AL,A554)&lt;&gt;0,IF(COUNTIF(Invoices!AK:AL,A554)&lt;&gt;0,SUMIF(Invoices!AK:AL,A554,Invoices!AL:AL)/COUNTIF(Invoices!AK:AL,A554),0),IF(COUNTIF(Invoices!AM:AN,A554)&lt;&gt;0,IF(COUNTIF(Invoices!AM:AN,A554)&lt;&gt;0,SUMIF(Invoices!AM:AN,A554,Invoices!AN:AN)/COUNTIF(Invoices!AM:AN,A554),0),"Not Available")))))))))))))))</f>
        <v>0.99</v>
      </c>
    </row>
    <row r="555" spans="1:5" ht="13" x14ac:dyDescent="0.15">
      <c r="A555" s="6" t="s">
        <v>1590</v>
      </c>
      <c r="C555" s="6" t="s">
        <v>883</v>
      </c>
      <c r="D555" s="6" t="s">
        <v>884</v>
      </c>
      <c r="E555">
        <f ca="1">IF(COUNTIF(Invoices!K:L,A555)&lt;&gt;0,IF(COUNTIF(Invoices!K:L,A555)&lt;&gt;0,SUMIF(Invoices!K:L,A555,Invoices!L:L)/COUNTIF(Invoices!K:L,A555),0),IF(COUNTIF(Invoices!M:N,A555)&lt;&gt;0,IF(COUNTIF(Invoices!M:N,A555)&lt;&gt;0,SUMIF(Invoices!M:N,A555,Invoices!N:N)/COUNTIF(Invoices!M:N,A555),0),IF(COUNTIF(Invoices!O:P,A555)&lt;&gt;0,IF(COUNTIF(Invoices!O:P,A555)&lt;&gt;0,SUMIF(Invoices!O:P,A555,Invoices!P:P)/COUNTIF(Invoices!O:P,A555),0),IF(COUNTIF(Invoices!Q:R,A555)&lt;&gt;0,IF(COUNTIF(Invoices!Q:R,A555)&lt;&gt;0,SUMIF(Invoices!Q:R,A555,Invoices!R:R)/COUNTIF(Invoices!Q:R,A555),0),IF(COUNTIF(Invoices!S:T,A555)&lt;&gt;0,IF(COUNTIF(Invoices!S:T,A555)&lt;&gt;0,SUMIF(Invoices!S:T,A555,Invoices!T:T)/COUNTIF(Invoices!S:T,A555),0),IF(COUNTIF(Invoices!U:V,A555)&lt;&gt;0,IF(COUNTIF(Invoices!U:V,A555)&lt;&gt;0,SUMIF(Invoices!U:V,A555,Invoices!V:V)/COUNTIF(Invoices!U:V,A555),0),IF(COUNTIF(Invoices!W:X,A555)&lt;&gt;0,IF(COUNTIF(Invoices!W:X,A555)&lt;&gt;0,SUMIF(Invoices!W:X,A555,Invoices!X:X)/COUNTIF(Invoices!W:X,A555),0),IF(COUNTIF(Invoices!Y:Z,A555)&lt;&gt;0,IF(COUNTIF(Invoices!Y:Z,A555)&lt;&gt;0,SUMIF(Invoices!Y:Z,A555,Invoices!Z:Z)/COUNTIF(Invoices!Y:Z,A555),0),IF(COUNTIF(Invoices!AA:AB,A555)&lt;&gt;0,IF(COUNTIF(Invoices!AA:AB,A555)&lt;&gt;0,SUMIF(Invoices!AA:AB,A555,Invoices!AB:AB)/COUNTIF(Invoices!AA:AB,A555),0),IF(COUNTIF(Invoices!AC:AD,A555)&lt;&gt;0,IF(COUNTIF(Invoices!AC:AD,A555)&lt;&gt;0,SUMIF(Invoices!AC:AD,A555,Invoices!AD:AD)/COUNTIF(Invoices!AC:AD,A555),0),IF(COUNTIF(Invoices!AE:AF,A555)&lt;&gt;0,IF(COUNTIF(Invoices!AE:AF,A555)&lt;&gt;0,SUMIF(Invoices!AE:AF,A555,Invoices!AF:AF)/COUNTIF(Invoices!AE:AF,A555),0),IF(COUNTIF(Invoices!AG:AH,A555)&lt;&gt;0,IF(COUNTIF(Invoices!AG:AH,A555)&lt;&gt;0,SUMIF(Invoices!AG:AH,A555,Invoices!AH:AH)/COUNTIF(Invoices!AG:AH,A555),0),IF(COUNTIF(Invoices!AI:AJ,A555)&lt;&gt;0,IF(COUNTIF(Invoices!AI:AJ,A555)&lt;&gt;0,SUMIF(Invoices!AI:AJ,A555,Invoices!AJ:AJ)/COUNTIF(Invoices!AI:AJ,A555),0),IF(COUNTIF(Invoices!AK:AL,A555)&lt;&gt;0,IF(COUNTIF(Invoices!AK:AL,A555)&lt;&gt;0,SUMIF(Invoices!AK:AL,A555,Invoices!AL:AL)/COUNTIF(Invoices!AK:AL,A555),0),IF(COUNTIF(Invoices!AM:AN,A555)&lt;&gt;0,IF(COUNTIF(Invoices!AM:AN,A555)&lt;&gt;0,SUMIF(Invoices!AM:AN,A555,Invoices!AN:AN)/COUNTIF(Invoices!AM:AN,A555),0),"Not Available")))))))))))))))</f>
        <v>0.99</v>
      </c>
    </row>
    <row r="556" spans="1:5" ht="13" x14ac:dyDescent="0.15">
      <c r="A556" s="6" t="s">
        <v>1591</v>
      </c>
      <c r="C556" s="6" t="s">
        <v>1042</v>
      </c>
      <c r="D556" s="6" t="s">
        <v>1043</v>
      </c>
      <c r="E556">
        <f ca="1">IF(COUNTIF(Invoices!K:L,A556)&lt;&gt;0,IF(COUNTIF(Invoices!K:L,A556)&lt;&gt;0,SUMIF(Invoices!K:L,A556,Invoices!L:L)/COUNTIF(Invoices!K:L,A556),0),IF(COUNTIF(Invoices!M:N,A556)&lt;&gt;0,IF(COUNTIF(Invoices!M:N,A556)&lt;&gt;0,SUMIF(Invoices!M:N,A556,Invoices!N:N)/COUNTIF(Invoices!M:N,A556),0),IF(COUNTIF(Invoices!O:P,A556)&lt;&gt;0,IF(COUNTIF(Invoices!O:P,A556)&lt;&gt;0,SUMIF(Invoices!O:P,A556,Invoices!P:P)/COUNTIF(Invoices!O:P,A556),0),IF(COUNTIF(Invoices!Q:R,A556)&lt;&gt;0,IF(COUNTIF(Invoices!Q:R,A556)&lt;&gt;0,SUMIF(Invoices!Q:R,A556,Invoices!R:R)/COUNTIF(Invoices!Q:R,A556),0),IF(COUNTIF(Invoices!S:T,A556)&lt;&gt;0,IF(COUNTIF(Invoices!S:T,A556)&lt;&gt;0,SUMIF(Invoices!S:T,A556,Invoices!T:T)/COUNTIF(Invoices!S:T,A556),0),IF(COUNTIF(Invoices!U:V,A556)&lt;&gt;0,IF(COUNTIF(Invoices!U:V,A556)&lt;&gt;0,SUMIF(Invoices!U:V,A556,Invoices!V:V)/COUNTIF(Invoices!U:V,A556),0),IF(COUNTIF(Invoices!W:X,A556)&lt;&gt;0,IF(COUNTIF(Invoices!W:X,A556)&lt;&gt;0,SUMIF(Invoices!W:X,A556,Invoices!X:X)/COUNTIF(Invoices!W:X,A556),0),IF(COUNTIF(Invoices!Y:Z,A556)&lt;&gt;0,IF(COUNTIF(Invoices!Y:Z,A556)&lt;&gt;0,SUMIF(Invoices!Y:Z,A556,Invoices!Z:Z)/COUNTIF(Invoices!Y:Z,A556),0),IF(COUNTIF(Invoices!AA:AB,A556)&lt;&gt;0,IF(COUNTIF(Invoices!AA:AB,A556)&lt;&gt;0,SUMIF(Invoices!AA:AB,A556,Invoices!AB:AB)/COUNTIF(Invoices!AA:AB,A556),0),IF(COUNTIF(Invoices!AC:AD,A556)&lt;&gt;0,IF(COUNTIF(Invoices!AC:AD,A556)&lt;&gt;0,SUMIF(Invoices!AC:AD,A556,Invoices!AD:AD)/COUNTIF(Invoices!AC:AD,A556),0),IF(COUNTIF(Invoices!AE:AF,A556)&lt;&gt;0,IF(COUNTIF(Invoices!AE:AF,A556)&lt;&gt;0,SUMIF(Invoices!AE:AF,A556,Invoices!AF:AF)/COUNTIF(Invoices!AE:AF,A556),0),IF(COUNTIF(Invoices!AG:AH,A556)&lt;&gt;0,IF(COUNTIF(Invoices!AG:AH,A556)&lt;&gt;0,SUMIF(Invoices!AG:AH,A556,Invoices!AH:AH)/COUNTIF(Invoices!AG:AH,A556),0),IF(COUNTIF(Invoices!AI:AJ,A556)&lt;&gt;0,IF(COUNTIF(Invoices!AI:AJ,A556)&lt;&gt;0,SUMIF(Invoices!AI:AJ,A556,Invoices!AJ:AJ)/COUNTIF(Invoices!AI:AJ,A556),0),IF(COUNTIF(Invoices!AK:AL,A556)&lt;&gt;0,IF(COUNTIF(Invoices!AK:AL,A556)&lt;&gt;0,SUMIF(Invoices!AK:AL,A556,Invoices!AL:AL)/COUNTIF(Invoices!AK:AL,A556),0),IF(COUNTIF(Invoices!AM:AN,A556)&lt;&gt;0,IF(COUNTIF(Invoices!AM:AN,A556)&lt;&gt;0,SUMIF(Invoices!AM:AN,A556,Invoices!AN:AN)/COUNTIF(Invoices!AM:AN,A556),0),"Not Available")))))))))))))))</f>
        <v>0.99</v>
      </c>
    </row>
    <row r="557" spans="1:5" ht="13" x14ac:dyDescent="0.15">
      <c r="A557" s="6" t="s">
        <v>1388</v>
      </c>
      <c r="B557" s="6" t="s">
        <v>1592</v>
      </c>
      <c r="C557" s="6" t="s">
        <v>1388</v>
      </c>
      <c r="D557" s="6" t="s">
        <v>1389</v>
      </c>
      <c r="E557">
        <f ca="1">IF(COUNTIF(Invoices!K:L,A557)&lt;&gt;0,IF(COUNTIF(Invoices!K:L,A557)&lt;&gt;0,SUMIF(Invoices!K:L,A557,Invoices!L:L)/COUNTIF(Invoices!K:L,A557),0),IF(COUNTIF(Invoices!M:N,A557)&lt;&gt;0,IF(COUNTIF(Invoices!M:N,A557)&lt;&gt;0,SUMIF(Invoices!M:N,A557,Invoices!N:N)/COUNTIF(Invoices!M:N,A557),0),IF(COUNTIF(Invoices!O:P,A557)&lt;&gt;0,IF(COUNTIF(Invoices!O:P,A557)&lt;&gt;0,SUMIF(Invoices!O:P,A557,Invoices!P:P)/COUNTIF(Invoices!O:P,A557),0),IF(COUNTIF(Invoices!Q:R,A557)&lt;&gt;0,IF(COUNTIF(Invoices!Q:R,A557)&lt;&gt;0,SUMIF(Invoices!Q:R,A557,Invoices!R:R)/COUNTIF(Invoices!Q:R,A557),0),IF(COUNTIF(Invoices!S:T,A557)&lt;&gt;0,IF(COUNTIF(Invoices!S:T,A557)&lt;&gt;0,SUMIF(Invoices!S:T,A557,Invoices!T:T)/COUNTIF(Invoices!S:T,A557),0),IF(COUNTIF(Invoices!U:V,A557)&lt;&gt;0,IF(COUNTIF(Invoices!U:V,A557)&lt;&gt;0,SUMIF(Invoices!U:V,A557,Invoices!V:V)/COUNTIF(Invoices!U:V,A557),0),IF(COUNTIF(Invoices!W:X,A557)&lt;&gt;0,IF(COUNTIF(Invoices!W:X,A557)&lt;&gt;0,SUMIF(Invoices!W:X,A557,Invoices!X:X)/COUNTIF(Invoices!W:X,A557),0),IF(COUNTIF(Invoices!Y:Z,A557)&lt;&gt;0,IF(COUNTIF(Invoices!Y:Z,A557)&lt;&gt;0,SUMIF(Invoices!Y:Z,A557,Invoices!Z:Z)/COUNTIF(Invoices!Y:Z,A557),0),IF(COUNTIF(Invoices!AA:AB,A557)&lt;&gt;0,IF(COUNTIF(Invoices!AA:AB,A557)&lt;&gt;0,SUMIF(Invoices!AA:AB,A557,Invoices!AB:AB)/COUNTIF(Invoices!AA:AB,A557),0),IF(COUNTIF(Invoices!AC:AD,A557)&lt;&gt;0,IF(COUNTIF(Invoices!AC:AD,A557)&lt;&gt;0,SUMIF(Invoices!AC:AD,A557,Invoices!AD:AD)/COUNTIF(Invoices!AC:AD,A557),0),IF(COUNTIF(Invoices!AE:AF,A557)&lt;&gt;0,IF(COUNTIF(Invoices!AE:AF,A557)&lt;&gt;0,SUMIF(Invoices!AE:AF,A557,Invoices!AF:AF)/COUNTIF(Invoices!AE:AF,A557),0),IF(COUNTIF(Invoices!AG:AH,A557)&lt;&gt;0,IF(COUNTIF(Invoices!AG:AH,A557)&lt;&gt;0,SUMIF(Invoices!AG:AH,A557,Invoices!AH:AH)/COUNTIF(Invoices!AG:AH,A557),0),IF(COUNTIF(Invoices!AI:AJ,A557)&lt;&gt;0,IF(COUNTIF(Invoices!AI:AJ,A557)&lt;&gt;0,SUMIF(Invoices!AI:AJ,A557,Invoices!AJ:AJ)/COUNTIF(Invoices!AI:AJ,A557),0),IF(COUNTIF(Invoices!AK:AL,A557)&lt;&gt;0,IF(COUNTIF(Invoices!AK:AL,A557)&lt;&gt;0,SUMIF(Invoices!AK:AL,A557,Invoices!AL:AL)/COUNTIF(Invoices!AK:AL,A557),0),IF(COUNTIF(Invoices!AM:AN,A557)&lt;&gt;0,IF(COUNTIF(Invoices!AM:AN,A557)&lt;&gt;0,SUMIF(Invoices!AM:AN,A557,Invoices!AN:AN)/COUNTIF(Invoices!AM:AN,A557),0),"Not Available")))))))))))))))</f>
        <v>0.99</v>
      </c>
    </row>
    <row r="558" spans="1:5" ht="13" x14ac:dyDescent="0.15">
      <c r="A558" s="6" t="s">
        <v>1593</v>
      </c>
      <c r="B558" s="6" t="s">
        <v>564</v>
      </c>
      <c r="C558" s="6" t="s">
        <v>565</v>
      </c>
      <c r="D558" s="6" t="s">
        <v>566</v>
      </c>
      <c r="E558">
        <f ca="1">IF(COUNTIF(Invoices!K:L,A558)&lt;&gt;0,IF(COUNTIF(Invoices!K:L,A558)&lt;&gt;0,SUMIF(Invoices!K:L,A558,Invoices!L:L)/COUNTIF(Invoices!K:L,A558),0),IF(COUNTIF(Invoices!M:N,A558)&lt;&gt;0,IF(COUNTIF(Invoices!M:N,A558)&lt;&gt;0,SUMIF(Invoices!M:N,A558,Invoices!N:N)/COUNTIF(Invoices!M:N,A558),0),IF(COUNTIF(Invoices!O:P,A558)&lt;&gt;0,IF(COUNTIF(Invoices!O:P,A558)&lt;&gt;0,SUMIF(Invoices!O:P,A558,Invoices!P:P)/COUNTIF(Invoices!O:P,A558),0),IF(COUNTIF(Invoices!Q:R,A558)&lt;&gt;0,IF(COUNTIF(Invoices!Q:R,A558)&lt;&gt;0,SUMIF(Invoices!Q:R,A558,Invoices!R:R)/COUNTIF(Invoices!Q:R,A558),0),IF(COUNTIF(Invoices!S:T,A558)&lt;&gt;0,IF(COUNTIF(Invoices!S:T,A558)&lt;&gt;0,SUMIF(Invoices!S:T,A558,Invoices!T:T)/COUNTIF(Invoices!S:T,A558),0),IF(COUNTIF(Invoices!U:V,A558)&lt;&gt;0,IF(COUNTIF(Invoices!U:V,A558)&lt;&gt;0,SUMIF(Invoices!U:V,A558,Invoices!V:V)/COUNTIF(Invoices!U:V,A558),0),IF(COUNTIF(Invoices!W:X,A558)&lt;&gt;0,IF(COUNTIF(Invoices!W:X,A558)&lt;&gt;0,SUMIF(Invoices!W:X,A558,Invoices!X:X)/COUNTIF(Invoices!W:X,A558),0),IF(COUNTIF(Invoices!Y:Z,A558)&lt;&gt;0,IF(COUNTIF(Invoices!Y:Z,A558)&lt;&gt;0,SUMIF(Invoices!Y:Z,A558,Invoices!Z:Z)/COUNTIF(Invoices!Y:Z,A558),0),IF(COUNTIF(Invoices!AA:AB,A558)&lt;&gt;0,IF(COUNTIF(Invoices!AA:AB,A558)&lt;&gt;0,SUMIF(Invoices!AA:AB,A558,Invoices!AB:AB)/COUNTIF(Invoices!AA:AB,A558),0),IF(COUNTIF(Invoices!AC:AD,A558)&lt;&gt;0,IF(COUNTIF(Invoices!AC:AD,A558)&lt;&gt;0,SUMIF(Invoices!AC:AD,A558,Invoices!AD:AD)/COUNTIF(Invoices!AC:AD,A558),0),IF(COUNTIF(Invoices!AE:AF,A558)&lt;&gt;0,IF(COUNTIF(Invoices!AE:AF,A558)&lt;&gt;0,SUMIF(Invoices!AE:AF,A558,Invoices!AF:AF)/COUNTIF(Invoices!AE:AF,A558),0),IF(COUNTIF(Invoices!AG:AH,A558)&lt;&gt;0,IF(COUNTIF(Invoices!AG:AH,A558)&lt;&gt;0,SUMIF(Invoices!AG:AH,A558,Invoices!AH:AH)/COUNTIF(Invoices!AG:AH,A558),0),IF(COUNTIF(Invoices!AI:AJ,A558)&lt;&gt;0,IF(COUNTIF(Invoices!AI:AJ,A558)&lt;&gt;0,SUMIF(Invoices!AI:AJ,A558,Invoices!AJ:AJ)/COUNTIF(Invoices!AI:AJ,A558),0),IF(COUNTIF(Invoices!AK:AL,A558)&lt;&gt;0,IF(COUNTIF(Invoices!AK:AL,A558)&lt;&gt;0,SUMIF(Invoices!AK:AL,A558,Invoices!AL:AL)/COUNTIF(Invoices!AK:AL,A558),0),IF(COUNTIF(Invoices!AM:AN,A558)&lt;&gt;0,IF(COUNTIF(Invoices!AM:AN,A558)&lt;&gt;0,SUMIF(Invoices!AM:AN,A558,Invoices!AN:AN)/COUNTIF(Invoices!AM:AN,A558),0),"Not Available")))))))))))))))</f>
        <v>0.99</v>
      </c>
    </row>
    <row r="559" spans="1:5" ht="13" x14ac:dyDescent="0.15">
      <c r="A559" s="6" t="s">
        <v>1594</v>
      </c>
      <c r="B559" s="6" t="s">
        <v>1595</v>
      </c>
      <c r="C559" s="6" t="s">
        <v>1497</v>
      </c>
      <c r="D559" s="6" t="s">
        <v>1498</v>
      </c>
      <c r="E559" t="str">
        <f>IF(COUNTIF(Invoices!K:L,A559)&lt;&gt;0,IF(COUNTIF(Invoices!K:L,A559)&lt;&gt;0,SUMIF(Invoices!K:L,A559,Invoices!L:L)/COUNTIF(Invoices!K:L,A559),0),IF(COUNTIF(Invoices!M:N,A559)&lt;&gt;0,IF(COUNTIF(Invoices!M:N,A559)&lt;&gt;0,SUMIF(Invoices!M:N,A559,Invoices!N:N)/COUNTIF(Invoices!M:N,A559),0),IF(COUNTIF(Invoices!O:P,A559)&lt;&gt;0,IF(COUNTIF(Invoices!O:P,A559)&lt;&gt;0,SUMIF(Invoices!O:P,A559,Invoices!P:P)/COUNTIF(Invoices!O:P,A559),0),IF(COUNTIF(Invoices!Q:R,A559)&lt;&gt;0,IF(COUNTIF(Invoices!Q:R,A559)&lt;&gt;0,SUMIF(Invoices!Q:R,A559,Invoices!R:R)/COUNTIF(Invoices!Q:R,A559),0),IF(COUNTIF(Invoices!S:T,A559)&lt;&gt;0,IF(COUNTIF(Invoices!S:T,A559)&lt;&gt;0,SUMIF(Invoices!S:T,A559,Invoices!T:T)/COUNTIF(Invoices!S:T,A559),0),IF(COUNTIF(Invoices!U:V,A559)&lt;&gt;0,IF(COUNTIF(Invoices!U:V,A559)&lt;&gt;0,SUMIF(Invoices!U:V,A559,Invoices!V:V)/COUNTIF(Invoices!U:V,A559),0),IF(COUNTIF(Invoices!W:X,A559)&lt;&gt;0,IF(COUNTIF(Invoices!W:X,A559)&lt;&gt;0,SUMIF(Invoices!W:X,A559,Invoices!X:X)/COUNTIF(Invoices!W:X,A559),0),IF(COUNTIF(Invoices!Y:Z,A559)&lt;&gt;0,IF(COUNTIF(Invoices!Y:Z,A559)&lt;&gt;0,SUMIF(Invoices!Y:Z,A559,Invoices!Z:Z)/COUNTIF(Invoices!Y:Z,A559),0),IF(COUNTIF(Invoices!AA:AB,A559)&lt;&gt;0,IF(COUNTIF(Invoices!AA:AB,A559)&lt;&gt;0,SUMIF(Invoices!AA:AB,A559,Invoices!AB:AB)/COUNTIF(Invoices!AA:AB,A559),0),IF(COUNTIF(Invoices!AC:AD,A559)&lt;&gt;0,IF(COUNTIF(Invoices!AC:AD,A559)&lt;&gt;0,SUMIF(Invoices!AC:AD,A559,Invoices!AD:AD)/COUNTIF(Invoices!AC:AD,A559),0),IF(COUNTIF(Invoices!AE:AF,A559)&lt;&gt;0,IF(COUNTIF(Invoices!AE:AF,A559)&lt;&gt;0,SUMIF(Invoices!AE:AF,A559,Invoices!AF:AF)/COUNTIF(Invoices!AE:AF,A559),0),IF(COUNTIF(Invoices!AG:AH,A559)&lt;&gt;0,IF(COUNTIF(Invoices!AG:AH,A559)&lt;&gt;0,SUMIF(Invoices!AG:AH,A559,Invoices!AH:AH)/COUNTIF(Invoices!AG:AH,A559),0),IF(COUNTIF(Invoices!AI:AJ,A559)&lt;&gt;0,IF(COUNTIF(Invoices!AI:AJ,A559)&lt;&gt;0,SUMIF(Invoices!AI:AJ,A559,Invoices!AJ:AJ)/COUNTIF(Invoices!AI:AJ,A559),0),IF(COUNTIF(Invoices!AK:AL,A559)&lt;&gt;0,IF(COUNTIF(Invoices!AK:AL,A559)&lt;&gt;0,SUMIF(Invoices!AK:AL,A559,Invoices!AL:AL)/COUNTIF(Invoices!AK:AL,A559),0),IF(COUNTIF(Invoices!AM:AN,A559)&lt;&gt;0,IF(COUNTIF(Invoices!AM:AN,A559)&lt;&gt;0,SUMIF(Invoices!AM:AN,A559,Invoices!AN:AN)/COUNTIF(Invoices!AM:AN,A559),0),"Not Available")))))))))))))))</f>
        <v>Not Available</v>
      </c>
    </row>
    <row r="560" spans="1:5" ht="13" x14ac:dyDescent="0.15">
      <c r="A560" s="6" t="s">
        <v>1596</v>
      </c>
      <c r="B560" s="6" t="s">
        <v>1356</v>
      </c>
      <c r="C560" s="6" t="s">
        <v>1357</v>
      </c>
      <c r="D560" s="6" t="s">
        <v>681</v>
      </c>
      <c r="E560">
        <f ca="1">IF(COUNTIF(Invoices!K:L,A560)&lt;&gt;0,IF(COUNTIF(Invoices!K:L,A560)&lt;&gt;0,SUMIF(Invoices!K:L,A560,Invoices!L:L)/COUNTIF(Invoices!K:L,A560),0),IF(COUNTIF(Invoices!M:N,A560)&lt;&gt;0,IF(COUNTIF(Invoices!M:N,A560)&lt;&gt;0,SUMIF(Invoices!M:N,A560,Invoices!N:N)/COUNTIF(Invoices!M:N,A560),0),IF(COUNTIF(Invoices!O:P,A560)&lt;&gt;0,IF(COUNTIF(Invoices!O:P,A560)&lt;&gt;0,SUMIF(Invoices!O:P,A560,Invoices!P:P)/COUNTIF(Invoices!O:P,A560),0),IF(COUNTIF(Invoices!Q:R,A560)&lt;&gt;0,IF(COUNTIF(Invoices!Q:R,A560)&lt;&gt;0,SUMIF(Invoices!Q:R,A560,Invoices!R:R)/COUNTIF(Invoices!Q:R,A560),0),IF(COUNTIF(Invoices!S:T,A560)&lt;&gt;0,IF(COUNTIF(Invoices!S:T,A560)&lt;&gt;0,SUMIF(Invoices!S:T,A560,Invoices!T:T)/COUNTIF(Invoices!S:T,A560),0),IF(COUNTIF(Invoices!U:V,A560)&lt;&gt;0,IF(COUNTIF(Invoices!U:V,A560)&lt;&gt;0,SUMIF(Invoices!U:V,A560,Invoices!V:V)/COUNTIF(Invoices!U:V,A560),0),IF(COUNTIF(Invoices!W:X,A560)&lt;&gt;0,IF(COUNTIF(Invoices!W:X,A560)&lt;&gt;0,SUMIF(Invoices!W:X,A560,Invoices!X:X)/COUNTIF(Invoices!W:X,A560),0),IF(COUNTIF(Invoices!Y:Z,A560)&lt;&gt;0,IF(COUNTIF(Invoices!Y:Z,A560)&lt;&gt;0,SUMIF(Invoices!Y:Z,A560,Invoices!Z:Z)/COUNTIF(Invoices!Y:Z,A560),0),IF(COUNTIF(Invoices!AA:AB,A560)&lt;&gt;0,IF(COUNTIF(Invoices!AA:AB,A560)&lt;&gt;0,SUMIF(Invoices!AA:AB,A560,Invoices!AB:AB)/COUNTIF(Invoices!AA:AB,A560),0),IF(COUNTIF(Invoices!AC:AD,A560)&lt;&gt;0,IF(COUNTIF(Invoices!AC:AD,A560)&lt;&gt;0,SUMIF(Invoices!AC:AD,A560,Invoices!AD:AD)/COUNTIF(Invoices!AC:AD,A560),0),IF(COUNTIF(Invoices!AE:AF,A560)&lt;&gt;0,IF(COUNTIF(Invoices!AE:AF,A560)&lt;&gt;0,SUMIF(Invoices!AE:AF,A560,Invoices!AF:AF)/COUNTIF(Invoices!AE:AF,A560),0),IF(COUNTIF(Invoices!AG:AH,A560)&lt;&gt;0,IF(COUNTIF(Invoices!AG:AH,A560)&lt;&gt;0,SUMIF(Invoices!AG:AH,A560,Invoices!AH:AH)/COUNTIF(Invoices!AG:AH,A560),0),IF(COUNTIF(Invoices!AI:AJ,A560)&lt;&gt;0,IF(COUNTIF(Invoices!AI:AJ,A560)&lt;&gt;0,SUMIF(Invoices!AI:AJ,A560,Invoices!AJ:AJ)/COUNTIF(Invoices!AI:AJ,A560),0),IF(COUNTIF(Invoices!AK:AL,A560)&lt;&gt;0,IF(COUNTIF(Invoices!AK:AL,A560)&lt;&gt;0,SUMIF(Invoices!AK:AL,A560,Invoices!AL:AL)/COUNTIF(Invoices!AK:AL,A560),0),IF(COUNTIF(Invoices!AM:AN,A560)&lt;&gt;0,IF(COUNTIF(Invoices!AM:AN,A560)&lt;&gt;0,SUMIF(Invoices!AM:AN,A560,Invoices!AN:AN)/COUNTIF(Invoices!AM:AN,A560),0),"Not Available")))))))))))))))</f>
        <v>0.99</v>
      </c>
    </row>
    <row r="561" spans="1:5" ht="13" x14ac:dyDescent="0.15">
      <c r="A561" s="6" t="s">
        <v>1597</v>
      </c>
      <c r="B561" s="6" t="s">
        <v>1326</v>
      </c>
      <c r="C561" s="6" t="s">
        <v>1136</v>
      </c>
      <c r="D561" s="6" t="s">
        <v>681</v>
      </c>
      <c r="E561" t="str">
        <f>IF(COUNTIF(Invoices!K:L,A561)&lt;&gt;0,IF(COUNTIF(Invoices!K:L,A561)&lt;&gt;0,SUMIF(Invoices!K:L,A561,Invoices!L:L)/COUNTIF(Invoices!K:L,A561),0),IF(COUNTIF(Invoices!M:N,A561)&lt;&gt;0,IF(COUNTIF(Invoices!M:N,A561)&lt;&gt;0,SUMIF(Invoices!M:N,A561,Invoices!N:N)/COUNTIF(Invoices!M:N,A561),0),IF(COUNTIF(Invoices!O:P,A561)&lt;&gt;0,IF(COUNTIF(Invoices!O:P,A561)&lt;&gt;0,SUMIF(Invoices!O:P,A561,Invoices!P:P)/COUNTIF(Invoices!O:P,A561),0),IF(COUNTIF(Invoices!Q:R,A561)&lt;&gt;0,IF(COUNTIF(Invoices!Q:R,A561)&lt;&gt;0,SUMIF(Invoices!Q:R,A561,Invoices!R:R)/COUNTIF(Invoices!Q:R,A561),0),IF(COUNTIF(Invoices!S:T,A561)&lt;&gt;0,IF(COUNTIF(Invoices!S:T,A561)&lt;&gt;0,SUMIF(Invoices!S:T,A561,Invoices!T:T)/COUNTIF(Invoices!S:T,A561),0),IF(COUNTIF(Invoices!U:V,A561)&lt;&gt;0,IF(COUNTIF(Invoices!U:V,A561)&lt;&gt;0,SUMIF(Invoices!U:V,A561,Invoices!V:V)/COUNTIF(Invoices!U:V,A561),0),IF(COUNTIF(Invoices!W:X,A561)&lt;&gt;0,IF(COUNTIF(Invoices!W:X,A561)&lt;&gt;0,SUMIF(Invoices!W:X,A561,Invoices!X:X)/COUNTIF(Invoices!W:X,A561),0),IF(COUNTIF(Invoices!Y:Z,A561)&lt;&gt;0,IF(COUNTIF(Invoices!Y:Z,A561)&lt;&gt;0,SUMIF(Invoices!Y:Z,A561,Invoices!Z:Z)/COUNTIF(Invoices!Y:Z,A561),0),IF(COUNTIF(Invoices!AA:AB,A561)&lt;&gt;0,IF(COUNTIF(Invoices!AA:AB,A561)&lt;&gt;0,SUMIF(Invoices!AA:AB,A561,Invoices!AB:AB)/COUNTIF(Invoices!AA:AB,A561),0),IF(COUNTIF(Invoices!AC:AD,A561)&lt;&gt;0,IF(COUNTIF(Invoices!AC:AD,A561)&lt;&gt;0,SUMIF(Invoices!AC:AD,A561,Invoices!AD:AD)/COUNTIF(Invoices!AC:AD,A561),0),IF(COUNTIF(Invoices!AE:AF,A561)&lt;&gt;0,IF(COUNTIF(Invoices!AE:AF,A561)&lt;&gt;0,SUMIF(Invoices!AE:AF,A561,Invoices!AF:AF)/COUNTIF(Invoices!AE:AF,A561),0),IF(COUNTIF(Invoices!AG:AH,A561)&lt;&gt;0,IF(COUNTIF(Invoices!AG:AH,A561)&lt;&gt;0,SUMIF(Invoices!AG:AH,A561,Invoices!AH:AH)/COUNTIF(Invoices!AG:AH,A561),0),IF(COUNTIF(Invoices!AI:AJ,A561)&lt;&gt;0,IF(COUNTIF(Invoices!AI:AJ,A561)&lt;&gt;0,SUMIF(Invoices!AI:AJ,A561,Invoices!AJ:AJ)/COUNTIF(Invoices!AI:AJ,A561),0),IF(COUNTIF(Invoices!AK:AL,A561)&lt;&gt;0,IF(COUNTIF(Invoices!AK:AL,A561)&lt;&gt;0,SUMIF(Invoices!AK:AL,A561,Invoices!AL:AL)/COUNTIF(Invoices!AK:AL,A561),0),IF(COUNTIF(Invoices!AM:AN,A561)&lt;&gt;0,IF(COUNTIF(Invoices!AM:AN,A561)&lt;&gt;0,SUMIF(Invoices!AM:AN,A561,Invoices!AN:AN)/COUNTIF(Invoices!AM:AN,A561),0),"Not Available")))))))))))))))</f>
        <v>Not Available</v>
      </c>
    </row>
    <row r="562" spans="1:5" ht="13" x14ac:dyDescent="0.15">
      <c r="A562" s="6" t="s">
        <v>1598</v>
      </c>
      <c r="B562" s="6" t="s">
        <v>573</v>
      </c>
      <c r="C562" s="6" t="s">
        <v>842</v>
      </c>
      <c r="D562" s="6" t="s">
        <v>574</v>
      </c>
      <c r="E562" t="str">
        <f>IF(COUNTIF(Invoices!K:L,A562)&lt;&gt;0,IF(COUNTIF(Invoices!K:L,A562)&lt;&gt;0,SUMIF(Invoices!K:L,A562,Invoices!L:L)/COUNTIF(Invoices!K:L,A562),0),IF(COUNTIF(Invoices!M:N,A562)&lt;&gt;0,IF(COUNTIF(Invoices!M:N,A562)&lt;&gt;0,SUMIF(Invoices!M:N,A562,Invoices!N:N)/COUNTIF(Invoices!M:N,A562),0),IF(COUNTIF(Invoices!O:P,A562)&lt;&gt;0,IF(COUNTIF(Invoices!O:P,A562)&lt;&gt;0,SUMIF(Invoices!O:P,A562,Invoices!P:P)/COUNTIF(Invoices!O:P,A562),0),IF(COUNTIF(Invoices!Q:R,A562)&lt;&gt;0,IF(COUNTIF(Invoices!Q:R,A562)&lt;&gt;0,SUMIF(Invoices!Q:R,A562,Invoices!R:R)/COUNTIF(Invoices!Q:R,A562),0),IF(COUNTIF(Invoices!S:T,A562)&lt;&gt;0,IF(COUNTIF(Invoices!S:T,A562)&lt;&gt;0,SUMIF(Invoices!S:T,A562,Invoices!T:T)/COUNTIF(Invoices!S:T,A562),0),IF(COUNTIF(Invoices!U:V,A562)&lt;&gt;0,IF(COUNTIF(Invoices!U:V,A562)&lt;&gt;0,SUMIF(Invoices!U:V,A562,Invoices!V:V)/COUNTIF(Invoices!U:V,A562),0),IF(COUNTIF(Invoices!W:X,A562)&lt;&gt;0,IF(COUNTIF(Invoices!W:X,A562)&lt;&gt;0,SUMIF(Invoices!W:X,A562,Invoices!X:X)/COUNTIF(Invoices!W:X,A562),0),IF(COUNTIF(Invoices!Y:Z,A562)&lt;&gt;0,IF(COUNTIF(Invoices!Y:Z,A562)&lt;&gt;0,SUMIF(Invoices!Y:Z,A562,Invoices!Z:Z)/COUNTIF(Invoices!Y:Z,A562),0),IF(COUNTIF(Invoices!AA:AB,A562)&lt;&gt;0,IF(COUNTIF(Invoices!AA:AB,A562)&lt;&gt;0,SUMIF(Invoices!AA:AB,A562,Invoices!AB:AB)/COUNTIF(Invoices!AA:AB,A562),0),IF(COUNTIF(Invoices!AC:AD,A562)&lt;&gt;0,IF(COUNTIF(Invoices!AC:AD,A562)&lt;&gt;0,SUMIF(Invoices!AC:AD,A562,Invoices!AD:AD)/COUNTIF(Invoices!AC:AD,A562),0),IF(COUNTIF(Invoices!AE:AF,A562)&lt;&gt;0,IF(COUNTIF(Invoices!AE:AF,A562)&lt;&gt;0,SUMIF(Invoices!AE:AF,A562,Invoices!AF:AF)/COUNTIF(Invoices!AE:AF,A562),0),IF(COUNTIF(Invoices!AG:AH,A562)&lt;&gt;0,IF(COUNTIF(Invoices!AG:AH,A562)&lt;&gt;0,SUMIF(Invoices!AG:AH,A562,Invoices!AH:AH)/COUNTIF(Invoices!AG:AH,A562),0),IF(COUNTIF(Invoices!AI:AJ,A562)&lt;&gt;0,IF(COUNTIF(Invoices!AI:AJ,A562)&lt;&gt;0,SUMIF(Invoices!AI:AJ,A562,Invoices!AJ:AJ)/COUNTIF(Invoices!AI:AJ,A562),0),IF(COUNTIF(Invoices!AK:AL,A562)&lt;&gt;0,IF(COUNTIF(Invoices!AK:AL,A562)&lt;&gt;0,SUMIF(Invoices!AK:AL,A562,Invoices!AL:AL)/COUNTIF(Invoices!AK:AL,A562),0),IF(COUNTIF(Invoices!AM:AN,A562)&lt;&gt;0,IF(COUNTIF(Invoices!AM:AN,A562)&lt;&gt;0,SUMIF(Invoices!AM:AN,A562,Invoices!AN:AN)/COUNTIF(Invoices!AM:AN,A562),0),"Not Available")))))))))))))))</f>
        <v>Not Available</v>
      </c>
    </row>
    <row r="563" spans="1:5" ht="13" x14ac:dyDescent="0.15">
      <c r="A563" s="6" t="s">
        <v>1599</v>
      </c>
      <c r="B563" s="6" t="s">
        <v>1291</v>
      </c>
      <c r="C563" s="6" t="s">
        <v>1292</v>
      </c>
      <c r="D563" s="6" t="s">
        <v>1293</v>
      </c>
      <c r="E563">
        <f ca="1">IF(COUNTIF(Invoices!K:L,A563)&lt;&gt;0,IF(COUNTIF(Invoices!K:L,A563)&lt;&gt;0,SUMIF(Invoices!K:L,A563,Invoices!L:L)/COUNTIF(Invoices!K:L,A563),0),IF(COUNTIF(Invoices!M:N,A563)&lt;&gt;0,IF(COUNTIF(Invoices!M:N,A563)&lt;&gt;0,SUMIF(Invoices!M:N,A563,Invoices!N:N)/COUNTIF(Invoices!M:N,A563),0),IF(COUNTIF(Invoices!O:P,A563)&lt;&gt;0,IF(COUNTIF(Invoices!O:P,A563)&lt;&gt;0,SUMIF(Invoices!O:P,A563,Invoices!P:P)/COUNTIF(Invoices!O:P,A563),0),IF(COUNTIF(Invoices!Q:R,A563)&lt;&gt;0,IF(COUNTIF(Invoices!Q:R,A563)&lt;&gt;0,SUMIF(Invoices!Q:R,A563,Invoices!R:R)/COUNTIF(Invoices!Q:R,A563),0),IF(COUNTIF(Invoices!S:T,A563)&lt;&gt;0,IF(COUNTIF(Invoices!S:T,A563)&lt;&gt;0,SUMIF(Invoices!S:T,A563,Invoices!T:T)/COUNTIF(Invoices!S:T,A563),0),IF(COUNTIF(Invoices!U:V,A563)&lt;&gt;0,IF(COUNTIF(Invoices!U:V,A563)&lt;&gt;0,SUMIF(Invoices!U:V,A563,Invoices!V:V)/COUNTIF(Invoices!U:V,A563),0),IF(COUNTIF(Invoices!W:X,A563)&lt;&gt;0,IF(COUNTIF(Invoices!W:X,A563)&lt;&gt;0,SUMIF(Invoices!W:X,A563,Invoices!X:X)/COUNTIF(Invoices!W:X,A563),0),IF(COUNTIF(Invoices!Y:Z,A563)&lt;&gt;0,IF(COUNTIF(Invoices!Y:Z,A563)&lt;&gt;0,SUMIF(Invoices!Y:Z,A563,Invoices!Z:Z)/COUNTIF(Invoices!Y:Z,A563),0),IF(COUNTIF(Invoices!AA:AB,A563)&lt;&gt;0,IF(COUNTIF(Invoices!AA:AB,A563)&lt;&gt;0,SUMIF(Invoices!AA:AB,A563,Invoices!AB:AB)/COUNTIF(Invoices!AA:AB,A563),0),IF(COUNTIF(Invoices!AC:AD,A563)&lt;&gt;0,IF(COUNTIF(Invoices!AC:AD,A563)&lt;&gt;0,SUMIF(Invoices!AC:AD,A563,Invoices!AD:AD)/COUNTIF(Invoices!AC:AD,A563),0),IF(COUNTIF(Invoices!AE:AF,A563)&lt;&gt;0,IF(COUNTIF(Invoices!AE:AF,A563)&lt;&gt;0,SUMIF(Invoices!AE:AF,A563,Invoices!AF:AF)/COUNTIF(Invoices!AE:AF,A563),0),IF(COUNTIF(Invoices!AG:AH,A563)&lt;&gt;0,IF(COUNTIF(Invoices!AG:AH,A563)&lt;&gt;0,SUMIF(Invoices!AG:AH,A563,Invoices!AH:AH)/COUNTIF(Invoices!AG:AH,A563),0),IF(COUNTIF(Invoices!AI:AJ,A563)&lt;&gt;0,IF(COUNTIF(Invoices!AI:AJ,A563)&lt;&gt;0,SUMIF(Invoices!AI:AJ,A563,Invoices!AJ:AJ)/COUNTIF(Invoices!AI:AJ,A563),0),IF(COUNTIF(Invoices!AK:AL,A563)&lt;&gt;0,IF(COUNTIF(Invoices!AK:AL,A563)&lt;&gt;0,SUMIF(Invoices!AK:AL,A563,Invoices!AL:AL)/COUNTIF(Invoices!AK:AL,A563),0),IF(COUNTIF(Invoices!AM:AN,A563)&lt;&gt;0,IF(COUNTIF(Invoices!AM:AN,A563)&lt;&gt;0,SUMIF(Invoices!AM:AN,A563,Invoices!AN:AN)/COUNTIF(Invoices!AM:AN,A563),0),"Not Available")))))))))))))))</f>
        <v>0.99</v>
      </c>
    </row>
    <row r="564" spans="1:5" ht="13" x14ac:dyDescent="0.15">
      <c r="A564" s="6" t="s">
        <v>1600</v>
      </c>
      <c r="B564" s="6" t="s">
        <v>573</v>
      </c>
      <c r="C564" s="6" t="s">
        <v>620</v>
      </c>
      <c r="D564" s="6" t="s">
        <v>574</v>
      </c>
      <c r="E564">
        <f ca="1">IF(COUNTIF(Invoices!K:L,A564)&lt;&gt;0,IF(COUNTIF(Invoices!K:L,A564)&lt;&gt;0,SUMIF(Invoices!K:L,A564,Invoices!L:L)/COUNTIF(Invoices!K:L,A564),0),IF(COUNTIF(Invoices!M:N,A564)&lt;&gt;0,IF(COUNTIF(Invoices!M:N,A564)&lt;&gt;0,SUMIF(Invoices!M:N,A564,Invoices!N:N)/COUNTIF(Invoices!M:N,A564),0),IF(COUNTIF(Invoices!O:P,A564)&lt;&gt;0,IF(COUNTIF(Invoices!O:P,A564)&lt;&gt;0,SUMIF(Invoices!O:P,A564,Invoices!P:P)/COUNTIF(Invoices!O:P,A564),0),IF(COUNTIF(Invoices!Q:R,A564)&lt;&gt;0,IF(COUNTIF(Invoices!Q:R,A564)&lt;&gt;0,SUMIF(Invoices!Q:R,A564,Invoices!R:R)/COUNTIF(Invoices!Q:R,A564),0),IF(COUNTIF(Invoices!S:T,A564)&lt;&gt;0,IF(COUNTIF(Invoices!S:T,A564)&lt;&gt;0,SUMIF(Invoices!S:T,A564,Invoices!T:T)/COUNTIF(Invoices!S:T,A564),0),IF(COUNTIF(Invoices!U:V,A564)&lt;&gt;0,IF(COUNTIF(Invoices!U:V,A564)&lt;&gt;0,SUMIF(Invoices!U:V,A564,Invoices!V:V)/COUNTIF(Invoices!U:V,A564),0),IF(COUNTIF(Invoices!W:X,A564)&lt;&gt;0,IF(COUNTIF(Invoices!W:X,A564)&lt;&gt;0,SUMIF(Invoices!W:X,A564,Invoices!X:X)/COUNTIF(Invoices!W:X,A564),0),IF(COUNTIF(Invoices!Y:Z,A564)&lt;&gt;0,IF(COUNTIF(Invoices!Y:Z,A564)&lt;&gt;0,SUMIF(Invoices!Y:Z,A564,Invoices!Z:Z)/COUNTIF(Invoices!Y:Z,A564),0),IF(COUNTIF(Invoices!AA:AB,A564)&lt;&gt;0,IF(COUNTIF(Invoices!AA:AB,A564)&lt;&gt;0,SUMIF(Invoices!AA:AB,A564,Invoices!AB:AB)/COUNTIF(Invoices!AA:AB,A564),0),IF(COUNTIF(Invoices!AC:AD,A564)&lt;&gt;0,IF(COUNTIF(Invoices!AC:AD,A564)&lt;&gt;0,SUMIF(Invoices!AC:AD,A564,Invoices!AD:AD)/COUNTIF(Invoices!AC:AD,A564),0),IF(COUNTIF(Invoices!AE:AF,A564)&lt;&gt;0,IF(COUNTIF(Invoices!AE:AF,A564)&lt;&gt;0,SUMIF(Invoices!AE:AF,A564,Invoices!AF:AF)/COUNTIF(Invoices!AE:AF,A564),0),IF(COUNTIF(Invoices!AG:AH,A564)&lt;&gt;0,IF(COUNTIF(Invoices!AG:AH,A564)&lt;&gt;0,SUMIF(Invoices!AG:AH,A564,Invoices!AH:AH)/COUNTIF(Invoices!AG:AH,A564),0),IF(COUNTIF(Invoices!AI:AJ,A564)&lt;&gt;0,IF(COUNTIF(Invoices!AI:AJ,A564)&lt;&gt;0,SUMIF(Invoices!AI:AJ,A564,Invoices!AJ:AJ)/COUNTIF(Invoices!AI:AJ,A564),0),IF(COUNTIF(Invoices!AK:AL,A564)&lt;&gt;0,IF(COUNTIF(Invoices!AK:AL,A564)&lt;&gt;0,SUMIF(Invoices!AK:AL,A564,Invoices!AL:AL)/COUNTIF(Invoices!AK:AL,A564),0),IF(COUNTIF(Invoices!AM:AN,A564)&lt;&gt;0,IF(COUNTIF(Invoices!AM:AN,A564)&lt;&gt;0,SUMIF(Invoices!AM:AN,A564,Invoices!AN:AN)/COUNTIF(Invoices!AM:AN,A564),0),"Not Available")))))))))))))))</f>
        <v>0.99</v>
      </c>
    </row>
    <row r="565" spans="1:5" ht="13" x14ac:dyDescent="0.15">
      <c r="A565" s="6" t="s">
        <v>1601</v>
      </c>
      <c r="B565" s="6" t="s">
        <v>573</v>
      </c>
      <c r="C565" s="6" t="s">
        <v>645</v>
      </c>
      <c r="D565" s="6" t="s">
        <v>574</v>
      </c>
      <c r="E565">
        <f ca="1">IF(COUNTIF(Invoices!K:L,A565)&lt;&gt;0,IF(COUNTIF(Invoices!K:L,A565)&lt;&gt;0,SUMIF(Invoices!K:L,A565,Invoices!L:L)/COUNTIF(Invoices!K:L,A565),0),IF(COUNTIF(Invoices!M:N,A565)&lt;&gt;0,IF(COUNTIF(Invoices!M:N,A565)&lt;&gt;0,SUMIF(Invoices!M:N,A565,Invoices!N:N)/COUNTIF(Invoices!M:N,A565),0),IF(COUNTIF(Invoices!O:P,A565)&lt;&gt;0,IF(COUNTIF(Invoices!O:P,A565)&lt;&gt;0,SUMIF(Invoices!O:P,A565,Invoices!P:P)/COUNTIF(Invoices!O:P,A565),0),IF(COUNTIF(Invoices!Q:R,A565)&lt;&gt;0,IF(COUNTIF(Invoices!Q:R,A565)&lt;&gt;0,SUMIF(Invoices!Q:R,A565,Invoices!R:R)/COUNTIF(Invoices!Q:R,A565),0),IF(COUNTIF(Invoices!S:T,A565)&lt;&gt;0,IF(COUNTIF(Invoices!S:T,A565)&lt;&gt;0,SUMIF(Invoices!S:T,A565,Invoices!T:T)/COUNTIF(Invoices!S:T,A565),0),IF(COUNTIF(Invoices!U:V,A565)&lt;&gt;0,IF(COUNTIF(Invoices!U:V,A565)&lt;&gt;0,SUMIF(Invoices!U:V,A565,Invoices!V:V)/COUNTIF(Invoices!U:V,A565),0),IF(COUNTIF(Invoices!W:X,A565)&lt;&gt;0,IF(COUNTIF(Invoices!W:X,A565)&lt;&gt;0,SUMIF(Invoices!W:X,A565,Invoices!X:X)/COUNTIF(Invoices!W:X,A565),0),IF(COUNTIF(Invoices!Y:Z,A565)&lt;&gt;0,IF(COUNTIF(Invoices!Y:Z,A565)&lt;&gt;0,SUMIF(Invoices!Y:Z,A565,Invoices!Z:Z)/COUNTIF(Invoices!Y:Z,A565),0),IF(COUNTIF(Invoices!AA:AB,A565)&lt;&gt;0,IF(COUNTIF(Invoices!AA:AB,A565)&lt;&gt;0,SUMIF(Invoices!AA:AB,A565,Invoices!AB:AB)/COUNTIF(Invoices!AA:AB,A565),0),IF(COUNTIF(Invoices!AC:AD,A565)&lt;&gt;0,IF(COUNTIF(Invoices!AC:AD,A565)&lt;&gt;0,SUMIF(Invoices!AC:AD,A565,Invoices!AD:AD)/COUNTIF(Invoices!AC:AD,A565),0),IF(COUNTIF(Invoices!AE:AF,A565)&lt;&gt;0,IF(COUNTIF(Invoices!AE:AF,A565)&lt;&gt;0,SUMIF(Invoices!AE:AF,A565,Invoices!AF:AF)/COUNTIF(Invoices!AE:AF,A565),0),IF(COUNTIF(Invoices!AG:AH,A565)&lt;&gt;0,IF(COUNTIF(Invoices!AG:AH,A565)&lt;&gt;0,SUMIF(Invoices!AG:AH,A565,Invoices!AH:AH)/COUNTIF(Invoices!AG:AH,A565),0),IF(COUNTIF(Invoices!AI:AJ,A565)&lt;&gt;0,IF(COUNTIF(Invoices!AI:AJ,A565)&lt;&gt;0,SUMIF(Invoices!AI:AJ,A565,Invoices!AJ:AJ)/COUNTIF(Invoices!AI:AJ,A565),0),IF(COUNTIF(Invoices!AK:AL,A565)&lt;&gt;0,IF(COUNTIF(Invoices!AK:AL,A565)&lt;&gt;0,SUMIF(Invoices!AK:AL,A565,Invoices!AL:AL)/COUNTIF(Invoices!AK:AL,A565),0),IF(COUNTIF(Invoices!AM:AN,A565)&lt;&gt;0,IF(COUNTIF(Invoices!AM:AN,A565)&lt;&gt;0,SUMIF(Invoices!AM:AN,A565,Invoices!AN:AN)/COUNTIF(Invoices!AM:AN,A565),0),"Not Available")))))))))))))))</f>
        <v>0.99</v>
      </c>
    </row>
    <row r="566" spans="1:5" ht="13" x14ac:dyDescent="0.15">
      <c r="A566" s="6" t="s">
        <v>1602</v>
      </c>
      <c r="B566" s="6" t="s">
        <v>1603</v>
      </c>
      <c r="C566" s="6" t="s">
        <v>1245</v>
      </c>
      <c r="D566" s="6" t="s">
        <v>1182</v>
      </c>
      <c r="E566">
        <f ca="1">IF(COUNTIF(Invoices!K:L,A566)&lt;&gt;0,IF(COUNTIF(Invoices!K:L,A566)&lt;&gt;0,SUMIF(Invoices!K:L,A566,Invoices!L:L)/COUNTIF(Invoices!K:L,A566),0),IF(COUNTIF(Invoices!M:N,A566)&lt;&gt;0,IF(COUNTIF(Invoices!M:N,A566)&lt;&gt;0,SUMIF(Invoices!M:N,A566,Invoices!N:N)/COUNTIF(Invoices!M:N,A566),0),IF(COUNTIF(Invoices!O:P,A566)&lt;&gt;0,IF(COUNTIF(Invoices!O:P,A566)&lt;&gt;0,SUMIF(Invoices!O:P,A566,Invoices!P:P)/COUNTIF(Invoices!O:P,A566),0),IF(COUNTIF(Invoices!Q:R,A566)&lt;&gt;0,IF(COUNTIF(Invoices!Q:R,A566)&lt;&gt;0,SUMIF(Invoices!Q:R,A566,Invoices!R:R)/COUNTIF(Invoices!Q:R,A566),0),IF(COUNTIF(Invoices!S:T,A566)&lt;&gt;0,IF(COUNTIF(Invoices!S:T,A566)&lt;&gt;0,SUMIF(Invoices!S:T,A566,Invoices!T:T)/COUNTIF(Invoices!S:T,A566),0),IF(COUNTIF(Invoices!U:V,A566)&lt;&gt;0,IF(COUNTIF(Invoices!U:V,A566)&lt;&gt;0,SUMIF(Invoices!U:V,A566,Invoices!V:V)/COUNTIF(Invoices!U:V,A566),0),IF(COUNTIF(Invoices!W:X,A566)&lt;&gt;0,IF(COUNTIF(Invoices!W:X,A566)&lt;&gt;0,SUMIF(Invoices!W:X,A566,Invoices!X:X)/COUNTIF(Invoices!W:X,A566),0),IF(COUNTIF(Invoices!Y:Z,A566)&lt;&gt;0,IF(COUNTIF(Invoices!Y:Z,A566)&lt;&gt;0,SUMIF(Invoices!Y:Z,A566,Invoices!Z:Z)/COUNTIF(Invoices!Y:Z,A566),0),IF(COUNTIF(Invoices!AA:AB,A566)&lt;&gt;0,IF(COUNTIF(Invoices!AA:AB,A566)&lt;&gt;0,SUMIF(Invoices!AA:AB,A566,Invoices!AB:AB)/COUNTIF(Invoices!AA:AB,A566),0),IF(COUNTIF(Invoices!AC:AD,A566)&lt;&gt;0,IF(COUNTIF(Invoices!AC:AD,A566)&lt;&gt;0,SUMIF(Invoices!AC:AD,A566,Invoices!AD:AD)/COUNTIF(Invoices!AC:AD,A566),0),IF(COUNTIF(Invoices!AE:AF,A566)&lt;&gt;0,IF(COUNTIF(Invoices!AE:AF,A566)&lt;&gt;0,SUMIF(Invoices!AE:AF,A566,Invoices!AF:AF)/COUNTIF(Invoices!AE:AF,A566),0),IF(COUNTIF(Invoices!AG:AH,A566)&lt;&gt;0,IF(COUNTIF(Invoices!AG:AH,A566)&lt;&gt;0,SUMIF(Invoices!AG:AH,A566,Invoices!AH:AH)/COUNTIF(Invoices!AG:AH,A566),0),IF(COUNTIF(Invoices!AI:AJ,A566)&lt;&gt;0,IF(COUNTIF(Invoices!AI:AJ,A566)&lt;&gt;0,SUMIF(Invoices!AI:AJ,A566,Invoices!AJ:AJ)/COUNTIF(Invoices!AI:AJ,A566),0),IF(COUNTIF(Invoices!AK:AL,A566)&lt;&gt;0,IF(COUNTIF(Invoices!AK:AL,A566)&lt;&gt;0,SUMIF(Invoices!AK:AL,A566,Invoices!AL:AL)/COUNTIF(Invoices!AK:AL,A566),0),IF(COUNTIF(Invoices!AM:AN,A566)&lt;&gt;0,IF(COUNTIF(Invoices!AM:AN,A566)&lt;&gt;0,SUMIF(Invoices!AM:AN,A566,Invoices!AN:AN)/COUNTIF(Invoices!AM:AN,A566),0),"Not Available")))))))))))))))</f>
        <v>0.99</v>
      </c>
    </row>
    <row r="567" spans="1:5" ht="13" x14ac:dyDescent="0.15">
      <c r="A567" s="6" t="s">
        <v>1604</v>
      </c>
      <c r="B567" s="6" t="s">
        <v>707</v>
      </c>
      <c r="C567" s="6" t="s">
        <v>1089</v>
      </c>
      <c r="D567" s="6" t="s">
        <v>707</v>
      </c>
      <c r="E567" t="str">
        <f>IF(COUNTIF(Invoices!K:L,A567)&lt;&gt;0,IF(COUNTIF(Invoices!K:L,A567)&lt;&gt;0,SUMIF(Invoices!K:L,A567,Invoices!L:L)/COUNTIF(Invoices!K:L,A567),0),IF(COUNTIF(Invoices!M:N,A567)&lt;&gt;0,IF(COUNTIF(Invoices!M:N,A567)&lt;&gt;0,SUMIF(Invoices!M:N,A567,Invoices!N:N)/COUNTIF(Invoices!M:N,A567),0),IF(COUNTIF(Invoices!O:P,A567)&lt;&gt;0,IF(COUNTIF(Invoices!O:P,A567)&lt;&gt;0,SUMIF(Invoices!O:P,A567,Invoices!P:P)/COUNTIF(Invoices!O:P,A567),0),IF(COUNTIF(Invoices!Q:R,A567)&lt;&gt;0,IF(COUNTIF(Invoices!Q:R,A567)&lt;&gt;0,SUMIF(Invoices!Q:R,A567,Invoices!R:R)/COUNTIF(Invoices!Q:R,A567),0),IF(COUNTIF(Invoices!S:T,A567)&lt;&gt;0,IF(COUNTIF(Invoices!S:T,A567)&lt;&gt;0,SUMIF(Invoices!S:T,A567,Invoices!T:T)/COUNTIF(Invoices!S:T,A567),0),IF(COUNTIF(Invoices!U:V,A567)&lt;&gt;0,IF(COUNTIF(Invoices!U:V,A567)&lt;&gt;0,SUMIF(Invoices!U:V,A567,Invoices!V:V)/COUNTIF(Invoices!U:V,A567),0),IF(COUNTIF(Invoices!W:X,A567)&lt;&gt;0,IF(COUNTIF(Invoices!W:X,A567)&lt;&gt;0,SUMIF(Invoices!W:X,A567,Invoices!X:X)/COUNTIF(Invoices!W:X,A567),0),IF(COUNTIF(Invoices!Y:Z,A567)&lt;&gt;0,IF(COUNTIF(Invoices!Y:Z,A567)&lt;&gt;0,SUMIF(Invoices!Y:Z,A567,Invoices!Z:Z)/COUNTIF(Invoices!Y:Z,A567),0),IF(COUNTIF(Invoices!AA:AB,A567)&lt;&gt;0,IF(COUNTIF(Invoices!AA:AB,A567)&lt;&gt;0,SUMIF(Invoices!AA:AB,A567,Invoices!AB:AB)/COUNTIF(Invoices!AA:AB,A567),0),IF(COUNTIF(Invoices!AC:AD,A567)&lt;&gt;0,IF(COUNTIF(Invoices!AC:AD,A567)&lt;&gt;0,SUMIF(Invoices!AC:AD,A567,Invoices!AD:AD)/COUNTIF(Invoices!AC:AD,A567),0),IF(COUNTIF(Invoices!AE:AF,A567)&lt;&gt;0,IF(COUNTIF(Invoices!AE:AF,A567)&lt;&gt;0,SUMIF(Invoices!AE:AF,A567,Invoices!AF:AF)/COUNTIF(Invoices!AE:AF,A567),0),IF(COUNTIF(Invoices!AG:AH,A567)&lt;&gt;0,IF(COUNTIF(Invoices!AG:AH,A567)&lt;&gt;0,SUMIF(Invoices!AG:AH,A567,Invoices!AH:AH)/COUNTIF(Invoices!AG:AH,A567),0),IF(COUNTIF(Invoices!AI:AJ,A567)&lt;&gt;0,IF(COUNTIF(Invoices!AI:AJ,A567)&lt;&gt;0,SUMIF(Invoices!AI:AJ,A567,Invoices!AJ:AJ)/COUNTIF(Invoices!AI:AJ,A567),0),IF(COUNTIF(Invoices!AK:AL,A567)&lt;&gt;0,IF(COUNTIF(Invoices!AK:AL,A567)&lt;&gt;0,SUMIF(Invoices!AK:AL,A567,Invoices!AL:AL)/COUNTIF(Invoices!AK:AL,A567),0),IF(COUNTIF(Invoices!AM:AN,A567)&lt;&gt;0,IF(COUNTIF(Invoices!AM:AN,A567)&lt;&gt;0,SUMIF(Invoices!AM:AN,A567,Invoices!AN:AN)/COUNTIF(Invoices!AM:AN,A567),0),"Not Available")))))))))))))))</f>
        <v>Not Available</v>
      </c>
    </row>
    <row r="568" spans="1:5" ht="13" x14ac:dyDescent="0.15">
      <c r="A568" s="6" t="s">
        <v>1605</v>
      </c>
      <c r="B568" s="6" t="s">
        <v>1404</v>
      </c>
      <c r="C568" s="6" t="s">
        <v>1405</v>
      </c>
      <c r="D568" s="6" t="s">
        <v>1404</v>
      </c>
      <c r="E568" t="str">
        <f>IF(COUNTIF(Invoices!K:L,A568)&lt;&gt;0,IF(COUNTIF(Invoices!K:L,A568)&lt;&gt;0,SUMIF(Invoices!K:L,A568,Invoices!L:L)/COUNTIF(Invoices!K:L,A568),0),IF(COUNTIF(Invoices!M:N,A568)&lt;&gt;0,IF(COUNTIF(Invoices!M:N,A568)&lt;&gt;0,SUMIF(Invoices!M:N,A568,Invoices!N:N)/COUNTIF(Invoices!M:N,A568),0),IF(COUNTIF(Invoices!O:P,A568)&lt;&gt;0,IF(COUNTIF(Invoices!O:P,A568)&lt;&gt;0,SUMIF(Invoices!O:P,A568,Invoices!P:P)/COUNTIF(Invoices!O:P,A568),0),IF(COUNTIF(Invoices!Q:R,A568)&lt;&gt;0,IF(COUNTIF(Invoices!Q:R,A568)&lt;&gt;0,SUMIF(Invoices!Q:R,A568,Invoices!R:R)/COUNTIF(Invoices!Q:R,A568),0),IF(COUNTIF(Invoices!S:T,A568)&lt;&gt;0,IF(COUNTIF(Invoices!S:T,A568)&lt;&gt;0,SUMIF(Invoices!S:T,A568,Invoices!T:T)/COUNTIF(Invoices!S:T,A568),0),IF(COUNTIF(Invoices!U:V,A568)&lt;&gt;0,IF(COUNTIF(Invoices!U:V,A568)&lt;&gt;0,SUMIF(Invoices!U:V,A568,Invoices!V:V)/COUNTIF(Invoices!U:V,A568),0),IF(COUNTIF(Invoices!W:X,A568)&lt;&gt;0,IF(COUNTIF(Invoices!W:X,A568)&lt;&gt;0,SUMIF(Invoices!W:X,A568,Invoices!X:X)/COUNTIF(Invoices!W:X,A568),0),IF(COUNTIF(Invoices!Y:Z,A568)&lt;&gt;0,IF(COUNTIF(Invoices!Y:Z,A568)&lt;&gt;0,SUMIF(Invoices!Y:Z,A568,Invoices!Z:Z)/COUNTIF(Invoices!Y:Z,A568),0),IF(COUNTIF(Invoices!AA:AB,A568)&lt;&gt;0,IF(COUNTIF(Invoices!AA:AB,A568)&lt;&gt;0,SUMIF(Invoices!AA:AB,A568,Invoices!AB:AB)/COUNTIF(Invoices!AA:AB,A568),0),IF(COUNTIF(Invoices!AC:AD,A568)&lt;&gt;0,IF(COUNTIF(Invoices!AC:AD,A568)&lt;&gt;0,SUMIF(Invoices!AC:AD,A568,Invoices!AD:AD)/COUNTIF(Invoices!AC:AD,A568),0),IF(COUNTIF(Invoices!AE:AF,A568)&lt;&gt;0,IF(COUNTIF(Invoices!AE:AF,A568)&lt;&gt;0,SUMIF(Invoices!AE:AF,A568,Invoices!AF:AF)/COUNTIF(Invoices!AE:AF,A568),0),IF(COUNTIF(Invoices!AG:AH,A568)&lt;&gt;0,IF(COUNTIF(Invoices!AG:AH,A568)&lt;&gt;0,SUMIF(Invoices!AG:AH,A568,Invoices!AH:AH)/COUNTIF(Invoices!AG:AH,A568),0),IF(COUNTIF(Invoices!AI:AJ,A568)&lt;&gt;0,IF(COUNTIF(Invoices!AI:AJ,A568)&lt;&gt;0,SUMIF(Invoices!AI:AJ,A568,Invoices!AJ:AJ)/COUNTIF(Invoices!AI:AJ,A568),0),IF(COUNTIF(Invoices!AK:AL,A568)&lt;&gt;0,IF(COUNTIF(Invoices!AK:AL,A568)&lt;&gt;0,SUMIF(Invoices!AK:AL,A568,Invoices!AL:AL)/COUNTIF(Invoices!AK:AL,A568),0),IF(COUNTIF(Invoices!AM:AN,A568)&lt;&gt;0,IF(COUNTIF(Invoices!AM:AN,A568)&lt;&gt;0,SUMIF(Invoices!AM:AN,A568,Invoices!AN:AN)/COUNTIF(Invoices!AM:AN,A568),0),"Not Available")))))))))))))))</f>
        <v>Not Available</v>
      </c>
    </row>
    <row r="569" spans="1:5" ht="13" x14ac:dyDescent="0.15">
      <c r="A569" s="6" t="s">
        <v>1606</v>
      </c>
      <c r="C569" s="6" t="s">
        <v>1391</v>
      </c>
      <c r="D569" s="6" t="s">
        <v>673</v>
      </c>
      <c r="E569">
        <f ca="1">IF(COUNTIF(Invoices!K:L,A569)&lt;&gt;0,IF(COUNTIF(Invoices!K:L,A569)&lt;&gt;0,SUMIF(Invoices!K:L,A569,Invoices!L:L)/COUNTIF(Invoices!K:L,A569),0),IF(COUNTIF(Invoices!M:N,A569)&lt;&gt;0,IF(COUNTIF(Invoices!M:N,A569)&lt;&gt;0,SUMIF(Invoices!M:N,A569,Invoices!N:N)/COUNTIF(Invoices!M:N,A569),0),IF(COUNTIF(Invoices!O:P,A569)&lt;&gt;0,IF(COUNTIF(Invoices!O:P,A569)&lt;&gt;0,SUMIF(Invoices!O:P,A569,Invoices!P:P)/COUNTIF(Invoices!O:P,A569),0),IF(COUNTIF(Invoices!Q:R,A569)&lt;&gt;0,IF(COUNTIF(Invoices!Q:R,A569)&lt;&gt;0,SUMIF(Invoices!Q:R,A569,Invoices!R:R)/COUNTIF(Invoices!Q:R,A569),0),IF(COUNTIF(Invoices!S:T,A569)&lt;&gt;0,IF(COUNTIF(Invoices!S:T,A569)&lt;&gt;0,SUMIF(Invoices!S:T,A569,Invoices!T:T)/COUNTIF(Invoices!S:T,A569),0),IF(COUNTIF(Invoices!U:V,A569)&lt;&gt;0,IF(COUNTIF(Invoices!U:V,A569)&lt;&gt;0,SUMIF(Invoices!U:V,A569,Invoices!V:V)/COUNTIF(Invoices!U:V,A569),0),IF(COUNTIF(Invoices!W:X,A569)&lt;&gt;0,IF(COUNTIF(Invoices!W:X,A569)&lt;&gt;0,SUMIF(Invoices!W:X,A569,Invoices!X:X)/COUNTIF(Invoices!W:X,A569),0),IF(COUNTIF(Invoices!Y:Z,A569)&lt;&gt;0,IF(COUNTIF(Invoices!Y:Z,A569)&lt;&gt;0,SUMIF(Invoices!Y:Z,A569,Invoices!Z:Z)/COUNTIF(Invoices!Y:Z,A569),0),IF(COUNTIF(Invoices!AA:AB,A569)&lt;&gt;0,IF(COUNTIF(Invoices!AA:AB,A569)&lt;&gt;0,SUMIF(Invoices!AA:AB,A569,Invoices!AB:AB)/COUNTIF(Invoices!AA:AB,A569),0),IF(COUNTIF(Invoices!AC:AD,A569)&lt;&gt;0,IF(COUNTIF(Invoices!AC:AD,A569)&lt;&gt;0,SUMIF(Invoices!AC:AD,A569,Invoices!AD:AD)/COUNTIF(Invoices!AC:AD,A569),0),IF(COUNTIF(Invoices!AE:AF,A569)&lt;&gt;0,IF(COUNTIF(Invoices!AE:AF,A569)&lt;&gt;0,SUMIF(Invoices!AE:AF,A569,Invoices!AF:AF)/COUNTIF(Invoices!AE:AF,A569),0),IF(COUNTIF(Invoices!AG:AH,A569)&lt;&gt;0,IF(COUNTIF(Invoices!AG:AH,A569)&lt;&gt;0,SUMIF(Invoices!AG:AH,A569,Invoices!AH:AH)/COUNTIF(Invoices!AG:AH,A569),0),IF(COUNTIF(Invoices!AI:AJ,A569)&lt;&gt;0,IF(COUNTIF(Invoices!AI:AJ,A569)&lt;&gt;0,SUMIF(Invoices!AI:AJ,A569,Invoices!AJ:AJ)/COUNTIF(Invoices!AI:AJ,A569),0),IF(COUNTIF(Invoices!AK:AL,A569)&lt;&gt;0,IF(COUNTIF(Invoices!AK:AL,A569)&lt;&gt;0,SUMIF(Invoices!AK:AL,A569,Invoices!AL:AL)/COUNTIF(Invoices!AK:AL,A569),0),IF(COUNTIF(Invoices!AM:AN,A569)&lt;&gt;0,IF(COUNTIF(Invoices!AM:AN,A569)&lt;&gt;0,SUMIF(Invoices!AM:AN,A569,Invoices!AN:AN)/COUNTIF(Invoices!AM:AN,A569),0),"Not Available")))))))))))))))</f>
        <v>1.99</v>
      </c>
    </row>
    <row r="570" spans="1:5" ht="13" x14ac:dyDescent="0.15">
      <c r="A570" s="6" t="s">
        <v>1607</v>
      </c>
      <c r="B570" s="6" t="s">
        <v>1608</v>
      </c>
      <c r="C570" s="6" t="s">
        <v>725</v>
      </c>
      <c r="D570" s="6" t="s">
        <v>726</v>
      </c>
      <c r="E570" t="str">
        <f>IF(COUNTIF(Invoices!K:L,A570)&lt;&gt;0,IF(COUNTIF(Invoices!K:L,A570)&lt;&gt;0,SUMIF(Invoices!K:L,A570,Invoices!L:L)/COUNTIF(Invoices!K:L,A570),0),IF(COUNTIF(Invoices!M:N,A570)&lt;&gt;0,IF(COUNTIF(Invoices!M:N,A570)&lt;&gt;0,SUMIF(Invoices!M:N,A570,Invoices!N:N)/COUNTIF(Invoices!M:N,A570),0),IF(COUNTIF(Invoices!O:P,A570)&lt;&gt;0,IF(COUNTIF(Invoices!O:P,A570)&lt;&gt;0,SUMIF(Invoices!O:P,A570,Invoices!P:P)/COUNTIF(Invoices!O:P,A570),0),IF(COUNTIF(Invoices!Q:R,A570)&lt;&gt;0,IF(COUNTIF(Invoices!Q:R,A570)&lt;&gt;0,SUMIF(Invoices!Q:R,A570,Invoices!R:R)/COUNTIF(Invoices!Q:R,A570),0),IF(COUNTIF(Invoices!S:T,A570)&lt;&gt;0,IF(COUNTIF(Invoices!S:T,A570)&lt;&gt;0,SUMIF(Invoices!S:T,A570,Invoices!T:T)/COUNTIF(Invoices!S:T,A570),0),IF(COUNTIF(Invoices!U:V,A570)&lt;&gt;0,IF(COUNTIF(Invoices!U:V,A570)&lt;&gt;0,SUMIF(Invoices!U:V,A570,Invoices!V:V)/COUNTIF(Invoices!U:V,A570),0),IF(COUNTIF(Invoices!W:X,A570)&lt;&gt;0,IF(COUNTIF(Invoices!W:X,A570)&lt;&gt;0,SUMIF(Invoices!W:X,A570,Invoices!X:X)/COUNTIF(Invoices!W:X,A570),0),IF(COUNTIF(Invoices!Y:Z,A570)&lt;&gt;0,IF(COUNTIF(Invoices!Y:Z,A570)&lt;&gt;0,SUMIF(Invoices!Y:Z,A570,Invoices!Z:Z)/COUNTIF(Invoices!Y:Z,A570),0),IF(COUNTIF(Invoices!AA:AB,A570)&lt;&gt;0,IF(COUNTIF(Invoices!AA:AB,A570)&lt;&gt;0,SUMIF(Invoices!AA:AB,A570,Invoices!AB:AB)/COUNTIF(Invoices!AA:AB,A570),0),IF(COUNTIF(Invoices!AC:AD,A570)&lt;&gt;0,IF(COUNTIF(Invoices!AC:AD,A570)&lt;&gt;0,SUMIF(Invoices!AC:AD,A570,Invoices!AD:AD)/COUNTIF(Invoices!AC:AD,A570),0),IF(COUNTIF(Invoices!AE:AF,A570)&lt;&gt;0,IF(COUNTIF(Invoices!AE:AF,A570)&lt;&gt;0,SUMIF(Invoices!AE:AF,A570,Invoices!AF:AF)/COUNTIF(Invoices!AE:AF,A570),0),IF(COUNTIF(Invoices!AG:AH,A570)&lt;&gt;0,IF(COUNTIF(Invoices!AG:AH,A570)&lt;&gt;0,SUMIF(Invoices!AG:AH,A570,Invoices!AH:AH)/COUNTIF(Invoices!AG:AH,A570),0),IF(COUNTIF(Invoices!AI:AJ,A570)&lt;&gt;0,IF(COUNTIF(Invoices!AI:AJ,A570)&lt;&gt;0,SUMIF(Invoices!AI:AJ,A570,Invoices!AJ:AJ)/COUNTIF(Invoices!AI:AJ,A570),0),IF(COUNTIF(Invoices!AK:AL,A570)&lt;&gt;0,IF(COUNTIF(Invoices!AK:AL,A570)&lt;&gt;0,SUMIF(Invoices!AK:AL,A570,Invoices!AL:AL)/COUNTIF(Invoices!AK:AL,A570),0),IF(COUNTIF(Invoices!AM:AN,A570)&lt;&gt;0,IF(COUNTIF(Invoices!AM:AN,A570)&lt;&gt;0,SUMIF(Invoices!AM:AN,A570,Invoices!AN:AN)/COUNTIF(Invoices!AM:AN,A570),0),"Not Available")))))))))))))))</f>
        <v>Not Available</v>
      </c>
    </row>
    <row r="571" spans="1:5" ht="13" x14ac:dyDescent="0.15">
      <c r="A571" s="6" t="s">
        <v>1609</v>
      </c>
      <c r="C571" s="6" t="s">
        <v>996</v>
      </c>
      <c r="D571" s="6" t="s">
        <v>968</v>
      </c>
      <c r="E571" t="str">
        <f>IF(COUNTIF(Invoices!K:L,A571)&lt;&gt;0,IF(COUNTIF(Invoices!K:L,A571)&lt;&gt;0,SUMIF(Invoices!K:L,A571,Invoices!L:L)/COUNTIF(Invoices!K:L,A571),0),IF(COUNTIF(Invoices!M:N,A571)&lt;&gt;0,IF(COUNTIF(Invoices!M:N,A571)&lt;&gt;0,SUMIF(Invoices!M:N,A571,Invoices!N:N)/COUNTIF(Invoices!M:N,A571),0),IF(COUNTIF(Invoices!O:P,A571)&lt;&gt;0,IF(COUNTIF(Invoices!O:P,A571)&lt;&gt;0,SUMIF(Invoices!O:P,A571,Invoices!P:P)/COUNTIF(Invoices!O:P,A571),0),IF(COUNTIF(Invoices!Q:R,A571)&lt;&gt;0,IF(COUNTIF(Invoices!Q:R,A571)&lt;&gt;0,SUMIF(Invoices!Q:R,A571,Invoices!R:R)/COUNTIF(Invoices!Q:R,A571),0),IF(COUNTIF(Invoices!S:T,A571)&lt;&gt;0,IF(COUNTIF(Invoices!S:T,A571)&lt;&gt;0,SUMIF(Invoices!S:T,A571,Invoices!T:T)/COUNTIF(Invoices!S:T,A571),0),IF(COUNTIF(Invoices!U:V,A571)&lt;&gt;0,IF(COUNTIF(Invoices!U:V,A571)&lt;&gt;0,SUMIF(Invoices!U:V,A571,Invoices!V:V)/COUNTIF(Invoices!U:V,A571),0),IF(COUNTIF(Invoices!W:X,A571)&lt;&gt;0,IF(COUNTIF(Invoices!W:X,A571)&lt;&gt;0,SUMIF(Invoices!W:X,A571,Invoices!X:X)/COUNTIF(Invoices!W:X,A571),0),IF(COUNTIF(Invoices!Y:Z,A571)&lt;&gt;0,IF(COUNTIF(Invoices!Y:Z,A571)&lt;&gt;0,SUMIF(Invoices!Y:Z,A571,Invoices!Z:Z)/COUNTIF(Invoices!Y:Z,A571),0),IF(COUNTIF(Invoices!AA:AB,A571)&lt;&gt;0,IF(COUNTIF(Invoices!AA:AB,A571)&lt;&gt;0,SUMIF(Invoices!AA:AB,A571,Invoices!AB:AB)/COUNTIF(Invoices!AA:AB,A571),0),IF(COUNTIF(Invoices!AC:AD,A571)&lt;&gt;0,IF(COUNTIF(Invoices!AC:AD,A571)&lt;&gt;0,SUMIF(Invoices!AC:AD,A571,Invoices!AD:AD)/COUNTIF(Invoices!AC:AD,A571),0),IF(COUNTIF(Invoices!AE:AF,A571)&lt;&gt;0,IF(COUNTIF(Invoices!AE:AF,A571)&lt;&gt;0,SUMIF(Invoices!AE:AF,A571,Invoices!AF:AF)/COUNTIF(Invoices!AE:AF,A571),0),IF(COUNTIF(Invoices!AG:AH,A571)&lt;&gt;0,IF(COUNTIF(Invoices!AG:AH,A571)&lt;&gt;0,SUMIF(Invoices!AG:AH,A571,Invoices!AH:AH)/COUNTIF(Invoices!AG:AH,A571),0),IF(COUNTIF(Invoices!AI:AJ,A571)&lt;&gt;0,IF(COUNTIF(Invoices!AI:AJ,A571)&lt;&gt;0,SUMIF(Invoices!AI:AJ,A571,Invoices!AJ:AJ)/COUNTIF(Invoices!AI:AJ,A571),0),IF(COUNTIF(Invoices!AK:AL,A571)&lt;&gt;0,IF(COUNTIF(Invoices!AK:AL,A571)&lt;&gt;0,SUMIF(Invoices!AK:AL,A571,Invoices!AL:AL)/COUNTIF(Invoices!AK:AL,A571),0),IF(COUNTIF(Invoices!AM:AN,A571)&lt;&gt;0,IF(COUNTIF(Invoices!AM:AN,A571)&lt;&gt;0,SUMIF(Invoices!AM:AN,A571,Invoices!AN:AN)/COUNTIF(Invoices!AM:AN,A571),0),"Not Available")))))))))))))))</f>
        <v>Not Available</v>
      </c>
    </row>
    <row r="572" spans="1:5" ht="13" x14ac:dyDescent="0.15">
      <c r="A572" s="6" t="s">
        <v>1610</v>
      </c>
      <c r="C572" s="6" t="s">
        <v>804</v>
      </c>
      <c r="D572" s="6" t="s">
        <v>677</v>
      </c>
      <c r="E572">
        <f ca="1">IF(COUNTIF(Invoices!K:L,A572)&lt;&gt;0,IF(COUNTIF(Invoices!K:L,A572)&lt;&gt;0,SUMIF(Invoices!K:L,A572,Invoices!L:L)/COUNTIF(Invoices!K:L,A572),0),IF(COUNTIF(Invoices!M:N,A572)&lt;&gt;0,IF(COUNTIF(Invoices!M:N,A572)&lt;&gt;0,SUMIF(Invoices!M:N,A572,Invoices!N:N)/COUNTIF(Invoices!M:N,A572),0),IF(COUNTIF(Invoices!O:P,A572)&lt;&gt;0,IF(COUNTIF(Invoices!O:P,A572)&lt;&gt;0,SUMIF(Invoices!O:P,A572,Invoices!P:P)/COUNTIF(Invoices!O:P,A572),0),IF(COUNTIF(Invoices!Q:R,A572)&lt;&gt;0,IF(COUNTIF(Invoices!Q:R,A572)&lt;&gt;0,SUMIF(Invoices!Q:R,A572,Invoices!R:R)/COUNTIF(Invoices!Q:R,A572),0),IF(COUNTIF(Invoices!S:T,A572)&lt;&gt;0,IF(COUNTIF(Invoices!S:T,A572)&lt;&gt;0,SUMIF(Invoices!S:T,A572,Invoices!T:T)/COUNTIF(Invoices!S:T,A572),0),IF(COUNTIF(Invoices!U:V,A572)&lt;&gt;0,IF(COUNTIF(Invoices!U:V,A572)&lt;&gt;0,SUMIF(Invoices!U:V,A572,Invoices!V:V)/COUNTIF(Invoices!U:V,A572),0),IF(COUNTIF(Invoices!W:X,A572)&lt;&gt;0,IF(COUNTIF(Invoices!W:X,A572)&lt;&gt;0,SUMIF(Invoices!W:X,A572,Invoices!X:X)/COUNTIF(Invoices!W:X,A572),0),IF(COUNTIF(Invoices!Y:Z,A572)&lt;&gt;0,IF(COUNTIF(Invoices!Y:Z,A572)&lt;&gt;0,SUMIF(Invoices!Y:Z,A572,Invoices!Z:Z)/COUNTIF(Invoices!Y:Z,A572),0),IF(COUNTIF(Invoices!AA:AB,A572)&lt;&gt;0,IF(COUNTIF(Invoices!AA:AB,A572)&lt;&gt;0,SUMIF(Invoices!AA:AB,A572,Invoices!AB:AB)/COUNTIF(Invoices!AA:AB,A572),0),IF(COUNTIF(Invoices!AC:AD,A572)&lt;&gt;0,IF(COUNTIF(Invoices!AC:AD,A572)&lt;&gt;0,SUMIF(Invoices!AC:AD,A572,Invoices!AD:AD)/COUNTIF(Invoices!AC:AD,A572),0),IF(COUNTIF(Invoices!AE:AF,A572)&lt;&gt;0,IF(COUNTIF(Invoices!AE:AF,A572)&lt;&gt;0,SUMIF(Invoices!AE:AF,A572,Invoices!AF:AF)/COUNTIF(Invoices!AE:AF,A572),0),IF(COUNTIF(Invoices!AG:AH,A572)&lt;&gt;0,IF(COUNTIF(Invoices!AG:AH,A572)&lt;&gt;0,SUMIF(Invoices!AG:AH,A572,Invoices!AH:AH)/COUNTIF(Invoices!AG:AH,A572),0),IF(COUNTIF(Invoices!AI:AJ,A572)&lt;&gt;0,IF(COUNTIF(Invoices!AI:AJ,A572)&lt;&gt;0,SUMIF(Invoices!AI:AJ,A572,Invoices!AJ:AJ)/COUNTIF(Invoices!AI:AJ,A572),0),IF(COUNTIF(Invoices!AK:AL,A572)&lt;&gt;0,IF(COUNTIF(Invoices!AK:AL,A572)&lt;&gt;0,SUMIF(Invoices!AK:AL,A572,Invoices!AL:AL)/COUNTIF(Invoices!AK:AL,A572),0),IF(COUNTIF(Invoices!AM:AN,A572)&lt;&gt;0,IF(COUNTIF(Invoices!AM:AN,A572)&lt;&gt;0,SUMIF(Invoices!AM:AN,A572,Invoices!AN:AN)/COUNTIF(Invoices!AM:AN,A572),0),"Not Available")))))))))))))))</f>
        <v>0.99</v>
      </c>
    </row>
    <row r="573" spans="1:5" ht="13" x14ac:dyDescent="0.15">
      <c r="A573" s="6" t="s">
        <v>1611</v>
      </c>
      <c r="B573" s="6" t="s">
        <v>1109</v>
      </c>
      <c r="C573" s="6" t="s">
        <v>1110</v>
      </c>
      <c r="D573" s="6" t="s">
        <v>1111</v>
      </c>
      <c r="E573">
        <f ca="1">IF(COUNTIF(Invoices!K:L,A573)&lt;&gt;0,IF(COUNTIF(Invoices!K:L,A573)&lt;&gt;0,SUMIF(Invoices!K:L,A573,Invoices!L:L)/COUNTIF(Invoices!K:L,A573),0),IF(COUNTIF(Invoices!M:N,A573)&lt;&gt;0,IF(COUNTIF(Invoices!M:N,A573)&lt;&gt;0,SUMIF(Invoices!M:N,A573,Invoices!N:N)/COUNTIF(Invoices!M:N,A573),0),IF(COUNTIF(Invoices!O:P,A573)&lt;&gt;0,IF(COUNTIF(Invoices!O:P,A573)&lt;&gt;0,SUMIF(Invoices!O:P,A573,Invoices!P:P)/COUNTIF(Invoices!O:P,A573),0),IF(COUNTIF(Invoices!Q:R,A573)&lt;&gt;0,IF(COUNTIF(Invoices!Q:R,A573)&lt;&gt;0,SUMIF(Invoices!Q:R,A573,Invoices!R:R)/COUNTIF(Invoices!Q:R,A573),0),IF(COUNTIF(Invoices!S:T,A573)&lt;&gt;0,IF(COUNTIF(Invoices!S:T,A573)&lt;&gt;0,SUMIF(Invoices!S:T,A573,Invoices!T:T)/COUNTIF(Invoices!S:T,A573),0),IF(COUNTIF(Invoices!U:V,A573)&lt;&gt;0,IF(COUNTIF(Invoices!U:V,A573)&lt;&gt;0,SUMIF(Invoices!U:V,A573,Invoices!V:V)/COUNTIF(Invoices!U:V,A573),0),IF(COUNTIF(Invoices!W:X,A573)&lt;&gt;0,IF(COUNTIF(Invoices!W:X,A573)&lt;&gt;0,SUMIF(Invoices!W:X,A573,Invoices!X:X)/COUNTIF(Invoices!W:X,A573),0),IF(COUNTIF(Invoices!Y:Z,A573)&lt;&gt;0,IF(COUNTIF(Invoices!Y:Z,A573)&lt;&gt;0,SUMIF(Invoices!Y:Z,A573,Invoices!Z:Z)/COUNTIF(Invoices!Y:Z,A573),0),IF(COUNTIF(Invoices!AA:AB,A573)&lt;&gt;0,IF(COUNTIF(Invoices!AA:AB,A573)&lt;&gt;0,SUMIF(Invoices!AA:AB,A573,Invoices!AB:AB)/COUNTIF(Invoices!AA:AB,A573),0),IF(COUNTIF(Invoices!AC:AD,A573)&lt;&gt;0,IF(COUNTIF(Invoices!AC:AD,A573)&lt;&gt;0,SUMIF(Invoices!AC:AD,A573,Invoices!AD:AD)/COUNTIF(Invoices!AC:AD,A573),0),IF(COUNTIF(Invoices!AE:AF,A573)&lt;&gt;0,IF(COUNTIF(Invoices!AE:AF,A573)&lt;&gt;0,SUMIF(Invoices!AE:AF,A573,Invoices!AF:AF)/COUNTIF(Invoices!AE:AF,A573),0),IF(COUNTIF(Invoices!AG:AH,A573)&lt;&gt;0,IF(COUNTIF(Invoices!AG:AH,A573)&lt;&gt;0,SUMIF(Invoices!AG:AH,A573,Invoices!AH:AH)/COUNTIF(Invoices!AG:AH,A573),0),IF(COUNTIF(Invoices!AI:AJ,A573)&lt;&gt;0,IF(COUNTIF(Invoices!AI:AJ,A573)&lt;&gt;0,SUMIF(Invoices!AI:AJ,A573,Invoices!AJ:AJ)/COUNTIF(Invoices!AI:AJ,A573),0),IF(COUNTIF(Invoices!AK:AL,A573)&lt;&gt;0,IF(COUNTIF(Invoices!AK:AL,A573)&lt;&gt;0,SUMIF(Invoices!AK:AL,A573,Invoices!AL:AL)/COUNTIF(Invoices!AK:AL,A573),0),IF(COUNTIF(Invoices!AM:AN,A573)&lt;&gt;0,IF(COUNTIF(Invoices!AM:AN,A573)&lt;&gt;0,SUMIF(Invoices!AM:AN,A573,Invoices!AN:AN)/COUNTIF(Invoices!AM:AN,A573),0),"Not Available")))))))))))))))</f>
        <v>0.99</v>
      </c>
    </row>
    <row r="574" spans="1:5" ht="13" x14ac:dyDescent="0.15">
      <c r="A574" s="6" t="s">
        <v>1612</v>
      </c>
      <c r="C574" s="6" t="s">
        <v>877</v>
      </c>
      <c r="D574" s="6" t="s">
        <v>878</v>
      </c>
      <c r="E574">
        <f ca="1">IF(COUNTIF(Invoices!K:L,A574)&lt;&gt;0,IF(COUNTIF(Invoices!K:L,A574)&lt;&gt;0,SUMIF(Invoices!K:L,A574,Invoices!L:L)/COUNTIF(Invoices!K:L,A574),0),IF(COUNTIF(Invoices!M:N,A574)&lt;&gt;0,IF(COUNTIF(Invoices!M:N,A574)&lt;&gt;0,SUMIF(Invoices!M:N,A574,Invoices!N:N)/COUNTIF(Invoices!M:N,A574),0),IF(COUNTIF(Invoices!O:P,A574)&lt;&gt;0,IF(COUNTIF(Invoices!O:P,A574)&lt;&gt;0,SUMIF(Invoices!O:P,A574,Invoices!P:P)/COUNTIF(Invoices!O:P,A574),0),IF(COUNTIF(Invoices!Q:R,A574)&lt;&gt;0,IF(COUNTIF(Invoices!Q:R,A574)&lt;&gt;0,SUMIF(Invoices!Q:R,A574,Invoices!R:R)/COUNTIF(Invoices!Q:R,A574),0),IF(COUNTIF(Invoices!S:T,A574)&lt;&gt;0,IF(COUNTIF(Invoices!S:T,A574)&lt;&gt;0,SUMIF(Invoices!S:T,A574,Invoices!T:T)/COUNTIF(Invoices!S:T,A574),0),IF(COUNTIF(Invoices!U:V,A574)&lt;&gt;0,IF(COUNTIF(Invoices!U:V,A574)&lt;&gt;0,SUMIF(Invoices!U:V,A574,Invoices!V:V)/COUNTIF(Invoices!U:V,A574),0),IF(COUNTIF(Invoices!W:X,A574)&lt;&gt;0,IF(COUNTIF(Invoices!W:X,A574)&lt;&gt;0,SUMIF(Invoices!W:X,A574,Invoices!X:X)/COUNTIF(Invoices!W:X,A574),0),IF(COUNTIF(Invoices!Y:Z,A574)&lt;&gt;0,IF(COUNTIF(Invoices!Y:Z,A574)&lt;&gt;0,SUMIF(Invoices!Y:Z,A574,Invoices!Z:Z)/COUNTIF(Invoices!Y:Z,A574),0),IF(COUNTIF(Invoices!AA:AB,A574)&lt;&gt;0,IF(COUNTIF(Invoices!AA:AB,A574)&lt;&gt;0,SUMIF(Invoices!AA:AB,A574,Invoices!AB:AB)/COUNTIF(Invoices!AA:AB,A574),0),IF(COUNTIF(Invoices!AC:AD,A574)&lt;&gt;0,IF(COUNTIF(Invoices!AC:AD,A574)&lt;&gt;0,SUMIF(Invoices!AC:AD,A574,Invoices!AD:AD)/COUNTIF(Invoices!AC:AD,A574),0),IF(COUNTIF(Invoices!AE:AF,A574)&lt;&gt;0,IF(COUNTIF(Invoices!AE:AF,A574)&lt;&gt;0,SUMIF(Invoices!AE:AF,A574,Invoices!AF:AF)/COUNTIF(Invoices!AE:AF,A574),0),IF(COUNTIF(Invoices!AG:AH,A574)&lt;&gt;0,IF(COUNTIF(Invoices!AG:AH,A574)&lt;&gt;0,SUMIF(Invoices!AG:AH,A574,Invoices!AH:AH)/COUNTIF(Invoices!AG:AH,A574),0),IF(COUNTIF(Invoices!AI:AJ,A574)&lt;&gt;0,IF(COUNTIF(Invoices!AI:AJ,A574)&lt;&gt;0,SUMIF(Invoices!AI:AJ,A574,Invoices!AJ:AJ)/COUNTIF(Invoices!AI:AJ,A574),0),IF(COUNTIF(Invoices!AK:AL,A574)&lt;&gt;0,IF(COUNTIF(Invoices!AK:AL,A574)&lt;&gt;0,SUMIF(Invoices!AK:AL,A574,Invoices!AL:AL)/COUNTIF(Invoices!AK:AL,A574),0),IF(COUNTIF(Invoices!AM:AN,A574)&lt;&gt;0,IF(COUNTIF(Invoices!AM:AN,A574)&lt;&gt;0,SUMIF(Invoices!AM:AN,A574,Invoices!AN:AN)/COUNTIF(Invoices!AM:AN,A574),0),"Not Available")))))))))))))))</f>
        <v>0.99</v>
      </c>
    </row>
    <row r="575" spans="1:5" ht="13" x14ac:dyDescent="0.15">
      <c r="A575" s="6" t="s">
        <v>1613</v>
      </c>
      <c r="C575" s="6" t="s">
        <v>939</v>
      </c>
      <c r="D575" s="6" t="s">
        <v>940</v>
      </c>
      <c r="E575" t="str">
        <f>IF(COUNTIF(Invoices!K:L,A575)&lt;&gt;0,IF(COUNTIF(Invoices!K:L,A575)&lt;&gt;0,SUMIF(Invoices!K:L,A575,Invoices!L:L)/COUNTIF(Invoices!K:L,A575),0),IF(COUNTIF(Invoices!M:N,A575)&lt;&gt;0,IF(COUNTIF(Invoices!M:N,A575)&lt;&gt;0,SUMIF(Invoices!M:N,A575,Invoices!N:N)/COUNTIF(Invoices!M:N,A575),0),IF(COUNTIF(Invoices!O:P,A575)&lt;&gt;0,IF(COUNTIF(Invoices!O:P,A575)&lt;&gt;0,SUMIF(Invoices!O:P,A575,Invoices!P:P)/COUNTIF(Invoices!O:P,A575),0),IF(COUNTIF(Invoices!Q:R,A575)&lt;&gt;0,IF(COUNTIF(Invoices!Q:R,A575)&lt;&gt;0,SUMIF(Invoices!Q:R,A575,Invoices!R:R)/COUNTIF(Invoices!Q:R,A575),0),IF(COUNTIF(Invoices!S:T,A575)&lt;&gt;0,IF(COUNTIF(Invoices!S:T,A575)&lt;&gt;0,SUMIF(Invoices!S:T,A575,Invoices!T:T)/COUNTIF(Invoices!S:T,A575),0),IF(COUNTIF(Invoices!U:V,A575)&lt;&gt;0,IF(COUNTIF(Invoices!U:V,A575)&lt;&gt;0,SUMIF(Invoices!U:V,A575,Invoices!V:V)/COUNTIF(Invoices!U:V,A575),0),IF(COUNTIF(Invoices!W:X,A575)&lt;&gt;0,IF(COUNTIF(Invoices!W:X,A575)&lt;&gt;0,SUMIF(Invoices!W:X,A575,Invoices!X:X)/COUNTIF(Invoices!W:X,A575),0),IF(COUNTIF(Invoices!Y:Z,A575)&lt;&gt;0,IF(COUNTIF(Invoices!Y:Z,A575)&lt;&gt;0,SUMIF(Invoices!Y:Z,A575,Invoices!Z:Z)/COUNTIF(Invoices!Y:Z,A575),0),IF(COUNTIF(Invoices!AA:AB,A575)&lt;&gt;0,IF(COUNTIF(Invoices!AA:AB,A575)&lt;&gt;0,SUMIF(Invoices!AA:AB,A575,Invoices!AB:AB)/COUNTIF(Invoices!AA:AB,A575),0),IF(COUNTIF(Invoices!AC:AD,A575)&lt;&gt;0,IF(COUNTIF(Invoices!AC:AD,A575)&lt;&gt;0,SUMIF(Invoices!AC:AD,A575,Invoices!AD:AD)/COUNTIF(Invoices!AC:AD,A575),0),IF(COUNTIF(Invoices!AE:AF,A575)&lt;&gt;0,IF(COUNTIF(Invoices!AE:AF,A575)&lt;&gt;0,SUMIF(Invoices!AE:AF,A575,Invoices!AF:AF)/COUNTIF(Invoices!AE:AF,A575),0),IF(COUNTIF(Invoices!AG:AH,A575)&lt;&gt;0,IF(COUNTIF(Invoices!AG:AH,A575)&lt;&gt;0,SUMIF(Invoices!AG:AH,A575,Invoices!AH:AH)/COUNTIF(Invoices!AG:AH,A575),0),IF(COUNTIF(Invoices!AI:AJ,A575)&lt;&gt;0,IF(COUNTIF(Invoices!AI:AJ,A575)&lt;&gt;0,SUMIF(Invoices!AI:AJ,A575,Invoices!AJ:AJ)/COUNTIF(Invoices!AI:AJ,A575),0),IF(COUNTIF(Invoices!AK:AL,A575)&lt;&gt;0,IF(COUNTIF(Invoices!AK:AL,A575)&lt;&gt;0,SUMIF(Invoices!AK:AL,A575,Invoices!AL:AL)/COUNTIF(Invoices!AK:AL,A575),0),IF(COUNTIF(Invoices!AM:AN,A575)&lt;&gt;0,IF(COUNTIF(Invoices!AM:AN,A575)&lt;&gt;0,SUMIF(Invoices!AM:AN,A575,Invoices!AN:AN)/COUNTIF(Invoices!AM:AN,A575),0),"Not Available")))))))))))))))</f>
        <v>Not Available</v>
      </c>
    </row>
    <row r="576" spans="1:5" ht="13" x14ac:dyDescent="0.15">
      <c r="A576" s="6" t="s">
        <v>1614</v>
      </c>
      <c r="B576" s="6" t="s">
        <v>719</v>
      </c>
      <c r="C576" s="6" t="s">
        <v>720</v>
      </c>
      <c r="D576" s="6" t="s">
        <v>562</v>
      </c>
      <c r="E576">
        <f ca="1">IF(COUNTIF(Invoices!K:L,A576)&lt;&gt;0,IF(COUNTIF(Invoices!K:L,A576)&lt;&gt;0,SUMIF(Invoices!K:L,A576,Invoices!L:L)/COUNTIF(Invoices!K:L,A576),0),IF(COUNTIF(Invoices!M:N,A576)&lt;&gt;0,IF(COUNTIF(Invoices!M:N,A576)&lt;&gt;0,SUMIF(Invoices!M:N,A576,Invoices!N:N)/COUNTIF(Invoices!M:N,A576),0),IF(COUNTIF(Invoices!O:P,A576)&lt;&gt;0,IF(COUNTIF(Invoices!O:P,A576)&lt;&gt;0,SUMIF(Invoices!O:P,A576,Invoices!P:P)/COUNTIF(Invoices!O:P,A576),0),IF(COUNTIF(Invoices!Q:R,A576)&lt;&gt;0,IF(COUNTIF(Invoices!Q:R,A576)&lt;&gt;0,SUMIF(Invoices!Q:R,A576,Invoices!R:R)/COUNTIF(Invoices!Q:R,A576),0),IF(COUNTIF(Invoices!S:T,A576)&lt;&gt;0,IF(COUNTIF(Invoices!S:T,A576)&lt;&gt;0,SUMIF(Invoices!S:T,A576,Invoices!T:T)/COUNTIF(Invoices!S:T,A576),0),IF(COUNTIF(Invoices!U:V,A576)&lt;&gt;0,IF(COUNTIF(Invoices!U:V,A576)&lt;&gt;0,SUMIF(Invoices!U:V,A576,Invoices!V:V)/COUNTIF(Invoices!U:V,A576),0),IF(COUNTIF(Invoices!W:X,A576)&lt;&gt;0,IF(COUNTIF(Invoices!W:X,A576)&lt;&gt;0,SUMIF(Invoices!W:X,A576,Invoices!X:X)/COUNTIF(Invoices!W:X,A576),0),IF(COUNTIF(Invoices!Y:Z,A576)&lt;&gt;0,IF(COUNTIF(Invoices!Y:Z,A576)&lt;&gt;0,SUMIF(Invoices!Y:Z,A576,Invoices!Z:Z)/COUNTIF(Invoices!Y:Z,A576),0),IF(COUNTIF(Invoices!AA:AB,A576)&lt;&gt;0,IF(COUNTIF(Invoices!AA:AB,A576)&lt;&gt;0,SUMIF(Invoices!AA:AB,A576,Invoices!AB:AB)/COUNTIF(Invoices!AA:AB,A576),0),IF(COUNTIF(Invoices!AC:AD,A576)&lt;&gt;0,IF(COUNTIF(Invoices!AC:AD,A576)&lt;&gt;0,SUMIF(Invoices!AC:AD,A576,Invoices!AD:AD)/COUNTIF(Invoices!AC:AD,A576),0),IF(COUNTIF(Invoices!AE:AF,A576)&lt;&gt;0,IF(COUNTIF(Invoices!AE:AF,A576)&lt;&gt;0,SUMIF(Invoices!AE:AF,A576,Invoices!AF:AF)/COUNTIF(Invoices!AE:AF,A576),0),IF(COUNTIF(Invoices!AG:AH,A576)&lt;&gt;0,IF(COUNTIF(Invoices!AG:AH,A576)&lt;&gt;0,SUMIF(Invoices!AG:AH,A576,Invoices!AH:AH)/COUNTIF(Invoices!AG:AH,A576),0),IF(COUNTIF(Invoices!AI:AJ,A576)&lt;&gt;0,IF(COUNTIF(Invoices!AI:AJ,A576)&lt;&gt;0,SUMIF(Invoices!AI:AJ,A576,Invoices!AJ:AJ)/COUNTIF(Invoices!AI:AJ,A576),0),IF(COUNTIF(Invoices!AK:AL,A576)&lt;&gt;0,IF(COUNTIF(Invoices!AK:AL,A576)&lt;&gt;0,SUMIF(Invoices!AK:AL,A576,Invoices!AL:AL)/COUNTIF(Invoices!AK:AL,A576),0),IF(COUNTIF(Invoices!AM:AN,A576)&lt;&gt;0,IF(COUNTIF(Invoices!AM:AN,A576)&lt;&gt;0,SUMIF(Invoices!AM:AN,A576,Invoices!AN:AN)/COUNTIF(Invoices!AM:AN,A576),0),"Not Available")))))))))))))))</f>
        <v>0.99</v>
      </c>
    </row>
    <row r="577" spans="1:5" ht="13" x14ac:dyDescent="0.15">
      <c r="A577" s="6" t="s">
        <v>1615</v>
      </c>
      <c r="B577" s="6" t="s">
        <v>1616</v>
      </c>
      <c r="C577" s="6" t="s">
        <v>599</v>
      </c>
      <c r="D577" s="6" t="s">
        <v>600</v>
      </c>
      <c r="E577">
        <f ca="1">IF(COUNTIF(Invoices!K:L,A577)&lt;&gt;0,IF(COUNTIF(Invoices!K:L,A577)&lt;&gt;0,SUMIF(Invoices!K:L,A577,Invoices!L:L)/COUNTIF(Invoices!K:L,A577),0),IF(COUNTIF(Invoices!M:N,A577)&lt;&gt;0,IF(COUNTIF(Invoices!M:N,A577)&lt;&gt;0,SUMIF(Invoices!M:N,A577,Invoices!N:N)/COUNTIF(Invoices!M:N,A577),0),IF(COUNTIF(Invoices!O:P,A577)&lt;&gt;0,IF(COUNTIF(Invoices!O:P,A577)&lt;&gt;0,SUMIF(Invoices!O:P,A577,Invoices!P:P)/COUNTIF(Invoices!O:P,A577),0),IF(COUNTIF(Invoices!Q:R,A577)&lt;&gt;0,IF(COUNTIF(Invoices!Q:R,A577)&lt;&gt;0,SUMIF(Invoices!Q:R,A577,Invoices!R:R)/COUNTIF(Invoices!Q:R,A577),0),IF(COUNTIF(Invoices!S:T,A577)&lt;&gt;0,IF(COUNTIF(Invoices!S:T,A577)&lt;&gt;0,SUMIF(Invoices!S:T,A577,Invoices!T:T)/COUNTIF(Invoices!S:T,A577),0),IF(COUNTIF(Invoices!U:V,A577)&lt;&gt;0,IF(COUNTIF(Invoices!U:V,A577)&lt;&gt;0,SUMIF(Invoices!U:V,A577,Invoices!V:V)/COUNTIF(Invoices!U:V,A577),0),IF(COUNTIF(Invoices!W:X,A577)&lt;&gt;0,IF(COUNTIF(Invoices!W:X,A577)&lt;&gt;0,SUMIF(Invoices!W:X,A577,Invoices!X:X)/COUNTIF(Invoices!W:X,A577),0),IF(COUNTIF(Invoices!Y:Z,A577)&lt;&gt;0,IF(COUNTIF(Invoices!Y:Z,A577)&lt;&gt;0,SUMIF(Invoices!Y:Z,A577,Invoices!Z:Z)/COUNTIF(Invoices!Y:Z,A577),0),IF(COUNTIF(Invoices!AA:AB,A577)&lt;&gt;0,IF(COUNTIF(Invoices!AA:AB,A577)&lt;&gt;0,SUMIF(Invoices!AA:AB,A577,Invoices!AB:AB)/COUNTIF(Invoices!AA:AB,A577),0),IF(COUNTIF(Invoices!AC:AD,A577)&lt;&gt;0,IF(COUNTIF(Invoices!AC:AD,A577)&lt;&gt;0,SUMIF(Invoices!AC:AD,A577,Invoices!AD:AD)/COUNTIF(Invoices!AC:AD,A577),0),IF(COUNTIF(Invoices!AE:AF,A577)&lt;&gt;0,IF(COUNTIF(Invoices!AE:AF,A577)&lt;&gt;0,SUMIF(Invoices!AE:AF,A577,Invoices!AF:AF)/COUNTIF(Invoices!AE:AF,A577),0),IF(COUNTIF(Invoices!AG:AH,A577)&lt;&gt;0,IF(COUNTIF(Invoices!AG:AH,A577)&lt;&gt;0,SUMIF(Invoices!AG:AH,A577,Invoices!AH:AH)/COUNTIF(Invoices!AG:AH,A577),0),IF(COUNTIF(Invoices!AI:AJ,A577)&lt;&gt;0,IF(COUNTIF(Invoices!AI:AJ,A577)&lt;&gt;0,SUMIF(Invoices!AI:AJ,A577,Invoices!AJ:AJ)/COUNTIF(Invoices!AI:AJ,A577),0),IF(COUNTIF(Invoices!AK:AL,A577)&lt;&gt;0,IF(COUNTIF(Invoices!AK:AL,A577)&lt;&gt;0,SUMIF(Invoices!AK:AL,A577,Invoices!AL:AL)/COUNTIF(Invoices!AK:AL,A577),0),IF(COUNTIF(Invoices!AM:AN,A577)&lt;&gt;0,IF(COUNTIF(Invoices!AM:AN,A577)&lt;&gt;0,SUMIF(Invoices!AM:AN,A577,Invoices!AN:AN)/COUNTIF(Invoices!AM:AN,A577),0),"Not Available")))))))))))))))</f>
        <v>0.99</v>
      </c>
    </row>
    <row r="578" spans="1:5" ht="13" x14ac:dyDescent="0.15">
      <c r="A578" s="6" t="s">
        <v>1617</v>
      </c>
      <c r="B578" s="6" t="s">
        <v>553</v>
      </c>
      <c r="C578" s="6" t="s">
        <v>554</v>
      </c>
      <c r="D578" s="6" t="s">
        <v>555</v>
      </c>
      <c r="E578">
        <f ca="1">IF(COUNTIF(Invoices!K:L,A578)&lt;&gt;0,IF(COUNTIF(Invoices!K:L,A578)&lt;&gt;0,SUMIF(Invoices!K:L,A578,Invoices!L:L)/COUNTIF(Invoices!K:L,A578),0),IF(COUNTIF(Invoices!M:N,A578)&lt;&gt;0,IF(COUNTIF(Invoices!M:N,A578)&lt;&gt;0,SUMIF(Invoices!M:N,A578,Invoices!N:N)/COUNTIF(Invoices!M:N,A578),0),IF(COUNTIF(Invoices!O:P,A578)&lt;&gt;0,IF(COUNTIF(Invoices!O:P,A578)&lt;&gt;0,SUMIF(Invoices!O:P,A578,Invoices!P:P)/COUNTIF(Invoices!O:P,A578),0),IF(COUNTIF(Invoices!Q:R,A578)&lt;&gt;0,IF(COUNTIF(Invoices!Q:R,A578)&lt;&gt;0,SUMIF(Invoices!Q:R,A578,Invoices!R:R)/COUNTIF(Invoices!Q:R,A578),0),IF(COUNTIF(Invoices!S:T,A578)&lt;&gt;0,IF(COUNTIF(Invoices!S:T,A578)&lt;&gt;0,SUMIF(Invoices!S:T,A578,Invoices!T:T)/COUNTIF(Invoices!S:T,A578),0),IF(COUNTIF(Invoices!U:V,A578)&lt;&gt;0,IF(COUNTIF(Invoices!U:V,A578)&lt;&gt;0,SUMIF(Invoices!U:V,A578,Invoices!V:V)/COUNTIF(Invoices!U:V,A578),0),IF(COUNTIF(Invoices!W:X,A578)&lt;&gt;0,IF(COUNTIF(Invoices!W:X,A578)&lt;&gt;0,SUMIF(Invoices!W:X,A578,Invoices!X:X)/COUNTIF(Invoices!W:X,A578),0),IF(COUNTIF(Invoices!Y:Z,A578)&lt;&gt;0,IF(COUNTIF(Invoices!Y:Z,A578)&lt;&gt;0,SUMIF(Invoices!Y:Z,A578,Invoices!Z:Z)/COUNTIF(Invoices!Y:Z,A578),0),IF(COUNTIF(Invoices!AA:AB,A578)&lt;&gt;0,IF(COUNTIF(Invoices!AA:AB,A578)&lt;&gt;0,SUMIF(Invoices!AA:AB,A578,Invoices!AB:AB)/COUNTIF(Invoices!AA:AB,A578),0),IF(COUNTIF(Invoices!AC:AD,A578)&lt;&gt;0,IF(COUNTIF(Invoices!AC:AD,A578)&lt;&gt;0,SUMIF(Invoices!AC:AD,A578,Invoices!AD:AD)/COUNTIF(Invoices!AC:AD,A578),0),IF(COUNTIF(Invoices!AE:AF,A578)&lt;&gt;0,IF(COUNTIF(Invoices!AE:AF,A578)&lt;&gt;0,SUMIF(Invoices!AE:AF,A578,Invoices!AF:AF)/COUNTIF(Invoices!AE:AF,A578),0),IF(COUNTIF(Invoices!AG:AH,A578)&lt;&gt;0,IF(COUNTIF(Invoices!AG:AH,A578)&lt;&gt;0,SUMIF(Invoices!AG:AH,A578,Invoices!AH:AH)/COUNTIF(Invoices!AG:AH,A578),0),IF(COUNTIF(Invoices!AI:AJ,A578)&lt;&gt;0,IF(COUNTIF(Invoices!AI:AJ,A578)&lt;&gt;0,SUMIF(Invoices!AI:AJ,A578,Invoices!AJ:AJ)/COUNTIF(Invoices!AI:AJ,A578),0),IF(COUNTIF(Invoices!AK:AL,A578)&lt;&gt;0,IF(COUNTIF(Invoices!AK:AL,A578)&lt;&gt;0,SUMIF(Invoices!AK:AL,A578,Invoices!AL:AL)/COUNTIF(Invoices!AK:AL,A578),0),IF(COUNTIF(Invoices!AM:AN,A578)&lt;&gt;0,IF(COUNTIF(Invoices!AM:AN,A578)&lt;&gt;0,SUMIF(Invoices!AM:AN,A578,Invoices!AN:AN)/COUNTIF(Invoices!AM:AN,A578),0),"Not Available")))))))))))))))</f>
        <v>0.99</v>
      </c>
    </row>
    <row r="579" spans="1:5" ht="13" x14ac:dyDescent="0.15">
      <c r="A579" s="6" t="s">
        <v>1618</v>
      </c>
      <c r="B579" s="6" t="s">
        <v>640</v>
      </c>
      <c r="C579" s="6" t="s">
        <v>641</v>
      </c>
      <c r="D579" s="6" t="s">
        <v>642</v>
      </c>
      <c r="E579">
        <f ca="1">IF(COUNTIF(Invoices!K:L,A579)&lt;&gt;0,IF(COUNTIF(Invoices!K:L,A579)&lt;&gt;0,SUMIF(Invoices!K:L,A579,Invoices!L:L)/COUNTIF(Invoices!K:L,A579),0),IF(COUNTIF(Invoices!M:N,A579)&lt;&gt;0,IF(COUNTIF(Invoices!M:N,A579)&lt;&gt;0,SUMIF(Invoices!M:N,A579,Invoices!N:N)/COUNTIF(Invoices!M:N,A579),0),IF(COUNTIF(Invoices!O:P,A579)&lt;&gt;0,IF(COUNTIF(Invoices!O:P,A579)&lt;&gt;0,SUMIF(Invoices!O:P,A579,Invoices!P:P)/COUNTIF(Invoices!O:P,A579),0),IF(COUNTIF(Invoices!Q:R,A579)&lt;&gt;0,IF(COUNTIF(Invoices!Q:R,A579)&lt;&gt;0,SUMIF(Invoices!Q:R,A579,Invoices!R:R)/COUNTIF(Invoices!Q:R,A579),0),IF(COUNTIF(Invoices!S:T,A579)&lt;&gt;0,IF(COUNTIF(Invoices!S:T,A579)&lt;&gt;0,SUMIF(Invoices!S:T,A579,Invoices!T:T)/COUNTIF(Invoices!S:T,A579),0),IF(COUNTIF(Invoices!U:V,A579)&lt;&gt;0,IF(COUNTIF(Invoices!U:V,A579)&lt;&gt;0,SUMIF(Invoices!U:V,A579,Invoices!V:V)/COUNTIF(Invoices!U:V,A579),0),IF(COUNTIF(Invoices!W:X,A579)&lt;&gt;0,IF(COUNTIF(Invoices!W:X,A579)&lt;&gt;0,SUMIF(Invoices!W:X,A579,Invoices!X:X)/COUNTIF(Invoices!W:X,A579),0),IF(COUNTIF(Invoices!Y:Z,A579)&lt;&gt;0,IF(COUNTIF(Invoices!Y:Z,A579)&lt;&gt;0,SUMIF(Invoices!Y:Z,A579,Invoices!Z:Z)/COUNTIF(Invoices!Y:Z,A579),0),IF(COUNTIF(Invoices!AA:AB,A579)&lt;&gt;0,IF(COUNTIF(Invoices!AA:AB,A579)&lt;&gt;0,SUMIF(Invoices!AA:AB,A579,Invoices!AB:AB)/COUNTIF(Invoices!AA:AB,A579),0),IF(COUNTIF(Invoices!AC:AD,A579)&lt;&gt;0,IF(COUNTIF(Invoices!AC:AD,A579)&lt;&gt;0,SUMIF(Invoices!AC:AD,A579,Invoices!AD:AD)/COUNTIF(Invoices!AC:AD,A579),0),IF(COUNTIF(Invoices!AE:AF,A579)&lt;&gt;0,IF(COUNTIF(Invoices!AE:AF,A579)&lt;&gt;0,SUMIF(Invoices!AE:AF,A579,Invoices!AF:AF)/COUNTIF(Invoices!AE:AF,A579),0),IF(COUNTIF(Invoices!AG:AH,A579)&lt;&gt;0,IF(COUNTIF(Invoices!AG:AH,A579)&lt;&gt;0,SUMIF(Invoices!AG:AH,A579,Invoices!AH:AH)/COUNTIF(Invoices!AG:AH,A579),0),IF(COUNTIF(Invoices!AI:AJ,A579)&lt;&gt;0,IF(COUNTIF(Invoices!AI:AJ,A579)&lt;&gt;0,SUMIF(Invoices!AI:AJ,A579,Invoices!AJ:AJ)/COUNTIF(Invoices!AI:AJ,A579),0),IF(COUNTIF(Invoices!AK:AL,A579)&lt;&gt;0,IF(COUNTIF(Invoices!AK:AL,A579)&lt;&gt;0,SUMIF(Invoices!AK:AL,A579,Invoices!AL:AL)/COUNTIF(Invoices!AK:AL,A579),0),IF(COUNTIF(Invoices!AM:AN,A579)&lt;&gt;0,IF(COUNTIF(Invoices!AM:AN,A579)&lt;&gt;0,SUMIF(Invoices!AM:AN,A579,Invoices!AN:AN)/COUNTIF(Invoices!AM:AN,A579),0),"Not Available")))))))))))))))</f>
        <v>0.99</v>
      </c>
    </row>
    <row r="580" spans="1:5" ht="13" x14ac:dyDescent="0.15">
      <c r="A580" s="6" t="s">
        <v>1619</v>
      </c>
      <c r="B580" s="6" t="s">
        <v>1620</v>
      </c>
      <c r="C580" s="6" t="s">
        <v>848</v>
      </c>
      <c r="D580" s="6" t="s">
        <v>744</v>
      </c>
      <c r="E580" t="str">
        <f>IF(COUNTIF(Invoices!K:L,A580)&lt;&gt;0,IF(COUNTIF(Invoices!K:L,A580)&lt;&gt;0,SUMIF(Invoices!K:L,A580,Invoices!L:L)/COUNTIF(Invoices!K:L,A580),0),IF(COUNTIF(Invoices!M:N,A580)&lt;&gt;0,IF(COUNTIF(Invoices!M:N,A580)&lt;&gt;0,SUMIF(Invoices!M:N,A580,Invoices!N:N)/COUNTIF(Invoices!M:N,A580),0),IF(COUNTIF(Invoices!O:P,A580)&lt;&gt;0,IF(COUNTIF(Invoices!O:P,A580)&lt;&gt;0,SUMIF(Invoices!O:P,A580,Invoices!P:P)/COUNTIF(Invoices!O:P,A580),0),IF(COUNTIF(Invoices!Q:R,A580)&lt;&gt;0,IF(COUNTIF(Invoices!Q:R,A580)&lt;&gt;0,SUMIF(Invoices!Q:R,A580,Invoices!R:R)/COUNTIF(Invoices!Q:R,A580),0),IF(COUNTIF(Invoices!S:T,A580)&lt;&gt;0,IF(COUNTIF(Invoices!S:T,A580)&lt;&gt;0,SUMIF(Invoices!S:T,A580,Invoices!T:T)/COUNTIF(Invoices!S:T,A580),0),IF(COUNTIF(Invoices!U:V,A580)&lt;&gt;0,IF(COUNTIF(Invoices!U:V,A580)&lt;&gt;0,SUMIF(Invoices!U:V,A580,Invoices!V:V)/COUNTIF(Invoices!U:V,A580),0),IF(COUNTIF(Invoices!W:X,A580)&lt;&gt;0,IF(COUNTIF(Invoices!W:X,A580)&lt;&gt;0,SUMIF(Invoices!W:X,A580,Invoices!X:X)/COUNTIF(Invoices!W:X,A580),0),IF(COUNTIF(Invoices!Y:Z,A580)&lt;&gt;0,IF(COUNTIF(Invoices!Y:Z,A580)&lt;&gt;0,SUMIF(Invoices!Y:Z,A580,Invoices!Z:Z)/COUNTIF(Invoices!Y:Z,A580),0),IF(COUNTIF(Invoices!AA:AB,A580)&lt;&gt;0,IF(COUNTIF(Invoices!AA:AB,A580)&lt;&gt;0,SUMIF(Invoices!AA:AB,A580,Invoices!AB:AB)/COUNTIF(Invoices!AA:AB,A580),0),IF(COUNTIF(Invoices!AC:AD,A580)&lt;&gt;0,IF(COUNTIF(Invoices!AC:AD,A580)&lt;&gt;0,SUMIF(Invoices!AC:AD,A580,Invoices!AD:AD)/COUNTIF(Invoices!AC:AD,A580),0),IF(COUNTIF(Invoices!AE:AF,A580)&lt;&gt;0,IF(COUNTIF(Invoices!AE:AF,A580)&lt;&gt;0,SUMIF(Invoices!AE:AF,A580,Invoices!AF:AF)/COUNTIF(Invoices!AE:AF,A580),0),IF(COUNTIF(Invoices!AG:AH,A580)&lt;&gt;0,IF(COUNTIF(Invoices!AG:AH,A580)&lt;&gt;0,SUMIF(Invoices!AG:AH,A580,Invoices!AH:AH)/COUNTIF(Invoices!AG:AH,A580),0),IF(COUNTIF(Invoices!AI:AJ,A580)&lt;&gt;0,IF(COUNTIF(Invoices!AI:AJ,A580)&lt;&gt;0,SUMIF(Invoices!AI:AJ,A580,Invoices!AJ:AJ)/COUNTIF(Invoices!AI:AJ,A580),0),IF(COUNTIF(Invoices!AK:AL,A580)&lt;&gt;0,IF(COUNTIF(Invoices!AK:AL,A580)&lt;&gt;0,SUMIF(Invoices!AK:AL,A580,Invoices!AL:AL)/COUNTIF(Invoices!AK:AL,A580),0),IF(COUNTIF(Invoices!AM:AN,A580)&lt;&gt;0,IF(COUNTIF(Invoices!AM:AN,A580)&lt;&gt;0,SUMIF(Invoices!AM:AN,A580,Invoices!AN:AN)/COUNTIF(Invoices!AM:AN,A580),0),"Not Available")))))))))))))))</f>
        <v>Not Available</v>
      </c>
    </row>
    <row r="581" spans="1:5" ht="13" x14ac:dyDescent="0.15">
      <c r="A581" s="6" t="s">
        <v>1621</v>
      </c>
      <c r="B581" s="6" t="s">
        <v>1449</v>
      </c>
      <c r="C581" s="6" t="s">
        <v>570</v>
      </c>
      <c r="D581" s="6" t="s">
        <v>570</v>
      </c>
      <c r="E581">
        <f ca="1">IF(COUNTIF(Invoices!K:L,A581)&lt;&gt;0,IF(COUNTIF(Invoices!K:L,A581)&lt;&gt;0,SUMIF(Invoices!K:L,A581,Invoices!L:L)/COUNTIF(Invoices!K:L,A581),0),IF(COUNTIF(Invoices!M:N,A581)&lt;&gt;0,IF(COUNTIF(Invoices!M:N,A581)&lt;&gt;0,SUMIF(Invoices!M:N,A581,Invoices!N:N)/COUNTIF(Invoices!M:N,A581),0),IF(COUNTIF(Invoices!O:P,A581)&lt;&gt;0,IF(COUNTIF(Invoices!O:P,A581)&lt;&gt;0,SUMIF(Invoices!O:P,A581,Invoices!P:P)/COUNTIF(Invoices!O:P,A581),0),IF(COUNTIF(Invoices!Q:R,A581)&lt;&gt;0,IF(COUNTIF(Invoices!Q:R,A581)&lt;&gt;0,SUMIF(Invoices!Q:R,A581,Invoices!R:R)/COUNTIF(Invoices!Q:R,A581),0),IF(COUNTIF(Invoices!S:T,A581)&lt;&gt;0,IF(COUNTIF(Invoices!S:T,A581)&lt;&gt;0,SUMIF(Invoices!S:T,A581,Invoices!T:T)/COUNTIF(Invoices!S:T,A581),0),IF(COUNTIF(Invoices!U:V,A581)&lt;&gt;0,IF(COUNTIF(Invoices!U:V,A581)&lt;&gt;0,SUMIF(Invoices!U:V,A581,Invoices!V:V)/COUNTIF(Invoices!U:V,A581),0),IF(COUNTIF(Invoices!W:X,A581)&lt;&gt;0,IF(COUNTIF(Invoices!W:X,A581)&lt;&gt;0,SUMIF(Invoices!W:X,A581,Invoices!X:X)/COUNTIF(Invoices!W:X,A581),0),IF(COUNTIF(Invoices!Y:Z,A581)&lt;&gt;0,IF(COUNTIF(Invoices!Y:Z,A581)&lt;&gt;0,SUMIF(Invoices!Y:Z,A581,Invoices!Z:Z)/COUNTIF(Invoices!Y:Z,A581),0),IF(COUNTIF(Invoices!AA:AB,A581)&lt;&gt;0,IF(COUNTIF(Invoices!AA:AB,A581)&lt;&gt;0,SUMIF(Invoices!AA:AB,A581,Invoices!AB:AB)/COUNTIF(Invoices!AA:AB,A581),0),IF(COUNTIF(Invoices!AC:AD,A581)&lt;&gt;0,IF(COUNTIF(Invoices!AC:AD,A581)&lt;&gt;0,SUMIF(Invoices!AC:AD,A581,Invoices!AD:AD)/COUNTIF(Invoices!AC:AD,A581),0),IF(COUNTIF(Invoices!AE:AF,A581)&lt;&gt;0,IF(COUNTIF(Invoices!AE:AF,A581)&lt;&gt;0,SUMIF(Invoices!AE:AF,A581,Invoices!AF:AF)/COUNTIF(Invoices!AE:AF,A581),0),IF(COUNTIF(Invoices!AG:AH,A581)&lt;&gt;0,IF(COUNTIF(Invoices!AG:AH,A581)&lt;&gt;0,SUMIF(Invoices!AG:AH,A581,Invoices!AH:AH)/COUNTIF(Invoices!AG:AH,A581),0),IF(COUNTIF(Invoices!AI:AJ,A581)&lt;&gt;0,IF(COUNTIF(Invoices!AI:AJ,A581)&lt;&gt;0,SUMIF(Invoices!AI:AJ,A581,Invoices!AJ:AJ)/COUNTIF(Invoices!AI:AJ,A581),0),IF(COUNTIF(Invoices!AK:AL,A581)&lt;&gt;0,IF(COUNTIF(Invoices!AK:AL,A581)&lt;&gt;0,SUMIF(Invoices!AK:AL,A581,Invoices!AL:AL)/COUNTIF(Invoices!AK:AL,A581),0),IF(COUNTIF(Invoices!AM:AN,A581)&lt;&gt;0,IF(COUNTIF(Invoices!AM:AN,A581)&lt;&gt;0,SUMIF(Invoices!AM:AN,A581,Invoices!AN:AN)/COUNTIF(Invoices!AM:AN,A581),0),"Not Available")))))))))))))))</f>
        <v>0.99</v>
      </c>
    </row>
    <row r="582" spans="1:5" ht="13" x14ac:dyDescent="0.15">
      <c r="A582" s="6" t="s">
        <v>1622</v>
      </c>
      <c r="C582" s="6" t="s">
        <v>672</v>
      </c>
      <c r="D582" s="6" t="s">
        <v>673</v>
      </c>
      <c r="E582" t="str">
        <f>IF(COUNTIF(Invoices!K:L,A582)&lt;&gt;0,IF(COUNTIF(Invoices!K:L,A582)&lt;&gt;0,SUMIF(Invoices!K:L,A582,Invoices!L:L)/COUNTIF(Invoices!K:L,A582),0),IF(COUNTIF(Invoices!M:N,A582)&lt;&gt;0,IF(COUNTIF(Invoices!M:N,A582)&lt;&gt;0,SUMIF(Invoices!M:N,A582,Invoices!N:N)/COUNTIF(Invoices!M:N,A582),0),IF(COUNTIF(Invoices!O:P,A582)&lt;&gt;0,IF(COUNTIF(Invoices!O:P,A582)&lt;&gt;0,SUMIF(Invoices!O:P,A582,Invoices!P:P)/COUNTIF(Invoices!O:P,A582),0),IF(COUNTIF(Invoices!Q:R,A582)&lt;&gt;0,IF(COUNTIF(Invoices!Q:R,A582)&lt;&gt;0,SUMIF(Invoices!Q:R,A582,Invoices!R:R)/COUNTIF(Invoices!Q:R,A582),0),IF(COUNTIF(Invoices!S:T,A582)&lt;&gt;0,IF(COUNTIF(Invoices!S:T,A582)&lt;&gt;0,SUMIF(Invoices!S:T,A582,Invoices!T:T)/COUNTIF(Invoices!S:T,A582),0),IF(COUNTIF(Invoices!U:V,A582)&lt;&gt;0,IF(COUNTIF(Invoices!U:V,A582)&lt;&gt;0,SUMIF(Invoices!U:V,A582,Invoices!V:V)/COUNTIF(Invoices!U:V,A582),0),IF(COUNTIF(Invoices!W:X,A582)&lt;&gt;0,IF(COUNTIF(Invoices!W:X,A582)&lt;&gt;0,SUMIF(Invoices!W:X,A582,Invoices!X:X)/COUNTIF(Invoices!W:X,A582),0),IF(COUNTIF(Invoices!Y:Z,A582)&lt;&gt;0,IF(COUNTIF(Invoices!Y:Z,A582)&lt;&gt;0,SUMIF(Invoices!Y:Z,A582,Invoices!Z:Z)/COUNTIF(Invoices!Y:Z,A582),0),IF(COUNTIF(Invoices!AA:AB,A582)&lt;&gt;0,IF(COUNTIF(Invoices!AA:AB,A582)&lt;&gt;0,SUMIF(Invoices!AA:AB,A582,Invoices!AB:AB)/COUNTIF(Invoices!AA:AB,A582),0),IF(COUNTIF(Invoices!AC:AD,A582)&lt;&gt;0,IF(COUNTIF(Invoices!AC:AD,A582)&lt;&gt;0,SUMIF(Invoices!AC:AD,A582,Invoices!AD:AD)/COUNTIF(Invoices!AC:AD,A582),0),IF(COUNTIF(Invoices!AE:AF,A582)&lt;&gt;0,IF(COUNTIF(Invoices!AE:AF,A582)&lt;&gt;0,SUMIF(Invoices!AE:AF,A582,Invoices!AF:AF)/COUNTIF(Invoices!AE:AF,A582),0),IF(COUNTIF(Invoices!AG:AH,A582)&lt;&gt;0,IF(COUNTIF(Invoices!AG:AH,A582)&lt;&gt;0,SUMIF(Invoices!AG:AH,A582,Invoices!AH:AH)/COUNTIF(Invoices!AG:AH,A582),0),IF(COUNTIF(Invoices!AI:AJ,A582)&lt;&gt;0,IF(COUNTIF(Invoices!AI:AJ,A582)&lt;&gt;0,SUMIF(Invoices!AI:AJ,A582,Invoices!AJ:AJ)/COUNTIF(Invoices!AI:AJ,A582),0),IF(COUNTIF(Invoices!AK:AL,A582)&lt;&gt;0,IF(COUNTIF(Invoices!AK:AL,A582)&lt;&gt;0,SUMIF(Invoices!AK:AL,A582,Invoices!AL:AL)/COUNTIF(Invoices!AK:AL,A582),0),IF(COUNTIF(Invoices!AM:AN,A582)&lt;&gt;0,IF(COUNTIF(Invoices!AM:AN,A582)&lt;&gt;0,SUMIF(Invoices!AM:AN,A582,Invoices!AN:AN)/COUNTIF(Invoices!AM:AN,A582),0),"Not Available")))))))))))))))</f>
        <v>Not Available</v>
      </c>
    </row>
    <row r="583" spans="1:5" ht="13" x14ac:dyDescent="0.15">
      <c r="A583" s="6" t="s">
        <v>1623</v>
      </c>
      <c r="B583" s="6" t="s">
        <v>993</v>
      </c>
      <c r="C583" s="6" t="s">
        <v>994</v>
      </c>
      <c r="D583" s="6" t="s">
        <v>912</v>
      </c>
      <c r="E583" t="str">
        <f>IF(COUNTIF(Invoices!K:L,A583)&lt;&gt;0,IF(COUNTIF(Invoices!K:L,A583)&lt;&gt;0,SUMIF(Invoices!K:L,A583,Invoices!L:L)/COUNTIF(Invoices!K:L,A583),0),IF(COUNTIF(Invoices!M:N,A583)&lt;&gt;0,IF(COUNTIF(Invoices!M:N,A583)&lt;&gt;0,SUMIF(Invoices!M:N,A583,Invoices!N:N)/COUNTIF(Invoices!M:N,A583),0),IF(COUNTIF(Invoices!O:P,A583)&lt;&gt;0,IF(COUNTIF(Invoices!O:P,A583)&lt;&gt;0,SUMIF(Invoices!O:P,A583,Invoices!P:P)/COUNTIF(Invoices!O:P,A583),0),IF(COUNTIF(Invoices!Q:R,A583)&lt;&gt;0,IF(COUNTIF(Invoices!Q:R,A583)&lt;&gt;0,SUMIF(Invoices!Q:R,A583,Invoices!R:R)/COUNTIF(Invoices!Q:R,A583),0),IF(COUNTIF(Invoices!S:T,A583)&lt;&gt;0,IF(COUNTIF(Invoices!S:T,A583)&lt;&gt;0,SUMIF(Invoices!S:T,A583,Invoices!T:T)/COUNTIF(Invoices!S:T,A583),0),IF(COUNTIF(Invoices!U:V,A583)&lt;&gt;0,IF(COUNTIF(Invoices!U:V,A583)&lt;&gt;0,SUMIF(Invoices!U:V,A583,Invoices!V:V)/COUNTIF(Invoices!U:V,A583),0),IF(COUNTIF(Invoices!W:X,A583)&lt;&gt;0,IF(COUNTIF(Invoices!W:X,A583)&lt;&gt;0,SUMIF(Invoices!W:X,A583,Invoices!X:X)/COUNTIF(Invoices!W:X,A583),0),IF(COUNTIF(Invoices!Y:Z,A583)&lt;&gt;0,IF(COUNTIF(Invoices!Y:Z,A583)&lt;&gt;0,SUMIF(Invoices!Y:Z,A583,Invoices!Z:Z)/COUNTIF(Invoices!Y:Z,A583),0),IF(COUNTIF(Invoices!AA:AB,A583)&lt;&gt;0,IF(COUNTIF(Invoices!AA:AB,A583)&lt;&gt;0,SUMIF(Invoices!AA:AB,A583,Invoices!AB:AB)/COUNTIF(Invoices!AA:AB,A583),0),IF(COUNTIF(Invoices!AC:AD,A583)&lt;&gt;0,IF(COUNTIF(Invoices!AC:AD,A583)&lt;&gt;0,SUMIF(Invoices!AC:AD,A583,Invoices!AD:AD)/COUNTIF(Invoices!AC:AD,A583),0),IF(COUNTIF(Invoices!AE:AF,A583)&lt;&gt;0,IF(COUNTIF(Invoices!AE:AF,A583)&lt;&gt;0,SUMIF(Invoices!AE:AF,A583,Invoices!AF:AF)/COUNTIF(Invoices!AE:AF,A583),0),IF(COUNTIF(Invoices!AG:AH,A583)&lt;&gt;0,IF(COUNTIF(Invoices!AG:AH,A583)&lt;&gt;0,SUMIF(Invoices!AG:AH,A583,Invoices!AH:AH)/COUNTIF(Invoices!AG:AH,A583),0),IF(COUNTIF(Invoices!AI:AJ,A583)&lt;&gt;0,IF(COUNTIF(Invoices!AI:AJ,A583)&lt;&gt;0,SUMIF(Invoices!AI:AJ,A583,Invoices!AJ:AJ)/COUNTIF(Invoices!AI:AJ,A583),0),IF(COUNTIF(Invoices!AK:AL,A583)&lt;&gt;0,IF(COUNTIF(Invoices!AK:AL,A583)&lt;&gt;0,SUMIF(Invoices!AK:AL,A583,Invoices!AL:AL)/COUNTIF(Invoices!AK:AL,A583),0),IF(COUNTIF(Invoices!AM:AN,A583)&lt;&gt;0,IF(COUNTIF(Invoices!AM:AN,A583)&lt;&gt;0,SUMIF(Invoices!AM:AN,A583,Invoices!AN:AN)/COUNTIF(Invoices!AM:AN,A583),0),"Not Available")))))))))))))))</f>
        <v>Not Available</v>
      </c>
    </row>
    <row r="584" spans="1:5" ht="13" x14ac:dyDescent="0.15">
      <c r="A584" s="6" t="s">
        <v>1624</v>
      </c>
      <c r="B584" s="6" t="s">
        <v>1625</v>
      </c>
      <c r="C584" s="6" t="s">
        <v>1265</v>
      </c>
      <c r="D584" s="6" t="s">
        <v>630</v>
      </c>
      <c r="E584">
        <f ca="1">IF(COUNTIF(Invoices!K:L,A584)&lt;&gt;0,IF(COUNTIF(Invoices!K:L,A584)&lt;&gt;0,SUMIF(Invoices!K:L,A584,Invoices!L:L)/COUNTIF(Invoices!K:L,A584),0),IF(COUNTIF(Invoices!M:N,A584)&lt;&gt;0,IF(COUNTIF(Invoices!M:N,A584)&lt;&gt;0,SUMIF(Invoices!M:N,A584,Invoices!N:N)/COUNTIF(Invoices!M:N,A584),0),IF(COUNTIF(Invoices!O:P,A584)&lt;&gt;0,IF(COUNTIF(Invoices!O:P,A584)&lt;&gt;0,SUMIF(Invoices!O:P,A584,Invoices!P:P)/COUNTIF(Invoices!O:P,A584),0),IF(COUNTIF(Invoices!Q:R,A584)&lt;&gt;0,IF(COUNTIF(Invoices!Q:R,A584)&lt;&gt;0,SUMIF(Invoices!Q:R,A584,Invoices!R:R)/COUNTIF(Invoices!Q:R,A584),0),IF(COUNTIF(Invoices!S:T,A584)&lt;&gt;0,IF(COUNTIF(Invoices!S:T,A584)&lt;&gt;0,SUMIF(Invoices!S:T,A584,Invoices!T:T)/COUNTIF(Invoices!S:T,A584),0),IF(COUNTIF(Invoices!U:V,A584)&lt;&gt;0,IF(COUNTIF(Invoices!U:V,A584)&lt;&gt;0,SUMIF(Invoices!U:V,A584,Invoices!V:V)/COUNTIF(Invoices!U:V,A584),0),IF(COUNTIF(Invoices!W:X,A584)&lt;&gt;0,IF(COUNTIF(Invoices!W:X,A584)&lt;&gt;0,SUMIF(Invoices!W:X,A584,Invoices!X:X)/COUNTIF(Invoices!W:X,A584),0),IF(COUNTIF(Invoices!Y:Z,A584)&lt;&gt;0,IF(COUNTIF(Invoices!Y:Z,A584)&lt;&gt;0,SUMIF(Invoices!Y:Z,A584,Invoices!Z:Z)/COUNTIF(Invoices!Y:Z,A584),0),IF(COUNTIF(Invoices!AA:AB,A584)&lt;&gt;0,IF(COUNTIF(Invoices!AA:AB,A584)&lt;&gt;0,SUMIF(Invoices!AA:AB,A584,Invoices!AB:AB)/COUNTIF(Invoices!AA:AB,A584),0),IF(COUNTIF(Invoices!AC:AD,A584)&lt;&gt;0,IF(COUNTIF(Invoices!AC:AD,A584)&lt;&gt;0,SUMIF(Invoices!AC:AD,A584,Invoices!AD:AD)/COUNTIF(Invoices!AC:AD,A584),0),IF(COUNTIF(Invoices!AE:AF,A584)&lt;&gt;0,IF(COUNTIF(Invoices!AE:AF,A584)&lt;&gt;0,SUMIF(Invoices!AE:AF,A584,Invoices!AF:AF)/COUNTIF(Invoices!AE:AF,A584),0),IF(COUNTIF(Invoices!AG:AH,A584)&lt;&gt;0,IF(COUNTIF(Invoices!AG:AH,A584)&lt;&gt;0,SUMIF(Invoices!AG:AH,A584,Invoices!AH:AH)/COUNTIF(Invoices!AG:AH,A584),0),IF(COUNTIF(Invoices!AI:AJ,A584)&lt;&gt;0,IF(COUNTIF(Invoices!AI:AJ,A584)&lt;&gt;0,SUMIF(Invoices!AI:AJ,A584,Invoices!AJ:AJ)/COUNTIF(Invoices!AI:AJ,A584),0),IF(COUNTIF(Invoices!AK:AL,A584)&lt;&gt;0,IF(COUNTIF(Invoices!AK:AL,A584)&lt;&gt;0,SUMIF(Invoices!AK:AL,A584,Invoices!AL:AL)/COUNTIF(Invoices!AK:AL,A584),0),IF(COUNTIF(Invoices!AM:AN,A584)&lt;&gt;0,IF(COUNTIF(Invoices!AM:AN,A584)&lt;&gt;0,SUMIF(Invoices!AM:AN,A584,Invoices!AN:AN)/COUNTIF(Invoices!AM:AN,A584),0),"Not Available")))))))))))))))</f>
        <v>0.99</v>
      </c>
    </row>
    <row r="585" spans="1:5" ht="13" x14ac:dyDescent="0.15">
      <c r="A585" s="6" t="s">
        <v>1626</v>
      </c>
      <c r="B585" s="6" t="s">
        <v>1627</v>
      </c>
      <c r="C585" s="6" t="s">
        <v>1628</v>
      </c>
      <c r="D585" s="6" t="s">
        <v>1629</v>
      </c>
      <c r="E585" t="str">
        <f>IF(COUNTIF(Invoices!K:L,A585)&lt;&gt;0,IF(COUNTIF(Invoices!K:L,A585)&lt;&gt;0,SUMIF(Invoices!K:L,A585,Invoices!L:L)/COUNTIF(Invoices!K:L,A585),0),IF(COUNTIF(Invoices!M:N,A585)&lt;&gt;0,IF(COUNTIF(Invoices!M:N,A585)&lt;&gt;0,SUMIF(Invoices!M:N,A585,Invoices!N:N)/COUNTIF(Invoices!M:N,A585),0),IF(COUNTIF(Invoices!O:P,A585)&lt;&gt;0,IF(COUNTIF(Invoices!O:P,A585)&lt;&gt;0,SUMIF(Invoices!O:P,A585,Invoices!P:P)/COUNTIF(Invoices!O:P,A585),0),IF(COUNTIF(Invoices!Q:R,A585)&lt;&gt;0,IF(COUNTIF(Invoices!Q:R,A585)&lt;&gt;0,SUMIF(Invoices!Q:R,A585,Invoices!R:R)/COUNTIF(Invoices!Q:R,A585),0),IF(COUNTIF(Invoices!S:T,A585)&lt;&gt;0,IF(COUNTIF(Invoices!S:T,A585)&lt;&gt;0,SUMIF(Invoices!S:T,A585,Invoices!T:T)/COUNTIF(Invoices!S:T,A585),0),IF(COUNTIF(Invoices!U:V,A585)&lt;&gt;0,IF(COUNTIF(Invoices!U:V,A585)&lt;&gt;0,SUMIF(Invoices!U:V,A585,Invoices!V:V)/COUNTIF(Invoices!U:V,A585),0),IF(COUNTIF(Invoices!W:X,A585)&lt;&gt;0,IF(COUNTIF(Invoices!W:X,A585)&lt;&gt;0,SUMIF(Invoices!W:X,A585,Invoices!X:X)/COUNTIF(Invoices!W:X,A585),0),IF(COUNTIF(Invoices!Y:Z,A585)&lt;&gt;0,IF(COUNTIF(Invoices!Y:Z,A585)&lt;&gt;0,SUMIF(Invoices!Y:Z,A585,Invoices!Z:Z)/COUNTIF(Invoices!Y:Z,A585),0),IF(COUNTIF(Invoices!AA:AB,A585)&lt;&gt;0,IF(COUNTIF(Invoices!AA:AB,A585)&lt;&gt;0,SUMIF(Invoices!AA:AB,A585,Invoices!AB:AB)/COUNTIF(Invoices!AA:AB,A585),0),IF(COUNTIF(Invoices!AC:AD,A585)&lt;&gt;0,IF(COUNTIF(Invoices!AC:AD,A585)&lt;&gt;0,SUMIF(Invoices!AC:AD,A585,Invoices!AD:AD)/COUNTIF(Invoices!AC:AD,A585),0),IF(COUNTIF(Invoices!AE:AF,A585)&lt;&gt;0,IF(COUNTIF(Invoices!AE:AF,A585)&lt;&gt;0,SUMIF(Invoices!AE:AF,A585,Invoices!AF:AF)/COUNTIF(Invoices!AE:AF,A585),0),IF(COUNTIF(Invoices!AG:AH,A585)&lt;&gt;0,IF(COUNTIF(Invoices!AG:AH,A585)&lt;&gt;0,SUMIF(Invoices!AG:AH,A585,Invoices!AH:AH)/COUNTIF(Invoices!AG:AH,A585),0),IF(COUNTIF(Invoices!AI:AJ,A585)&lt;&gt;0,IF(COUNTIF(Invoices!AI:AJ,A585)&lt;&gt;0,SUMIF(Invoices!AI:AJ,A585,Invoices!AJ:AJ)/COUNTIF(Invoices!AI:AJ,A585),0),IF(COUNTIF(Invoices!AK:AL,A585)&lt;&gt;0,IF(COUNTIF(Invoices!AK:AL,A585)&lt;&gt;0,SUMIF(Invoices!AK:AL,A585,Invoices!AL:AL)/COUNTIF(Invoices!AK:AL,A585),0),IF(COUNTIF(Invoices!AM:AN,A585)&lt;&gt;0,IF(COUNTIF(Invoices!AM:AN,A585)&lt;&gt;0,SUMIF(Invoices!AM:AN,A585,Invoices!AN:AN)/COUNTIF(Invoices!AM:AN,A585),0),"Not Available")))))))))))))))</f>
        <v>Not Available</v>
      </c>
    </row>
    <row r="586" spans="1:5" ht="13" x14ac:dyDescent="0.15">
      <c r="A586" s="6" t="s">
        <v>1630</v>
      </c>
      <c r="C586" s="6" t="s">
        <v>561</v>
      </c>
      <c r="D586" s="6" t="s">
        <v>562</v>
      </c>
      <c r="E586">
        <f ca="1">IF(COUNTIF(Invoices!K:L,A586)&lt;&gt;0,IF(COUNTIF(Invoices!K:L,A586)&lt;&gt;0,SUMIF(Invoices!K:L,A586,Invoices!L:L)/COUNTIF(Invoices!K:L,A586),0),IF(COUNTIF(Invoices!M:N,A586)&lt;&gt;0,IF(COUNTIF(Invoices!M:N,A586)&lt;&gt;0,SUMIF(Invoices!M:N,A586,Invoices!N:N)/COUNTIF(Invoices!M:N,A586),0),IF(COUNTIF(Invoices!O:P,A586)&lt;&gt;0,IF(COUNTIF(Invoices!O:P,A586)&lt;&gt;0,SUMIF(Invoices!O:P,A586,Invoices!P:P)/COUNTIF(Invoices!O:P,A586),0),IF(COUNTIF(Invoices!Q:R,A586)&lt;&gt;0,IF(COUNTIF(Invoices!Q:R,A586)&lt;&gt;0,SUMIF(Invoices!Q:R,A586,Invoices!R:R)/COUNTIF(Invoices!Q:R,A586),0),IF(COUNTIF(Invoices!S:T,A586)&lt;&gt;0,IF(COUNTIF(Invoices!S:T,A586)&lt;&gt;0,SUMIF(Invoices!S:T,A586,Invoices!T:T)/COUNTIF(Invoices!S:T,A586),0),IF(COUNTIF(Invoices!U:V,A586)&lt;&gt;0,IF(COUNTIF(Invoices!U:V,A586)&lt;&gt;0,SUMIF(Invoices!U:V,A586,Invoices!V:V)/COUNTIF(Invoices!U:V,A586),0),IF(COUNTIF(Invoices!W:X,A586)&lt;&gt;0,IF(COUNTIF(Invoices!W:X,A586)&lt;&gt;0,SUMIF(Invoices!W:X,A586,Invoices!X:X)/COUNTIF(Invoices!W:X,A586),0),IF(COUNTIF(Invoices!Y:Z,A586)&lt;&gt;0,IF(COUNTIF(Invoices!Y:Z,A586)&lt;&gt;0,SUMIF(Invoices!Y:Z,A586,Invoices!Z:Z)/COUNTIF(Invoices!Y:Z,A586),0),IF(COUNTIF(Invoices!AA:AB,A586)&lt;&gt;0,IF(COUNTIF(Invoices!AA:AB,A586)&lt;&gt;0,SUMIF(Invoices!AA:AB,A586,Invoices!AB:AB)/COUNTIF(Invoices!AA:AB,A586),0),IF(COUNTIF(Invoices!AC:AD,A586)&lt;&gt;0,IF(COUNTIF(Invoices!AC:AD,A586)&lt;&gt;0,SUMIF(Invoices!AC:AD,A586,Invoices!AD:AD)/COUNTIF(Invoices!AC:AD,A586),0),IF(COUNTIF(Invoices!AE:AF,A586)&lt;&gt;0,IF(COUNTIF(Invoices!AE:AF,A586)&lt;&gt;0,SUMIF(Invoices!AE:AF,A586,Invoices!AF:AF)/COUNTIF(Invoices!AE:AF,A586),0),IF(COUNTIF(Invoices!AG:AH,A586)&lt;&gt;0,IF(COUNTIF(Invoices!AG:AH,A586)&lt;&gt;0,SUMIF(Invoices!AG:AH,A586,Invoices!AH:AH)/COUNTIF(Invoices!AG:AH,A586),0),IF(COUNTIF(Invoices!AI:AJ,A586)&lt;&gt;0,IF(COUNTIF(Invoices!AI:AJ,A586)&lt;&gt;0,SUMIF(Invoices!AI:AJ,A586,Invoices!AJ:AJ)/COUNTIF(Invoices!AI:AJ,A586),0),IF(COUNTIF(Invoices!AK:AL,A586)&lt;&gt;0,IF(COUNTIF(Invoices!AK:AL,A586)&lt;&gt;0,SUMIF(Invoices!AK:AL,A586,Invoices!AL:AL)/COUNTIF(Invoices!AK:AL,A586),0),IF(COUNTIF(Invoices!AM:AN,A586)&lt;&gt;0,IF(COUNTIF(Invoices!AM:AN,A586)&lt;&gt;0,SUMIF(Invoices!AM:AN,A586,Invoices!AN:AN)/COUNTIF(Invoices!AM:AN,A586),0),"Not Available")))))))))))))))</f>
        <v>0.99</v>
      </c>
    </row>
    <row r="587" spans="1:5" ht="13" x14ac:dyDescent="0.15">
      <c r="A587" s="6" t="s">
        <v>1631</v>
      </c>
      <c r="B587" s="6" t="s">
        <v>1632</v>
      </c>
      <c r="C587" s="6" t="s">
        <v>1633</v>
      </c>
      <c r="D587" s="6" t="s">
        <v>1634</v>
      </c>
      <c r="E587">
        <f ca="1">IF(COUNTIF(Invoices!K:L,A587)&lt;&gt;0,IF(COUNTIF(Invoices!K:L,A587)&lt;&gt;0,SUMIF(Invoices!K:L,A587,Invoices!L:L)/COUNTIF(Invoices!K:L,A587),0),IF(COUNTIF(Invoices!M:N,A587)&lt;&gt;0,IF(COUNTIF(Invoices!M:N,A587)&lt;&gt;0,SUMIF(Invoices!M:N,A587,Invoices!N:N)/COUNTIF(Invoices!M:N,A587),0),IF(COUNTIF(Invoices!O:P,A587)&lt;&gt;0,IF(COUNTIF(Invoices!O:P,A587)&lt;&gt;0,SUMIF(Invoices!O:P,A587,Invoices!P:P)/COUNTIF(Invoices!O:P,A587),0),IF(COUNTIF(Invoices!Q:R,A587)&lt;&gt;0,IF(COUNTIF(Invoices!Q:R,A587)&lt;&gt;0,SUMIF(Invoices!Q:R,A587,Invoices!R:R)/COUNTIF(Invoices!Q:R,A587),0),IF(COUNTIF(Invoices!S:T,A587)&lt;&gt;0,IF(COUNTIF(Invoices!S:T,A587)&lt;&gt;0,SUMIF(Invoices!S:T,A587,Invoices!T:T)/COUNTIF(Invoices!S:T,A587),0),IF(COUNTIF(Invoices!U:V,A587)&lt;&gt;0,IF(COUNTIF(Invoices!U:V,A587)&lt;&gt;0,SUMIF(Invoices!U:V,A587,Invoices!V:V)/COUNTIF(Invoices!U:V,A587),0),IF(COUNTIF(Invoices!W:X,A587)&lt;&gt;0,IF(COUNTIF(Invoices!W:X,A587)&lt;&gt;0,SUMIF(Invoices!W:X,A587,Invoices!X:X)/COUNTIF(Invoices!W:X,A587),0),IF(COUNTIF(Invoices!Y:Z,A587)&lt;&gt;0,IF(COUNTIF(Invoices!Y:Z,A587)&lt;&gt;0,SUMIF(Invoices!Y:Z,A587,Invoices!Z:Z)/COUNTIF(Invoices!Y:Z,A587),0),IF(COUNTIF(Invoices!AA:AB,A587)&lt;&gt;0,IF(COUNTIF(Invoices!AA:AB,A587)&lt;&gt;0,SUMIF(Invoices!AA:AB,A587,Invoices!AB:AB)/COUNTIF(Invoices!AA:AB,A587),0),IF(COUNTIF(Invoices!AC:AD,A587)&lt;&gt;0,IF(COUNTIF(Invoices!AC:AD,A587)&lt;&gt;0,SUMIF(Invoices!AC:AD,A587,Invoices!AD:AD)/COUNTIF(Invoices!AC:AD,A587),0),IF(COUNTIF(Invoices!AE:AF,A587)&lt;&gt;0,IF(COUNTIF(Invoices!AE:AF,A587)&lt;&gt;0,SUMIF(Invoices!AE:AF,A587,Invoices!AF:AF)/COUNTIF(Invoices!AE:AF,A587),0),IF(COUNTIF(Invoices!AG:AH,A587)&lt;&gt;0,IF(COUNTIF(Invoices!AG:AH,A587)&lt;&gt;0,SUMIF(Invoices!AG:AH,A587,Invoices!AH:AH)/COUNTIF(Invoices!AG:AH,A587),0),IF(COUNTIF(Invoices!AI:AJ,A587)&lt;&gt;0,IF(COUNTIF(Invoices!AI:AJ,A587)&lt;&gt;0,SUMIF(Invoices!AI:AJ,A587,Invoices!AJ:AJ)/COUNTIF(Invoices!AI:AJ,A587),0),IF(COUNTIF(Invoices!AK:AL,A587)&lt;&gt;0,IF(COUNTIF(Invoices!AK:AL,A587)&lt;&gt;0,SUMIF(Invoices!AK:AL,A587,Invoices!AL:AL)/COUNTIF(Invoices!AK:AL,A587),0),IF(COUNTIF(Invoices!AM:AN,A587)&lt;&gt;0,IF(COUNTIF(Invoices!AM:AN,A587)&lt;&gt;0,SUMIF(Invoices!AM:AN,A587,Invoices!AN:AN)/COUNTIF(Invoices!AM:AN,A587),0),"Not Available")))))))))))))))</f>
        <v>0.99</v>
      </c>
    </row>
    <row r="588" spans="1:5" ht="13" x14ac:dyDescent="0.15">
      <c r="A588" s="6" t="s">
        <v>1635</v>
      </c>
      <c r="C588" s="6" t="s">
        <v>692</v>
      </c>
      <c r="D588" s="6" t="s">
        <v>693</v>
      </c>
      <c r="E588">
        <f ca="1">IF(COUNTIF(Invoices!K:L,A588)&lt;&gt;0,IF(COUNTIF(Invoices!K:L,A588)&lt;&gt;0,SUMIF(Invoices!K:L,A588,Invoices!L:L)/COUNTIF(Invoices!K:L,A588),0),IF(COUNTIF(Invoices!M:N,A588)&lt;&gt;0,IF(COUNTIF(Invoices!M:N,A588)&lt;&gt;0,SUMIF(Invoices!M:N,A588,Invoices!N:N)/COUNTIF(Invoices!M:N,A588),0),IF(COUNTIF(Invoices!O:P,A588)&lt;&gt;0,IF(COUNTIF(Invoices!O:P,A588)&lt;&gt;0,SUMIF(Invoices!O:P,A588,Invoices!P:P)/COUNTIF(Invoices!O:P,A588),0),IF(COUNTIF(Invoices!Q:R,A588)&lt;&gt;0,IF(COUNTIF(Invoices!Q:R,A588)&lt;&gt;0,SUMIF(Invoices!Q:R,A588,Invoices!R:R)/COUNTIF(Invoices!Q:R,A588),0),IF(COUNTIF(Invoices!S:T,A588)&lt;&gt;0,IF(COUNTIF(Invoices!S:T,A588)&lt;&gt;0,SUMIF(Invoices!S:T,A588,Invoices!T:T)/COUNTIF(Invoices!S:T,A588),0),IF(COUNTIF(Invoices!U:V,A588)&lt;&gt;0,IF(COUNTIF(Invoices!U:V,A588)&lt;&gt;0,SUMIF(Invoices!U:V,A588,Invoices!V:V)/COUNTIF(Invoices!U:V,A588),0),IF(COUNTIF(Invoices!W:X,A588)&lt;&gt;0,IF(COUNTIF(Invoices!W:X,A588)&lt;&gt;0,SUMIF(Invoices!W:X,A588,Invoices!X:X)/COUNTIF(Invoices!W:X,A588),0),IF(COUNTIF(Invoices!Y:Z,A588)&lt;&gt;0,IF(COUNTIF(Invoices!Y:Z,A588)&lt;&gt;0,SUMIF(Invoices!Y:Z,A588,Invoices!Z:Z)/COUNTIF(Invoices!Y:Z,A588),0),IF(COUNTIF(Invoices!AA:AB,A588)&lt;&gt;0,IF(COUNTIF(Invoices!AA:AB,A588)&lt;&gt;0,SUMIF(Invoices!AA:AB,A588,Invoices!AB:AB)/COUNTIF(Invoices!AA:AB,A588),0),IF(COUNTIF(Invoices!AC:AD,A588)&lt;&gt;0,IF(COUNTIF(Invoices!AC:AD,A588)&lt;&gt;0,SUMIF(Invoices!AC:AD,A588,Invoices!AD:AD)/COUNTIF(Invoices!AC:AD,A588),0),IF(COUNTIF(Invoices!AE:AF,A588)&lt;&gt;0,IF(COUNTIF(Invoices!AE:AF,A588)&lt;&gt;0,SUMIF(Invoices!AE:AF,A588,Invoices!AF:AF)/COUNTIF(Invoices!AE:AF,A588),0),IF(COUNTIF(Invoices!AG:AH,A588)&lt;&gt;0,IF(COUNTIF(Invoices!AG:AH,A588)&lt;&gt;0,SUMIF(Invoices!AG:AH,A588,Invoices!AH:AH)/COUNTIF(Invoices!AG:AH,A588),0),IF(COUNTIF(Invoices!AI:AJ,A588)&lt;&gt;0,IF(COUNTIF(Invoices!AI:AJ,A588)&lt;&gt;0,SUMIF(Invoices!AI:AJ,A588,Invoices!AJ:AJ)/COUNTIF(Invoices!AI:AJ,A588),0),IF(COUNTIF(Invoices!AK:AL,A588)&lt;&gt;0,IF(COUNTIF(Invoices!AK:AL,A588)&lt;&gt;0,SUMIF(Invoices!AK:AL,A588,Invoices!AL:AL)/COUNTIF(Invoices!AK:AL,A588),0),IF(COUNTIF(Invoices!AM:AN,A588)&lt;&gt;0,IF(COUNTIF(Invoices!AM:AN,A588)&lt;&gt;0,SUMIF(Invoices!AM:AN,A588,Invoices!AN:AN)/COUNTIF(Invoices!AM:AN,A588),0),"Not Available")))))))))))))))</f>
        <v>1.99</v>
      </c>
    </row>
    <row r="589" spans="1:5" ht="13" x14ac:dyDescent="0.15">
      <c r="A589" s="6" t="s">
        <v>1636</v>
      </c>
      <c r="B589" s="6" t="s">
        <v>1637</v>
      </c>
      <c r="C589" s="6" t="s">
        <v>1081</v>
      </c>
      <c r="D589" s="6" t="s">
        <v>758</v>
      </c>
      <c r="E589" t="str">
        <f>IF(COUNTIF(Invoices!K:L,A589)&lt;&gt;0,IF(COUNTIF(Invoices!K:L,A589)&lt;&gt;0,SUMIF(Invoices!K:L,A589,Invoices!L:L)/COUNTIF(Invoices!K:L,A589),0),IF(COUNTIF(Invoices!M:N,A589)&lt;&gt;0,IF(COUNTIF(Invoices!M:N,A589)&lt;&gt;0,SUMIF(Invoices!M:N,A589,Invoices!N:N)/COUNTIF(Invoices!M:N,A589),0),IF(COUNTIF(Invoices!O:P,A589)&lt;&gt;0,IF(COUNTIF(Invoices!O:P,A589)&lt;&gt;0,SUMIF(Invoices!O:P,A589,Invoices!P:P)/COUNTIF(Invoices!O:P,A589),0),IF(COUNTIF(Invoices!Q:R,A589)&lt;&gt;0,IF(COUNTIF(Invoices!Q:R,A589)&lt;&gt;0,SUMIF(Invoices!Q:R,A589,Invoices!R:R)/COUNTIF(Invoices!Q:R,A589),0),IF(COUNTIF(Invoices!S:T,A589)&lt;&gt;0,IF(COUNTIF(Invoices!S:T,A589)&lt;&gt;0,SUMIF(Invoices!S:T,A589,Invoices!T:T)/COUNTIF(Invoices!S:T,A589),0),IF(COUNTIF(Invoices!U:V,A589)&lt;&gt;0,IF(COUNTIF(Invoices!U:V,A589)&lt;&gt;0,SUMIF(Invoices!U:V,A589,Invoices!V:V)/COUNTIF(Invoices!U:V,A589),0),IF(COUNTIF(Invoices!W:X,A589)&lt;&gt;0,IF(COUNTIF(Invoices!W:X,A589)&lt;&gt;0,SUMIF(Invoices!W:X,A589,Invoices!X:X)/COUNTIF(Invoices!W:X,A589),0),IF(COUNTIF(Invoices!Y:Z,A589)&lt;&gt;0,IF(COUNTIF(Invoices!Y:Z,A589)&lt;&gt;0,SUMIF(Invoices!Y:Z,A589,Invoices!Z:Z)/COUNTIF(Invoices!Y:Z,A589),0),IF(COUNTIF(Invoices!AA:AB,A589)&lt;&gt;0,IF(COUNTIF(Invoices!AA:AB,A589)&lt;&gt;0,SUMIF(Invoices!AA:AB,A589,Invoices!AB:AB)/COUNTIF(Invoices!AA:AB,A589),0),IF(COUNTIF(Invoices!AC:AD,A589)&lt;&gt;0,IF(COUNTIF(Invoices!AC:AD,A589)&lt;&gt;0,SUMIF(Invoices!AC:AD,A589,Invoices!AD:AD)/COUNTIF(Invoices!AC:AD,A589),0),IF(COUNTIF(Invoices!AE:AF,A589)&lt;&gt;0,IF(COUNTIF(Invoices!AE:AF,A589)&lt;&gt;0,SUMIF(Invoices!AE:AF,A589,Invoices!AF:AF)/COUNTIF(Invoices!AE:AF,A589),0),IF(COUNTIF(Invoices!AG:AH,A589)&lt;&gt;0,IF(COUNTIF(Invoices!AG:AH,A589)&lt;&gt;0,SUMIF(Invoices!AG:AH,A589,Invoices!AH:AH)/COUNTIF(Invoices!AG:AH,A589),0),IF(COUNTIF(Invoices!AI:AJ,A589)&lt;&gt;0,IF(COUNTIF(Invoices!AI:AJ,A589)&lt;&gt;0,SUMIF(Invoices!AI:AJ,A589,Invoices!AJ:AJ)/COUNTIF(Invoices!AI:AJ,A589),0),IF(COUNTIF(Invoices!AK:AL,A589)&lt;&gt;0,IF(COUNTIF(Invoices!AK:AL,A589)&lt;&gt;0,SUMIF(Invoices!AK:AL,A589,Invoices!AL:AL)/COUNTIF(Invoices!AK:AL,A589),0),IF(COUNTIF(Invoices!AM:AN,A589)&lt;&gt;0,IF(COUNTIF(Invoices!AM:AN,A589)&lt;&gt;0,SUMIF(Invoices!AM:AN,A589,Invoices!AN:AN)/COUNTIF(Invoices!AM:AN,A589),0),"Not Available")))))))))))))))</f>
        <v>Not Available</v>
      </c>
    </row>
    <row r="590" spans="1:5" ht="13" x14ac:dyDescent="0.15">
      <c r="A590" s="6" t="s">
        <v>1636</v>
      </c>
      <c r="C590" s="6" t="s">
        <v>526</v>
      </c>
      <c r="D590" s="6" t="s">
        <v>527</v>
      </c>
      <c r="E590" t="str">
        <f>IF(COUNTIF(Invoices!K:L,A590)&lt;&gt;0,IF(COUNTIF(Invoices!K:L,A590)&lt;&gt;0,SUMIF(Invoices!K:L,A590,Invoices!L:L)/COUNTIF(Invoices!K:L,A590),0),IF(COUNTIF(Invoices!M:N,A590)&lt;&gt;0,IF(COUNTIF(Invoices!M:N,A590)&lt;&gt;0,SUMIF(Invoices!M:N,A590,Invoices!N:N)/COUNTIF(Invoices!M:N,A590),0),IF(COUNTIF(Invoices!O:P,A590)&lt;&gt;0,IF(COUNTIF(Invoices!O:P,A590)&lt;&gt;0,SUMIF(Invoices!O:P,A590,Invoices!P:P)/COUNTIF(Invoices!O:P,A590),0),IF(COUNTIF(Invoices!Q:R,A590)&lt;&gt;0,IF(COUNTIF(Invoices!Q:R,A590)&lt;&gt;0,SUMIF(Invoices!Q:R,A590,Invoices!R:R)/COUNTIF(Invoices!Q:R,A590),0),IF(COUNTIF(Invoices!S:T,A590)&lt;&gt;0,IF(COUNTIF(Invoices!S:T,A590)&lt;&gt;0,SUMIF(Invoices!S:T,A590,Invoices!T:T)/COUNTIF(Invoices!S:T,A590),0),IF(COUNTIF(Invoices!U:V,A590)&lt;&gt;0,IF(COUNTIF(Invoices!U:V,A590)&lt;&gt;0,SUMIF(Invoices!U:V,A590,Invoices!V:V)/COUNTIF(Invoices!U:V,A590),0),IF(COUNTIF(Invoices!W:X,A590)&lt;&gt;0,IF(COUNTIF(Invoices!W:X,A590)&lt;&gt;0,SUMIF(Invoices!W:X,A590,Invoices!X:X)/COUNTIF(Invoices!W:X,A590),0),IF(COUNTIF(Invoices!Y:Z,A590)&lt;&gt;0,IF(COUNTIF(Invoices!Y:Z,A590)&lt;&gt;0,SUMIF(Invoices!Y:Z,A590,Invoices!Z:Z)/COUNTIF(Invoices!Y:Z,A590),0),IF(COUNTIF(Invoices!AA:AB,A590)&lt;&gt;0,IF(COUNTIF(Invoices!AA:AB,A590)&lt;&gt;0,SUMIF(Invoices!AA:AB,A590,Invoices!AB:AB)/COUNTIF(Invoices!AA:AB,A590),0),IF(COUNTIF(Invoices!AC:AD,A590)&lt;&gt;0,IF(COUNTIF(Invoices!AC:AD,A590)&lt;&gt;0,SUMIF(Invoices!AC:AD,A590,Invoices!AD:AD)/COUNTIF(Invoices!AC:AD,A590),0),IF(COUNTIF(Invoices!AE:AF,A590)&lt;&gt;0,IF(COUNTIF(Invoices!AE:AF,A590)&lt;&gt;0,SUMIF(Invoices!AE:AF,A590,Invoices!AF:AF)/COUNTIF(Invoices!AE:AF,A590),0),IF(COUNTIF(Invoices!AG:AH,A590)&lt;&gt;0,IF(COUNTIF(Invoices!AG:AH,A590)&lt;&gt;0,SUMIF(Invoices!AG:AH,A590,Invoices!AH:AH)/COUNTIF(Invoices!AG:AH,A590),0),IF(COUNTIF(Invoices!AI:AJ,A590)&lt;&gt;0,IF(COUNTIF(Invoices!AI:AJ,A590)&lt;&gt;0,SUMIF(Invoices!AI:AJ,A590,Invoices!AJ:AJ)/COUNTIF(Invoices!AI:AJ,A590),0),IF(COUNTIF(Invoices!AK:AL,A590)&lt;&gt;0,IF(COUNTIF(Invoices!AK:AL,A590)&lt;&gt;0,SUMIF(Invoices!AK:AL,A590,Invoices!AL:AL)/COUNTIF(Invoices!AK:AL,A590),0),IF(COUNTIF(Invoices!AM:AN,A590)&lt;&gt;0,IF(COUNTIF(Invoices!AM:AN,A590)&lt;&gt;0,SUMIF(Invoices!AM:AN,A590,Invoices!AN:AN)/COUNTIF(Invoices!AM:AN,A590),0),"Not Available")))))))))))))))</f>
        <v>Not Available</v>
      </c>
    </row>
    <row r="591" spans="1:5" ht="13" x14ac:dyDescent="0.15">
      <c r="A591" s="6" t="s">
        <v>1636</v>
      </c>
      <c r="C591" s="6" t="s">
        <v>517</v>
      </c>
      <c r="D591" s="6" t="s">
        <v>518</v>
      </c>
      <c r="E591" t="str">
        <f>IF(COUNTIF(Invoices!K:L,A591)&lt;&gt;0,IF(COUNTIF(Invoices!K:L,A591)&lt;&gt;0,SUMIF(Invoices!K:L,A591,Invoices!L:L)/COUNTIF(Invoices!K:L,A591),0),IF(COUNTIF(Invoices!M:N,A591)&lt;&gt;0,IF(COUNTIF(Invoices!M:N,A591)&lt;&gt;0,SUMIF(Invoices!M:N,A591,Invoices!N:N)/COUNTIF(Invoices!M:N,A591),0),IF(COUNTIF(Invoices!O:P,A591)&lt;&gt;0,IF(COUNTIF(Invoices!O:P,A591)&lt;&gt;0,SUMIF(Invoices!O:P,A591,Invoices!P:P)/COUNTIF(Invoices!O:P,A591),0),IF(COUNTIF(Invoices!Q:R,A591)&lt;&gt;0,IF(COUNTIF(Invoices!Q:R,A591)&lt;&gt;0,SUMIF(Invoices!Q:R,A591,Invoices!R:R)/COUNTIF(Invoices!Q:R,A591),0),IF(COUNTIF(Invoices!S:T,A591)&lt;&gt;0,IF(COUNTIF(Invoices!S:T,A591)&lt;&gt;0,SUMIF(Invoices!S:T,A591,Invoices!T:T)/COUNTIF(Invoices!S:T,A591),0),IF(COUNTIF(Invoices!U:V,A591)&lt;&gt;0,IF(COUNTIF(Invoices!U:V,A591)&lt;&gt;0,SUMIF(Invoices!U:V,A591,Invoices!V:V)/COUNTIF(Invoices!U:V,A591),0),IF(COUNTIF(Invoices!W:X,A591)&lt;&gt;0,IF(COUNTIF(Invoices!W:X,A591)&lt;&gt;0,SUMIF(Invoices!W:X,A591,Invoices!X:X)/COUNTIF(Invoices!W:X,A591),0),IF(COUNTIF(Invoices!Y:Z,A591)&lt;&gt;0,IF(COUNTIF(Invoices!Y:Z,A591)&lt;&gt;0,SUMIF(Invoices!Y:Z,A591,Invoices!Z:Z)/COUNTIF(Invoices!Y:Z,A591),0),IF(COUNTIF(Invoices!AA:AB,A591)&lt;&gt;0,IF(COUNTIF(Invoices!AA:AB,A591)&lt;&gt;0,SUMIF(Invoices!AA:AB,A591,Invoices!AB:AB)/COUNTIF(Invoices!AA:AB,A591),0),IF(COUNTIF(Invoices!AC:AD,A591)&lt;&gt;0,IF(COUNTIF(Invoices!AC:AD,A591)&lt;&gt;0,SUMIF(Invoices!AC:AD,A591,Invoices!AD:AD)/COUNTIF(Invoices!AC:AD,A591),0),IF(COUNTIF(Invoices!AE:AF,A591)&lt;&gt;0,IF(COUNTIF(Invoices!AE:AF,A591)&lt;&gt;0,SUMIF(Invoices!AE:AF,A591,Invoices!AF:AF)/COUNTIF(Invoices!AE:AF,A591),0),IF(COUNTIF(Invoices!AG:AH,A591)&lt;&gt;0,IF(COUNTIF(Invoices!AG:AH,A591)&lt;&gt;0,SUMIF(Invoices!AG:AH,A591,Invoices!AH:AH)/COUNTIF(Invoices!AG:AH,A591),0),IF(COUNTIF(Invoices!AI:AJ,A591)&lt;&gt;0,IF(COUNTIF(Invoices!AI:AJ,A591)&lt;&gt;0,SUMIF(Invoices!AI:AJ,A591,Invoices!AJ:AJ)/COUNTIF(Invoices!AI:AJ,A591),0),IF(COUNTIF(Invoices!AK:AL,A591)&lt;&gt;0,IF(COUNTIF(Invoices!AK:AL,A591)&lt;&gt;0,SUMIF(Invoices!AK:AL,A591,Invoices!AL:AL)/COUNTIF(Invoices!AK:AL,A591),0),IF(COUNTIF(Invoices!AM:AN,A591)&lt;&gt;0,IF(COUNTIF(Invoices!AM:AN,A591)&lt;&gt;0,SUMIF(Invoices!AM:AN,A591,Invoices!AN:AN)/COUNTIF(Invoices!AM:AN,A591),0),"Not Available")))))))))))))))</f>
        <v>Not Available</v>
      </c>
    </row>
    <row r="592" spans="1:5" ht="13" x14ac:dyDescent="0.15">
      <c r="A592" s="6" t="s">
        <v>1638</v>
      </c>
      <c r="B592" s="6" t="s">
        <v>1639</v>
      </c>
      <c r="C592" s="6" t="s">
        <v>1640</v>
      </c>
      <c r="D592" s="6" t="s">
        <v>1641</v>
      </c>
      <c r="E592" t="str">
        <f>IF(COUNTIF(Invoices!K:L,A592)&lt;&gt;0,IF(COUNTIF(Invoices!K:L,A592)&lt;&gt;0,SUMIF(Invoices!K:L,A592,Invoices!L:L)/COUNTIF(Invoices!K:L,A592),0),IF(COUNTIF(Invoices!M:N,A592)&lt;&gt;0,IF(COUNTIF(Invoices!M:N,A592)&lt;&gt;0,SUMIF(Invoices!M:N,A592,Invoices!N:N)/COUNTIF(Invoices!M:N,A592),0),IF(COUNTIF(Invoices!O:P,A592)&lt;&gt;0,IF(COUNTIF(Invoices!O:P,A592)&lt;&gt;0,SUMIF(Invoices!O:P,A592,Invoices!P:P)/COUNTIF(Invoices!O:P,A592),0),IF(COUNTIF(Invoices!Q:R,A592)&lt;&gt;0,IF(COUNTIF(Invoices!Q:R,A592)&lt;&gt;0,SUMIF(Invoices!Q:R,A592,Invoices!R:R)/COUNTIF(Invoices!Q:R,A592),0),IF(COUNTIF(Invoices!S:T,A592)&lt;&gt;0,IF(COUNTIF(Invoices!S:T,A592)&lt;&gt;0,SUMIF(Invoices!S:T,A592,Invoices!T:T)/COUNTIF(Invoices!S:T,A592),0),IF(COUNTIF(Invoices!U:V,A592)&lt;&gt;0,IF(COUNTIF(Invoices!U:V,A592)&lt;&gt;0,SUMIF(Invoices!U:V,A592,Invoices!V:V)/COUNTIF(Invoices!U:V,A592),0),IF(COUNTIF(Invoices!W:X,A592)&lt;&gt;0,IF(COUNTIF(Invoices!W:X,A592)&lt;&gt;0,SUMIF(Invoices!W:X,A592,Invoices!X:X)/COUNTIF(Invoices!W:X,A592),0),IF(COUNTIF(Invoices!Y:Z,A592)&lt;&gt;0,IF(COUNTIF(Invoices!Y:Z,A592)&lt;&gt;0,SUMIF(Invoices!Y:Z,A592,Invoices!Z:Z)/COUNTIF(Invoices!Y:Z,A592),0),IF(COUNTIF(Invoices!AA:AB,A592)&lt;&gt;0,IF(COUNTIF(Invoices!AA:AB,A592)&lt;&gt;0,SUMIF(Invoices!AA:AB,A592,Invoices!AB:AB)/COUNTIF(Invoices!AA:AB,A592),0),IF(COUNTIF(Invoices!AC:AD,A592)&lt;&gt;0,IF(COUNTIF(Invoices!AC:AD,A592)&lt;&gt;0,SUMIF(Invoices!AC:AD,A592,Invoices!AD:AD)/COUNTIF(Invoices!AC:AD,A592),0),IF(COUNTIF(Invoices!AE:AF,A592)&lt;&gt;0,IF(COUNTIF(Invoices!AE:AF,A592)&lt;&gt;0,SUMIF(Invoices!AE:AF,A592,Invoices!AF:AF)/COUNTIF(Invoices!AE:AF,A592),0),IF(COUNTIF(Invoices!AG:AH,A592)&lt;&gt;0,IF(COUNTIF(Invoices!AG:AH,A592)&lt;&gt;0,SUMIF(Invoices!AG:AH,A592,Invoices!AH:AH)/COUNTIF(Invoices!AG:AH,A592),0),IF(COUNTIF(Invoices!AI:AJ,A592)&lt;&gt;0,IF(COUNTIF(Invoices!AI:AJ,A592)&lt;&gt;0,SUMIF(Invoices!AI:AJ,A592,Invoices!AJ:AJ)/COUNTIF(Invoices!AI:AJ,A592),0),IF(COUNTIF(Invoices!AK:AL,A592)&lt;&gt;0,IF(COUNTIF(Invoices!AK:AL,A592)&lt;&gt;0,SUMIF(Invoices!AK:AL,A592,Invoices!AL:AL)/COUNTIF(Invoices!AK:AL,A592),0),IF(COUNTIF(Invoices!AM:AN,A592)&lt;&gt;0,IF(COUNTIF(Invoices!AM:AN,A592)&lt;&gt;0,SUMIF(Invoices!AM:AN,A592,Invoices!AN:AN)/COUNTIF(Invoices!AM:AN,A592),0),"Not Available")))))))))))))))</f>
        <v>Not Available</v>
      </c>
    </row>
    <row r="593" spans="1:5" ht="13" x14ac:dyDescent="0.15">
      <c r="A593" s="6" t="s">
        <v>1642</v>
      </c>
      <c r="C593" s="6" t="s">
        <v>666</v>
      </c>
      <c r="D593" s="6" t="s">
        <v>667</v>
      </c>
      <c r="E593">
        <f ca="1">IF(COUNTIF(Invoices!K:L,A593)&lt;&gt;0,IF(COUNTIF(Invoices!K:L,A593)&lt;&gt;0,SUMIF(Invoices!K:L,A593,Invoices!L:L)/COUNTIF(Invoices!K:L,A593),0),IF(COUNTIF(Invoices!M:N,A593)&lt;&gt;0,IF(COUNTIF(Invoices!M:N,A593)&lt;&gt;0,SUMIF(Invoices!M:N,A593,Invoices!N:N)/COUNTIF(Invoices!M:N,A593),0),IF(COUNTIF(Invoices!O:P,A593)&lt;&gt;0,IF(COUNTIF(Invoices!O:P,A593)&lt;&gt;0,SUMIF(Invoices!O:P,A593,Invoices!P:P)/COUNTIF(Invoices!O:P,A593),0),IF(COUNTIF(Invoices!Q:R,A593)&lt;&gt;0,IF(COUNTIF(Invoices!Q:R,A593)&lt;&gt;0,SUMIF(Invoices!Q:R,A593,Invoices!R:R)/COUNTIF(Invoices!Q:R,A593),0),IF(COUNTIF(Invoices!S:T,A593)&lt;&gt;0,IF(COUNTIF(Invoices!S:T,A593)&lt;&gt;0,SUMIF(Invoices!S:T,A593,Invoices!T:T)/COUNTIF(Invoices!S:T,A593),0),IF(COUNTIF(Invoices!U:V,A593)&lt;&gt;0,IF(COUNTIF(Invoices!U:V,A593)&lt;&gt;0,SUMIF(Invoices!U:V,A593,Invoices!V:V)/COUNTIF(Invoices!U:V,A593),0),IF(COUNTIF(Invoices!W:X,A593)&lt;&gt;0,IF(COUNTIF(Invoices!W:X,A593)&lt;&gt;0,SUMIF(Invoices!W:X,A593,Invoices!X:X)/COUNTIF(Invoices!W:X,A593),0),IF(COUNTIF(Invoices!Y:Z,A593)&lt;&gt;0,IF(COUNTIF(Invoices!Y:Z,A593)&lt;&gt;0,SUMIF(Invoices!Y:Z,A593,Invoices!Z:Z)/COUNTIF(Invoices!Y:Z,A593),0),IF(COUNTIF(Invoices!AA:AB,A593)&lt;&gt;0,IF(COUNTIF(Invoices!AA:AB,A593)&lt;&gt;0,SUMIF(Invoices!AA:AB,A593,Invoices!AB:AB)/COUNTIF(Invoices!AA:AB,A593),0),IF(COUNTIF(Invoices!AC:AD,A593)&lt;&gt;0,IF(COUNTIF(Invoices!AC:AD,A593)&lt;&gt;0,SUMIF(Invoices!AC:AD,A593,Invoices!AD:AD)/COUNTIF(Invoices!AC:AD,A593),0),IF(COUNTIF(Invoices!AE:AF,A593)&lt;&gt;0,IF(COUNTIF(Invoices!AE:AF,A593)&lt;&gt;0,SUMIF(Invoices!AE:AF,A593,Invoices!AF:AF)/COUNTIF(Invoices!AE:AF,A593),0),IF(COUNTIF(Invoices!AG:AH,A593)&lt;&gt;0,IF(COUNTIF(Invoices!AG:AH,A593)&lt;&gt;0,SUMIF(Invoices!AG:AH,A593,Invoices!AH:AH)/COUNTIF(Invoices!AG:AH,A593),0),IF(COUNTIF(Invoices!AI:AJ,A593)&lt;&gt;0,IF(COUNTIF(Invoices!AI:AJ,A593)&lt;&gt;0,SUMIF(Invoices!AI:AJ,A593,Invoices!AJ:AJ)/COUNTIF(Invoices!AI:AJ,A593),0),IF(COUNTIF(Invoices!AK:AL,A593)&lt;&gt;0,IF(COUNTIF(Invoices!AK:AL,A593)&lt;&gt;0,SUMIF(Invoices!AK:AL,A593,Invoices!AL:AL)/COUNTIF(Invoices!AK:AL,A593),0),IF(COUNTIF(Invoices!AM:AN,A593)&lt;&gt;0,IF(COUNTIF(Invoices!AM:AN,A593)&lt;&gt;0,SUMIF(Invoices!AM:AN,A593,Invoices!AN:AN)/COUNTIF(Invoices!AM:AN,A593),0),"Not Available")))))))))))))))</f>
        <v>0.99</v>
      </c>
    </row>
    <row r="594" spans="1:5" ht="13" x14ac:dyDescent="0.15">
      <c r="A594" s="6" t="s">
        <v>1643</v>
      </c>
      <c r="C594" s="6" t="s">
        <v>1133</v>
      </c>
      <c r="D594" s="6" t="s">
        <v>600</v>
      </c>
      <c r="E594">
        <f ca="1">IF(COUNTIF(Invoices!K:L,A594)&lt;&gt;0,IF(COUNTIF(Invoices!K:L,A594)&lt;&gt;0,SUMIF(Invoices!K:L,A594,Invoices!L:L)/COUNTIF(Invoices!K:L,A594),0),IF(COUNTIF(Invoices!M:N,A594)&lt;&gt;0,IF(COUNTIF(Invoices!M:N,A594)&lt;&gt;0,SUMIF(Invoices!M:N,A594,Invoices!N:N)/COUNTIF(Invoices!M:N,A594),0),IF(COUNTIF(Invoices!O:P,A594)&lt;&gt;0,IF(COUNTIF(Invoices!O:P,A594)&lt;&gt;0,SUMIF(Invoices!O:P,A594,Invoices!P:P)/COUNTIF(Invoices!O:P,A594),0),IF(COUNTIF(Invoices!Q:R,A594)&lt;&gt;0,IF(COUNTIF(Invoices!Q:R,A594)&lt;&gt;0,SUMIF(Invoices!Q:R,A594,Invoices!R:R)/COUNTIF(Invoices!Q:R,A594),0),IF(COUNTIF(Invoices!S:T,A594)&lt;&gt;0,IF(COUNTIF(Invoices!S:T,A594)&lt;&gt;0,SUMIF(Invoices!S:T,A594,Invoices!T:T)/COUNTIF(Invoices!S:T,A594),0),IF(COUNTIF(Invoices!U:V,A594)&lt;&gt;0,IF(COUNTIF(Invoices!U:V,A594)&lt;&gt;0,SUMIF(Invoices!U:V,A594,Invoices!V:V)/COUNTIF(Invoices!U:V,A594),0),IF(COUNTIF(Invoices!W:X,A594)&lt;&gt;0,IF(COUNTIF(Invoices!W:X,A594)&lt;&gt;0,SUMIF(Invoices!W:X,A594,Invoices!X:X)/COUNTIF(Invoices!W:X,A594),0),IF(COUNTIF(Invoices!Y:Z,A594)&lt;&gt;0,IF(COUNTIF(Invoices!Y:Z,A594)&lt;&gt;0,SUMIF(Invoices!Y:Z,A594,Invoices!Z:Z)/COUNTIF(Invoices!Y:Z,A594),0),IF(COUNTIF(Invoices!AA:AB,A594)&lt;&gt;0,IF(COUNTIF(Invoices!AA:AB,A594)&lt;&gt;0,SUMIF(Invoices!AA:AB,A594,Invoices!AB:AB)/COUNTIF(Invoices!AA:AB,A594),0),IF(COUNTIF(Invoices!AC:AD,A594)&lt;&gt;0,IF(COUNTIF(Invoices!AC:AD,A594)&lt;&gt;0,SUMIF(Invoices!AC:AD,A594,Invoices!AD:AD)/COUNTIF(Invoices!AC:AD,A594),0),IF(COUNTIF(Invoices!AE:AF,A594)&lt;&gt;0,IF(COUNTIF(Invoices!AE:AF,A594)&lt;&gt;0,SUMIF(Invoices!AE:AF,A594,Invoices!AF:AF)/COUNTIF(Invoices!AE:AF,A594),0),IF(COUNTIF(Invoices!AG:AH,A594)&lt;&gt;0,IF(COUNTIF(Invoices!AG:AH,A594)&lt;&gt;0,SUMIF(Invoices!AG:AH,A594,Invoices!AH:AH)/COUNTIF(Invoices!AG:AH,A594),0),IF(COUNTIF(Invoices!AI:AJ,A594)&lt;&gt;0,IF(COUNTIF(Invoices!AI:AJ,A594)&lt;&gt;0,SUMIF(Invoices!AI:AJ,A594,Invoices!AJ:AJ)/COUNTIF(Invoices!AI:AJ,A594),0),IF(COUNTIF(Invoices!AK:AL,A594)&lt;&gt;0,IF(COUNTIF(Invoices!AK:AL,A594)&lt;&gt;0,SUMIF(Invoices!AK:AL,A594,Invoices!AL:AL)/COUNTIF(Invoices!AK:AL,A594),0),IF(COUNTIF(Invoices!AM:AN,A594)&lt;&gt;0,IF(COUNTIF(Invoices!AM:AN,A594)&lt;&gt;0,SUMIF(Invoices!AM:AN,A594,Invoices!AN:AN)/COUNTIF(Invoices!AM:AN,A594),0),"Not Available")))))))))))))))</f>
        <v>0.99</v>
      </c>
    </row>
    <row r="595" spans="1:5" ht="13" x14ac:dyDescent="0.15">
      <c r="A595" s="6" t="s">
        <v>1644</v>
      </c>
      <c r="B595" s="6" t="s">
        <v>1645</v>
      </c>
      <c r="C595" s="6" t="s">
        <v>587</v>
      </c>
      <c r="D595" s="6" t="s">
        <v>587</v>
      </c>
      <c r="E595" t="str">
        <f>IF(COUNTIF(Invoices!K:L,A595)&lt;&gt;0,IF(COUNTIF(Invoices!K:L,A595)&lt;&gt;0,SUMIF(Invoices!K:L,A595,Invoices!L:L)/COUNTIF(Invoices!K:L,A595),0),IF(COUNTIF(Invoices!M:N,A595)&lt;&gt;0,IF(COUNTIF(Invoices!M:N,A595)&lt;&gt;0,SUMIF(Invoices!M:N,A595,Invoices!N:N)/COUNTIF(Invoices!M:N,A595),0),IF(COUNTIF(Invoices!O:P,A595)&lt;&gt;0,IF(COUNTIF(Invoices!O:P,A595)&lt;&gt;0,SUMIF(Invoices!O:P,A595,Invoices!P:P)/COUNTIF(Invoices!O:P,A595),0),IF(COUNTIF(Invoices!Q:R,A595)&lt;&gt;0,IF(COUNTIF(Invoices!Q:R,A595)&lt;&gt;0,SUMIF(Invoices!Q:R,A595,Invoices!R:R)/COUNTIF(Invoices!Q:R,A595),0),IF(COUNTIF(Invoices!S:T,A595)&lt;&gt;0,IF(COUNTIF(Invoices!S:T,A595)&lt;&gt;0,SUMIF(Invoices!S:T,A595,Invoices!T:T)/COUNTIF(Invoices!S:T,A595),0),IF(COUNTIF(Invoices!U:V,A595)&lt;&gt;0,IF(COUNTIF(Invoices!U:V,A595)&lt;&gt;0,SUMIF(Invoices!U:V,A595,Invoices!V:V)/COUNTIF(Invoices!U:V,A595),0),IF(COUNTIF(Invoices!W:X,A595)&lt;&gt;0,IF(COUNTIF(Invoices!W:X,A595)&lt;&gt;0,SUMIF(Invoices!W:X,A595,Invoices!X:X)/COUNTIF(Invoices!W:X,A595),0),IF(COUNTIF(Invoices!Y:Z,A595)&lt;&gt;0,IF(COUNTIF(Invoices!Y:Z,A595)&lt;&gt;0,SUMIF(Invoices!Y:Z,A595,Invoices!Z:Z)/COUNTIF(Invoices!Y:Z,A595),0),IF(COUNTIF(Invoices!AA:AB,A595)&lt;&gt;0,IF(COUNTIF(Invoices!AA:AB,A595)&lt;&gt;0,SUMIF(Invoices!AA:AB,A595,Invoices!AB:AB)/COUNTIF(Invoices!AA:AB,A595),0),IF(COUNTIF(Invoices!AC:AD,A595)&lt;&gt;0,IF(COUNTIF(Invoices!AC:AD,A595)&lt;&gt;0,SUMIF(Invoices!AC:AD,A595,Invoices!AD:AD)/COUNTIF(Invoices!AC:AD,A595),0),IF(COUNTIF(Invoices!AE:AF,A595)&lt;&gt;0,IF(COUNTIF(Invoices!AE:AF,A595)&lt;&gt;0,SUMIF(Invoices!AE:AF,A595,Invoices!AF:AF)/COUNTIF(Invoices!AE:AF,A595),0),IF(COUNTIF(Invoices!AG:AH,A595)&lt;&gt;0,IF(COUNTIF(Invoices!AG:AH,A595)&lt;&gt;0,SUMIF(Invoices!AG:AH,A595,Invoices!AH:AH)/COUNTIF(Invoices!AG:AH,A595),0),IF(COUNTIF(Invoices!AI:AJ,A595)&lt;&gt;0,IF(COUNTIF(Invoices!AI:AJ,A595)&lt;&gt;0,SUMIF(Invoices!AI:AJ,A595,Invoices!AJ:AJ)/COUNTIF(Invoices!AI:AJ,A595),0),IF(COUNTIF(Invoices!AK:AL,A595)&lt;&gt;0,IF(COUNTIF(Invoices!AK:AL,A595)&lt;&gt;0,SUMIF(Invoices!AK:AL,A595,Invoices!AL:AL)/COUNTIF(Invoices!AK:AL,A595),0),IF(COUNTIF(Invoices!AM:AN,A595)&lt;&gt;0,IF(COUNTIF(Invoices!AM:AN,A595)&lt;&gt;0,SUMIF(Invoices!AM:AN,A595,Invoices!AN:AN)/COUNTIF(Invoices!AM:AN,A595),0),"Not Available")))))))))))))))</f>
        <v>Not Available</v>
      </c>
    </row>
    <row r="596" spans="1:5" ht="13" x14ac:dyDescent="0.15">
      <c r="A596" s="6" t="s">
        <v>1646</v>
      </c>
      <c r="B596" s="6" t="s">
        <v>1647</v>
      </c>
      <c r="C596" s="6" t="s">
        <v>918</v>
      </c>
      <c r="D596" s="6" t="s">
        <v>919</v>
      </c>
      <c r="E596" t="str">
        <f>IF(COUNTIF(Invoices!K:L,A596)&lt;&gt;0,IF(COUNTIF(Invoices!K:L,A596)&lt;&gt;0,SUMIF(Invoices!K:L,A596,Invoices!L:L)/COUNTIF(Invoices!K:L,A596),0),IF(COUNTIF(Invoices!M:N,A596)&lt;&gt;0,IF(COUNTIF(Invoices!M:N,A596)&lt;&gt;0,SUMIF(Invoices!M:N,A596,Invoices!N:N)/COUNTIF(Invoices!M:N,A596),0),IF(COUNTIF(Invoices!O:P,A596)&lt;&gt;0,IF(COUNTIF(Invoices!O:P,A596)&lt;&gt;0,SUMIF(Invoices!O:P,A596,Invoices!P:P)/COUNTIF(Invoices!O:P,A596),0),IF(COUNTIF(Invoices!Q:R,A596)&lt;&gt;0,IF(COUNTIF(Invoices!Q:R,A596)&lt;&gt;0,SUMIF(Invoices!Q:R,A596,Invoices!R:R)/COUNTIF(Invoices!Q:R,A596),0),IF(COUNTIF(Invoices!S:T,A596)&lt;&gt;0,IF(COUNTIF(Invoices!S:T,A596)&lt;&gt;0,SUMIF(Invoices!S:T,A596,Invoices!T:T)/COUNTIF(Invoices!S:T,A596),0),IF(COUNTIF(Invoices!U:V,A596)&lt;&gt;0,IF(COUNTIF(Invoices!U:V,A596)&lt;&gt;0,SUMIF(Invoices!U:V,A596,Invoices!V:V)/COUNTIF(Invoices!U:V,A596),0),IF(COUNTIF(Invoices!W:X,A596)&lt;&gt;0,IF(COUNTIF(Invoices!W:X,A596)&lt;&gt;0,SUMIF(Invoices!W:X,A596,Invoices!X:X)/COUNTIF(Invoices!W:X,A596),0),IF(COUNTIF(Invoices!Y:Z,A596)&lt;&gt;0,IF(COUNTIF(Invoices!Y:Z,A596)&lt;&gt;0,SUMIF(Invoices!Y:Z,A596,Invoices!Z:Z)/COUNTIF(Invoices!Y:Z,A596),0),IF(COUNTIF(Invoices!AA:AB,A596)&lt;&gt;0,IF(COUNTIF(Invoices!AA:AB,A596)&lt;&gt;0,SUMIF(Invoices!AA:AB,A596,Invoices!AB:AB)/COUNTIF(Invoices!AA:AB,A596),0),IF(COUNTIF(Invoices!AC:AD,A596)&lt;&gt;0,IF(COUNTIF(Invoices!AC:AD,A596)&lt;&gt;0,SUMIF(Invoices!AC:AD,A596,Invoices!AD:AD)/COUNTIF(Invoices!AC:AD,A596),0),IF(COUNTIF(Invoices!AE:AF,A596)&lt;&gt;0,IF(COUNTIF(Invoices!AE:AF,A596)&lt;&gt;0,SUMIF(Invoices!AE:AF,A596,Invoices!AF:AF)/COUNTIF(Invoices!AE:AF,A596),0),IF(COUNTIF(Invoices!AG:AH,A596)&lt;&gt;0,IF(COUNTIF(Invoices!AG:AH,A596)&lt;&gt;0,SUMIF(Invoices!AG:AH,A596,Invoices!AH:AH)/COUNTIF(Invoices!AG:AH,A596),0),IF(COUNTIF(Invoices!AI:AJ,A596)&lt;&gt;0,IF(COUNTIF(Invoices!AI:AJ,A596)&lt;&gt;0,SUMIF(Invoices!AI:AJ,A596,Invoices!AJ:AJ)/COUNTIF(Invoices!AI:AJ,A596),0),IF(COUNTIF(Invoices!AK:AL,A596)&lt;&gt;0,IF(COUNTIF(Invoices!AK:AL,A596)&lt;&gt;0,SUMIF(Invoices!AK:AL,A596,Invoices!AL:AL)/COUNTIF(Invoices!AK:AL,A596),0),IF(COUNTIF(Invoices!AM:AN,A596)&lt;&gt;0,IF(COUNTIF(Invoices!AM:AN,A596)&lt;&gt;0,SUMIF(Invoices!AM:AN,A596,Invoices!AN:AN)/COUNTIF(Invoices!AM:AN,A596),0),"Not Available")))))))))))))))</f>
        <v>Not Available</v>
      </c>
    </row>
    <row r="597" spans="1:5" ht="13" x14ac:dyDescent="0.15">
      <c r="A597" s="6" t="s">
        <v>1648</v>
      </c>
      <c r="B597" s="6" t="s">
        <v>1032</v>
      </c>
      <c r="C597" s="6" t="s">
        <v>1033</v>
      </c>
      <c r="D597" s="6" t="s">
        <v>1034</v>
      </c>
      <c r="E597" t="str">
        <f>IF(COUNTIF(Invoices!K:L,A597)&lt;&gt;0,IF(COUNTIF(Invoices!K:L,A597)&lt;&gt;0,SUMIF(Invoices!K:L,A597,Invoices!L:L)/COUNTIF(Invoices!K:L,A597),0),IF(COUNTIF(Invoices!M:N,A597)&lt;&gt;0,IF(COUNTIF(Invoices!M:N,A597)&lt;&gt;0,SUMIF(Invoices!M:N,A597,Invoices!N:N)/COUNTIF(Invoices!M:N,A597),0),IF(COUNTIF(Invoices!O:P,A597)&lt;&gt;0,IF(COUNTIF(Invoices!O:P,A597)&lt;&gt;0,SUMIF(Invoices!O:P,A597,Invoices!P:P)/COUNTIF(Invoices!O:P,A597),0),IF(COUNTIF(Invoices!Q:R,A597)&lt;&gt;0,IF(COUNTIF(Invoices!Q:R,A597)&lt;&gt;0,SUMIF(Invoices!Q:R,A597,Invoices!R:R)/COUNTIF(Invoices!Q:R,A597),0),IF(COUNTIF(Invoices!S:T,A597)&lt;&gt;0,IF(COUNTIF(Invoices!S:T,A597)&lt;&gt;0,SUMIF(Invoices!S:T,A597,Invoices!T:T)/COUNTIF(Invoices!S:T,A597),0),IF(COUNTIF(Invoices!U:V,A597)&lt;&gt;0,IF(COUNTIF(Invoices!U:V,A597)&lt;&gt;0,SUMIF(Invoices!U:V,A597,Invoices!V:V)/COUNTIF(Invoices!U:V,A597),0),IF(COUNTIF(Invoices!W:X,A597)&lt;&gt;0,IF(COUNTIF(Invoices!W:X,A597)&lt;&gt;0,SUMIF(Invoices!W:X,A597,Invoices!X:X)/COUNTIF(Invoices!W:X,A597),0),IF(COUNTIF(Invoices!Y:Z,A597)&lt;&gt;0,IF(COUNTIF(Invoices!Y:Z,A597)&lt;&gt;0,SUMIF(Invoices!Y:Z,A597,Invoices!Z:Z)/COUNTIF(Invoices!Y:Z,A597),0),IF(COUNTIF(Invoices!AA:AB,A597)&lt;&gt;0,IF(COUNTIF(Invoices!AA:AB,A597)&lt;&gt;0,SUMIF(Invoices!AA:AB,A597,Invoices!AB:AB)/COUNTIF(Invoices!AA:AB,A597),0),IF(COUNTIF(Invoices!AC:AD,A597)&lt;&gt;0,IF(COUNTIF(Invoices!AC:AD,A597)&lt;&gt;0,SUMIF(Invoices!AC:AD,A597,Invoices!AD:AD)/COUNTIF(Invoices!AC:AD,A597),0),IF(COUNTIF(Invoices!AE:AF,A597)&lt;&gt;0,IF(COUNTIF(Invoices!AE:AF,A597)&lt;&gt;0,SUMIF(Invoices!AE:AF,A597,Invoices!AF:AF)/COUNTIF(Invoices!AE:AF,A597),0),IF(COUNTIF(Invoices!AG:AH,A597)&lt;&gt;0,IF(COUNTIF(Invoices!AG:AH,A597)&lt;&gt;0,SUMIF(Invoices!AG:AH,A597,Invoices!AH:AH)/COUNTIF(Invoices!AG:AH,A597),0),IF(COUNTIF(Invoices!AI:AJ,A597)&lt;&gt;0,IF(COUNTIF(Invoices!AI:AJ,A597)&lt;&gt;0,SUMIF(Invoices!AI:AJ,A597,Invoices!AJ:AJ)/COUNTIF(Invoices!AI:AJ,A597),0),IF(COUNTIF(Invoices!AK:AL,A597)&lt;&gt;0,IF(COUNTIF(Invoices!AK:AL,A597)&lt;&gt;0,SUMIF(Invoices!AK:AL,A597,Invoices!AL:AL)/COUNTIF(Invoices!AK:AL,A597),0),IF(COUNTIF(Invoices!AM:AN,A597)&lt;&gt;0,IF(COUNTIF(Invoices!AM:AN,A597)&lt;&gt;0,SUMIF(Invoices!AM:AN,A597,Invoices!AN:AN)/COUNTIF(Invoices!AM:AN,A597),0),"Not Available")))))))))))))))</f>
        <v>Not Available</v>
      </c>
    </row>
    <row r="598" spans="1:5" ht="13" x14ac:dyDescent="0.15">
      <c r="A598" s="6" t="s">
        <v>1649</v>
      </c>
      <c r="B598" s="6" t="s">
        <v>1223</v>
      </c>
      <c r="C598" s="6" t="s">
        <v>1440</v>
      </c>
      <c r="D598" s="6" t="s">
        <v>976</v>
      </c>
      <c r="E598" t="str">
        <f>IF(COUNTIF(Invoices!K:L,A598)&lt;&gt;0,IF(COUNTIF(Invoices!K:L,A598)&lt;&gt;0,SUMIF(Invoices!K:L,A598,Invoices!L:L)/COUNTIF(Invoices!K:L,A598),0),IF(COUNTIF(Invoices!M:N,A598)&lt;&gt;0,IF(COUNTIF(Invoices!M:N,A598)&lt;&gt;0,SUMIF(Invoices!M:N,A598,Invoices!N:N)/COUNTIF(Invoices!M:N,A598),0),IF(COUNTIF(Invoices!O:P,A598)&lt;&gt;0,IF(COUNTIF(Invoices!O:P,A598)&lt;&gt;0,SUMIF(Invoices!O:P,A598,Invoices!P:P)/COUNTIF(Invoices!O:P,A598),0),IF(COUNTIF(Invoices!Q:R,A598)&lt;&gt;0,IF(COUNTIF(Invoices!Q:R,A598)&lt;&gt;0,SUMIF(Invoices!Q:R,A598,Invoices!R:R)/COUNTIF(Invoices!Q:R,A598),0),IF(COUNTIF(Invoices!S:T,A598)&lt;&gt;0,IF(COUNTIF(Invoices!S:T,A598)&lt;&gt;0,SUMIF(Invoices!S:T,A598,Invoices!T:T)/COUNTIF(Invoices!S:T,A598),0),IF(COUNTIF(Invoices!U:V,A598)&lt;&gt;0,IF(COUNTIF(Invoices!U:V,A598)&lt;&gt;0,SUMIF(Invoices!U:V,A598,Invoices!V:V)/COUNTIF(Invoices!U:V,A598),0),IF(COUNTIF(Invoices!W:X,A598)&lt;&gt;0,IF(COUNTIF(Invoices!W:X,A598)&lt;&gt;0,SUMIF(Invoices!W:X,A598,Invoices!X:X)/COUNTIF(Invoices!W:X,A598),0),IF(COUNTIF(Invoices!Y:Z,A598)&lt;&gt;0,IF(COUNTIF(Invoices!Y:Z,A598)&lt;&gt;0,SUMIF(Invoices!Y:Z,A598,Invoices!Z:Z)/COUNTIF(Invoices!Y:Z,A598),0),IF(COUNTIF(Invoices!AA:AB,A598)&lt;&gt;0,IF(COUNTIF(Invoices!AA:AB,A598)&lt;&gt;0,SUMIF(Invoices!AA:AB,A598,Invoices!AB:AB)/COUNTIF(Invoices!AA:AB,A598),0),IF(COUNTIF(Invoices!AC:AD,A598)&lt;&gt;0,IF(COUNTIF(Invoices!AC:AD,A598)&lt;&gt;0,SUMIF(Invoices!AC:AD,A598,Invoices!AD:AD)/COUNTIF(Invoices!AC:AD,A598),0),IF(COUNTIF(Invoices!AE:AF,A598)&lt;&gt;0,IF(COUNTIF(Invoices!AE:AF,A598)&lt;&gt;0,SUMIF(Invoices!AE:AF,A598,Invoices!AF:AF)/COUNTIF(Invoices!AE:AF,A598),0),IF(COUNTIF(Invoices!AG:AH,A598)&lt;&gt;0,IF(COUNTIF(Invoices!AG:AH,A598)&lt;&gt;0,SUMIF(Invoices!AG:AH,A598,Invoices!AH:AH)/COUNTIF(Invoices!AG:AH,A598),0),IF(COUNTIF(Invoices!AI:AJ,A598)&lt;&gt;0,IF(COUNTIF(Invoices!AI:AJ,A598)&lt;&gt;0,SUMIF(Invoices!AI:AJ,A598,Invoices!AJ:AJ)/COUNTIF(Invoices!AI:AJ,A598),0),IF(COUNTIF(Invoices!AK:AL,A598)&lt;&gt;0,IF(COUNTIF(Invoices!AK:AL,A598)&lt;&gt;0,SUMIF(Invoices!AK:AL,A598,Invoices!AL:AL)/COUNTIF(Invoices!AK:AL,A598),0),IF(COUNTIF(Invoices!AM:AN,A598)&lt;&gt;0,IF(COUNTIF(Invoices!AM:AN,A598)&lt;&gt;0,SUMIF(Invoices!AM:AN,A598,Invoices!AN:AN)/COUNTIF(Invoices!AM:AN,A598),0),"Not Available")))))))))))))))</f>
        <v>Not Available</v>
      </c>
    </row>
    <row r="599" spans="1:5" ht="13" x14ac:dyDescent="0.15">
      <c r="A599" s="6" t="s">
        <v>1650</v>
      </c>
      <c r="B599" s="6" t="s">
        <v>912</v>
      </c>
      <c r="C599" s="6" t="s">
        <v>913</v>
      </c>
      <c r="D599" s="6" t="s">
        <v>912</v>
      </c>
      <c r="E599" t="str">
        <f>IF(COUNTIF(Invoices!K:L,A599)&lt;&gt;0,IF(COUNTIF(Invoices!K:L,A599)&lt;&gt;0,SUMIF(Invoices!K:L,A599,Invoices!L:L)/COUNTIF(Invoices!K:L,A599),0),IF(COUNTIF(Invoices!M:N,A599)&lt;&gt;0,IF(COUNTIF(Invoices!M:N,A599)&lt;&gt;0,SUMIF(Invoices!M:N,A599,Invoices!N:N)/COUNTIF(Invoices!M:N,A599),0),IF(COUNTIF(Invoices!O:P,A599)&lt;&gt;0,IF(COUNTIF(Invoices!O:P,A599)&lt;&gt;0,SUMIF(Invoices!O:P,A599,Invoices!P:P)/COUNTIF(Invoices!O:P,A599),0),IF(COUNTIF(Invoices!Q:R,A599)&lt;&gt;0,IF(COUNTIF(Invoices!Q:R,A599)&lt;&gt;0,SUMIF(Invoices!Q:R,A599,Invoices!R:R)/COUNTIF(Invoices!Q:R,A599),0),IF(COUNTIF(Invoices!S:T,A599)&lt;&gt;0,IF(COUNTIF(Invoices!S:T,A599)&lt;&gt;0,SUMIF(Invoices!S:T,A599,Invoices!T:T)/COUNTIF(Invoices!S:T,A599),0),IF(COUNTIF(Invoices!U:V,A599)&lt;&gt;0,IF(COUNTIF(Invoices!U:V,A599)&lt;&gt;0,SUMIF(Invoices!U:V,A599,Invoices!V:V)/COUNTIF(Invoices!U:V,A599),0),IF(COUNTIF(Invoices!W:X,A599)&lt;&gt;0,IF(COUNTIF(Invoices!W:X,A599)&lt;&gt;0,SUMIF(Invoices!W:X,A599,Invoices!X:X)/COUNTIF(Invoices!W:X,A599),0),IF(COUNTIF(Invoices!Y:Z,A599)&lt;&gt;0,IF(COUNTIF(Invoices!Y:Z,A599)&lt;&gt;0,SUMIF(Invoices!Y:Z,A599,Invoices!Z:Z)/COUNTIF(Invoices!Y:Z,A599),0),IF(COUNTIF(Invoices!AA:AB,A599)&lt;&gt;0,IF(COUNTIF(Invoices!AA:AB,A599)&lt;&gt;0,SUMIF(Invoices!AA:AB,A599,Invoices!AB:AB)/COUNTIF(Invoices!AA:AB,A599),0),IF(COUNTIF(Invoices!AC:AD,A599)&lt;&gt;0,IF(COUNTIF(Invoices!AC:AD,A599)&lt;&gt;0,SUMIF(Invoices!AC:AD,A599,Invoices!AD:AD)/COUNTIF(Invoices!AC:AD,A599),0),IF(COUNTIF(Invoices!AE:AF,A599)&lt;&gt;0,IF(COUNTIF(Invoices!AE:AF,A599)&lt;&gt;0,SUMIF(Invoices!AE:AF,A599,Invoices!AF:AF)/COUNTIF(Invoices!AE:AF,A599),0),IF(COUNTIF(Invoices!AG:AH,A599)&lt;&gt;0,IF(COUNTIF(Invoices!AG:AH,A599)&lt;&gt;0,SUMIF(Invoices!AG:AH,A599,Invoices!AH:AH)/COUNTIF(Invoices!AG:AH,A599),0),IF(COUNTIF(Invoices!AI:AJ,A599)&lt;&gt;0,IF(COUNTIF(Invoices!AI:AJ,A599)&lt;&gt;0,SUMIF(Invoices!AI:AJ,A599,Invoices!AJ:AJ)/COUNTIF(Invoices!AI:AJ,A599),0),IF(COUNTIF(Invoices!AK:AL,A599)&lt;&gt;0,IF(COUNTIF(Invoices!AK:AL,A599)&lt;&gt;0,SUMIF(Invoices!AK:AL,A599,Invoices!AL:AL)/COUNTIF(Invoices!AK:AL,A599),0),IF(COUNTIF(Invoices!AM:AN,A599)&lt;&gt;0,IF(COUNTIF(Invoices!AM:AN,A599)&lt;&gt;0,SUMIF(Invoices!AM:AN,A599,Invoices!AN:AN)/COUNTIF(Invoices!AM:AN,A599),0),"Not Available")))))))))))))))</f>
        <v>Not Available</v>
      </c>
    </row>
    <row r="600" spans="1:5" ht="13" x14ac:dyDescent="0.15">
      <c r="A600" s="6" t="s">
        <v>1650</v>
      </c>
      <c r="B600" s="6" t="s">
        <v>1651</v>
      </c>
      <c r="C600" s="6" t="s">
        <v>587</v>
      </c>
      <c r="D600" s="6" t="s">
        <v>587</v>
      </c>
      <c r="E600" t="str">
        <f>IF(COUNTIF(Invoices!K:L,A600)&lt;&gt;0,IF(COUNTIF(Invoices!K:L,A600)&lt;&gt;0,SUMIF(Invoices!K:L,A600,Invoices!L:L)/COUNTIF(Invoices!K:L,A600),0),IF(COUNTIF(Invoices!M:N,A600)&lt;&gt;0,IF(COUNTIF(Invoices!M:N,A600)&lt;&gt;0,SUMIF(Invoices!M:N,A600,Invoices!N:N)/COUNTIF(Invoices!M:N,A600),0),IF(COUNTIF(Invoices!O:P,A600)&lt;&gt;0,IF(COUNTIF(Invoices!O:P,A600)&lt;&gt;0,SUMIF(Invoices!O:P,A600,Invoices!P:P)/COUNTIF(Invoices!O:P,A600),0),IF(COUNTIF(Invoices!Q:R,A600)&lt;&gt;0,IF(COUNTIF(Invoices!Q:R,A600)&lt;&gt;0,SUMIF(Invoices!Q:R,A600,Invoices!R:R)/COUNTIF(Invoices!Q:R,A600),0),IF(COUNTIF(Invoices!S:T,A600)&lt;&gt;0,IF(COUNTIF(Invoices!S:T,A600)&lt;&gt;0,SUMIF(Invoices!S:T,A600,Invoices!T:T)/COUNTIF(Invoices!S:T,A600),0),IF(COUNTIF(Invoices!U:V,A600)&lt;&gt;0,IF(COUNTIF(Invoices!U:V,A600)&lt;&gt;0,SUMIF(Invoices!U:V,A600,Invoices!V:V)/COUNTIF(Invoices!U:V,A600),0),IF(COUNTIF(Invoices!W:X,A600)&lt;&gt;0,IF(COUNTIF(Invoices!W:X,A600)&lt;&gt;0,SUMIF(Invoices!W:X,A600,Invoices!X:X)/COUNTIF(Invoices!W:X,A600),0),IF(COUNTIF(Invoices!Y:Z,A600)&lt;&gt;0,IF(COUNTIF(Invoices!Y:Z,A600)&lt;&gt;0,SUMIF(Invoices!Y:Z,A600,Invoices!Z:Z)/COUNTIF(Invoices!Y:Z,A600),0),IF(COUNTIF(Invoices!AA:AB,A600)&lt;&gt;0,IF(COUNTIF(Invoices!AA:AB,A600)&lt;&gt;0,SUMIF(Invoices!AA:AB,A600,Invoices!AB:AB)/COUNTIF(Invoices!AA:AB,A600),0),IF(COUNTIF(Invoices!AC:AD,A600)&lt;&gt;0,IF(COUNTIF(Invoices!AC:AD,A600)&lt;&gt;0,SUMIF(Invoices!AC:AD,A600,Invoices!AD:AD)/COUNTIF(Invoices!AC:AD,A600),0),IF(COUNTIF(Invoices!AE:AF,A600)&lt;&gt;0,IF(COUNTIF(Invoices!AE:AF,A600)&lt;&gt;0,SUMIF(Invoices!AE:AF,A600,Invoices!AF:AF)/COUNTIF(Invoices!AE:AF,A600),0),IF(COUNTIF(Invoices!AG:AH,A600)&lt;&gt;0,IF(COUNTIF(Invoices!AG:AH,A600)&lt;&gt;0,SUMIF(Invoices!AG:AH,A600,Invoices!AH:AH)/COUNTIF(Invoices!AG:AH,A600),0),IF(COUNTIF(Invoices!AI:AJ,A600)&lt;&gt;0,IF(COUNTIF(Invoices!AI:AJ,A600)&lt;&gt;0,SUMIF(Invoices!AI:AJ,A600,Invoices!AJ:AJ)/COUNTIF(Invoices!AI:AJ,A600),0),IF(COUNTIF(Invoices!AK:AL,A600)&lt;&gt;0,IF(COUNTIF(Invoices!AK:AL,A600)&lt;&gt;0,SUMIF(Invoices!AK:AL,A600,Invoices!AL:AL)/COUNTIF(Invoices!AK:AL,A600),0),IF(COUNTIF(Invoices!AM:AN,A600)&lt;&gt;0,IF(COUNTIF(Invoices!AM:AN,A600)&lt;&gt;0,SUMIF(Invoices!AM:AN,A600,Invoices!AN:AN)/COUNTIF(Invoices!AM:AN,A600),0),"Not Available")))))))))))))))</f>
        <v>Not Available</v>
      </c>
    </row>
    <row r="601" spans="1:5" ht="13" x14ac:dyDescent="0.15">
      <c r="A601" s="6" t="s">
        <v>1652</v>
      </c>
      <c r="B601" s="6" t="s">
        <v>1653</v>
      </c>
      <c r="C601" s="6" t="s">
        <v>1150</v>
      </c>
      <c r="D601" s="6" t="s">
        <v>1151</v>
      </c>
      <c r="E601">
        <f ca="1">IF(COUNTIF(Invoices!K:L,A601)&lt;&gt;0,IF(COUNTIF(Invoices!K:L,A601)&lt;&gt;0,SUMIF(Invoices!K:L,A601,Invoices!L:L)/COUNTIF(Invoices!K:L,A601),0),IF(COUNTIF(Invoices!M:N,A601)&lt;&gt;0,IF(COUNTIF(Invoices!M:N,A601)&lt;&gt;0,SUMIF(Invoices!M:N,A601,Invoices!N:N)/COUNTIF(Invoices!M:N,A601),0),IF(COUNTIF(Invoices!O:P,A601)&lt;&gt;0,IF(COUNTIF(Invoices!O:P,A601)&lt;&gt;0,SUMIF(Invoices!O:P,A601,Invoices!P:P)/COUNTIF(Invoices!O:P,A601),0),IF(COUNTIF(Invoices!Q:R,A601)&lt;&gt;0,IF(COUNTIF(Invoices!Q:R,A601)&lt;&gt;0,SUMIF(Invoices!Q:R,A601,Invoices!R:R)/COUNTIF(Invoices!Q:R,A601),0),IF(COUNTIF(Invoices!S:T,A601)&lt;&gt;0,IF(COUNTIF(Invoices!S:T,A601)&lt;&gt;0,SUMIF(Invoices!S:T,A601,Invoices!T:T)/COUNTIF(Invoices!S:T,A601),0),IF(COUNTIF(Invoices!U:V,A601)&lt;&gt;0,IF(COUNTIF(Invoices!U:V,A601)&lt;&gt;0,SUMIF(Invoices!U:V,A601,Invoices!V:V)/COUNTIF(Invoices!U:V,A601),0),IF(COUNTIF(Invoices!W:X,A601)&lt;&gt;0,IF(COUNTIF(Invoices!W:X,A601)&lt;&gt;0,SUMIF(Invoices!W:X,A601,Invoices!X:X)/COUNTIF(Invoices!W:X,A601),0),IF(COUNTIF(Invoices!Y:Z,A601)&lt;&gt;0,IF(COUNTIF(Invoices!Y:Z,A601)&lt;&gt;0,SUMIF(Invoices!Y:Z,A601,Invoices!Z:Z)/COUNTIF(Invoices!Y:Z,A601),0),IF(COUNTIF(Invoices!AA:AB,A601)&lt;&gt;0,IF(COUNTIF(Invoices!AA:AB,A601)&lt;&gt;0,SUMIF(Invoices!AA:AB,A601,Invoices!AB:AB)/COUNTIF(Invoices!AA:AB,A601),0),IF(COUNTIF(Invoices!AC:AD,A601)&lt;&gt;0,IF(COUNTIF(Invoices!AC:AD,A601)&lt;&gt;0,SUMIF(Invoices!AC:AD,A601,Invoices!AD:AD)/COUNTIF(Invoices!AC:AD,A601),0),IF(COUNTIF(Invoices!AE:AF,A601)&lt;&gt;0,IF(COUNTIF(Invoices!AE:AF,A601)&lt;&gt;0,SUMIF(Invoices!AE:AF,A601,Invoices!AF:AF)/COUNTIF(Invoices!AE:AF,A601),0),IF(COUNTIF(Invoices!AG:AH,A601)&lt;&gt;0,IF(COUNTIF(Invoices!AG:AH,A601)&lt;&gt;0,SUMIF(Invoices!AG:AH,A601,Invoices!AH:AH)/COUNTIF(Invoices!AG:AH,A601),0),IF(COUNTIF(Invoices!AI:AJ,A601)&lt;&gt;0,IF(COUNTIF(Invoices!AI:AJ,A601)&lt;&gt;0,SUMIF(Invoices!AI:AJ,A601,Invoices!AJ:AJ)/COUNTIF(Invoices!AI:AJ,A601),0),IF(COUNTIF(Invoices!AK:AL,A601)&lt;&gt;0,IF(COUNTIF(Invoices!AK:AL,A601)&lt;&gt;0,SUMIF(Invoices!AK:AL,A601,Invoices!AL:AL)/COUNTIF(Invoices!AK:AL,A601),0),IF(COUNTIF(Invoices!AM:AN,A601)&lt;&gt;0,IF(COUNTIF(Invoices!AM:AN,A601)&lt;&gt;0,SUMIF(Invoices!AM:AN,A601,Invoices!AN:AN)/COUNTIF(Invoices!AM:AN,A601),0),"Not Available")))))))))))))))</f>
        <v>0.99</v>
      </c>
    </row>
    <row r="602" spans="1:5" ht="13" x14ac:dyDescent="0.15">
      <c r="A602" s="6" t="s">
        <v>1654</v>
      </c>
      <c r="C602" s="6" t="s">
        <v>1640</v>
      </c>
      <c r="D602" s="6" t="s">
        <v>1641</v>
      </c>
      <c r="E602">
        <f ca="1">IF(COUNTIF(Invoices!K:L,A602)&lt;&gt;0,IF(COUNTIF(Invoices!K:L,A602)&lt;&gt;0,SUMIF(Invoices!K:L,A602,Invoices!L:L)/COUNTIF(Invoices!K:L,A602),0),IF(COUNTIF(Invoices!M:N,A602)&lt;&gt;0,IF(COUNTIF(Invoices!M:N,A602)&lt;&gt;0,SUMIF(Invoices!M:N,A602,Invoices!N:N)/COUNTIF(Invoices!M:N,A602),0),IF(COUNTIF(Invoices!O:P,A602)&lt;&gt;0,IF(COUNTIF(Invoices!O:P,A602)&lt;&gt;0,SUMIF(Invoices!O:P,A602,Invoices!P:P)/COUNTIF(Invoices!O:P,A602),0),IF(COUNTIF(Invoices!Q:R,A602)&lt;&gt;0,IF(COUNTIF(Invoices!Q:R,A602)&lt;&gt;0,SUMIF(Invoices!Q:R,A602,Invoices!R:R)/COUNTIF(Invoices!Q:R,A602),0),IF(COUNTIF(Invoices!S:T,A602)&lt;&gt;0,IF(COUNTIF(Invoices!S:T,A602)&lt;&gt;0,SUMIF(Invoices!S:T,A602,Invoices!T:T)/COUNTIF(Invoices!S:T,A602),0),IF(COUNTIF(Invoices!U:V,A602)&lt;&gt;0,IF(COUNTIF(Invoices!U:V,A602)&lt;&gt;0,SUMIF(Invoices!U:V,A602,Invoices!V:V)/COUNTIF(Invoices!U:V,A602),0),IF(COUNTIF(Invoices!W:X,A602)&lt;&gt;0,IF(COUNTIF(Invoices!W:X,A602)&lt;&gt;0,SUMIF(Invoices!W:X,A602,Invoices!X:X)/COUNTIF(Invoices!W:X,A602),0),IF(COUNTIF(Invoices!Y:Z,A602)&lt;&gt;0,IF(COUNTIF(Invoices!Y:Z,A602)&lt;&gt;0,SUMIF(Invoices!Y:Z,A602,Invoices!Z:Z)/COUNTIF(Invoices!Y:Z,A602),0),IF(COUNTIF(Invoices!AA:AB,A602)&lt;&gt;0,IF(COUNTIF(Invoices!AA:AB,A602)&lt;&gt;0,SUMIF(Invoices!AA:AB,A602,Invoices!AB:AB)/COUNTIF(Invoices!AA:AB,A602),0),IF(COUNTIF(Invoices!AC:AD,A602)&lt;&gt;0,IF(COUNTIF(Invoices!AC:AD,A602)&lt;&gt;0,SUMIF(Invoices!AC:AD,A602,Invoices!AD:AD)/COUNTIF(Invoices!AC:AD,A602),0),IF(COUNTIF(Invoices!AE:AF,A602)&lt;&gt;0,IF(COUNTIF(Invoices!AE:AF,A602)&lt;&gt;0,SUMIF(Invoices!AE:AF,A602,Invoices!AF:AF)/COUNTIF(Invoices!AE:AF,A602),0),IF(COUNTIF(Invoices!AG:AH,A602)&lt;&gt;0,IF(COUNTIF(Invoices!AG:AH,A602)&lt;&gt;0,SUMIF(Invoices!AG:AH,A602,Invoices!AH:AH)/COUNTIF(Invoices!AG:AH,A602),0),IF(COUNTIF(Invoices!AI:AJ,A602)&lt;&gt;0,IF(COUNTIF(Invoices!AI:AJ,A602)&lt;&gt;0,SUMIF(Invoices!AI:AJ,A602,Invoices!AJ:AJ)/COUNTIF(Invoices!AI:AJ,A602),0),IF(COUNTIF(Invoices!AK:AL,A602)&lt;&gt;0,IF(COUNTIF(Invoices!AK:AL,A602)&lt;&gt;0,SUMIF(Invoices!AK:AL,A602,Invoices!AL:AL)/COUNTIF(Invoices!AK:AL,A602),0),IF(COUNTIF(Invoices!AM:AN,A602)&lt;&gt;0,IF(COUNTIF(Invoices!AM:AN,A602)&lt;&gt;0,SUMIF(Invoices!AM:AN,A602,Invoices!AN:AN)/COUNTIF(Invoices!AM:AN,A602),0),"Not Available")))))))))))))))</f>
        <v>0.99</v>
      </c>
    </row>
    <row r="603" spans="1:5" ht="13" x14ac:dyDescent="0.15">
      <c r="A603" s="6" t="s">
        <v>1655</v>
      </c>
      <c r="C603" s="6" t="s">
        <v>1025</v>
      </c>
      <c r="D603" s="6" t="s">
        <v>863</v>
      </c>
      <c r="E603" t="str">
        <f>IF(COUNTIF(Invoices!K:L,A603)&lt;&gt;0,IF(COUNTIF(Invoices!K:L,A603)&lt;&gt;0,SUMIF(Invoices!K:L,A603,Invoices!L:L)/COUNTIF(Invoices!K:L,A603),0),IF(COUNTIF(Invoices!M:N,A603)&lt;&gt;0,IF(COUNTIF(Invoices!M:N,A603)&lt;&gt;0,SUMIF(Invoices!M:N,A603,Invoices!N:N)/COUNTIF(Invoices!M:N,A603),0),IF(COUNTIF(Invoices!O:P,A603)&lt;&gt;0,IF(COUNTIF(Invoices!O:P,A603)&lt;&gt;0,SUMIF(Invoices!O:P,A603,Invoices!P:P)/COUNTIF(Invoices!O:P,A603),0),IF(COUNTIF(Invoices!Q:R,A603)&lt;&gt;0,IF(COUNTIF(Invoices!Q:R,A603)&lt;&gt;0,SUMIF(Invoices!Q:R,A603,Invoices!R:R)/COUNTIF(Invoices!Q:R,A603),0),IF(COUNTIF(Invoices!S:T,A603)&lt;&gt;0,IF(COUNTIF(Invoices!S:T,A603)&lt;&gt;0,SUMIF(Invoices!S:T,A603,Invoices!T:T)/COUNTIF(Invoices!S:T,A603),0),IF(COUNTIF(Invoices!U:V,A603)&lt;&gt;0,IF(COUNTIF(Invoices!U:V,A603)&lt;&gt;0,SUMIF(Invoices!U:V,A603,Invoices!V:V)/COUNTIF(Invoices!U:V,A603),0),IF(COUNTIF(Invoices!W:X,A603)&lt;&gt;0,IF(COUNTIF(Invoices!W:X,A603)&lt;&gt;0,SUMIF(Invoices!W:X,A603,Invoices!X:X)/COUNTIF(Invoices!W:X,A603),0),IF(COUNTIF(Invoices!Y:Z,A603)&lt;&gt;0,IF(COUNTIF(Invoices!Y:Z,A603)&lt;&gt;0,SUMIF(Invoices!Y:Z,A603,Invoices!Z:Z)/COUNTIF(Invoices!Y:Z,A603),0),IF(COUNTIF(Invoices!AA:AB,A603)&lt;&gt;0,IF(COUNTIF(Invoices!AA:AB,A603)&lt;&gt;0,SUMIF(Invoices!AA:AB,A603,Invoices!AB:AB)/COUNTIF(Invoices!AA:AB,A603),0),IF(COUNTIF(Invoices!AC:AD,A603)&lt;&gt;0,IF(COUNTIF(Invoices!AC:AD,A603)&lt;&gt;0,SUMIF(Invoices!AC:AD,A603,Invoices!AD:AD)/COUNTIF(Invoices!AC:AD,A603),0),IF(COUNTIF(Invoices!AE:AF,A603)&lt;&gt;0,IF(COUNTIF(Invoices!AE:AF,A603)&lt;&gt;0,SUMIF(Invoices!AE:AF,A603,Invoices!AF:AF)/COUNTIF(Invoices!AE:AF,A603),0),IF(COUNTIF(Invoices!AG:AH,A603)&lt;&gt;0,IF(COUNTIF(Invoices!AG:AH,A603)&lt;&gt;0,SUMIF(Invoices!AG:AH,A603,Invoices!AH:AH)/COUNTIF(Invoices!AG:AH,A603),0),IF(COUNTIF(Invoices!AI:AJ,A603)&lt;&gt;0,IF(COUNTIF(Invoices!AI:AJ,A603)&lt;&gt;0,SUMIF(Invoices!AI:AJ,A603,Invoices!AJ:AJ)/COUNTIF(Invoices!AI:AJ,A603),0),IF(COUNTIF(Invoices!AK:AL,A603)&lt;&gt;0,IF(COUNTIF(Invoices!AK:AL,A603)&lt;&gt;0,SUMIF(Invoices!AK:AL,A603,Invoices!AL:AL)/COUNTIF(Invoices!AK:AL,A603),0),IF(COUNTIF(Invoices!AM:AN,A603)&lt;&gt;0,IF(COUNTIF(Invoices!AM:AN,A603)&lt;&gt;0,SUMIF(Invoices!AM:AN,A603,Invoices!AN:AN)/COUNTIF(Invoices!AM:AN,A603),0),"Not Available")))))))))))))))</f>
        <v>Not Available</v>
      </c>
    </row>
    <row r="604" spans="1:5" ht="13" x14ac:dyDescent="0.15">
      <c r="A604" s="6" t="s">
        <v>1656</v>
      </c>
      <c r="B604" s="6" t="s">
        <v>655</v>
      </c>
      <c r="C604" s="6" t="s">
        <v>656</v>
      </c>
      <c r="D604" s="6" t="s">
        <v>655</v>
      </c>
      <c r="E604">
        <f ca="1">IF(COUNTIF(Invoices!K:L,A604)&lt;&gt;0,IF(COUNTIF(Invoices!K:L,A604)&lt;&gt;0,SUMIF(Invoices!K:L,A604,Invoices!L:L)/COUNTIF(Invoices!K:L,A604),0),IF(COUNTIF(Invoices!M:N,A604)&lt;&gt;0,IF(COUNTIF(Invoices!M:N,A604)&lt;&gt;0,SUMIF(Invoices!M:N,A604,Invoices!N:N)/COUNTIF(Invoices!M:N,A604),0),IF(COUNTIF(Invoices!O:P,A604)&lt;&gt;0,IF(COUNTIF(Invoices!O:P,A604)&lt;&gt;0,SUMIF(Invoices!O:P,A604,Invoices!P:P)/COUNTIF(Invoices!O:P,A604),0),IF(COUNTIF(Invoices!Q:R,A604)&lt;&gt;0,IF(COUNTIF(Invoices!Q:R,A604)&lt;&gt;0,SUMIF(Invoices!Q:R,A604,Invoices!R:R)/COUNTIF(Invoices!Q:R,A604),0),IF(COUNTIF(Invoices!S:T,A604)&lt;&gt;0,IF(COUNTIF(Invoices!S:T,A604)&lt;&gt;0,SUMIF(Invoices!S:T,A604,Invoices!T:T)/COUNTIF(Invoices!S:T,A604),0),IF(COUNTIF(Invoices!U:V,A604)&lt;&gt;0,IF(COUNTIF(Invoices!U:V,A604)&lt;&gt;0,SUMIF(Invoices!U:V,A604,Invoices!V:V)/COUNTIF(Invoices!U:V,A604),0),IF(COUNTIF(Invoices!W:X,A604)&lt;&gt;0,IF(COUNTIF(Invoices!W:X,A604)&lt;&gt;0,SUMIF(Invoices!W:X,A604,Invoices!X:X)/COUNTIF(Invoices!W:X,A604),0),IF(COUNTIF(Invoices!Y:Z,A604)&lt;&gt;0,IF(COUNTIF(Invoices!Y:Z,A604)&lt;&gt;0,SUMIF(Invoices!Y:Z,A604,Invoices!Z:Z)/COUNTIF(Invoices!Y:Z,A604),0),IF(COUNTIF(Invoices!AA:AB,A604)&lt;&gt;0,IF(COUNTIF(Invoices!AA:AB,A604)&lt;&gt;0,SUMIF(Invoices!AA:AB,A604,Invoices!AB:AB)/COUNTIF(Invoices!AA:AB,A604),0),IF(COUNTIF(Invoices!AC:AD,A604)&lt;&gt;0,IF(COUNTIF(Invoices!AC:AD,A604)&lt;&gt;0,SUMIF(Invoices!AC:AD,A604,Invoices!AD:AD)/COUNTIF(Invoices!AC:AD,A604),0),IF(COUNTIF(Invoices!AE:AF,A604)&lt;&gt;0,IF(COUNTIF(Invoices!AE:AF,A604)&lt;&gt;0,SUMIF(Invoices!AE:AF,A604,Invoices!AF:AF)/COUNTIF(Invoices!AE:AF,A604),0),IF(COUNTIF(Invoices!AG:AH,A604)&lt;&gt;0,IF(COUNTIF(Invoices!AG:AH,A604)&lt;&gt;0,SUMIF(Invoices!AG:AH,A604,Invoices!AH:AH)/COUNTIF(Invoices!AG:AH,A604),0),IF(COUNTIF(Invoices!AI:AJ,A604)&lt;&gt;0,IF(COUNTIF(Invoices!AI:AJ,A604)&lt;&gt;0,SUMIF(Invoices!AI:AJ,A604,Invoices!AJ:AJ)/COUNTIF(Invoices!AI:AJ,A604),0),IF(COUNTIF(Invoices!AK:AL,A604)&lt;&gt;0,IF(COUNTIF(Invoices!AK:AL,A604)&lt;&gt;0,SUMIF(Invoices!AK:AL,A604,Invoices!AL:AL)/COUNTIF(Invoices!AK:AL,A604),0),IF(COUNTIF(Invoices!AM:AN,A604)&lt;&gt;0,IF(COUNTIF(Invoices!AM:AN,A604)&lt;&gt;0,SUMIF(Invoices!AM:AN,A604,Invoices!AN:AN)/COUNTIF(Invoices!AM:AN,A604),0),"Not Available")))))))))))))))</f>
        <v>0.99</v>
      </c>
    </row>
    <row r="605" spans="1:5" ht="13" x14ac:dyDescent="0.15">
      <c r="A605" s="6" t="s">
        <v>1657</v>
      </c>
      <c r="B605" s="6" t="s">
        <v>1658</v>
      </c>
      <c r="C605" s="6" t="s">
        <v>1659</v>
      </c>
      <c r="D605" s="6" t="s">
        <v>681</v>
      </c>
      <c r="E605">
        <f ca="1">IF(COUNTIF(Invoices!K:L,A605)&lt;&gt;0,IF(COUNTIF(Invoices!K:L,A605)&lt;&gt;0,SUMIF(Invoices!K:L,A605,Invoices!L:L)/COUNTIF(Invoices!K:L,A605),0),IF(COUNTIF(Invoices!M:N,A605)&lt;&gt;0,IF(COUNTIF(Invoices!M:N,A605)&lt;&gt;0,SUMIF(Invoices!M:N,A605,Invoices!N:N)/COUNTIF(Invoices!M:N,A605),0),IF(COUNTIF(Invoices!O:P,A605)&lt;&gt;0,IF(COUNTIF(Invoices!O:P,A605)&lt;&gt;0,SUMIF(Invoices!O:P,A605,Invoices!P:P)/COUNTIF(Invoices!O:P,A605),0),IF(COUNTIF(Invoices!Q:R,A605)&lt;&gt;0,IF(COUNTIF(Invoices!Q:R,A605)&lt;&gt;0,SUMIF(Invoices!Q:R,A605,Invoices!R:R)/COUNTIF(Invoices!Q:R,A605),0),IF(COUNTIF(Invoices!S:T,A605)&lt;&gt;0,IF(COUNTIF(Invoices!S:T,A605)&lt;&gt;0,SUMIF(Invoices!S:T,A605,Invoices!T:T)/COUNTIF(Invoices!S:T,A605),0),IF(COUNTIF(Invoices!U:V,A605)&lt;&gt;0,IF(COUNTIF(Invoices!U:V,A605)&lt;&gt;0,SUMIF(Invoices!U:V,A605,Invoices!V:V)/COUNTIF(Invoices!U:V,A605),0),IF(COUNTIF(Invoices!W:X,A605)&lt;&gt;0,IF(COUNTIF(Invoices!W:X,A605)&lt;&gt;0,SUMIF(Invoices!W:X,A605,Invoices!X:X)/COUNTIF(Invoices!W:X,A605),0),IF(COUNTIF(Invoices!Y:Z,A605)&lt;&gt;0,IF(COUNTIF(Invoices!Y:Z,A605)&lt;&gt;0,SUMIF(Invoices!Y:Z,A605,Invoices!Z:Z)/COUNTIF(Invoices!Y:Z,A605),0),IF(COUNTIF(Invoices!AA:AB,A605)&lt;&gt;0,IF(COUNTIF(Invoices!AA:AB,A605)&lt;&gt;0,SUMIF(Invoices!AA:AB,A605,Invoices!AB:AB)/COUNTIF(Invoices!AA:AB,A605),0),IF(COUNTIF(Invoices!AC:AD,A605)&lt;&gt;0,IF(COUNTIF(Invoices!AC:AD,A605)&lt;&gt;0,SUMIF(Invoices!AC:AD,A605,Invoices!AD:AD)/COUNTIF(Invoices!AC:AD,A605),0),IF(COUNTIF(Invoices!AE:AF,A605)&lt;&gt;0,IF(COUNTIF(Invoices!AE:AF,A605)&lt;&gt;0,SUMIF(Invoices!AE:AF,A605,Invoices!AF:AF)/COUNTIF(Invoices!AE:AF,A605),0),IF(COUNTIF(Invoices!AG:AH,A605)&lt;&gt;0,IF(COUNTIF(Invoices!AG:AH,A605)&lt;&gt;0,SUMIF(Invoices!AG:AH,A605,Invoices!AH:AH)/COUNTIF(Invoices!AG:AH,A605),0),IF(COUNTIF(Invoices!AI:AJ,A605)&lt;&gt;0,IF(COUNTIF(Invoices!AI:AJ,A605)&lt;&gt;0,SUMIF(Invoices!AI:AJ,A605,Invoices!AJ:AJ)/COUNTIF(Invoices!AI:AJ,A605),0),IF(COUNTIF(Invoices!AK:AL,A605)&lt;&gt;0,IF(COUNTIF(Invoices!AK:AL,A605)&lt;&gt;0,SUMIF(Invoices!AK:AL,A605,Invoices!AL:AL)/COUNTIF(Invoices!AK:AL,A605),0),IF(COUNTIF(Invoices!AM:AN,A605)&lt;&gt;0,IF(COUNTIF(Invoices!AM:AN,A605)&lt;&gt;0,SUMIF(Invoices!AM:AN,A605,Invoices!AN:AN)/COUNTIF(Invoices!AM:AN,A605),0),"Not Available")))))))))))))))</f>
        <v>0.99</v>
      </c>
    </row>
    <row r="606" spans="1:5" ht="13" x14ac:dyDescent="0.15">
      <c r="A606" s="6" t="s">
        <v>1657</v>
      </c>
      <c r="B606" s="6" t="s">
        <v>1660</v>
      </c>
      <c r="C606" s="6" t="s">
        <v>629</v>
      </c>
      <c r="D606" s="6" t="s">
        <v>630</v>
      </c>
      <c r="E606">
        <f ca="1">IF(COUNTIF(Invoices!K:L,A606)&lt;&gt;0,IF(COUNTIF(Invoices!K:L,A606)&lt;&gt;0,SUMIF(Invoices!K:L,A606,Invoices!L:L)/COUNTIF(Invoices!K:L,A606),0),IF(COUNTIF(Invoices!M:N,A606)&lt;&gt;0,IF(COUNTIF(Invoices!M:N,A606)&lt;&gt;0,SUMIF(Invoices!M:N,A606,Invoices!N:N)/COUNTIF(Invoices!M:N,A606),0),IF(COUNTIF(Invoices!O:P,A606)&lt;&gt;0,IF(COUNTIF(Invoices!O:P,A606)&lt;&gt;0,SUMIF(Invoices!O:P,A606,Invoices!P:P)/COUNTIF(Invoices!O:P,A606),0),IF(COUNTIF(Invoices!Q:R,A606)&lt;&gt;0,IF(COUNTIF(Invoices!Q:R,A606)&lt;&gt;0,SUMIF(Invoices!Q:R,A606,Invoices!R:R)/COUNTIF(Invoices!Q:R,A606),0),IF(COUNTIF(Invoices!S:T,A606)&lt;&gt;0,IF(COUNTIF(Invoices!S:T,A606)&lt;&gt;0,SUMIF(Invoices!S:T,A606,Invoices!T:T)/COUNTIF(Invoices!S:T,A606),0),IF(COUNTIF(Invoices!U:V,A606)&lt;&gt;0,IF(COUNTIF(Invoices!U:V,A606)&lt;&gt;0,SUMIF(Invoices!U:V,A606,Invoices!V:V)/COUNTIF(Invoices!U:V,A606),0),IF(COUNTIF(Invoices!W:X,A606)&lt;&gt;0,IF(COUNTIF(Invoices!W:X,A606)&lt;&gt;0,SUMIF(Invoices!W:X,A606,Invoices!X:X)/COUNTIF(Invoices!W:X,A606),0),IF(COUNTIF(Invoices!Y:Z,A606)&lt;&gt;0,IF(COUNTIF(Invoices!Y:Z,A606)&lt;&gt;0,SUMIF(Invoices!Y:Z,A606,Invoices!Z:Z)/COUNTIF(Invoices!Y:Z,A606),0),IF(COUNTIF(Invoices!AA:AB,A606)&lt;&gt;0,IF(COUNTIF(Invoices!AA:AB,A606)&lt;&gt;0,SUMIF(Invoices!AA:AB,A606,Invoices!AB:AB)/COUNTIF(Invoices!AA:AB,A606),0),IF(COUNTIF(Invoices!AC:AD,A606)&lt;&gt;0,IF(COUNTIF(Invoices!AC:AD,A606)&lt;&gt;0,SUMIF(Invoices!AC:AD,A606,Invoices!AD:AD)/COUNTIF(Invoices!AC:AD,A606),0),IF(COUNTIF(Invoices!AE:AF,A606)&lt;&gt;0,IF(COUNTIF(Invoices!AE:AF,A606)&lt;&gt;0,SUMIF(Invoices!AE:AF,A606,Invoices!AF:AF)/COUNTIF(Invoices!AE:AF,A606),0),IF(COUNTIF(Invoices!AG:AH,A606)&lt;&gt;0,IF(COUNTIF(Invoices!AG:AH,A606)&lt;&gt;0,SUMIF(Invoices!AG:AH,A606,Invoices!AH:AH)/COUNTIF(Invoices!AG:AH,A606),0),IF(COUNTIF(Invoices!AI:AJ,A606)&lt;&gt;0,IF(COUNTIF(Invoices!AI:AJ,A606)&lt;&gt;0,SUMIF(Invoices!AI:AJ,A606,Invoices!AJ:AJ)/COUNTIF(Invoices!AI:AJ,A606),0),IF(COUNTIF(Invoices!AK:AL,A606)&lt;&gt;0,IF(COUNTIF(Invoices!AK:AL,A606)&lt;&gt;0,SUMIF(Invoices!AK:AL,A606,Invoices!AL:AL)/COUNTIF(Invoices!AK:AL,A606),0),IF(COUNTIF(Invoices!AM:AN,A606)&lt;&gt;0,IF(COUNTIF(Invoices!AM:AN,A606)&lt;&gt;0,SUMIF(Invoices!AM:AN,A606,Invoices!AN:AN)/COUNTIF(Invoices!AM:AN,A606),0),"Not Available")))))))))))))))</f>
        <v>0.99</v>
      </c>
    </row>
    <row r="607" spans="1:5" ht="13" x14ac:dyDescent="0.15">
      <c r="A607" s="6" t="s">
        <v>1661</v>
      </c>
      <c r="C607" s="6" t="s">
        <v>735</v>
      </c>
      <c r="D607" s="6" t="s">
        <v>736</v>
      </c>
      <c r="E607" t="str">
        <f>IF(COUNTIF(Invoices!K:L,A607)&lt;&gt;0,IF(COUNTIF(Invoices!K:L,A607)&lt;&gt;0,SUMIF(Invoices!K:L,A607,Invoices!L:L)/COUNTIF(Invoices!K:L,A607),0),IF(COUNTIF(Invoices!M:N,A607)&lt;&gt;0,IF(COUNTIF(Invoices!M:N,A607)&lt;&gt;0,SUMIF(Invoices!M:N,A607,Invoices!N:N)/COUNTIF(Invoices!M:N,A607),0),IF(COUNTIF(Invoices!O:P,A607)&lt;&gt;0,IF(COUNTIF(Invoices!O:P,A607)&lt;&gt;0,SUMIF(Invoices!O:P,A607,Invoices!P:P)/COUNTIF(Invoices!O:P,A607),0),IF(COUNTIF(Invoices!Q:R,A607)&lt;&gt;0,IF(COUNTIF(Invoices!Q:R,A607)&lt;&gt;0,SUMIF(Invoices!Q:R,A607,Invoices!R:R)/COUNTIF(Invoices!Q:R,A607),0),IF(COUNTIF(Invoices!S:T,A607)&lt;&gt;0,IF(COUNTIF(Invoices!S:T,A607)&lt;&gt;0,SUMIF(Invoices!S:T,A607,Invoices!T:T)/COUNTIF(Invoices!S:T,A607),0),IF(COUNTIF(Invoices!U:V,A607)&lt;&gt;0,IF(COUNTIF(Invoices!U:V,A607)&lt;&gt;0,SUMIF(Invoices!U:V,A607,Invoices!V:V)/COUNTIF(Invoices!U:V,A607),0),IF(COUNTIF(Invoices!W:X,A607)&lt;&gt;0,IF(COUNTIF(Invoices!W:X,A607)&lt;&gt;0,SUMIF(Invoices!W:X,A607,Invoices!X:X)/COUNTIF(Invoices!W:X,A607),0),IF(COUNTIF(Invoices!Y:Z,A607)&lt;&gt;0,IF(COUNTIF(Invoices!Y:Z,A607)&lt;&gt;0,SUMIF(Invoices!Y:Z,A607,Invoices!Z:Z)/COUNTIF(Invoices!Y:Z,A607),0),IF(COUNTIF(Invoices!AA:AB,A607)&lt;&gt;0,IF(COUNTIF(Invoices!AA:AB,A607)&lt;&gt;0,SUMIF(Invoices!AA:AB,A607,Invoices!AB:AB)/COUNTIF(Invoices!AA:AB,A607),0),IF(COUNTIF(Invoices!AC:AD,A607)&lt;&gt;0,IF(COUNTIF(Invoices!AC:AD,A607)&lt;&gt;0,SUMIF(Invoices!AC:AD,A607,Invoices!AD:AD)/COUNTIF(Invoices!AC:AD,A607),0),IF(COUNTIF(Invoices!AE:AF,A607)&lt;&gt;0,IF(COUNTIF(Invoices!AE:AF,A607)&lt;&gt;0,SUMIF(Invoices!AE:AF,A607,Invoices!AF:AF)/COUNTIF(Invoices!AE:AF,A607),0),IF(COUNTIF(Invoices!AG:AH,A607)&lt;&gt;0,IF(COUNTIF(Invoices!AG:AH,A607)&lt;&gt;0,SUMIF(Invoices!AG:AH,A607,Invoices!AH:AH)/COUNTIF(Invoices!AG:AH,A607),0),IF(COUNTIF(Invoices!AI:AJ,A607)&lt;&gt;0,IF(COUNTIF(Invoices!AI:AJ,A607)&lt;&gt;0,SUMIF(Invoices!AI:AJ,A607,Invoices!AJ:AJ)/COUNTIF(Invoices!AI:AJ,A607),0),IF(COUNTIF(Invoices!AK:AL,A607)&lt;&gt;0,IF(COUNTIF(Invoices!AK:AL,A607)&lt;&gt;0,SUMIF(Invoices!AK:AL,A607,Invoices!AL:AL)/COUNTIF(Invoices!AK:AL,A607),0),IF(COUNTIF(Invoices!AM:AN,A607)&lt;&gt;0,IF(COUNTIF(Invoices!AM:AN,A607)&lt;&gt;0,SUMIF(Invoices!AM:AN,A607,Invoices!AN:AN)/COUNTIF(Invoices!AM:AN,A607),0),"Not Available")))))))))))))))</f>
        <v>Not Available</v>
      </c>
    </row>
    <row r="608" spans="1:5" ht="13" x14ac:dyDescent="0.15">
      <c r="A608" s="6" t="s">
        <v>1662</v>
      </c>
      <c r="B608" s="6" t="s">
        <v>1663</v>
      </c>
      <c r="C608" s="6" t="s">
        <v>918</v>
      </c>
      <c r="D608" s="6" t="s">
        <v>919</v>
      </c>
      <c r="E608" t="str">
        <f>IF(COUNTIF(Invoices!K:L,A608)&lt;&gt;0,IF(COUNTIF(Invoices!K:L,A608)&lt;&gt;0,SUMIF(Invoices!K:L,A608,Invoices!L:L)/COUNTIF(Invoices!K:L,A608),0),IF(COUNTIF(Invoices!M:N,A608)&lt;&gt;0,IF(COUNTIF(Invoices!M:N,A608)&lt;&gt;0,SUMIF(Invoices!M:N,A608,Invoices!N:N)/COUNTIF(Invoices!M:N,A608),0),IF(COUNTIF(Invoices!O:P,A608)&lt;&gt;0,IF(COUNTIF(Invoices!O:P,A608)&lt;&gt;0,SUMIF(Invoices!O:P,A608,Invoices!P:P)/COUNTIF(Invoices!O:P,A608),0),IF(COUNTIF(Invoices!Q:R,A608)&lt;&gt;0,IF(COUNTIF(Invoices!Q:R,A608)&lt;&gt;0,SUMIF(Invoices!Q:R,A608,Invoices!R:R)/COUNTIF(Invoices!Q:R,A608),0),IF(COUNTIF(Invoices!S:T,A608)&lt;&gt;0,IF(COUNTIF(Invoices!S:T,A608)&lt;&gt;0,SUMIF(Invoices!S:T,A608,Invoices!T:T)/COUNTIF(Invoices!S:T,A608),0),IF(COUNTIF(Invoices!U:V,A608)&lt;&gt;0,IF(COUNTIF(Invoices!U:V,A608)&lt;&gt;0,SUMIF(Invoices!U:V,A608,Invoices!V:V)/COUNTIF(Invoices!U:V,A608),0),IF(COUNTIF(Invoices!W:X,A608)&lt;&gt;0,IF(COUNTIF(Invoices!W:X,A608)&lt;&gt;0,SUMIF(Invoices!W:X,A608,Invoices!X:X)/COUNTIF(Invoices!W:X,A608),0),IF(COUNTIF(Invoices!Y:Z,A608)&lt;&gt;0,IF(COUNTIF(Invoices!Y:Z,A608)&lt;&gt;0,SUMIF(Invoices!Y:Z,A608,Invoices!Z:Z)/COUNTIF(Invoices!Y:Z,A608),0),IF(COUNTIF(Invoices!AA:AB,A608)&lt;&gt;0,IF(COUNTIF(Invoices!AA:AB,A608)&lt;&gt;0,SUMIF(Invoices!AA:AB,A608,Invoices!AB:AB)/COUNTIF(Invoices!AA:AB,A608),0),IF(COUNTIF(Invoices!AC:AD,A608)&lt;&gt;0,IF(COUNTIF(Invoices!AC:AD,A608)&lt;&gt;0,SUMIF(Invoices!AC:AD,A608,Invoices!AD:AD)/COUNTIF(Invoices!AC:AD,A608),0),IF(COUNTIF(Invoices!AE:AF,A608)&lt;&gt;0,IF(COUNTIF(Invoices!AE:AF,A608)&lt;&gt;0,SUMIF(Invoices!AE:AF,A608,Invoices!AF:AF)/COUNTIF(Invoices!AE:AF,A608),0),IF(COUNTIF(Invoices!AG:AH,A608)&lt;&gt;0,IF(COUNTIF(Invoices!AG:AH,A608)&lt;&gt;0,SUMIF(Invoices!AG:AH,A608,Invoices!AH:AH)/COUNTIF(Invoices!AG:AH,A608),0),IF(COUNTIF(Invoices!AI:AJ,A608)&lt;&gt;0,IF(COUNTIF(Invoices!AI:AJ,A608)&lt;&gt;0,SUMIF(Invoices!AI:AJ,A608,Invoices!AJ:AJ)/COUNTIF(Invoices!AI:AJ,A608),0),IF(COUNTIF(Invoices!AK:AL,A608)&lt;&gt;0,IF(COUNTIF(Invoices!AK:AL,A608)&lt;&gt;0,SUMIF(Invoices!AK:AL,A608,Invoices!AL:AL)/COUNTIF(Invoices!AK:AL,A608),0),IF(COUNTIF(Invoices!AM:AN,A608)&lt;&gt;0,IF(COUNTIF(Invoices!AM:AN,A608)&lt;&gt;0,SUMIF(Invoices!AM:AN,A608,Invoices!AN:AN)/COUNTIF(Invoices!AM:AN,A608),0),"Not Available")))))))))))))))</f>
        <v>Not Available</v>
      </c>
    </row>
    <row r="609" spans="1:5" ht="13" x14ac:dyDescent="0.15">
      <c r="A609" s="6" t="s">
        <v>1664</v>
      </c>
      <c r="B609" s="6" t="s">
        <v>1663</v>
      </c>
      <c r="C609" s="6" t="s">
        <v>918</v>
      </c>
      <c r="D609" s="6" t="s">
        <v>919</v>
      </c>
      <c r="E609">
        <f ca="1">IF(COUNTIF(Invoices!K:L,A609)&lt;&gt;0,IF(COUNTIF(Invoices!K:L,A609)&lt;&gt;0,SUMIF(Invoices!K:L,A609,Invoices!L:L)/COUNTIF(Invoices!K:L,A609),0),IF(COUNTIF(Invoices!M:N,A609)&lt;&gt;0,IF(COUNTIF(Invoices!M:N,A609)&lt;&gt;0,SUMIF(Invoices!M:N,A609,Invoices!N:N)/COUNTIF(Invoices!M:N,A609),0),IF(COUNTIF(Invoices!O:P,A609)&lt;&gt;0,IF(COUNTIF(Invoices!O:P,A609)&lt;&gt;0,SUMIF(Invoices!O:P,A609,Invoices!P:P)/COUNTIF(Invoices!O:P,A609),0),IF(COUNTIF(Invoices!Q:R,A609)&lt;&gt;0,IF(COUNTIF(Invoices!Q:R,A609)&lt;&gt;0,SUMIF(Invoices!Q:R,A609,Invoices!R:R)/COUNTIF(Invoices!Q:R,A609),0),IF(COUNTIF(Invoices!S:T,A609)&lt;&gt;0,IF(COUNTIF(Invoices!S:T,A609)&lt;&gt;0,SUMIF(Invoices!S:T,A609,Invoices!T:T)/COUNTIF(Invoices!S:T,A609),0),IF(COUNTIF(Invoices!U:V,A609)&lt;&gt;0,IF(COUNTIF(Invoices!U:V,A609)&lt;&gt;0,SUMIF(Invoices!U:V,A609,Invoices!V:V)/COUNTIF(Invoices!U:V,A609),0),IF(COUNTIF(Invoices!W:X,A609)&lt;&gt;0,IF(COUNTIF(Invoices!W:X,A609)&lt;&gt;0,SUMIF(Invoices!W:X,A609,Invoices!X:X)/COUNTIF(Invoices!W:X,A609),0),IF(COUNTIF(Invoices!Y:Z,A609)&lt;&gt;0,IF(COUNTIF(Invoices!Y:Z,A609)&lt;&gt;0,SUMIF(Invoices!Y:Z,A609,Invoices!Z:Z)/COUNTIF(Invoices!Y:Z,A609),0),IF(COUNTIF(Invoices!AA:AB,A609)&lt;&gt;0,IF(COUNTIF(Invoices!AA:AB,A609)&lt;&gt;0,SUMIF(Invoices!AA:AB,A609,Invoices!AB:AB)/COUNTIF(Invoices!AA:AB,A609),0),IF(COUNTIF(Invoices!AC:AD,A609)&lt;&gt;0,IF(COUNTIF(Invoices!AC:AD,A609)&lt;&gt;0,SUMIF(Invoices!AC:AD,A609,Invoices!AD:AD)/COUNTIF(Invoices!AC:AD,A609),0),IF(COUNTIF(Invoices!AE:AF,A609)&lt;&gt;0,IF(COUNTIF(Invoices!AE:AF,A609)&lt;&gt;0,SUMIF(Invoices!AE:AF,A609,Invoices!AF:AF)/COUNTIF(Invoices!AE:AF,A609),0),IF(COUNTIF(Invoices!AG:AH,A609)&lt;&gt;0,IF(COUNTIF(Invoices!AG:AH,A609)&lt;&gt;0,SUMIF(Invoices!AG:AH,A609,Invoices!AH:AH)/COUNTIF(Invoices!AG:AH,A609),0),IF(COUNTIF(Invoices!AI:AJ,A609)&lt;&gt;0,IF(COUNTIF(Invoices!AI:AJ,A609)&lt;&gt;0,SUMIF(Invoices!AI:AJ,A609,Invoices!AJ:AJ)/COUNTIF(Invoices!AI:AJ,A609),0),IF(COUNTIF(Invoices!AK:AL,A609)&lt;&gt;0,IF(COUNTIF(Invoices!AK:AL,A609)&lt;&gt;0,SUMIF(Invoices!AK:AL,A609,Invoices!AL:AL)/COUNTIF(Invoices!AK:AL,A609),0),IF(COUNTIF(Invoices!AM:AN,A609)&lt;&gt;0,IF(COUNTIF(Invoices!AM:AN,A609)&lt;&gt;0,SUMIF(Invoices!AM:AN,A609,Invoices!AN:AN)/COUNTIF(Invoices!AM:AN,A609),0),"Not Available")))))))))))))))</f>
        <v>0.99</v>
      </c>
    </row>
    <row r="610" spans="1:5" ht="13" x14ac:dyDescent="0.15">
      <c r="A610" s="6" t="s">
        <v>1665</v>
      </c>
      <c r="B610" s="6" t="s">
        <v>1143</v>
      </c>
      <c r="C610" s="6" t="s">
        <v>1144</v>
      </c>
      <c r="D610" s="6" t="s">
        <v>559</v>
      </c>
      <c r="E610">
        <f ca="1">IF(COUNTIF(Invoices!K:L,A610)&lt;&gt;0,IF(COUNTIF(Invoices!K:L,A610)&lt;&gt;0,SUMIF(Invoices!K:L,A610,Invoices!L:L)/COUNTIF(Invoices!K:L,A610),0),IF(COUNTIF(Invoices!M:N,A610)&lt;&gt;0,IF(COUNTIF(Invoices!M:N,A610)&lt;&gt;0,SUMIF(Invoices!M:N,A610,Invoices!N:N)/COUNTIF(Invoices!M:N,A610),0),IF(COUNTIF(Invoices!O:P,A610)&lt;&gt;0,IF(COUNTIF(Invoices!O:P,A610)&lt;&gt;0,SUMIF(Invoices!O:P,A610,Invoices!P:P)/COUNTIF(Invoices!O:P,A610),0),IF(COUNTIF(Invoices!Q:R,A610)&lt;&gt;0,IF(COUNTIF(Invoices!Q:R,A610)&lt;&gt;0,SUMIF(Invoices!Q:R,A610,Invoices!R:R)/COUNTIF(Invoices!Q:R,A610),0),IF(COUNTIF(Invoices!S:T,A610)&lt;&gt;0,IF(COUNTIF(Invoices!S:T,A610)&lt;&gt;0,SUMIF(Invoices!S:T,A610,Invoices!T:T)/COUNTIF(Invoices!S:T,A610),0),IF(COUNTIF(Invoices!U:V,A610)&lt;&gt;0,IF(COUNTIF(Invoices!U:V,A610)&lt;&gt;0,SUMIF(Invoices!U:V,A610,Invoices!V:V)/COUNTIF(Invoices!U:V,A610),0),IF(COUNTIF(Invoices!W:X,A610)&lt;&gt;0,IF(COUNTIF(Invoices!W:X,A610)&lt;&gt;0,SUMIF(Invoices!W:X,A610,Invoices!X:X)/COUNTIF(Invoices!W:X,A610),0),IF(COUNTIF(Invoices!Y:Z,A610)&lt;&gt;0,IF(COUNTIF(Invoices!Y:Z,A610)&lt;&gt;0,SUMIF(Invoices!Y:Z,A610,Invoices!Z:Z)/COUNTIF(Invoices!Y:Z,A610),0),IF(COUNTIF(Invoices!AA:AB,A610)&lt;&gt;0,IF(COUNTIF(Invoices!AA:AB,A610)&lt;&gt;0,SUMIF(Invoices!AA:AB,A610,Invoices!AB:AB)/COUNTIF(Invoices!AA:AB,A610),0),IF(COUNTIF(Invoices!AC:AD,A610)&lt;&gt;0,IF(COUNTIF(Invoices!AC:AD,A610)&lt;&gt;0,SUMIF(Invoices!AC:AD,A610,Invoices!AD:AD)/COUNTIF(Invoices!AC:AD,A610),0),IF(COUNTIF(Invoices!AE:AF,A610)&lt;&gt;0,IF(COUNTIF(Invoices!AE:AF,A610)&lt;&gt;0,SUMIF(Invoices!AE:AF,A610,Invoices!AF:AF)/COUNTIF(Invoices!AE:AF,A610),0),IF(COUNTIF(Invoices!AG:AH,A610)&lt;&gt;0,IF(COUNTIF(Invoices!AG:AH,A610)&lt;&gt;0,SUMIF(Invoices!AG:AH,A610,Invoices!AH:AH)/COUNTIF(Invoices!AG:AH,A610),0),IF(COUNTIF(Invoices!AI:AJ,A610)&lt;&gt;0,IF(COUNTIF(Invoices!AI:AJ,A610)&lt;&gt;0,SUMIF(Invoices!AI:AJ,A610,Invoices!AJ:AJ)/COUNTIF(Invoices!AI:AJ,A610),0),IF(COUNTIF(Invoices!AK:AL,A610)&lt;&gt;0,IF(COUNTIF(Invoices!AK:AL,A610)&lt;&gt;0,SUMIF(Invoices!AK:AL,A610,Invoices!AL:AL)/COUNTIF(Invoices!AK:AL,A610),0),IF(COUNTIF(Invoices!AM:AN,A610)&lt;&gt;0,IF(COUNTIF(Invoices!AM:AN,A610)&lt;&gt;0,SUMIF(Invoices!AM:AN,A610,Invoices!AN:AN)/COUNTIF(Invoices!AM:AN,A610),0),"Not Available")))))))))))))))</f>
        <v>0.99</v>
      </c>
    </row>
    <row r="611" spans="1:5" ht="13" x14ac:dyDescent="0.15">
      <c r="A611" s="6" t="s">
        <v>1666</v>
      </c>
      <c r="B611" s="6" t="s">
        <v>1667</v>
      </c>
      <c r="C611" s="6" t="s">
        <v>1668</v>
      </c>
      <c r="D611" s="6" t="s">
        <v>810</v>
      </c>
      <c r="E611">
        <f ca="1">IF(COUNTIF(Invoices!K:L,A611)&lt;&gt;0,IF(COUNTIF(Invoices!K:L,A611)&lt;&gt;0,SUMIF(Invoices!K:L,A611,Invoices!L:L)/COUNTIF(Invoices!K:L,A611),0),IF(COUNTIF(Invoices!M:N,A611)&lt;&gt;0,IF(COUNTIF(Invoices!M:N,A611)&lt;&gt;0,SUMIF(Invoices!M:N,A611,Invoices!N:N)/COUNTIF(Invoices!M:N,A611),0),IF(COUNTIF(Invoices!O:P,A611)&lt;&gt;0,IF(COUNTIF(Invoices!O:P,A611)&lt;&gt;0,SUMIF(Invoices!O:P,A611,Invoices!P:P)/COUNTIF(Invoices!O:P,A611),0),IF(COUNTIF(Invoices!Q:R,A611)&lt;&gt;0,IF(COUNTIF(Invoices!Q:R,A611)&lt;&gt;0,SUMIF(Invoices!Q:R,A611,Invoices!R:R)/COUNTIF(Invoices!Q:R,A611),0),IF(COUNTIF(Invoices!S:T,A611)&lt;&gt;0,IF(COUNTIF(Invoices!S:T,A611)&lt;&gt;0,SUMIF(Invoices!S:T,A611,Invoices!T:T)/COUNTIF(Invoices!S:T,A611),0),IF(COUNTIF(Invoices!U:V,A611)&lt;&gt;0,IF(COUNTIF(Invoices!U:V,A611)&lt;&gt;0,SUMIF(Invoices!U:V,A611,Invoices!V:V)/COUNTIF(Invoices!U:V,A611),0),IF(COUNTIF(Invoices!W:X,A611)&lt;&gt;0,IF(COUNTIF(Invoices!W:X,A611)&lt;&gt;0,SUMIF(Invoices!W:X,A611,Invoices!X:X)/COUNTIF(Invoices!W:X,A611),0),IF(COUNTIF(Invoices!Y:Z,A611)&lt;&gt;0,IF(COUNTIF(Invoices!Y:Z,A611)&lt;&gt;0,SUMIF(Invoices!Y:Z,A611,Invoices!Z:Z)/COUNTIF(Invoices!Y:Z,A611),0),IF(COUNTIF(Invoices!AA:AB,A611)&lt;&gt;0,IF(COUNTIF(Invoices!AA:AB,A611)&lt;&gt;0,SUMIF(Invoices!AA:AB,A611,Invoices!AB:AB)/COUNTIF(Invoices!AA:AB,A611),0),IF(COUNTIF(Invoices!AC:AD,A611)&lt;&gt;0,IF(COUNTIF(Invoices!AC:AD,A611)&lt;&gt;0,SUMIF(Invoices!AC:AD,A611,Invoices!AD:AD)/COUNTIF(Invoices!AC:AD,A611),0),IF(COUNTIF(Invoices!AE:AF,A611)&lt;&gt;0,IF(COUNTIF(Invoices!AE:AF,A611)&lt;&gt;0,SUMIF(Invoices!AE:AF,A611,Invoices!AF:AF)/COUNTIF(Invoices!AE:AF,A611),0),IF(COUNTIF(Invoices!AG:AH,A611)&lt;&gt;0,IF(COUNTIF(Invoices!AG:AH,A611)&lt;&gt;0,SUMIF(Invoices!AG:AH,A611,Invoices!AH:AH)/COUNTIF(Invoices!AG:AH,A611),0),IF(COUNTIF(Invoices!AI:AJ,A611)&lt;&gt;0,IF(COUNTIF(Invoices!AI:AJ,A611)&lt;&gt;0,SUMIF(Invoices!AI:AJ,A611,Invoices!AJ:AJ)/COUNTIF(Invoices!AI:AJ,A611),0),IF(COUNTIF(Invoices!AK:AL,A611)&lt;&gt;0,IF(COUNTIF(Invoices!AK:AL,A611)&lt;&gt;0,SUMIF(Invoices!AK:AL,A611,Invoices!AL:AL)/COUNTIF(Invoices!AK:AL,A611),0),IF(COUNTIF(Invoices!AM:AN,A611)&lt;&gt;0,IF(COUNTIF(Invoices!AM:AN,A611)&lt;&gt;0,SUMIF(Invoices!AM:AN,A611,Invoices!AN:AN)/COUNTIF(Invoices!AM:AN,A611),0),"Not Available")))))))))))))))</f>
        <v>0.99</v>
      </c>
    </row>
    <row r="612" spans="1:5" ht="13" x14ac:dyDescent="0.15">
      <c r="A612" s="6" t="s">
        <v>1666</v>
      </c>
      <c r="B612" s="6" t="s">
        <v>1667</v>
      </c>
      <c r="C612" s="6" t="s">
        <v>1115</v>
      </c>
      <c r="D612" s="6" t="s">
        <v>810</v>
      </c>
      <c r="E612">
        <f ca="1">IF(COUNTIF(Invoices!K:L,A612)&lt;&gt;0,IF(COUNTIF(Invoices!K:L,A612)&lt;&gt;0,SUMIF(Invoices!K:L,A612,Invoices!L:L)/COUNTIF(Invoices!K:L,A612),0),IF(COUNTIF(Invoices!M:N,A612)&lt;&gt;0,IF(COUNTIF(Invoices!M:N,A612)&lt;&gt;0,SUMIF(Invoices!M:N,A612,Invoices!N:N)/COUNTIF(Invoices!M:N,A612),0),IF(COUNTIF(Invoices!O:P,A612)&lt;&gt;0,IF(COUNTIF(Invoices!O:P,A612)&lt;&gt;0,SUMIF(Invoices!O:P,A612,Invoices!P:P)/COUNTIF(Invoices!O:P,A612),0),IF(COUNTIF(Invoices!Q:R,A612)&lt;&gt;0,IF(COUNTIF(Invoices!Q:R,A612)&lt;&gt;0,SUMIF(Invoices!Q:R,A612,Invoices!R:R)/COUNTIF(Invoices!Q:R,A612),0),IF(COUNTIF(Invoices!S:T,A612)&lt;&gt;0,IF(COUNTIF(Invoices!S:T,A612)&lt;&gt;0,SUMIF(Invoices!S:T,A612,Invoices!T:T)/COUNTIF(Invoices!S:T,A612),0),IF(COUNTIF(Invoices!U:V,A612)&lt;&gt;0,IF(COUNTIF(Invoices!U:V,A612)&lt;&gt;0,SUMIF(Invoices!U:V,A612,Invoices!V:V)/COUNTIF(Invoices!U:V,A612),0),IF(COUNTIF(Invoices!W:X,A612)&lt;&gt;0,IF(COUNTIF(Invoices!W:X,A612)&lt;&gt;0,SUMIF(Invoices!W:X,A612,Invoices!X:X)/COUNTIF(Invoices!W:X,A612),0),IF(COUNTIF(Invoices!Y:Z,A612)&lt;&gt;0,IF(COUNTIF(Invoices!Y:Z,A612)&lt;&gt;0,SUMIF(Invoices!Y:Z,A612,Invoices!Z:Z)/COUNTIF(Invoices!Y:Z,A612),0),IF(COUNTIF(Invoices!AA:AB,A612)&lt;&gt;0,IF(COUNTIF(Invoices!AA:AB,A612)&lt;&gt;0,SUMIF(Invoices!AA:AB,A612,Invoices!AB:AB)/COUNTIF(Invoices!AA:AB,A612),0),IF(COUNTIF(Invoices!AC:AD,A612)&lt;&gt;0,IF(COUNTIF(Invoices!AC:AD,A612)&lt;&gt;0,SUMIF(Invoices!AC:AD,A612,Invoices!AD:AD)/COUNTIF(Invoices!AC:AD,A612),0),IF(COUNTIF(Invoices!AE:AF,A612)&lt;&gt;0,IF(COUNTIF(Invoices!AE:AF,A612)&lt;&gt;0,SUMIF(Invoices!AE:AF,A612,Invoices!AF:AF)/COUNTIF(Invoices!AE:AF,A612),0),IF(COUNTIF(Invoices!AG:AH,A612)&lt;&gt;0,IF(COUNTIF(Invoices!AG:AH,A612)&lt;&gt;0,SUMIF(Invoices!AG:AH,A612,Invoices!AH:AH)/COUNTIF(Invoices!AG:AH,A612),0),IF(COUNTIF(Invoices!AI:AJ,A612)&lt;&gt;0,IF(COUNTIF(Invoices!AI:AJ,A612)&lt;&gt;0,SUMIF(Invoices!AI:AJ,A612,Invoices!AJ:AJ)/COUNTIF(Invoices!AI:AJ,A612),0),IF(COUNTIF(Invoices!AK:AL,A612)&lt;&gt;0,IF(COUNTIF(Invoices!AK:AL,A612)&lt;&gt;0,SUMIF(Invoices!AK:AL,A612,Invoices!AL:AL)/COUNTIF(Invoices!AK:AL,A612),0),IF(COUNTIF(Invoices!AM:AN,A612)&lt;&gt;0,IF(COUNTIF(Invoices!AM:AN,A612)&lt;&gt;0,SUMIF(Invoices!AM:AN,A612,Invoices!AN:AN)/COUNTIF(Invoices!AM:AN,A612),0),"Not Available")))))))))))))))</f>
        <v>0.99</v>
      </c>
    </row>
    <row r="613" spans="1:5" ht="13" x14ac:dyDescent="0.15">
      <c r="A613" s="6" t="s">
        <v>1669</v>
      </c>
      <c r="B613" s="6" t="s">
        <v>1667</v>
      </c>
      <c r="C613" s="6" t="s">
        <v>1668</v>
      </c>
      <c r="D613" s="6" t="s">
        <v>810</v>
      </c>
      <c r="E613">
        <f ca="1">IF(COUNTIF(Invoices!K:L,A613)&lt;&gt;0,IF(COUNTIF(Invoices!K:L,A613)&lt;&gt;0,SUMIF(Invoices!K:L,A613,Invoices!L:L)/COUNTIF(Invoices!K:L,A613),0),IF(COUNTIF(Invoices!M:N,A613)&lt;&gt;0,IF(COUNTIF(Invoices!M:N,A613)&lt;&gt;0,SUMIF(Invoices!M:N,A613,Invoices!N:N)/COUNTIF(Invoices!M:N,A613),0),IF(COUNTIF(Invoices!O:P,A613)&lt;&gt;0,IF(COUNTIF(Invoices!O:P,A613)&lt;&gt;0,SUMIF(Invoices!O:P,A613,Invoices!P:P)/COUNTIF(Invoices!O:P,A613),0),IF(COUNTIF(Invoices!Q:R,A613)&lt;&gt;0,IF(COUNTIF(Invoices!Q:R,A613)&lt;&gt;0,SUMIF(Invoices!Q:R,A613,Invoices!R:R)/COUNTIF(Invoices!Q:R,A613),0),IF(COUNTIF(Invoices!S:T,A613)&lt;&gt;0,IF(COUNTIF(Invoices!S:T,A613)&lt;&gt;0,SUMIF(Invoices!S:T,A613,Invoices!T:T)/COUNTIF(Invoices!S:T,A613),0),IF(COUNTIF(Invoices!U:V,A613)&lt;&gt;0,IF(COUNTIF(Invoices!U:V,A613)&lt;&gt;0,SUMIF(Invoices!U:V,A613,Invoices!V:V)/COUNTIF(Invoices!U:V,A613),0),IF(COUNTIF(Invoices!W:X,A613)&lt;&gt;0,IF(COUNTIF(Invoices!W:X,A613)&lt;&gt;0,SUMIF(Invoices!W:X,A613,Invoices!X:X)/COUNTIF(Invoices!W:X,A613),0),IF(COUNTIF(Invoices!Y:Z,A613)&lt;&gt;0,IF(COUNTIF(Invoices!Y:Z,A613)&lt;&gt;0,SUMIF(Invoices!Y:Z,A613,Invoices!Z:Z)/COUNTIF(Invoices!Y:Z,A613),0),IF(COUNTIF(Invoices!AA:AB,A613)&lt;&gt;0,IF(COUNTIF(Invoices!AA:AB,A613)&lt;&gt;0,SUMIF(Invoices!AA:AB,A613,Invoices!AB:AB)/COUNTIF(Invoices!AA:AB,A613),0),IF(COUNTIF(Invoices!AC:AD,A613)&lt;&gt;0,IF(COUNTIF(Invoices!AC:AD,A613)&lt;&gt;0,SUMIF(Invoices!AC:AD,A613,Invoices!AD:AD)/COUNTIF(Invoices!AC:AD,A613),0),IF(COUNTIF(Invoices!AE:AF,A613)&lt;&gt;0,IF(COUNTIF(Invoices!AE:AF,A613)&lt;&gt;0,SUMIF(Invoices!AE:AF,A613,Invoices!AF:AF)/COUNTIF(Invoices!AE:AF,A613),0),IF(COUNTIF(Invoices!AG:AH,A613)&lt;&gt;0,IF(COUNTIF(Invoices!AG:AH,A613)&lt;&gt;0,SUMIF(Invoices!AG:AH,A613,Invoices!AH:AH)/COUNTIF(Invoices!AG:AH,A613),0),IF(COUNTIF(Invoices!AI:AJ,A613)&lt;&gt;0,IF(COUNTIF(Invoices!AI:AJ,A613)&lt;&gt;0,SUMIF(Invoices!AI:AJ,A613,Invoices!AJ:AJ)/COUNTIF(Invoices!AI:AJ,A613),0),IF(COUNTIF(Invoices!AK:AL,A613)&lt;&gt;0,IF(COUNTIF(Invoices!AK:AL,A613)&lt;&gt;0,SUMIF(Invoices!AK:AL,A613,Invoices!AL:AL)/COUNTIF(Invoices!AK:AL,A613),0),IF(COUNTIF(Invoices!AM:AN,A613)&lt;&gt;0,IF(COUNTIF(Invoices!AM:AN,A613)&lt;&gt;0,SUMIF(Invoices!AM:AN,A613,Invoices!AN:AN)/COUNTIF(Invoices!AM:AN,A613),0),"Not Available")))))))))))))))</f>
        <v>0.99</v>
      </c>
    </row>
    <row r="614" spans="1:5" ht="13" x14ac:dyDescent="0.15">
      <c r="A614" s="6" t="s">
        <v>1670</v>
      </c>
      <c r="B614" s="6" t="s">
        <v>1667</v>
      </c>
      <c r="C614" s="6" t="s">
        <v>1668</v>
      </c>
      <c r="D614" s="6" t="s">
        <v>810</v>
      </c>
      <c r="E614" t="str">
        <f>IF(COUNTIF(Invoices!K:L,A614)&lt;&gt;0,IF(COUNTIF(Invoices!K:L,A614)&lt;&gt;0,SUMIF(Invoices!K:L,A614,Invoices!L:L)/COUNTIF(Invoices!K:L,A614),0),IF(COUNTIF(Invoices!M:N,A614)&lt;&gt;0,IF(COUNTIF(Invoices!M:N,A614)&lt;&gt;0,SUMIF(Invoices!M:N,A614,Invoices!N:N)/COUNTIF(Invoices!M:N,A614),0),IF(COUNTIF(Invoices!O:P,A614)&lt;&gt;0,IF(COUNTIF(Invoices!O:P,A614)&lt;&gt;0,SUMIF(Invoices!O:P,A614,Invoices!P:P)/COUNTIF(Invoices!O:P,A614),0),IF(COUNTIF(Invoices!Q:R,A614)&lt;&gt;0,IF(COUNTIF(Invoices!Q:R,A614)&lt;&gt;0,SUMIF(Invoices!Q:R,A614,Invoices!R:R)/COUNTIF(Invoices!Q:R,A614),0),IF(COUNTIF(Invoices!S:T,A614)&lt;&gt;0,IF(COUNTIF(Invoices!S:T,A614)&lt;&gt;0,SUMIF(Invoices!S:T,A614,Invoices!T:T)/COUNTIF(Invoices!S:T,A614),0),IF(COUNTIF(Invoices!U:V,A614)&lt;&gt;0,IF(COUNTIF(Invoices!U:V,A614)&lt;&gt;0,SUMIF(Invoices!U:V,A614,Invoices!V:V)/COUNTIF(Invoices!U:V,A614),0),IF(COUNTIF(Invoices!W:X,A614)&lt;&gt;0,IF(COUNTIF(Invoices!W:X,A614)&lt;&gt;0,SUMIF(Invoices!W:X,A614,Invoices!X:X)/COUNTIF(Invoices!W:X,A614),0),IF(COUNTIF(Invoices!Y:Z,A614)&lt;&gt;0,IF(COUNTIF(Invoices!Y:Z,A614)&lt;&gt;0,SUMIF(Invoices!Y:Z,A614,Invoices!Z:Z)/COUNTIF(Invoices!Y:Z,A614),0),IF(COUNTIF(Invoices!AA:AB,A614)&lt;&gt;0,IF(COUNTIF(Invoices!AA:AB,A614)&lt;&gt;0,SUMIF(Invoices!AA:AB,A614,Invoices!AB:AB)/COUNTIF(Invoices!AA:AB,A614),0),IF(COUNTIF(Invoices!AC:AD,A614)&lt;&gt;0,IF(COUNTIF(Invoices!AC:AD,A614)&lt;&gt;0,SUMIF(Invoices!AC:AD,A614,Invoices!AD:AD)/COUNTIF(Invoices!AC:AD,A614),0),IF(COUNTIF(Invoices!AE:AF,A614)&lt;&gt;0,IF(COUNTIF(Invoices!AE:AF,A614)&lt;&gt;0,SUMIF(Invoices!AE:AF,A614,Invoices!AF:AF)/COUNTIF(Invoices!AE:AF,A614),0),IF(COUNTIF(Invoices!AG:AH,A614)&lt;&gt;0,IF(COUNTIF(Invoices!AG:AH,A614)&lt;&gt;0,SUMIF(Invoices!AG:AH,A614,Invoices!AH:AH)/COUNTIF(Invoices!AG:AH,A614),0),IF(COUNTIF(Invoices!AI:AJ,A614)&lt;&gt;0,IF(COUNTIF(Invoices!AI:AJ,A614)&lt;&gt;0,SUMIF(Invoices!AI:AJ,A614,Invoices!AJ:AJ)/COUNTIF(Invoices!AI:AJ,A614),0),IF(COUNTIF(Invoices!AK:AL,A614)&lt;&gt;0,IF(COUNTIF(Invoices!AK:AL,A614)&lt;&gt;0,SUMIF(Invoices!AK:AL,A614,Invoices!AL:AL)/COUNTIF(Invoices!AK:AL,A614),0),IF(COUNTIF(Invoices!AM:AN,A614)&lt;&gt;0,IF(COUNTIF(Invoices!AM:AN,A614)&lt;&gt;0,SUMIF(Invoices!AM:AN,A614,Invoices!AN:AN)/COUNTIF(Invoices!AM:AN,A614),0),"Not Available")))))))))))))))</f>
        <v>Not Available</v>
      </c>
    </row>
    <row r="615" spans="1:5" ht="13" x14ac:dyDescent="0.15">
      <c r="A615" s="6" t="s">
        <v>1671</v>
      </c>
      <c r="C615" s="6" t="s">
        <v>1256</v>
      </c>
      <c r="D615" s="6" t="s">
        <v>1257</v>
      </c>
      <c r="E615">
        <f ca="1">IF(COUNTIF(Invoices!K:L,A615)&lt;&gt;0,IF(COUNTIF(Invoices!K:L,A615)&lt;&gt;0,SUMIF(Invoices!K:L,A615,Invoices!L:L)/COUNTIF(Invoices!K:L,A615),0),IF(COUNTIF(Invoices!M:N,A615)&lt;&gt;0,IF(COUNTIF(Invoices!M:N,A615)&lt;&gt;0,SUMIF(Invoices!M:N,A615,Invoices!N:N)/COUNTIF(Invoices!M:N,A615),0),IF(COUNTIF(Invoices!O:P,A615)&lt;&gt;0,IF(COUNTIF(Invoices!O:P,A615)&lt;&gt;0,SUMIF(Invoices!O:P,A615,Invoices!P:P)/COUNTIF(Invoices!O:P,A615),0),IF(COUNTIF(Invoices!Q:R,A615)&lt;&gt;0,IF(COUNTIF(Invoices!Q:R,A615)&lt;&gt;0,SUMIF(Invoices!Q:R,A615,Invoices!R:R)/COUNTIF(Invoices!Q:R,A615),0),IF(COUNTIF(Invoices!S:T,A615)&lt;&gt;0,IF(COUNTIF(Invoices!S:T,A615)&lt;&gt;0,SUMIF(Invoices!S:T,A615,Invoices!T:T)/COUNTIF(Invoices!S:T,A615),0),IF(COUNTIF(Invoices!U:V,A615)&lt;&gt;0,IF(COUNTIF(Invoices!U:V,A615)&lt;&gt;0,SUMIF(Invoices!U:V,A615,Invoices!V:V)/COUNTIF(Invoices!U:V,A615),0),IF(COUNTIF(Invoices!W:X,A615)&lt;&gt;0,IF(COUNTIF(Invoices!W:X,A615)&lt;&gt;0,SUMIF(Invoices!W:X,A615,Invoices!X:X)/COUNTIF(Invoices!W:X,A615),0),IF(COUNTIF(Invoices!Y:Z,A615)&lt;&gt;0,IF(COUNTIF(Invoices!Y:Z,A615)&lt;&gt;0,SUMIF(Invoices!Y:Z,A615,Invoices!Z:Z)/COUNTIF(Invoices!Y:Z,A615),0),IF(COUNTIF(Invoices!AA:AB,A615)&lt;&gt;0,IF(COUNTIF(Invoices!AA:AB,A615)&lt;&gt;0,SUMIF(Invoices!AA:AB,A615,Invoices!AB:AB)/COUNTIF(Invoices!AA:AB,A615),0),IF(COUNTIF(Invoices!AC:AD,A615)&lt;&gt;0,IF(COUNTIF(Invoices!AC:AD,A615)&lt;&gt;0,SUMIF(Invoices!AC:AD,A615,Invoices!AD:AD)/COUNTIF(Invoices!AC:AD,A615),0),IF(COUNTIF(Invoices!AE:AF,A615)&lt;&gt;0,IF(COUNTIF(Invoices!AE:AF,A615)&lt;&gt;0,SUMIF(Invoices!AE:AF,A615,Invoices!AF:AF)/COUNTIF(Invoices!AE:AF,A615),0),IF(COUNTIF(Invoices!AG:AH,A615)&lt;&gt;0,IF(COUNTIF(Invoices!AG:AH,A615)&lt;&gt;0,SUMIF(Invoices!AG:AH,A615,Invoices!AH:AH)/COUNTIF(Invoices!AG:AH,A615),0),IF(COUNTIF(Invoices!AI:AJ,A615)&lt;&gt;0,IF(COUNTIF(Invoices!AI:AJ,A615)&lt;&gt;0,SUMIF(Invoices!AI:AJ,A615,Invoices!AJ:AJ)/COUNTIF(Invoices!AI:AJ,A615),0),IF(COUNTIF(Invoices!AK:AL,A615)&lt;&gt;0,IF(COUNTIF(Invoices!AK:AL,A615)&lt;&gt;0,SUMIF(Invoices!AK:AL,A615,Invoices!AL:AL)/COUNTIF(Invoices!AK:AL,A615),0),IF(COUNTIF(Invoices!AM:AN,A615)&lt;&gt;0,IF(COUNTIF(Invoices!AM:AN,A615)&lt;&gt;0,SUMIF(Invoices!AM:AN,A615,Invoices!AN:AN)/COUNTIF(Invoices!AM:AN,A615),0),"Not Available")))))))))))))))</f>
        <v>0.99</v>
      </c>
    </row>
    <row r="616" spans="1:5" ht="13" x14ac:dyDescent="0.15">
      <c r="A616" s="6" t="s">
        <v>1672</v>
      </c>
      <c r="B616" s="6" t="s">
        <v>1673</v>
      </c>
      <c r="C616" s="6" t="s">
        <v>1674</v>
      </c>
      <c r="D616" s="6" t="s">
        <v>574</v>
      </c>
      <c r="E616">
        <f ca="1">IF(COUNTIF(Invoices!K:L,A616)&lt;&gt;0,IF(COUNTIF(Invoices!K:L,A616)&lt;&gt;0,SUMIF(Invoices!K:L,A616,Invoices!L:L)/COUNTIF(Invoices!K:L,A616),0),IF(COUNTIF(Invoices!M:N,A616)&lt;&gt;0,IF(COUNTIF(Invoices!M:N,A616)&lt;&gt;0,SUMIF(Invoices!M:N,A616,Invoices!N:N)/COUNTIF(Invoices!M:N,A616),0),IF(COUNTIF(Invoices!O:P,A616)&lt;&gt;0,IF(COUNTIF(Invoices!O:P,A616)&lt;&gt;0,SUMIF(Invoices!O:P,A616,Invoices!P:P)/COUNTIF(Invoices!O:P,A616),0),IF(COUNTIF(Invoices!Q:R,A616)&lt;&gt;0,IF(COUNTIF(Invoices!Q:R,A616)&lt;&gt;0,SUMIF(Invoices!Q:R,A616,Invoices!R:R)/COUNTIF(Invoices!Q:R,A616),0),IF(COUNTIF(Invoices!S:T,A616)&lt;&gt;0,IF(COUNTIF(Invoices!S:T,A616)&lt;&gt;0,SUMIF(Invoices!S:T,A616,Invoices!T:T)/COUNTIF(Invoices!S:T,A616),0),IF(COUNTIF(Invoices!U:V,A616)&lt;&gt;0,IF(COUNTIF(Invoices!U:V,A616)&lt;&gt;0,SUMIF(Invoices!U:V,A616,Invoices!V:V)/COUNTIF(Invoices!U:V,A616),0),IF(COUNTIF(Invoices!W:X,A616)&lt;&gt;0,IF(COUNTIF(Invoices!W:X,A616)&lt;&gt;0,SUMIF(Invoices!W:X,A616,Invoices!X:X)/COUNTIF(Invoices!W:X,A616),0),IF(COUNTIF(Invoices!Y:Z,A616)&lt;&gt;0,IF(COUNTIF(Invoices!Y:Z,A616)&lt;&gt;0,SUMIF(Invoices!Y:Z,A616,Invoices!Z:Z)/COUNTIF(Invoices!Y:Z,A616),0),IF(COUNTIF(Invoices!AA:AB,A616)&lt;&gt;0,IF(COUNTIF(Invoices!AA:AB,A616)&lt;&gt;0,SUMIF(Invoices!AA:AB,A616,Invoices!AB:AB)/COUNTIF(Invoices!AA:AB,A616),0),IF(COUNTIF(Invoices!AC:AD,A616)&lt;&gt;0,IF(COUNTIF(Invoices!AC:AD,A616)&lt;&gt;0,SUMIF(Invoices!AC:AD,A616,Invoices!AD:AD)/COUNTIF(Invoices!AC:AD,A616),0),IF(COUNTIF(Invoices!AE:AF,A616)&lt;&gt;0,IF(COUNTIF(Invoices!AE:AF,A616)&lt;&gt;0,SUMIF(Invoices!AE:AF,A616,Invoices!AF:AF)/COUNTIF(Invoices!AE:AF,A616),0),IF(COUNTIF(Invoices!AG:AH,A616)&lt;&gt;0,IF(COUNTIF(Invoices!AG:AH,A616)&lt;&gt;0,SUMIF(Invoices!AG:AH,A616,Invoices!AH:AH)/COUNTIF(Invoices!AG:AH,A616),0),IF(COUNTIF(Invoices!AI:AJ,A616)&lt;&gt;0,IF(COUNTIF(Invoices!AI:AJ,A616)&lt;&gt;0,SUMIF(Invoices!AI:AJ,A616,Invoices!AJ:AJ)/COUNTIF(Invoices!AI:AJ,A616),0),IF(COUNTIF(Invoices!AK:AL,A616)&lt;&gt;0,IF(COUNTIF(Invoices!AK:AL,A616)&lt;&gt;0,SUMIF(Invoices!AK:AL,A616,Invoices!AL:AL)/COUNTIF(Invoices!AK:AL,A616),0),IF(COUNTIF(Invoices!AM:AN,A616)&lt;&gt;0,IF(COUNTIF(Invoices!AM:AN,A616)&lt;&gt;0,SUMIF(Invoices!AM:AN,A616,Invoices!AN:AN)/COUNTIF(Invoices!AM:AN,A616),0),"Not Available")))))))))))))))</f>
        <v>0.99</v>
      </c>
    </row>
    <row r="617" spans="1:5" ht="13" x14ac:dyDescent="0.15">
      <c r="A617" s="6" t="s">
        <v>1675</v>
      </c>
      <c r="B617" s="6" t="s">
        <v>707</v>
      </c>
      <c r="C617" s="6" t="s">
        <v>1089</v>
      </c>
      <c r="D617" s="6" t="s">
        <v>707</v>
      </c>
      <c r="E617">
        <f ca="1">IF(COUNTIF(Invoices!K:L,A617)&lt;&gt;0,IF(COUNTIF(Invoices!K:L,A617)&lt;&gt;0,SUMIF(Invoices!K:L,A617,Invoices!L:L)/COUNTIF(Invoices!K:L,A617),0),IF(COUNTIF(Invoices!M:N,A617)&lt;&gt;0,IF(COUNTIF(Invoices!M:N,A617)&lt;&gt;0,SUMIF(Invoices!M:N,A617,Invoices!N:N)/COUNTIF(Invoices!M:N,A617),0),IF(COUNTIF(Invoices!O:P,A617)&lt;&gt;0,IF(COUNTIF(Invoices!O:P,A617)&lt;&gt;0,SUMIF(Invoices!O:P,A617,Invoices!P:P)/COUNTIF(Invoices!O:P,A617),0),IF(COUNTIF(Invoices!Q:R,A617)&lt;&gt;0,IF(COUNTIF(Invoices!Q:R,A617)&lt;&gt;0,SUMIF(Invoices!Q:R,A617,Invoices!R:R)/COUNTIF(Invoices!Q:R,A617),0),IF(COUNTIF(Invoices!S:T,A617)&lt;&gt;0,IF(COUNTIF(Invoices!S:T,A617)&lt;&gt;0,SUMIF(Invoices!S:T,A617,Invoices!T:T)/COUNTIF(Invoices!S:T,A617),0),IF(COUNTIF(Invoices!U:V,A617)&lt;&gt;0,IF(COUNTIF(Invoices!U:V,A617)&lt;&gt;0,SUMIF(Invoices!U:V,A617,Invoices!V:V)/COUNTIF(Invoices!U:V,A617),0),IF(COUNTIF(Invoices!W:X,A617)&lt;&gt;0,IF(COUNTIF(Invoices!W:X,A617)&lt;&gt;0,SUMIF(Invoices!W:X,A617,Invoices!X:X)/COUNTIF(Invoices!W:X,A617),0),IF(COUNTIF(Invoices!Y:Z,A617)&lt;&gt;0,IF(COUNTIF(Invoices!Y:Z,A617)&lt;&gt;0,SUMIF(Invoices!Y:Z,A617,Invoices!Z:Z)/COUNTIF(Invoices!Y:Z,A617),0),IF(COUNTIF(Invoices!AA:AB,A617)&lt;&gt;0,IF(COUNTIF(Invoices!AA:AB,A617)&lt;&gt;0,SUMIF(Invoices!AA:AB,A617,Invoices!AB:AB)/COUNTIF(Invoices!AA:AB,A617),0),IF(COUNTIF(Invoices!AC:AD,A617)&lt;&gt;0,IF(COUNTIF(Invoices!AC:AD,A617)&lt;&gt;0,SUMIF(Invoices!AC:AD,A617,Invoices!AD:AD)/COUNTIF(Invoices!AC:AD,A617),0),IF(COUNTIF(Invoices!AE:AF,A617)&lt;&gt;0,IF(COUNTIF(Invoices!AE:AF,A617)&lt;&gt;0,SUMIF(Invoices!AE:AF,A617,Invoices!AF:AF)/COUNTIF(Invoices!AE:AF,A617),0),IF(COUNTIF(Invoices!AG:AH,A617)&lt;&gt;0,IF(COUNTIF(Invoices!AG:AH,A617)&lt;&gt;0,SUMIF(Invoices!AG:AH,A617,Invoices!AH:AH)/COUNTIF(Invoices!AG:AH,A617),0),IF(COUNTIF(Invoices!AI:AJ,A617)&lt;&gt;0,IF(COUNTIF(Invoices!AI:AJ,A617)&lt;&gt;0,SUMIF(Invoices!AI:AJ,A617,Invoices!AJ:AJ)/COUNTIF(Invoices!AI:AJ,A617),0),IF(COUNTIF(Invoices!AK:AL,A617)&lt;&gt;0,IF(COUNTIF(Invoices!AK:AL,A617)&lt;&gt;0,SUMIF(Invoices!AK:AL,A617,Invoices!AL:AL)/COUNTIF(Invoices!AK:AL,A617),0),IF(COUNTIF(Invoices!AM:AN,A617)&lt;&gt;0,IF(COUNTIF(Invoices!AM:AN,A617)&lt;&gt;0,SUMIF(Invoices!AM:AN,A617,Invoices!AN:AN)/COUNTIF(Invoices!AM:AN,A617),0),"Not Available")))))))))))))))</f>
        <v>0.99</v>
      </c>
    </row>
    <row r="618" spans="1:5" ht="13" x14ac:dyDescent="0.15">
      <c r="A618" s="6" t="s">
        <v>1676</v>
      </c>
      <c r="C618" s="6" t="s">
        <v>526</v>
      </c>
      <c r="D618" s="6" t="s">
        <v>527</v>
      </c>
      <c r="E618">
        <f ca="1">IF(COUNTIF(Invoices!K:L,A618)&lt;&gt;0,IF(COUNTIF(Invoices!K:L,A618)&lt;&gt;0,SUMIF(Invoices!K:L,A618,Invoices!L:L)/COUNTIF(Invoices!K:L,A618),0),IF(COUNTIF(Invoices!M:N,A618)&lt;&gt;0,IF(COUNTIF(Invoices!M:N,A618)&lt;&gt;0,SUMIF(Invoices!M:N,A618,Invoices!N:N)/COUNTIF(Invoices!M:N,A618),0),IF(COUNTIF(Invoices!O:P,A618)&lt;&gt;0,IF(COUNTIF(Invoices!O:P,A618)&lt;&gt;0,SUMIF(Invoices!O:P,A618,Invoices!P:P)/COUNTIF(Invoices!O:P,A618),0),IF(COUNTIF(Invoices!Q:R,A618)&lt;&gt;0,IF(COUNTIF(Invoices!Q:R,A618)&lt;&gt;0,SUMIF(Invoices!Q:R,A618,Invoices!R:R)/COUNTIF(Invoices!Q:R,A618),0),IF(COUNTIF(Invoices!S:T,A618)&lt;&gt;0,IF(COUNTIF(Invoices!S:T,A618)&lt;&gt;0,SUMIF(Invoices!S:T,A618,Invoices!T:T)/COUNTIF(Invoices!S:T,A618),0),IF(COUNTIF(Invoices!U:V,A618)&lt;&gt;0,IF(COUNTIF(Invoices!U:V,A618)&lt;&gt;0,SUMIF(Invoices!U:V,A618,Invoices!V:V)/COUNTIF(Invoices!U:V,A618),0),IF(COUNTIF(Invoices!W:X,A618)&lt;&gt;0,IF(COUNTIF(Invoices!W:X,A618)&lt;&gt;0,SUMIF(Invoices!W:X,A618,Invoices!X:X)/COUNTIF(Invoices!W:X,A618),0),IF(COUNTIF(Invoices!Y:Z,A618)&lt;&gt;0,IF(COUNTIF(Invoices!Y:Z,A618)&lt;&gt;0,SUMIF(Invoices!Y:Z,A618,Invoices!Z:Z)/COUNTIF(Invoices!Y:Z,A618),0),IF(COUNTIF(Invoices!AA:AB,A618)&lt;&gt;0,IF(COUNTIF(Invoices!AA:AB,A618)&lt;&gt;0,SUMIF(Invoices!AA:AB,A618,Invoices!AB:AB)/COUNTIF(Invoices!AA:AB,A618),0),IF(COUNTIF(Invoices!AC:AD,A618)&lt;&gt;0,IF(COUNTIF(Invoices!AC:AD,A618)&lt;&gt;0,SUMIF(Invoices!AC:AD,A618,Invoices!AD:AD)/COUNTIF(Invoices!AC:AD,A618),0),IF(COUNTIF(Invoices!AE:AF,A618)&lt;&gt;0,IF(COUNTIF(Invoices!AE:AF,A618)&lt;&gt;0,SUMIF(Invoices!AE:AF,A618,Invoices!AF:AF)/COUNTIF(Invoices!AE:AF,A618),0),IF(COUNTIF(Invoices!AG:AH,A618)&lt;&gt;0,IF(COUNTIF(Invoices!AG:AH,A618)&lt;&gt;0,SUMIF(Invoices!AG:AH,A618,Invoices!AH:AH)/COUNTIF(Invoices!AG:AH,A618),0),IF(COUNTIF(Invoices!AI:AJ,A618)&lt;&gt;0,IF(COUNTIF(Invoices!AI:AJ,A618)&lt;&gt;0,SUMIF(Invoices!AI:AJ,A618,Invoices!AJ:AJ)/COUNTIF(Invoices!AI:AJ,A618),0),IF(COUNTIF(Invoices!AK:AL,A618)&lt;&gt;0,IF(COUNTIF(Invoices!AK:AL,A618)&lt;&gt;0,SUMIF(Invoices!AK:AL,A618,Invoices!AL:AL)/COUNTIF(Invoices!AK:AL,A618),0),IF(COUNTIF(Invoices!AM:AN,A618)&lt;&gt;0,IF(COUNTIF(Invoices!AM:AN,A618)&lt;&gt;0,SUMIF(Invoices!AM:AN,A618,Invoices!AN:AN)/COUNTIF(Invoices!AM:AN,A618),0),"Not Available")))))))))))))))</f>
        <v>1.99</v>
      </c>
    </row>
    <row r="619" spans="1:5" ht="13" x14ac:dyDescent="0.15">
      <c r="A619" s="6" t="s">
        <v>1676</v>
      </c>
      <c r="C619" s="6" t="s">
        <v>526</v>
      </c>
      <c r="D619" s="6" t="s">
        <v>527</v>
      </c>
      <c r="E619">
        <f ca="1">IF(COUNTIF(Invoices!K:L,A619)&lt;&gt;0,IF(COUNTIF(Invoices!K:L,A619)&lt;&gt;0,SUMIF(Invoices!K:L,A619,Invoices!L:L)/COUNTIF(Invoices!K:L,A619),0),IF(COUNTIF(Invoices!M:N,A619)&lt;&gt;0,IF(COUNTIF(Invoices!M:N,A619)&lt;&gt;0,SUMIF(Invoices!M:N,A619,Invoices!N:N)/COUNTIF(Invoices!M:N,A619),0),IF(COUNTIF(Invoices!O:P,A619)&lt;&gt;0,IF(COUNTIF(Invoices!O:P,A619)&lt;&gt;0,SUMIF(Invoices!O:P,A619,Invoices!P:P)/COUNTIF(Invoices!O:P,A619),0),IF(COUNTIF(Invoices!Q:R,A619)&lt;&gt;0,IF(COUNTIF(Invoices!Q:R,A619)&lt;&gt;0,SUMIF(Invoices!Q:R,A619,Invoices!R:R)/COUNTIF(Invoices!Q:R,A619),0),IF(COUNTIF(Invoices!S:T,A619)&lt;&gt;0,IF(COUNTIF(Invoices!S:T,A619)&lt;&gt;0,SUMIF(Invoices!S:T,A619,Invoices!T:T)/COUNTIF(Invoices!S:T,A619),0),IF(COUNTIF(Invoices!U:V,A619)&lt;&gt;0,IF(COUNTIF(Invoices!U:V,A619)&lt;&gt;0,SUMIF(Invoices!U:V,A619,Invoices!V:V)/COUNTIF(Invoices!U:V,A619),0),IF(COUNTIF(Invoices!W:X,A619)&lt;&gt;0,IF(COUNTIF(Invoices!W:X,A619)&lt;&gt;0,SUMIF(Invoices!W:X,A619,Invoices!X:X)/COUNTIF(Invoices!W:X,A619),0),IF(COUNTIF(Invoices!Y:Z,A619)&lt;&gt;0,IF(COUNTIF(Invoices!Y:Z,A619)&lt;&gt;0,SUMIF(Invoices!Y:Z,A619,Invoices!Z:Z)/COUNTIF(Invoices!Y:Z,A619),0),IF(COUNTIF(Invoices!AA:AB,A619)&lt;&gt;0,IF(COUNTIF(Invoices!AA:AB,A619)&lt;&gt;0,SUMIF(Invoices!AA:AB,A619,Invoices!AB:AB)/COUNTIF(Invoices!AA:AB,A619),0),IF(COUNTIF(Invoices!AC:AD,A619)&lt;&gt;0,IF(COUNTIF(Invoices!AC:AD,A619)&lt;&gt;0,SUMIF(Invoices!AC:AD,A619,Invoices!AD:AD)/COUNTIF(Invoices!AC:AD,A619),0),IF(COUNTIF(Invoices!AE:AF,A619)&lt;&gt;0,IF(COUNTIF(Invoices!AE:AF,A619)&lt;&gt;0,SUMIF(Invoices!AE:AF,A619,Invoices!AF:AF)/COUNTIF(Invoices!AE:AF,A619),0),IF(COUNTIF(Invoices!AG:AH,A619)&lt;&gt;0,IF(COUNTIF(Invoices!AG:AH,A619)&lt;&gt;0,SUMIF(Invoices!AG:AH,A619,Invoices!AH:AH)/COUNTIF(Invoices!AG:AH,A619),0),IF(COUNTIF(Invoices!AI:AJ,A619)&lt;&gt;0,IF(COUNTIF(Invoices!AI:AJ,A619)&lt;&gt;0,SUMIF(Invoices!AI:AJ,A619,Invoices!AJ:AJ)/COUNTIF(Invoices!AI:AJ,A619),0),IF(COUNTIF(Invoices!AK:AL,A619)&lt;&gt;0,IF(COUNTIF(Invoices!AK:AL,A619)&lt;&gt;0,SUMIF(Invoices!AK:AL,A619,Invoices!AL:AL)/COUNTIF(Invoices!AK:AL,A619),0),IF(COUNTIF(Invoices!AM:AN,A619)&lt;&gt;0,IF(COUNTIF(Invoices!AM:AN,A619)&lt;&gt;0,SUMIF(Invoices!AM:AN,A619,Invoices!AN:AN)/COUNTIF(Invoices!AM:AN,A619),0),"Not Available")))))))))))))))</f>
        <v>1.99</v>
      </c>
    </row>
    <row r="620" spans="1:5" ht="13" x14ac:dyDescent="0.15">
      <c r="A620" s="6" t="s">
        <v>1677</v>
      </c>
      <c r="B620" s="6" t="s">
        <v>553</v>
      </c>
      <c r="C620" s="6" t="s">
        <v>554</v>
      </c>
      <c r="D620" s="6" t="s">
        <v>555</v>
      </c>
      <c r="E620" t="str">
        <f>IF(COUNTIF(Invoices!K:L,A620)&lt;&gt;0,IF(COUNTIF(Invoices!K:L,A620)&lt;&gt;0,SUMIF(Invoices!K:L,A620,Invoices!L:L)/COUNTIF(Invoices!K:L,A620),0),IF(COUNTIF(Invoices!M:N,A620)&lt;&gt;0,IF(COUNTIF(Invoices!M:N,A620)&lt;&gt;0,SUMIF(Invoices!M:N,A620,Invoices!N:N)/COUNTIF(Invoices!M:N,A620),0),IF(COUNTIF(Invoices!O:P,A620)&lt;&gt;0,IF(COUNTIF(Invoices!O:P,A620)&lt;&gt;0,SUMIF(Invoices!O:P,A620,Invoices!P:P)/COUNTIF(Invoices!O:P,A620),0),IF(COUNTIF(Invoices!Q:R,A620)&lt;&gt;0,IF(COUNTIF(Invoices!Q:R,A620)&lt;&gt;0,SUMIF(Invoices!Q:R,A620,Invoices!R:R)/COUNTIF(Invoices!Q:R,A620),0),IF(COUNTIF(Invoices!S:T,A620)&lt;&gt;0,IF(COUNTIF(Invoices!S:T,A620)&lt;&gt;0,SUMIF(Invoices!S:T,A620,Invoices!T:T)/COUNTIF(Invoices!S:T,A620),0),IF(COUNTIF(Invoices!U:V,A620)&lt;&gt;0,IF(COUNTIF(Invoices!U:V,A620)&lt;&gt;0,SUMIF(Invoices!U:V,A620,Invoices!V:V)/COUNTIF(Invoices!U:V,A620),0),IF(COUNTIF(Invoices!W:X,A620)&lt;&gt;0,IF(COUNTIF(Invoices!W:X,A620)&lt;&gt;0,SUMIF(Invoices!W:X,A620,Invoices!X:X)/COUNTIF(Invoices!W:X,A620),0),IF(COUNTIF(Invoices!Y:Z,A620)&lt;&gt;0,IF(COUNTIF(Invoices!Y:Z,A620)&lt;&gt;0,SUMIF(Invoices!Y:Z,A620,Invoices!Z:Z)/COUNTIF(Invoices!Y:Z,A620),0),IF(COUNTIF(Invoices!AA:AB,A620)&lt;&gt;0,IF(COUNTIF(Invoices!AA:AB,A620)&lt;&gt;0,SUMIF(Invoices!AA:AB,A620,Invoices!AB:AB)/COUNTIF(Invoices!AA:AB,A620),0),IF(COUNTIF(Invoices!AC:AD,A620)&lt;&gt;0,IF(COUNTIF(Invoices!AC:AD,A620)&lt;&gt;0,SUMIF(Invoices!AC:AD,A620,Invoices!AD:AD)/COUNTIF(Invoices!AC:AD,A620),0),IF(COUNTIF(Invoices!AE:AF,A620)&lt;&gt;0,IF(COUNTIF(Invoices!AE:AF,A620)&lt;&gt;0,SUMIF(Invoices!AE:AF,A620,Invoices!AF:AF)/COUNTIF(Invoices!AE:AF,A620),0),IF(COUNTIF(Invoices!AG:AH,A620)&lt;&gt;0,IF(COUNTIF(Invoices!AG:AH,A620)&lt;&gt;0,SUMIF(Invoices!AG:AH,A620,Invoices!AH:AH)/COUNTIF(Invoices!AG:AH,A620),0),IF(COUNTIF(Invoices!AI:AJ,A620)&lt;&gt;0,IF(COUNTIF(Invoices!AI:AJ,A620)&lt;&gt;0,SUMIF(Invoices!AI:AJ,A620,Invoices!AJ:AJ)/COUNTIF(Invoices!AI:AJ,A620),0),IF(COUNTIF(Invoices!AK:AL,A620)&lt;&gt;0,IF(COUNTIF(Invoices!AK:AL,A620)&lt;&gt;0,SUMIF(Invoices!AK:AL,A620,Invoices!AL:AL)/COUNTIF(Invoices!AK:AL,A620),0),IF(COUNTIF(Invoices!AM:AN,A620)&lt;&gt;0,IF(COUNTIF(Invoices!AM:AN,A620)&lt;&gt;0,SUMIF(Invoices!AM:AN,A620,Invoices!AN:AN)/COUNTIF(Invoices!AM:AN,A620),0),"Not Available")))))))))))))))</f>
        <v>Not Available</v>
      </c>
    </row>
    <row r="621" spans="1:5" ht="13" x14ac:dyDescent="0.15">
      <c r="A621" s="6" t="s">
        <v>1678</v>
      </c>
      <c r="B621" s="6" t="s">
        <v>1679</v>
      </c>
      <c r="C621" s="6" t="s">
        <v>1640</v>
      </c>
      <c r="D621" s="6" t="s">
        <v>1641</v>
      </c>
      <c r="E621">
        <f ca="1">IF(COUNTIF(Invoices!K:L,A621)&lt;&gt;0,IF(COUNTIF(Invoices!K:L,A621)&lt;&gt;0,SUMIF(Invoices!K:L,A621,Invoices!L:L)/COUNTIF(Invoices!K:L,A621),0),IF(COUNTIF(Invoices!M:N,A621)&lt;&gt;0,IF(COUNTIF(Invoices!M:N,A621)&lt;&gt;0,SUMIF(Invoices!M:N,A621,Invoices!N:N)/COUNTIF(Invoices!M:N,A621),0),IF(COUNTIF(Invoices!O:P,A621)&lt;&gt;0,IF(COUNTIF(Invoices!O:P,A621)&lt;&gt;0,SUMIF(Invoices!O:P,A621,Invoices!P:P)/COUNTIF(Invoices!O:P,A621),0),IF(COUNTIF(Invoices!Q:R,A621)&lt;&gt;0,IF(COUNTIF(Invoices!Q:R,A621)&lt;&gt;0,SUMIF(Invoices!Q:R,A621,Invoices!R:R)/COUNTIF(Invoices!Q:R,A621),0),IF(COUNTIF(Invoices!S:T,A621)&lt;&gt;0,IF(COUNTIF(Invoices!S:T,A621)&lt;&gt;0,SUMIF(Invoices!S:T,A621,Invoices!T:T)/COUNTIF(Invoices!S:T,A621),0),IF(COUNTIF(Invoices!U:V,A621)&lt;&gt;0,IF(COUNTIF(Invoices!U:V,A621)&lt;&gt;0,SUMIF(Invoices!U:V,A621,Invoices!V:V)/COUNTIF(Invoices!U:V,A621),0),IF(COUNTIF(Invoices!W:X,A621)&lt;&gt;0,IF(COUNTIF(Invoices!W:X,A621)&lt;&gt;0,SUMIF(Invoices!W:X,A621,Invoices!X:X)/COUNTIF(Invoices!W:X,A621),0),IF(COUNTIF(Invoices!Y:Z,A621)&lt;&gt;0,IF(COUNTIF(Invoices!Y:Z,A621)&lt;&gt;0,SUMIF(Invoices!Y:Z,A621,Invoices!Z:Z)/COUNTIF(Invoices!Y:Z,A621),0),IF(COUNTIF(Invoices!AA:AB,A621)&lt;&gt;0,IF(COUNTIF(Invoices!AA:AB,A621)&lt;&gt;0,SUMIF(Invoices!AA:AB,A621,Invoices!AB:AB)/COUNTIF(Invoices!AA:AB,A621),0),IF(COUNTIF(Invoices!AC:AD,A621)&lt;&gt;0,IF(COUNTIF(Invoices!AC:AD,A621)&lt;&gt;0,SUMIF(Invoices!AC:AD,A621,Invoices!AD:AD)/COUNTIF(Invoices!AC:AD,A621),0),IF(COUNTIF(Invoices!AE:AF,A621)&lt;&gt;0,IF(COUNTIF(Invoices!AE:AF,A621)&lt;&gt;0,SUMIF(Invoices!AE:AF,A621,Invoices!AF:AF)/COUNTIF(Invoices!AE:AF,A621),0),IF(COUNTIF(Invoices!AG:AH,A621)&lt;&gt;0,IF(COUNTIF(Invoices!AG:AH,A621)&lt;&gt;0,SUMIF(Invoices!AG:AH,A621,Invoices!AH:AH)/COUNTIF(Invoices!AG:AH,A621),0),IF(COUNTIF(Invoices!AI:AJ,A621)&lt;&gt;0,IF(COUNTIF(Invoices!AI:AJ,A621)&lt;&gt;0,SUMIF(Invoices!AI:AJ,A621,Invoices!AJ:AJ)/COUNTIF(Invoices!AI:AJ,A621),0),IF(COUNTIF(Invoices!AK:AL,A621)&lt;&gt;0,IF(COUNTIF(Invoices!AK:AL,A621)&lt;&gt;0,SUMIF(Invoices!AK:AL,A621,Invoices!AL:AL)/COUNTIF(Invoices!AK:AL,A621),0),IF(COUNTIF(Invoices!AM:AN,A621)&lt;&gt;0,IF(COUNTIF(Invoices!AM:AN,A621)&lt;&gt;0,SUMIF(Invoices!AM:AN,A621,Invoices!AN:AN)/COUNTIF(Invoices!AM:AN,A621),0),"Not Available")))))))))))))))</f>
        <v>0.99</v>
      </c>
    </row>
    <row r="622" spans="1:5" ht="13" x14ac:dyDescent="0.15">
      <c r="A622" s="6" t="s">
        <v>1680</v>
      </c>
      <c r="B622" s="6" t="s">
        <v>529</v>
      </c>
      <c r="C622" s="6" t="s">
        <v>530</v>
      </c>
      <c r="D622" s="6" t="s">
        <v>529</v>
      </c>
      <c r="E622">
        <f ca="1">IF(COUNTIF(Invoices!K:L,A622)&lt;&gt;0,IF(COUNTIF(Invoices!K:L,A622)&lt;&gt;0,SUMIF(Invoices!K:L,A622,Invoices!L:L)/COUNTIF(Invoices!K:L,A622),0),IF(COUNTIF(Invoices!M:N,A622)&lt;&gt;0,IF(COUNTIF(Invoices!M:N,A622)&lt;&gt;0,SUMIF(Invoices!M:N,A622,Invoices!N:N)/COUNTIF(Invoices!M:N,A622),0),IF(COUNTIF(Invoices!O:P,A622)&lt;&gt;0,IF(COUNTIF(Invoices!O:P,A622)&lt;&gt;0,SUMIF(Invoices!O:P,A622,Invoices!P:P)/COUNTIF(Invoices!O:P,A622),0),IF(COUNTIF(Invoices!Q:R,A622)&lt;&gt;0,IF(COUNTIF(Invoices!Q:R,A622)&lt;&gt;0,SUMIF(Invoices!Q:R,A622,Invoices!R:R)/COUNTIF(Invoices!Q:R,A622),0),IF(COUNTIF(Invoices!S:T,A622)&lt;&gt;0,IF(COUNTIF(Invoices!S:T,A622)&lt;&gt;0,SUMIF(Invoices!S:T,A622,Invoices!T:T)/COUNTIF(Invoices!S:T,A622),0),IF(COUNTIF(Invoices!U:V,A622)&lt;&gt;0,IF(COUNTIF(Invoices!U:V,A622)&lt;&gt;0,SUMIF(Invoices!U:V,A622,Invoices!V:V)/COUNTIF(Invoices!U:V,A622),0),IF(COUNTIF(Invoices!W:X,A622)&lt;&gt;0,IF(COUNTIF(Invoices!W:X,A622)&lt;&gt;0,SUMIF(Invoices!W:X,A622,Invoices!X:X)/COUNTIF(Invoices!W:X,A622),0),IF(COUNTIF(Invoices!Y:Z,A622)&lt;&gt;0,IF(COUNTIF(Invoices!Y:Z,A622)&lt;&gt;0,SUMIF(Invoices!Y:Z,A622,Invoices!Z:Z)/COUNTIF(Invoices!Y:Z,A622),0),IF(COUNTIF(Invoices!AA:AB,A622)&lt;&gt;0,IF(COUNTIF(Invoices!AA:AB,A622)&lt;&gt;0,SUMIF(Invoices!AA:AB,A622,Invoices!AB:AB)/COUNTIF(Invoices!AA:AB,A622),0),IF(COUNTIF(Invoices!AC:AD,A622)&lt;&gt;0,IF(COUNTIF(Invoices!AC:AD,A622)&lt;&gt;0,SUMIF(Invoices!AC:AD,A622,Invoices!AD:AD)/COUNTIF(Invoices!AC:AD,A622),0),IF(COUNTIF(Invoices!AE:AF,A622)&lt;&gt;0,IF(COUNTIF(Invoices!AE:AF,A622)&lt;&gt;0,SUMIF(Invoices!AE:AF,A622,Invoices!AF:AF)/COUNTIF(Invoices!AE:AF,A622),0),IF(COUNTIF(Invoices!AG:AH,A622)&lt;&gt;0,IF(COUNTIF(Invoices!AG:AH,A622)&lt;&gt;0,SUMIF(Invoices!AG:AH,A622,Invoices!AH:AH)/COUNTIF(Invoices!AG:AH,A622),0),IF(COUNTIF(Invoices!AI:AJ,A622)&lt;&gt;0,IF(COUNTIF(Invoices!AI:AJ,A622)&lt;&gt;0,SUMIF(Invoices!AI:AJ,A622,Invoices!AJ:AJ)/COUNTIF(Invoices!AI:AJ,A622),0),IF(COUNTIF(Invoices!AK:AL,A622)&lt;&gt;0,IF(COUNTIF(Invoices!AK:AL,A622)&lt;&gt;0,SUMIF(Invoices!AK:AL,A622,Invoices!AL:AL)/COUNTIF(Invoices!AK:AL,A622),0),IF(COUNTIF(Invoices!AM:AN,A622)&lt;&gt;0,IF(COUNTIF(Invoices!AM:AN,A622)&lt;&gt;0,SUMIF(Invoices!AM:AN,A622,Invoices!AN:AN)/COUNTIF(Invoices!AM:AN,A622),0),"Not Available")))))))))))))))</f>
        <v>0.99</v>
      </c>
    </row>
    <row r="623" spans="1:5" ht="13" x14ac:dyDescent="0.15">
      <c r="A623" s="6" t="s">
        <v>1681</v>
      </c>
      <c r="C623" s="6" t="s">
        <v>996</v>
      </c>
      <c r="D623" s="6" t="s">
        <v>968</v>
      </c>
      <c r="E623">
        <f ca="1">IF(COUNTIF(Invoices!K:L,A623)&lt;&gt;0,IF(COUNTIF(Invoices!K:L,A623)&lt;&gt;0,SUMIF(Invoices!K:L,A623,Invoices!L:L)/COUNTIF(Invoices!K:L,A623),0),IF(COUNTIF(Invoices!M:N,A623)&lt;&gt;0,IF(COUNTIF(Invoices!M:N,A623)&lt;&gt;0,SUMIF(Invoices!M:N,A623,Invoices!N:N)/COUNTIF(Invoices!M:N,A623),0),IF(COUNTIF(Invoices!O:P,A623)&lt;&gt;0,IF(COUNTIF(Invoices!O:P,A623)&lt;&gt;0,SUMIF(Invoices!O:P,A623,Invoices!P:P)/COUNTIF(Invoices!O:P,A623),0),IF(COUNTIF(Invoices!Q:R,A623)&lt;&gt;0,IF(COUNTIF(Invoices!Q:R,A623)&lt;&gt;0,SUMIF(Invoices!Q:R,A623,Invoices!R:R)/COUNTIF(Invoices!Q:R,A623),0),IF(COUNTIF(Invoices!S:T,A623)&lt;&gt;0,IF(COUNTIF(Invoices!S:T,A623)&lt;&gt;0,SUMIF(Invoices!S:T,A623,Invoices!T:T)/COUNTIF(Invoices!S:T,A623),0),IF(COUNTIF(Invoices!U:V,A623)&lt;&gt;0,IF(COUNTIF(Invoices!U:V,A623)&lt;&gt;0,SUMIF(Invoices!U:V,A623,Invoices!V:V)/COUNTIF(Invoices!U:V,A623),0),IF(COUNTIF(Invoices!W:X,A623)&lt;&gt;0,IF(COUNTIF(Invoices!W:X,A623)&lt;&gt;0,SUMIF(Invoices!W:X,A623,Invoices!X:X)/COUNTIF(Invoices!W:X,A623),0),IF(COUNTIF(Invoices!Y:Z,A623)&lt;&gt;0,IF(COUNTIF(Invoices!Y:Z,A623)&lt;&gt;0,SUMIF(Invoices!Y:Z,A623,Invoices!Z:Z)/COUNTIF(Invoices!Y:Z,A623),0),IF(COUNTIF(Invoices!AA:AB,A623)&lt;&gt;0,IF(COUNTIF(Invoices!AA:AB,A623)&lt;&gt;0,SUMIF(Invoices!AA:AB,A623,Invoices!AB:AB)/COUNTIF(Invoices!AA:AB,A623),0),IF(COUNTIF(Invoices!AC:AD,A623)&lt;&gt;0,IF(COUNTIF(Invoices!AC:AD,A623)&lt;&gt;0,SUMIF(Invoices!AC:AD,A623,Invoices!AD:AD)/COUNTIF(Invoices!AC:AD,A623),0),IF(COUNTIF(Invoices!AE:AF,A623)&lt;&gt;0,IF(COUNTIF(Invoices!AE:AF,A623)&lt;&gt;0,SUMIF(Invoices!AE:AF,A623,Invoices!AF:AF)/COUNTIF(Invoices!AE:AF,A623),0),IF(COUNTIF(Invoices!AG:AH,A623)&lt;&gt;0,IF(COUNTIF(Invoices!AG:AH,A623)&lt;&gt;0,SUMIF(Invoices!AG:AH,A623,Invoices!AH:AH)/COUNTIF(Invoices!AG:AH,A623),0),IF(COUNTIF(Invoices!AI:AJ,A623)&lt;&gt;0,IF(COUNTIF(Invoices!AI:AJ,A623)&lt;&gt;0,SUMIF(Invoices!AI:AJ,A623,Invoices!AJ:AJ)/COUNTIF(Invoices!AI:AJ,A623),0),IF(COUNTIF(Invoices!AK:AL,A623)&lt;&gt;0,IF(COUNTIF(Invoices!AK:AL,A623)&lt;&gt;0,SUMIF(Invoices!AK:AL,A623,Invoices!AL:AL)/COUNTIF(Invoices!AK:AL,A623),0),IF(COUNTIF(Invoices!AM:AN,A623)&lt;&gt;0,IF(COUNTIF(Invoices!AM:AN,A623)&lt;&gt;0,SUMIF(Invoices!AM:AN,A623,Invoices!AN:AN)/COUNTIF(Invoices!AM:AN,A623),0),"Not Available")))))))))))))))</f>
        <v>0.99</v>
      </c>
    </row>
    <row r="624" spans="1:5" ht="13" x14ac:dyDescent="0.15">
      <c r="A624" s="6" t="s">
        <v>1682</v>
      </c>
      <c r="B624" s="6" t="s">
        <v>1683</v>
      </c>
      <c r="C624" s="6" t="s">
        <v>1684</v>
      </c>
      <c r="D624" s="6" t="s">
        <v>1685</v>
      </c>
      <c r="E624" t="str">
        <f>IF(COUNTIF(Invoices!K:L,A624)&lt;&gt;0,IF(COUNTIF(Invoices!K:L,A624)&lt;&gt;0,SUMIF(Invoices!K:L,A624,Invoices!L:L)/COUNTIF(Invoices!K:L,A624),0),IF(COUNTIF(Invoices!M:N,A624)&lt;&gt;0,IF(COUNTIF(Invoices!M:N,A624)&lt;&gt;0,SUMIF(Invoices!M:N,A624,Invoices!N:N)/COUNTIF(Invoices!M:N,A624),0),IF(COUNTIF(Invoices!O:P,A624)&lt;&gt;0,IF(COUNTIF(Invoices!O:P,A624)&lt;&gt;0,SUMIF(Invoices!O:P,A624,Invoices!P:P)/COUNTIF(Invoices!O:P,A624),0),IF(COUNTIF(Invoices!Q:R,A624)&lt;&gt;0,IF(COUNTIF(Invoices!Q:R,A624)&lt;&gt;0,SUMIF(Invoices!Q:R,A624,Invoices!R:R)/COUNTIF(Invoices!Q:R,A624),0),IF(COUNTIF(Invoices!S:T,A624)&lt;&gt;0,IF(COUNTIF(Invoices!S:T,A624)&lt;&gt;0,SUMIF(Invoices!S:T,A624,Invoices!T:T)/COUNTIF(Invoices!S:T,A624),0),IF(COUNTIF(Invoices!U:V,A624)&lt;&gt;0,IF(COUNTIF(Invoices!U:V,A624)&lt;&gt;0,SUMIF(Invoices!U:V,A624,Invoices!V:V)/COUNTIF(Invoices!U:V,A624),0),IF(COUNTIF(Invoices!W:X,A624)&lt;&gt;0,IF(COUNTIF(Invoices!W:X,A624)&lt;&gt;0,SUMIF(Invoices!W:X,A624,Invoices!X:X)/COUNTIF(Invoices!W:X,A624),0),IF(COUNTIF(Invoices!Y:Z,A624)&lt;&gt;0,IF(COUNTIF(Invoices!Y:Z,A624)&lt;&gt;0,SUMIF(Invoices!Y:Z,A624,Invoices!Z:Z)/COUNTIF(Invoices!Y:Z,A624),0),IF(COUNTIF(Invoices!AA:AB,A624)&lt;&gt;0,IF(COUNTIF(Invoices!AA:AB,A624)&lt;&gt;0,SUMIF(Invoices!AA:AB,A624,Invoices!AB:AB)/COUNTIF(Invoices!AA:AB,A624),0),IF(COUNTIF(Invoices!AC:AD,A624)&lt;&gt;0,IF(COUNTIF(Invoices!AC:AD,A624)&lt;&gt;0,SUMIF(Invoices!AC:AD,A624,Invoices!AD:AD)/COUNTIF(Invoices!AC:AD,A624),0),IF(COUNTIF(Invoices!AE:AF,A624)&lt;&gt;0,IF(COUNTIF(Invoices!AE:AF,A624)&lt;&gt;0,SUMIF(Invoices!AE:AF,A624,Invoices!AF:AF)/COUNTIF(Invoices!AE:AF,A624),0),IF(COUNTIF(Invoices!AG:AH,A624)&lt;&gt;0,IF(COUNTIF(Invoices!AG:AH,A624)&lt;&gt;0,SUMIF(Invoices!AG:AH,A624,Invoices!AH:AH)/COUNTIF(Invoices!AG:AH,A624),0),IF(COUNTIF(Invoices!AI:AJ,A624)&lt;&gt;0,IF(COUNTIF(Invoices!AI:AJ,A624)&lt;&gt;0,SUMIF(Invoices!AI:AJ,A624,Invoices!AJ:AJ)/COUNTIF(Invoices!AI:AJ,A624),0),IF(COUNTIF(Invoices!AK:AL,A624)&lt;&gt;0,IF(COUNTIF(Invoices!AK:AL,A624)&lt;&gt;0,SUMIF(Invoices!AK:AL,A624,Invoices!AL:AL)/COUNTIF(Invoices!AK:AL,A624),0),IF(COUNTIF(Invoices!AM:AN,A624)&lt;&gt;0,IF(COUNTIF(Invoices!AM:AN,A624)&lt;&gt;0,SUMIF(Invoices!AM:AN,A624,Invoices!AN:AN)/COUNTIF(Invoices!AM:AN,A624),0),"Not Available")))))))))))))))</f>
        <v>Not Available</v>
      </c>
    </row>
    <row r="625" spans="1:5" ht="13" x14ac:dyDescent="0.15">
      <c r="A625" s="6" t="s">
        <v>1686</v>
      </c>
      <c r="B625" s="6" t="s">
        <v>1038</v>
      </c>
      <c r="C625" s="6" t="s">
        <v>1687</v>
      </c>
      <c r="D625" s="6" t="s">
        <v>1688</v>
      </c>
      <c r="E625" t="str">
        <f>IF(COUNTIF(Invoices!K:L,A625)&lt;&gt;0,IF(COUNTIF(Invoices!K:L,A625)&lt;&gt;0,SUMIF(Invoices!K:L,A625,Invoices!L:L)/COUNTIF(Invoices!K:L,A625),0),IF(COUNTIF(Invoices!M:N,A625)&lt;&gt;0,IF(COUNTIF(Invoices!M:N,A625)&lt;&gt;0,SUMIF(Invoices!M:N,A625,Invoices!N:N)/COUNTIF(Invoices!M:N,A625),0),IF(COUNTIF(Invoices!O:P,A625)&lt;&gt;0,IF(COUNTIF(Invoices!O:P,A625)&lt;&gt;0,SUMIF(Invoices!O:P,A625,Invoices!P:P)/COUNTIF(Invoices!O:P,A625),0),IF(COUNTIF(Invoices!Q:R,A625)&lt;&gt;0,IF(COUNTIF(Invoices!Q:R,A625)&lt;&gt;0,SUMIF(Invoices!Q:R,A625,Invoices!R:R)/COUNTIF(Invoices!Q:R,A625),0),IF(COUNTIF(Invoices!S:T,A625)&lt;&gt;0,IF(COUNTIF(Invoices!S:T,A625)&lt;&gt;0,SUMIF(Invoices!S:T,A625,Invoices!T:T)/COUNTIF(Invoices!S:T,A625),0),IF(COUNTIF(Invoices!U:V,A625)&lt;&gt;0,IF(COUNTIF(Invoices!U:V,A625)&lt;&gt;0,SUMIF(Invoices!U:V,A625,Invoices!V:V)/COUNTIF(Invoices!U:V,A625),0),IF(COUNTIF(Invoices!W:X,A625)&lt;&gt;0,IF(COUNTIF(Invoices!W:X,A625)&lt;&gt;0,SUMIF(Invoices!W:X,A625,Invoices!X:X)/COUNTIF(Invoices!W:X,A625),0),IF(COUNTIF(Invoices!Y:Z,A625)&lt;&gt;0,IF(COUNTIF(Invoices!Y:Z,A625)&lt;&gt;0,SUMIF(Invoices!Y:Z,A625,Invoices!Z:Z)/COUNTIF(Invoices!Y:Z,A625),0),IF(COUNTIF(Invoices!AA:AB,A625)&lt;&gt;0,IF(COUNTIF(Invoices!AA:AB,A625)&lt;&gt;0,SUMIF(Invoices!AA:AB,A625,Invoices!AB:AB)/COUNTIF(Invoices!AA:AB,A625),0),IF(COUNTIF(Invoices!AC:AD,A625)&lt;&gt;0,IF(COUNTIF(Invoices!AC:AD,A625)&lt;&gt;0,SUMIF(Invoices!AC:AD,A625,Invoices!AD:AD)/COUNTIF(Invoices!AC:AD,A625),0),IF(COUNTIF(Invoices!AE:AF,A625)&lt;&gt;0,IF(COUNTIF(Invoices!AE:AF,A625)&lt;&gt;0,SUMIF(Invoices!AE:AF,A625,Invoices!AF:AF)/COUNTIF(Invoices!AE:AF,A625),0),IF(COUNTIF(Invoices!AG:AH,A625)&lt;&gt;0,IF(COUNTIF(Invoices!AG:AH,A625)&lt;&gt;0,SUMIF(Invoices!AG:AH,A625,Invoices!AH:AH)/COUNTIF(Invoices!AG:AH,A625),0),IF(COUNTIF(Invoices!AI:AJ,A625)&lt;&gt;0,IF(COUNTIF(Invoices!AI:AJ,A625)&lt;&gt;0,SUMIF(Invoices!AI:AJ,A625,Invoices!AJ:AJ)/COUNTIF(Invoices!AI:AJ,A625),0),IF(COUNTIF(Invoices!AK:AL,A625)&lt;&gt;0,IF(COUNTIF(Invoices!AK:AL,A625)&lt;&gt;0,SUMIF(Invoices!AK:AL,A625,Invoices!AL:AL)/COUNTIF(Invoices!AK:AL,A625),0),IF(COUNTIF(Invoices!AM:AN,A625)&lt;&gt;0,IF(COUNTIF(Invoices!AM:AN,A625)&lt;&gt;0,SUMIF(Invoices!AM:AN,A625,Invoices!AN:AN)/COUNTIF(Invoices!AM:AN,A625),0),"Not Available")))))))))))))))</f>
        <v>Not Available</v>
      </c>
    </row>
    <row r="626" spans="1:5" ht="13" x14ac:dyDescent="0.15">
      <c r="A626" s="6" t="s">
        <v>1689</v>
      </c>
      <c r="B626" s="6" t="s">
        <v>1690</v>
      </c>
      <c r="C626" s="6" t="s">
        <v>1691</v>
      </c>
      <c r="D626" s="6" t="s">
        <v>1692</v>
      </c>
      <c r="E626">
        <f ca="1">IF(COUNTIF(Invoices!K:L,A626)&lt;&gt;0,IF(COUNTIF(Invoices!K:L,A626)&lt;&gt;0,SUMIF(Invoices!K:L,A626,Invoices!L:L)/COUNTIF(Invoices!K:L,A626),0),IF(COUNTIF(Invoices!M:N,A626)&lt;&gt;0,IF(COUNTIF(Invoices!M:N,A626)&lt;&gt;0,SUMIF(Invoices!M:N,A626,Invoices!N:N)/COUNTIF(Invoices!M:N,A626),0),IF(COUNTIF(Invoices!O:P,A626)&lt;&gt;0,IF(COUNTIF(Invoices!O:P,A626)&lt;&gt;0,SUMIF(Invoices!O:P,A626,Invoices!P:P)/COUNTIF(Invoices!O:P,A626),0),IF(COUNTIF(Invoices!Q:R,A626)&lt;&gt;0,IF(COUNTIF(Invoices!Q:R,A626)&lt;&gt;0,SUMIF(Invoices!Q:R,A626,Invoices!R:R)/COUNTIF(Invoices!Q:R,A626),0),IF(COUNTIF(Invoices!S:T,A626)&lt;&gt;0,IF(COUNTIF(Invoices!S:T,A626)&lt;&gt;0,SUMIF(Invoices!S:T,A626,Invoices!T:T)/COUNTIF(Invoices!S:T,A626),0),IF(COUNTIF(Invoices!U:V,A626)&lt;&gt;0,IF(COUNTIF(Invoices!U:V,A626)&lt;&gt;0,SUMIF(Invoices!U:V,A626,Invoices!V:V)/COUNTIF(Invoices!U:V,A626),0),IF(COUNTIF(Invoices!W:X,A626)&lt;&gt;0,IF(COUNTIF(Invoices!W:X,A626)&lt;&gt;0,SUMIF(Invoices!W:X,A626,Invoices!X:X)/COUNTIF(Invoices!W:X,A626),0),IF(COUNTIF(Invoices!Y:Z,A626)&lt;&gt;0,IF(COUNTIF(Invoices!Y:Z,A626)&lt;&gt;0,SUMIF(Invoices!Y:Z,A626,Invoices!Z:Z)/COUNTIF(Invoices!Y:Z,A626),0),IF(COUNTIF(Invoices!AA:AB,A626)&lt;&gt;0,IF(COUNTIF(Invoices!AA:AB,A626)&lt;&gt;0,SUMIF(Invoices!AA:AB,A626,Invoices!AB:AB)/COUNTIF(Invoices!AA:AB,A626),0),IF(COUNTIF(Invoices!AC:AD,A626)&lt;&gt;0,IF(COUNTIF(Invoices!AC:AD,A626)&lt;&gt;0,SUMIF(Invoices!AC:AD,A626,Invoices!AD:AD)/COUNTIF(Invoices!AC:AD,A626),0),IF(COUNTIF(Invoices!AE:AF,A626)&lt;&gt;0,IF(COUNTIF(Invoices!AE:AF,A626)&lt;&gt;0,SUMIF(Invoices!AE:AF,A626,Invoices!AF:AF)/COUNTIF(Invoices!AE:AF,A626),0),IF(COUNTIF(Invoices!AG:AH,A626)&lt;&gt;0,IF(COUNTIF(Invoices!AG:AH,A626)&lt;&gt;0,SUMIF(Invoices!AG:AH,A626,Invoices!AH:AH)/COUNTIF(Invoices!AG:AH,A626),0),IF(COUNTIF(Invoices!AI:AJ,A626)&lt;&gt;0,IF(COUNTIF(Invoices!AI:AJ,A626)&lt;&gt;0,SUMIF(Invoices!AI:AJ,A626,Invoices!AJ:AJ)/COUNTIF(Invoices!AI:AJ,A626),0),IF(COUNTIF(Invoices!AK:AL,A626)&lt;&gt;0,IF(COUNTIF(Invoices!AK:AL,A626)&lt;&gt;0,SUMIF(Invoices!AK:AL,A626,Invoices!AL:AL)/COUNTIF(Invoices!AK:AL,A626),0),IF(COUNTIF(Invoices!AM:AN,A626)&lt;&gt;0,IF(COUNTIF(Invoices!AM:AN,A626)&lt;&gt;0,SUMIF(Invoices!AM:AN,A626,Invoices!AN:AN)/COUNTIF(Invoices!AM:AN,A626),0),"Not Available")))))))))))))))</f>
        <v>0.99</v>
      </c>
    </row>
    <row r="627" spans="1:5" ht="13" x14ac:dyDescent="0.15">
      <c r="A627" s="6" t="s">
        <v>1693</v>
      </c>
      <c r="B627" s="6" t="s">
        <v>1694</v>
      </c>
      <c r="C627" s="6" t="s">
        <v>1695</v>
      </c>
      <c r="D627" s="6" t="s">
        <v>1696</v>
      </c>
      <c r="E627" t="str">
        <f>IF(COUNTIF(Invoices!K:L,A627)&lt;&gt;0,IF(COUNTIF(Invoices!K:L,A627)&lt;&gt;0,SUMIF(Invoices!K:L,A627,Invoices!L:L)/COUNTIF(Invoices!K:L,A627),0),IF(COUNTIF(Invoices!M:N,A627)&lt;&gt;0,IF(COUNTIF(Invoices!M:N,A627)&lt;&gt;0,SUMIF(Invoices!M:N,A627,Invoices!N:N)/COUNTIF(Invoices!M:N,A627),0),IF(COUNTIF(Invoices!O:P,A627)&lt;&gt;0,IF(COUNTIF(Invoices!O:P,A627)&lt;&gt;0,SUMIF(Invoices!O:P,A627,Invoices!P:P)/COUNTIF(Invoices!O:P,A627),0),IF(COUNTIF(Invoices!Q:R,A627)&lt;&gt;0,IF(COUNTIF(Invoices!Q:R,A627)&lt;&gt;0,SUMIF(Invoices!Q:R,A627,Invoices!R:R)/COUNTIF(Invoices!Q:R,A627),0),IF(COUNTIF(Invoices!S:T,A627)&lt;&gt;0,IF(COUNTIF(Invoices!S:T,A627)&lt;&gt;0,SUMIF(Invoices!S:T,A627,Invoices!T:T)/COUNTIF(Invoices!S:T,A627),0),IF(COUNTIF(Invoices!U:V,A627)&lt;&gt;0,IF(COUNTIF(Invoices!U:V,A627)&lt;&gt;0,SUMIF(Invoices!U:V,A627,Invoices!V:V)/COUNTIF(Invoices!U:V,A627),0),IF(COUNTIF(Invoices!W:X,A627)&lt;&gt;0,IF(COUNTIF(Invoices!W:X,A627)&lt;&gt;0,SUMIF(Invoices!W:X,A627,Invoices!X:X)/COUNTIF(Invoices!W:X,A627),0),IF(COUNTIF(Invoices!Y:Z,A627)&lt;&gt;0,IF(COUNTIF(Invoices!Y:Z,A627)&lt;&gt;0,SUMIF(Invoices!Y:Z,A627,Invoices!Z:Z)/COUNTIF(Invoices!Y:Z,A627),0),IF(COUNTIF(Invoices!AA:AB,A627)&lt;&gt;0,IF(COUNTIF(Invoices!AA:AB,A627)&lt;&gt;0,SUMIF(Invoices!AA:AB,A627,Invoices!AB:AB)/COUNTIF(Invoices!AA:AB,A627),0),IF(COUNTIF(Invoices!AC:AD,A627)&lt;&gt;0,IF(COUNTIF(Invoices!AC:AD,A627)&lt;&gt;0,SUMIF(Invoices!AC:AD,A627,Invoices!AD:AD)/COUNTIF(Invoices!AC:AD,A627),0),IF(COUNTIF(Invoices!AE:AF,A627)&lt;&gt;0,IF(COUNTIF(Invoices!AE:AF,A627)&lt;&gt;0,SUMIF(Invoices!AE:AF,A627,Invoices!AF:AF)/COUNTIF(Invoices!AE:AF,A627),0),IF(COUNTIF(Invoices!AG:AH,A627)&lt;&gt;0,IF(COUNTIF(Invoices!AG:AH,A627)&lt;&gt;0,SUMIF(Invoices!AG:AH,A627,Invoices!AH:AH)/COUNTIF(Invoices!AG:AH,A627),0),IF(COUNTIF(Invoices!AI:AJ,A627)&lt;&gt;0,IF(COUNTIF(Invoices!AI:AJ,A627)&lt;&gt;0,SUMIF(Invoices!AI:AJ,A627,Invoices!AJ:AJ)/COUNTIF(Invoices!AI:AJ,A627),0),IF(COUNTIF(Invoices!AK:AL,A627)&lt;&gt;0,IF(COUNTIF(Invoices!AK:AL,A627)&lt;&gt;0,SUMIF(Invoices!AK:AL,A627,Invoices!AL:AL)/COUNTIF(Invoices!AK:AL,A627),0),IF(COUNTIF(Invoices!AM:AN,A627)&lt;&gt;0,IF(COUNTIF(Invoices!AM:AN,A627)&lt;&gt;0,SUMIF(Invoices!AM:AN,A627,Invoices!AN:AN)/COUNTIF(Invoices!AM:AN,A627),0),"Not Available")))))))))))))))</f>
        <v>Not Available</v>
      </c>
    </row>
    <row r="628" spans="1:5" ht="13" x14ac:dyDescent="0.15">
      <c r="A628" s="6" t="s">
        <v>1697</v>
      </c>
      <c r="B628" s="6" t="s">
        <v>1698</v>
      </c>
      <c r="C628" s="6" t="s">
        <v>1699</v>
      </c>
      <c r="D628" s="6" t="s">
        <v>1700</v>
      </c>
      <c r="E628">
        <f ca="1">IF(COUNTIF(Invoices!K:L,A628)&lt;&gt;0,IF(COUNTIF(Invoices!K:L,A628)&lt;&gt;0,SUMIF(Invoices!K:L,A628,Invoices!L:L)/COUNTIF(Invoices!K:L,A628),0),IF(COUNTIF(Invoices!M:N,A628)&lt;&gt;0,IF(COUNTIF(Invoices!M:N,A628)&lt;&gt;0,SUMIF(Invoices!M:N,A628,Invoices!N:N)/COUNTIF(Invoices!M:N,A628),0),IF(COUNTIF(Invoices!O:P,A628)&lt;&gt;0,IF(COUNTIF(Invoices!O:P,A628)&lt;&gt;0,SUMIF(Invoices!O:P,A628,Invoices!P:P)/COUNTIF(Invoices!O:P,A628),0),IF(COUNTIF(Invoices!Q:R,A628)&lt;&gt;0,IF(COUNTIF(Invoices!Q:R,A628)&lt;&gt;0,SUMIF(Invoices!Q:R,A628,Invoices!R:R)/COUNTIF(Invoices!Q:R,A628),0),IF(COUNTIF(Invoices!S:T,A628)&lt;&gt;0,IF(COUNTIF(Invoices!S:T,A628)&lt;&gt;0,SUMIF(Invoices!S:T,A628,Invoices!T:T)/COUNTIF(Invoices!S:T,A628),0),IF(COUNTIF(Invoices!U:V,A628)&lt;&gt;0,IF(COUNTIF(Invoices!U:V,A628)&lt;&gt;0,SUMIF(Invoices!U:V,A628,Invoices!V:V)/COUNTIF(Invoices!U:V,A628),0),IF(COUNTIF(Invoices!W:X,A628)&lt;&gt;0,IF(COUNTIF(Invoices!W:X,A628)&lt;&gt;0,SUMIF(Invoices!W:X,A628,Invoices!X:X)/COUNTIF(Invoices!W:X,A628),0),IF(COUNTIF(Invoices!Y:Z,A628)&lt;&gt;0,IF(COUNTIF(Invoices!Y:Z,A628)&lt;&gt;0,SUMIF(Invoices!Y:Z,A628,Invoices!Z:Z)/COUNTIF(Invoices!Y:Z,A628),0),IF(COUNTIF(Invoices!AA:AB,A628)&lt;&gt;0,IF(COUNTIF(Invoices!AA:AB,A628)&lt;&gt;0,SUMIF(Invoices!AA:AB,A628,Invoices!AB:AB)/COUNTIF(Invoices!AA:AB,A628),0),IF(COUNTIF(Invoices!AC:AD,A628)&lt;&gt;0,IF(COUNTIF(Invoices!AC:AD,A628)&lt;&gt;0,SUMIF(Invoices!AC:AD,A628,Invoices!AD:AD)/COUNTIF(Invoices!AC:AD,A628),0),IF(COUNTIF(Invoices!AE:AF,A628)&lt;&gt;0,IF(COUNTIF(Invoices!AE:AF,A628)&lt;&gt;0,SUMIF(Invoices!AE:AF,A628,Invoices!AF:AF)/COUNTIF(Invoices!AE:AF,A628),0),IF(COUNTIF(Invoices!AG:AH,A628)&lt;&gt;0,IF(COUNTIF(Invoices!AG:AH,A628)&lt;&gt;0,SUMIF(Invoices!AG:AH,A628,Invoices!AH:AH)/COUNTIF(Invoices!AG:AH,A628),0),IF(COUNTIF(Invoices!AI:AJ,A628)&lt;&gt;0,IF(COUNTIF(Invoices!AI:AJ,A628)&lt;&gt;0,SUMIF(Invoices!AI:AJ,A628,Invoices!AJ:AJ)/COUNTIF(Invoices!AI:AJ,A628),0),IF(COUNTIF(Invoices!AK:AL,A628)&lt;&gt;0,IF(COUNTIF(Invoices!AK:AL,A628)&lt;&gt;0,SUMIF(Invoices!AK:AL,A628,Invoices!AL:AL)/COUNTIF(Invoices!AK:AL,A628),0),IF(COUNTIF(Invoices!AM:AN,A628)&lt;&gt;0,IF(COUNTIF(Invoices!AM:AN,A628)&lt;&gt;0,SUMIF(Invoices!AM:AN,A628,Invoices!AN:AN)/COUNTIF(Invoices!AM:AN,A628),0),"Not Available")))))))))))))))</f>
        <v>0.99</v>
      </c>
    </row>
    <row r="629" spans="1:5" ht="13" x14ac:dyDescent="0.15">
      <c r="A629" s="6" t="s">
        <v>1701</v>
      </c>
      <c r="B629" s="6" t="s">
        <v>1702</v>
      </c>
      <c r="C629" s="6" t="s">
        <v>1703</v>
      </c>
      <c r="D629" s="6" t="s">
        <v>1704</v>
      </c>
      <c r="E629" t="str">
        <f>IF(COUNTIF(Invoices!K:L,A629)&lt;&gt;0,IF(COUNTIF(Invoices!K:L,A629)&lt;&gt;0,SUMIF(Invoices!K:L,A629,Invoices!L:L)/COUNTIF(Invoices!K:L,A629),0),IF(COUNTIF(Invoices!M:N,A629)&lt;&gt;0,IF(COUNTIF(Invoices!M:N,A629)&lt;&gt;0,SUMIF(Invoices!M:N,A629,Invoices!N:N)/COUNTIF(Invoices!M:N,A629),0),IF(COUNTIF(Invoices!O:P,A629)&lt;&gt;0,IF(COUNTIF(Invoices!O:P,A629)&lt;&gt;0,SUMIF(Invoices!O:P,A629,Invoices!P:P)/COUNTIF(Invoices!O:P,A629),0),IF(COUNTIF(Invoices!Q:R,A629)&lt;&gt;0,IF(COUNTIF(Invoices!Q:R,A629)&lt;&gt;0,SUMIF(Invoices!Q:R,A629,Invoices!R:R)/COUNTIF(Invoices!Q:R,A629),0),IF(COUNTIF(Invoices!S:T,A629)&lt;&gt;0,IF(COUNTIF(Invoices!S:T,A629)&lt;&gt;0,SUMIF(Invoices!S:T,A629,Invoices!T:T)/COUNTIF(Invoices!S:T,A629),0),IF(COUNTIF(Invoices!U:V,A629)&lt;&gt;0,IF(COUNTIF(Invoices!U:V,A629)&lt;&gt;0,SUMIF(Invoices!U:V,A629,Invoices!V:V)/COUNTIF(Invoices!U:V,A629),0),IF(COUNTIF(Invoices!W:X,A629)&lt;&gt;0,IF(COUNTIF(Invoices!W:X,A629)&lt;&gt;0,SUMIF(Invoices!W:X,A629,Invoices!X:X)/COUNTIF(Invoices!W:X,A629),0),IF(COUNTIF(Invoices!Y:Z,A629)&lt;&gt;0,IF(COUNTIF(Invoices!Y:Z,A629)&lt;&gt;0,SUMIF(Invoices!Y:Z,A629,Invoices!Z:Z)/COUNTIF(Invoices!Y:Z,A629),0),IF(COUNTIF(Invoices!AA:AB,A629)&lt;&gt;0,IF(COUNTIF(Invoices!AA:AB,A629)&lt;&gt;0,SUMIF(Invoices!AA:AB,A629,Invoices!AB:AB)/COUNTIF(Invoices!AA:AB,A629),0),IF(COUNTIF(Invoices!AC:AD,A629)&lt;&gt;0,IF(COUNTIF(Invoices!AC:AD,A629)&lt;&gt;0,SUMIF(Invoices!AC:AD,A629,Invoices!AD:AD)/COUNTIF(Invoices!AC:AD,A629),0),IF(COUNTIF(Invoices!AE:AF,A629)&lt;&gt;0,IF(COUNTIF(Invoices!AE:AF,A629)&lt;&gt;0,SUMIF(Invoices!AE:AF,A629,Invoices!AF:AF)/COUNTIF(Invoices!AE:AF,A629),0),IF(COUNTIF(Invoices!AG:AH,A629)&lt;&gt;0,IF(COUNTIF(Invoices!AG:AH,A629)&lt;&gt;0,SUMIF(Invoices!AG:AH,A629,Invoices!AH:AH)/COUNTIF(Invoices!AG:AH,A629),0),IF(COUNTIF(Invoices!AI:AJ,A629)&lt;&gt;0,IF(COUNTIF(Invoices!AI:AJ,A629)&lt;&gt;0,SUMIF(Invoices!AI:AJ,A629,Invoices!AJ:AJ)/COUNTIF(Invoices!AI:AJ,A629),0),IF(COUNTIF(Invoices!AK:AL,A629)&lt;&gt;0,IF(COUNTIF(Invoices!AK:AL,A629)&lt;&gt;0,SUMIF(Invoices!AK:AL,A629,Invoices!AL:AL)/COUNTIF(Invoices!AK:AL,A629),0),IF(COUNTIF(Invoices!AM:AN,A629)&lt;&gt;0,IF(COUNTIF(Invoices!AM:AN,A629)&lt;&gt;0,SUMIF(Invoices!AM:AN,A629,Invoices!AN:AN)/COUNTIF(Invoices!AM:AN,A629),0),"Not Available")))))))))))))))</f>
        <v>Not Available</v>
      </c>
    </row>
    <row r="630" spans="1:5" ht="13" x14ac:dyDescent="0.15">
      <c r="A630" s="6" t="s">
        <v>1705</v>
      </c>
      <c r="B630" s="6" t="s">
        <v>1706</v>
      </c>
      <c r="C630" s="6" t="s">
        <v>1707</v>
      </c>
      <c r="D630" s="6" t="s">
        <v>1708</v>
      </c>
      <c r="E630" t="str">
        <f>IF(COUNTIF(Invoices!K:L,A630)&lt;&gt;0,IF(COUNTIF(Invoices!K:L,A630)&lt;&gt;0,SUMIF(Invoices!K:L,A630,Invoices!L:L)/COUNTIF(Invoices!K:L,A630),0),IF(COUNTIF(Invoices!M:N,A630)&lt;&gt;0,IF(COUNTIF(Invoices!M:N,A630)&lt;&gt;0,SUMIF(Invoices!M:N,A630,Invoices!N:N)/COUNTIF(Invoices!M:N,A630),0),IF(COUNTIF(Invoices!O:P,A630)&lt;&gt;0,IF(COUNTIF(Invoices!O:P,A630)&lt;&gt;0,SUMIF(Invoices!O:P,A630,Invoices!P:P)/COUNTIF(Invoices!O:P,A630),0),IF(COUNTIF(Invoices!Q:R,A630)&lt;&gt;0,IF(COUNTIF(Invoices!Q:R,A630)&lt;&gt;0,SUMIF(Invoices!Q:R,A630,Invoices!R:R)/COUNTIF(Invoices!Q:R,A630),0),IF(COUNTIF(Invoices!S:T,A630)&lt;&gt;0,IF(COUNTIF(Invoices!S:T,A630)&lt;&gt;0,SUMIF(Invoices!S:T,A630,Invoices!T:T)/COUNTIF(Invoices!S:T,A630),0),IF(COUNTIF(Invoices!U:V,A630)&lt;&gt;0,IF(COUNTIF(Invoices!U:V,A630)&lt;&gt;0,SUMIF(Invoices!U:V,A630,Invoices!V:V)/COUNTIF(Invoices!U:V,A630),0),IF(COUNTIF(Invoices!W:X,A630)&lt;&gt;0,IF(COUNTIF(Invoices!W:X,A630)&lt;&gt;0,SUMIF(Invoices!W:X,A630,Invoices!X:X)/COUNTIF(Invoices!W:X,A630),0),IF(COUNTIF(Invoices!Y:Z,A630)&lt;&gt;0,IF(COUNTIF(Invoices!Y:Z,A630)&lt;&gt;0,SUMIF(Invoices!Y:Z,A630,Invoices!Z:Z)/COUNTIF(Invoices!Y:Z,A630),0),IF(COUNTIF(Invoices!AA:AB,A630)&lt;&gt;0,IF(COUNTIF(Invoices!AA:AB,A630)&lt;&gt;0,SUMIF(Invoices!AA:AB,A630,Invoices!AB:AB)/COUNTIF(Invoices!AA:AB,A630),0),IF(COUNTIF(Invoices!AC:AD,A630)&lt;&gt;0,IF(COUNTIF(Invoices!AC:AD,A630)&lt;&gt;0,SUMIF(Invoices!AC:AD,A630,Invoices!AD:AD)/COUNTIF(Invoices!AC:AD,A630),0),IF(COUNTIF(Invoices!AE:AF,A630)&lt;&gt;0,IF(COUNTIF(Invoices!AE:AF,A630)&lt;&gt;0,SUMIF(Invoices!AE:AF,A630,Invoices!AF:AF)/COUNTIF(Invoices!AE:AF,A630),0),IF(COUNTIF(Invoices!AG:AH,A630)&lt;&gt;0,IF(COUNTIF(Invoices!AG:AH,A630)&lt;&gt;0,SUMIF(Invoices!AG:AH,A630,Invoices!AH:AH)/COUNTIF(Invoices!AG:AH,A630),0),IF(COUNTIF(Invoices!AI:AJ,A630)&lt;&gt;0,IF(COUNTIF(Invoices!AI:AJ,A630)&lt;&gt;0,SUMIF(Invoices!AI:AJ,A630,Invoices!AJ:AJ)/COUNTIF(Invoices!AI:AJ,A630),0),IF(COUNTIF(Invoices!AK:AL,A630)&lt;&gt;0,IF(COUNTIF(Invoices!AK:AL,A630)&lt;&gt;0,SUMIF(Invoices!AK:AL,A630,Invoices!AL:AL)/COUNTIF(Invoices!AK:AL,A630),0),IF(COUNTIF(Invoices!AM:AN,A630)&lt;&gt;0,IF(COUNTIF(Invoices!AM:AN,A630)&lt;&gt;0,SUMIF(Invoices!AM:AN,A630,Invoices!AN:AN)/COUNTIF(Invoices!AM:AN,A630),0),"Not Available")))))))))))))))</f>
        <v>Not Available</v>
      </c>
    </row>
    <row r="631" spans="1:5" ht="13" x14ac:dyDescent="0.15">
      <c r="A631" s="6" t="s">
        <v>1709</v>
      </c>
      <c r="B631" s="6" t="s">
        <v>1038</v>
      </c>
      <c r="C631" s="6" t="s">
        <v>1710</v>
      </c>
      <c r="D631" s="6" t="s">
        <v>1711</v>
      </c>
      <c r="E631">
        <f ca="1">IF(COUNTIF(Invoices!K:L,A631)&lt;&gt;0,IF(COUNTIF(Invoices!K:L,A631)&lt;&gt;0,SUMIF(Invoices!K:L,A631,Invoices!L:L)/COUNTIF(Invoices!K:L,A631),0),IF(COUNTIF(Invoices!M:N,A631)&lt;&gt;0,IF(COUNTIF(Invoices!M:N,A631)&lt;&gt;0,SUMIF(Invoices!M:N,A631,Invoices!N:N)/COUNTIF(Invoices!M:N,A631),0),IF(COUNTIF(Invoices!O:P,A631)&lt;&gt;0,IF(COUNTIF(Invoices!O:P,A631)&lt;&gt;0,SUMIF(Invoices!O:P,A631,Invoices!P:P)/COUNTIF(Invoices!O:P,A631),0),IF(COUNTIF(Invoices!Q:R,A631)&lt;&gt;0,IF(COUNTIF(Invoices!Q:R,A631)&lt;&gt;0,SUMIF(Invoices!Q:R,A631,Invoices!R:R)/COUNTIF(Invoices!Q:R,A631),0),IF(COUNTIF(Invoices!S:T,A631)&lt;&gt;0,IF(COUNTIF(Invoices!S:T,A631)&lt;&gt;0,SUMIF(Invoices!S:T,A631,Invoices!T:T)/COUNTIF(Invoices!S:T,A631),0),IF(COUNTIF(Invoices!U:V,A631)&lt;&gt;0,IF(COUNTIF(Invoices!U:V,A631)&lt;&gt;0,SUMIF(Invoices!U:V,A631,Invoices!V:V)/COUNTIF(Invoices!U:V,A631),0),IF(COUNTIF(Invoices!W:X,A631)&lt;&gt;0,IF(COUNTIF(Invoices!W:X,A631)&lt;&gt;0,SUMIF(Invoices!W:X,A631,Invoices!X:X)/COUNTIF(Invoices!W:X,A631),0),IF(COUNTIF(Invoices!Y:Z,A631)&lt;&gt;0,IF(COUNTIF(Invoices!Y:Z,A631)&lt;&gt;0,SUMIF(Invoices!Y:Z,A631,Invoices!Z:Z)/COUNTIF(Invoices!Y:Z,A631),0),IF(COUNTIF(Invoices!AA:AB,A631)&lt;&gt;0,IF(COUNTIF(Invoices!AA:AB,A631)&lt;&gt;0,SUMIF(Invoices!AA:AB,A631,Invoices!AB:AB)/COUNTIF(Invoices!AA:AB,A631),0),IF(COUNTIF(Invoices!AC:AD,A631)&lt;&gt;0,IF(COUNTIF(Invoices!AC:AD,A631)&lt;&gt;0,SUMIF(Invoices!AC:AD,A631,Invoices!AD:AD)/COUNTIF(Invoices!AC:AD,A631),0),IF(COUNTIF(Invoices!AE:AF,A631)&lt;&gt;0,IF(COUNTIF(Invoices!AE:AF,A631)&lt;&gt;0,SUMIF(Invoices!AE:AF,A631,Invoices!AF:AF)/COUNTIF(Invoices!AE:AF,A631),0),IF(COUNTIF(Invoices!AG:AH,A631)&lt;&gt;0,IF(COUNTIF(Invoices!AG:AH,A631)&lt;&gt;0,SUMIF(Invoices!AG:AH,A631,Invoices!AH:AH)/COUNTIF(Invoices!AG:AH,A631),0),IF(COUNTIF(Invoices!AI:AJ,A631)&lt;&gt;0,IF(COUNTIF(Invoices!AI:AJ,A631)&lt;&gt;0,SUMIF(Invoices!AI:AJ,A631,Invoices!AJ:AJ)/COUNTIF(Invoices!AI:AJ,A631),0),IF(COUNTIF(Invoices!AK:AL,A631)&lt;&gt;0,IF(COUNTIF(Invoices!AK:AL,A631)&lt;&gt;0,SUMIF(Invoices!AK:AL,A631,Invoices!AL:AL)/COUNTIF(Invoices!AK:AL,A631),0),IF(COUNTIF(Invoices!AM:AN,A631)&lt;&gt;0,IF(COUNTIF(Invoices!AM:AN,A631)&lt;&gt;0,SUMIF(Invoices!AM:AN,A631,Invoices!AN:AN)/COUNTIF(Invoices!AM:AN,A631),0),"Not Available")))))))))))))))</f>
        <v>0.99</v>
      </c>
    </row>
    <row r="632" spans="1:5" ht="13" x14ac:dyDescent="0.15">
      <c r="A632" s="6" t="s">
        <v>1712</v>
      </c>
      <c r="B632" s="6" t="s">
        <v>1713</v>
      </c>
      <c r="C632" s="6" t="s">
        <v>684</v>
      </c>
      <c r="D632" s="6" t="s">
        <v>685</v>
      </c>
      <c r="E632" t="str">
        <f>IF(COUNTIF(Invoices!K:L,A632)&lt;&gt;0,IF(COUNTIF(Invoices!K:L,A632)&lt;&gt;0,SUMIF(Invoices!K:L,A632,Invoices!L:L)/COUNTIF(Invoices!K:L,A632),0),IF(COUNTIF(Invoices!M:N,A632)&lt;&gt;0,IF(COUNTIF(Invoices!M:N,A632)&lt;&gt;0,SUMIF(Invoices!M:N,A632,Invoices!N:N)/COUNTIF(Invoices!M:N,A632),0),IF(COUNTIF(Invoices!O:P,A632)&lt;&gt;0,IF(COUNTIF(Invoices!O:P,A632)&lt;&gt;0,SUMIF(Invoices!O:P,A632,Invoices!P:P)/COUNTIF(Invoices!O:P,A632),0),IF(COUNTIF(Invoices!Q:R,A632)&lt;&gt;0,IF(COUNTIF(Invoices!Q:R,A632)&lt;&gt;0,SUMIF(Invoices!Q:R,A632,Invoices!R:R)/COUNTIF(Invoices!Q:R,A632),0),IF(COUNTIF(Invoices!S:T,A632)&lt;&gt;0,IF(COUNTIF(Invoices!S:T,A632)&lt;&gt;0,SUMIF(Invoices!S:T,A632,Invoices!T:T)/COUNTIF(Invoices!S:T,A632),0),IF(COUNTIF(Invoices!U:V,A632)&lt;&gt;0,IF(COUNTIF(Invoices!U:V,A632)&lt;&gt;0,SUMIF(Invoices!U:V,A632,Invoices!V:V)/COUNTIF(Invoices!U:V,A632),0),IF(COUNTIF(Invoices!W:X,A632)&lt;&gt;0,IF(COUNTIF(Invoices!W:X,A632)&lt;&gt;0,SUMIF(Invoices!W:X,A632,Invoices!X:X)/COUNTIF(Invoices!W:X,A632),0),IF(COUNTIF(Invoices!Y:Z,A632)&lt;&gt;0,IF(COUNTIF(Invoices!Y:Z,A632)&lt;&gt;0,SUMIF(Invoices!Y:Z,A632,Invoices!Z:Z)/COUNTIF(Invoices!Y:Z,A632),0),IF(COUNTIF(Invoices!AA:AB,A632)&lt;&gt;0,IF(COUNTIF(Invoices!AA:AB,A632)&lt;&gt;0,SUMIF(Invoices!AA:AB,A632,Invoices!AB:AB)/COUNTIF(Invoices!AA:AB,A632),0),IF(COUNTIF(Invoices!AC:AD,A632)&lt;&gt;0,IF(COUNTIF(Invoices!AC:AD,A632)&lt;&gt;0,SUMIF(Invoices!AC:AD,A632,Invoices!AD:AD)/COUNTIF(Invoices!AC:AD,A632),0),IF(COUNTIF(Invoices!AE:AF,A632)&lt;&gt;0,IF(COUNTIF(Invoices!AE:AF,A632)&lt;&gt;0,SUMIF(Invoices!AE:AF,A632,Invoices!AF:AF)/COUNTIF(Invoices!AE:AF,A632),0),IF(COUNTIF(Invoices!AG:AH,A632)&lt;&gt;0,IF(COUNTIF(Invoices!AG:AH,A632)&lt;&gt;0,SUMIF(Invoices!AG:AH,A632,Invoices!AH:AH)/COUNTIF(Invoices!AG:AH,A632),0),IF(COUNTIF(Invoices!AI:AJ,A632)&lt;&gt;0,IF(COUNTIF(Invoices!AI:AJ,A632)&lt;&gt;0,SUMIF(Invoices!AI:AJ,A632,Invoices!AJ:AJ)/COUNTIF(Invoices!AI:AJ,A632),0),IF(COUNTIF(Invoices!AK:AL,A632)&lt;&gt;0,IF(COUNTIF(Invoices!AK:AL,A632)&lt;&gt;0,SUMIF(Invoices!AK:AL,A632,Invoices!AL:AL)/COUNTIF(Invoices!AK:AL,A632),0),IF(COUNTIF(Invoices!AM:AN,A632)&lt;&gt;0,IF(COUNTIF(Invoices!AM:AN,A632)&lt;&gt;0,SUMIF(Invoices!AM:AN,A632,Invoices!AN:AN)/COUNTIF(Invoices!AM:AN,A632),0),"Not Available")))))))))))))))</f>
        <v>Not Available</v>
      </c>
    </row>
    <row r="633" spans="1:5" ht="13" x14ac:dyDescent="0.15">
      <c r="A633" s="6" t="s">
        <v>1714</v>
      </c>
      <c r="C633" s="6" t="s">
        <v>689</v>
      </c>
      <c r="D633" s="6" t="s">
        <v>690</v>
      </c>
      <c r="E633">
        <f ca="1">IF(COUNTIF(Invoices!K:L,A633)&lt;&gt;0,IF(COUNTIF(Invoices!K:L,A633)&lt;&gt;0,SUMIF(Invoices!K:L,A633,Invoices!L:L)/COUNTIF(Invoices!K:L,A633),0),IF(COUNTIF(Invoices!M:N,A633)&lt;&gt;0,IF(COUNTIF(Invoices!M:N,A633)&lt;&gt;0,SUMIF(Invoices!M:N,A633,Invoices!N:N)/COUNTIF(Invoices!M:N,A633),0),IF(COUNTIF(Invoices!O:P,A633)&lt;&gt;0,IF(COUNTIF(Invoices!O:P,A633)&lt;&gt;0,SUMIF(Invoices!O:P,A633,Invoices!P:P)/COUNTIF(Invoices!O:P,A633),0),IF(COUNTIF(Invoices!Q:R,A633)&lt;&gt;0,IF(COUNTIF(Invoices!Q:R,A633)&lt;&gt;0,SUMIF(Invoices!Q:R,A633,Invoices!R:R)/COUNTIF(Invoices!Q:R,A633),0),IF(COUNTIF(Invoices!S:T,A633)&lt;&gt;0,IF(COUNTIF(Invoices!S:T,A633)&lt;&gt;0,SUMIF(Invoices!S:T,A633,Invoices!T:T)/COUNTIF(Invoices!S:T,A633),0),IF(COUNTIF(Invoices!U:V,A633)&lt;&gt;0,IF(COUNTIF(Invoices!U:V,A633)&lt;&gt;0,SUMIF(Invoices!U:V,A633,Invoices!V:V)/COUNTIF(Invoices!U:V,A633),0),IF(COUNTIF(Invoices!W:X,A633)&lt;&gt;0,IF(COUNTIF(Invoices!W:X,A633)&lt;&gt;0,SUMIF(Invoices!W:X,A633,Invoices!X:X)/COUNTIF(Invoices!W:X,A633),0),IF(COUNTIF(Invoices!Y:Z,A633)&lt;&gt;0,IF(COUNTIF(Invoices!Y:Z,A633)&lt;&gt;0,SUMIF(Invoices!Y:Z,A633,Invoices!Z:Z)/COUNTIF(Invoices!Y:Z,A633),0),IF(COUNTIF(Invoices!AA:AB,A633)&lt;&gt;0,IF(COUNTIF(Invoices!AA:AB,A633)&lt;&gt;0,SUMIF(Invoices!AA:AB,A633,Invoices!AB:AB)/COUNTIF(Invoices!AA:AB,A633),0),IF(COUNTIF(Invoices!AC:AD,A633)&lt;&gt;0,IF(COUNTIF(Invoices!AC:AD,A633)&lt;&gt;0,SUMIF(Invoices!AC:AD,A633,Invoices!AD:AD)/COUNTIF(Invoices!AC:AD,A633),0),IF(COUNTIF(Invoices!AE:AF,A633)&lt;&gt;0,IF(COUNTIF(Invoices!AE:AF,A633)&lt;&gt;0,SUMIF(Invoices!AE:AF,A633,Invoices!AF:AF)/COUNTIF(Invoices!AE:AF,A633),0),IF(COUNTIF(Invoices!AG:AH,A633)&lt;&gt;0,IF(COUNTIF(Invoices!AG:AH,A633)&lt;&gt;0,SUMIF(Invoices!AG:AH,A633,Invoices!AH:AH)/COUNTIF(Invoices!AG:AH,A633),0),IF(COUNTIF(Invoices!AI:AJ,A633)&lt;&gt;0,IF(COUNTIF(Invoices!AI:AJ,A633)&lt;&gt;0,SUMIF(Invoices!AI:AJ,A633,Invoices!AJ:AJ)/COUNTIF(Invoices!AI:AJ,A633),0),IF(COUNTIF(Invoices!AK:AL,A633)&lt;&gt;0,IF(COUNTIF(Invoices!AK:AL,A633)&lt;&gt;0,SUMIF(Invoices!AK:AL,A633,Invoices!AL:AL)/COUNTIF(Invoices!AK:AL,A633),0),IF(COUNTIF(Invoices!AM:AN,A633)&lt;&gt;0,IF(COUNTIF(Invoices!AM:AN,A633)&lt;&gt;0,SUMIF(Invoices!AM:AN,A633,Invoices!AN:AN)/COUNTIF(Invoices!AM:AN,A633),0),"Not Available")))))))))))))))</f>
        <v>0.99</v>
      </c>
    </row>
    <row r="634" spans="1:5" ht="13" x14ac:dyDescent="0.15">
      <c r="A634" s="6" t="s">
        <v>1715</v>
      </c>
      <c r="C634" s="6" t="s">
        <v>524</v>
      </c>
      <c r="D634" s="6" t="s">
        <v>518</v>
      </c>
      <c r="E634" t="str">
        <f>IF(COUNTIF(Invoices!K:L,A634)&lt;&gt;0,IF(COUNTIF(Invoices!K:L,A634)&lt;&gt;0,SUMIF(Invoices!K:L,A634,Invoices!L:L)/COUNTIF(Invoices!K:L,A634),0),IF(COUNTIF(Invoices!M:N,A634)&lt;&gt;0,IF(COUNTIF(Invoices!M:N,A634)&lt;&gt;0,SUMIF(Invoices!M:N,A634,Invoices!N:N)/COUNTIF(Invoices!M:N,A634),0),IF(COUNTIF(Invoices!O:P,A634)&lt;&gt;0,IF(COUNTIF(Invoices!O:P,A634)&lt;&gt;0,SUMIF(Invoices!O:P,A634,Invoices!P:P)/COUNTIF(Invoices!O:P,A634),0),IF(COUNTIF(Invoices!Q:R,A634)&lt;&gt;0,IF(COUNTIF(Invoices!Q:R,A634)&lt;&gt;0,SUMIF(Invoices!Q:R,A634,Invoices!R:R)/COUNTIF(Invoices!Q:R,A634),0),IF(COUNTIF(Invoices!S:T,A634)&lt;&gt;0,IF(COUNTIF(Invoices!S:T,A634)&lt;&gt;0,SUMIF(Invoices!S:T,A634,Invoices!T:T)/COUNTIF(Invoices!S:T,A634),0),IF(COUNTIF(Invoices!U:V,A634)&lt;&gt;0,IF(COUNTIF(Invoices!U:V,A634)&lt;&gt;0,SUMIF(Invoices!U:V,A634,Invoices!V:V)/COUNTIF(Invoices!U:V,A634),0),IF(COUNTIF(Invoices!W:X,A634)&lt;&gt;0,IF(COUNTIF(Invoices!W:X,A634)&lt;&gt;0,SUMIF(Invoices!W:X,A634,Invoices!X:X)/COUNTIF(Invoices!W:X,A634),0),IF(COUNTIF(Invoices!Y:Z,A634)&lt;&gt;0,IF(COUNTIF(Invoices!Y:Z,A634)&lt;&gt;0,SUMIF(Invoices!Y:Z,A634,Invoices!Z:Z)/COUNTIF(Invoices!Y:Z,A634),0),IF(COUNTIF(Invoices!AA:AB,A634)&lt;&gt;0,IF(COUNTIF(Invoices!AA:AB,A634)&lt;&gt;0,SUMIF(Invoices!AA:AB,A634,Invoices!AB:AB)/COUNTIF(Invoices!AA:AB,A634),0),IF(COUNTIF(Invoices!AC:AD,A634)&lt;&gt;0,IF(COUNTIF(Invoices!AC:AD,A634)&lt;&gt;0,SUMIF(Invoices!AC:AD,A634,Invoices!AD:AD)/COUNTIF(Invoices!AC:AD,A634),0),IF(COUNTIF(Invoices!AE:AF,A634)&lt;&gt;0,IF(COUNTIF(Invoices!AE:AF,A634)&lt;&gt;0,SUMIF(Invoices!AE:AF,A634,Invoices!AF:AF)/COUNTIF(Invoices!AE:AF,A634),0),IF(COUNTIF(Invoices!AG:AH,A634)&lt;&gt;0,IF(COUNTIF(Invoices!AG:AH,A634)&lt;&gt;0,SUMIF(Invoices!AG:AH,A634,Invoices!AH:AH)/COUNTIF(Invoices!AG:AH,A634),0),IF(COUNTIF(Invoices!AI:AJ,A634)&lt;&gt;0,IF(COUNTIF(Invoices!AI:AJ,A634)&lt;&gt;0,SUMIF(Invoices!AI:AJ,A634,Invoices!AJ:AJ)/COUNTIF(Invoices!AI:AJ,A634),0),IF(COUNTIF(Invoices!AK:AL,A634)&lt;&gt;0,IF(COUNTIF(Invoices!AK:AL,A634)&lt;&gt;0,SUMIF(Invoices!AK:AL,A634,Invoices!AL:AL)/COUNTIF(Invoices!AK:AL,A634),0),IF(COUNTIF(Invoices!AM:AN,A634)&lt;&gt;0,IF(COUNTIF(Invoices!AM:AN,A634)&lt;&gt;0,SUMIF(Invoices!AM:AN,A634,Invoices!AN:AN)/COUNTIF(Invoices!AM:AN,A634),0),"Not Available")))))))))))))))</f>
        <v>Not Available</v>
      </c>
    </row>
    <row r="635" spans="1:5" ht="13" x14ac:dyDescent="0.15">
      <c r="A635" s="6" t="s">
        <v>1716</v>
      </c>
      <c r="C635" s="6" t="s">
        <v>1075</v>
      </c>
      <c r="D635" s="6" t="s">
        <v>1076</v>
      </c>
      <c r="E635" t="str">
        <f>IF(COUNTIF(Invoices!K:L,A635)&lt;&gt;0,IF(COUNTIF(Invoices!K:L,A635)&lt;&gt;0,SUMIF(Invoices!K:L,A635,Invoices!L:L)/COUNTIF(Invoices!K:L,A635),0),IF(COUNTIF(Invoices!M:N,A635)&lt;&gt;0,IF(COUNTIF(Invoices!M:N,A635)&lt;&gt;0,SUMIF(Invoices!M:N,A635,Invoices!N:N)/COUNTIF(Invoices!M:N,A635),0),IF(COUNTIF(Invoices!O:P,A635)&lt;&gt;0,IF(COUNTIF(Invoices!O:P,A635)&lt;&gt;0,SUMIF(Invoices!O:P,A635,Invoices!P:P)/COUNTIF(Invoices!O:P,A635),0),IF(COUNTIF(Invoices!Q:R,A635)&lt;&gt;0,IF(COUNTIF(Invoices!Q:R,A635)&lt;&gt;0,SUMIF(Invoices!Q:R,A635,Invoices!R:R)/COUNTIF(Invoices!Q:R,A635),0),IF(COUNTIF(Invoices!S:T,A635)&lt;&gt;0,IF(COUNTIF(Invoices!S:T,A635)&lt;&gt;0,SUMIF(Invoices!S:T,A635,Invoices!T:T)/COUNTIF(Invoices!S:T,A635),0),IF(COUNTIF(Invoices!U:V,A635)&lt;&gt;0,IF(COUNTIF(Invoices!U:V,A635)&lt;&gt;0,SUMIF(Invoices!U:V,A635,Invoices!V:V)/COUNTIF(Invoices!U:V,A635),0),IF(COUNTIF(Invoices!W:X,A635)&lt;&gt;0,IF(COUNTIF(Invoices!W:X,A635)&lt;&gt;0,SUMIF(Invoices!W:X,A635,Invoices!X:X)/COUNTIF(Invoices!W:X,A635),0),IF(COUNTIF(Invoices!Y:Z,A635)&lt;&gt;0,IF(COUNTIF(Invoices!Y:Z,A635)&lt;&gt;0,SUMIF(Invoices!Y:Z,A635,Invoices!Z:Z)/COUNTIF(Invoices!Y:Z,A635),0),IF(COUNTIF(Invoices!AA:AB,A635)&lt;&gt;0,IF(COUNTIF(Invoices!AA:AB,A635)&lt;&gt;0,SUMIF(Invoices!AA:AB,A635,Invoices!AB:AB)/COUNTIF(Invoices!AA:AB,A635),0),IF(COUNTIF(Invoices!AC:AD,A635)&lt;&gt;0,IF(COUNTIF(Invoices!AC:AD,A635)&lt;&gt;0,SUMIF(Invoices!AC:AD,A635,Invoices!AD:AD)/COUNTIF(Invoices!AC:AD,A635),0),IF(COUNTIF(Invoices!AE:AF,A635)&lt;&gt;0,IF(COUNTIF(Invoices!AE:AF,A635)&lt;&gt;0,SUMIF(Invoices!AE:AF,A635,Invoices!AF:AF)/COUNTIF(Invoices!AE:AF,A635),0),IF(COUNTIF(Invoices!AG:AH,A635)&lt;&gt;0,IF(COUNTIF(Invoices!AG:AH,A635)&lt;&gt;0,SUMIF(Invoices!AG:AH,A635,Invoices!AH:AH)/COUNTIF(Invoices!AG:AH,A635),0),IF(COUNTIF(Invoices!AI:AJ,A635)&lt;&gt;0,IF(COUNTIF(Invoices!AI:AJ,A635)&lt;&gt;0,SUMIF(Invoices!AI:AJ,A635,Invoices!AJ:AJ)/COUNTIF(Invoices!AI:AJ,A635),0),IF(COUNTIF(Invoices!AK:AL,A635)&lt;&gt;0,IF(COUNTIF(Invoices!AK:AL,A635)&lt;&gt;0,SUMIF(Invoices!AK:AL,A635,Invoices!AL:AL)/COUNTIF(Invoices!AK:AL,A635),0),IF(COUNTIF(Invoices!AM:AN,A635)&lt;&gt;0,IF(COUNTIF(Invoices!AM:AN,A635)&lt;&gt;0,SUMIF(Invoices!AM:AN,A635,Invoices!AN:AN)/COUNTIF(Invoices!AM:AN,A635),0),"Not Available")))))))))))))))</f>
        <v>Not Available</v>
      </c>
    </row>
    <row r="636" spans="1:5" ht="13" x14ac:dyDescent="0.15">
      <c r="A636" s="6" t="s">
        <v>1717</v>
      </c>
      <c r="C636" s="6" t="s">
        <v>1483</v>
      </c>
      <c r="D636" s="6" t="s">
        <v>518</v>
      </c>
      <c r="E636" t="str">
        <f>IF(COUNTIF(Invoices!K:L,A636)&lt;&gt;0,IF(COUNTIF(Invoices!K:L,A636)&lt;&gt;0,SUMIF(Invoices!K:L,A636,Invoices!L:L)/COUNTIF(Invoices!K:L,A636),0),IF(COUNTIF(Invoices!M:N,A636)&lt;&gt;0,IF(COUNTIF(Invoices!M:N,A636)&lt;&gt;0,SUMIF(Invoices!M:N,A636,Invoices!N:N)/COUNTIF(Invoices!M:N,A636),0),IF(COUNTIF(Invoices!O:P,A636)&lt;&gt;0,IF(COUNTIF(Invoices!O:P,A636)&lt;&gt;0,SUMIF(Invoices!O:P,A636,Invoices!P:P)/COUNTIF(Invoices!O:P,A636),0),IF(COUNTIF(Invoices!Q:R,A636)&lt;&gt;0,IF(COUNTIF(Invoices!Q:R,A636)&lt;&gt;0,SUMIF(Invoices!Q:R,A636,Invoices!R:R)/COUNTIF(Invoices!Q:R,A636),0),IF(COUNTIF(Invoices!S:T,A636)&lt;&gt;0,IF(COUNTIF(Invoices!S:T,A636)&lt;&gt;0,SUMIF(Invoices!S:T,A636,Invoices!T:T)/COUNTIF(Invoices!S:T,A636),0),IF(COUNTIF(Invoices!U:V,A636)&lt;&gt;0,IF(COUNTIF(Invoices!U:V,A636)&lt;&gt;0,SUMIF(Invoices!U:V,A636,Invoices!V:V)/COUNTIF(Invoices!U:V,A636),0),IF(COUNTIF(Invoices!W:X,A636)&lt;&gt;0,IF(COUNTIF(Invoices!W:X,A636)&lt;&gt;0,SUMIF(Invoices!W:X,A636,Invoices!X:X)/COUNTIF(Invoices!W:X,A636),0),IF(COUNTIF(Invoices!Y:Z,A636)&lt;&gt;0,IF(COUNTIF(Invoices!Y:Z,A636)&lt;&gt;0,SUMIF(Invoices!Y:Z,A636,Invoices!Z:Z)/COUNTIF(Invoices!Y:Z,A636),0),IF(COUNTIF(Invoices!AA:AB,A636)&lt;&gt;0,IF(COUNTIF(Invoices!AA:AB,A636)&lt;&gt;0,SUMIF(Invoices!AA:AB,A636,Invoices!AB:AB)/COUNTIF(Invoices!AA:AB,A636),0),IF(COUNTIF(Invoices!AC:AD,A636)&lt;&gt;0,IF(COUNTIF(Invoices!AC:AD,A636)&lt;&gt;0,SUMIF(Invoices!AC:AD,A636,Invoices!AD:AD)/COUNTIF(Invoices!AC:AD,A636),0),IF(COUNTIF(Invoices!AE:AF,A636)&lt;&gt;0,IF(COUNTIF(Invoices!AE:AF,A636)&lt;&gt;0,SUMIF(Invoices!AE:AF,A636,Invoices!AF:AF)/COUNTIF(Invoices!AE:AF,A636),0),IF(COUNTIF(Invoices!AG:AH,A636)&lt;&gt;0,IF(COUNTIF(Invoices!AG:AH,A636)&lt;&gt;0,SUMIF(Invoices!AG:AH,A636,Invoices!AH:AH)/COUNTIF(Invoices!AG:AH,A636),0),IF(COUNTIF(Invoices!AI:AJ,A636)&lt;&gt;0,IF(COUNTIF(Invoices!AI:AJ,A636)&lt;&gt;0,SUMIF(Invoices!AI:AJ,A636,Invoices!AJ:AJ)/COUNTIF(Invoices!AI:AJ,A636),0),IF(COUNTIF(Invoices!AK:AL,A636)&lt;&gt;0,IF(COUNTIF(Invoices!AK:AL,A636)&lt;&gt;0,SUMIF(Invoices!AK:AL,A636,Invoices!AL:AL)/COUNTIF(Invoices!AK:AL,A636),0),IF(COUNTIF(Invoices!AM:AN,A636)&lt;&gt;0,IF(COUNTIF(Invoices!AM:AN,A636)&lt;&gt;0,SUMIF(Invoices!AM:AN,A636,Invoices!AN:AN)/COUNTIF(Invoices!AM:AN,A636),0),"Not Available")))))))))))))))</f>
        <v>Not Available</v>
      </c>
    </row>
    <row r="637" spans="1:5" ht="13" x14ac:dyDescent="0.15">
      <c r="A637" s="6" t="s">
        <v>1718</v>
      </c>
      <c r="C637" s="6" t="s">
        <v>1391</v>
      </c>
      <c r="D637" s="6" t="s">
        <v>673</v>
      </c>
      <c r="E637" t="str">
        <f>IF(COUNTIF(Invoices!K:L,A637)&lt;&gt;0,IF(COUNTIF(Invoices!K:L,A637)&lt;&gt;0,SUMIF(Invoices!K:L,A637,Invoices!L:L)/COUNTIF(Invoices!K:L,A637),0),IF(COUNTIF(Invoices!M:N,A637)&lt;&gt;0,IF(COUNTIF(Invoices!M:N,A637)&lt;&gt;0,SUMIF(Invoices!M:N,A637,Invoices!N:N)/COUNTIF(Invoices!M:N,A637),0),IF(COUNTIF(Invoices!O:P,A637)&lt;&gt;0,IF(COUNTIF(Invoices!O:P,A637)&lt;&gt;0,SUMIF(Invoices!O:P,A637,Invoices!P:P)/COUNTIF(Invoices!O:P,A637),0),IF(COUNTIF(Invoices!Q:R,A637)&lt;&gt;0,IF(COUNTIF(Invoices!Q:R,A637)&lt;&gt;0,SUMIF(Invoices!Q:R,A637,Invoices!R:R)/COUNTIF(Invoices!Q:R,A637),0),IF(COUNTIF(Invoices!S:T,A637)&lt;&gt;0,IF(COUNTIF(Invoices!S:T,A637)&lt;&gt;0,SUMIF(Invoices!S:T,A637,Invoices!T:T)/COUNTIF(Invoices!S:T,A637),0),IF(COUNTIF(Invoices!U:V,A637)&lt;&gt;0,IF(COUNTIF(Invoices!U:V,A637)&lt;&gt;0,SUMIF(Invoices!U:V,A637,Invoices!V:V)/COUNTIF(Invoices!U:V,A637),0),IF(COUNTIF(Invoices!W:X,A637)&lt;&gt;0,IF(COUNTIF(Invoices!W:X,A637)&lt;&gt;0,SUMIF(Invoices!W:X,A637,Invoices!X:X)/COUNTIF(Invoices!W:X,A637),0),IF(COUNTIF(Invoices!Y:Z,A637)&lt;&gt;0,IF(COUNTIF(Invoices!Y:Z,A637)&lt;&gt;0,SUMIF(Invoices!Y:Z,A637,Invoices!Z:Z)/COUNTIF(Invoices!Y:Z,A637),0),IF(COUNTIF(Invoices!AA:AB,A637)&lt;&gt;0,IF(COUNTIF(Invoices!AA:AB,A637)&lt;&gt;0,SUMIF(Invoices!AA:AB,A637,Invoices!AB:AB)/COUNTIF(Invoices!AA:AB,A637),0),IF(COUNTIF(Invoices!AC:AD,A637)&lt;&gt;0,IF(COUNTIF(Invoices!AC:AD,A637)&lt;&gt;0,SUMIF(Invoices!AC:AD,A637,Invoices!AD:AD)/COUNTIF(Invoices!AC:AD,A637),0),IF(COUNTIF(Invoices!AE:AF,A637)&lt;&gt;0,IF(COUNTIF(Invoices!AE:AF,A637)&lt;&gt;0,SUMIF(Invoices!AE:AF,A637,Invoices!AF:AF)/COUNTIF(Invoices!AE:AF,A637),0),IF(COUNTIF(Invoices!AG:AH,A637)&lt;&gt;0,IF(COUNTIF(Invoices!AG:AH,A637)&lt;&gt;0,SUMIF(Invoices!AG:AH,A637,Invoices!AH:AH)/COUNTIF(Invoices!AG:AH,A637),0),IF(COUNTIF(Invoices!AI:AJ,A637)&lt;&gt;0,IF(COUNTIF(Invoices!AI:AJ,A637)&lt;&gt;0,SUMIF(Invoices!AI:AJ,A637,Invoices!AJ:AJ)/COUNTIF(Invoices!AI:AJ,A637),0),IF(COUNTIF(Invoices!AK:AL,A637)&lt;&gt;0,IF(COUNTIF(Invoices!AK:AL,A637)&lt;&gt;0,SUMIF(Invoices!AK:AL,A637,Invoices!AL:AL)/COUNTIF(Invoices!AK:AL,A637),0),IF(COUNTIF(Invoices!AM:AN,A637)&lt;&gt;0,IF(COUNTIF(Invoices!AM:AN,A637)&lt;&gt;0,SUMIF(Invoices!AM:AN,A637,Invoices!AN:AN)/COUNTIF(Invoices!AM:AN,A637),0),"Not Available")))))))))))))))</f>
        <v>Not Available</v>
      </c>
    </row>
    <row r="638" spans="1:5" ht="13" x14ac:dyDescent="0.15">
      <c r="A638" s="6" t="s">
        <v>1719</v>
      </c>
      <c r="B638" s="6" t="s">
        <v>1720</v>
      </c>
      <c r="C638" s="6" t="s">
        <v>1337</v>
      </c>
      <c r="D638" s="6" t="s">
        <v>1338</v>
      </c>
      <c r="E638">
        <f ca="1">IF(COUNTIF(Invoices!K:L,A638)&lt;&gt;0,IF(COUNTIF(Invoices!K:L,A638)&lt;&gt;0,SUMIF(Invoices!K:L,A638,Invoices!L:L)/COUNTIF(Invoices!K:L,A638),0),IF(COUNTIF(Invoices!M:N,A638)&lt;&gt;0,IF(COUNTIF(Invoices!M:N,A638)&lt;&gt;0,SUMIF(Invoices!M:N,A638,Invoices!N:N)/COUNTIF(Invoices!M:N,A638),0),IF(COUNTIF(Invoices!O:P,A638)&lt;&gt;0,IF(COUNTIF(Invoices!O:P,A638)&lt;&gt;0,SUMIF(Invoices!O:P,A638,Invoices!P:P)/COUNTIF(Invoices!O:P,A638),0),IF(COUNTIF(Invoices!Q:R,A638)&lt;&gt;0,IF(COUNTIF(Invoices!Q:R,A638)&lt;&gt;0,SUMIF(Invoices!Q:R,A638,Invoices!R:R)/COUNTIF(Invoices!Q:R,A638),0),IF(COUNTIF(Invoices!S:T,A638)&lt;&gt;0,IF(COUNTIF(Invoices!S:T,A638)&lt;&gt;0,SUMIF(Invoices!S:T,A638,Invoices!T:T)/COUNTIF(Invoices!S:T,A638),0),IF(COUNTIF(Invoices!U:V,A638)&lt;&gt;0,IF(COUNTIF(Invoices!U:V,A638)&lt;&gt;0,SUMIF(Invoices!U:V,A638,Invoices!V:V)/COUNTIF(Invoices!U:V,A638),0),IF(COUNTIF(Invoices!W:X,A638)&lt;&gt;0,IF(COUNTIF(Invoices!W:X,A638)&lt;&gt;0,SUMIF(Invoices!W:X,A638,Invoices!X:X)/COUNTIF(Invoices!W:X,A638),0),IF(COUNTIF(Invoices!Y:Z,A638)&lt;&gt;0,IF(COUNTIF(Invoices!Y:Z,A638)&lt;&gt;0,SUMIF(Invoices!Y:Z,A638,Invoices!Z:Z)/COUNTIF(Invoices!Y:Z,A638),0),IF(COUNTIF(Invoices!AA:AB,A638)&lt;&gt;0,IF(COUNTIF(Invoices!AA:AB,A638)&lt;&gt;0,SUMIF(Invoices!AA:AB,A638,Invoices!AB:AB)/COUNTIF(Invoices!AA:AB,A638),0),IF(COUNTIF(Invoices!AC:AD,A638)&lt;&gt;0,IF(COUNTIF(Invoices!AC:AD,A638)&lt;&gt;0,SUMIF(Invoices!AC:AD,A638,Invoices!AD:AD)/COUNTIF(Invoices!AC:AD,A638),0),IF(COUNTIF(Invoices!AE:AF,A638)&lt;&gt;0,IF(COUNTIF(Invoices!AE:AF,A638)&lt;&gt;0,SUMIF(Invoices!AE:AF,A638,Invoices!AF:AF)/COUNTIF(Invoices!AE:AF,A638),0),IF(COUNTIF(Invoices!AG:AH,A638)&lt;&gt;0,IF(COUNTIF(Invoices!AG:AH,A638)&lt;&gt;0,SUMIF(Invoices!AG:AH,A638,Invoices!AH:AH)/COUNTIF(Invoices!AG:AH,A638),0),IF(COUNTIF(Invoices!AI:AJ,A638)&lt;&gt;0,IF(COUNTIF(Invoices!AI:AJ,A638)&lt;&gt;0,SUMIF(Invoices!AI:AJ,A638,Invoices!AJ:AJ)/COUNTIF(Invoices!AI:AJ,A638),0),IF(COUNTIF(Invoices!AK:AL,A638)&lt;&gt;0,IF(COUNTIF(Invoices!AK:AL,A638)&lt;&gt;0,SUMIF(Invoices!AK:AL,A638,Invoices!AL:AL)/COUNTIF(Invoices!AK:AL,A638),0),IF(COUNTIF(Invoices!AM:AN,A638)&lt;&gt;0,IF(COUNTIF(Invoices!AM:AN,A638)&lt;&gt;0,SUMIF(Invoices!AM:AN,A638,Invoices!AN:AN)/COUNTIF(Invoices!AM:AN,A638),0),"Not Available")))))))))))))))</f>
        <v>0.99</v>
      </c>
    </row>
    <row r="639" spans="1:5" ht="13" x14ac:dyDescent="0.15">
      <c r="A639" s="6" t="s">
        <v>1721</v>
      </c>
      <c r="C639" s="6" t="s">
        <v>666</v>
      </c>
      <c r="D639" s="6" t="s">
        <v>667</v>
      </c>
      <c r="E639">
        <f ca="1">IF(COUNTIF(Invoices!K:L,A639)&lt;&gt;0,IF(COUNTIF(Invoices!K:L,A639)&lt;&gt;0,SUMIF(Invoices!K:L,A639,Invoices!L:L)/COUNTIF(Invoices!K:L,A639),0),IF(COUNTIF(Invoices!M:N,A639)&lt;&gt;0,IF(COUNTIF(Invoices!M:N,A639)&lt;&gt;0,SUMIF(Invoices!M:N,A639,Invoices!N:N)/COUNTIF(Invoices!M:N,A639),0),IF(COUNTIF(Invoices!O:P,A639)&lt;&gt;0,IF(COUNTIF(Invoices!O:P,A639)&lt;&gt;0,SUMIF(Invoices!O:P,A639,Invoices!P:P)/COUNTIF(Invoices!O:P,A639),0),IF(COUNTIF(Invoices!Q:R,A639)&lt;&gt;0,IF(COUNTIF(Invoices!Q:R,A639)&lt;&gt;0,SUMIF(Invoices!Q:R,A639,Invoices!R:R)/COUNTIF(Invoices!Q:R,A639),0),IF(COUNTIF(Invoices!S:T,A639)&lt;&gt;0,IF(COUNTIF(Invoices!S:T,A639)&lt;&gt;0,SUMIF(Invoices!S:T,A639,Invoices!T:T)/COUNTIF(Invoices!S:T,A639),0),IF(COUNTIF(Invoices!U:V,A639)&lt;&gt;0,IF(COUNTIF(Invoices!U:V,A639)&lt;&gt;0,SUMIF(Invoices!U:V,A639,Invoices!V:V)/COUNTIF(Invoices!U:V,A639),0),IF(COUNTIF(Invoices!W:X,A639)&lt;&gt;0,IF(COUNTIF(Invoices!W:X,A639)&lt;&gt;0,SUMIF(Invoices!W:X,A639,Invoices!X:X)/COUNTIF(Invoices!W:X,A639),0),IF(COUNTIF(Invoices!Y:Z,A639)&lt;&gt;0,IF(COUNTIF(Invoices!Y:Z,A639)&lt;&gt;0,SUMIF(Invoices!Y:Z,A639,Invoices!Z:Z)/COUNTIF(Invoices!Y:Z,A639),0),IF(COUNTIF(Invoices!AA:AB,A639)&lt;&gt;0,IF(COUNTIF(Invoices!AA:AB,A639)&lt;&gt;0,SUMIF(Invoices!AA:AB,A639,Invoices!AB:AB)/COUNTIF(Invoices!AA:AB,A639),0),IF(COUNTIF(Invoices!AC:AD,A639)&lt;&gt;0,IF(COUNTIF(Invoices!AC:AD,A639)&lt;&gt;0,SUMIF(Invoices!AC:AD,A639,Invoices!AD:AD)/COUNTIF(Invoices!AC:AD,A639),0),IF(COUNTIF(Invoices!AE:AF,A639)&lt;&gt;0,IF(COUNTIF(Invoices!AE:AF,A639)&lt;&gt;0,SUMIF(Invoices!AE:AF,A639,Invoices!AF:AF)/COUNTIF(Invoices!AE:AF,A639),0),IF(COUNTIF(Invoices!AG:AH,A639)&lt;&gt;0,IF(COUNTIF(Invoices!AG:AH,A639)&lt;&gt;0,SUMIF(Invoices!AG:AH,A639,Invoices!AH:AH)/COUNTIF(Invoices!AG:AH,A639),0),IF(COUNTIF(Invoices!AI:AJ,A639)&lt;&gt;0,IF(COUNTIF(Invoices!AI:AJ,A639)&lt;&gt;0,SUMIF(Invoices!AI:AJ,A639,Invoices!AJ:AJ)/COUNTIF(Invoices!AI:AJ,A639),0),IF(COUNTIF(Invoices!AK:AL,A639)&lt;&gt;0,IF(COUNTIF(Invoices!AK:AL,A639)&lt;&gt;0,SUMIF(Invoices!AK:AL,A639,Invoices!AL:AL)/COUNTIF(Invoices!AK:AL,A639),0),IF(COUNTIF(Invoices!AM:AN,A639)&lt;&gt;0,IF(COUNTIF(Invoices!AM:AN,A639)&lt;&gt;0,SUMIF(Invoices!AM:AN,A639,Invoices!AN:AN)/COUNTIF(Invoices!AM:AN,A639),0),"Not Available")))))))))))))))</f>
        <v>0.99</v>
      </c>
    </row>
    <row r="640" spans="1:5" ht="13" x14ac:dyDescent="0.15">
      <c r="A640" s="6" t="s">
        <v>1722</v>
      </c>
      <c r="C640" s="6" t="s">
        <v>746</v>
      </c>
      <c r="D640" s="6" t="s">
        <v>742</v>
      </c>
      <c r="E640">
        <f ca="1">IF(COUNTIF(Invoices!K:L,A640)&lt;&gt;0,IF(COUNTIF(Invoices!K:L,A640)&lt;&gt;0,SUMIF(Invoices!K:L,A640,Invoices!L:L)/COUNTIF(Invoices!K:L,A640),0),IF(COUNTIF(Invoices!M:N,A640)&lt;&gt;0,IF(COUNTIF(Invoices!M:N,A640)&lt;&gt;0,SUMIF(Invoices!M:N,A640,Invoices!N:N)/COUNTIF(Invoices!M:N,A640),0),IF(COUNTIF(Invoices!O:P,A640)&lt;&gt;0,IF(COUNTIF(Invoices!O:P,A640)&lt;&gt;0,SUMIF(Invoices!O:P,A640,Invoices!P:P)/COUNTIF(Invoices!O:P,A640),0),IF(COUNTIF(Invoices!Q:R,A640)&lt;&gt;0,IF(COUNTIF(Invoices!Q:R,A640)&lt;&gt;0,SUMIF(Invoices!Q:R,A640,Invoices!R:R)/COUNTIF(Invoices!Q:R,A640),0),IF(COUNTIF(Invoices!S:T,A640)&lt;&gt;0,IF(COUNTIF(Invoices!S:T,A640)&lt;&gt;0,SUMIF(Invoices!S:T,A640,Invoices!T:T)/COUNTIF(Invoices!S:T,A640),0),IF(COUNTIF(Invoices!U:V,A640)&lt;&gt;0,IF(COUNTIF(Invoices!U:V,A640)&lt;&gt;0,SUMIF(Invoices!U:V,A640,Invoices!V:V)/COUNTIF(Invoices!U:V,A640),0),IF(COUNTIF(Invoices!W:X,A640)&lt;&gt;0,IF(COUNTIF(Invoices!W:X,A640)&lt;&gt;0,SUMIF(Invoices!W:X,A640,Invoices!X:X)/COUNTIF(Invoices!W:X,A640),0),IF(COUNTIF(Invoices!Y:Z,A640)&lt;&gt;0,IF(COUNTIF(Invoices!Y:Z,A640)&lt;&gt;0,SUMIF(Invoices!Y:Z,A640,Invoices!Z:Z)/COUNTIF(Invoices!Y:Z,A640),0),IF(COUNTIF(Invoices!AA:AB,A640)&lt;&gt;0,IF(COUNTIF(Invoices!AA:AB,A640)&lt;&gt;0,SUMIF(Invoices!AA:AB,A640,Invoices!AB:AB)/COUNTIF(Invoices!AA:AB,A640),0),IF(COUNTIF(Invoices!AC:AD,A640)&lt;&gt;0,IF(COUNTIF(Invoices!AC:AD,A640)&lt;&gt;0,SUMIF(Invoices!AC:AD,A640,Invoices!AD:AD)/COUNTIF(Invoices!AC:AD,A640),0),IF(COUNTIF(Invoices!AE:AF,A640)&lt;&gt;0,IF(COUNTIF(Invoices!AE:AF,A640)&lt;&gt;0,SUMIF(Invoices!AE:AF,A640,Invoices!AF:AF)/COUNTIF(Invoices!AE:AF,A640),0),IF(COUNTIF(Invoices!AG:AH,A640)&lt;&gt;0,IF(COUNTIF(Invoices!AG:AH,A640)&lt;&gt;0,SUMIF(Invoices!AG:AH,A640,Invoices!AH:AH)/COUNTIF(Invoices!AG:AH,A640),0),IF(COUNTIF(Invoices!AI:AJ,A640)&lt;&gt;0,IF(COUNTIF(Invoices!AI:AJ,A640)&lt;&gt;0,SUMIF(Invoices!AI:AJ,A640,Invoices!AJ:AJ)/COUNTIF(Invoices!AI:AJ,A640),0),IF(COUNTIF(Invoices!AK:AL,A640)&lt;&gt;0,IF(COUNTIF(Invoices!AK:AL,A640)&lt;&gt;0,SUMIF(Invoices!AK:AL,A640,Invoices!AL:AL)/COUNTIF(Invoices!AK:AL,A640),0),IF(COUNTIF(Invoices!AM:AN,A640)&lt;&gt;0,IF(COUNTIF(Invoices!AM:AN,A640)&lt;&gt;0,SUMIF(Invoices!AM:AN,A640,Invoices!AN:AN)/COUNTIF(Invoices!AM:AN,A640),0),"Not Available")))))))))))))))</f>
        <v>0.99</v>
      </c>
    </row>
    <row r="641" spans="1:5" ht="13" x14ac:dyDescent="0.15">
      <c r="A641" s="6" t="s">
        <v>1723</v>
      </c>
      <c r="B641" s="6" t="s">
        <v>1724</v>
      </c>
      <c r="C641" s="6" t="s">
        <v>739</v>
      </c>
      <c r="D641" s="6" t="s">
        <v>740</v>
      </c>
      <c r="E641">
        <f ca="1">IF(COUNTIF(Invoices!K:L,A641)&lt;&gt;0,IF(COUNTIF(Invoices!K:L,A641)&lt;&gt;0,SUMIF(Invoices!K:L,A641,Invoices!L:L)/COUNTIF(Invoices!K:L,A641),0),IF(COUNTIF(Invoices!M:N,A641)&lt;&gt;0,IF(COUNTIF(Invoices!M:N,A641)&lt;&gt;0,SUMIF(Invoices!M:N,A641,Invoices!N:N)/COUNTIF(Invoices!M:N,A641),0),IF(COUNTIF(Invoices!O:P,A641)&lt;&gt;0,IF(COUNTIF(Invoices!O:P,A641)&lt;&gt;0,SUMIF(Invoices!O:P,A641,Invoices!P:P)/COUNTIF(Invoices!O:P,A641),0),IF(COUNTIF(Invoices!Q:R,A641)&lt;&gt;0,IF(COUNTIF(Invoices!Q:R,A641)&lt;&gt;0,SUMIF(Invoices!Q:R,A641,Invoices!R:R)/COUNTIF(Invoices!Q:R,A641),0),IF(COUNTIF(Invoices!S:T,A641)&lt;&gt;0,IF(COUNTIF(Invoices!S:T,A641)&lt;&gt;0,SUMIF(Invoices!S:T,A641,Invoices!T:T)/COUNTIF(Invoices!S:T,A641),0),IF(COUNTIF(Invoices!U:V,A641)&lt;&gt;0,IF(COUNTIF(Invoices!U:V,A641)&lt;&gt;0,SUMIF(Invoices!U:V,A641,Invoices!V:V)/COUNTIF(Invoices!U:V,A641),0),IF(COUNTIF(Invoices!W:X,A641)&lt;&gt;0,IF(COUNTIF(Invoices!W:X,A641)&lt;&gt;0,SUMIF(Invoices!W:X,A641,Invoices!X:X)/COUNTIF(Invoices!W:X,A641),0),IF(COUNTIF(Invoices!Y:Z,A641)&lt;&gt;0,IF(COUNTIF(Invoices!Y:Z,A641)&lt;&gt;0,SUMIF(Invoices!Y:Z,A641,Invoices!Z:Z)/COUNTIF(Invoices!Y:Z,A641),0),IF(COUNTIF(Invoices!AA:AB,A641)&lt;&gt;0,IF(COUNTIF(Invoices!AA:AB,A641)&lt;&gt;0,SUMIF(Invoices!AA:AB,A641,Invoices!AB:AB)/COUNTIF(Invoices!AA:AB,A641),0),IF(COUNTIF(Invoices!AC:AD,A641)&lt;&gt;0,IF(COUNTIF(Invoices!AC:AD,A641)&lt;&gt;0,SUMIF(Invoices!AC:AD,A641,Invoices!AD:AD)/COUNTIF(Invoices!AC:AD,A641),0),IF(COUNTIF(Invoices!AE:AF,A641)&lt;&gt;0,IF(COUNTIF(Invoices!AE:AF,A641)&lt;&gt;0,SUMIF(Invoices!AE:AF,A641,Invoices!AF:AF)/COUNTIF(Invoices!AE:AF,A641),0),IF(COUNTIF(Invoices!AG:AH,A641)&lt;&gt;0,IF(COUNTIF(Invoices!AG:AH,A641)&lt;&gt;0,SUMIF(Invoices!AG:AH,A641,Invoices!AH:AH)/COUNTIF(Invoices!AG:AH,A641),0),IF(COUNTIF(Invoices!AI:AJ,A641)&lt;&gt;0,IF(COUNTIF(Invoices!AI:AJ,A641)&lt;&gt;0,SUMIF(Invoices!AI:AJ,A641,Invoices!AJ:AJ)/COUNTIF(Invoices!AI:AJ,A641),0),IF(COUNTIF(Invoices!AK:AL,A641)&lt;&gt;0,IF(COUNTIF(Invoices!AK:AL,A641)&lt;&gt;0,SUMIF(Invoices!AK:AL,A641,Invoices!AL:AL)/COUNTIF(Invoices!AK:AL,A641),0),IF(COUNTIF(Invoices!AM:AN,A641)&lt;&gt;0,IF(COUNTIF(Invoices!AM:AN,A641)&lt;&gt;0,SUMIF(Invoices!AM:AN,A641,Invoices!AN:AN)/COUNTIF(Invoices!AM:AN,A641),0),"Not Available")))))))))))))))</f>
        <v>0.99</v>
      </c>
    </row>
    <row r="642" spans="1:5" ht="13" x14ac:dyDescent="0.15">
      <c r="A642" s="6" t="s">
        <v>1725</v>
      </c>
      <c r="C642" s="6" t="s">
        <v>1025</v>
      </c>
      <c r="D642" s="6" t="s">
        <v>863</v>
      </c>
      <c r="E642">
        <f ca="1">IF(COUNTIF(Invoices!K:L,A642)&lt;&gt;0,IF(COUNTIF(Invoices!K:L,A642)&lt;&gt;0,SUMIF(Invoices!K:L,A642,Invoices!L:L)/COUNTIF(Invoices!K:L,A642),0),IF(COUNTIF(Invoices!M:N,A642)&lt;&gt;0,IF(COUNTIF(Invoices!M:N,A642)&lt;&gt;0,SUMIF(Invoices!M:N,A642,Invoices!N:N)/COUNTIF(Invoices!M:N,A642),0),IF(COUNTIF(Invoices!O:P,A642)&lt;&gt;0,IF(COUNTIF(Invoices!O:P,A642)&lt;&gt;0,SUMIF(Invoices!O:P,A642,Invoices!P:P)/COUNTIF(Invoices!O:P,A642),0),IF(COUNTIF(Invoices!Q:R,A642)&lt;&gt;0,IF(COUNTIF(Invoices!Q:R,A642)&lt;&gt;0,SUMIF(Invoices!Q:R,A642,Invoices!R:R)/COUNTIF(Invoices!Q:R,A642),0),IF(COUNTIF(Invoices!S:T,A642)&lt;&gt;0,IF(COUNTIF(Invoices!S:T,A642)&lt;&gt;0,SUMIF(Invoices!S:T,A642,Invoices!T:T)/COUNTIF(Invoices!S:T,A642),0),IF(COUNTIF(Invoices!U:V,A642)&lt;&gt;0,IF(COUNTIF(Invoices!U:V,A642)&lt;&gt;0,SUMIF(Invoices!U:V,A642,Invoices!V:V)/COUNTIF(Invoices!U:V,A642),0),IF(COUNTIF(Invoices!W:X,A642)&lt;&gt;0,IF(COUNTIF(Invoices!W:X,A642)&lt;&gt;0,SUMIF(Invoices!W:X,A642,Invoices!X:X)/COUNTIF(Invoices!W:X,A642),0),IF(COUNTIF(Invoices!Y:Z,A642)&lt;&gt;0,IF(COUNTIF(Invoices!Y:Z,A642)&lt;&gt;0,SUMIF(Invoices!Y:Z,A642,Invoices!Z:Z)/COUNTIF(Invoices!Y:Z,A642),0),IF(COUNTIF(Invoices!AA:AB,A642)&lt;&gt;0,IF(COUNTIF(Invoices!AA:AB,A642)&lt;&gt;0,SUMIF(Invoices!AA:AB,A642,Invoices!AB:AB)/COUNTIF(Invoices!AA:AB,A642),0),IF(COUNTIF(Invoices!AC:AD,A642)&lt;&gt;0,IF(COUNTIF(Invoices!AC:AD,A642)&lt;&gt;0,SUMIF(Invoices!AC:AD,A642,Invoices!AD:AD)/COUNTIF(Invoices!AC:AD,A642),0),IF(COUNTIF(Invoices!AE:AF,A642)&lt;&gt;0,IF(COUNTIF(Invoices!AE:AF,A642)&lt;&gt;0,SUMIF(Invoices!AE:AF,A642,Invoices!AF:AF)/COUNTIF(Invoices!AE:AF,A642),0),IF(COUNTIF(Invoices!AG:AH,A642)&lt;&gt;0,IF(COUNTIF(Invoices!AG:AH,A642)&lt;&gt;0,SUMIF(Invoices!AG:AH,A642,Invoices!AH:AH)/COUNTIF(Invoices!AG:AH,A642),0),IF(COUNTIF(Invoices!AI:AJ,A642)&lt;&gt;0,IF(COUNTIF(Invoices!AI:AJ,A642)&lt;&gt;0,SUMIF(Invoices!AI:AJ,A642,Invoices!AJ:AJ)/COUNTIF(Invoices!AI:AJ,A642),0),IF(COUNTIF(Invoices!AK:AL,A642)&lt;&gt;0,IF(COUNTIF(Invoices!AK:AL,A642)&lt;&gt;0,SUMIF(Invoices!AK:AL,A642,Invoices!AL:AL)/COUNTIF(Invoices!AK:AL,A642),0),IF(COUNTIF(Invoices!AM:AN,A642)&lt;&gt;0,IF(COUNTIF(Invoices!AM:AN,A642)&lt;&gt;0,SUMIF(Invoices!AM:AN,A642,Invoices!AN:AN)/COUNTIF(Invoices!AM:AN,A642),0),"Not Available")))))))))))))))</f>
        <v>0.99</v>
      </c>
    </row>
    <row r="643" spans="1:5" ht="13" x14ac:dyDescent="0.15">
      <c r="A643" s="6" t="s">
        <v>1726</v>
      </c>
      <c r="B643" s="6" t="s">
        <v>1727</v>
      </c>
      <c r="C643" s="6" t="s">
        <v>1497</v>
      </c>
      <c r="D643" s="6" t="s">
        <v>1498</v>
      </c>
      <c r="E643">
        <f ca="1">IF(COUNTIF(Invoices!K:L,A643)&lt;&gt;0,IF(COUNTIF(Invoices!K:L,A643)&lt;&gt;0,SUMIF(Invoices!K:L,A643,Invoices!L:L)/COUNTIF(Invoices!K:L,A643),0),IF(COUNTIF(Invoices!M:N,A643)&lt;&gt;0,IF(COUNTIF(Invoices!M:N,A643)&lt;&gt;0,SUMIF(Invoices!M:N,A643,Invoices!N:N)/COUNTIF(Invoices!M:N,A643),0),IF(COUNTIF(Invoices!O:P,A643)&lt;&gt;0,IF(COUNTIF(Invoices!O:P,A643)&lt;&gt;0,SUMIF(Invoices!O:P,A643,Invoices!P:P)/COUNTIF(Invoices!O:P,A643),0),IF(COUNTIF(Invoices!Q:R,A643)&lt;&gt;0,IF(COUNTIF(Invoices!Q:R,A643)&lt;&gt;0,SUMIF(Invoices!Q:R,A643,Invoices!R:R)/COUNTIF(Invoices!Q:R,A643),0),IF(COUNTIF(Invoices!S:T,A643)&lt;&gt;0,IF(COUNTIF(Invoices!S:T,A643)&lt;&gt;0,SUMIF(Invoices!S:T,A643,Invoices!T:T)/COUNTIF(Invoices!S:T,A643),0),IF(COUNTIF(Invoices!U:V,A643)&lt;&gt;0,IF(COUNTIF(Invoices!U:V,A643)&lt;&gt;0,SUMIF(Invoices!U:V,A643,Invoices!V:V)/COUNTIF(Invoices!U:V,A643),0),IF(COUNTIF(Invoices!W:X,A643)&lt;&gt;0,IF(COUNTIF(Invoices!W:X,A643)&lt;&gt;0,SUMIF(Invoices!W:X,A643,Invoices!X:X)/COUNTIF(Invoices!W:X,A643),0),IF(COUNTIF(Invoices!Y:Z,A643)&lt;&gt;0,IF(COUNTIF(Invoices!Y:Z,A643)&lt;&gt;0,SUMIF(Invoices!Y:Z,A643,Invoices!Z:Z)/COUNTIF(Invoices!Y:Z,A643),0),IF(COUNTIF(Invoices!AA:AB,A643)&lt;&gt;0,IF(COUNTIF(Invoices!AA:AB,A643)&lt;&gt;0,SUMIF(Invoices!AA:AB,A643,Invoices!AB:AB)/COUNTIF(Invoices!AA:AB,A643),0),IF(COUNTIF(Invoices!AC:AD,A643)&lt;&gt;0,IF(COUNTIF(Invoices!AC:AD,A643)&lt;&gt;0,SUMIF(Invoices!AC:AD,A643,Invoices!AD:AD)/COUNTIF(Invoices!AC:AD,A643),0),IF(COUNTIF(Invoices!AE:AF,A643)&lt;&gt;0,IF(COUNTIF(Invoices!AE:AF,A643)&lt;&gt;0,SUMIF(Invoices!AE:AF,A643,Invoices!AF:AF)/COUNTIF(Invoices!AE:AF,A643),0),IF(COUNTIF(Invoices!AG:AH,A643)&lt;&gt;0,IF(COUNTIF(Invoices!AG:AH,A643)&lt;&gt;0,SUMIF(Invoices!AG:AH,A643,Invoices!AH:AH)/COUNTIF(Invoices!AG:AH,A643),0),IF(COUNTIF(Invoices!AI:AJ,A643)&lt;&gt;0,IF(COUNTIF(Invoices!AI:AJ,A643)&lt;&gt;0,SUMIF(Invoices!AI:AJ,A643,Invoices!AJ:AJ)/COUNTIF(Invoices!AI:AJ,A643),0),IF(COUNTIF(Invoices!AK:AL,A643)&lt;&gt;0,IF(COUNTIF(Invoices!AK:AL,A643)&lt;&gt;0,SUMIF(Invoices!AK:AL,A643,Invoices!AL:AL)/COUNTIF(Invoices!AK:AL,A643),0),IF(COUNTIF(Invoices!AM:AN,A643)&lt;&gt;0,IF(COUNTIF(Invoices!AM:AN,A643)&lt;&gt;0,SUMIF(Invoices!AM:AN,A643,Invoices!AN:AN)/COUNTIF(Invoices!AM:AN,A643),0),"Not Available")))))))))))))))</f>
        <v>0.99</v>
      </c>
    </row>
    <row r="644" spans="1:5" ht="13" x14ac:dyDescent="0.15">
      <c r="A644" s="6" t="s">
        <v>1728</v>
      </c>
      <c r="B644" s="6" t="s">
        <v>1729</v>
      </c>
      <c r="C644" s="6" t="s">
        <v>536</v>
      </c>
      <c r="D644" s="6" t="s">
        <v>535</v>
      </c>
      <c r="E644" t="str">
        <f>IF(COUNTIF(Invoices!K:L,A644)&lt;&gt;0,IF(COUNTIF(Invoices!K:L,A644)&lt;&gt;0,SUMIF(Invoices!K:L,A644,Invoices!L:L)/COUNTIF(Invoices!K:L,A644),0),IF(COUNTIF(Invoices!M:N,A644)&lt;&gt;0,IF(COUNTIF(Invoices!M:N,A644)&lt;&gt;0,SUMIF(Invoices!M:N,A644,Invoices!N:N)/COUNTIF(Invoices!M:N,A644),0),IF(COUNTIF(Invoices!O:P,A644)&lt;&gt;0,IF(COUNTIF(Invoices!O:P,A644)&lt;&gt;0,SUMIF(Invoices!O:P,A644,Invoices!P:P)/COUNTIF(Invoices!O:P,A644),0),IF(COUNTIF(Invoices!Q:R,A644)&lt;&gt;0,IF(COUNTIF(Invoices!Q:R,A644)&lt;&gt;0,SUMIF(Invoices!Q:R,A644,Invoices!R:R)/COUNTIF(Invoices!Q:R,A644),0),IF(COUNTIF(Invoices!S:T,A644)&lt;&gt;0,IF(COUNTIF(Invoices!S:T,A644)&lt;&gt;0,SUMIF(Invoices!S:T,A644,Invoices!T:T)/COUNTIF(Invoices!S:T,A644),0),IF(COUNTIF(Invoices!U:V,A644)&lt;&gt;0,IF(COUNTIF(Invoices!U:V,A644)&lt;&gt;0,SUMIF(Invoices!U:V,A644,Invoices!V:V)/COUNTIF(Invoices!U:V,A644),0),IF(COUNTIF(Invoices!W:X,A644)&lt;&gt;0,IF(COUNTIF(Invoices!W:X,A644)&lt;&gt;0,SUMIF(Invoices!W:X,A644,Invoices!X:X)/COUNTIF(Invoices!W:X,A644),0),IF(COUNTIF(Invoices!Y:Z,A644)&lt;&gt;0,IF(COUNTIF(Invoices!Y:Z,A644)&lt;&gt;0,SUMIF(Invoices!Y:Z,A644,Invoices!Z:Z)/COUNTIF(Invoices!Y:Z,A644),0),IF(COUNTIF(Invoices!AA:AB,A644)&lt;&gt;0,IF(COUNTIF(Invoices!AA:AB,A644)&lt;&gt;0,SUMIF(Invoices!AA:AB,A644,Invoices!AB:AB)/COUNTIF(Invoices!AA:AB,A644),0),IF(COUNTIF(Invoices!AC:AD,A644)&lt;&gt;0,IF(COUNTIF(Invoices!AC:AD,A644)&lt;&gt;0,SUMIF(Invoices!AC:AD,A644,Invoices!AD:AD)/COUNTIF(Invoices!AC:AD,A644),0),IF(COUNTIF(Invoices!AE:AF,A644)&lt;&gt;0,IF(COUNTIF(Invoices!AE:AF,A644)&lt;&gt;0,SUMIF(Invoices!AE:AF,A644,Invoices!AF:AF)/COUNTIF(Invoices!AE:AF,A644),0),IF(COUNTIF(Invoices!AG:AH,A644)&lt;&gt;0,IF(COUNTIF(Invoices!AG:AH,A644)&lt;&gt;0,SUMIF(Invoices!AG:AH,A644,Invoices!AH:AH)/COUNTIF(Invoices!AG:AH,A644),0),IF(COUNTIF(Invoices!AI:AJ,A644)&lt;&gt;0,IF(COUNTIF(Invoices!AI:AJ,A644)&lt;&gt;0,SUMIF(Invoices!AI:AJ,A644,Invoices!AJ:AJ)/COUNTIF(Invoices!AI:AJ,A644),0),IF(COUNTIF(Invoices!AK:AL,A644)&lt;&gt;0,IF(COUNTIF(Invoices!AK:AL,A644)&lt;&gt;0,SUMIF(Invoices!AK:AL,A644,Invoices!AL:AL)/COUNTIF(Invoices!AK:AL,A644),0),IF(COUNTIF(Invoices!AM:AN,A644)&lt;&gt;0,IF(COUNTIF(Invoices!AM:AN,A644)&lt;&gt;0,SUMIF(Invoices!AM:AN,A644,Invoices!AN:AN)/COUNTIF(Invoices!AM:AN,A644),0),"Not Available")))))))))))))))</f>
        <v>Not Available</v>
      </c>
    </row>
    <row r="645" spans="1:5" ht="13" x14ac:dyDescent="0.15">
      <c r="A645" s="6" t="s">
        <v>1730</v>
      </c>
      <c r="C645" s="6" t="s">
        <v>983</v>
      </c>
      <c r="D645" s="6" t="s">
        <v>797</v>
      </c>
      <c r="E645" t="str">
        <f>IF(COUNTIF(Invoices!K:L,A645)&lt;&gt;0,IF(COUNTIF(Invoices!K:L,A645)&lt;&gt;0,SUMIF(Invoices!K:L,A645,Invoices!L:L)/COUNTIF(Invoices!K:L,A645),0),IF(COUNTIF(Invoices!M:N,A645)&lt;&gt;0,IF(COUNTIF(Invoices!M:N,A645)&lt;&gt;0,SUMIF(Invoices!M:N,A645,Invoices!N:N)/COUNTIF(Invoices!M:N,A645),0),IF(COUNTIF(Invoices!O:P,A645)&lt;&gt;0,IF(COUNTIF(Invoices!O:P,A645)&lt;&gt;0,SUMIF(Invoices!O:P,A645,Invoices!P:P)/COUNTIF(Invoices!O:P,A645),0),IF(COUNTIF(Invoices!Q:R,A645)&lt;&gt;0,IF(COUNTIF(Invoices!Q:R,A645)&lt;&gt;0,SUMIF(Invoices!Q:R,A645,Invoices!R:R)/COUNTIF(Invoices!Q:R,A645),0),IF(COUNTIF(Invoices!S:T,A645)&lt;&gt;0,IF(COUNTIF(Invoices!S:T,A645)&lt;&gt;0,SUMIF(Invoices!S:T,A645,Invoices!T:T)/COUNTIF(Invoices!S:T,A645),0),IF(COUNTIF(Invoices!U:V,A645)&lt;&gt;0,IF(COUNTIF(Invoices!U:V,A645)&lt;&gt;0,SUMIF(Invoices!U:V,A645,Invoices!V:V)/COUNTIF(Invoices!U:V,A645),0),IF(COUNTIF(Invoices!W:X,A645)&lt;&gt;0,IF(COUNTIF(Invoices!W:X,A645)&lt;&gt;0,SUMIF(Invoices!W:X,A645,Invoices!X:X)/COUNTIF(Invoices!W:X,A645),0),IF(COUNTIF(Invoices!Y:Z,A645)&lt;&gt;0,IF(COUNTIF(Invoices!Y:Z,A645)&lt;&gt;0,SUMIF(Invoices!Y:Z,A645,Invoices!Z:Z)/COUNTIF(Invoices!Y:Z,A645),0),IF(COUNTIF(Invoices!AA:AB,A645)&lt;&gt;0,IF(COUNTIF(Invoices!AA:AB,A645)&lt;&gt;0,SUMIF(Invoices!AA:AB,A645,Invoices!AB:AB)/COUNTIF(Invoices!AA:AB,A645),0),IF(COUNTIF(Invoices!AC:AD,A645)&lt;&gt;0,IF(COUNTIF(Invoices!AC:AD,A645)&lt;&gt;0,SUMIF(Invoices!AC:AD,A645,Invoices!AD:AD)/COUNTIF(Invoices!AC:AD,A645),0),IF(COUNTIF(Invoices!AE:AF,A645)&lt;&gt;0,IF(COUNTIF(Invoices!AE:AF,A645)&lt;&gt;0,SUMIF(Invoices!AE:AF,A645,Invoices!AF:AF)/COUNTIF(Invoices!AE:AF,A645),0),IF(COUNTIF(Invoices!AG:AH,A645)&lt;&gt;0,IF(COUNTIF(Invoices!AG:AH,A645)&lt;&gt;0,SUMIF(Invoices!AG:AH,A645,Invoices!AH:AH)/COUNTIF(Invoices!AG:AH,A645),0),IF(COUNTIF(Invoices!AI:AJ,A645)&lt;&gt;0,IF(COUNTIF(Invoices!AI:AJ,A645)&lt;&gt;0,SUMIF(Invoices!AI:AJ,A645,Invoices!AJ:AJ)/COUNTIF(Invoices!AI:AJ,A645),0),IF(COUNTIF(Invoices!AK:AL,A645)&lt;&gt;0,IF(COUNTIF(Invoices!AK:AL,A645)&lt;&gt;0,SUMIF(Invoices!AK:AL,A645,Invoices!AL:AL)/COUNTIF(Invoices!AK:AL,A645),0),IF(COUNTIF(Invoices!AM:AN,A645)&lt;&gt;0,IF(COUNTIF(Invoices!AM:AN,A645)&lt;&gt;0,SUMIF(Invoices!AM:AN,A645,Invoices!AN:AN)/COUNTIF(Invoices!AM:AN,A645),0),"Not Available")))))))))))))))</f>
        <v>Not Available</v>
      </c>
    </row>
    <row r="646" spans="1:5" ht="13" x14ac:dyDescent="0.15">
      <c r="A646" s="6" t="s">
        <v>1731</v>
      </c>
      <c r="B646" s="6" t="s">
        <v>1732</v>
      </c>
      <c r="C646" s="6" t="s">
        <v>1270</v>
      </c>
      <c r="D646" s="6" t="s">
        <v>587</v>
      </c>
      <c r="E646">
        <f ca="1">IF(COUNTIF(Invoices!K:L,A646)&lt;&gt;0,IF(COUNTIF(Invoices!K:L,A646)&lt;&gt;0,SUMIF(Invoices!K:L,A646,Invoices!L:L)/COUNTIF(Invoices!K:L,A646),0),IF(COUNTIF(Invoices!M:N,A646)&lt;&gt;0,IF(COUNTIF(Invoices!M:N,A646)&lt;&gt;0,SUMIF(Invoices!M:N,A646,Invoices!N:N)/COUNTIF(Invoices!M:N,A646),0),IF(COUNTIF(Invoices!O:P,A646)&lt;&gt;0,IF(COUNTIF(Invoices!O:P,A646)&lt;&gt;0,SUMIF(Invoices!O:P,A646,Invoices!P:P)/COUNTIF(Invoices!O:P,A646),0),IF(COUNTIF(Invoices!Q:R,A646)&lt;&gt;0,IF(COUNTIF(Invoices!Q:R,A646)&lt;&gt;0,SUMIF(Invoices!Q:R,A646,Invoices!R:R)/COUNTIF(Invoices!Q:R,A646),0),IF(COUNTIF(Invoices!S:T,A646)&lt;&gt;0,IF(COUNTIF(Invoices!S:T,A646)&lt;&gt;0,SUMIF(Invoices!S:T,A646,Invoices!T:T)/COUNTIF(Invoices!S:T,A646),0),IF(COUNTIF(Invoices!U:V,A646)&lt;&gt;0,IF(COUNTIF(Invoices!U:V,A646)&lt;&gt;0,SUMIF(Invoices!U:V,A646,Invoices!V:V)/COUNTIF(Invoices!U:V,A646),0),IF(COUNTIF(Invoices!W:X,A646)&lt;&gt;0,IF(COUNTIF(Invoices!W:X,A646)&lt;&gt;0,SUMIF(Invoices!W:X,A646,Invoices!X:X)/COUNTIF(Invoices!W:X,A646),0),IF(COUNTIF(Invoices!Y:Z,A646)&lt;&gt;0,IF(COUNTIF(Invoices!Y:Z,A646)&lt;&gt;0,SUMIF(Invoices!Y:Z,A646,Invoices!Z:Z)/COUNTIF(Invoices!Y:Z,A646),0),IF(COUNTIF(Invoices!AA:AB,A646)&lt;&gt;0,IF(COUNTIF(Invoices!AA:AB,A646)&lt;&gt;0,SUMIF(Invoices!AA:AB,A646,Invoices!AB:AB)/COUNTIF(Invoices!AA:AB,A646),0),IF(COUNTIF(Invoices!AC:AD,A646)&lt;&gt;0,IF(COUNTIF(Invoices!AC:AD,A646)&lt;&gt;0,SUMIF(Invoices!AC:AD,A646,Invoices!AD:AD)/COUNTIF(Invoices!AC:AD,A646),0),IF(COUNTIF(Invoices!AE:AF,A646)&lt;&gt;0,IF(COUNTIF(Invoices!AE:AF,A646)&lt;&gt;0,SUMIF(Invoices!AE:AF,A646,Invoices!AF:AF)/COUNTIF(Invoices!AE:AF,A646),0),IF(COUNTIF(Invoices!AG:AH,A646)&lt;&gt;0,IF(COUNTIF(Invoices!AG:AH,A646)&lt;&gt;0,SUMIF(Invoices!AG:AH,A646,Invoices!AH:AH)/COUNTIF(Invoices!AG:AH,A646),0),IF(COUNTIF(Invoices!AI:AJ,A646)&lt;&gt;0,IF(COUNTIF(Invoices!AI:AJ,A646)&lt;&gt;0,SUMIF(Invoices!AI:AJ,A646,Invoices!AJ:AJ)/COUNTIF(Invoices!AI:AJ,A646),0),IF(COUNTIF(Invoices!AK:AL,A646)&lt;&gt;0,IF(COUNTIF(Invoices!AK:AL,A646)&lt;&gt;0,SUMIF(Invoices!AK:AL,A646,Invoices!AL:AL)/COUNTIF(Invoices!AK:AL,A646),0),IF(COUNTIF(Invoices!AM:AN,A646)&lt;&gt;0,IF(COUNTIF(Invoices!AM:AN,A646)&lt;&gt;0,SUMIF(Invoices!AM:AN,A646,Invoices!AN:AN)/COUNTIF(Invoices!AM:AN,A646),0),"Not Available")))))))))))))))</f>
        <v>0.99</v>
      </c>
    </row>
    <row r="647" spans="1:5" ht="13" x14ac:dyDescent="0.15">
      <c r="A647" s="6" t="s">
        <v>1733</v>
      </c>
      <c r="B647" s="6" t="s">
        <v>1734</v>
      </c>
      <c r="C647" s="6" t="s">
        <v>1735</v>
      </c>
      <c r="D647" s="6" t="s">
        <v>608</v>
      </c>
      <c r="E647">
        <f ca="1">IF(COUNTIF(Invoices!K:L,A647)&lt;&gt;0,IF(COUNTIF(Invoices!K:L,A647)&lt;&gt;0,SUMIF(Invoices!K:L,A647,Invoices!L:L)/COUNTIF(Invoices!K:L,A647),0),IF(COUNTIF(Invoices!M:N,A647)&lt;&gt;0,IF(COUNTIF(Invoices!M:N,A647)&lt;&gt;0,SUMIF(Invoices!M:N,A647,Invoices!N:N)/COUNTIF(Invoices!M:N,A647),0),IF(COUNTIF(Invoices!O:P,A647)&lt;&gt;0,IF(COUNTIF(Invoices!O:P,A647)&lt;&gt;0,SUMIF(Invoices!O:P,A647,Invoices!P:P)/COUNTIF(Invoices!O:P,A647),0),IF(COUNTIF(Invoices!Q:R,A647)&lt;&gt;0,IF(COUNTIF(Invoices!Q:R,A647)&lt;&gt;0,SUMIF(Invoices!Q:R,A647,Invoices!R:R)/COUNTIF(Invoices!Q:R,A647),0),IF(COUNTIF(Invoices!S:T,A647)&lt;&gt;0,IF(COUNTIF(Invoices!S:T,A647)&lt;&gt;0,SUMIF(Invoices!S:T,A647,Invoices!T:T)/COUNTIF(Invoices!S:T,A647),0),IF(COUNTIF(Invoices!U:V,A647)&lt;&gt;0,IF(COUNTIF(Invoices!U:V,A647)&lt;&gt;0,SUMIF(Invoices!U:V,A647,Invoices!V:V)/COUNTIF(Invoices!U:V,A647),0),IF(COUNTIF(Invoices!W:X,A647)&lt;&gt;0,IF(COUNTIF(Invoices!W:X,A647)&lt;&gt;0,SUMIF(Invoices!W:X,A647,Invoices!X:X)/COUNTIF(Invoices!W:X,A647),0),IF(COUNTIF(Invoices!Y:Z,A647)&lt;&gt;0,IF(COUNTIF(Invoices!Y:Z,A647)&lt;&gt;0,SUMIF(Invoices!Y:Z,A647,Invoices!Z:Z)/COUNTIF(Invoices!Y:Z,A647),0),IF(COUNTIF(Invoices!AA:AB,A647)&lt;&gt;0,IF(COUNTIF(Invoices!AA:AB,A647)&lt;&gt;0,SUMIF(Invoices!AA:AB,A647,Invoices!AB:AB)/COUNTIF(Invoices!AA:AB,A647),0),IF(COUNTIF(Invoices!AC:AD,A647)&lt;&gt;0,IF(COUNTIF(Invoices!AC:AD,A647)&lt;&gt;0,SUMIF(Invoices!AC:AD,A647,Invoices!AD:AD)/COUNTIF(Invoices!AC:AD,A647),0),IF(COUNTIF(Invoices!AE:AF,A647)&lt;&gt;0,IF(COUNTIF(Invoices!AE:AF,A647)&lt;&gt;0,SUMIF(Invoices!AE:AF,A647,Invoices!AF:AF)/COUNTIF(Invoices!AE:AF,A647),0),IF(COUNTIF(Invoices!AG:AH,A647)&lt;&gt;0,IF(COUNTIF(Invoices!AG:AH,A647)&lt;&gt;0,SUMIF(Invoices!AG:AH,A647,Invoices!AH:AH)/COUNTIF(Invoices!AG:AH,A647),0),IF(COUNTIF(Invoices!AI:AJ,A647)&lt;&gt;0,IF(COUNTIF(Invoices!AI:AJ,A647)&lt;&gt;0,SUMIF(Invoices!AI:AJ,A647,Invoices!AJ:AJ)/COUNTIF(Invoices!AI:AJ,A647),0),IF(COUNTIF(Invoices!AK:AL,A647)&lt;&gt;0,IF(COUNTIF(Invoices!AK:AL,A647)&lt;&gt;0,SUMIF(Invoices!AK:AL,A647,Invoices!AL:AL)/COUNTIF(Invoices!AK:AL,A647),0),IF(COUNTIF(Invoices!AM:AN,A647)&lt;&gt;0,IF(COUNTIF(Invoices!AM:AN,A647)&lt;&gt;0,SUMIF(Invoices!AM:AN,A647,Invoices!AN:AN)/COUNTIF(Invoices!AM:AN,A647),0),"Not Available")))))))))))))))</f>
        <v>0.99</v>
      </c>
    </row>
    <row r="648" spans="1:5" ht="13" x14ac:dyDescent="0.15">
      <c r="A648" s="6" t="s">
        <v>1736</v>
      </c>
      <c r="B648" s="6" t="s">
        <v>1580</v>
      </c>
      <c r="C648" s="6" t="s">
        <v>1581</v>
      </c>
      <c r="D648" s="6" t="s">
        <v>1227</v>
      </c>
      <c r="E648">
        <f ca="1">IF(COUNTIF(Invoices!K:L,A648)&lt;&gt;0,IF(COUNTIF(Invoices!K:L,A648)&lt;&gt;0,SUMIF(Invoices!K:L,A648,Invoices!L:L)/COUNTIF(Invoices!K:L,A648),0),IF(COUNTIF(Invoices!M:N,A648)&lt;&gt;0,IF(COUNTIF(Invoices!M:N,A648)&lt;&gt;0,SUMIF(Invoices!M:N,A648,Invoices!N:N)/COUNTIF(Invoices!M:N,A648),0),IF(COUNTIF(Invoices!O:P,A648)&lt;&gt;0,IF(COUNTIF(Invoices!O:P,A648)&lt;&gt;0,SUMIF(Invoices!O:P,A648,Invoices!P:P)/COUNTIF(Invoices!O:P,A648),0),IF(COUNTIF(Invoices!Q:R,A648)&lt;&gt;0,IF(COUNTIF(Invoices!Q:R,A648)&lt;&gt;0,SUMIF(Invoices!Q:R,A648,Invoices!R:R)/COUNTIF(Invoices!Q:R,A648),0),IF(COUNTIF(Invoices!S:T,A648)&lt;&gt;0,IF(COUNTIF(Invoices!S:T,A648)&lt;&gt;0,SUMIF(Invoices!S:T,A648,Invoices!T:T)/COUNTIF(Invoices!S:T,A648),0),IF(COUNTIF(Invoices!U:V,A648)&lt;&gt;0,IF(COUNTIF(Invoices!U:V,A648)&lt;&gt;0,SUMIF(Invoices!U:V,A648,Invoices!V:V)/COUNTIF(Invoices!U:V,A648),0),IF(COUNTIF(Invoices!W:X,A648)&lt;&gt;0,IF(COUNTIF(Invoices!W:X,A648)&lt;&gt;0,SUMIF(Invoices!W:X,A648,Invoices!X:X)/COUNTIF(Invoices!W:X,A648),0),IF(COUNTIF(Invoices!Y:Z,A648)&lt;&gt;0,IF(COUNTIF(Invoices!Y:Z,A648)&lt;&gt;0,SUMIF(Invoices!Y:Z,A648,Invoices!Z:Z)/COUNTIF(Invoices!Y:Z,A648),0),IF(COUNTIF(Invoices!AA:AB,A648)&lt;&gt;0,IF(COUNTIF(Invoices!AA:AB,A648)&lt;&gt;0,SUMIF(Invoices!AA:AB,A648,Invoices!AB:AB)/COUNTIF(Invoices!AA:AB,A648),0),IF(COUNTIF(Invoices!AC:AD,A648)&lt;&gt;0,IF(COUNTIF(Invoices!AC:AD,A648)&lt;&gt;0,SUMIF(Invoices!AC:AD,A648,Invoices!AD:AD)/COUNTIF(Invoices!AC:AD,A648),0),IF(COUNTIF(Invoices!AE:AF,A648)&lt;&gt;0,IF(COUNTIF(Invoices!AE:AF,A648)&lt;&gt;0,SUMIF(Invoices!AE:AF,A648,Invoices!AF:AF)/COUNTIF(Invoices!AE:AF,A648),0),IF(COUNTIF(Invoices!AG:AH,A648)&lt;&gt;0,IF(COUNTIF(Invoices!AG:AH,A648)&lt;&gt;0,SUMIF(Invoices!AG:AH,A648,Invoices!AH:AH)/COUNTIF(Invoices!AG:AH,A648),0),IF(COUNTIF(Invoices!AI:AJ,A648)&lt;&gt;0,IF(COUNTIF(Invoices!AI:AJ,A648)&lt;&gt;0,SUMIF(Invoices!AI:AJ,A648,Invoices!AJ:AJ)/COUNTIF(Invoices!AI:AJ,A648),0),IF(COUNTIF(Invoices!AK:AL,A648)&lt;&gt;0,IF(COUNTIF(Invoices!AK:AL,A648)&lt;&gt;0,SUMIF(Invoices!AK:AL,A648,Invoices!AL:AL)/COUNTIF(Invoices!AK:AL,A648),0),IF(COUNTIF(Invoices!AM:AN,A648)&lt;&gt;0,IF(COUNTIF(Invoices!AM:AN,A648)&lt;&gt;0,SUMIF(Invoices!AM:AN,A648,Invoices!AN:AN)/COUNTIF(Invoices!AM:AN,A648),0),"Not Available")))))))))))))))</f>
        <v>0.99</v>
      </c>
    </row>
    <row r="649" spans="1:5" ht="13" x14ac:dyDescent="0.15">
      <c r="A649" s="6" t="s">
        <v>1737</v>
      </c>
      <c r="C649" s="6" t="s">
        <v>1363</v>
      </c>
      <c r="D649" s="6" t="s">
        <v>1364</v>
      </c>
      <c r="E649" t="str">
        <f>IF(COUNTIF(Invoices!K:L,A649)&lt;&gt;0,IF(COUNTIF(Invoices!K:L,A649)&lt;&gt;0,SUMIF(Invoices!K:L,A649,Invoices!L:L)/COUNTIF(Invoices!K:L,A649),0),IF(COUNTIF(Invoices!M:N,A649)&lt;&gt;0,IF(COUNTIF(Invoices!M:N,A649)&lt;&gt;0,SUMIF(Invoices!M:N,A649,Invoices!N:N)/COUNTIF(Invoices!M:N,A649),0),IF(COUNTIF(Invoices!O:P,A649)&lt;&gt;0,IF(COUNTIF(Invoices!O:P,A649)&lt;&gt;0,SUMIF(Invoices!O:P,A649,Invoices!P:P)/COUNTIF(Invoices!O:P,A649),0),IF(COUNTIF(Invoices!Q:R,A649)&lt;&gt;0,IF(COUNTIF(Invoices!Q:R,A649)&lt;&gt;0,SUMIF(Invoices!Q:R,A649,Invoices!R:R)/COUNTIF(Invoices!Q:R,A649),0),IF(COUNTIF(Invoices!S:T,A649)&lt;&gt;0,IF(COUNTIF(Invoices!S:T,A649)&lt;&gt;0,SUMIF(Invoices!S:T,A649,Invoices!T:T)/COUNTIF(Invoices!S:T,A649),0),IF(COUNTIF(Invoices!U:V,A649)&lt;&gt;0,IF(COUNTIF(Invoices!U:V,A649)&lt;&gt;0,SUMIF(Invoices!U:V,A649,Invoices!V:V)/COUNTIF(Invoices!U:V,A649),0),IF(COUNTIF(Invoices!W:X,A649)&lt;&gt;0,IF(COUNTIF(Invoices!W:X,A649)&lt;&gt;0,SUMIF(Invoices!W:X,A649,Invoices!X:X)/COUNTIF(Invoices!W:X,A649),0),IF(COUNTIF(Invoices!Y:Z,A649)&lt;&gt;0,IF(COUNTIF(Invoices!Y:Z,A649)&lt;&gt;0,SUMIF(Invoices!Y:Z,A649,Invoices!Z:Z)/COUNTIF(Invoices!Y:Z,A649),0),IF(COUNTIF(Invoices!AA:AB,A649)&lt;&gt;0,IF(COUNTIF(Invoices!AA:AB,A649)&lt;&gt;0,SUMIF(Invoices!AA:AB,A649,Invoices!AB:AB)/COUNTIF(Invoices!AA:AB,A649),0),IF(COUNTIF(Invoices!AC:AD,A649)&lt;&gt;0,IF(COUNTIF(Invoices!AC:AD,A649)&lt;&gt;0,SUMIF(Invoices!AC:AD,A649,Invoices!AD:AD)/COUNTIF(Invoices!AC:AD,A649),0),IF(COUNTIF(Invoices!AE:AF,A649)&lt;&gt;0,IF(COUNTIF(Invoices!AE:AF,A649)&lt;&gt;0,SUMIF(Invoices!AE:AF,A649,Invoices!AF:AF)/COUNTIF(Invoices!AE:AF,A649),0),IF(COUNTIF(Invoices!AG:AH,A649)&lt;&gt;0,IF(COUNTIF(Invoices!AG:AH,A649)&lt;&gt;0,SUMIF(Invoices!AG:AH,A649,Invoices!AH:AH)/COUNTIF(Invoices!AG:AH,A649),0),IF(COUNTIF(Invoices!AI:AJ,A649)&lt;&gt;0,IF(COUNTIF(Invoices!AI:AJ,A649)&lt;&gt;0,SUMIF(Invoices!AI:AJ,A649,Invoices!AJ:AJ)/COUNTIF(Invoices!AI:AJ,A649),0),IF(COUNTIF(Invoices!AK:AL,A649)&lt;&gt;0,IF(COUNTIF(Invoices!AK:AL,A649)&lt;&gt;0,SUMIF(Invoices!AK:AL,A649,Invoices!AL:AL)/COUNTIF(Invoices!AK:AL,A649),0),IF(COUNTIF(Invoices!AM:AN,A649)&lt;&gt;0,IF(COUNTIF(Invoices!AM:AN,A649)&lt;&gt;0,SUMIF(Invoices!AM:AN,A649,Invoices!AN:AN)/COUNTIF(Invoices!AM:AN,A649),0),"Not Available")))))))))))))))</f>
        <v>Not Available</v>
      </c>
    </row>
    <row r="650" spans="1:5" ht="13" x14ac:dyDescent="0.15">
      <c r="A650" s="6" t="s">
        <v>1738</v>
      </c>
      <c r="C650" s="6" t="s">
        <v>589</v>
      </c>
      <c r="D650" s="6" t="s">
        <v>590</v>
      </c>
      <c r="E650">
        <f ca="1">IF(COUNTIF(Invoices!K:L,A650)&lt;&gt;0,IF(COUNTIF(Invoices!K:L,A650)&lt;&gt;0,SUMIF(Invoices!K:L,A650,Invoices!L:L)/COUNTIF(Invoices!K:L,A650),0),IF(COUNTIF(Invoices!M:N,A650)&lt;&gt;0,IF(COUNTIF(Invoices!M:N,A650)&lt;&gt;0,SUMIF(Invoices!M:N,A650,Invoices!N:N)/COUNTIF(Invoices!M:N,A650),0),IF(COUNTIF(Invoices!O:P,A650)&lt;&gt;0,IF(COUNTIF(Invoices!O:P,A650)&lt;&gt;0,SUMIF(Invoices!O:P,A650,Invoices!P:P)/COUNTIF(Invoices!O:P,A650),0),IF(COUNTIF(Invoices!Q:R,A650)&lt;&gt;0,IF(COUNTIF(Invoices!Q:R,A650)&lt;&gt;0,SUMIF(Invoices!Q:R,A650,Invoices!R:R)/COUNTIF(Invoices!Q:R,A650),0),IF(COUNTIF(Invoices!S:T,A650)&lt;&gt;0,IF(COUNTIF(Invoices!S:T,A650)&lt;&gt;0,SUMIF(Invoices!S:T,A650,Invoices!T:T)/COUNTIF(Invoices!S:T,A650),0),IF(COUNTIF(Invoices!U:V,A650)&lt;&gt;0,IF(COUNTIF(Invoices!U:V,A650)&lt;&gt;0,SUMIF(Invoices!U:V,A650,Invoices!V:V)/COUNTIF(Invoices!U:V,A650),0),IF(COUNTIF(Invoices!W:X,A650)&lt;&gt;0,IF(COUNTIF(Invoices!W:X,A650)&lt;&gt;0,SUMIF(Invoices!W:X,A650,Invoices!X:X)/COUNTIF(Invoices!W:X,A650),0),IF(COUNTIF(Invoices!Y:Z,A650)&lt;&gt;0,IF(COUNTIF(Invoices!Y:Z,A650)&lt;&gt;0,SUMIF(Invoices!Y:Z,A650,Invoices!Z:Z)/COUNTIF(Invoices!Y:Z,A650),0),IF(COUNTIF(Invoices!AA:AB,A650)&lt;&gt;0,IF(COUNTIF(Invoices!AA:AB,A650)&lt;&gt;0,SUMIF(Invoices!AA:AB,A650,Invoices!AB:AB)/COUNTIF(Invoices!AA:AB,A650),0),IF(COUNTIF(Invoices!AC:AD,A650)&lt;&gt;0,IF(COUNTIF(Invoices!AC:AD,A650)&lt;&gt;0,SUMIF(Invoices!AC:AD,A650,Invoices!AD:AD)/COUNTIF(Invoices!AC:AD,A650),0),IF(COUNTIF(Invoices!AE:AF,A650)&lt;&gt;0,IF(COUNTIF(Invoices!AE:AF,A650)&lt;&gt;0,SUMIF(Invoices!AE:AF,A650,Invoices!AF:AF)/COUNTIF(Invoices!AE:AF,A650),0),IF(COUNTIF(Invoices!AG:AH,A650)&lt;&gt;0,IF(COUNTIF(Invoices!AG:AH,A650)&lt;&gt;0,SUMIF(Invoices!AG:AH,A650,Invoices!AH:AH)/COUNTIF(Invoices!AG:AH,A650),0),IF(COUNTIF(Invoices!AI:AJ,A650)&lt;&gt;0,IF(COUNTIF(Invoices!AI:AJ,A650)&lt;&gt;0,SUMIF(Invoices!AI:AJ,A650,Invoices!AJ:AJ)/COUNTIF(Invoices!AI:AJ,A650),0),IF(COUNTIF(Invoices!AK:AL,A650)&lt;&gt;0,IF(COUNTIF(Invoices!AK:AL,A650)&lt;&gt;0,SUMIF(Invoices!AK:AL,A650,Invoices!AL:AL)/COUNTIF(Invoices!AK:AL,A650),0),IF(COUNTIF(Invoices!AM:AN,A650)&lt;&gt;0,IF(COUNTIF(Invoices!AM:AN,A650)&lt;&gt;0,SUMIF(Invoices!AM:AN,A650,Invoices!AN:AN)/COUNTIF(Invoices!AM:AN,A650),0),"Not Available")))))))))))))))</f>
        <v>0.99</v>
      </c>
    </row>
    <row r="651" spans="1:5" ht="13" x14ac:dyDescent="0.15">
      <c r="A651" s="6" t="s">
        <v>1738</v>
      </c>
      <c r="B651" s="6" t="s">
        <v>1739</v>
      </c>
      <c r="C651" s="6" t="s">
        <v>1089</v>
      </c>
      <c r="D651" s="6" t="s">
        <v>707</v>
      </c>
      <c r="E651">
        <f ca="1">IF(COUNTIF(Invoices!K:L,A651)&lt;&gt;0,IF(COUNTIF(Invoices!K:L,A651)&lt;&gt;0,SUMIF(Invoices!K:L,A651,Invoices!L:L)/COUNTIF(Invoices!K:L,A651),0),IF(COUNTIF(Invoices!M:N,A651)&lt;&gt;0,IF(COUNTIF(Invoices!M:N,A651)&lt;&gt;0,SUMIF(Invoices!M:N,A651,Invoices!N:N)/COUNTIF(Invoices!M:N,A651),0),IF(COUNTIF(Invoices!O:P,A651)&lt;&gt;0,IF(COUNTIF(Invoices!O:P,A651)&lt;&gt;0,SUMIF(Invoices!O:P,A651,Invoices!P:P)/COUNTIF(Invoices!O:P,A651),0),IF(COUNTIF(Invoices!Q:R,A651)&lt;&gt;0,IF(COUNTIF(Invoices!Q:R,A651)&lt;&gt;0,SUMIF(Invoices!Q:R,A651,Invoices!R:R)/COUNTIF(Invoices!Q:R,A651),0),IF(COUNTIF(Invoices!S:T,A651)&lt;&gt;0,IF(COUNTIF(Invoices!S:T,A651)&lt;&gt;0,SUMIF(Invoices!S:T,A651,Invoices!T:T)/COUNTIF(Invoices!S:T,A651),0),IF(COUNTIF(Invoices!U:V,A651)&lt;&gt;0,IF(COUNTIF(Invoices!U:V,A651)&lt;&gt;0,SUMIF(Invoices!U:V,A651,Invoices!V:V)/COUNTIF(Invoices!U:V,A651),0),IF(COUNTIF(Invoices!W:X,A651)&lt;&gt;0,IF(COUNTIF(Invoices!W:X,A651)&lt;&gt;0,SUMIF(Invoices!W:X,A651,Invoices!X:X)/COUNTIF(Invoices!W:X,A651),0),IF(COUNTIF(Invoices!Y:Z,A651)&lt;&gt;0,IF(COUNTIF(Invoices!Y:Z,A651)&lt;&gt;0,SUMIF(Invoices!Y:Z,A651,Invoices!Z:Z)/COUNTIF(Invoices!Y:Z,A651),0),IF(COUNTIF(Invoices!AA:AB,A651)&lt;&gt;0,IF(COUNTIF(Invoices!AA:AB,A651)&lt;&gt;0,SUMIF(Invoices!AA:AB,A651,Invoices!AB:AB)/COUNTIF(Invoices!AA:AB,A651),0),IF(COUNTIF(Invoices!AC:AD,A651)&lt;&gt;0,IF(COUNTIF(Invoices!AC:AD,A651)&lt;&gt;0,SUMIF(Invoices!AC:AD,A651,Invoices!AD:AD)/COUNTIF(Invoices!AC:AD,A651),0),IF(COUNTIF(Invoices!AE:AF,A651)&lt;&gt;0,IF(COUNTIF(Invoices!AE:AF,A651)&lt;&gt;0,SUMIF(Invoices!AE:AF,A651,Invoices!AF:AF)/COUNTIF(Invoices!AE:AF,A651),0),IF(COUNTIF(Invoices!AG:AH,A651)&lt;&gt;0,IF(COUNTIF(Invoices!AG:AH,A651)&lt;&gt;0,SUMIF(Invoices!AG:AH,A651,Invoices!AH:AH)/COUNTIF(Invoices!AG:AH,A651),0),IF(COUNTIF(Invoices!AI:AJ,A651)&lt;&gt;0,IF(COUNTIF(Invoices!AI:AJ,A651)&lt;&gt;0,SUMIF(Invoices!AI:AJ,A651,Invoices!AJ:AJ)/COUNTIF(Invoices!AI:AJ,A651),0),IF(COUNTIF(Invoices!AK:AL,A651)&lt;&gt;0,IF(COUNTIF(Invoices!AK:AL,A651)&lt;&gt;0,SUMIF(Invoices!AK:AL,A651,Invoices!AL:AL)/COUNTIF(Invoices!AK:AL,A651),0),IF(COUNTIF(Invoices!AM:AN,A651)&lt;&gt;0,IF(COUNTIF(Invoices!AM:AN,A651)&lt;&gt;0,SUMIF(Invoices!AM:AN,A651,Invoices!AN:AN)/COUNTIF(Invoices!AM:AN,A651),0),"Not Available")))))))))))))))</f>
        <v>0.99</v>
      </c>
    </row>
    <row r="652" spans="1:5" ht="13" x14ac:dyDescent="0.15">
      <c r="A652" s="6" t="s">
        <v>1740</v>
      </c>
      <c r="B652" s="6" t="s">
        <v>966</v>
      </c>
      <c r="C652" s="6" t="s">
        <v>967</v>
      </c>
      <c r="D652" s="6" t="s">
        <v>968</v>
      </c>
      <c r="E652" t="str">
        <f>IF(COUNTIF(Invoices!K:L,A652)&lt;&gt;0,IF(COUNTIF(Invoices!K:L,A652)&lt;&gt;0,SUMIF(Invoices!K:L,A652,Invoices!L:L)/COUNTIF(Invoices!K:L,A652),0),IF(COUNTIF(Invoices!M:N,A652)&lt;&gt;0,IF(COUNTIF(Invoices!M:N,A652)&lt;&gt;0,SUMIF(Invoices!M:N,A652,Invoices!N:N)/COUNTIF(Invoices!M:N,A652),0),IF(COUNTIF(Invoices!O:P,A652)&lt;&gt;0,IF(COUNTIF(Invoices!O:P,A652)&lt;&gt;0,SUMIF(Invoices!O:P,A652,Invoices!P:P)/COUNTIF(Invoices!O:P,A652),0),IF(COUNTIF(Invoices!Q:R,A652)&lt;&gt;0,IF(COUNTIF(Invoices!Q:R,A652)&lt;&gt;0,SUMIF(Invoices!Q:R,A652,Invoices!R:R)/COUNTIF(Invoices!Q:R,A652),0),IF(COUNTIF(Invoices!S:T,A652)&lt;&gt;0,IF(COUNTIF(Invoices!S:T,A652)&lt;&gt;0,SUMIF(Invoices!S:T,A652,Invoices!T:T)/COUNTIF(Invoices!S:T,A652),0),IF(COUNTIF(Invoices!U:V,A652)&lt;&gt;0,IF(COUNTIF(Invoices!U:V,A652)&lt;&gt;0,SUMIF(Invoices!U:V,A652,Invoices!V:V)/COUNTIF(Invoices!U:V,A652),0),IF(COUNTIF(Invoices!W:X,A652)&lt;&gt;0,IF(COUNTIF(Invoices!W:X,A652)&lt;&gt;0,SUMIF(Invoices!W:X,A652,Invoices!X:X)/COUNTIF(Invoices!W:X,A652),0),IF(COUNTIF(Invoices!Y:Z,A652)&lt;&gt;0,IF(COUNTIF(Invoices!Y:Z,A652)&lt;&gt;0,SUMIF(Invoices!Y:Z,A652,Invoices!Z:Z)/COUNTIF(Invoices!Y:Z,A652),0),IF(COUNTIF(Invoices!AA:AB,A652)&lt;&gt;0,IF(COUNTIF(Invoices!AA:AB,A652)&lt;&gt;0,SUMIF(Invoices!AA:AB,A652,Invoices!AB:AB)/COUNTIF(Invoices!AA:AB,A652),0),IF(COUNTIF(Invoices!AC:AD,A652)&lt;&gt;0,IF(COUNTIF(Invoices!AC:AD,A652)&lt;&gt;0,SUMIF(Invoices!AC:AD,A652,Invoices!AD:AD)/COUNTIF(Invoices!AC:AD,A652),0),IF(COUNTIF(Invoices!AE:AF,A652)&lt;&gt;0,IF(COUNTIF(Invoices!AE:AF,A652)&lt;&gt;0,SUMIF(Invoices!AE:AF,A652,Invoices!AF:AF)/COUNTIF(Invoices!AE:AF,A652),0),IF(COUNTIF(Invoices!AG:AH,A652)&lt;&gt;0,IF(COUNTIF(Invoices!AG:AH,A652)&lt;&gt;0,SUMIF(Invoices!AG:AH,A652,Invoices!AH:AH)/COUNTIF(Invoices!AG:AH,A652),0),IF(COUNTIF(Invoices!AI:AJ,A652)&lt;&gt;0,IF(COUNTIF(Invoices!AI:AJ,A652)&lt;&gt;0,SUMIF(Invoices!AI:AJ,A652,Invoices!AJ:AJ)/COUNTIF(Invoices!AI:AJ,A652),0),IF(COUNTIF(Invoices!AK:AL,A652)&lt;&gt;0,IF(COUNTIF(Invoices!AK:AL,A652)&lt;&gt;0,SUMIF(Invoices!AK:AL,A652,Invoices!AL:AL)/COUNTIF(Invoices!AK:AL,A652),0),IF(COUNTIF(Invoices!AM:AN,A652)&lt;&gt;0,IF(COUNTIF(Invoices!AM:AN,A652)&lt;&gt;0,SUMIF(Invoices!AM:AN,A652,Invoices!AN:AN)/COUNTIF(Invoices!AM:AN,A652),0),"Not Available")))))))))))))))</f>
        <v>Not Available</v>
      </c>
    </row>
    <row r="653" spans="1:5" ht="13" x14ac:dyDescent="0.15">
      <c r="A653" s="6" t="s">
        <v>1741</v>
      </c>
      <c r="B653" s="6" t="s">
        <v>695</v>
      </c>
      <c r="C653" s="6" t="s">
        <v>696</v>
      </c>
      <c r="D653" s="6" t="s">
        <v>697</v>
      </c>
      <c r="E653" t="str">
        <f>IF(COUNTIF(Invoices!K:L,A653)&lt;&gt;0,IF(COUNTIF(Invoices!K:L,A653)&lt;&gt;0,SUMIF(Invoices!K:L,A653,Invoices!L:L)/COUNTIF(Invoices!K:L,A653),0),IF(COUNTIF(Invoices!M:N,A653)&lt;&gt;0,IF(COUNTIF(Invoices!M:N,A653)&lt;&gt;0,SUMIF(Invoices!M:N,A653,Invoices!N:N)/COUNTIF(Invoices!M:N,A653),0),IF(COUNTIF(Invoices!O:P,A653)&lt;&gt;0,IF(COUNTIF(Invoices!O:P,A653)&lt;&gt;0,SUMIF(Invoices!O:P,A653,Invoices!P:P)/COUNTIF(Invoices!O:P,A653),0),IF(COUNTIF(Invoices!Q:R,A653)&lt;&gt;0,IF(COUNTIF(Invoices!Q:R,A653)&lt;&gt;0,SUMIF(Invoices!Q:R,A653,Invoices!R:R)/COUNTIF(Invoices!Q:R,A653),0),IF(COUNTIF(Invoices!S:T,A653)&lt;&gt;0,IF(COUNTIF(Invoices!S:T,A653)&lt;&gt;0,SUMIF(Invoices!S:T,A653,Invoices!T:T)/COUNTIF(Invoices!S:T,A653),0),IF(COUNTIF(Invoices!U:V,A653)&lt;&gt;0,IF(COUNTIF(Invoices!U:V,A653)&lt;&gt;0,SUMIF(Invoices!U:V,A653,Invoices!V:V)/COUNTIF(Invoices!U:V,A653),0),IF(COUNTIF(Invoices!W:X,A653)&lt;&gt;0,IF(COUNTIF(Invoices!W:X,A653)&lt;&gt;0,SUMIF(Invoices!W:X,A653,Invoices!X:X)/COUNTIF(Invoices!W:X,A653),0),IF(COUNTIF(Invoices!Y:Z,A653)&lt;&gt;0,IF(COUNTIF(Invoices!Y:Z,A653)&lt;&gt;0,SUMIF(Invoices!Y:Z,A653,Invoices!Z:Z)/COUNTIF(Invoices!Y:Z,A653),0),IF(COUNTIF(Invoices!AA:AB,A653)&lt;&gt;0,IF(COUNTIF(Invoices!AA:AB,A653)&lt;&gt;0,SUMIF(Invoices!AA:AB,A653,Invoices!AB:AB)/COUNTIF(Invoices!AA:AB,A653),0),IF(COUNTIF(Invoices!AC:AD,A653)&lt;&gt;0,IF(COUNTIF(Invoices!AC:AD,A653)&lt;&gt;0,SUMIF(Invoices!AC:AD,A653,Invoices!AD:AD)/COUNTIF(Invoices!AC:AD,A653),0),IF(COUNTIF(Invoices!AE:AF,A653)&lt;&gt;0,IF(COUNTIF(Invoices!AE:AF,A653)&lt;&gt;0,SUMIF(Invoices!AE:AF,A653,Invoices!AF:AF)/COUNTIF(Invoices!AE:AF,A653),0),IF(COUNTIF(Invoices!AG:AH,A653)&lt;&gt;0,IF(COUNTIF(Invoices!AG:AH,A653)&lt;&gt;0,SUMIF(Invoices!AG:AH,A653,Invoices!AH:AH)/COUNTIF(Invoices!AG:AH,A653),0),IF(COUNTIF(Invoices!AI:AJ,A653)&lt;&gt;0,IF(COUNTIF(Invoices!AI:AJ,A653)&lt;&gt;0,SUMIF(Invoices!AI:AJ,A653,Invoices!AJ:AJ)/COUNTIF(Invoices!AI:AJ,A653),0),IF(COUNTIF(Invoices!AK:AL,A653)&lt;&gt;0,IF(COUNTIF(Invoices!AK:AL,A653)&lt;&gt;0,SUMIF(Invoices!AK:AL,A653,Invoices!AL:AL)/COUNTIF(Invoices!AK:AL,A653),0),IF(COUNTIF(Invoices!AM:AN,A653)&lt;&gt;0,IF(COUNTIF(Invoices!AM:AN,A653)&lt;&gt;0,SUMIF(Invoices!AM:AN,A653,Invoices!AN:AN)/COUNTIF(Invoices!AM:AN,A653),0),"Not Available")))))))))))))))</f>
        <v>Not Available</v>
      </c>
    </row>
    <row r="654" spans="1:5" ht="13" x14ac:dyDescent="0.15">
      <c r="A654" s="6" t="s">
        <v>1742</v>
      </c>
      <c r="B654" s="6" t="s">
        <v>1320</v>
      </c>
      <c r="C654" s="6" t="s">
        <v>1743</v>
      </c>
      <c r="D654" s="6" t="s">
        <v>1322</v>
      </c>
      <c r="E654" t="str">
        <f>IF(COUNTIF(Invoices!K:L,A654)&lt;&gt;0,IF(COUNTIF(Invoices!K:L,A654)&lt;&gt;0,SUMIF(Invoices!K:L,A654,Invoices!L:L)/COUNTIF(Invoices!K:L,A654),0),IF(COUNTIF(Invoices!M:N,A654)&lt;&gt;0,IF(COUNTIF(Invoices!M:N,A654)&lt;&gt;0,SUMIF(Invoices!M:N,A654,Invoices!N:N)/COUNTIF(Invoices!M:N,A654),0),IF(COUNTIF(Invoices!O:P,A654)&lt;&gt;0,IF(COUNTIF(Invoices!O:P,A654)&lt;&gt;0,SUMIF(Invoices!O:P,A654,Invoices!P:P)/COUNTIF(Invoices!O:P,A654),0),IF(COUNTIF(Invoices!Q:R,A654)&lt;&gt;0,IF(COUNTIF(Invoices!Q:R,A654)&lt;&gt;0,SUMIF(Invoices!Q:R,A654,Invoices!R:R)/COUNTIF(Invoices!Q:R,A654),0),IF(COUNTIF(Invoices!S:T,A654)&lt;&gt;0,IF(COUNTIF(Invoices!S:T,A654)&lt;&gt;0,SUMIF(Invoices!S:T,A654,Invoices!T:T)/COUNTIF(Invoices!S:T,A654),0),IF(COUNTIF(Invoices!U:V,A654)&lt;&gt;0,IF(COUNTIF(Invoices!U:V,A654)&lt;&gt;0,SUMIF(Invoices!U:V,A654,Invoices!V:V)/COUNTIF(Invoices!U:V,A654),0),IF(COUNTIF(Invoices!W:X,A654)&lt;&gt;0,IF(COUNTIF(Invoices!W:X,A654)&lt;&gt;0,SUMIF(Invoices!W:X,A654,Invoices!X:X)/COUNTIF(Invoices!W:X,A654),0),IF(COUNTIF(Invoices!Y:Z,A654)&lt;&gt;0,IF(COUNTIF(Invoices!Y:Z,A654)&lt;&gt;0,SUMIF(Invoices!Y:Z,A654,Invoices!Z:Z)/COUNTIF(Invoices!Y:Z,A654),0),IF(COUNTIF(Invoices!AA:AB,A654)&lt;&gt;0,IF(COUNTIF(Invoices!AA:AB,A654)&lt;&gt;0,SUMIF(Invoices!AA:AB,A654,Invoices!AB:AB)/COUNTIF(Invoices!AA:AB,A654),0),IF(COUNTIF(Invoices!AC:AD,A654)&lt;&gt;0,IF(COUNTIF(Invoices!AC:AD,A654)&lt;&gt;0,SUMIF(Invoices!AC:AD,A654,Invoices!AD:AD)/COUNTIF(Invoices!AC:AD,A654),0),IF(COUNTIF(Invoices!AE:AF,A654)&lt;&gt;0,IF(COUNTIF(Invoices!AE:AF,A654)&lt;&gt;0,SUMIF(Invoices!AE:AF,A654,Invoices!AF:AF)/COUNTIF(Invoices!AE:AF,A654),0),IF(COUNTIF(Invoices!AG:AH,A654)&lt;&gt;0,IF(COUNTIF(Invoices!AG:AH,A654)&lt;&gt;0,SUMIF(Invoices!AG:AH,A654,Invoices!AH:AH)/COUNTIF(Invoices!AG:AH,A654),0),IF(COUNTIF(Invoices!AI:AJ,A654)&lt;&gt;0,IF(COUNTIF(Invoices!AI:AJ,A654)&lt;&gt;0,SUMIF(Invoices!AI:AJ,A654,Invoices!AJ:AJ)/COUNTIF(Invoices!AI:AJ,A654),0),IF(COUNTIF(Invoices!AK:AL,A654)&lt;&gt;0,IF(COUNTIF(Invoices!AK:AL,A654)&lt;&gt;0,SUMIF(Invoices!AK:AL,A654,Invoices!AL:AL)/COUNTIF(Invoices!AK:AL,A654),0),IF(COUNTIF(Invoices!AM:AN,A654)&lt;&gt;0,IF(COUNTIF(Invoices!AM:AN,A654)&lt;&gt;0,SUMIF(Invoices!AM:AN,A654,Invoices!AN:AN)/COUNTIF(Invoices!AM:AN,A654),0),"Not Available")))))))))))))))</f>
        <v>Not Available</v>
      </c>
    </row>
    <row r="655" spans="1:5" ht="13" x14ac:dyDescent="0.15">
      <c r="A655" s="6" t="s">
        <v>1744</v>
      </c>
      <c r="C655" s="6" t="s">
        <v>669</v>
      </c>
      <c r="D655" s="6" t="s">
        <v>670</v>
      </c>
      <c r="E655" t="str">
        <f>IF(COUNTIF(Invoices!K:L,A655)&lt;&gt;0,IF(COUNTIF(Invoices!K:L,A655)&lt;&gt;0,SUMIF(Invoices!K:L,A655,Invoices!L:L)/COUNTIF(Invoices!K:L,A655),0),IF(COUNTIF(Invoices!M:N,A655)&lt;&gt;0,IF(COUNTIF(Invoices!M:N,A655)&lt;&gt;0,SUMIF(Invoices!M:N,A655,Invoices!N:N)/COUNTIF(Invoices!M:N,A655),0),IF(COUNTIF(Invoices!O:P,A655)&lt;&gt;0,IF(COUNTIF(Invoices!O:P,A655)&lt;&gt;0,SUMIF(Invoices!O:P,A655,Invoices!P:P)/COUNTIF(Invoices!O:P,A655),0),IF(COUNTIF(Invoices!Q:R,A655)&lt;&gt;0,IF(COUNTIF(Invoices!Q:R,A655)&lt;&gt;0,SUMIF(Invoices!Q:R,A655,Invoices!R:R)/COUNTIF(Invoices!Q:R,A655),0),IF(COUNTIF(Invoices!S:T,A655)&lt;&gt;0,IF(COUNTIF(Invoices!S:T,A655)&lt;&gt;0,SUMIF(Invoices!S:T,A655,Invoices!T:T)/COUNTIF(Invoices!S:T,A655),0),IF(COUNTIF(Invoices!U:V,A655)&lt;&gt;0,IF(COUNTIF(Invoices!U:V,A655)&lt;&gt;0,SUMIF(Invoices!U:V,A655,Invoices!V:V)/COUNTIF(Invoices!U:V,A655),0),IF(COUNTIF(Invoices!W:X,A655)&lt;&gt;0,IF(COUNTIF(Invoices!W:X,A655)&lt;&gt;0,SUMIF(Invoices!W:X,A655,Invoices!X:X)/COUNTIF(Invoices!W:X,A655),0),IF(COUNTIF(Invoices!Y:Z,A655)&lt;&gt;0,IF(COUNTIF(Invoices!Y:Z,A655)&lt;&gt;0,SUMIF(Invoices!Y:Z,A655,Invoices!Z:Z)/COUNTIF(Invoices!Y:Z,A655),0),IF(COUNTIF(Invoices!AA:AB,A655)&lt;&gt;0,IF(COUNTIF(Invoices!AA:AB,A655)&lt;&gt;0,SUMIF(Invoices!AA:AB,A655,Invoices!AB:AB)/COUNTIF(Invoices!AA:AB,A655),0),IF(COUNTIF(Invoices!AC:AD,A655)&lt;&gt;0,IF(COUNTIF(Invoices!AC:AD,A655)&lt;&gt;0,SUMIF(Invoices!AC:AD,A655,Invoices!AD:AD)/COUNTIF(Invoices!AC:AD,A655),0),IF(COUNTIF(Invoices!AE:AF,A655)&lt;&gt;0,IF(COUNTIF(Invoices!AE:AF,A655)&lt;&gt;0,SUMIF(Invoices!AE:AF,A655,Invoices!AF:AF)/COUNTIF(Invoices!AE:AF,A655),0),IF(COUNTIF(Invoices!AG:AH,A655)&lt;&gt;0,IF(COUNTIF(Invoices!AG:AH,A655)&lt;&gt;0,SUMIF(Invoices!AG:AH,A655,Invoices!AH:AH)/COUNTIF(Invoices!AG:AH,A655),0),IF(COUNTIF(Invoices!AI:AJ,A655)&lt;&gt;0,IF(COUNTIF(Invoices!AI:AJ,A655)&lt;&gt;0,SUMIF(Invoices!AI:AJ,A655,Invoices!AJ:AJ)/COUNTIF(Invoices!AI:AJ,A655),0),IF(COUNTIF(Invoices!AK:AL,A655)&lt;&gt;0,IF(COUNTIF(Invoices!AK:AL,A655)&lt;&gt;0,SUMIF(Invoices!AK:AL,A655,Invoices!AL:AL)/COUNTIF(Invoices!AK:AL,A655),0),IF(COUNTIF(Invoices!AM:AN,A655)&lt;&gt;0,IF(COUNTIF(Invoices!AM:AN,A655)&lt;&gt;0,SUMIF(Invoices!AM:AN,A655,Invoices!AN:AN)/COUNTIF(Invoices!AM:AN,A655),0),"Not Available")))))))))))))))</f>
        <v>Not Available</v>
      </c>
    </row>
    <row r="656" spans="1:5" ht="13" x14ac:dyDescent="0.15">
      <c r="A656" s="6" t="s">
        <v>1745</v>
      </c>
      <c r="B656" s="6" t="s">
        <v>557</v>
      </c>
      <c r="C656" s="6" t="s">
        <v>558</v>
      </c>
      <c r="D656" s="6" t="s">
        <v>559</v>
      </c>
      <c r="E656">
        <f ca="1">IF(COUNTIF(Invoices!K:L,A656)&lt;&gt;0,IF(COUNTIF(Invoices!K:L,A656)&lt;&gt;0,SUMIF(Invoices!K:L,A656,Invoices!L:L)/COUNTIF(Invoices!K:L,A656),0),IF(COUNTIF(Invoices!M:N,A656)&lt;&gt;0,IF(COUNTIF(Invoices!M:N,A656)&lt;&gt;0,SUMIF(Invoices!M:N,A656,Invoices!N:N)/COUNTIF(Invoices!M:N,A656),0),IF(COUNTIF(Invoices!O:P,A656)&lt;&gt;0,IF(COUNTIF(Invoices!O:P,A656)&lt;&gt;0,SUMIF(Invoices!O:P,A656,Invoices!P:P)/COUNTIF(Invoices!O:P,A656),0),IF(COUNTIF(Invoices!Q:R,A656)&lt;&gt;0,IF(COUNTIF(Invoices!Q:R,A656)&lt;&gt;0,SUMIF(Invoices!Q:R,A656,Invoices!R:R)/COUNTIF(Invoices!Q:R,A656),0),IF(COUNTIF(Invoices!S:T,A656)&lt;&gt;0,IF(COUNTIF(Invoices!S:T,A656)&lt;&gt;0,SUMIF(Invoices!S:T,A656,Invoices!T:T)/COUNTIF(Invoices!S:T,A656),0),IF(COUNTIF(Invoices!U:V,A656)&lt;&gt;0,IF(COUNTIF(Invoices!U:V,A656)&lt;&gt;0,SUMIF(Invoices!U:V,A656,Invoices!V:V)/COUNTIF(Invoices!U:V,A656),0),IF(COUNTIF(Invoices!W:X,A656)&lt;&gt;0,IF(COUNTIF(Invoices!W:X,A656)&lt;&gt;0,SUMIF(Invoices!W:X,A656,Invoices!X:X)/COUNTIF(Invoices!W:X,A656),0),IF(COUNTIF(Invoices!Y:Z,A656)&lt;&gt;0,IF(COUNTIF(Invoices!Y:Z,A656)&lt;&gt;0,SUMIF(Invoices!Y:Z,A656,Invoices!Z:Z)/COUNTIF(Invoices!Y:Z,A656),0),IF(COUNTIF(Invoices!AA:AB,A656)&lt;&gt;0,IF(COUNTIF(Invoices!AA:AB,A656)&lt;&gt;0,SUMIF(Invoices!AA:AB,A656,Invoices!AB:AB)/COUNTIF(Invoices!AA:AB,A656),0),IF(COUNTIF(Invoices!AC:AD,A656)&lt;&gt;0,IF(COUNTIF(Invoices!AC:AD,A656)&lt;&gt;0,SUMIF(Invoices!AC:AD,A656,Invoices!AD:AD)/COUNTIF(Invoices!AC:AD,A656),0),IF(COUNTIF(Invoices!AE:AF,A656)&lt;&gt;0,IF(COUNTIF(Invoices!AE:AF,A656)&lt;&gt;0,SUMIF(Invoices!AE:AF,A656,Invoices!AF:AF)/COUNTIF(Invoices!AE:AF,A656),0),IF(COUNTIF(Invoices!AG:AH,A656)&lt;&gt;0,IF(COUNTIF(Invoices!AG:AH,A656)&lt;&gt;0,SUMIF(Invoices!AG:AH,A656,Invoices!AH:AH)/COUNTIF(Invoices!AG:AH,A656),0),IF(COUNTIF(Invoices!AI:AJ,A656)&lt;&gt;0,IF(COUNTIF(Invoices!AI:AJ,A656)&lt;&gt;0,SUMIF(Invoices!AI:AJ,A656,Invoices!AJ:AJ)/COUNTIF(Invoices!AI:AJ,A656),0),IF(COUNTIF(Invoices!AK:AL,A656)&lt;&gt;0,IF(COUNTIF(Invoices!AK:AL,A656)&lt;&gt;0,SUMIF(Invoices!AK:AL,A656,Invoices!AL:AL)/COUNTIF(Invoices!AK:AL,A656),0),IF(COUNTIF(Invoices!AM:AN,A656)&lt;&gt;0,IF(COUNTIF(Invoices!AM:AN,A656)&lt;&gt;0,SUMIF(Invoices!AM:AN,A656,Invoices!AN:AN)/COUNTIF(Invoices!AM:AN,A656),0),"Not Available")))))))))))))))</f>
        <v>0.99</v>
      </c>
    </row>
    <row r="657" spans="1:5" ht="13" x14ac:dyDescent="0.15">
      <c r="A657" s="6" t="s">
        <v>1746</v>
      </c>
      <c r="B657" s="6" t="s">
        <v>1249</v>
      </c>
      <c r="C657" s="6" t="s">
        <v>1250</v>
      </c>
      <c r="D657" s="6" t="s">
        <v>1251</v>
      </c>
      <c r="E657">
        <f ca="1">IF(COUNTIF(Invoices!K:L,A657)&lt;&gt;0,IF(COUNTIF(Invoices!K:L,A657)&lt;&gt;0,SUMIF(Invoices!K:L,A657,Invoices!L:L)/COUNTIF(Invoices!K:L,A657),0),IF(COUNTIF(Invoices!M:N,A657)&lt;&gt;0,IF(COUNTIF(Invoices!M:N,A657)&lt;&gt;0,SUMIF(Invoices!M:N,A657,Invoices!N:N)/COUNTIF(Invoices!M:N,A657),0),IF(COUNTIF(Invoices!O:P,A657)&lt;&gt;0,IF(COUNTIF(Invoices!O:P,A657)&lt;&gt;0,SUMIF(Invoices!O:P,A657,Invoices!P:P)/COUNTIF(Invoices!O:P,A657),0),IF(COUNTIF(Invoices!Q:R,A657)&lt;&gt;0,IF(COUNTIF(Invoices!Q:R,A657)&lt;&gt;0,SUMIF(Invoices!Q:R,A657,Invoices!R:R)/COUNTIF(Invoices!Q:R,A657),0),IF(COUNTIF(Invoices!S:T,A657)&lt;&gt;0,IF(COUNTIF(Invoices!S:T,A657)&lt;&gt;0,SUMIF(Invoices!S:T,A657,Invoices!T:T)/COUNTIF(Invoices!S:T,A657),0),IF(COUNTIF(Invoices!U:V,A657)&lt;&gt;0,IF(COUNTIF(Invoices!U:V,A657)&lt;&gt;0,SUMIF(Invoices!U:V,A657,Invoices!V:V)/COUNTIF(Invoices!U:V,A657),0),IF(COUNTIF(Invoices!W:X,A657)&lt;&gt;0,IF(COUNTIF(Invoices!W:X,A657)&lt;&gt;0,SUMIF(Invoices!W:X,A657,Invoices!X:X)/COUNTIF(Invoices!W:X,A657),0),IF(COUNTIF(Invoices!Y:Z,A657)&lt;&gt;0,IF(COUNTIF(Invoices!Y:Z,A657)&lt;&gt;0,SUMIF(Invoices!Y:Z,A657,Invoices!Z:Z)/COUNTIF(Invoices!Y:Z,A657),0),IF(COUNTIF(Invoices!AA:AB,A657)&lt;&gt;0,IF(COUNTIF(Invoices!AA:AB,A657)&lt;&gt;0,SUMIF(Invoices!AA:AB,A657,Invoices!AB:AB)/COUNTIF(Invoices!AA:AB,A657),0),IF(COUNTIF(Invoices!AC:AD,A657)&lt;&gt;0,IF(COUNTIF(Invoices!AC:AD,A657)&lt;&gt;0,SUMIF(Invoices!AC:AD,A657,Invoices!AD:AD)/COUNTIF(Invoices!AC:AD,A657),0),IF(COUNTIF(Invoices!AE:AF,A657)&lt;&gt;0,IF(COUNTIF(Invoices!AE:AF,A657)&lt;&gt;0,SUMIF(Invoices!AE:AF,A657,Invoices!AF:AF)/COUNTIF(Invoices!AE:AF,A657),0),IF(COUNTIF(Invoices!AG:AH,A657)&lt;&gt;0,IF(COUNTIF(Invoices!AG:AH,A657)&lt;&gt;0,SUMIF(Invoices!AG:AH,A657,Invoices!AH:AH)/COUNTIF(Invoices!AG:AH,A657),0),IF(COUNTIF(Invoices!AI:AJ,A657)&lt;&gt;0,IF(COUNTIF(Invoices!AI:AJ,A657)&lt;&gt;0,SUMIF(Invoices!AI:AJ,A657,Invoices!AJ:AJ)/COUNTIF(Invoices!AI:AJ,A657),0),IF(COUNTIF(Invoices!AK:AL,A657)&lt;&gt;0,IF(COUNTIF(Invoices!AK:AL,A657)&lt;&gt;0,SUMIF(Invoices!AK:AL,A657,Invoices!AL:AL)/COUNTIF(Invoices!AK:AL,A657),0),IF(COUNTIF(Invoices!AM:AN,A657)&lt;&gt;0,IF(COUNTIF(Invoices!AM:AN,A657)&lt;&gt;0,SUMIF(Invoices!AM:AN,A657,Invoices!AN:AN)/COUNTIF(Invoices!AM:AN,A657),0),"Not Available")))))))))))))))</f>
        <v>0.99</v>
      </c>
    </row>
    <row r="658" spans="1:5" ht="13" x14ac:dyDescent="0.15">
      <c r="A658" s="6" t="s">
        <v>1747</v>
      </c>
      <c r="C658" s="6" t="s">
        <v>757</v>
      </c>
      <c r="D658" s="6" t="s">
        <v>758</v>
      </c>
      <c r="E658" t="str">
        <f>IF(COUNTIF(Invoices!K:L,A658)&lt;&gt;0,IF(COUNTIF(Invoices!K:L,A658)&lt;&gt;0,SUMIF(Invoices!K:L,A658,Invoices!L:L)/COUNTIF(Invoices!K:L,A658),0),IF(COUNTIF(Invoices!M:N,A658)&lt;&gt;0,IF(COUNTIF(Invoices!M:N,A658)&lt;&gt;0,SUMIF(Invoices!M:N,A658,Invoices!N:N)/COUNTIF(Invoices!M:N,A658),0),IF(COUNTIF(Invoices!O:P,A658)&lt;&gt;0,IF(COUNTIF(Invoices!O:P,A658)&lt;&gt;0,SUMIF(Invoices!O:P,A658,Invoices!P:P)/COUNTIF(Invoices!O:P,A658),0),IF(COUNTIF(Invoices!Q:R,A658)&lt;&gt;0,IF(COUNTIF(Invoices!Q:R,A658)&lt;&gt;0,SUMIF(Invoices!Q:R,A658,Invoices!R:R)/COUNTIF(Invoices!Q:R,A658),0),IF(COUNTIF(Invoices!S:T,A658)&lt;&gt;0,IF(COUNTIF(Invoices!S:T,A658)&lt;&gt;0,SUMIF(Invoices!S:T,A658,Invoices!T:T)/COUNTIF(Invoices!S:T,A658),0),IF(COUNTIF(Invoices!U:V,A658)&lt;&gt;0,IF(COUNTIF(Invoices!U:V,A658)&lt;&gt;0,SUMIF(Invoices!U:V,A658,Invoices!V:V)/COUNTIF(Invoices!U:V,A658),0),IF(COUNTIF(Invoices!W:X,A658)&lt;&gt;0,IF(COUNTIF(Invoices!W:X,A658)&lt;&gt;0,SUMIF(Invoices!W:X,A658,Invoices!X:X)/COUNTIF(Invoices!W:X,A658),0),IF(COUNTIF(Invoices!Y:Z,A658)&lt;&gt;0,IF(COUNTIF(Invoices!Y:Z,A658)&lt;&gt;0,SUMIF(Invoices!Y:Z,A658,Invoices!Z:Z)/COUNTIF(Invoices!Y:Z,A658),0),IF(COUNTIF(Invoices!AA:AB,A658)&lt;&gt;0,IF(COUNTIF(Invoices!AA:AB,A658)&lt;&gt;0,SUMIF(Invoices!AA:AB,A658,Invoices!AB:AB)/COUNTIF(Invoices!AA:AB,A658),0),IF(COUNTIF(Invoices!AC:AD,A658)&lt;&gt;0,IF(COUNTIF(Invoices!AC:AD,A658)&lt;&gt;0,SUMIF(Invoices!AC:AD,A658,Invoices!AD:AD)/COUNTIF(Invoices!AC:AD,A658),0),IF(COUNTIF(Invoices!AE:AF,A658)&lt;&gt;0,IF(COUNTIF(Invoices!AE:AF,A658)&lt;&gt;0,SUMIF(Invoices!AE:AF,A658,Invoices!AF:AF)/COUNTIF(Invoices!AE:AF,A658),0),IF(COUNTIF(Invoices!AG:AH,A658)&lt;&gt;0,IF(COUNTIF(Invoices!AG:AH,A658)&lt;&gt;0,SUMIF(Invoices!AG:AH,A658,Invoices!AH:AH)/COUNTIF(Invoices!AG:AH,A658),0),IF(COUNTIF(Invoices!AI:AJ,A658)&lt;&gt;0,IF(COUNTIF(Invoices!AI:AJ,A658)&lt;&gt;0,SUMIF(Invoices!AI:AJ,A658,Invoices!AJ:AJ)/COUNTIF(Invoices!AI:AJ,A658),0),IF(COUNTIF(Invoices!AK:AL,A658)&lt;&gt;0,IF(COUNTIF(Invoices!AK:AL,A658)&lt;&gt;0,SUMIF(Invoices!AK:AL,A658,Invoices!AL:AL)/COUNTIF(Invoices!AK:AL,A658),0),IF(COUNTIF(Invoices!AM:AN,A658)&lt;&gt;0,IF(COUNTIF(Invoices!AM:AN,A658)&lt;&gt;0,SUMIF(Invoices!AM:AN,A658,Invoices!AN:AN)/COUNTIF(Invoices!AM:AN,A658),0),"Not Available")))))))))))))))</f>
        <v>Not Available</v>
      </c>
    </row>
    <row r="659" spans="1:5" ht="13" x14ac:dyDescent="0.15">
      <c r="A659" s="6" t="s">
        <v>1748</v>
      </c>
      <c r="B659" s="6" t="s">
        <v>1749</v>
      </c>
      <c r="C659" s="6" t="s">
        <v>1750</v>
      </c>
      <c r="D659" s="6" t="s">
        <v>1751</v>
      </c>
      <c r="E659">
        <f ca="1">IF(COUNTIF(Invoices!K:L,A659)&lt;&gt;0,IF(COUNTIF(Invoices!K:L,A659)&lt;&gt;0,SUMIF(Invoices!K:L,A659,Invoices!L:L)/COUNTIF(Invoices!K:L,A659),0),IF(COUNTIF(Invoices!M:N,A659)&lt;&gt;0,IF(COUNTIF(Invoices!M:N,A659)&lt;&gt;0,SUMIF(Invoices!M:N,A659,Invoices!N:N)/COUNTIF(Invoices!M:N,A659),0),IF(COUNTIF(Invoices!O:P,A659)&lt;&gt;0,IF(COUNTIF(Invoices!O:P,A659)&lt;&gt;0,SUMIF(Invoices!O:P,A659,Invoices!P:P)/COUNTIF(Invoices!O:P,A659),0),IF(COUNTIF(Invoices!Q:R,A659)&lt;&gt;0,IF(COUNTIF(Invoices!Q:R,A659)&lt;&gt;0,SUMIF(Invoices!Q:R,A659,Invoices!R:R)/COUNTIF(Invoices!Q:R,A659),0),IF(COUNTIF(Invoices!S:T,A659)&lt;&gt;0,IF(COUNTIF(Invoices!S:T,A659)&lt;&gt;0,SUMIF(Invoices!S:T,A659,Invoices!T:T)/COUNTIF(Invoices!S:T,A659),0),IF(COUNTIF(Invoices!U:V,A659)&lt;&gt;0,IF(COUNTIF(Invoices!U:V,A659)&lt;&gt;0,SUMIF(Invoices!U:V,A659,Invoices!V:V)/COUNTIF(Invoices!U:V,A659),0),IF(COUNTIF(Invoices!W:X,A659)&lt;&gt;0,IF(COUNTIF(Invoices!W:X,A659)&lt;&gt;0,SUMIF(Invoices!W:X,A659,Invoices!X:X)/COUNTIF(Invoices!W:X,A659),0),IF(COUNTIF(Invoices!Y:Z,A659)&lt;&gt;0,IF(COUNTIF(Invoices!Y:Z,A659)&lt;&gt;0,SUMIF(Invoices!Y:Z,A659,Invoices!Z:Z)/COUNTIF(Invoices!Y:Z,A659),0),IF(COUNTIF(Invoices!AA:AB,A659)&lt;&gt;0,IF(COUNTIF(Invoices!AA:AB,A659)&lt;&gt;0,SUMIF(Invoices!AA:AB,A659,Invoices!AB:AB)/COUNTIF(Invoices!AA:AB,A659),0),IF(COUNTIF(Invoices!AC:AD,A659)&lt;&gt;0,IF(COUNTIF(Invoices!AC:AD,A659)&lt;&gt;0,SUMIF(Invoices!AC:AD,A659,Invoices!AD:AD)/COUNTIF(Invoices!AC:AD,A659),0),IF(COUNTIF(Invoices!AE:AF,A659)&lt;&gt;0,IF(COUNTIF(Invoices!AE:AF,A659)&lt;&gt;0,SUMIF(Invoices!AE:AF,A659,Invoices!AF:AF)/COUNTIF(Invoices!AE:AF,A659),0),IF(COUNTIF(Invoices!AG:AH,A659)&lt;&gt;0,IF(COUNTIF(Invoices!AG:AH,A659)&lt;&gt;0,SUMIF(Invoices!AG:AH,A659,Invoices!AH:AH)/COUNTIF(Invoices!AG:AH,A659),0),IF(COUNTIF(Invoices!AI:AJ,A659)&lt;&gt;0,IF(COUNTIF(Invoices!AI:AJ,A659)&lt;&gt;0,SUMIF(Invoices!AI:AJ,A659,Invoices!AJ:AJ)/COUNTIF(Invoices!AI:AJ,A659),0),IF(COUNTIF(Invoices!AK:AL,A659)&lt;&gt;0,IF(COUNTIF(Invoices!AK:AL,A659)&lt;&gt;0,SUMIF(Invoices!AK:AL,A659,Invoices!AL:AL)/COUNTIF(Invoices!AK:AL,A659),0),IF(COUNTIF(Invoices!AM:AN,A659)&lt;&gt;0,IF(COUNTIF(Invoices!AM:AN,A659)&lt;&gt;0,SUMIF(Invoices!AM:AN,A659,Invoices!AN:AN)/COUNTIF(Invoices!AM:AN,A659),0),"Not Available")))))))))))))))</f>
        <v>0.99</v>
      </c>
    </row>
    <row r="660" spans="1:5" ht="13" x14ac:dyDescent="0.15">
      <c r="A660" s="6" t="s">
        <v>1752</v>
      </c>
      <c r="B660" s="6" t="s">
        <v>1421</v>
      </c>
      <c r="C660" s="6" t="s">
        <v>943</v>
      </c>
      <c r="D660" s="6" t="s">
        <v>522</v>
      </c>
      <c r="E660">
        <f ca="1">IF(COUNTIF(Invoices!K:L,A660)&lt;&gt;0,IF(COUNTIF(Invoices!K:L,A660)&lt;&gt;0,SUMIF(Invoices!K:L,A660,Invoices!L:L)/COUNTIF(Invoices!K:L,A660),0),IF(COUNTIF(Invoices!M:N,A660)&lt;&gt;0,IF(COUNTIF(Invoices!M:N,A660)&lt;&gt;0,SUMIF(Invoices!M:N,A660,Invoices!N:N)/COUNTIF(Invoices!M:N,A660),0),IF(COUNTIF(Invoices!O:P,A660)&lt;&gt;0,IF(COUNTIF(Invoices!O:P,A660)&lt;&gt;0,SUMIF(Invoices!O:P,A660,Invoices!P:P)/COUNTIF(Invoices!O:P,A660),0),IF(COUNTIF(Invoices!Q:R,A660)&lt;&gt;0,IF(COUNTIF(Invoices!Q:R,A660)&lt;&gt;0,SUMIF(Invoices!Q:R,A660,Invoices!R:R)/COUNTIF(Invoices!Q:R,A660),0),IF(COUNTIF(Invoices!S:T,A660)&lt;&gt;0,IF(COUNTIF(Invoices!S:T,A660)&lt;&gt;0,SUMIF(Invoices!S:T,A660,Invoices!T:T)/COUNTIF(Invoices!S:T,A660),0),IF(COUNTIF(Invoices!U:V,A660)&lt;&gt;0,IF(COUNTIF(Invoices!U:V,A660)&lt;&gt;0,SUMIF(Invoices!U:V,A660,Invoices!V:V)/COUNTIF(Invoices!U:V,A660),0),IF(COUNTIF(Invoices!W:X,A660)&lt;&gt;0,IF(COUNTIF(Invoices!W:X,A660)&lt;&gt;0,SUMIF(Invoices!W:X,A660,Invoices!X:X)/COUNTIF(Invoices!W:X,A660),0),IF(COUNTIF(Invoices!Y:Z,A660)&lt;&gt;0,IF(COUNTIF(Invoices!Y:Z,A660)&lt;&gt;0,SUMIF(Invoices!Y:Z,A660,Invoices!Z:Z)/COUNTIF(Invoices!Y:Z,A660),0),IF(COUNTIF(Invoices!AA:AB,A660)&lt;&gt;0,IF(COUNTIF(Invoices!AA:AB,A660)&lt;&gt;0,SUMIF(Invoices!AA:AB,A660,Invoices!AB:AB)/COUNTIF(Invoices!AA:AB,A660),0),IF(COUNTIF(Invoices!AC:AD,A660)&lt;&gt;0,IF(COUNTIF(Invoices!AC:AD,A660)&lt;&gt;0,SUMIF(Invoices!AC:AD,A660,Invoices!AD:AD)/COUNTIF(Invoices!AC:AD,A660),0),IF(COUNTIF(Invoices!AE:AF,A660)&lt;&gt;0,IF(COUNTIF(Invoices!AE:AF,A660)&lt;&gt;0,SUMIF(Invoices!AE:AF,A660,Invoices!AF:AF)/COUNTIF(Invoices!AE:AF,A660),0),IF(COUNTIF(Invoices!AG:AH,A660)&lt;&gt;0,IF(COUNTIF(Invoices!AG:AH,A660)&lt;&gt;0,SUMIF(Invoices!AG:AH,A660,Invoices!AH:AH)/COUNTIF(Invoices!AG:AH,A660),0),IF(COUNTIF(Invoices!AI:AJ,A660)&lt;&gt;0,IF(COUNTIF(Invoices!AI:AJ,A660)&lt;&gt;0,SUMIF(Invoices!AI:AJ,A660,Invoices!AJ:AJ)/COUNTIF(Invoices!AI:AJ,A660),0),IF(COUNTIF(Invoices!AK:AL,A660)&lt;&gt;0,IF(COUNTIF(Invoices!AK:AL,A660)&lt;&gt;0,SUMIF(Invoices!AK:AL,A660,Invoices!AL:AL)/COUNTIF(Invoices!AK:AL,A660),0),IF(COUNTIF(Invoices!AM:AN,A660)&lt;&gt;0,IF(COUNTIF(Invoices!AM:AN,A660)&lt;&gt;0,SUMIF(Invoices!AM:AN,A660,Invoices!AN:AN)/COUNTIF(Invoices!AM:AN,A660),0),"Not Available")))))))))))))))</f>
        <v>0.99</v>
      </c>
    </row>
    <row r="661" spans="1:5" ht="13" x14ac:dyDescent="0.15">
      <c r="A661" s="6" t="s">
        <v>1753</v>
      </c>
      <c r="B661" s="6" t="s">
        <v>1754</v>
      </c>
      <c r="C661" s="6" t="s">
        <v>954</v>
      </c>
      <c r="D661" s="6" t="s">
        <v>955</v>
      </c>
      <c r="E661" t="str">
        <f>IF(COUNTIF(Invoices!K:L,A661)&lt;&gt;0,IF(COUNTIF(Invoices!K:L,A661)&lt;&gt;0,SUMIF(Invoices!K:L,A661,Invoices!L:L)/COUNTIF(Invoices!K:L,A661),0),IF(COUNTIF(Invoices!M:N,A661)&lt;&gt;0,IF(COUNTIF(Invoices!M:N,A661)&lt;&gt;0,SUMIF(Invoices!M:N,A661,Invoices!N:N)/COUNTIF(Invoices!M:N,A661),0),IF(COUNTIF(Invoices!O:P,A661)&lt;&gt;0,IF(COUNTIF(Invoices!O:P,A661)&lt;&gt;0,SUMIF(Invoices!O:P,A661,Invoices!P:P)/COUNTIF(Invoices!O:P,A661),0),IF(COUNTIF(Invoices!Q:R,A661)&lt;&gt;0,IF(COUNTIF(Invoices!Q:R,A661)&lt;&gt;0,SUMIF(Invoices!Q:R,A661,Invoices!R:R)/COUNTIF(Invoices!Q:R,A661),0),IF(COUNTIF(Invoices!S:T,A661)&lt;&gt;0,IF(COUNTIF(Invoices!S:T,A661)&lt;&gt;0,SUMIF(Invoices!S:T,A661,Invoices!T:T)/COUNTIF(Invoices!S:T,A661),0),IF(COUNTIF(Invoices!U:V,A661)&lt;&gt;0,IF(COUNTIF(Invoices!U:V,A661)&lt;&gt;0,SUMIF(Invoices!U:V,A661,Invoices!V:V)/COUNTIF(Invoices!U:V,A661),0),IF(COUNTIF(Invoices!W:X,A661)&lt;&gt;0,IF(COUNTIF(Invoices!W:X,A661)&lt;&gt;0,SUMIF(Invoices!W:X,A661,Invoices!X:X)/COUNTIF(Invoices!W:X,A661),0),IF(COUNTIF(Invoices!Y:Z,A661)&lt;&gt;0,IF(COUNTIF(Invoices!Y:Z,A661)&lt;&gt;0,SUMIF(Invoices!Y:Z,A661,Invoices!Z:Z)/COUNTIF(Invoices!Y:Z,A661),0),IF(COUNTIF(Invoices!AA:AB,A661)&lt;&gt;0,IF(COUNTIF(Invoices!AA:AB,A661)&lt;&gt;0,SUMIF(Invoices!AA:AB,A661,Invoices!AB:AB)/COUNTIF(Invoices!AA:AB,A661),0),IF(COUNTIF(Invoices!AC:AD,A661)&lt;&gt;0,IF(COUNTIF(Invoices!AC:AD,A661)&lt;&gt;0,SUMIF(Invoices!AC:AD,A661,Invoices!AD:AD)/COUNTIF(Invoices!AC:AD,A661),0),IF(COUNTIF(Invoices!AE:AF,A661)&lt;&gt;0,IF(COUNTIF(Invoices!AE:AF,A661)&lt;&gt;0,SUMIF(Invoices!AE:AF,A661,Invoices!AF:AF)/COUNTIF(Invoices!AE:AF,A661),0),IF(COUNTIF(Invoices!AG:AH,A661)&lt;&gt;0,IF(COUNTIF(Invoices!AG:AH,A661)&lt;&gt;0,SUMIF(Invoices!AG:AH,A661,Invoices!AH:AH)/COUNTIF(Invoices!AG:AH,A661),0),IF(COUNTIF(Invoices!AI:AJ,A661)&lt;&gt;0,IF(COUNTIF(Invoices!AI:AJ,A661)&lt;&gt;0,SUMIF(Invoices!AI:AJ,A661,Invoices!AJ:AJ)/COUNTIF(Invoices!AI:AJ,A661),0),IF(COUNTIF(Invoices!AK:AL,A661)&lt;&gt;0,IF(COUNTIF(Invoices!AK:AL,A661)&lt;&gt;0,SUMIF(Invoices!AK:AL,A661,Invoices!AL:AL)/COUNTIF(Invoices!AK:AL,A661),0),IF(COUNTIF(Invoices!AM:AN,A661)&lt;&gt;0,IF(COUNTIF(Invoices!AM:AN,A661)&lt;&gt;0,SUMIF(Invoices!AM:AN,A661,Invoices!AN:AN)/COUNTIF(Invoices!AM:AN,A661),0),"Not Available")))))))))))))))</f>
        <v>Not Available</v>
      </c>
    </row>
    <row r="662" spans="1:5" ht="13" x14ac:dyDescent="0.15">
      <c r="A662" s="6" t="s">
        <v>1755</v>
      </c>
      <c r="B662" s="6" t="s">
        <v>1274</v>
      </c>
      <c r="C662" s="6" t="s">
        <v>991</v>
      </c>
      <c r="D662" s="6" t="s">
        <v>714</v>
      </c>
      <c r="E662" t="str">
        <f>IF(COUNTIF(Invoices!K:L,A662)&lt;&gt;0,IF(COUNTIF(Invoices!K:L,A662)&lt;&gt;0,SUMIF(Invoices!K:L,A662,Invoices!L:L)/COUNTIF(Invoices!K:L,A662),0),IF(COUNTIF(Invoices!M:N,A662)&lt;&gt;0,IF(COUNTIF(Invoices!M:N,A662)&lt;&gt;0,SUMIF(Invoices!M:N,A662,Invoices!N:N)/COUNTIF(Invoices!M:N,A662),0),IF(COUNTIF(Invoices!O:P,A662)&lt;&gt;0,IF(COUNTIF(Invoices!O:P,A662)&lt;&gt;0,SUMIF(Invoices!O:P,A662,Invoices!P:P)/COUNTIF(Invoices!O:P,A662),0),IF(COUNTIF(Invoices!Q:R,A662)&lt;&gt;0,IF(COUNTIF(Invoices!Q:R,A662)&lt;&gt;0,SUMIF(Invoices!Q:R,A662,Invoices!R:R)/COUNTIF(Invoices!Q:R,A662),0),IF(COUNTIF(Invoices!S:T,A662)&lt;&gt;0,IF(COUNTIF(Invoices!S:T,A662)&lt;&gt;0,SUMIF(Invoices!S:T,A662,Invoices!T:T)/COUNTIF(Invoices!S:T,A662),0),IF(COUNTIF(Invoices!U:V,A662)&lt;&gt;0,IF(COUNTIF(Invoices!U:V,A662)&lt;&gt;0,SUMIF(Invoices!U:V,A662,Invoices!V:V)/COUNTIF(Invoices!U:V,A662),0),IF(COUNTIF(Invoices!W:X,A662)&lt;&gt;0,IF(COUNTIF(Invoices!W:X,A662)&lt;&gt;0,SUMIF(Invoices!W:X,A662,Invoices!X:X)/COUNTIF(Invoices!W:X,A662),0),IF(COUNTIF(Invoices!Y:Z,A662)&lt;&gt;0,IF(COUNTIF(Invoices!Y:Z,A662)&lt;&gt;0,SUMIF(Invoices!Y:Z,A662,Invoices!Z:Z)/COUNTIF(Invoices!Y:Z,A662),0),IF(COUNTIF(Invoices!AA:AB,A662)&lt;&gt;0,IF(COUNTIF(Invoices!AA:AB,A662)&lt;&gt;0,SUMIF(Invoices!AA:AB,A662,Invoices!AB:AB)/COUNTIF(Invoices!AA:AB,A662),0),IF(COUNTIF(Invoices!AC:AD,A662)&lt;&gt;0,IF(COUNTIF(Invoices!AC:AD,A662)&lt;&gt;0,SUMIF(Invoices!AC:AD,A662,Invoices!AD:AD)/COUNTIF(Invoices!AC:AD,A662),0),IF(COUNTIF(Invoices!AE:AF,A662)&lt;&gt;0,IF(COUNTIF(Invoices!AE:AF,A662)&lt;&gt;0,SUMIF(Invoices!AE:AF,A662,Invoices!AF:AF)/COUNTIF(Invoices!AE:AF,A662),0),IF(COUNTIF(Invoices!AG:AH,A662)&lt;&gt;0,IF(COUNTIF(Invoices!AG:AH,A662)&lt;&gt;0,SUMIF(Invoices!AG:AH,A662,Invoices!AH:AH)/COUNTIF(Invoices!AG:AH,A662),0),IF(COUNTIF(Invoices!AI:AJ,A662)&lt;&gt;0,IF(COUNTIF(Invoices!AI:AJ,A662)&lt;&gt;0,SUMIF(Invoices!AI:AJ,A662,Invoices!AJ:AJ)/COUNTIF(Invoices!AI:AJ,A662),0),IF(COUNTIF(Invoices!AK:AL,A662)&lt;&gt;0,IF(COUNTIF(Invoices!AK:AL,A662)&lt;&gt;0,SUMIF(Invoices!AK:AL,A662,Invoices!AL:AL)/COUNTIF(Invoices!AK:AL,A662),0),IF(COUNTIF(Invoices!AM:AN,A662)&lt;&gt;0,IF(COUNTIF(Invoices!AM:AN,A662)&lt;&gt;0,SUMIF(Invoices!AM:AN,A662,Invoices!AN:AN)/COUNTIF(Invoices!AM:AN,A662),0),"Not Available")))))))))))))))</f>
        <v>Not Available</v>
      </c>
    </row>
    <row r="663" spans="1:5" ht="13" x14ac:dyDescent="0.15">
      <c r="A663" s="6" t="s">
        <v>1756</v>
      </c>
      <c r="B663" s="6" t="s">
        <v>1757</v>
      </c>
      <c r="C663" s="6" t="s">
        <v>1758</v>
      </c>
      <c r="D663" s="6" t="s">
        <v>1182</v>
      </c>
      <c r="E663">
        <f ca="1">IF(COUNTIF(Invoices!K:L,A663)&lt;&gt;0,IF(COUNTIF(Invoices!K:L,A663)&lt;&gt;0,SUMIF(Invoices!K:L,A663,Invoices!L:L)/COUNTIF(Invoices!K:L,A663),0),IF(COUNTIF(Invoices!M:N,A663)&lt;&gt;0,IF(COUNTIF(Invoices!M:N,A663)&lt;&gt;0,SUMIF(Invoices!M:N,A663,Invoices!N:N)/COUNTIF(Invoices!M:N,A663),0),IF(COUNTIF(Invoices!O:P,A663)&lt;&gt;0,IF(COUNTIF(Invoices!O:P,A663)&lt;&gt;0,SUMIF(Invoices!O:P,A663,Invoices!P:P)/COUNTIF(Invoices!O:P,A663),0),IF(COUNTIF(Invoices!Q:R,A663)&lt;&gt;0,IF(COUNTIF(Invoices!Q:R,A663)&lt;&gt;0,SUMIF(Invoices!Q:R,A663,Invoices!R:R)/COUNTIF(Invoices!Q:R,A663),0),IF(COUNTIF(Invoices!S:T,A663)&lt;&gt;0,IF(COUNTIF(Invoices!S:T,A663)&lt;&gt;0,SUMIF(Invoices!S:T,A663,Invoices!T:T)/COUNTIF(Invoices!S:T,A663),0),IF(COUNTIF(Invoices!U:V,A663)&lt;&gt;0,IF(COUNTIF(Invoices!U:V,A663)&lt;&gt;0,SUMIF(Invoices!U:V,A663,Invoices!V:V)/COUNTIF(Invoices!U:V,A663),0),IF(COUNTIF(Invoices!W:X,A663)&lt;&gt;0,IF(COUNTIF(Invoices!W:X,A663)&lt;&gt;0,SUMIF(Invoices!W:X,A663,Invoices!X:X)/COUNTIF(Invoices!W:X,A663),0),IF(COUNTIF(Invoices!Y:Z,A663)&lt;&gt;0,IF(COUNTIF(Invoices!Y:Z,A663)&lt;&gt;0,SUMIF(Invoices!Y:Z,A663,Invoices!Z:Z)/COUNTIF(Invoices!Y:Z,A663),0),IF(COUNTIF(Invoices!AA:AB,A663)&lt;&gt;0,IF(COUNTIF(Invoices!AA:AB,A663)&lt;&gt;0,SUMIF(Invoices!AA:AB,A663,Invoices!AB:AB)/COUNTIF(Invoices!AA:AB,A663),0),IF(COUNTIF(Invoices!AC:AD,A663)&lt;&gt;0,IF(COUNTIF(Invoices!AC:AD,A663)&lt;&gt;0,SUMIF(Invoices!AC:AD,A663,Invoices!AD:AD)/COUNTIF(Invoices!AC:AD,A663),0),IF(COUNTIF(Invoices!AE:AF,A663)&lt;&gt;0,IF(COUNTIF(Invoices!AE:AF,A663)&lt;&gt;0,SUMIF(Invoices!AE:AF,A663,Invoices!AF:AF)/COUNTIF(Invoices!AE:AF,A663),0),IF(COUNTIF(Invoices!AG:AH,A663)&lt;&gt;0,IF(COUNTIF(Invoices!AG:AH,A663)&lt;&gt;0,SUMIF(Invoices!AG:AH,A663,Invoices!AH:AH)/COUNTIF(Invoices!AG:AH,A663),0),IF(COUNTIF(Invoices!AI:AJ,A663)&lt;&gt;0,IF(COUNTIF(Invoices!AI:AJ,A663)&lt;&gt;0,SUMIF(Invoices!AI:AJ,A663,Invoices!AJ:AJ)/COUNTIF(Invoices!AI:AJ,A663),0),IF(COUNTIF(Invoices!AK:AL,A663)&lt;&gt;0,IF(COUNTIF(Invoices!AK:AL,A663)&lt;&gt;0,SUMIF(Invoices!AK:AL,A663,Invoices!AL:AL)/COUNTIF(Invoices!AK:AL,A663),0),IF(COUNTIF(Invoices!AM:AN,A663)&lt;&gt;0,IF(COUNTIF(Invoices!AM:AN,A663)&lt;&gt;0,SUMIF(Invoices!AM:AN,A663,Invoices!AN:AN)/COUNTIF(Invoices!AM:AN,A663),0),"Not Available")))))))))))))))</f>
        <v>0.99</v>
      </c>
    </row>
    <row r="664" spans="1:5" ht="13" x14ac:dyDescent="0.15">
      <c r="A664" s="6" t="s">
        <v>1756</v>
      </c>
      <c r="B664" s="6" t="s">
        <v>1244</v>
      </c>
      <c r="C664" s="6" t="s">
        <v>1245</v>
      </c>
      <c r="D664" s="6" t="s">
        <v>1182</v>
      </c>
      <c r="E664">
        <f ca="1">IF(COUNTIF(Invoices!K:L,A664)&lt;&gt;0,IF(COUNTIF(Invoices!K:L,A664)&lt;&gt;0,SUMIF(Invoices!K:L,A664,Invoices!L:L)/COUNTIF(Invoices!K:L,A664),0),IF(COUNTIF(Invoices!M:N,A664)&lt;&gt;0,IF(COUNTIF(Invoices!M:N,A664)&lt;&gt;0,SUMIF(Invoices!M:N,A664,Invoices!N:N)/COUNTIF(Invoices!M:N,A664),0),IF(COUNTIF(Invoices!O:P,A664)&lt;&gt;0,IF(COUNTIF(Invoices!O:P,A664)&lt;&gt;0,SUMIF(Invoices!O:P,A664,Invoices!P:P)/COUNTIF(Invoices!O:P,A664),0),IF(COUNTIF(Invoices!Q:R,A664)&lt;&gt;0,IF(COUNTIF(Invoices!Q:R,A664)&lt;&gt;0,SUMIF(Invoices!Q:R,A664,Invoices!R:R)/COUNTIF(Invoices!Q:R,A664),0),IF(COUNTIF(Invoices!S:T,A664)&lt;&gt;0,IF(COUNTIF(Invoices!S:T,A664)&lt;&gt;0,SUMIF(Invoices!S:T,A664,Invoices!T:T)/COUNTIF(Invoices!S:T,A664),0),IF(COUNTIF(Invoices!U:V,A664)&lt;&gt;0,IF(COUNTIF(Invoices!U:V,A664)&lt;&gt;0,SUMIF(Invoices!U:V,A664,Invoices!V:V)/COUNTIF(Invoices!U:V,A664),0),IF(COUNTIF(Invoices!W:X,A664)&lt;&gt;0,IF(COUNTIF(Invoices!W:X,A664)&lt;&gt;0,SUMIF(Invoices!W:X,A664,Invoices!X:X)/COUNTIF(Invoices!W:X,A664),0),IF(COUNTIF(Invoices!Y:Z,A664)&lt;&gt;0,IF(COUNTIF(Invoices!Y:Z,A664)&lt;&gt;0,SUMIF(Invoices!Y:Z,A664,Invoices!Z:Z)/COUNTIF(Invoices!Y:Z,A664),0),IF(COUNTIF(Invoices!AA:AB,A664)&lt;&gt;0,IF(COUNTIF(Invoices!AA:AB,A664)&lt;&gt;0,SUMIF(Invoices!AA:AB,A664,Invoices!AB:AB)/COUNTIF(Invoices!AA:AB,A664),0),IF(COUNTIF(Invoices!AC:AD,A664)&lt;&gt;0,IF(COUNTIF(Invoices!AC:AD,A664)&lt;&gt;0,SUMIF(Invoices!AC:AD,A664,Invoices!AD:AD)/COUNTIF(Invoices!AC:AD,A664),0),IF(COUNTIF(Invoices!AE:AF,A664)&lt;&gt;0,IF(COUNTIF(Invoices!AE:AF,A664)&lt;&gt;0,SUMIF(Invoices!AE:AF,A664,Invoices!AF:AF)/COUNTIF(Invoices!AE:AF,A664),0),IF(COUNTIF(Invoices!AG:AH,A664)&lt;&gt;0,IF(COUNTIF(Invoices!AG:AH,A664)&lt;&gt;0,SUMIF(Invoices!AG:AH,A664,Invoices!AH:AH)/COUNTIF(Invoices!AG:AH,A664),0),IF(COUNTIF(Invoices!AI:AJ,A664)&lt;&gt;0,IF(COUNTIF(Invoices!AI:AJ,A664)&lt;&gt;0,SUMIF(Invoices!AI:AJ,A664,Invoices!AJ:AJ)/COUNTIF(Invoices!AI:AJ,A664),0),IF(COUNTIF(Invoices!AK:AL,A664)&lt;&gt;0,IF(COUNTIF(Invoices!AK:AL,A664)&lt;&gt;0,SUMIF(Invoices!AK:AL,A664,Invoices!AL:AL)/COUNTIF(Invoices!AK:AL,A664),0),IF(COUNTIF(Invoices!AM:AN,A664)&lt;&gt;0,IF(COUNTIF(Invoices!AM:AN,A664)&lt;&gt;0,SUMIF(Invoices!AM:AN,A664,Invoices!AN:AN)/COUNTIF(Invoices!AM:AN,A664),0),"Not Available")))))))))))))))</f>
        <v>0.99</v>
      </c>
    </row>
    <row r="665" spans="1:5" ht="13" x14ac:dyDescent="0.15">
      <c r="A665" s="6" t="s">
        <v>1759</v>
      </c>
      <c r="B665" s="6" t="s">
        <v>1760</v>
      </c>
      <c r="C665" s="6" t="s">
        <v>1750</v>
      </c>
      <c r="D665" s="6" t="s">
        <v>1751</v>
      </c>
      <c r="E665">
        <f ca="1">IF(COUNTIF(Invoices!K:L,A665)&lt;&gt;0,IF(COUNTIF(Invoices!K:L,A665)&lt;&gt;0,SUMIF(Invoices!K:L,A665,Invoices!L:L)/COUNTIF(Invoices!K:L,A665),0),IF(COUNTIF(Invoices!M:N,A665)&lt;&gt;0,IF(COUNTIF(Invoices!M:N,A665)&lt;&gt;0,SUMIF(Invoices!M:N,A665,Invoices!N:N)/COUNTIF(Invoices!M:N,A665),0),IF(COUNTIF(Invoices!O:P,A665)&lt;&gt;0,IF(COUNTIF(Invoices!O:P,A665)&lt;&gt;0,SUMIF(Invoices!O:P,A665,Invoices!P:P)/COUNTIF(Invoices!O:P,A665),0),IF(COUNTIF(Invoices!Q:R,A665)&lt;&gt;0,IF(COUNTIF(Invoices!Q:R,A665)&lt;&gt;0,SUMIF(Invoices!Q:R,A665,Invoices!R:R)/COUNTIF(Invoices!Q:R,A665),0),IF(COUNTIF(Invoices!S:T,A665)&lt;&gt;0,IF(COUNTIF(Invoices!S:T,A665)&lt;&gt;0,SUMIF(Invoices!S:T,A665,Invoices!T:T)/COUNTIF(Invoices!S:T,A665),0),IF(COUNTIF(Invoices!U:V,A665)&lt;&gt;0,IF(COUNTIF(Invoices!U:V,A665)&lt;&gt;0,SUMIF(Invoices!U:V,A665,Invoices!V:V)/COUNTIF(Invoices!U:V,A665),0),IF(COUNTIF(Invoices!W:X,A665)&lt;&gt;0,IF(COUNTIF(Invoices!W:X,A665)&lt;&gt;0,SUMIF(Invoices!W:X,A665,Invoices!X:X)/COUNTIF(Invoices!W:X,A665),0),IF(COUNTIF(Invoices!Y:Z,A665)&lt;&gt;0,IF(COUNTIF(Invoices!Y:Z,A665)&lt;&gt;0,SUMIF(Invoices!Y:Z,A665,Invoices!Z:Z)/COUNTIF(Invoices!Y:Z,A665),0),IF(COUNTIF(Invoices!AA:AB,A665)&lt;&gt;0,IF(COUNTIF(Invoices!AA:AB,A665)&lt;&gt;0,SUMIF(Invoices!AA:AB,A665,Invoices!AB:AB)/COUNTIF(Invoices!AA:AB,A665),0),IF(COUNTIF(Invoices!AC:AD,A665)&lt;&gt;0,IF(COUNTIF(Invoices!AC:AD,A665)&lt;&gt;0,SUMIF(Invoices!AC:AD,A665,Invoices!AD:AD)/COUNTIF(Invoices!AC:AD,A665),0),IF(COUNTIF(Invoices!AE:AF,A665)&lt;&gt;0,IF(COUNTIF(Invoices!AE:AF,A665)&lt;&gt;0,SUMIF(Invoices!AE:AF,A665,Invoices!AF:AF)/COUNTIF(Invoices!AE:AF,A665),0),IF(COUNTIF(Invoices!AG:AH,A665)&lt;&gt;0,IF(COUNTIF(Invoices!AG:AH,A665)&lt;&gt;0,SUMIF(Invoices!AG:AH,A665,Invoices!AH:AH)/COUNTIF(Invoices!AG:AH,A665),0),IF(COUNTIF(Invoices!AI:AJ,A665)&lt;&gt;0,IF(COUNTIF(Invoices!AI:AJ,A665)&lt;&gt;0,SUMIF(Invoices!AI:AJ,A665,Invoices!AJ:AJ)/COUNTIF(Invoices!AI:AJ,A665),0),IF(COUNTIF(Invoices!AK:AL,A665)&lt;&gt;0,IF(COUNTIF(Invoices!AK:AL,A665)&lt;&gt;0,SUMIF(Invoices!AK:AL,A665,Invoices!AL:AL)/COUNTIF(Invoices!AK:AL,A665),0),IF(COUNTIF(Invoices!AM:AN,A665)&lt;&gt;0,IF(COUNTIF(Invoices!AM:AN,A665)&lt;&gt;0,SUMIF(Invoices!AM:AN,A665,Invoices!AN:AN)/COUNTIF(Invoices!AM:AN,A665),0),"Not Available")))))))))))))))</f>
        <v>0.99</v>
      </c>
    </row>
    <row r="666" spans="1:5" ht="13" x14ac:dyDescent="0.15">
      <c r="A666" s="6" t="s">
        <v>1761</v>
      </c>
      <c r="B666" s="6" t="s">
        <v>1762</v>
      </c>
      <c r="C666" s="6" t="s">
        <v>1763</v>
      </c>
      <c r="D666" s="6" t="s">
        <v>1762</v>
      </c>
      <c r="E666">
        <f ca="1">IF(COUNTIF(Invoices!K:L,A666)&lt;&gt;0,IF(COUNTIF(Invoices!K:L,A666)&lt;&gt;0,SUMIF(Invoices!K:L,A666,Invoices!L:L)/COUNTIF(Invoices!K:L,A666),0),IF(COUNTIF(Invoices!M:N,A666)&lt;&gt;0,IF(COUNTIF(Invoices!M:N,A666)&lt;&gt;0,SUMIF(Invoices!M:N,A666,Invoices!N:N)/COUNTIF(Invoices!M:N,A666),0),IF(COUNTIF(Invoices!O:P,A666)&lt;&gt;0,IF(COUNTIF(Invoices!O:P,A666)&lt;&gt;0,SUMIF(Invoices!O:P,A666,Invoices!P:P)/COUNTIF(Invoices!O:P,A666),0),IF(COUNTIF(Invoices!Q:R,A666)&lt;&gt;0,IF(COUNTIF(Invoices!Q:R,A666)&lt;&gt;0,SUMIF(Invoices!Q:R,A666,Invoices!R:R)/COUNTIF(Invoices!Q:R,A666),0),IF(COUNTIF(Invoices!S:T,A666)&lt;&gt;0,IF(COUNTIF(Invoices!S:T,A666)&lt;&gt;0,SUMIF(Invoices!S:T,A666,Invoices!T:T)/COUNTIF(Invoices!S:T,A666),0),IF(COUNTIF(Invoices!U:V,A666)&lt;&gt;0,IF(COUNTIF(Invoices!U:V,A666)&lt;&gt;0,SUMIF(Invoices!U:V,A666,Invoices!V:V)/COUNTIF(Invoices!U:V,A666),0),IF(COUNTIF(Invoices!W:X,A666)&lt;&gt;0,IF(COUNTIF(Invoices!W:X,A666)&lt;&gt;0,SUMIF(Invoices!W:X,A666,Invoices!X:X)/COUNTIF(Invoices!W:X,A666),0),IF(COUNTIF(Invoices!Y:Z,A666)&lt;&gt;0,IF(COUNTIF(Invoices!Y:Z,A666)&lt;&gt;0,SUMIF(Invoices!Y:Z,A666,Invoices!Z:Z)/COUNTIF(Invoices!Y:Z,A666),0),IF(COUNTIF(Invoices!AA:AB,A666)&lt;&gt;0,IF(COUNTIF(Invoices!AA:AB,A666)&lt;&gt;0,SUMIF(Invoices!AA:AB,A666,Invoices!AB:AB)/COUNTIF(Invoices!AA:AB,A666),0),IF(COUNTIF(Invoices!AC:AD,A666)&lt;&gt;0,IF(COUNTIF(Invoices!AC:AD,A666)&lt;&gt;0,SUMIF(Invoices!AC:AD,A666,Invoices!AD:AD)/COUNTIF(Invoices!AC:AD,A666),0),IF(COUNTIF(Invoices!AE:AF,A666)&lt;&gt;0,IF(COUNTIF(Invoices!AE:AF,A666)&lt;&gt;0,SUMIF(Invoices!AE:AF,A666,Invoices!AF:AF)/COUNTIF(Invoices!AE:AF,A666),0),IF(COUNTIF(Invoices!AG:AH,A666)&lt;&gt;0,IF(COUNTIF(Invoices!AG:AH,A666)&lt;&gt;0,SUMIF(Invoices!AG:AH,A666,Invoices!AH:AH)/COUNTIF(Invoices!AG:AH,A666),0),IF(COUNTIF(Invoices!AI:AJ,A666)&lt;&gt;0,IF(COUNTIF(Invoices!AI:AJ,A666)&lt;&gt;0,SUMIF(Invoices!AI:AJ,A666,Invoices!AJ:AJ)/COUNTIF(Invoices!AI:AJ,A666),0),IF(COUNTIF(Invoices!AK:AL,A666)&lt;&gt;0,IF(COUNTIF(Invoices!AK:AL,A666)&lt;&gt;0,SUMIF(Invoices!AK:AL,A666,Invoices!AL:AL)/COUNTIF(Invoices!AK:AL,A666),0),IF(COUNTIF(Invoices!AM:AN,A666)&lt;&gt;0,IF(COUNTIF(Invoices!AM:AN,A666)&lt;&gt;0,SUMIF(Invoices!AM:AN,A666,Invoices!AN:AN)/COUNTIF(Invoices!AM:AN,A666),0),"Not Available")))))))))))))))</f>
        <v>0.99</v>
      </c>
    </row>
    <row r="667" spans="1:5" ht="13" x14ac:dyDescent="0.15">
      <c r="A667" s="6" t="s">
        <v>1761</v>
      </c>
      <c r="B667" s="6" t="s">
        <v>522</v>
      </c>
      <c r="C667" s="6" t="s">
        <v>1764</v>
      </c>
      <c r="D667" s="6" t="s">
        <v>522</v>
      </c>
      <c r="E667">
        <f ca="1">IF(COUNTIF(Invoices!K:L,A667)&lt;&gt;0,IF(COUNTIF(Invoices!K:L,A667)&lt;&gt;0,SUMIF(Invoices!K:L,A667,Invoices!L:L)/COUNTIF(Invoices!K:L,A667),0),IF(COUNTIF(Invoices!M:N,A667)&lt;&gt;0,IF(COUNTIF(Invoices!M:N,A667)&lt;&gt;0,SUMIF(Invoices!M:N,A667,Invoices!N:N)/COUNTIF(Invoices!M:N,A667),0),IF(COUNTIF(Invoices!O:P,A667)&lt;&gt;0,IF(COUNTIF(Invoices!O:P,A667)&lt;&gt;0,SUMIF(Invoices!O:P,A667,Invoices!P:P)/COUNTIF(Invoices!O:P,A667),0),IF(COUNTIF(Invoices!Q:R,A667)&lt;&gt;0,IF(COUNTIF(Invoices!Q:R,A667)&lt;&gt;0,SUMIF(Invoices!Q:R,A667,Invoices!R:R)/COUNTIF(Invoices!Q:R,A667),0),IF(COUNTIF(Invoices!S:T,A667)&lt;&gt;0,IF(COUNTIF(Invoices!S:T,A667)&lt;&gt;0,SUMIF(Invoices!S:T,A667,Invoices!T:T)/COUNTIF(Invoices!S:T,A667),0),IF(COUNTIF(Invoices!U:V,A667)&lt;&gt;0,IF(COUNTIF(Invoices!U:V,A667)&lt;&gt;0,SUMIF(Invoices!U:V,A667,Invoices!V:V)/COUNTIF(Invoices!U:V,A667),0),IF(COUNTIF(Invoices!W:X,A667)&lt;&gt;0,IF(COUNTIF(Invoices!W:X,A667)&lt;&gt;0,SUMIF(Invoices!W:X,A667,Invoices!X:X)/COUNTIF(Invoices!W:X,A667),0),IF(COUNTIF(Invoices!Y:Z,A667)&lt;&gt;0,IF(COUNTIF(Invoices!Y:Z,A667)&lt;&gt;0,SUMIF(Invoices!Y:Z,A667,Invoices!Z:Z)/COUNTIF(Invoices!Y:Z,A667),0),IF(COUNTIF(Invoices!AA:AB,A667)&lt;&gt;0,IF(COUNTIF(Invoices!AA:AB,A667)&lt;&gt;0,SUMIF(Invoices!AA:AB,A667,Invoices!AB:AB)/COUNTIF(Invoices!AA:AB,A667),0),IF(COUNTIF(Invoices!AC:AD,A667)&lt;&gt;0,IF(COUNTIF(Invoices!AC:AD,A667)&lt;&gt;0,SUMIF(Invoices!AC:AD,A667,Invoices!AD:AD)/COUNTIF(Invoices!AC:AD,A667),0),IF(COUNTIF(Invoices!AE:AF,A667)&lt;&gt;0,IF(COUNTIF(Invoices!AE:AF,A667)&lt;&gt;0,SUMIF(Invoices!AE:AF,A667,Invoices!AF:AF)/COUNTIF(Invoices!AE:AF,A667),0),IF(COUNTIF(Invoices!AG:AH,A667)&lt;&gt;0,IF(COUNTIF(Invoices!AG:AH,A667)&lt;&gt;0,SUMIF(Invoices!AG:AH,A667,Invoices!AH:AH)/COUNTIF(Invoices!AG:AH,A667),0),IF(COUNTIF(Invoices!AI:AJ,A667)&lt;&gt;0,IF(COUNTIF(Invoices!AI:AJ,A667)&lt;&gt;0,SUMIF(Invoices!AI:AJ,A667,Invoices!AJ:AJ)/COUNTIF(Invoices!AI:AJ,A667),0),IF(COUNTIF(Invoices!AK:AL,A667)&lt;&gt;0,IF(COUNTIF(Invoices!AK:AL,A667)&lt;&gt;0,SUMIF(Invoices!AK:AL,A667,Invoices!AL:AL)/COUNTIF(Invoices!AK:AL,A667),0),IF(COUNTIF(Invoices!AM:AN,A667)&lt;&gt;0,IF(COUNTIF(Invoices!AM:AN,A667)&lt;&gt;0,SUMIF(Invoices!AM:AN,A667,Invoices!AN:AN)/COUNTIF(Invoices!AM:AN,A667),0),"Not Available")))))))))))))))</f>
        <v>0.99</v>
      </c>
    </row>
    <row r="668" spans="1:5" ht="13" x14ac:dyDescent="0.15">
      <c r="A668" s="6" t="s">
        <v>1765</v>
      </c>
      <c r="B668" s="6" t="s">
        <v>966</v>
      </c>
      <c r="C668" s="6" t="s">
        <v>967</v>
      </c>
      <c r="D668" s="6" t="s">
        <v>968</v>
      </c>
      <c r="E668">
        <f ca="1">IF(COUNTIF(Invoices!K:L,A668)&lt;&gt;0,IF(COUNTIF(Invoices!K:L,A668)&lt;&gt;0,SUMIF(Invoices!K:L,A668,Invoices!L:L)/COUNTIF(Invoices!K:L,A668),0),IF(COUNTIF(Invoices!M:N,A668)&lt;&gt;0,IF(COUNTIF(Invoices!M:N,A668)&lt;&gt;0,SUMIF(Invoices!M:N,A668,Invoices!N:N)/COUNTIF(Invoices!M:N,A668),0),IF(COUNTIF(Invoices!O:P,A668)&lt;&gt;0,IF(COUNTIF(Invoices!O:P,A668)&lt;&gt;0,SUMIF(Invoices!O:P,A668,Invoices!P:P)/COUNTIF(Invoices!O:P,A668),0),IF(COUNTIF(Invoices!Q:R,A668)&lt;&gt;0,IF(COUNTIF(Invoices!Q:R,A668)&lt;&gt;0,SUMIF(Invoices!Q:R,A668,Invoices!R:R)/COUNTIF(Invoices!Q:R,A668),0),IF(COUNTIF(Invoices!S:T,A668)&lt;&gt;0,IF(COUNTIF(Invoices!S:T,A668)&lt;&gt;0,SUMIF(Invoices!S:T,A668,Invoices!T:T)/COUNTIF(Invoices!S:T,A668),0),IF(COUNTIF(Invoices!U:V,A668)&lt;&gt;0,IF(COUNTIF(Invoices!U:V,A668)&lt;&gt;0,SUMIF(Invoices!U:V,A668,Invoices!V:V)/COUNTIF(Invoices!U:V,A668),0),IF(COUNTIF(Invoices!W:X,A668)&lt;&gt;0,IF(COUNTIF(Invoices!W:X,A668)&lt;&gt;0,SUMIF(Invoices!W:X,A668,Invoices!X:X)/COUNTIF(Invoices!W:X,A668),0),IF(COUNTIF(Invoices!Y:Z,A668)&lt;&gt;0,IF(COUNTIF(Invoices!Y:Z,A668)&lt;&gt;0,SUMIF(Invoices!Y:Z,A668,Invoices!Z:Z)/COUNTIF(Invoices!Y:Z,A668),0),IF(COUNTIF(Invoices!AA:AB,A668)&lt;&gt;0,IF(COUNTIF(Invoices!AA:AB,A668)&lt;&gt;0,SUMIF(Invoices!AA:AB,A668,Invoices!AB:AB)/COUNTIF(Invoices!AA:AB,A668),0),IF(COUNTIF(Invoices!AC:AD,A668)&lt;&gt;0,IF(COUNTIF(Invoices!AC:AD,A668)&lt;&gt;0,SUMIF(Invoices!AC:AD,A668,Invoices!AD:AD)/COUNTIF(Invoices!AC:AD,A668),0),IF(COUNTIF(Invoices!AE:AF,A668)&lt;&gt;0,IF(COUNTIF(Invoices!AE:AF,A668)&lt;&gt;0,SUMIF(Invoices!AE:AF,A668,Invoices!AF:AF)/COUNTIF(Invoices!AE:AF,A668),0),IF(COUNTIF(Invoices!AG:AH,A668)&lt;&gt;0,IF(COUNTIF(Invoices!AG:AH,A668)&lt;&gt;0,SUMIF(Invoices!AG:AH,A668,Invoices!AH:AH)/COUNTIF(Invoices!AG:AH,A668),0),IF(COUNTIF(Invoices!AI:AJ,A668)&lt;&gt;0,IF(COUNTIF(Invoices!AI:AJ,A668)&lt;&gt;0,SUMIF(Invoices!AI:AJ,A668,Invoices!AJ:AJ)/COUNTIF(Invoices!AI:AJ,A668),0),IF(COUNTIF(Invoices!AK:AL,A668)&lt;&gt;0,IF(COUNTIF(Invoices!AK:AL,A668)&lt;&gt;0,SUMIF(Invoices!AK:AL,A668,Invoices!AL:AL)/COUNTIF(Invoices!AK:AL,A668),0),IF(COUNTIF(Invoices!AM:AN,A668)&lt;&gt;0,IF(COUNTIF(Invoices!AM:AN,A668)&lt;&gt;0,SUMIF(Invoices!AM:AN,A668,Invoices!AN:AN)/COUNTIF(Invoices!AM:AN,A668),0),"Not Available")))))))))))))))</f>
        <v>0.99</v>
      </c>
    </row>
    <row r="669" spans="1:5" ht="13" x14ac:dyDescent="0.15">
      <c r="A669" s="6" t="s">
        <v>1766</v>
      </c>
      <c r="B669" s="6" t="s">
        <v>1767</v>
      </c>
      <c r="C669" s="6" t="s">
        <v>1089</v>
      </c>
      <c r="D669" s="6" t="s">
        <v>707</v>
      </c>
      <c r="E669">
        <f ca="1">IF(COUNTIF(Invoices!K:L,A669)&lt;&gt;0,IF(COUNTIF(Invoices!K:L,A669)&lt;&gt;0,SUMIF(Invoices!K:L,A669,Invoices!L:L)/COUNTIF(Invoices!K:L,A669),0),IF(COUNTIF(Invoices!M:N,A669)&lt;&gt;0,IF(COUNTIF(Invoices!M:N,A669)&lt;&gt;0,SUMIF(Invoices!M:N,A669,Invoices!N:N)/COUNTIF(Invoices!M:N,A669),0),IF(COUNTIF(Invoices!O:P,A669)&lt;&gt;0,IF(COUNTIF(Invoices!O:P,A669)&lt;&gt;0,SUMIF(Invoices!O:P,A669,Invoices!P:P)/COUNTIF(Invoices!O:P,A669),0),IF(COUNTIF(Invoices!Q:R,A669)&lt;&gt;0,IF(COUNTIF(Invoices!Q:R,A669)&lt;&gt;0,SUMIF(Invoices!Q:R,A669,Invoices!R:R)/COUNTIF(Invoices!Q:R,A669),0),IF(COUNTIF(Invoices!S:T,A669)&lt;&gt;0,IF(COUNTIF(Invoices!S:T,A669)&lt;&gt;0,SUMIF(Invoices!S:T,A669,Invoices!T:T)/COUNTIF(Invoices!S:T,A669),0),IF(COUNTIF(Invoices!U:V,A669)&lt;&gt;0,IF(COUNTIF(Invoices!U:V,A669)&lt;&gt;0,SUMIF(Invoices!U:V,A669,Invoices!V:V)/COUNTIF(Invoices!U:V,A669),0),IF(COUNTIF(Invoices!W:X,A669)&lt;&gt;0,IF(COUNTIF(Invoices!W:X,A669)&lt;&gt;0,SUMIF(Invoices!W:X,A669,Invoices!X:X)/COUNTIF(Invoices!W:X,A669),0),IF(COUNTIF(Invoices!Y:Z,A669)&lt;&gt;0,IF(COUNTIF(Invoices!Y:Z,A669)&lt;&gt;0,SUMIF(Invoices!Y:Z,A669,Invoices!Z:Z)/COUNTIF(Invoices!Y:Z,A669),0),IF(COUNTIF(Invoices!AA:AB,A669)&lt;&gt;0,IF(COUNTIF(Invoices!AA:AB,A669)&lt;&gt;0,SUMIF(Invoices!AA:AB,A669,Invoices!AB:AB)/COUNTIF(Invoices!AA:AB,A669),0),IF(COUNTIF(Invoices!AC:AD,A669)&lt;&gt;0,IF(COUNTIF(Invoices!AC:AD,A669)&lt;&gt;0,SUMIF(Invoices!AC:AD,A669,Invoices!AD:AD)/COUNTIF(Invoices!AC:AD,A669),0),IF(COUNTIF(Invoices!AE:AF,A669)&lt;&gt;0,IF(COUNTIF(Invoices!AE:AF,A669)&lt;&gt;0,SUMIF(Invoices!AE:AF,A669,Invoices!AF:AF)/COUNTIF(Invoices!AE:AF,A669),0),IF(COUNTIF(Invoices!AG:AH,A669)&lt;&gt;0,IF(COUNTIF(Invoices!AG:AH,A669)&lt;&gt;0,SUMIF(Invoices!AG:AH,A669,Invoices!AH:AH)/COUNTIF(Invoices!AG:AH,A669),0),IF(COUNTIF(Invoices!AI:AJ,A669)&lt;&gt;0,IF(COUNTIF(Invoices!AI:AJ,A669)&lt;&gt;0,SUMIF(Invoices!AI:AJ,A669,Invoices!AJ:AJ)/COUNTIF(Invoices!AI:AJ,A669),0),IF(COUNTIF(Invoices!AK:AL,A669)&lt;&gt;0,IF(COUNTIF(Invoices!AK:AL,A669)&lt;&gt;0,SUMIF(Invoices!AK:AL,A669,Invoices!AL:AL)/COUNTIF(Invoices!AK:AL,A669),0),IF(COUNTIF(Invoices!AM:AN,A669)&lt;&gt;0,IF(COUNTIF(Invoices!AM:AN,A669)&lt;&gt;0,SUMIF(Invoices!AM:AN,A669,Invoices!AN:AN)/COUNTIF(Invoices!AM:AN,A669),0),"Not Available")))))))))))))))</f>
        <v>0.99</v>
      </c>
    </row>
    <row r="670" spans="1:5" ht="13" x14ac:dyDescent="0.15">
      <c r="A670" s="6" t="s">
        <v>1768</v>
      </c>
      <c r="B670" s="6" t="s">
        <v>1769</v>
      </c>
      <c r="C670" s="6" t="s">
        <v>586</v>
      </c>
      <c r="D670" s="6" t="s">
        <v>587</v>
      </c>
      <c r="E670">
        <f ca="1">IF(COUNTIF(Invoices!K:L,A670)&lt;&gt;0,IF(COUNTIF(Invoices!K:L,A670)&lt;&gt;0,SUMIF(Invoices!K:L,A670,Invoices!L:L)/COUNTIF(Invoices!K:L,A670),0),IF(COUNTIF(Invoices!M:N,A670)&lt;&gt;0,IF(COUNTIF(Invoices!M:N,A670)&lt;&gt;0,SUMIF(Invoices!M:N,A670,Invoices!N:N)/COUNTIF(Invoices!M:N,A670),0),IF(COUNTIF(Invoices!O:P,A670)&lt;&gt;0,IF(COUNTIF(Invoices!O:P,A670)&lt;&gt;0,SUMIF(Invoices!O:P,A670,Invoices!P:P)/COUNTIF(Invoices!O:P,A670),0),IF(COUNTIF(Invoices!Q:R,A670)&lt;&gt;0,IF(COUNTIF(Invoices!Q:R,A670)&lt;&gt;0,SUMIF(Invoices!Q:R,A670,Invoices!R:R)/COUNTIF(Invoices!Q:R,A670),0),IF(COUNTIF(Invoices!S:T,A670)&lt;&gt;0,IF(COUNTIF(Invoices!S:T,A670)&lt;&gt;0,SUMIF(Invoices!S:T,A670,Invoices!T:T)/COUNTIF(Invoices!S:T,A670),0),IF(COUNTIF(Invoices!U:V,A670)&lt;&gt;0,IF(COUNTIF(Invoices!U:V,A670)&lt;&gt;0,SUMIF(Invoices!U:V,A670,Invoices!V:V)/COUNTIF(Invoices!U:V,A670),0),IF(COUNTIF(Invoices!W:X,A670)&lt;&gt;0,IF(COUNTIF(Invoices!W:X,A670)&lt;&gt;0,SUMIF(Invoices!W:X,A670,Invoices!X:X)/COUNTIF(Invoices!W:X,A670),0),IF(COUNTIF(Invoices!Y:Z,A670)&lt;&gt;0,IF(COUNTIF(Invoices!Y:Z,A670)&lt;&gt;0,SUMIF(Invoices!Y:Z,A670,Invoices!Z:Z)/COUNTIF(Invoices!Y:Z,A670),0),IF(COUNTIF(Invoices!AA:AB,A670)&lt;&gt;0,IF(COUNTIF(Invoices!AA:AB,A670)&lt;&gt;0,SUMIF(Invoices!AA:AB,A670,Invoices!AB:AB)/COUNTIF(Invoices!AA:AB,A670),0),IF(COUNTIF(Invoices!AC:AD,A670)&lt;&gt;0,IF(COUNTIF(Invoices!AC:AD,A670)&lt;&gt;0,SUMIF(Invoices!AC:AD,A670,Invoices!AD:AD)/COUNTIF(Invoices!AC:AD,A670),0),IF(COUNTIF(Invoices!AE:AF,A670)&lt;&gt;0,IF(COUNTIF(Invoices!AE:AF,A670)&lt;&gt;0,SUMIF(Invoices!AE:AF,A670,Invoices!AF:AF)/COUNTIF(Invoices!AE:AF,A670),0),IF(COUNTIF(Invoices!AG:AH,A670)&lt;&gt;0,IF(COUNTIF(Invoices!AG:AH,A670)&lt;&gt;0,SUMIF(Invoices!AG:AH,A670,Invoices!AH:AH)/COUNTIF(Invoices!AG:AH,A670),0),IF(COUNTIF(Invoices!AI:AJ,A670)&lt;&gt;0,IF(COUNTIF(Invoices!AI:AJ,A670)&lt;&gt;0,SUMIF(Invoices!AI:AJ,A670,Invoices!AJ:AJ)/COUNTIF(Invoices!AI:AJ,A670),0),IF(COUNTIF(Invoices!AK:AL,A670)&lt;&gt;0,IF(COUNTIF(Invoices!AK:AL,A670)&lt;&gt;0,SUMIF(Invoices!AK:AL,A670,Invoices!AL:AL)/COUNTIF(Invoices!AK:AL,A670),0),IF(COUNTIF(Invoices!AM:AN,A670)&lt;&gt;0,IF(COUNTIF(Invoices!AM:AN,A670)&lt;&gt;0,SUMIF(Invoices!AM:AN,A670,Invoices!AN:AN)/COUNTIF(Invoices!AM:AN,A670),0),"Not Available")))))))))))))))</f>
        <v>0.99</v>
      </c>
    </row>
    <row r="671" spans="1:5" ht="13" x14ac:dyDescent="0.15">
      <c r="A671" s="6" t="s">
        <v>1770</v>
      </c>
      <c r="B671" s="6" t="s">
        <v>1771</v>
      </c>
      <c r="C671" s="6" t="s">
        <v>1772</v>
      </c>
      <c r="D671" s="6" t="s">
        <v>1773</v>
      </c>
      <c r="E671">
        <f ca="1">IF(COUNTIF(Invoices!K:L,A671)&lt;&gt;0,IF(COUNTIF(Invoices!K:L,A671)&lt;&gt;0,SUMIF(Invoices!K:L,A671,Invoices!L:L)/COUNTIF(Invoices!K:L,A671),0),IF(COUNTIF(Invoices!M:N,A671)&lt;&gt;0,IF(COUNTIF(Invoices!M:N,A671)&lt;&gt;0,SUMIF(Invoices!M:N,A671,Invoices!N:N)/COUNTIF(Invoices!M:N,A671),0),IF(COUNTIF(Invoices!O:P,A671)&lt;&gt;0,IF(COUNTIF(Invoices!O:P,A671)&lt;&gt;0,SUMIF(Invoices!O:P,A671,Invoices!P:P)/COUNTIF(Invoices!O:P,A671),0),IF(COUNTIF(Invoices!Q:R,A671)&lt;&gt;0,IF(COUNTIF(Invoices!Q:R,A671)&lt;&gt;0,SUMIF(Invoices!Q:R,A671,Invoices!R:R)/COUNTIF(Invoices!Q:R,A671),0),IF(COUNTIF(Invoices!S:T,A671)&lt;&gt;0,IF(COUNTIF(Invoices!S:T,A671)&lt;&gt;0,SUMIF(Invoices!S:T,A671,Invoices!T:T)/COUNTIF(Invoices!S:T,A671),0),IF(COUNTIF(Invoices!U:V,A671)&lt;&gt;0,IF(COUNTIF(Invoices!U:V,A671)&lt;&gt;0,SUMIF(Invoices!U:V,A671,Invoices!V:V)/COUNTIF(Invoices!U:V,A671),0),IF(COUNTIF(Invoices!W:X,A671)&lt;&gt;0,IF(COUNTIF(Invoices!W:X,A671)&lt;&gt;0,SUMIF(Invoices!W:X,A671,Invoices!X:X)/COUNTIF(Invoices!W:X,A671),0),IF(COUNTIF(Invoices!Y:Z,A671)&lt;&gt;0,IF(COUNTIF(Invoices!Y:Z,A671)&lt;&gt;0,SUMIF(Invoices!Y:Z,A671,Invoices!Z:Z)/COUNTIF(Invoices!Y:Z,A671),0),IF(COUNTIF(Invoices!AA:AB,A671)&lt;&gt;0,IF(COUNTIF(Invoices!AA:AB,A671)&lt;&gt;0,SUMIF(Invoices!AA:AB,A671,Invoices!AB:AB)/COUNTIF(Invoices!AA:AB,A671),0),IF(COUNTIF(Invoices!AC:AD,A671)&lt;&gt;0,IF(COUNTIF(Invoices!AC:AD,A671)&lt;&gt;0,SUMIF(Invoices!AC:AD,A671,Invoices!AD:AD)/COUNTIF(Invoices!AC:AD,A671),0),IF(COUNTIF(Invoices!AE:AF,A671)&lt;&gt;0,IF(COUNTIF(Invoices!AE:AF,A671)&lt;&gt;0,SUMIF(Invoices!AE:AF,A671,Invoices!AF:AF)/COUNTIF(Invoices!AE:AF,A671),0),IF(COUNTIF(Invoices!AG:AH,A671)&lt;&gt;0,IF(COUNTIF(Invoices!AG:AH,A671)&lt;&gt;0,SUMIF(Invoices!AG:AH,A671,Invoices!AH:AH)/COUNTIF(Invoices!AG:AH,A671),0),IF(COUNTIF(Invoices!AI:AJ,A671)&lt;&gt;0,IF(COUNTIF(Invoices!AI:AJ,A671)&lt;&gt;0,SUMIF(Invoices!AI:AJ,A671,Invoices!AJ:AJ)/COUNTIF(Invoices!AI:AJ,A671),0),IF(COUNTIF(Invoices!AK:AL,A671)&lt;&gt;0,IF(COUNTIF(Invoices!AK:AL,A671)&lt;&gt;0,SUMIF(Invoices!AK:AL,A671,Invoices!AL:AL)/COUNTIF(Invoices!AK:AL,A671),0),IF(COUNTIF(Invoices!AM:AN,A671)&lt;&gt;0,IF(COUNTIF(Invoices!AM:AN,A671)&lt;&gt;0,SUMIF(Invoices!AM:AN,A671,Invoices!AN:AN)/COUNTIF(Invoices!AM:AN,A671),0),"Not Available")))))))))))))))</f>
        <v>0.99</v>
      </c>
    </row>
    <row r="672" spans="1:5" ht="13" x14ac:dyDescent="0.15">
      <c r="A672" s="6" t="s">
        <v>1774</v>
      </c>
      <c r="B672" s="6" t="s">
        <v>1775</v>
      </c>
      <c r="C672" s="6" t="s">
        <v>848</v>
      </c>
      <c r="D672" s="6" t="s">
        <v>744</v>
      </c>
      <c r="E672">
        <f ca="1">IF(COUNTIF(Invoices!K:L,A672)&lt;&gt;0,IF(COUNTIF(Invoices!K:L,A672)&lt;&gt;0,SUMIF(Invoices!K:L,A672,Invoices!L:L)/COUNTIF(Invoices!K:L,A672),0),IF(COUNTIF(Invoices!M:N,A672)&lt;&gt;0,IF(COUNTIF(Invoices!M:N,A672)&lt;&gt;0,SUMIF(Invoices!M:N,A672,Invoices!N:N)/COUNTIF(Invoices!M:N,A672),0),IF(COUNTIF(Invoices!O:P,A672)&lt;&gt;0,IF(COUNTIF(Invoices!O:P,A672)&lt;&gt;0,SUMIF(Invoices!O:P,A672,Invoices!P:P)/COUNTIF(Invoices!O:P,A672),0),IF(COUNTIF(Invoices!Q:R,A672)&lt;&gt;0,IF(COUNTIF(Invoices!Q:R,A672)&lt;&gt;0,SUMIF(Invoices!Q:R,A672,Invoices!R:R)/COUNTIF(Invoices!Q:R,A672),0),IF(COUNTIF(Invoices!S:T,A672)&lt;&gt;0,IF(COUNTIF(Invoices!S:T,A672)&lt;&gt;0,SUMIF(Invoices!S:T,A672,Invoices!T:T)/COUNTIF(Invoices!S:T,A672),0),IF(COUNTIF(Invoices!U:V,A672)&lt;&gt;0,IF(COUNTIF(Invoices!U:V,A672)&lt;&gt;0,SUMIF(Invoices!U:V,A672,Invoices!V:V)/COUNTIF(Invoices!U:V,A672),0),IF(COUNTIF(Invoices!W:X,A672)&lt;&gt;0,IF(COUNTIF(Invoices!W:X,A672)&lt;&gt;0,SUMIF(Invoices!W:X,A672,Invoices!X:X)/COUNTIF(Invoices!W:X,A672),0),IF(COUNTIF(Invoices!Y:Z,A672)&lt;&gt;0,IF(COUNTIF(Invoices!Y:Z,A672)&lt;&gt;0,SUMIF(Invoices!Y:Z,A672,Invoices!Z:Z)/COUNTIF(Invoices!Y:Z,A672),0),IF(COUNTIF(Invoices!AA:AB,A672)&lt;&gt;0,IF(COUNTIF(Invoices!AA:AB,A672)&lt;&gt;0,SUMIF(Invoices!AA:AB,A672,Invoices!AB:AB)/COUNTIF(Invoices!AA:AB,A672),0),IF(COUNTIF(Invoices!AC:AD,A672)&lt;&gt;0,IF(COUNTIF(Invoices!AC:AD,A672)&lt;&gt;0,SUMIF(Invoices!AC:AD,A672,Invoices!AD:AD)/COUNTIF(Invoices!AC:AD,A672),0),IF(COUNTIF(Invoices!AE:AF,A672)&lt;&gt;0,IF(COUNTIF(Invoices!AE:AF,A672)&lt;&gt;0,SUMIF(Invoices!AE:AF,A672,Invoices!AF:AF)/COUNTIF(Invoices!AE:AF,A672),0),IF(COUNTIF(Invoices!AG:AH,A672)&lt;&gt;0,IF(COUNTIF(Invoices!AG:AH,A672)&lt;&gt;0,SUMIF(Invoices!AG:AH,A672,Invoices!AH:AH)/COUNTIF(Invoices!AG:AH,A672),0),IF(COUNTIF(Invoices!AI:AJ,A672)&lt;&gt;0,IF(COUNTIF(Invoices!AI:AJ,A672)&lt;&gt;0,SUMIF(Invoices!AI:AJ,A672,Invoices!AJ:AJ)/COUNTIF(Invoices!AI:AJ,A672),0),IF(COUNTIF(Invoices!AK:AL,A672)&lt;&gt;0,IF(COUNTIF(Invoices!AK:AL,A672)&lt;&gt;0,SUMIF(Invoices!AK:AL,A672,Invoices!AL:AL)/COUNTIF(Invoices!AK:AL,A672),0),IF(COUNTIF(Invoices!AM:AN,A672)&lt;&gt;0,IF(COUNTIF(Invoices!AM:AN,A672)&lt;&gt;0,SUMIF(Invoices!AM:AN,A672,Invoices!AN:AN)/COUNTIF(Invoices!AM:AN,A672),0),"Not Available")))))))))))))))</f>
        <v>0.99</v>
      </c>
    </row>
    <row r="673" spans="1:5" ht="13" x14ac:dyDescent="0.15">
      <c r="A673" s="6" t="s">
        <v>1776</v>
      </c>
      <c r="C673" s="6" t="s">
        <v>692</v>
      </c>
      <c r="D673" s="6" t="s">
        <v>693</v>
      </c>
      <c r="E673">
        <f ca="1">IF(COUNTIF(Invoices!K:L,A673)&lt;&gt;0,IF(COUNTIF(Invoices!K:L,A673)&lt;&gt;0,SUMIF(Invoices!K:L,A673,Invoices!L:L)/COUNTIF(Invoices!K:L,A673),0),IF(COUNTIF(Invoices!M:N,A673)&lt;&gt;0,IF(COUNTIF(Invoices!M:N,A673)&lt;&gt;0,SUMIF(Invoices!M:N,A673,Invoices!N:N)/COUNTIF(Invoices!M:N,A673),0),IF(COUNTIF(Invoices!O:P,A673)&lt;&gt;0,IF(COUNTIF(Invoices!O:P,A673)&lt;&gt;0,SUMIF(Invoices!O:P,A673,Invoices!P:P)/COUNTIF(Invoices!O:P,A673),0),IF(COUNTIF(Invoices!Q:R,A673)&lt;&gt;0,IF(COUNTIF(Invoices!Q:R,A673)&lt;&gt;0,SUMIF(Invoices!Q:R,A673,Invoices!R:R)/COUNTIF(Invoices!Q:R,A673),0),IF(COUNTIF(Invoices!S:T,A673)&lt;&gt;0,IF(COUNTIF(Invoices!S:T,A673)&lt;&gt;0,SUMIF(Invoices!S:T,A673,Invoices!T:T)/COUNTIF(Invoices!S:T,A673),0),IF(COUNTIF(Invoices!U:V,A673)&lt;&gt;0,IF(COUNTIF(Invoices!U:V,A673)&lt;&gt;0,SUMIF(Invoices!U:V,A673,Invoices!V:V)/COUNTIF(Invoices!U:V,A673),0),IF(COUNTIF(Invoices!W:X,A673)&lt;&gt;0,IF(COUNTIF(Invoices!W:X,A673)&lt;&gt;0,SUMIF(Invoices!W:X,A673,Invoices!X:X)/COUNTIF(Invoices!W:X,A673),0),IF(COUNTIF(Invoices!Y:Z,A673)&lt;&gt;0,IF(COUNTIF(Invoices!Y:Z,A673)&lt;&gt;0,SUMIF(Invoices!Y:Z,A673,Invoices!Z:Z)/COUNTIF(Invoices!Y:Z,A673),0),IF(COUNTIF(Invoices!AA:AB,A673)&lt;&gt;0,IF(COUNTIF(Invoices!AA:AB,A673)&lt;&gt;0,SUMIF(Invoices!AA:AB,A673,Invoices!AB:AB)/COUNTIF(Invoices!AA:AB,A673),0),IF(COUNTIF(Invoices!AC:AD,A673)&lt;&gt;0,IF(COUNTIF(Invoices!AC:AD,A673)&lt;&gt;0,SUMIF(Invoices!AC:AD,A673,Invoices!AD:AD)/COUNTIF(Invoices!AC:AD,A673),0),IF(COUNTIF(Invoices!AE:AF,A673)&lt;&gt;0,IF(COUNTIF(Invoices!AE:AF,A673)&lt;&gt;0,SUMIF(Invoices!AE:AF,A673,Invoices!AF:AF)/COUNTIF(Invoices!AE:AF,A673),0),IF(COUNTIF(Invoices!AG:AH,A673)&lt;&gt;0,IF(COUNTIF(Invoices!AG:AH,A673)&lt;&gt;0,SUMIF(Invoices!AG:AH,A673,Invoices!AH:AH)/COUNTIF(Invoices!AG:AH,A673),0),IF(COUNTIF(Invoices!AI:AJ,A673)&lt;&gt;0,IF(COUNTIF(Invoices!AI:AJ,A673)&lt;&gt;0,SUMIF(Invoices!AI:AJ,A673,Invoices!AJ:AJ)/COUNTIF(Invoices!AI:AJ,A673),0),IF(COUNTIF(Invoices!AK:AL,A673)&lt;&gt;0,IF(COUNTIF(Invoices!AK:AL,A673)&lt;&gt;0,SUMIF(Invoices!AK:AL,A673,Invoices!AL:AL)/COUNTIF(Invoices!AK:AL,A673),0),IF(COUNTIF(Invoices!AM:AN,A673)&lt;&gt;0,IF(COUNTIF(Invoices!AM:AN,A673)&lt;&gt;0,SUMIF(Invoices!AM:AN,A673,Invoices!AN:AN)/COUNTIF(Invoices!AM:AN,A673),0),"Not Available")))))))))))))))</f>
        <v>1.99</v>
      </c>
    </row>
    <row r="674" spans="1:5" ht="13" x14ac:dyDescent="0.15">
      <c r="A674" s="6" t="s">
        <v>1777</v>
      </c>
      <c r="C674" s="6" t="s">
        <v>692</v>
      </c>
      <c r="D674" s="6" t="s">
        <v>693</v>
      </c>
      <c r="E674">
        <f ca="1">IF(COUNTIF(Invoices!K:L,A674)&lt;&gt;0,IF(COUNTIF(Invoices!K:L,A674)&lt;&gt;0,SUMIF(Invoices!K:L,A674,Invoices!L:L)/COUNTIF(Invoices!K:L,A674),0),IF(COUNTIF(Invoices!M:N,A674)&lt;&gt;0,IF(COUNTIF(Invoices!M:N,A674)&lt;&gt;0,SUMIF(Invoices!M:N,A674,Invoices!N:N)/COUNTIF(Invoices!M:N,A674),0),IF(COUNTIF(Invoices!O:P,A674)&lt;&gt;0,IF(COUNTIF(Invoices!O:P,A674)&lt;&gt;0,SUMIF(Invoices!O:P,A674,Invoices!P:P)/COUNTIF(Invoices!O:P,A674),0),IF(COUNTIF(Invoices!Q:R,A674)&lt;&gt;0,IF(COUNTIF(Invoices!Q:R,A674)&lt;&gt;0,SUMIF(Invoices!Q:R,A674,Invoices!R:R)/COUNTIF(Invoices!Q:R,A674),0),IF(COUNTIF(Invoices!S:T,A674)&lt;&gt;0,IF(COUNTIF(Invoices!S:T,A674)&lt;&gt;0,SUMIF(Invoices!S:T,A674,Invoices!T:T)/COUNTIF(Invoices!S:T,A674),0),IF(COUNTIF(Invoices!U:V,A674)&lt;&gt;0,IF(COUNTIF(Invoices!U:V,A674)&lt;&gt;0,SUMIF(Invoices!U:V,A674,Invoices!V:V)/COUNTIF(Invoices!U:V,A674),0),IF(COUNTIF(Invoices!W:X,A674)&lt;&gt;0,IF(COUNTIF(Invoices!W:X,A674)&lt;&gt;0,SUMIF(Invoices!W:X,A674,Invoices!X:X)/COUNTIF(Invoices!W:X,A674),0),IF(COUNTIF(Invoices!Y:Z,A674)&lt;&gt;0,IF(COUNTIF(Invoices!Y:Z,A674)&lt;&gt;0,SUMIF(Invoices!Y:Z,A674,Invoices!Z:Z)/COUNTIF(Invoices!Y:Z,A674),0),IF(COUNTIF(Invoices!AA:AB,A674)&lt;&gt;0,IF(COUNTIF(Invoices!AA:AB,A674)&lt;&gt;0,SUMIF(Invoices!AA:AB,A674,Invoices!AB:AB)/COUNTIF(Invoices!AA:AB,A674),0),IF(COUNTIF(Invoices!AC:AD,A674)&lt;&gt;0,IF(COUNTIF(Invoices!AC:AD,A674)&lt;&gt;0,SUMIF(Invoices!AC:AD,A674,Invoices!AD:AD)/COUNTIF(Invoices!AC:AD,A674),0),IF(COUNTIF(Invoices!AE:AF,A674)&lt;&gt;0,IF(COUNTIF(Invoices!AE:AF,A674)&lt;&gt;0,SUMIF(Invoices!AE:AF,A674,Invoices!AF:AF)/COUNTIF(Invoices!AE:AF,A674),0),IF(COUNTIF(Invoices!AG:AH,A674)&lt;&gt;0,IF(COUNTIF(Invoices!AG:AH,A674)&lt;&gt;0,SUMIF(Invoices!AG:AH,A674,Invoices!AH:AH)/COUNTIF(Invoices!AG:AH,A674),0),IF(COUNTIF(Invoices!AI:AJ,A674)&lt;&gt;0,IF(COUNTIF(Invoices!AI:AJ,A674)&lt;&gt;0,SUMIF(Invoices!AI:AJ,A674,Invoices!AJ:AJ)/COUNTIF(Invoices!AI:AJ,A674),0),IF(COUNTIF(Invoices!AK:AL,A674)&lt;&gt;0,IF(COUNTIF(Invoices!AK:AL,A674)&lt;&gt;0,SUMIF(Invoices!AK:AL,A674,Invoices!AL:AL)/COUNTIF(Invoices!AK:AL,A674),0),IF(COUNTIF(Invoices!AM:AN,A674)&lt;&gt;0,IF(COUNTIF(Invoices!AM:AN,A674)&lt;&gt;0,SUMIF(Invoices!AM:AN,A674,Invoices!AN:AN)/COUNTIF(Invoices!AM:AN,A674),0),"Not Available")))))))))))))))</f>
        <v>1.99</v>
      </c>
    </row>
    <row r="675" spans="1:5" ht="13" x14ac:dyDescent="0.15">
      <c r="A675" s="6" t="s">
        <v>1778</v>
      </c>
      <c r="B675" s="6" t="s">
        <v>719</v>
      </c>
      <c r="C675" s="6" t="s">
        <v>720</v>
      </c>
      <c r="D675" s="6" t="s">
        <v>562</v>
      </c>
      <c r="E675">
        <f ca="1">IF(COUNTIF(Invoices!K:L,A675)&lt;&gt;0,IF(COUNTIF(Invoices!K:L,A675)&lt;&gt;0,SUMIF(Invoices!K:L,A675,Invoices!L:L)/COUNTIF(Invoices!K:L,A675),0),IF(COUNTIF(Invoices!M:N,A675)&lt;&gt;0,IF(COUNTIF(Invoices!M:N,A675)&lt;&gt;0,SUMIF(Invoices!M:N,A675,Invoices!N:N)/COUNTIF(Invoices!M:N,A675),0),IF(COUNTIF(Invoices!O:P,A675)&lt;&gt;0,IF(COUNTIF(Invoices!O:P,A675)&lt;&gt;0,SUMIF(Invoices!O:P,A675,Invoices!P:P)/COUNTIF(Invoices!O:P,A675),0),IF(COUNTIF(Invoices!Q:R,A675)&lt;&gt;0,IF(COUNTIF(Invoices!Q:R,A675)&lt;&gt;0,SUMIF(Invoices!Q:R,A675,Invoices!R:R)/COUNTIF(Invoices!Q:R,A675),0),IF(COUNTIF(Invoices!S:T,A675)&lt;&gt;0,IF(COUNTIF(Invoices!S:T,A675)&lt;&gt;0,SUMIF(Invoices!S:T,A675,Invoices!T:T)/COUNTIF(Invoices!S:T,A675),0),IF(COUNTIF(Invoices!U:V,A675)&lt;&gt;0,IF(COUNTIF(Invoices!U:V,A675)&lt;&gt;0,SUMIF(Invoices!U:V,A675,Invoices!V:V)/COUNTIF(Invoices!U:V,A675),0),IF(COUNTIF(Invoices!W:X,A675)&lt;&gt;0,IF(COUNTIF(Invoices!W:X,A675)&lt;&gt;0,SUMIF(Invoices!W:X,A675,Invoices!X:X)/COUNTIF(Invoices!W:X,A675),0),IF(COUNTIF(Invoices!Y:Z,A675)&lt;&gt;0,IF(COUNTIF(Invoices!Y:Z,A675)&lt;&gt;0,SUMIF(Invoices!Y:Z,A675,Invoices!Z:Z)/COUNTIF(Invoices!Y:Z,A675),0),IF(COUNTIF(Invoices!AA:AB,A675)&lt;&gt;0,IF(COUNTIF(Invoices!AA:AB,A675)&lt;&gt;0,SUMIF(Invoices!AA:AB,A675,Invoices!AB:AB)/COUNTIF(Invoices!AA:AB,A675),0),IF(COUNTIF(Invoices!AC:AD,A675)&lt;&gt;0,IF(COUNTIF(Invoices!AC:AD,A675)&lt;&gt;0,SUMIF(Invoices!AC:AD,A675,Invoices!AD:AD)/COUNTIF(Invoices!AC:AD,A675),0),IF(COUNTIF(Invoices!AE:AF,A675)&lt;&gt;0,IF(COUNTIF(Invoices!AE:AF,A675)&lt;&gt;0,SUMIF(Invoices!AE:AF,A675,Invoices!AF:AF)/COUNTIF(Invoices!AE:AF,A675),0),IF(COUNTIF(Invoices!AG:AH,A675)&lt;&gt;0,IF(COUNTIF(Invoices!AG:AH,A675)&lt;&gt;0,SUMIF(Invoices!AG:AH,A675,Invoices!AH:AH)/COUNTIF(Invoices!AG:AH,A675),0),IF(COUNTIF(Invoices!AI:AJ,A675)&lt;&gt;0,IF(COUNTIF(Invoices!AI:AJ,A675)&lt;&gt;0,SUMIF(Invoices!AI:AJ,A675,Invoices!AJ:AJ)/COUNTIF(Invoices!AI:AJ,A675),0),IF(COUNTIF(Invoices!AK:AL,A675)&lt;&gt;0,IF(COUNTIF(Invoices!AK:AL,A675)&lt;&gt;0,SUMIF(Invoices!AK:AL,A675,Invoices!AL:AL)/COUNTIF(Invoices!AK:AL,A675),0),IF(COUNTIF(Invoices!AM:AN,A675)&lt;&gt;0,IF(COUNTIF(Invoices!AM:AN,A675)&lt;&gt;0,SUMIF(Invoices!AM:AN,A675,Invoices!AN:AN)/COUNTIF(Invoices!AM:AN,A675),0),"Not Available")))))))))))))))</f>
        <v>0.99</v>
      </c>
    </row>
    <row r="676" spans="1:5" ht="13" x14ac:dyDescent="0.15">
      <c r="A676" s="6" t="s">
        <v>1779</v>
      </c>
      <c r="C676" s="6" t="s">
        <v>939</v>
      </c>
      <c r="D676" s="6" t="s">
        <v>940</v>
      </c>
      <c r="E676" t="str">
        <f>IF(COUNTIF(Invoices!K:L,A676)&lt;&gt;0,IF(COUNTIF(Invoices!K:L,A676)&lt;&gt;0,SUMIF(Invoices!K:L,A676,Invoices!L:L)/COUNTIF(Invoices!K:L,A676),0),IF(COUNTIF(Invoices!M:N,A676)&lt;&gt;0,IF(COUNTIF(Invoices!M:N,A676)&lt;&gt;0,SUMIF(Invoices!M:N,A676,Invoices!N:N)/COUNTIF(Invoices!M:N,A676),0),IF(COUNTIF(Invoices!O:P,A676)&lt;&gt;0,IF(COUNTIF(Invoices!O:P,A676)&lt;&gt;0,SUMIF(Invoices!O:P,A676,Invoices!P:P)/COUNTIF(Invoices!O:P,A676),0),IF(COUNTIF(Invoices!Q:R,A676)&lt;&gt;0,IF(COUNTIF(Invoices!Q:R,A676)&lt;&gt;0,SUMIF(Invoices!Q:R,A676,Invoices!R:R)/COUNTIF(Invoices!Q:R,A676),0),IF(COUNTIF(Invoices!S:T,A676)&lt;&gt;0,IF(COUNTIF(Invoices!S:T,A676)&lt;&gt;0,SUMIF(Invoices!S:T,A676,Invoices!T:T)/COUNTIF(Invoices!S:T,A676),0),IF(COUNTIF(Invoices!U:V,A676)&lt;&gt;0,IF(COUNTIF(Invoices!U:V,A676)&lt;&gt;0,SUMIF(Invoices!U:V,A676,Invoices!V:V)/COUNTIF(Invoices!U:V,A676),0),IF(COUNTIF(Invoices!W:X,A676)&lt;&gt;0,IF(COUNTIF(Invoices!W:X,A676)&lt;&gt;0,SUMIF(Invoices!W:X,A676,Invoices!X:X)/COUNTIF(Invoices!W:X,A676),0),IF(COUNTIF(Invoices!Y:Z,A676)&lt;&gt;0,IF(COUNTIF(Invoices!Y:Z,A676)&lt;&gt;0,SUMIF(Invoices!Y:Z,A676,Invoices!Z:Z)/COUNTIF(Invoices!Y:Z,A676),0),IF(COUNTIF(Invoices!AA:AB,A676)&lt;&gt;0,IF(COUNTIF(Invoices!AA:AB,A676)&lt;&gt;0,SUMIF(Invoices!AA:AB,A676,Invoices!AB:AB)/COUNTIF(Invoices!AA:AB,A676),0),IF(COUNTIF(Invoices!AC:AD,A676)&lt;&gt;0,IF(COUNTIF(Invoices!AC:AD,A676)&lt;&gt;0,SUMIF(Invoices!AC:AD,A676,Invoices!AD:AD)/COUNTIF(Invoices!AC:AD,A676),0),IF(COUNTIF(Invoices!AE:AF,A676)&lt;&gt;0,IF(COUNTIF(Invoices!AE:AF,A676)&lt;&gt;0,SUMIF(Invoices!AE:AF,A676,Invoices!AF:AF)/COUNTIF(Invoices!AE:AF,A676),0),IF(COUNTIF(Invoices!AG:AH,A676)&lt;&gt;0,IF(COUNTIF(Invoices!AG:AH,A676)&lt;&gt;0,SUMIF(Invoices!AG:AH,A676,Invoices!AH:AH)/COUNTIF(Invoices!AG:AH,A676),0),IF(COUNTIF(Invoices!AI:AJ,A676)&lt;&gt;0,IF(COUNTIF(Invoices!AI:AJ,A676)&lt;&gt;0,SUMIF(Invoices!AI:AJ,A676,Invoices!AJ:AJ)/COUNTIF(Invoices!AI:AJ,A676),0),IF(COUNTIF(Invoices!AK:AL,A676)&lt;&gt;0,IF(COUNTIF(Invoices!AK:AL,A676)&lt;&gt;0,SUMIF(Invoices!AK:AL,A676,Invoices!AL:AL)/COUNTIF(Invoices!AK:AL,A676),0),IF(COUNTIF(Invoices!AM:AN,A676)&lt;&gt;0,IF(COUNTIF(Invoices!AM:AN,A676)&lt;&gt;0,SUMIF(Invoices!AM:AN,A676,Invoices!AN:AN)/COUNTIF(Invoices!AM:AN,A676),0),"Not Available")))))))))))))))</f>
        <v>Not Available</v>
      </c>
    </row>
    <row r="677" spans="1:5" ht="13" x14ac:dyDescent="0.15">
      <c r="A677" s="6" t="s">
        <v>1780</v>
      </c>
      <c r="B677" s="6" t="s">
        <v>1781</v>
      </c>
      <c r="C677" s="6" t="s">
        <v>1782</v>
      </c>
      <c r="D677" s="6" t="s">
        <v>1783</v>
      </c>
      <c r="E677">
        <f ca="1">IF(COUNTIF(Invoices!K:L,A677)&lt;&gt;0,IF(COUNTIF(Invoices!K:L,A677)&lt;&gt;0,SUMIF(Invoices!K:L,A677,Invoices!L:L)/COUNTIF(Invoices!K:L,A677),0),IF(COUNTIF(Invoices!M:N,A677)&lt;&gt;0,IF(COUNTIF(Invoices!M:N,A677)&lt;&gt;0,SUMIF(Invoices!M:N,A677,Invoices!N:N)/COUNTIF(Invoices!M:N,A677),0),IF(COUNTIF(Invoices!O:P,A677)&lt;&gt;0,IF(COUNTIF(Invoices!O:P,A677)&lt;&gt;0,SUMIF(Invoices!O:P,A677,Invoices!P:P)/COUNTIF(Invoices!O:P,A677),0),IF(COUNTIF(Invoices!Q:R,A677)&lt;&gt;0,IF(COUNTIF(Invoices!Q:R,A677)&lt;&gt;0,SUMIF(Invoices!Q:R,A677,Invoices!R:R)/COUNTIF(Invoices!Q:R,A677),0),IF(COUNTIF(Invoices!S:T,A677)&lt;&gt;0,IF(COUNTIF(Invoices!S:T,A677)&lt;&gt;0,SUMIF(Invoices!S:T,A677,Invoices!T:T)/COUNTIF(Invoices!S:T,A677),0),IF(COUNTIF(Invoices!U:V,A677)&lt;&gt;0,IF(COUNTIF(Invoices!U:V,A677)&lt;&gt;0,SUMIF(Invoices!U:V,A677,Invoices!V:V)/COUNTIF(Invoices!U:V,A677),0),IF(COUNTIF(Invoices!W:X,A677)&lt;&gt;0,IF(COUNTIF(Invoices!W:X,A677)&lt;&gt;0,SUMIF(Invoices!W:X,A677,Invoices!X:X)/COUNTIF(Invoices!W:X,A677),0),IF(COUNTIF(Invoices!Y:Z,A677)&lt;&gt;0,IF(COUNTIF(Invoices!Y:Z,A677)&lt;&gt;0,SUMIF(Invoices!Y:Z,A677,Invoices!Z:Z)/COUNTIF(Invoices!Y:Z,A677),0),IF(COUNTIF(Invoices!AA:AB,A677)&lt;&gt;0,IF(COUNTIF(Invoices!AA:AB,A677)&lt;&gt;0,SUMIF(Invoices!AA:AB,A677,Invoices!AB:AB)/COUNTIF(Invoices!AA:AB,A677),0),IF(COUNTIF(Invoices!AC:AD,A677)&lt;&gt;0,IF(COUNTIF(Invoices!AC:AD,A677)&lt;&gt;0,SUMIF(Invoices!AC:AD,A677,Invoices!AD:AD)/COUNTIF(Invoices!AC:AD,A677),0),IF(COUNTIF(Invoices!AE:AF,A677)&lt;&gt;0,IF(COUNTIF(Invoices!AE:AF,A677)&lt;&gt;0,SUMIF(Invoices!AE:AF,A677,Invoices!AF:AF)/COUNTIF(Invoices!AE:AF,A677),0),IF(COUNTIF(Invoices!AG:AH,A677)&lt;&gt;0,IF(COUNTIF(Invoices!AG:AH,A677)&lt;&gt;0,SUMIF(Invoices!AG:AH,A677,Invoices!AH:AH)/COUNTIF(Invoices!AG:AH,A677),0),IF(COUNTIF(Invoices!AI:AJ,A677)&lt;&gt;0,IF(COUNTIF(Invoices!AI:AJ,A677)&lt;&gt;0,SUMIF(Invoices!AI:AJ,A677,Invoices!AJ:AJ)/COUNTIF(Invoices!AI:AJ,A677),0),IF(COUNTIF(Invoices!AK:AL,A677)&lt;&gt;0,IF(COUNTIF(Invoices!AK:AL,A677)&lt;&gt;0,SUMIF(Invoices!AK:AL,A677,Invoices!AL:AL)/COUNTIF(Invoices!AK:AL,A677),0),IF(COUNTIF(Invoices!AM:AN,A677)&lt;&gt;0,IF(COUNTIF(Invoices!AM:AN,A677)&lt;&gt;0,SUMIF(Invoices!AM:AN,A677,Invoices!AN:AN)/COUNTIF(Invoices!AM:AN,A677),0),"Not Available")))))))))))))))</f>
        <v>0.99</v>
      </c>
    </row>
    <row r="678" spans="1:5" ht="13" x14ac:dyDescent="0.15">
      <c r="A678" s="6" t="s">
        <v>1784</v>
      </c>
      <c r="B678" s="6" t="s">
        <v>1344</v>
      </c>
      <c r="C678" s="6" t="s">
        <v>954</v>
      </c>
      <c r="D678" s="6" t="s">
        <v>955</v>
      </c>
      <c r="E678" t="str">
        <f>IF(COUNTIF(Invoices!K:L,A678)&lt;&gt;0,IF(COUNTIF(Invoices!K:L,A678)&lt;&gt;0,SUMIF(Invoices!K:L,A678,Invoices!L:L)/COUNTIF(Invoices!K:L,A678),0),IF(COUNTIF(Invoices!M:N,A678)&lt;&gt;0,IF(COUNTIF(Invoices!M:N,A678)&lt;&gt;0,SUMIF(Invoices!M:N,A678,Invoices!N:N)/COUNTIF(Invoices!M:N,A678),0),IF(COUNTIF(Invoices!O:P,A678)&lt;&gt;0,IF(COUNTIF(Invoices!O:P,A678)&lt;&gt;0,SUMIF(Invoices!O:P,A678,Invoices!P:P)/COUNTIF(Invoices!O:P,A678),0),IF(COUNTIF(Invoices!Q:R,A678)&lt;&gt;0,IF(COUNTIF(Invoices!Q:R,A678)&lt;&gt;0,SUMIF(Invoices!Q:R,A678,Invoices!R:R)/COUNTIF(Invoices!Q:R,A678),0),IF(COUNTIF(Invoices!S:T,A678)&lt;&gt;0,IF(COUNTIF(Invoices!S:T,A678)&lt;&gt;0,SUMIF(Invoices!S:T,A678,Invoices!T:T)/COUNTIF(Invoices!S:T,A678),0),IF(COUNTIF(Invoices!U:V,A678)&lt;&gt;0,IF(COUNTIF(Invoices!U:V,A678)&lt;&gt;0,SUMIF(Invoices!U:V,A678,Invoices!V:V)/COUNTIF(Invoices!U:V,A678),0),IF(COUNTIF(Invoices!W:X,A678)&lt;&gt;0,IF(COUNTIF(Invoices!W:X,A678)&lt;&gt;0,SUMIF(Invoices!W:X,A678,Invoices!X:X)/COUNTIF(Invoices!W:X,A678),0),IF(COUNTIF(Invoices!Y:Z,A678)&lt;&gt;0,IF(COUNTIF(Invoices!Y:Z,A678)&lt;&gt;0,SUMIF(Invoices!Y:Z,A678,Invoices!Z:Z)/COUNTIF(Invoices!Y:Z,A678),0),IF(COUNTIF(Invoices!AA:AB,A678)&lt;&gt;0,IF(COUNTIF(Invoices!AA:AB,A678)&lt;&gt;0,SUMIF(Invoices!AA:AB,A678,Invoices!AB:AB)/COUNTIF(Invoices!AA:AB,A678),0),IF(COUNTIF(Invoices!AC:AD,A678)&lt;&gt;0,IF(COUNTIF(Invoices!AC:AD,A678)&lt;&gt;0,SUMIF(Invoices!AC:AD,A678,Invoices!AD:AD)/COUNTIF(Invoices!AC:AD,A678),0),IF(COUNTIF(Invoices!AE:AF,A678)&lt;&gt;0,IF(COUNTIF(Invoices!AE:AF,A678)&lt;&gt;0,SUMIF(Invoices!AE:AF,A678,Invoices!AF:AF)/COUNTIF(Invoices!AE:AF,A678),0),IF(COUNTIF(Invoices!AG:AH,A678)&lt;&gt;0,IF(COUNTIF(Invoices!AG:AH,A678)&lt;&gt;0,SUMIF(Invoices!AG:AH,A678,Invoices!AH:AH)/COUNTIF(Invoices!AG:AH,A678),0),IF(COUNTIF(Invoices!AI:AJ,A678)&lt;&gt;0,IF(COUNTIF(Invoices!AI:AJ,A678)&lt;&gt;0,SUMIF(Invoices!AI:AJ,A678,Invoices!AJ:AJ)/COUNTIF(Invoices!AI:AJ,A678),0),IF(COUNTIF(Invoices!AK:AL,A678)&lt;&gt;0,IF(COUNTIF(Invoices!AK:AL,A678)&lt;&gt;0,SUMIF(Invoices!AK:AL,A678,Invoices!AL:AL)/COUNTIF(Invoices!AK:AL,A678),0),IF(COUNTIF(Invoices!AM:AN,A678)&lt;&gt;0,IF(COUNTIF(Invoices!AM:AN,A678)&lt;&gt;0,SUMIF(Invoices!AM:AN,A678,Invoices!AN:AN)/COUNTIF(Invoices!AM:AN,A678),0),"Not Available")))))))))))))))</f>
        <v>Not Available</v>
      </c>
    </row>
    <row r="679" spans="1:5" ht="13" x14ac:dyDescent="0.15">
      <c r="A679" s="6" t="s">
        <v>1785</v>
      </c>
      <c r="B679" s="6" t="s">
        <v>1786</v>
      </c>
      <c r="C679" s="6" t="s">
        <v>735</v>
      </c>
      <c r="D679" s="6" t="s">
        <v>736</v>
      </c>
      <c r="E679" t="str">
        <f>IF(COUNTIF(Invoices!K:L,A679)&lt;&gt;0,IF(COUNTIF(Invoices!K:L,A679)&lt;&gt;0,SUMIF(Invoices!K:L,A679,Invoices!L:L)/COUNTIF(Invoices!K:L,A679),0),IF(COUNTIF(Invoices!M:N,A679)&lt;&gt;0,IF(COUNTIF(Invoices!M:N,A679)&lt;&gt;0,SUMIF(Invoices!M:N,A679,Invoices!N:N)/COUNTIF(Invoices!M:N,A679),0),IF(COUNTIF(Invoices!O:P,A679)&lt;&gt;0,IF(COUNTIF(Invoices!O:P,A679)&lt;&gt;0,SUMIF(Invoices!O:P,A679,Invoices!P:P)/COUNTIF(Invoices!O:P,A679),0),IF(COUNTIF(Invoices!Q:R,A679)&lt;&gt;0,IF(COUNTIF(Invoices!Q:R,A679)&lt;&gt;0,SUMIF(Invoices!Q:R,A679,Invoices!R:R)/COUNTIF(Invoices!Q:R,A679),0),IF(COUNTIF(Invoices!S:T,A679)&lt;&gt;0,IF(COUNTIF(Invoices!S:T,A679)&lt;&gt;0,SUMIF(Invoices!S:T,A679,Invoices!T:T)/COUNTIF(Invoices!S:T,A679),0),IF(COUNTIF(Invoices!U:V,A679)&lt;&gt;0,IF(COUNTIF(Invoices!U:V,A679)&lt;&gt;0,SUMIF(Invoices!U:V,A679,Invoices!V:V)/COUNTIF(Invoices!U:V,A679),0),IF(COUNTIF(Invoices!W:X,A679)&lt;&gt;0,IF(COUNTIF(Invoices!W:X,A679)&lt;&gt;0,SUMIF(Invoices!W:X,A679,Invoices!X:X)/COUNTIF(Invoices!W:X,A679),0),IF(COUNTIF(Invoices!Y:Z,A679)&lt;&gt;0,IF(COUNTIF(Invoices!Y:Z,A679)&lt;&gt;0,SUMIF(Invoices!Y:Z,A679,Invoices!Z:Z)/COUNTIF(Invoices!Y:Z,A679),0),IF(COUNTIF(Invoices!AA:AB,A679)&lt;&gt;0,IF(COUNTIF(Invoices!AA:AB,A679)&lt;&gt;0,SUMIF(Invoices!AA:AB,A679,Invoices!AB:AB)/COUNTIF(Invoices!AA:AB,A679),0),IF(COUNTIF(Invoices!AC:AD,A679)&lt;&gt;0,IF(COUNTIF(Invoices!AC:AD,A679)&lt;&gt;0,SUMIF(Invoices!AC:AD,A679,Invoices!AD:AD)/COUNTIF(Invoices!AC:AD,A679),0),IF(COUNTIF(Invoices!AE:AF,A679)&lt;&gt;0,IF(COUNTIF(Invoices!AE:AF,A679)&lt;&gt;0,SUMIF(Invoices!AE:AF,A679,Invoices!AF:AF)/COUNTIF(Invoices!AE:AF,A679),0),IF(COUNTIF(Invoices!AG:AH,A679)&lt;&gt;0,IF(COUNTIF(Invoices!AG:AH,A679)&lt;&gt;0,SUMIF(Invoices!AG:AH,A679,Invoices!AH:AH)/COUNTIF(Invoices!AG:AH,A679),0),IF(COUNTIF(Invoices!AI:AJ,A679)&lt;&gt;0,IF(COUNTIF(Invoices!AI:AJ,A679)&lt;&gt;0,SUMIF(Invoices!AI:AJ,A679,Invoices!AJ:AJ)/COUNTIF(Invoices!AI:AJ,A679),0),IF(COUNTIF(Invoices!AK:AL,A679)&lt;&gt;0,IF(COUNTIF(Invoices!AK:AL,A679)&lt;&gt;0,SUMIF(Invoices!AK:AL,A679,Invoices!AL:AL)/COUNTIF(Invoices!AK:AL,A679),0),IF(COUNTIF(Invoices!AM:AN,A679)&lt;&gt;0,IF(COUNTIF(Invoices!AM:AN,A679)&lt;&gt;0,SUMIF(Invoices!AM:AN,A679,Invoices!AN:AN)/COUNTIF(Invoices!AM:AN,A679),0),"Not Available")))))))))))))))</f>
        <v>Not Available</v>
      </c>
    </row>
    <row r="680" spans="1:5" ht="13" x14ac:dyDescent="0.15">
      <c r="A680" s="6" t="s">
        <v>1787</v>
      </c>
      <c r="C680" s="6" t="s">
        <v>735</v>
      </c>
      <c r="D680" s="6" t="s">
        <v>736</v>
      </c>
      <c r="E680">
        <f ca="1">IF(COUNTIF(Invoices!K:L,A680)&lt;&gt;0,IF(COUNTIF(Invoices!K:L,A680)&lt;&gt;0,SUMIF(Invoices!K:L,A680,Invoices!L:L)/COUNTIF(Invoices!K:L,A680),0),IF(COUNTIF(Invoices!M:N,A680)&lt;&gt;0,IF(COUNTIF(Invoices!M:N,A680)&lt;&gt;0,SUMIF(Invoices!M:N,A680,Invoices!N:N)/COUNTIF(Invoices!M:N,A680),0),IF(COUNTIF(Invoices!O:P,A680)&lt;&gt;0,IF(COUNTIF(Invoices!O:P,A680)&lt;&gt;0,SUMIF(Invoices!O:P,A680,Invoices!P:P)/COUNTIF(Invoices!O:P,A680),0),IF(COUNTIF(Invoices!Q:R,A680)&lt;&gt;0,IF(COUNTIF(Invoices!Q:R,A680)&lt;&gt;0,SUMIF(Invoices!Q:R,A680,Invoices!R:R)/COUNTIF(Invoices!Q:R,A680),0),IF(COUNTIF(Invoices!S:T,A680)&lt;&gt;0,IF(COUNTIF(Invoices!S:T,A680)&lt;&gt;0,SUMIF(Invoices!S:T,A680,Invoices!T:T)/COUNTIF(Invoices!S:T,A680),0),IF(COUNTIF(Invoices!U:V,A680)&lt;&gt;0,IF(COUNTIF(Invoices!U:V,A680)&lt;&gt;0,SUMIF(Invoices!U:V,A680,Invoices!V:V)/COUNTIF(Invoices!U:V,A680),0),IF(COUNTIF(Invoices!W:X,A680)&lt;&gt;0,IF(COUNTIF(Invoices!W:X,A680)&lt;&gt;0,SUMIF(Invoices!W:X,A680,Invoices!X:X)/COUNTIF(Invoices!W:X,A680),0),IF(COUNTIF(Invoices!Y:Z,A680)&lt;&gt;0,IF(COUNTIF(Invoices!Y:Z,A680)&lt;&gt;0,SUMIF(Invoices!Y:Z,A680,Invoices!Z:Z)/COUNTIF(Invoices!Y:Z,A680),0),IF(COUNTIF(Invoices!AA:AB,A680)&lt;&gt;0,IF(COUNTIF(Invoices!AA:AB,A680)&lt;&gt;0,SUMIF(Invoices!AA:AB,A680,Invoices!AB:AB)/COUNTIF(Invoices!AA:AB,A680),0),IF(COUNTIF(Invoices!AC:AD,A680)&lt;&gt;0,IF(COUNTIF(Invoices!AC:AD,A680)&lt;&gt;0,SUMIF(Invoices!AC:AD,A680,Invoices!AD:AD)/COUNTIF(Invoices!AC:AD,A680),0),IF(COUNTIF(Invoices!AE:AF,A680)&lt;&gt;0,IF(COUNTIF(Invoices!AE:AF,A680)&lt;&gt;0,SUMIF(Invoices!AE:AF,A680,Invoices!AF:AF)/COUNTIF(Invoices!AE:AF,A680),0),IF(COUNTIF(Invoices!AG:AH,A680)&lt;&gt;0,IF(COUNTIF(Invoices!AG:AH,A680)&lt;&gt;0,SUMIF(Invoices!AG:AH,A680,Invoices!AH:AH)/COUNTIF(Invoices!AG:AH,A680),0),IF(COUNTIF(Invoices!AI:AJ,A680)&lt;&gt;0,IF(COUNTIF(Invoices!AI:AJ,A680)&lt;&gt;0,SUMIF(Invoices!AI:AJ,A680,Invoices!AJ:AJ)/COUNTIF(Invoices!AI:AJ,A680),0),IF(COUNTIF(Invoices!AK:AL,A680)&lt;&gt;0,IF(COUNTIF(Invoices!AK:AL,A680)&lt;&gt;0,SUMIF(Invoices!AK:AL,A680,Invoices!AL:AL)/COUNTIF(Invoices!AK:AL,A680),0),IF(COUNTIF(Invoices!AM:AN,A680)&lt;&gt;0,IF(COUNTIF(Invoices!AM:AN,A680)&lt;&gt;0,SUMIF(Invoices!AM:AN,A680,Invoices!AN:AN)/COUNTIF(Invoices!AM:AN,A680),0),"Not Available")))))))))))))))</f>
        <v>0.99</v>
      </c>
    </row>
    <row r="681" spans="1:5" ht="13" x14ac:dyDescent="0.15">
      <c r="A681" s="6" t="s">
        <v>1788</v>
      </c>
      <c r="B681" s="6" t="s">
        <v>1404</v>
      </c>
      <c r="C681" s="6" t="s">
        <v>1405</v>
      </c>
      <c r="D681" s="6" t="s">
        <v>1404</v>
      </c>
      <c r="E681" t="str">
        <f>IF(COUNTIF(Invoices!K:L,A681)&lt;&gt;0,IF(COUNTIF(Invoices!K:L,A681)&lt;&gt;0,SUMIF(Invoices!K:L,A681,Invoices!L:L)/COUNTIF(Invoices!K:L,A681),0),IF(COUNTIF(Invoices!M:N,A681)&lt;&gt;0,IF(COUNTIF(Invoices!M:N,A681)&lt;&gt;0,SUMIF(Invoices!M:N,A681,Invoices!N:N)/COUNTIF(Invoices!M:N,A681),0),IF(COUNTIF(Invoices!O:P,A681)&lt;&gt;0,IF(COUNTIF(Invoices!O:P,A681)&lt;&gt;0,SUMIF(Invoices!O:P,A681,Invoices!P:P)/COUNTIF(Invoices!O:P,A681),0),IF(COUNTIF(Invoices!Q:R,A681)&lt;&gt;0,IF(COUNTIF(Invoices!Q:R,A681)&lt;&gt;0,SUMIF(Invoices!Q:R,A681,Invoices!R:R)/COUNTIF(Invoices!Q:R,A681),0),IF(COUNTIF(Invoices!S:T,A681)&lt;&gt;0,IF(COUNTIF(Invoices!S:T,A681)&lt;&gt;0,SUMIF(Invoices!S:T,A681,Invoices!T:T)/COUNTIF(Invoices!S:T,A681),0),IF(COUNTIF(Invoices!U:V,A681)&lt;&gt;0,IF(COUNTIF(Invoices!U:V,A681)&lt;&gt;0,SUMIF(Invoices!U:V,A681,Invoices!V:V)/COUNTIF(Invoices!U:V,A681),0),IF(COUNTIF(Invoices!W:X,A681)&lt;&gt;0,IF(COUNTIF(Invoices!W:X,A681)&lt;&gt;0,SUMIF(Invoices!W:X,A681,Invoices!X:X)/COUNTIF(Invoices!W:X,A681),0),IF(COUNTIF(Invoices!Y:Z,A681)&lt;&gt;0,IF(COUNTIF(Invoices!Y:Z,A681)&lt;&gt;0,SUMIF(Invoices!Y:Z,A681,Invoices!Z:Z)/COUNTIF(Invoices!Y:Z,A681),0),IF(COUNTIF(Invoices!AA:AB,A681)&lt;&gt;0,IF(COUNTIF(Invoices!AA:AB,A681)&lt;&gt;0,SUMIF(Invoices!AA:AB,A681,Invoices!AB:AB)/COUNTIF(Invoices!AA:AB,A681),0),IF(COUNTIF(Invoices!AC:AD,A681)&lt;&gt;0,IF(COUNTIF(Invoices!AC:AD,A681)&lt;&gt;0,SUMIF(Invoices!AC:AD,A681,Invoices!AD:AD)/COUNTIF(Invoices!AC:AD,A681),0),IF(COUNTIF(Invoices!AE:AF,A681)&lt;&gt;0,IF(COUNTIF(Invoices!AE:AF,A681)&lt;&gt;0,SUMIF(Invoices!AE:AF,A681,Invoices!AF:AF)/COUNTIF(Invoices!AE:AF,A681),0),IF(COUNTIF(Invoices!AG:AH,A681)&lt;&gt;0,IF(COUNTIF(Invoices!AG:AH,A681)&lt;&gt;0,SUMIF(Invoices!AG:AH,A681,Invoices!AH:AH)/COUNTIF(Invoices!AG:AH,A681),0),IF(COUNTIF(Invoices!AI:AJ,A681)&lt;&gt;0,IF(COUNTIF(Invoices!AI:AJ,A681)&lt;&gt;0,SUMIF(Invoices!AI:AJ,A681,Invoices!AJ:AJ)/COUNTIF(Invoices!AI:AJ,A681),0),IF(COUNTIF(Invoices!AK:AL,A681)&lt;&gt;0,IF(COUNTIF(Invoices!AK:AL,A681)&lt;&gt;0,SUMIF(Invoices!AK:AL,A681,Invoices!AL:AL)/COUNTIF(Invoices!AK:AL,A681),0),IF(COUNTIF(Invoices!AM:AN,A681)&lt;&gt;0,IF(COUNTIF(Invoices!AM:AN,A681)&lt;&gt;0,SUMIF(Invoices!AM:AN,A681,Invoices!AN:AN)/COUNTIF(Invoices!AM:AN,A681),0),"Not Available")))))))))))))))</f>
        <v>Not Available</v>
      </c>
    </row>
    <row r="682" spans="1:5" ht="13" x14ac:dyDescent="0.15">
      <c r="A682" s="6" t="s">
        <v>1789</v>
      </c>
      <c r="B682" s="6" t="s">
        <v>1404</v>
      </c>
      <c r="C682" s="6" t="s">
        <v>1405</v>
      </c>
      <c r="D682" s="6" t="s">
        <v>1404</v>
      </c>
      <c r="E682" t="str">
        <f>IF(COUNTIF(Invoices!K:L,A682)&lt;&gt;0,IF(COUNTIF(Invoices!K:L,A682)&lt;&gt;0,SUMIF(Invoices!K:L,A682,Invoices!L:L)/COUNTIF(Invoices!K:L,A682),0),IF(COUNTIF(Invoices!M:N,A682)&lt;&gt;0,IF(COUNTIF(Invoices!M:N,A682)&lt;&gt;0,SUMIF(Invoices!M:N,A682,Invoices!N:N)/COUNTIF(Invoices!M:N,A682),0),IF(COUNTIF(Invoices!O:P,A682)&lt;&gt;0,IF(COUNTIF(Invoices!O:P,A682)&lt;&gt;0,SUMIF(Invoices!O:P,A682,Invoices!P:P)/COUNTIF(Invoices!O:P,A682),0),IF(COUNTIF(Invoices!Q:R,A682)&lt;&gt;0,IF(COUNTIF(Invoices!Q:R,A682)&lt;&gt;0,SUMIF(Invoices!Q:R,A682,Invoices!R:R)/COUNTIF(Invoices!Q:R,A682),0),IF(COUNTIF(Invoices!S:T,A682)&lt;&gt;0,IF(COUNTIF(Invoices!S:T,A682)&lt;&gt;0,SUMIF(Invoices!S:T,A682,Invoices!T:T)/COUNTIF(Invoices!S:T,A682),0),IF(COUNTIF(Invoices!U:V,A682)&lt;&gt;0,IF(COUNTIF(Invoices!U:V,A682)&lt;&gt;0,SUMIF(Invoices!U:V,A682,Invoices!V:V)/COUNTIF(Invoices!U:V,A682),0),IF(COUNTIF(Invoices!W:X,A682)&lt;&gt;0,IF(COUNTIF(Invoices!W:X,A682)&lt;&gt;0,SUMIF(Invoices!W:X,A682,Invoices!X:X)/COUNTIF(Invoices!W:X,A682),0),IF(COUNTIF(Invoices!Y:Z,A682)&lt;&gt;0,IF(COUNTIF(Invoices!Y:Z,A682)&lt;&gt;0,SUMIF(Invoices!Y:Z,A682,Invoices!Z:Z)/COUNTIF(Invoices!Y:Z,A682),0),IF(COUNTIF(Invoices!AA:AB,A682)&lt;&gt;0,IF(COUNTIF(Invoices!AA:AB,A682)&lt;&gt;0,SUMIF(Invoices!AA:AB,A682,Invoices!AB:AB)/COUNTIF(Invoices!AA:AB,A682),0),IF(COUNTIF(Invoices!AC:AD,A682)&lt;&gt;0,IF(COUNTIF(Invoices!AC:AD,A682)&lt;&gt;0,SUMIF(Invoices!AC:AD,A682,Invoices!AD:AD)/COUNTIF(Invoices!AC:AD,A682),0),IF(COUNTIF(Invoices!AE:AF,A682)&lt;&gt;0,IF(COUNTIF(Invoices!AE:AF,A682)&lt;&gt;0,SUMIF(Invoices!AE:AF,A682,Invoices!AF:AF)/COUNTIF(Invoices!AE:AF,A682),0),IF(COUNTIF(Invoices!AG:AH,A682)&lt;&gt;0,IF(COUNTIF(Invoices!AG:AH,A682)&lt;&gt;0,SUMIF(Invoices!AG:AH,A682,Invoices!AH:AH)/COUNTIF(Invoices!AG:AH,A682),0),IF(COUNTIF(Invoices!AI:AJ,A682)&lt;&gt;0,IF(COUNTIF(Invoices!AI:AJ,A682)&lt;&gt;0,SUMIF(Invoices!AI:AJ,A682,Invoices!AJ:AJ)/COUNTIF(Invoices!AI:AJ,A682),0),IF(COUNTIF(Invoices!AK:AL,A682)&lt;&gt;0,IF(COUNTIF(Invoices!AK:AL,A682)&lt;&gt;0,SUMIF(Invoices!AK:AL,A682,Invoices!AL:AL)/COUNTIF(Invoices!AK:AL,A682),0),IF(COUNTIF(Invoices!AM:AN,A682)&lt;&gt;0,IF(COUNTIF(Invoices!AM:AN,A682)&lt;&gt;0,SUMIF(Invoices!AM:AN,A682,Invoices!AN:AN)/COUNTIF(Invoices!AM:AN,A682),0),"Not Available")))))))))))))))</f>
        <v>Not Available</v>
      </c>
    </row>
    <row r="683" spans="1:5" ht="13" x14ac:dyDescent="0.15">
      <c r="A683" s="6" t="s">
        <v>1790</v>
      </c>
      <c r="B683" s="6" t="s">
        <v>636</v>
      </c>
      <c r="C683" s="6" t="s">
        <v>637</v>
      </c>
      <c r="D683" s="6" t="s">
        <v>638</v>
      </c>
      <c r="E683" t="str">
        <f>IF(COUNTIF(Invoices!K:L,A683)&lt;&gt;0,IF(COUNTIF(Invoices!K:L,A683)&lt;&gt;0,SUMIF(Invoices!K:L,A683,Invoices!L:L)/COUNTIF(Invoices!K:L,A683),0),IF(COUNTIF(Invoices!M:N,A683)&lt;&gt;0,IF(COUNTIF(Invoices!M:N,A683)&lt;&gt;0,SUMIF(Invoices!M:N,A683,Invoices!N:N)/COUNTIF(Invoices!M:N,A683),0),IF(COUNTIF(Invoices!O:P,A683)&lt;&gt;0,IF(COUNTIF(Invoices!O:P,A683)&lt;&gt;0,SUMIF(Invoices!O:P,A683,Invoices!P:P)/COUNTIF(Invoices!O:P,A683),0),IF(COUNTIF(Invoices!Q:R,A683)&lt;&gt;0,IF(COUNTIF(Invoices!Q:R,A683)&lt;&gt;0,SUMIF(Invoices!Q:R,A683,Invoices!R:R)/COUNTIF(Invoices!Q:R,A683),0),IF(COUNTIF(Invoices!S:T,A683)&lt;&gt;0,IF(COUNTIF(Invoices!S:T,A683)&lt;&gt;0,SUMIF(Invoices!S:T,A683,Invoices!T:T)/COUNTIF(Invoices!S:T,A683),0),IF(COUNTIF(Invoices!U:V,A683)&lt;&gt;0,IF(COUNTIF(Invoices!U:V,A683)&lt;&gt;0,SUMIF(Invoices!U:V,A683,Invoices!V:V)/COUNTIF(Invoices!U:V,A683),0),IF(COUNTIF(Invoices!W:X,A683)&lt;&gt;0,IF(COUNTIF(Invoices!W:X,A683)&lt;&gt;0,SUMIF(Invoices!W:X,A683,Invoices!X:X)/COUNTIF(Invoices!W:X,A683),0),IF(COUNTIF(Invoices!Y:Z,A683)&lt;&gt;0,IF(COUNTIF(Invoices!Y:Z,A683)&lt;&gt;0,SUMIF(Invoices!Y:Z,A683,Invoices!Z:Z)/COUNTIF(Invoices!Y:Z,A683),0),IF(COUNTIF(Invoices!AA:AB,A683)&lt;&gt;0,IF(COUNTIF(Invoices!AA:AB,A683)&lt;&gt;0,SUMIF(Invoices!AA:AB,A683,Invoices!AB:AB)/COUNTIF(Invoices!AA:AB,A683),0),IF(COUNTIF(Invoices!AC:AD,A683)&lt;&gt;0,IF(COUNTIF(Invoices!AC:AD,A683)&lt;&gt;0,SUMIF(Invoices!AC:AD,A683,Invoices!AD:AD)/COUNTIF(Invoices!AC:AD,A683),0),IF(COUNTIF(Invoices!AE:AF,A683)&lt;&gt;0,IF(COUNTIF(Invoices!AE:AF,A683)&lt;&gt;0,SUMIF(Invoices!AE:AF,A683,Invoices!AF:AF)/COUNTIF(Invoices!AE:AF,A683),0),IF(COUNTIF(Invoices!AG:AH,A683)&lt;&gt;0,IF(COUNTIF(Invoices!AG:AH,A683)&lt;&gt;0,SUMIF(Invoices!AG:AH,A683,Invoices!AH:AH)/COUNTIF(Invoices!AG:AH,A683),0),IF(COUNTIF(Invoices!AI:AJ,A683)&lt;&gt;0,IF(COUNTIF(Invoices!AI:AJ,A683)&lt;&gt;0,SUMIF(Invoices!AI:AJ,A683,Invoices!AJ:AJ)/COUNTIF(Invoices!AI:AJ,A683),0),IF(COUNTIF(Invoices!AK:AL,A683)&lt;&gt;0,IF(COUNTIF(Invoices!AK:AL,A683)&lt;&gt;0,SUMIF(Invoices!AK:AL,A683,Invoices!AL:AL)/COUNTIF(Invoices!AK:AL,A683),0),IF(COUNTIF(Invoices!AM:AN,A683)&lt;&gt;0,IF(COUNTIF(Invoices!AM:AN,A683)&lt;&gt;0,SUMIF(Invoices!AM:AN,A683,Invoices!AN:AN)/COUNTIF(Invoices!AM:AN,A683),0),"Not Available")))))))))))))))</f>
        <v>Not Available</v>
      </c>
    </row>
    <row r="684" spans="1:5" ht="13" x14ac:dyDescent="0.15">
      <c r="A684" s="6" t="s">
        <v>1791</v>
      </c>
      <c r="B684" s="6" t="s">
        <v>1533</v>
      </c>
      <c r="C684" s="6" t="s">
        <v>800</v>
      </c>
      <c r="D684" s="6" t="s">
        <v>758</v>
      </c>
      <c r="E684">
        <f ca="1">IF(COUNTIF(Invoices!K:L,A684)&lt;&gt;0,IF(COUNTIF(Invoices!K:L,A684)&lt;&gt;0,SUMIF(Invoices!K:L,A684,Invoices!L:L)/COUNTIF(Invoices!K:L,A684),0),IF(COUNTIF(Invoices!M:N,A684)&lt;&gt;0,IF(COUNTIF(Invoices!M:N,A684)&lt;&gt;0,SUMIF(Invoices!M:N,A684,Invoices!N:N)/COUNTIF(Invoices!M:N,A684),0),IF(COUNTIF(Invoices!O:P,A684)&lt;&gt;0,IF(COUNTIF(Invoices!O:P,A684)&lt;&gt;0,SUMIF(Invoices!O:P,A684,Invoices!P:P)/COUNTIF(Invoices!O:P,A684),0),IF(COUNTIF(Invoices!Q:R,A684)&lt;&gt;0,IF(COUNTIF(Invoices!Q:R,A684)&lt;&gt;0,SUMIF(Invoices!Q:R,A684,Invoices!R:R)/COUNTIF(Invoices!Q:R,A684),0),IF(COUNTIF(Invoices!S:T,A684)&lt;&gt;0,IF(COUNTIF(Invoices!S:T,A684)&lt;&gt;0,SUMIF(Invoices!S:T,A684,Invoices!T:T)/COUNTIF(Invoices!S:T,A684),0),IF(COUNTIF(Invoices!U:V,A684)&lt;&gt;0,IF(COUNTIF(Invoices!U:V,A684)&lt;&gt;0,SUMIF(Invoices!U:V,A684,Invoices!V:V)/COUNTIF(Invoices!U:V,A684),0),IF(COUNTIF(Invoices!W:X,A684)&lt;&gt;0,IF(COUNTIF(Invoices!W:X,A684)&lt;&gt;0,SUMIF(Invoices!W:X,A684,Invoices!X:X)/COUNTIF(Invoices!W:X,A684),0),IF(COUNTIF(Invoices!Y:Z,A684)&lt;&gt;0,IF(COUNTIF(Invoices!Y:Z,A684)&lt;&gt;0,SUMIF(Invoices!Y:Z,A684,Invoices!Z:Z)/COUNTIF(Invoices!Y:Z,A684),0),IF(COUNTIF(Invoices!AA:AB,A684)&lt;&gt;0,IF(COUNTIF(Invoices!AA:AB,A684)&lt;&gt;0,SUMIF(Invoices!AA:AB,A684,Invoices!AB:AB)/COUNTIF(Invoices!AA:AB,A684),0),IF(COUNTIF(Invoices!AC:AD,A684)&lt;&gt;0,IF(COUNTIF(Invoices!AC:AD,A684)&lt;&gt;0,SUMIF(Invoices!AC:AD,A684,Invoices!AD:AD)/COUNTIF(Invoices!AC:AD,A684),0),IF(COUNTIF(Invoices!AE:AF,A684)&lt;&gt;0,IF(COUNTIF(Invoices!AE:AF,A684)&lt;&gt;0,SUMIF(Invoices!AE:AF,A684,Invoices!AF:AF)/COUNTIF(Invoices!AE:AF,A684),0),IF(COUNTIF(Invoices!AG:AH,A684)&lt;&gt;0,IF(COUNTIF(Invoices!AG:AH,A684)&lt;&gt;0,SUMIF(Invoices!AG:AH,A684,Invoices!AH:AH)/COUNTIF(Invoices!AG:AH,A684),0),IF(COUNTIF(Invoices!AI:AJ,A684)&lt;&gt;0,IF(COUNTIF(Invoices!AI:AJ,A684)&lt;&gt;0,SUMIF(Invoices!AI:AJ,A684,Invoices!AJ:AJ)/COUNTIF(Invoices!AI:AJ,A684),0),IF(COUNTIF(Invoices!AK:AL,A684)&lt;&gt;0,IF(COUNTIF(Invoices!AK:AL,A684)&lt;&gt;0,SUMIF(Invoices!AK:AL,A684,Invoices!AL:AL)/COUNTIF(Invoices!AK:AL,A684),0),IF(COUNTIF(Invoices!AM:AN,A684)&lt;&gt;0,IF(COUNTIF(Invoices!AM:AN,A684)&lt;&gt;0,SUMIF(Invoices!AM:AN,A684,Invoices!AN:AN)/COUNTIF(Invoices!AM:AN,A684),0),"Not Available")))))))))))))))</f>
        <v>0.99</v>
      </c>
    </row>
    <row r="685" spans="1:5" ht="13" x14ac:dyDescent="0.15">
      <c r="A685" s="6" t="s">
        <v>1792</v>
      </c>
      <c r="B685" s="6" t="s">
        <v>1793</v>
      </c>
      <c r="C685" s="6" t="s">
        <v>739</v>
      </c>
      <c r="D685" s="6" t="s">
        <v>740</v>
      </c>
      <c r="E685" t="str">
        <f>IF(COUNTIF(Invoices!K:L,A685)&lt;&gt;0,IF(COUNTIF(Invoices!K:L,A685)&lt;&gt;0,SUMIF(Invoices!K:L,A685,Invoices!L:L)/COUNTIF(Invoices!K:L,A685),0),IF(COUNTIF(Invoices!M:N,A685)&lt;&gt;0,IF(COUNTIF(Invoices!M:N,A685)&lt;&gt;0,SUMIF(Invoices!M:N,A685,Invoices!N:N)/COUNTIF(Invoices!M:N,A685),0),IF(COUNTIF(Invoices!O:P,A685)&lt;&gt;0,IF(COUNTIF(Invoices!O:P,A685)&lt;&gt;0,SUMIF(Invoices!O:P,A685,Invoices!P:P)/COUNTIF(Invoices!O:P,A685),0),IF(COUNTIF(Invoices!Q:R,A685)&lt;&gt;0,IF(COUNTIF(Invoices!Q:R,A685)&lt;&gt;0,SUMIF(Invoices!Q:R,A685,Invoices!R:R)/COUNTIF(Invoices!Q:R,A685),0),IF(COUNTIF(Invoices!S:T,A685)&lt;&gt;0,IF(COUNTIF(Invoices!S:T,A685)&lt;&gt;0,SUMIF(Invoices!S:T,A685,Invoices!T:T)/COUNTIF(Invoices!S:T,A685),0),IF(COUNTIF(Invoices!U:V,A685)&lt;&gt;0,IF(COUNTIF(Invoices!U:V,A685)&lt;&gt;0,SUMIF(Invoices!U:V,A685,Invoices!V:V)/COUNTIF(Invoices!U:V,A685),0),IF(COUNTIF(Invoices!W:X,A685)&lt;&gt;0,IF(COUNTIF(Invoices!W:X,A685)&lt;&gt;0,SUMIF(Invoices!W:X,A685,Invoices!X:X)/COUNTIF(Invoices!W:X,A685),0),IF(COUNTIF(Invoices!Y:Z,A685)&lt;&gt;0,IF(COUNTIF(Invoices!Y:Z,A685)&lt;&gt;0,SUMIF(Invoices!Y:Z,A685,Invoices!Z:Z)/COUNTIF(Invoices!Y:Z,A685),0),IF(COUNTIF(Invoices!AA:AB,A685)&lt;&gt;0,IF(COUNTIF(Invoices!AA:AB,A685)&lt;&gt;0,SUMIF(Invoices!AA:AB,A685,Invoices!AB:AB)/COUNTIF(Invoices!AA:AB,A685),0),IF(COUNTIF(Invoices!AC:AD,A685)&lt;&gt;0,IF(COUNTIF(Invoices!AC:AD,A685)&lt;&gt;0,SUMIF(Invoices!AC:AD,A685,Invoices!AD:AD)/COUNTIF(Invoices!AC:AD,A685),0),IF(COUNTIF(Invoices!AE:AF,A685)&lt;&gt;0,IF(COUNTIF(Invoices!AE:AF,A685)&lt;&gt;0,SUMIF(Invoices!AE:AF,A685,Invoices!AF:AF)/COUNTIF(Invoices!AE:AF,A685),0),IF(COUNTIF(Invoices!AG:AH,A685)&lt;&gt;0,IF(COUNTIF(Invoices!AG:AH,A685)&lt;&gt;0,SUMIF(Invoices!AG:AH,A685,Invoices!AH:AH)/COUNTIF(Invoices!AG:AH,A685),0),IF(COUNTIF(Invoices!AI:AJ,A685)&lt;&gt;0,IF(COUNTIF(Invoices!AI:AJ,A685)&lt;&gt;0,SUMIF(Invoices!AI:AJ,A685,Invoices!AJ:AJ)/COUNTIF(Invoices!AI:AJ,A685),0),IF(COUNTIF(Invoices!AK:AL,A685)&lt;&gt;0,IF(COUNTIF(Invoices!AK:AL,A685)&lt;&gt;0,SUMIF(Invoices!AK:AL,A685,Invoices!AL:AL)/COUNTIF(Invoices!AK:AL,A685),0),IF(COUNTIF(Invoices!AM:AN,A685)&lt;&gt;0,IF(COUNTIF(Invoices!AM:AN,A685)&lt;&gt;0,SUMIF(Invoices!AM:AN,A685,Invoices!AN:AN)/COUNTIF(Invoices!AM:AN,A685),0),"Not Available")))))))))))))))</f>
        <v>Not Available</v>
      </c>
    </row>
    <row r="686" spans="1:5" ht="13" x14ac:dyDescent="0.15">
      <c r="A686" s="6" t="s">
        <v>1794</v>
      </c>
      <c r="B686" s="6" t="s">
        <v>1795</v>
      </c>
      <c r="C686" s="6" t="s">
        <v>626</v>
      </c>
      <c r="D686" s="6" t="s">
        <v>522</v>
      </c>
      <c r="E686">
        <f ca="1">IF(COUNTIF(Invoices!K:L,A686)&lt;&gt;0,IF(COUNTIF(Invoices!K:L,A686)&lt;&gt;0,SUMIF(Invoices!K:L,A686,Invoices!L:L)/COUNTIF(Invoices!K:L,A686),0),IF(COUNTIF(Invoices!M:N,A686)&lt;&gt;0,IF(COUNTIF(Invoices!M:N,A686)&lt;&gt;0,SUMIF(Invoices!M:N,A686,Invoices!N:N)/COUNTIF(Invoices!M:N,A686),0),IF(COUNTIF(Invoices!O:P,A686)&lt;&gt;0,IF(COUNTIF(Invoices!O:P,A686)&lt;&gt;0,SUMIF(Invoices!O:P,A686,Invoices!P:P)/COUNTIF(Invoices!O:P,A686),0),IF(COUNTIF(Invoices!Q:R,A686)&lt;&gt;0,IF(COUNTIF(Invoices!Q:R,A686)&lt;&gt;0,SUMIF(Invoices!Q:R,A686,Invoices!R:R)/COUNTIF(Invoices!Q:R,A686),0),IF(COUNTIF(Invoices!S:T,A686)&lt;&gt;0,IF(COUNTIF(Invoices!S:T,A686)&lt;&gt;0,SUMIF(Invoices!S:T,A686,Invoices!T:T)/COUNTIF(Invoices!S:T,A686),0),IF(COUNTIF(Invoices!U:V,A686)&lt;&gt;0,IF(COUNTIF(Invoices!U:V,A686)&lt;&gt;0,SUMIF(Invoices!U:V,A686,Invoices!V:V)/COUNTIF(Invoices!U:V,A686),0),IF(COUNTIF(Invoices!W:X,A686)&lt;&gt;0,IF(COUNTIF(Invoices!W:X,A686)&lt;&gt;0,SUMIF(Invoices!W:X,A686,Invoices!X:X)/COUNTIF(Invoices!W:X,A686),0),IF(COUNTIF(Invoices!Y:Z,A686)&lt;&gt;0,IF(COUNTIF(Invoices!Y:Z,A686)&lt;&gt;0,SUMIF(Invoices!Y:Z,A686,Invoices!Z:Z)/COUNTIF(Invoices!Y:Z,A686),0),IF(COUNTIF(Invoices!AA:AB,A686)&lt;&gt;0,IF(COUNTIF(Invoices!AA:AB,A686)&lt;&gt;0,SUMIF(Invoices!AA:AB,A686,Invoices!AB:AB)/COUNTIF(Invoices!AA:AB,A686),0),IF(COUNTIF(Invoices!AC:AD,A686)&lt;&gt;0,IF(COUNTIF(Invoices!AC:AD,A686)&lt;&gt;0,SUMIF(Invoices!AC:AD,A686,Invoices!AD:AD)/COUNTIF(Invoices!AC:AD,A686),0),IF(COUNTIF(Invoices!AE:AF,A686)&lt;&gt;0,IF(COUNTIF(Invoices!AE:AF,A686)&lt;&gt;0,SUMIF(Invoices!AE:AF,A686,Invoices!AF:AF)/COUNTIF(Invoices!AE:AF,A686),0),IF(COUNTIF(Invoices!AG:AH,A686)&lt;&gt;0,IF(COUNTIF(Invoices!AG:AH,A686)&lt;&gt;0,SUMIF(Invoices!AG:AH,A686,Invoices!AH:AH)/COUNTIF(Invoices!AG:AH,A686),0),IF(COUNTIF(Invoices!AI:AJ,A686)&lt;&gt;0,IF(COUNTIF(Invoices!AI:AJ,A686)&lt;&gt;0,SUMIF(Invoices!AI:AJ,A686,Invoices!AJ:AJ)/COUNTIF(Invoices!AI:AJ,A686),0),IF(COUNTIF(Invoices!AK:AL,A686)&lt;&gt;0,IF(COUNTIF(Invoices!AK:AL,A686)&lt;&gt;0,SUMIF(Invoices!AK:AL,A686,Invoices!AL:AL)/COUNTIF(Invoices!AK:AL,A686),0),IF(COUNTIF(Invoices!AM:AN,A686)&lt;&gt;0,IF(COUNTIF(Invoices!AM:AN,A686)&lt;&gt;0,SUMIF(Invoices!AM:AN,A686,Invoices!AN:AN)/COUNTIF(Invoices!AM:AN,A686),0),"Not Available")))))))))))))))</f>
        <v>0.99</v>
      </c>
    </row>
    <row r="687" spans="1:5" ht="13" x14ac:dyDescent="0.15">
      <c r="A687" s="6" t="s">
        <v>1796</v>
      </c>
      <c r="B687" s="6" t="s">
        <v>1320</v>
      </c>
      <c r="C687" s="6" t="s">
        <v>1743</v>
      </c>
      <c r="D687" s="6" t="s">
        <v>1322</v>
      </c>
      <c r="E687">
        <f ca="1">IF(COUNTIF(Invoices!K:L,A687)&lt;&gt;0,IF(COUNTIF(Invoices!K:L,A687)&lt;&gt;0,SUMIF(Invoices!K:L,A687,Invoices!L:L)/COUNTIF(Invoices!K:L,A687),0),IF(COUNTIF(Invoices!M:N,A687)&lt;&gt;0,IF(COUNTIF(Invoices!M:N,A687)&lt;&gt;0,SUMIF(Invoices!M:N,A687,Invoices!N:N)/COUNTIF(Invoices!M:N,A687),0),IF(COUNTIF(Invoices!O:P,A687)&lt;&gt;0,IF(COUNTIF(Invoices!O:P,A687)&lt;&gt;0,SUMIF(Invoices!O:P,A687,Invoices!P:P)/COUNTIF(Invoices!O:P,A687),0),IF(COUNTIF(Invoices!Q:R,A687)&lt;&gt;0,IF(COUNTIF(Invoices!Q:R,A687)&lt;&gt;0,SUMIF(Invoices!Q:R,A687,Invoices!R:R)/COUNTIF(Invoices!Q:R,A687),0),IF(COUNTIF(Invoices!S:T,A687)&lt;&gt;0,IF(COUNTIF(Invoices!S:T,A687)&lt;&gt;0,SUMIF(Invoices!S:T,A687,Invoices!T:T)/COUNTIF(Invoices!S:T,A687),0),IF(COUNTIF(Invoices!U:V,A687)&lt;&gt;0,IF(COUNTIF(Invoices!U:V,A687)&lt;&gt;0,SUMIF(Invoices!U:V,A687,Invoices!V:V)/COUNTIF(Invoices!U:V,A687),0),IF(COUNTIF(Invoices!W:X,A687)&lt;&gt;0,IF(COUNTIF(Invoices!W:X,A687)&lt;&gt;0,SUMIF(Invoices!W:X,A687,Invoices!X:X)/COUNTIF(Invoices!W:X,A687),0),IF(COUNTIF(Invoices!Y:Z,A687)&lt;&gt;0,IF(COUNTIF(Invoices!Y:Z,A687)&lt;&gt;0,SUMIF(Invoices!Y:Z,A687,Invoices!Z:Z)/COUNTIF(Invoices!Y:Z,A687),0),IF(COUNTIF(Invoices!AA:AB,A687)&lt;&gt;0,IF(COUNTIF(Invoices!AA:AB,A687)&lt;&gt;0,SUMIF(Invoices!AA:AB,A687,Invoices!AB:AB)/COUNTIF(Invoices!AA:AB,A687),0),IF(COUNTIF(Invoices!AC:AD,A687)&lt;&gt;0,IF(COUNTIF(Invoices!AC:AD,A687)&lt;&gt;0,SUMIF(Invoices!AC:AD,A687,Invoices!AD:AD)/COUNTIF(Invoices!AC:AD,A687),0),IF(COUNTIF(Invoices!AE:AF,A687)&lt;&gt;0,IF(COUNTIF(Invoices!AE:AF,A687)&lt;&gt;0,SUMIF(Invoices!AE:AF,A687,Invoices!AF:AF)/COUNTIF(Invoices!AE:AF,A687),0),IF(COUNTIF(Invoices!AG:AH,A687)&lt;&gt;0,IF(COUNTIF(Invoices!AG:AH,A687)&lt;&gt;0,SUMIF(Invoices!AG:AH,A687,Invoices!AH:AH)/COUNTIF(Invoices!AG:AH,A687),0),IF(COUNTIF(Invoices!AI:AJ,A687)&lt;&gt;0,IF(COUNTIF(Invoices!AI:AJ,A687)&lt;&gt;0,SUMIF(Invoices!AI:AJ,A687,Invoices!AJ:AJ)/COUNTIF(Invoices!AI:AJ,A687),0),IF(COUNTIF(Invoices!AK:AL,A687)&lt;&gt;0,IF(COUNTIF(Invoices!AK:AL,A687)&lt;&gt;0,SUMIF(Invoices!AK:AL,A687,Invoices!AL:AL)/COUNTIF(Invoices!AK:AL,A687),0),IF(COUNTIF(Invoices!AM:AN,A687)&lt;&gt;0,IF(COUNTIF(Invoices!AM:AN,A687)&lt;&gt;0,SUMIF(Invoices!AM:AN,A687,Invoices!AN:AN)/COUNTIF(Invoices!AM:AN,A687),0),"Not Available")))))))))))))))</f>
        <v>0.99</v>
      </c>
    </row>
    <row r="688" spans="1:5" ht="13" x14ac:dyDescent="0.15">
      <c r="A688" s="6" t="s">
        <v>1797</v>
      </c>
      <c r="B688" s="6" t="s">
        <v>808</v>
      </c>
      <c r="C688" s="6" t="s">
        <v>1798</v>
      </c>
      <c r="D688" s="6" t="s">
        <v>810</v>
      </c>
      <c r="E688" t="str">
        <f>IF(COUNTIF(Invoices!K:L,A688)&lt;&gt;0,IF(COUNTIF(Invoices!K:L,A688)&lt;&gt;0,SUMIF(Invoices!K:L,A688,Invoices!L:L)/COUNTIF(Invoices!K:L,A688),0),IF(COUNTIF(Invoices!M:N,A688)&lt;&gt;0,IF(COUNTIF(Invoices!M:N,A688)&lt;&gt;0,SUMIF(Invoices!M:N,A688,Invoices!N:N)/COUNTIF(Invoices!M:N,A688),0),IF(COUNTIF(Invoices!O:P,A688)&lt;&gt;0,IF(COUNTIF(Invoices!O:P,A688)&lt;&gt;0,SUMIF(Invoices!O:P,A688,Invoices!P:P)/COUNTIF(Invoices!O:P,A688),0),IF(COUNTIF(Invoices!Q:R,A688)&lt;&gt;0,IF(COUNTIF(Invoices!Q:R,A688)&lt;&gt;0,SUMIF(Invoices!Q:R,A688,Invoices!R:R)/COUNTIF(Invoices!Q:R,A688),0),IF(COUNTIF(Invoices!S:T,A688)&lt;&gt;0,IF(COUNTIF(Invoices!S:T,A688)&lt;&gt;0,SUMIF(Invoices!S:T,A688,Invoices!T:T)/COUNTIF(Invoices!S:T,A688),0),IF(COUNTIF(Invoices!U:V,A688)&lt;&gt;0,IF(COUNTIF(Invoices!U:V,A688)&lt;&gt;0,SUMIF(Invoices!U:V,A688,Invoices!V:V)/COUNTIF(Invoices!U:V,A688),0),IF(COUNTIF(Invoices!W:X,A688)&lt;&gt;0,IF(COUNTIF(Invoices!W:X,A688)&lt;&gt;0,SUMIF(Invoices!W:X,A688,Invoices!X:X)/COUNTIF(Invoices!W:X,A688),0),IF(COUNTIF(Invoices!Y:Z,A688)&lt;&gt;0,IF(COUNTIF(Invoices!Y:Z,A688)&lt;&gt;0,SUMIF(Invoices!Y:Z,A688,Invoices!Z:Z)/COUNTIF(Invoices!Y:Z,A688),0),IF(COUNTIF(Invoices!AA:AB,A688)&lt;&gt;0,IF(COUNTIF(Invoices!AA:AB,A688)&lt;&gt;0,SUMIF(Invoices!AA:AB,A688,Invoices!AB:AB)/COUNTIF(Invoices!AA:AB,A688),0),IF(COUNTIF(Invoices!AC:AD,A688)&lt;&gt;0,IF(COUNTIF(Invoices!AC:AD,A688)&lt;&gt;0,SUMIF(Invoices!AC:AD,A688,Invoices!AD:AD)/COUNTIF(Invoices!AC:AD,A688),0),IF(COUNTIF(Invoices!AE:AF,A688)&lt;&gt;0,IF(COUNTIF(Invoices!AE:AF,A688)&lt;&gt;0,SUMIF(Invoices!AE:AF,A688,Invoices!AF:AF)/COUNTIF(Invoices!AE:AF,A688),0),IF(COUNTIF(Invoices!AG:AH,A688)&lt;&gt;0,IF(COUNTIF(Invoices!AG:AH,A688)&lt;&gt;0,SUMIF(Invoices!AG:AH,A688,Invoices!AH:AH)/COUNTIF(Invoices!AG:AH,A688),0),IF(COUNTIF(Invoices!AI:AJ,A688)&lt;&gt;0,IF(COUNTIF(Invoices!AI:AJ,A688)&lt;&gt;0,SUMIF(Invoices!AI:AJ,A688,Invoices!AJ:AJ)/COUNTIF(Invoices!AI:AJ,A688),0),IF(COUNTIF(Invoices!AK:AL,A688)&lt;&gt;0,IF(COUNTIF(Invoices!AK:AL,A688)&lt;&gt;0,SUMIF(Invoices!AK:AL,A688,Invoices!AL:AL)/COUNTIF(Invoices!AK:AL,A688),0),IF(COUNTIF(Invoices!AM:AN,A688)&lt;&gt;0,IF(COUNTIF(Invoices!AM:AN,A688)&lt;&gt;0,SUMIF(Invoices!AM:AN,A688,Invoices!AN:AN)/COUNTIF(Invoices!AM:AN,A688),0),"Not Available")))))))))))))))</f>
        <v>Not Available</v>
      </c>
    </row>
    <row r="689" spans="1:5" ht="13" x14ac:dyDescent="0.15">
      <c r="A689" s="6" t="s">
        <v>1799</v>
      </c>
      <c r="B689" s="6" t="s">
        <v>1210</v>
      </c>
      <c r="C689" s="6" t="s">
        <v>1506</v>
      </c>
      <c r="D689" s="6" t="s">
        <v>1210</v>
      </c>
      <c r="E689">
        <f ca="1">IF(COUNTIF(Invoices!K:L,A689)&lt;&gt;0,IF(COUNTIF(Invoices!K:L,A689)&lt;&gt;0,SUMIF(Invoices!K:L,A689,Invoices!L:L)/COUNTIF(Invoices!K:L,A689),0),IF(COUNTIF(Invoices!M:N,A689)&lt;&gt;0,IF(COUNTIF(Invoices!M:N,A689)&lt;&gt;0,SUMIF(Invoices!M:N,A689,Invoices!N:N)/COUNTIF(Invoices!M:N,A689),0),IF(COUNTIF(Invoices!O:P,A689)&lt;&gt;0,IF(COUNTIF(Invoices!O:P,A689)&lt;&gt;0,SUMIF(Invoices!O:P,A689,Invoices!P:P)/COUNTIF(Invoices!O:P,A689),0),IF(COUNTIF(Invoices!Q:R,A689)&lt;&gt;0,IF(COUNTIF(Invoices!Q:R,A689)&lt;&gt;0,SUMIF(Invoices!Q:R,A689,Invoices!R:R)/COUNTIF(Invoices!Q:R,A689),0),IF(COUNTIF(Invoices!S:T,A689)&lt;&gt;0,IF(COUNTIF(Invoices!S:T,A689)&lt;&gt;0,SUMIF(Invoices!S:T,A689,Invoices!T:T)/COUNTIF(Invoices!S:T,A689),0),IF(COUNTIF(Invoices!U:V,A689)&lt;&gt;0,IF(COUNTIF(Invoices!U:V,A689)&lt;&gt;0,SUMIF(Invoices!U:V,A689,Invoices!V:V)/COUNTIF(Invoices!U:V,A689),0),IF(COUNTIF(Invoices!W:X,A689)&lt;&gt;0,IF(COUNTIF(Invoices!W:X,A689)&lt;&gt;0,SUMIF(Invoices!W:X,A689,Invoices!X:X)/COUNTIF(Invoices!W:X,A689),0),IF(COUNTIF(Invoices!Y:Z,A689)&lt;&gt;0,IF(COUNTIF(Invoices!Y:Z,A689)&lt;&gt;0,SUMIF(Invoices!Y:Z,A689,Invoices!Z:Z)/COUNTIF(Invoices!Y:Z,A689),0),IF(COUNTIF(Invoices!AA:AB,A689)&lt;&gt;0,IF(COUNTIF(Invoices!AA:AB,A689)&lt;&gt;0,SUMIF(Invoices!AA:AB,A689,Invoices!AB:AB)/COUNTIF(Invoices!AA:AB,A689),0),IF(COUNTIF(Invoices!AC:AD,A689)&lt;&gt;0,IF(COUNTIF(Invoices!AC:AD,A689)&lt;&gt;0,SUMIF(Invoices!AC:AD,A689,Invoices!AD:AD)/COUNTIF(Invoices!AC:AD,A689),0),IF(COUNTIF(Invoices!AE:AF,A689)&lt;&gt;0,IF(COUNTIF(Invoices!AE:AF,A689)&lt;&gt;0,SUMIF(Invoices!AE:AF,A689,Invoices!AF:AF)/COUNTIF(Invoices!AE:AF,A689),0),IF(COUNTIF(Invoices!AG:AH,A689)&lt;&gt;0,IF(COUNTIF(Invoices!AG:AH,A689)&lt;&gt;0,SUMIF(Invoices!AG:AH,A689,Invoices!AH:AH)/COUNTIF(Invoices!AG:AH,A689),0),IF(COUNTIF(Invoices!AI:AJ,A689)&lt;&gt;0,IF(COUNTIF(Invoices!AI:AJ,A689)&lt;&gt;0,SUMIF(Invoices!AI:AJ,A689,Invoices!AJ:AJ)/COUNTIF(Invoices!AI:AJ,A689),0),IF(COUNTIF(Invoices!AK:AL,A689)&lt;&gt;0,IF(COUNTIF(Invoices!AK:AL,A689)&lt;&gt;0,SUMIF(Invoices!AK:AL,A689,Invoices!AL:AL)/COUNTIF(Invoices!AK:AL,A689),0),IF(COUNTIF(Invoices!AM:AN,A689)&lt;&gt;0,IF(COUNTIF(Invoices!AM:AN,A689)&lt;&gt;0,SUMIF(Invoices!AM:AN,A689,Invoices!AN:AN)/COUNTIF(Invoices!AM:AN,A689),0),"Not Available")))))))))))))))</f>
        <v>0.99</v>
      </c>
    </row>
    <row r="690" spans="1:5" ht="13" x14ac:dyDescent="0.15">
      <c r="A690" s="6" t="s">
        <v>1800</v>
      </c>
      <c r="C690" s="6" t="s">
        <v>762</v>
      </c>
      <c r="D690" s="6" t="s">
        <v>762</v>
      </c>
      <c r="E690" t="str">
        <f>IF(COUNTIF(Invoices!K:L,A690)&lt;&gt;0,IF(COUNTIF(Invoices!K:L,A690)&lt;&gt;0,SUMIF(Invoices!K:L,A690,Invoices!L:L)/COUNTIF(Invoices!K:L,A690),0),IF(COUNTIF(Invoices!M:N,A690)&lt;&gt;0,IF(COUNTIF(Invoices!M:N,A690)&lt;&gt;0,SUMIF(Invoices!M:N,A690,Invoices!N:N)/COUNTIF(Invoices!M:N,A690),0),IF(COUNTIF(Invoices!O:P,A690)&lt;&gt;0,IF(COUNTIF(Invoices!O:P,A690)&lt;&gt;0,SUMIF(Invoices!O:P,A690,Invoices!P:P)/COUNTIF(Invoices!O:P,A690),0),IF(COUNTIF(Invoices!Q:R,A690)&lt;&gt;0,IF(COUNTIF(Invoices!Q:R,A690)&lt;&gt;0,SUMIF(Invoices!Q:R,A690,Invoices!R:R)/COUNTIF(Invoices!Q:R,A690),0),IF(COUNTIF(Invoices!S:T,A690)&lt;&gt;0,IF(COUNTIF(Invoices!S:T,A690)&lt;&gt;0,SUMIF(Invoices!S:T,A690,Invoices!T:T)/COUNTIF(Invoices!S:T,A690),0),IF(COUNTIF(Invoices!U:V,A690)&lt;&gt;0,IF(COUNTIF(Invoices!U:V,A690)&lt;&gt;0,SUMIF(Invoices!U:V,A690,Invoices!V:V)/COUNTIF(Invoices!U:V,A690),0),IF(COUNTIF(Invoices!W:X,A690)&lt;&gt;0,IF(COUNTIF(Invoices!W:X,A690)&lt;&gt;0,SUMIF(Invoices!W:X,A690,Invoices!X:X)/COUNTIF(Invoices!W:X,A690),0),IF(COUNTIF(Invoices!Y:Z,A690)&lt;&gt;0,IF(COUNTIF(Invoices!Y:Z,A690)&lt;&gt;0,SUMIF(Invoices!Y:Z,A690,Invoices!Z:Z)/COUNTIF(Invoices!Y:Z,A690),0),IF(COUNTIF(Invoices!AA:AB,A690)&lt;&gt;0,IF(COUNTIF(Invoices!AA:AB,A690)&lt;&gt;0,SUMIF(Invoices!AA:AB,A690,Invoices!AB:AB)/COUNTIF(Invoices!AA:AB,A690),0),IF(COUNTIF(Invoices!AC:AD,A690)&lt;&gt;0,IF(COUNTIF(Invoices!AC:AD,A690)&lt;&gt;0,SUMIF(Invoices!AC:AD,A690,Invoices!AD:AD)/COUNTIF(Invoices!AC:AD,A690),0),IF(COUNTIF(Invoices!AE:AF,A690)&lt;&gt;0,IF(COUNTIF(Invoices!AE:AF,A690)&lt;&gt;0,SUMIF(Invoices!AE:AF,A690,Invoices!AF:AF)/COUNTIF(Invoices!AE:AF,A690),0),IF(COUNTIF(Invoices!AG:AH,A690)&lt;&gt;0,IF(COUNTIF(Invoices!AG:AH,A690)&lt;&gt;0,SUMIF(Invoices!AG:AH,A690,Invoices!AH:AH)/COUNTIF(Invoices!AG:AH,A690),0),IF(COUNTIF(Invoices!AI:AJ,A690)&lt;&gt;0,IF(COUNTIF(Invoices!AI:AJ,A690)&lt;&gt;0,SUMIF(Invoices!AI:AJ,A690,Invoices!AJ:AJ)/COUNTIF(Invoices!AI:AJ,A690),0),IF(COUNTIF(Invoices!AK:AL,A690)&lt;&gt;0,IF(COUNTIF(Invoices!AK:AL,A690)&lt;&gt;0,SUMIF(Invoices!AK:AL,A690,Invoices!AL:AL)/COUNTIF(Invoices!AK:AL,A690),0),IF(COUNTIF(Invoices!AM:AN,A690)&lt;&gt;0,IF(COUNTIF(Invoices!AM:AN,A690)&lt;&gt;0,SUMIF(Invoices!AM:AN,A690,Invoices!AN:AN)/COUNTIF(Invoices!AM:AN,A690),0),"Not Available")))))))))))))))</f>
        <v>Not Available</v>
      </c>
    </row>
    <row r="691" spans="1:5" ht="13" x14ac:dyDescent="0.15">
      <c r="A691" s="6" t="s">
        <v>1801</v>
      </c>
      <c r="C691" s="6" t="s">
        <v>768</v>
      </c>
      <c r="D691" s="6" t="s">
        <v>518</v>
      </c>
      <c r="E691" t="str">
        <f>IF(COUNTIF(Invoices!K:L,A691)&lt;&gt;0,IF(COUNTIF(Invoices!K:L,A691)&lt;&gt;0,SUMIF(Invoices!K:L,A691,Invoices!L:L)/COUNTIF(Invoices!K:L,A691),0),IF(COUNTIF(Invoices!M:N,A691)&lt;&gt;0,IF(COUNTIF(Invoices!M:N,A691)&lt;&gt;0,SUMIF(Invoices!M:N,A691,Invoices!N:N)/COUNTIF(Invoices!M:N,A691),0),IF(COUNTIF(Invoices!O:P,A691)&lt;&gt;0,IF(COUNTIF(Invoices!O:P,A691)&lt;&gt;0,SUMIF(Invoices!O:P,A691,Invoices!P:P)/COUNTIF(Invoices!O:P,A691),0),IF(COUNTIF(Invoices!Q:R,A691)&lt;&gt;0,IF(COUNTIF(Invoices!Q:R,A691)&lt;&gt;0,SUMIF(Invoices!Q:R,A691,Invoices!R:R)/COUNTIF(Invoices!Q:R,A691),0),IF(COUNTIF(Invoices!S:T,A691)&lt;&gt;0,IF(COUNTIF(Invoices!S:T,A691)&lt;&gt;0,SUMIF(Invoices!S:T,A691,Invoices!T:T)/COUNTIF(Invoices!S:T,A691),0),IF(COUNTIF(Invoices!U:V,A691)&lt;&gt;0,IF(COUNTIF(Invoices!U:V,A691)&lt;&gt;0,SUMIF(Invoices!U:V,A691,Invoices!V:V)/COUNTIF(Invoices!U:V,A691),0),IF(COUNTIF(Invoices!W:X,A691)&lt;&gt;0,IF(COUNTIF(Invoices!W:X,A691)&lt;&gt;0,SUMIF(Invoices!W:X,A691,Invoices!X:X)/COUNTIF(Invoices!W:X,A691),0),IF(COUNTIF(Invoices!Y:Z,A691)&lt;&gt;0,IF(COUNTIF(Invoices!Y:Z,A691)&lt;&gt;0,SUMIF(Invoices!Y:Z,A691,Invoices!Z:Z)/COUNTIF(Invoices!Y:Z,A691),0),IF(COUNTIF(Invoices!AA:AB,A691)&lt;&gt;0,IF(COUNTIF(Invoices!AA:AB,A691)&lt;&gt;0,SUMIF(Invoices!AA:AB,A691,Invoices!AB:AB)/COUNTIF(Invoices!AA:AB,A691),0),IF(COUNTIF(Invoices!AC:AD,A691)&lt;&gt;0,IF(COUNTIF(Invoices!AC:AD,A691)&lt;&gt;0,SUMIF(Invoices!AC:AD,A691,Invoices!AD:AD)/COUNTIF(Invoices!AC:AD,A691),0),IF(COUNTIF(Invoices!AE:AF,A691)&lt;&gt;0,IF(COUNTIF(Invoices!AE:AF,A691)&lt;&gt;0,SUMIF(Invoices!AE:AF,A691,Invoices!AF:AF)/COUNTIF(Invoices!AE:AF,A691),0),IF(COUNTIF(Invoices!AG:AH,A691)&lt;&gt;0,IF(COUNTIF(Invoices!AG:AH,A691)&lt;&gt;0,SUMIF(Invoices!AG:AH,A691,Invoices!AH:AH)/COUNTIF(Invoices!AG:AH,A691),0),IF(COUNTIF(Invoices!AI:AJ,A691)&lt;&gt;0,IF(COUNTIF(Invoices!AI:AJ,A691)&lt;&gt;0,SUMIF(Invoices!AI:AJ,A691,Invoices!AJ:AJ)/COUNTIF(Invoices!AI:AJ,A691),0),IF(COUNTIF(Invoices!AK:AL,A691)&lt;&gt;0,IF(COUNTIF(Invoices!AK:AL,A691)&lt;&gt;0,SUMIF(Invoices!AK:AL,A691,Invoices!AL:AL)/COUNTIF(Invoices!AK:AL,A691),0),IF(COUNTIF(Invoices!AM:AN,A691)&lt;&gt;0,IF(COUNTIF(Invoices!AM:AN,A691)&lt;&gt;0,SUMIF(Invoices!AM:AN,A691,Invoices!AN:AN)/COUNTIF(Invoices!AM:AN,A691),0),"Not Available")))))))))))))))</f>
        <v>Not Available</v>
      </c>
    </row>
    <row r="692" spans="1:5" ht="13" x14ac:dyDescent="0.15">
      <c r="A692" s="6" t="s">
        <v>1802</v>
      </c>
      <c r="B692" s="6" t="s">
        <v>1803</v>
      </c>
      <c r="C692" s="6" t="s">
        <v>1804</v>
      </c>
      <c r="D692" s="6" t="s">
        <v>810</v>
      </c>
      <c r="E692">
        <f ca="1">IF(COUNTIF(Invoices!K:L,A692)&lt;&gt;0,IF(COUNTIF(Invoices!K:L,A692)&lt;&gt;0,SUMIF(Invoices!K:L,A692,Invoices!L:L)/COUNTIF(Invoices!K:L,A692),0),IF(COUNTIF(Invoices!M:N,A692)&lt;&gt;0,IF(COUNTIF(Invoices!M:N,A692)&lt;&gt;0,SUMIF(Invoices!M:N,A692,Invoices!N:N)/COUNTIF(Invoices!M:N,A692),0),IF(COUNTIF(Invoices!O:P,A692)&lt;&gt;0,IF(COUNTIF(Invoices!O:P,A692)&lt;&gt;0,SUMIF(Invoices!O:P,A692,Invoices!P:P)/COUNTIF(Invoices!O:P,A692),0),IF(COUNTIF(Invoices!Q:R,A692)&lt;&gt;0,IF(COUNTIF(Invoices!Q:R,A692)&lt;&gt;0,SUMIF(Invoices!Q:R,A692,Invoices!R:R)/COUNTIF(Invoices!Q:R,A692),0),IF(COUNTIF(Invoices!S:T,A692)&lt;&gt;0,IF(COUNTIF(Invoices!S:T,A692)&lt;&gt;0,SUMIF(Invoices!S:T,A692,Invoices!T:T)/COUNTIF(Invoices!S:T,A692),0),IF(COUNTIF(Invoices!U:V,A692)&lt;&gt;0,IF(COUNTIF(Invoices!U:V,A692)&lt;&gt;0,SUMIF(Invoices!U:V,A692,Invoices!V:V)/COUNTIF(Invoices!U:V,A692),0),IF(COUNTIF(Invoices!W:X,A692)&lt;&gt;0,IF(COUNTIF(Invoices!W:X,A692)&lt;&gt;0,SUMIF(Invoices!W:X,A692,Invoices!X:X)/COUNTIF(Invoices!W:X,A692),0),IF(COUNTIF(Invoices!Y:Z,A692)&lt;&gt;0,IF(COUNTIF(Invoices!Y:Z,A692)&lt;&gt;0,SUMIF(Invoices!Y:Z,A692,Invoices!Z:Z)/COUNTIF(Invoices!Y:Z,A692),0),IF(COUNTIF(Invoices!AA:AB,A692)&lt;&gt;0,IF(COUNTIF(Invoices!AA:AB,A692)&lt;&gt;0,SUMIF(Invoices!AA:AB,A692,Invoices!AB:AB)/COUNTIF(Invoices!AA:AB,A692),0),IF(COUNTIF(Invoices!AC:AD,A692)&lt;&gt;0,IF(COUNTIF(Invoices!AC:AD,A692)&lt;&gt;0,SUMIF(Invoices!AC:AD,A692,Invoices!AD:AD)/COUNTIF(Invoices!AC:AD,A692),0),IF(COUNTIF(Invoices!AE:AF,A692)&lt;&gt;0,IF(COUNTIF(Invoices!AE:AF,A692)&lt;&gt;0,SUMIF(Invoices!AE:AF,A692,Invoices!AF:AF)/COUNTIF(Invoices!AE:AF,A692),0),IF(COUNTIF(Invoices!AG:AH,A692)&lt;&gt;0,IF(COUNTIF(Invoices!AG:AH,A692)&lt;&gt;0,SUMIF(Invoices!AG:AH,A692,Invoices!AH:AH)/COUNTIF(Invoices!AG:AH,A692),0),IF(COUNTIF(Invoices!AI:AJ,A692)&lt;&gt;0,IF(COUNTIF(Invoices!AI:AJ,A692)&lt;&gt;0,SUMIF(Invoices!AI:AJ,A692,Invoices!AJ:AJ)/COUNTIF(Invoices!AI:AJ,A692),0),IF(COUNTIF(Invoices!AK:AL,A692)&lt;&gt;0,IF(COUNTIF(Invoices!AK:AL,A692)&lt;&gt;0,SUMIF(Invoices!AK:AL,A692,Invoices!AL:AL)/COUNTIF(Invoices!AK:AL,A692),0),IF(COUNTIF(Invoices!AM:AN,A692)&lt;&gt;0,IF(COUNTIF(Invoices!AM:AN,A692)&lt;&gt;0,SUMIF(Invoices!AM:AN,A692,Invoices!AN:AN)/COUNTIF(Invoices!AM:AN,A692),0),"Not Available")))))))))))))))</f>
        <v>0.99</v>
      </c>
    </row>
    <row r="693" spans="1:5" ht="13" x14ac:dyDescent="0.15">
      <c r="A693" s="6" t="s">
        <v>996</v>
      </c>
      <c r="C693" s="6" t="s">
        <v>996</v>
      </c>
      <c r="D693" s="6" t="s">
        <v>968</v>
      </c>
      <c r="E693">
        <f ca="1">IF(COUNTIF(Invoices!K:L,A693)&lt;&gt;0,IF(COUNTIF(Invoices!K:L,A693)&lt;&gt;0,SUMIF(Invoices!K:L,A693,Invoices!L:L)/COUNTIF(Invoices!K:L,A693),0),IF(COUNTIF(Invoices!M:N,A693)&lt;&gt;0,IF(COUNTIF(Invoices!M:N,A693)&lt;&gt;0,SUMIF(Invoices!M:N,A693,Invoices!N:N)/COUNTIF(Invoices!M:N,A693),0),IF(COUNTIF(Invoices!O:P,A693)&lt;&gt;0,IF(COUNTIF(Invoices!O:P,A693)&lt;&gt;0,SUMIF(Invoices!O:P,A693,Invoices!P:P)/COUNTIF(Invoices!O:P,A693),0),IF(COUNTIF(Invoices!Q:R,A693)&lt;&gt;0,IF(COUNTIF(Invoices!Q:R,A693)&lt;&gt;0,SUMIF(Invoices!Q:R,A693,Invoices!R:R)/COUNTIF(Invoices!Q:R,A693),0),IF(COUNTIF(Invoices!S:T,A693)&lt;&gt;0,IF(COUNTIF(Invoices!S:T,A693)&lt;&gt;0,SUMIF(Invoices!S:T,A693,Invoices!T:T)/COUNTIF(Invoices!S:T,A693),0),IF(COUNTIF(Invoices!U:V,A693)&lt;&gt;0,IF(COUNTIF(Invoices!U:V,A693)&lt;&gt;0,SUMIF(Invoices!U:V,A693,Invoices!V:V)/COUNTIF(Invoices!U:V,A693),0),IF(COUNTIF(Invoices!W:X,A693)&lt;&gt;0,IF(COUNTIF(Invoices!W:X,A693)&lt;&gt;0,SUMIF(Invoices!W:X,A693,Invoices!X:X)/COUNTIF(Invoices!W:X,A693),0),IF(COUNTIF(Invoices!Y:Z,A693)&lt;&gt;0,IF(COUNTIF(Invoices!Y:Z,A693)&lt;&gt;0,SUMIF(Invoices!Y:Z,A693,Invoices!Z:Z)/COUNTIF(Invoices!Y:Z,A693),0),IF(COUNTIF(Invoices!AA:AB,A693)&lt;&gt;0,IF(COUNTIF(Invoices!AA:AB,A693)&lt;&gt;0,SUMIF(Invoices!AA:AB,A693,Invoices!AB:AB)/COUNTIF(Invoices!AA:AB,A693),0),IF(COUNTIF(Invoices!AC:AD,A693)&lt;&gt;0,IF(COUNTIF(Invoices!AC:AD,A693)&lt;&gt;0,SUMIF(Invoices!AC:AD,A693,Invoices!AD:AD)/COUNTIF(Invoices!AC:AD,A693),0),IF(COUNTIF(Invoices!AE:AF,A693)&lt;&gt;0,IF(COUNTIF(Invoices!AE:AF,A693)&lt;&gt;0,SUMIF(Invoices!AE:AF,A693,Invoices!AF:AF)/COUNTIF(Invoices!AE:AF,A693),0),IF(COUNTIF(Invoices!AG:AH,A693)&lt;&gt;0,IF(COUNTIF(Invoices!AG:AH,A693)&lt;&gt;0,SUMIF(Invoices!AG:AH,A693,Invoices!AH:AH)/COUNTIF(Invoices!AG:AH,A693),0),IF(COUNTIF(Invoices!AI:AJ,A693)&lt;&gt;0,IF(COUNTIF(Invoices!AI:AJ,A693)&lt;&gt;0,SUMIF(Invoices!AI:AJ,A693,Invoices!AJ:AJ)/COUNTIF(Invoices!AI:AJ,A693),0),IF(COUNTIF(Invoices!AK:AL,A693)&lt;&gt;0,IF(COUNTIF(Invoices!AK:AL,A693)&lt;&gt;0,SUMIF(Invoices!AK:AL,A693,Invoices!AL:AL)/COUNTIF(Invoices!AK:AL,A693),0),IF(COUNTIF(Invoices!AM:AN,A693)&lt;&gt;0,IF(COUNTIF(Invoices!AM:AN,A693)&lt;&gt;0,SUMIF(Invoices!AM:AN,A693,Invoices!AN:AN)/COUNTIF(Invoices!AM:AN,A693),0),"Not Available")))))))))))))))</f>
        <v>0.99</v>
      </c>
    </row>
    <row r="694" spans="1:5" ht="13" x14ac:dyDescent="0.15">
      <c r="A694" s="6" t="s">
        <v>1805</v>
      </c>
      <c r="B694" s="6" t="s">
        <v>1120</v>
      </c>
      <c r="C694" s="6" t="s">
        <v>1121</v>
      </c>
      <c r="D694" s="6" t="s">
        <v>562</v>
      </c>
      <c r="E694" t="str">
        <f>IF(COUNTIF(Invoices!K:L,A694)&lt;&gt;0,IF(COUNTIF(Invoices!K:L,A694)&lt;&gt;0,SUMIF(Invoices!K:L,A694,Invoices!L:L)/COUNTIF(Invoices!K:L,A694),0),IF(COUNTIF(Invoices!M:N,A694)&lt;&gt;0,IF(COUNTIF(Invoices!M:N,A694)&lt;&gt;0,SUMIF(Invoices!M:N,A694,Invoices!N:N)/COUNTIF(Invoices!M:N,A694),0),IF(COUNTIF(Invoices!O:P,A694)&lt;&gt;0,IF(COUNTIF(Invoices!O:P,A694)&lt;&gt;0,SUMIF(Invoices!O:P,A694,Invoices!P:P)/COUNTIF(Invoices!O:P,A694),0),IF(COUNTIF(Invoices!Q:R,A694)&lt;&gt;0,IF(COUNTIF(Invoices!Q:R,A694)&lt;&gt;0,SUMIF(Invoices!Q:R,A694,Invoices!R:R)/COUNTIF(Invoices!Q:R,A694),0),IF(COUNTIF(Invoices!S:T,A694)&lt;&gt;0,IF(COUNTIF(Invoices!S:T,A694)&lt;&gt;0,SUMIF(Invoices!S:T,A694,Invoices!T:T)/COUNTIF(Invoices!S:T,A694),0),IF(COUNTIF(Invoices!U:V,A694)&lt;&gt;0,IF(COUNTIF(Invoices!U:V,A694)&lt;&gt;0,SUMIF(Invoices!U:V,A694,Invoices!V:V)/COUNTIF(Invoices!U:V,A694),0),IF(COUNTIF(Invoices!W:X,A694)&lt;&gt;0,IF(COUNTIF(Invoices!W:X,A694)&lt;&gt;0,SUMIF(Invoices!W:X,A694,Invoices!X:X)/COUNTIF(Invoices!W:X,A694),0),IF(COUNTIF(Invoices!Y:Z,A694)&lt;&gt;0,IF(COUNTIF(Invoices!Y:Z,A694)&lt;&gt;0,SUMIF(Invoices!Y:Z,A694,Invoices!Z:Z)/COUNTIF(Invoices!Y:Z,A694),0),IF(COUNTIF(Invoices!AA:AB,A694)&lt;&gt;0,IF(COUNTIF(Invoices!AA:AB,A694)&lt;&gt;0,SUMIF(Invoices!AA:AB,A694,Invoices!AB:AB)/COUNTIF(Invoices!AA:AB,A694),0),IF(COUNTIF(Invoices!AC:AD,A694)&lt;&gt;0,IF(COUNTIF(Invoices!AC:AD,A694)&lt;&gt;0,SUMIF(Invoices!AC:AD,A694,Invoices!AD:AD)/COUNTIF(Invoices!AC:AD,A694),0),IF(COUNTIF(Invoices!AE:AF,A694)&lt;&gt;0,IF(COUNTIF(Invoices!AE:AF,A694)&lt;&gt;0,SUMIF(Invoices!AE:AF,A694,Invoices!AF:AF)/COUNTIF(Invoices!AE:AF,A694),0),IF(COUNTIF(Invoices!AG:AH,A694)&lt;&gt;0,IF(COUNTIF(Invoices!AG:AH,A694)&lt;&gt;0,SUMIF(Invoices!AG:AH,A694,Invoices!AH:AH)/COUNTIF(Invoices!AG:AH,A694),0),IF(COUNTIF(Invoices!AI:AJ,A694)&lt;&gt;0,IF(COUNTIF(Invoices!AI:AJ,A694)&lt;&gt;0,SUMIF(Invoices!AI:AJ,A694,Invoices!AJ:AJ)/COUNTIF(Invoices!AI:AJ,A694),0),IF(COUNTIF(Invoices!AK:AL,A694)&lt;&gt;0,IF(COUNTIF(Invoices!AK:AL,A694)&lt;&gt;0,SUMIF(Invoices!AK:AL,A694,Invoices!AL:AL)/COUNTIF(Invoices!AK:AL,A694),0),IF(COUNTIF(Invoices!AM:AN,A694)&lt;&gt;0,IF(COUNTIF(Invoices!AM:AN,A694)&lt;&gt;0,SUMIF(Invoices!AM:AN,A694,Invoices!AN:AN)/COUNTIF(Invoices!AM:AN,A694),0),"Not Available")))))))))))))))</f>
        <v>Not Available</v>
      </c>
    </row>
    <row r="695" spans="1:5" ht="13" x14ac:dyDescent="0.15">
      <c r="A695" s="6" t="s">
        <v>1806</v>
      </c>
      <c r="B695" s="6" t="s">
        <v>1807</v>
      </c>
      <c r="C695" s="6" t="s">
        <v>943</v>
      </c>
      <c r="D695" s="6" t="s">
        <v>522</v>
      </c>
      <c r="E695">
        <f ca="1">IF(COUNTIF(Invoices!K:L,A695)&lt;&gt;0,IF(COUNTIF(Invoices!K:L,A695)&lt;&gt;0,SUMIF(Invoices!K:L,A695,Invoices!L:L)/COUNTIF(Invoices!K:L,A695),0),IF(COUNTIF(Invoices!M:N,A695)&lt;&gt;0,IF(COUNTIF(Invoices!M:N,A695)&lt;&gt;0,SUMIF(Invoices!M:N,A695,Invoices!N:N)/COUNTIF(Invoices!M:N,A695),0),IF(COUNTIF(Invoices!O:P,A695)&lt;&gt;0,IF(COUNTIF(Invoices!O:P,A695)&lt;&gt;0,SUMIF(Invoices!O:P,A695,Invoices!P:P)/COUNTIF(Invoices!O:P,A695),0),IF(COUNTIF(Invoices!Q:R,A695)&lt;&gt;0,IF(COUNTIF(Invoices!Q:R,A695)&lt;&gt;0,SUMIF(Invoices!Q:R,A695,Invoices!R:R)/COUNTIF(Invoices!Q:R,A695),0),IF(COUNTIF(Invoices!S:T,A695)&lt;&gt;0,IF(COUNTIF(Invoices!S:T,A695)&lt;&gt;0,SUMIF(Invoices!S:T,A695,Invoices!T:T)/COUNTIF(Invoices!S:T,A695),0),IF(COUNTIF(Invoices!U:V,A695)&lt;&gt;0,IF(COUNTIF(Invoices!U:V,A695)&lt;&gt;0,SUMIF(Invoices!U:V,A695,Invoices!V:V)/COUNTIF(Invoices!U:V,A695),0),IF(COUNTIF(Invoices!W:X,A695)&lt;&gt;0,IF(COUNTIF(Invoices!W:X,A695)&lt;&gt;0,SUMIF(Invoices!W:X,A695,Invoices!X:X)/COUNTIF(Invoices!W:X,A695),0),IF(COUNTIF(Invoices!Y:Z,A695)&lt;&gt;0,IF(COUNTIF(Invoices!Y:Z,A695)&lt;&gt;0,SUMIF(Invoices!Y:Z,A695,Invoices!Z:Z)/COUNTIF(Invoices!Y:Z,A695),0),IF(COUNTIF(Invoices!AA:AB,A695)&lt;&gt;0,IF(COUNTIF(Invoices!AA:AB,A695)&lt;&gt;0,SUMIF(Invoices!AA:AB,A695,Invoices!AB:AB)/COUNTIF(Invoices!AA:AB,A695),0),IF(COUNTIF(Invoices!AC:AD,A695)&lt;&gt;0,IF(COUNTIF(Invoices!AC:AD,A695)&lt;&gt;0,SUMIF(Invoices!AC:AD,A695,Invoices!AD:AD)/COUNTIF(Invoices!AC:AD,A695),0),IF(COUNTIF(Invoices!AE:AF,A695)&lt;&gt;0,IF(COUNTIF(Invoices!AE:AF,A695)&lt;&gt;0,SUMIF(Invoices!AE:AF,A695,Invoices!AF:AF)/COUNTIF(Invoices!AE:AF,A695),0),IF(COUNTIF(Invoices!AG:AH,A695)&lt;&gt;0,IF(COUNTIF(Invoices!AG:AH,A695)&lt;&gt;0,SUMIF(Invoices!AG:AH,A695,Invoices!AH:AH)/COUNTIF(Invoices!AG:AH,A695),0),IF(COUNTIF(Invoices!AI:AJ,A695)&lt;&gt;0,IF(COUNTIF(Invoices!AI:AJ,A695)&lt;&gt;0,SUMIF(Invoices!AI:AJ,A695,Invoices!AJ:AJ)/COUNTIF(Invoices!AI:AJ,A695),0),IF(COUNTIF(Invoices!AK:AL,A695)&lt;&gt;0,IF(COUNTIF(Invoices!AK:AL,A695)&lt;&gt;0,SUMIF(Invoices!AK:AL,A695,Invoices!AL:AL)/COUNTIF(Invoices!AK:AL,A695),0),IF(COUNTIF(Invoices!AM:AN,A695)&lt;&gt;0,IF(COUNTIF(Invoices!AM:AN,A695)&lt;&gt;0,SUMIF(Invoices!AM:AN,A695,Invoices!AN:AN)/COUNTIF(Invoices!AM:AN,A695),0),"Not Available")))))))))))))))</f>
        <v>0.99</v>
      </c>
    </row>
    <row r="696" spans="1:5" ht="13" x14ac:dyDescent="0.15">
      <c r="A696" s="6" t="s">
        <v>1808</v>
      </c>
      <c r="B696" s="6" t="s">
        <v>1809</v>
      </c>
      <c r="C696" s="6" t="s">
        <v>1198</v>
      </c>
      <c r="D696" s="6" t="s">
        <v>522</v>
      </c>
      <c r="E696">
        <f ca="1">IF(COUNTIF(Invoices!K:L,A696)&lt;&gt;0,IF(COUNTIF(Invoices!K:L,A696)&lt;&gt;0,SUMIF(Invoices!K:L,A696,Invoices!L:L)/COUNTIF(Invoices!K:L,A696),0),IF(COUNTIF(Invoices!M:N,A696)&lt;&gt;0,IF(COUNTIF(Invoices!M:N,A696)&lt;&gt;0,SUMIF(Invoices!M:N,A696,Invoices!N:N)/COUNTIF(Invoices!M:N,A696),0),IF(COUNTIF(Invoices!O:P,A696)&lt;&gt;0,IF(COUNTIF(Invoices!O:P,A696)&lt;&gt;0,SUMIF(Invoices!O:P,A696,Invoices!P:P)/COUNTIF(Invoices!O:P,A696),0),IF(COUNTIF(Invoices!Q:R,A696)&lt;&gt;0,IF(COUNTIF(Invoices!Q:R,A696)&lt;&gt;0,SUMIF(Invoices!Q:R,A696,Invoices!R:R)/COUNTIF(Invoices!Q:R,A696),0),IF(COUNTIF(Invoices!S:T,A696)&lt;&gt;0,IF(COUNTIF(Invoices!S:T,A696)&lt;&gt;0,SUMIF(Invoices!S:T,A696,Invoices!T:T)/COUNTIF(Invoices!S:T,A696),0),IF(COUNTIF(Invoices!U:V,A696)&lt;&gt;0,IF(COUNTIF(Invoices!U:V,A696)&lt;&gt;0,SUMIF(Invoices!U:V,A696,Invoices!V:V)/COUNTIF(Invoices!U:V,A696),0),IF(COUNTIF(Invoices!W:X,A696)&lt;&gt;0,IF(COUNTIF(Invoices!W:X,A696)&lt;&gt;0,SUMIF(Invoices!W:X,A696,Invoices!X:X)/COUNTIF(Invoices!W:X,A696),0),IF(COUNTIF(Invoices!Y:Z,A696)&lt;&gt;0,IF(COUNTIF(Invoices!Y:Z,A696)&lt;&gt;0,SUMIF(Invoices!Y:Z,A696,Invoices!Z:Z)/COUNTIF(Invoices!Y:Z,A696),0),IF(COUNTIF(Invoices!AA:AB,A696)&lt;&gt;0,IF(COUNTIF(Invoices!AA:AB,A696)&lt;&gt;0,SUMIF(Invoices!AA:AB,A696,Invoices!AB:AB)/COUNTIF(Invoices!AA:AB,A696),0),IF(COUNTIF(Invoices!AC:AD,A696)&lt;&gt;0,IF(COUNTIF(Invoices!AC:AD,A696)&lt;&gt;0,SUMIF(Invoices!AC:AD,A696,Invoices!AD:AD)/COUNTIF(Invoices!AC:AD,A696),0),IF(COUNTIF(Invoices!AE:AF,A696)&lt;&gt;0,IF(COUNTIF(Invoices!AE:AF,A696)&lt;&gt;0,SUMIF(Invoices!AE:AF,A696,Invoices!AF:AF)/COUNTIF(Invoices!AE:AF,A696),0),IF(COUNTIF(Invoices!AG:AH,A696)&lt;&gt;0,IF(COUNTIF(Invoices!AG:AH,A696)&lt;&gt;0,SUMIF(Invoices!AG:AH,A696,Invoices!AH:AH)/COUNTIF(Invoices!AG:AH,A696),0),IF(COUNTIF(Invoices!AI:AJ,A696)&lt;&gt;0,IF(COUNTIF(Invoices!AI:AJ,A696)&lt;&gt;0,SUMIF(Invoices!AI:AJ,A696,Invoices!AJ:AJ)/COUNTIF(Invoices!AI:AJ,A696),0),IF(COUNTIF(Invoices!AK:AL,A696)&lt;&gt;0,IF(COUNTIF(Invoices!AK:AL,A696)&lt;&gt;0,SUMIF(Invoices!AK:AL,A696,Invoices!AL:AL)/COUNTIF(Invoices!AK:AL,A696),0),IF(COUNTIF(Invoices!AM:AN,A696)&lt;&gt;0,IF(COUNTIF(Invoices!AM:AN,A696)&lt;&gt;0,SUMIF(Invoices!AM:AN,A696,Invoices!AN:AN)/COUNTIF(Invoices!AM:AN,A696),0),"Not Available")))))))))))))))</f>
        <v>0.99</v>
      </c>
    </row>
    <row r="697" spans="1:5" ht="13" x14ac:dyDescent="0.15">
      <c r="A697" s="6" t="s">
        <v>1810</v>
      </c>
      <c r="B697" s="6" t="s">
        <v>724</v>
      </c>
      <c r="C697" s="6" t="s">
        <v>725</v>
      </c>
      <c r="D697" s="6" t="s">
        <v>726</v>
      </c>
      <c r="E697">
        <f ca="1">IF(COUNTIF(Invoices!K:L,A697)&lt;&gt;0,IF(COUNTIF(Invoices!K:L,A697)&lt;&gt;0,SUMIF(Invoices!K:L,A697,Invoices!L:L)/COUNTIF(Invoices!K:L,A697),0),IF(COUNTIF(Invoices!M:N,A697)&lt;&gt;0,IF(COUNTIF(Invoices!M:N,A697)&lt;&gt;0,SUMIF(Invoices!M:N,A697,Invoices!N:N)/COUNTIF(Invoices!M:N,A697),0),IF(COUNTIF(Invoices!O:P,A697)&lt;&gt;0,IF(COUNTIF(Invoices!O:P,A697)&lt;&gt;0,SUMIF(Invoices!O:P,A697,Invoices!P:P)/COUNTIF(Invoices!O:P,A697),0),IF(COUNTIF(Invoices!Q:R,A697)&lt;&gt;0,IF(COUNTIF(Invoices!Q:R,A697)&lt;&gt;0,SUMIF(Invoices!Q:R,A697,Invoices!R:R)/COUNTIF(Invoices!Q:R,A697),0),IF(COUNTIF(Invoices!S:T,A697)&lt;&gt;0,IF(COUNTIF(Invoices!S:T,A697)&lt;&gt;0,SUMIF(Invoices!S:T,A697,Invoices!T:T)/COUNTIF(Invoices!S:T,A697),0),IF(COUNTIF(Invoices!U:V,A697)&lt;&gt;0,IF(COUNTIF(Invoices!U:V,A697)&lt;&gt;0,SUMIF(Invoices!U:V,A697,Invoices!V:V)/COUNTIF(Invoices!U:V,A697),0),IF(COUNTIF(Invoices!W:X,A697)&lt;&gt;0,IF(COUNTIF(Invoices!W:X,A697)&lt;&gt;0,SUMIF(Invoices!W:X,A697,Invoices!X:X)/COUNTIF(Invoices!W:X,A697),0),IF(COUNTIF(Invoices!Y:Z,A697)&lt;&gt;0,IF(COUNTIF(Invoices!Y:Z,A697)&lt;&gt;0,SUMIF(Invoices!Y:Z,A697,Invoices!Z:Z)/COUNTIF(Invoices!Y:Z,A697),0),IF(COUNTIF(Invoices!AA:AB,A697)&lt;&gt;0,IF(COUNTIF(Invoices!AA:AB,A697)&lt;&gt;0,SUMIF(Invoices!AA:AB,A697,Invoices!AB:AB)/COUNTIF(Invoices!AA:AB,A697),0),IF(COUNTIF(Invoices!AC:AD,A697)&lt;&gt;0,IF(COUNTIF(Invoices!AC:AD,A697)&lt;&gt;0,SUMIF(Invoices!AC:AD,A697,Invoices!AD:AD)/COUNTIF(Invoices!AC:AD,A697),0),IF(COUNTIF(Invoices!AE:AF,A697)&lt;&gt;0,IF(COUNTIF(Invoices!AE:AF,A697)&lt;&gt;0,SUMIF(Invoices!AE:AF,A697,Invoices!AF:AF)/COUNTIF(Invoices!AE:AF,A697),0),IF(COUNTIF(Invoices!AG:AH,A697)&lt;&gt;0,IF(COUNTIF(Invoices!AG:AH,A697)&lt;&gt;0,SUMIF(Invoices!AG:AH,A697,Invoices!AH:AH)/COUNTIF(Invoices!AG:AH,A697),0),IF(COUNTIF(Invoices!AI:AJ,A697)&lt;&gt;0,IF(COUNTIF(Invoices!AI:AJ,A697)&lt;&gt;0,SUMIF(Invoices!AI:AJ,A697,Invoices!AJ:AJ)/COUNTIF(Invoices!AI:AJ,A697),0),IF(COUNTIF(Invoices!AK:AL,A697)&lt;&gt;0,IF(COUNTIF(Invoices!AK:AL,A697)&lt;&gt;0,SUMIF(Invoices!AK:AL,A697,Invoices!AL:AL)/COUNTIF(Invoices!AK:AL,A697),0),IF(COUNTIF(Invoices!AM:AN,A697)&lt;&gt;0,IF(COUNTIF(Invoices!AM:AN,A697)&lt;&gt;0,SUMIF(Invoices!AM:AN,A697,Invoices!AN:AN)/COUNTIF(Invoices!AM:AN,A697),0),"Not Available")))))))))))))))</f>
        <v>0.99</v>
      </c>
    </row>
    <row r="698" spans="1:5" ht="13" x14ac:dyDescent="0.15">
      <c r="A698" s="6" t="s">
        <v>1811</v>
      </c>
      <c r="B698" s="6" t="s">
        <v>549</v>
      </c>
      <c r="C698" s="6" t="s">
        <v>550</v>
      </c>
      <c r="D698" s="6" t="s">
        <v>551</v>
      </c>
      <c r="E698">
        <f ca="1">IF(COUNTIF(Invoices!K:L,A698)&lt;&gt;0,IF(COUNTIF(Invoices!K:L,A698)&lt;&gt;0,SUMIF(Invoices!K:L,A698,Invoices!L:L)/COUNTIF(Invoices!K:L,A698),0),IF(COUNTIF(Invoices!M:N,A698)&lt;&gt;0,IF(COUNTIF(Invoices!M:N,A698)&lt;&gt;0,SUMIF(Invoices!M:N,A698,Invoices!N:N)/COUNTIF(Invoices!M:N,A698),0),IF(COUNTIF(Invoices!O:P,A698)&lt;&gt;0,IF(COUNTIF(Invoices!O:P,A698)&lt;&gt;0,SUMIF(Invoices!O:P,A698,Invoices!P:P)/COUNTIF(Invoices!O:P,A698),0),IF(COUNTIF(Invoices!Q:R,A698)&lt;&gt;0,IF(COUNTIF(Invoices!Q:R,A698)&lt;&gt;0,SUMIF(Invoices!Q:R,A698,Invoices!R:R)/COUNTIF(Invoices!Q:R,A698),0),IF(COUNTIF(Invoices!S:T,A698)&lt;&gt;0,IF(COUNTIF(Invoices!S:T,A698)&lt;&gt;0,SUMIF(Invoices!S:T,A698,Invoices!T:T)/COUNTIF(Invoices!S:T,A698),0),IF(COUNTIF(Invoices!U:V,A698)&lt;&gt;0,IF(COUNTIF(Invoices!U:V,A698)&lt;&gt;0,SUMIF(Invoices!U:V,A698,Invoices!V:V)/COUNTIF(Invoices!U:V,A698),0),IF(COUNTIF(Invoices!W:X,A698)&lt;&gt;0,IF(COUNTIF(Invoices!W:X,A698)&lt;&gt;0,SUMIF(Invoices!W:X,A698,Invoices!X:X)/COUNTIF(Invoices!W:X,A698),0),IF(COUNTIF(Invoices!Y:Z,A698)&lt;&gt;0,IF(COUNTIF(Invoices!Y:Z,A698)&lt;&gt;0,SUMIF(Invoices!Y:Z,A698,Invoices!Z:Z)/COUNTIF(Invoices!Y:Z,A698),0),IF(COUNTIF(Invoices!AA:AB,A698)&lt;&gt;0,IF(COUNTIF(Invoices!AA:AB,A698)&lt;&gt;0,SUMIF(Invoices!AA:AB,A698,Invoices!AB:AB)/COUNTIF(Invoices!AA:AB,A698),0),IF(COUNTIF(Invoices!AC:AD,A698)&lt;&gt;0,IF(COUNTIF(Invoices!AC:AD,A698)&lt;&gt;0,SUMIF(Invoices!AC:AD,A698,Invoices!AD:AD)/COUNTIF(Invoices!AC:AD,A698),0),IF(COUNTIF(Invoices!AE:AF,A698)&lt;&gt;0,IF(COUNTIF(Invoices!AE:AF,A698)&lt;&gt;0,SUMIF(Invoices!AE:AF,A698,Invoices!AF:AF)/COUNTIF(Invoices!AE:AF,A698),0),IF(COUNTIF(Invoices!AG:AH,A698)&lt;&gt;0,IF(COUNTIF(Invoices!AG:AH,A698)&lt;&gt;0,SUMIF(Invoices!AG:AH,A698,Invoices!AH:AH)/COUNTIF(Invoices!AG:AH,A698),0),IF(COUNTIF(Invoices!AI:AJ,A698)&lt;&gt;0,IF(COUNTIF(Invoices!AI:AJ,A698)&lt;&gt;0,SUMIF(Invoices!AI:AJ,A698,Invoices!AJ:AJ)/COUNTIF(Invoices!AI:AJ,A698),0),IF(COUNTIF(Invoices!AK:AL,A698)&lt;&gt;0,IF(COUNTIF(Invoices!AK:AL,A698)&lt;&gt;0,SUMIF(Invoices!AK:AL,A698,Invoices!AL:AL)/COUNTIF(Invoices!AK:AL,A698),0),IF(COUNTIF(Invoices!AM:AN,A698)&lt;&gt;0,IF(COUNTIF(Invoices!AM:AN,A698)&lt;&gt;0,SUMIF(Invoices!AM:AN,A698,Invoices!AN:AN)/COUNTIF(Invoices!AM:AN,A698),0),"Not Available")))))))))))))))</f>
        <v>0.99</v>
      </c>
    </row>
    <row r="699" spans="1:5" ht="13" x14ac:dyDescent="0.15">
      <c r="A699" s="6" t="s">
        <v>1812</v>
      </c>
      <c r="C699" s="6" t="s">
        <v>770</v>
      </c>
      <c r="D699" s="6" t="s">
        <v>771</v>
      </c>
      <c r="E699">
        <f ca="1">IF(COUNTIF(Invoices!K:L,A699)&lt;&gt;0,IF(COUNTIF(Invoices!K:L,A699)&lt;&gt;0,SUMIF(Invoices!K:L,A699,Invoices!L:L)/COUNTIF(Invoices!K:L,A699),0),IF(COUNTIF(Invoices!M:N,A699)&lt;&gt;0,IF(COUNTIF(Invoices!M:N,A699)&lt;&gt;0,SUMIF(Invoices!M:N,A699,Invoices!N:N)/COUNTIF(Invoices!M:N,A699),0),IF(COUNTIF(Invoices!O:P,A699)&lt;&gt;0,IF(COUNTIF(Invoices!O:P,A699)&lt;&gt;0,SUMIF(Invoices!O:P,A699,Invoices!P:P)/COUNTIF(Invoices!O:P,A699),0),IF(COUNTIF(Invoices!Q:R,A699)&lt;&gt;0,IF(COUNTIF(Invoices!Q:R,A699)&lt;&gt;0,SUMIF(Invoices!Q:R,A699,Invoices!R:R)/COUNTIF(Invoices!Q:R,A699),0),IF(COUNTIF(Invoices!S:T,A699)&lt;&gt;0,IF(COUNTIF(Invoices!S:T,A699)&lt;&gt;0,SUMIF(Invoices!S:T,A699,Invoices!T:T)/COUNTIF(Invoices!S:T,A699),0),IF(COUNTIF(Invoices!U:V,A699)&lt;&gt;0,IF(COUNTIF(Invoices!U:V,A699)&lt;&gt;0,SUMIF(Invoices!U:V,A699,Invoices!V:V)/COUNTIF(Invoices!U:V,A699),0),IF(COUNTIF(Invoices!W:X,A699)&lt;&gt;0,IF(COUNTIF(Invoices!W:X,A699)&lt;&gt;0,SUMIF(Invoices!W:X,A699,Invoices!X:X)/COUNTIF(Invoices!W:X,A699),0),IF(COUNTIF(Invoices!Y:Z,A699)&lt;&gt;0,IF(COUNTIF(Invoices!Y:Z,A699)&lt;&gt;0,SUMIF(Invoices!Y:Z,A699,Invoices!Z:Z)/COUNTIF(Invoices!Y:Z,A699),0),IF(COUNTIF(Invoices!AA:AB,A699)&lt;&gt;0,IF(COUNTIF(Invoices!AA:AB,A699)&lt;&gt;0,SUMIF(Invoices!AA:AB,A699,Invoices!AB:AB)/COUNTIF(Invoices!AA:AB,A699),0),IF(COUNTIF(Invoices!AC:AD,A699)&lt;&gt;0,IF(COUNTIF(Invoices!AC:AD,A699)&lt;&gt;0,SUMIF(Invoices!AC:AD,A699,Invoices!AD:AD)/COUNTIF(Invoices!AC:AD,A699),0),IF(COUNTIF(Invoices!AE:AF,A699)&lt;&gt;0,IF(COUNTIF(Invoices!AE:AF,A699)&lt;&gt;0,SUMIF(Invoices!AE:AF,A699,Invoices!AF:AF)/COUNTIF(Invoices!AE:AF,A699),0),IF(COUNTIF(Invoices!AG:AH,A699)&lt;&gt;0,IF(COUNTIF(Invoices!AG:AH,A699)&lt;&gt;0,SUMIF(Invoices!AG:AH,A699,Invoices!AH:AH)/COUNTIF(Invoices!AG:AH,A699),0),IF(COUNTIF(Invoices!AI:AJ,A699)&lt;&gt;0,IF(COUNTIF(Invoices!AI:AJ,A699)&lt;&gt;0,SUMIF(Invoices!AI:AJ,A699,Invoices!AJ:AJ)/COUNTIF(Invoices!AI:AJ,A699),0),IF(COUNTIF(Invoices!AK:AL,A699)&lt;&gt;0,IF(COUNTIF(Invoices!AK:AL,A699)&lt;&gt;0,SUMIF(Invoices!AK:AL,A699,Invoices!AL:AL)/COUNTIF(Invoices!AK:AL,A699),0),IF(COUNTIF(Invoices!AM:AN,A699)&lt;&gt;0,IF(COUNTIF(Invoices!AM:AN,A699)&lt;&gt;0,SUMIF(Invoices!AM:AN,A699,Invoices!AN:AN)/COUNTIF(Invoices!AM:AN,A699),0),"Not Available")))))))))))))))</f>
        <v>0.99</v>
      </c>
    </row>
    <row r="700" spans="1:5" ht="13" x14ac:dyDescent="0.15">
      <c r="A700" s="6" t="s">
        <v>855</v>
      </c>
      <c r="B700" s="6" t="s">
        <v>1813</v>
      </c>
      <c r="C700" s="6" t="s">
        <v>855</v>
      </c>
      <c r="D700" s="6" t="s">
        <v>574</v>
      </c>
      <c r="E700">
        <f ca="1">IF(COUNTIF(Invoices!K:L,A700)&lt;&gt;0,IF(COUNTIF(Invoices!K:L,A700)&lt;&gt;0,SUMIF(Invoices!K:L,A700,Invoices!L:L)/COUNTIF(Invoices!K:L,A700),0),IF(COUNTIF(Invoices!M:N,A700)&lt;&gt;0,IF(COUNTIF(Invoices!M:N,A700)&lt;&gt;0,SUMIF(Invoices!M:N,A700,Invoices!N:N)/COUNTIF(Invoices!M:N,A700),0),IF(COUNTIF(Invoices!O:P,A700)&lt;&gt;0,IF(COUNTIF(Invoices!O:P,A700)&lt;&gt;0,SUMIF(Invoices!O:P,A700,Invoices!P:P)/COUNTIF(Invoices!O:P,A700),0),IF(COUNTIF(Invoices!Q:R,A700)&lt;&gt;0,IF(COUNTIF(Invoices!Q:R,A700)&lt;&gt;0,SUMIF(Invoices!Q:R,A700,Invoices!R:R)/COUNTIF(Invoices!Q:R,A700),0),IF(COUNTIF(Invoices!S:T,A700)&lt;&gt;0,IF(COUNTIF(Invoices!S:T,A700)&lt;&gt;0,SUMIF(Invoices!S:T,A700,Invoices!T:T)/COUNTIF(Invoices!S:T,A700),0),IF(COUNTIF(Invoices!U:V,A700)&lt;&gt;0,IF(COUNTIF(Invoices!U:V,A700)&lt;&gt;0,SUMIF(Invoices!U:V,A700,Invoices!V:V)/COUNTIF(Invoices!U:V,A700),0),IF(COUNTIF(Invoices!W:X,A700)&lt;&gt;0,IF(COUNTIF(Invoices!W:X,A700)&lt;&gt;0,SUMIF(Invoices!W:X,A700,Invoices!X:X)/COUNTIF(Invoices!W:X,A700),0),IF(COUNTIF(Invoices!Y:Z,A700)&lt;&gt;0,IF(COUNTIF(Invoices!Y:Z,A700)&lt;&gt;0,SUMIF(Invoices!Y:Z,A700,Invoices!Z:Z)/COUNTIF(Invoices!Y:Z,A700),0),IF(COUNTIF(Invoices!AA:AB,A700)&lt;&gt;0,IF(COUNTIF(Invoices!AA:AB,A700)&lt;&gt;0,SUMIF(Invoices!AA:AB,A700,Invoices!AB:AB)/COUNTIF(Invoices!AA:AB,A700),0),IF(COUNTIF(Invoices!AC:AD,A700)&lt;&gt;0,IF(COUNTIF(Invoices!AC:AD,A700)&lt;&gt;0,SUMIF(Invoices!AC:AD,A700,Invoices!AD:AD)/COUNTIF(Invoices!AC:AD,A700),0),IF(COUNTIF(Invoices!AE:AF,A700)&lt;&gt;0,IF(COUNTIF(Invoices!AE:AF,A700)&lt;&gt;0,SUMIF(Invoices!AE:AF,A700,Invoices!AF:AF)/COUNTIF(Invoices!AE:AF,A700),0),IF(COUNTIF(Invoices!AG:AH,A700)&lt;&gt;0,IF(COUNTIF(Invoices!AG:AH,A700)&lt;&gt;0,SUMIF(Invoices!AG:AH,A700,Invoices!AH:AH)/COUNTIF(Invoices!AG:AH,A700),0),IF(COUNTIF(Invoices!AI:AJ,A700)&lt;&gt;0,IF(COUNTIF(Invoices!AI:AJ,A700)&lt;&gt;0,SUMIF(Invoices!AI:AJ,A700,Invoices!AJ:AJ)/COUNTIF(Invoices!AI:AJ,A700),0),IF(COUNTIF(Invoices!AK:AL,A700)&lt;&gt;0,IF(COUNTIF(Invoices!AK:AL,A700)&lt;&gt;0,SUMIF(Invoices!AK:AL,A700,Invoices!AL:AL)/COUNTIF(Invoices!AK:AL,A700),0),IF(COUNTIF(Invoices!AM:AN,A700)&lt;&gt;0,IF(COUNTIF(Invoices!AM:AN,A700)&lt;&gt;0,SUMIF(Invoices!AM:AN,A700,Invoices!AN:AN)/COUNTIF(Invoices!AM:AN,A700),0),"Not Available")))))))))))))))</f>
        <v>0.99</v>
      </c>
    </row>
    <row r="701" spans="1:5" ht="13" x14ac:dyDescent="0.15">
      <c r="A701" s="6" t="s">
        <v>1814</v>
      </c>
      <c r="B701" s="6" t="s">
        <v>865</v>
      </c>
      <c r="C701" s="6" t="s">
        <v>866</v>
      </c>
      <c r="D701" s="6" t="s">
        <v>543</v>
      </c>
      <c r="E701" t="str">
        <f>IF(COUNTIF(Invoices!K:L,A701)&lt;&gt;0,IF(COUNTIF(Invoices!K:L,A701)&lt;&gt;0,SUMIF(Invoices!K:L,A701,Invoices!L:L)/COUNTIF(Invoices!K:L,A701),0),IF(COUNTIF(Invoices!M:N,A701)&lt;&gt;0,IF(COUNTIF(Invoices!M:N,A701)&lt;&gt;0,SUMIF(Invoices!M:N,A701,Invoices!N:N)/COUNTIF(Invoices!M:N,A701),0),IF(COUNTIF(Invoices!O:P,A701)&lt;&gt;0,IF(COUNTIF(Invoices!O:P,A701)&lt;&gt;0,SUMIF(Invoices!O:P,A701,Invoices!P:P)/COUNTIF(Invoices!O:P,A701),0),IF(COUNTIF(Invoices!Q:R,A701)&lt;&gt;0,IF(COUNTIF(Invoices!Q:R,A701)&lt;&gt;0,SUMIF(Invoices!Q:R,A701,Invoices!R:R)/COUNTIF(Invoices!Q:R,A701),0),IF(COUNTIF(Invoices!S:T,A701)&lt;&gt;0,IF(COUNTIF(Invoices!S:T,A701)&lt;&gt;0,SUMIF(Invoices!S:T,A701,Invoices!T:T)/COUNTIF(Invoices!S:T,A701),0),IF(COUNTIF(Invoices!U:V,A701)&lt;&gt;0,IF(COUNTIF(Invoices!U:V,A701)&lt;&gt;0,SUMIF(Invoices!U:V,A701,Invoices!V:V)/COUNTIF(Invoices!U:V,A701),0),IF(COUNTIF(Invoices!W:X,A701)&lt;&gt;0,IF(COUNTIF(Invoices!W:X,A701)&lt;&gt;0,SUMIF(Invoices!W:X,A701,Invoices!X:X)/COUNTIF(Invoices!W:X,A701),0),IF(COUNTIF(Invoices!Y:Z,A701)&lt;&gt;0,IF(COUNTIF(Invoices!Y:Z,A701)&lt;&gt;0,SUMIF(Invoices!Y:Z,A701,Invoices!Z:Z)/COUNTIF(Invoices!Y:Z,A701),0),IF(COUNTIF(Invoices!AA:AB,A701)&lt;&gt;0,IF(COUNTIF(Invoices!AA:AB,A701)&lt;&gt;0,SUMIF(Invoices!AA:AB,A701,Invoices!AB:AB)/COUNTIF(Invoices!AA:AB,A701),0),IF(COUNTIF(Invoices!AC:AD,A701)&lt;&gt;0,IF(COUNTIF(Invoices!AC:AD,A701)&lt;&gt;0,SUMIF(Invoices!AC:AD,A701,Invoices!AD:AD)/COUNTIF(Invoices!AC:AD,A701),0),IF(COUNTIF(Invoices!AE:AF,A701)&lt;&gt;0,IF(COUNTIF(Invoices!AE:AF,A701)&lt;&gt;0,SUMIF(Invoices!AE:AF,A701,Invoices!AF:AF)/COUNTIF(Invoices!AE:AF,A701),0),IF(COUNTIF(Invoices!AG:AH,A701)&lt;&gt;0,IF(COUNTIF(Invoices!AG:AH,A701)&lt;&gt;0,SUMIF(Invoices!AG:AH,A701,Invoices!AH:AH)/COUNTIF(Invoices!AG:AH,A701),0),IF(COUNTIF(Invoices!AI:AJ,A701)&lt;&gt;0,IF(COUNTIF(Invoices!AI:AJ,A701)&lt;&gt;0,SUMIF(Invoices!AI:AJ,A701,Invoices!AJ:AJ)/COUNTIF(Invoices!AI:AJ,A701),0),IF(COUNTIF(Invoices!AK:AL,A701)&lt;&gt;0,IF(COUNTIF(Invoices!AK:AL,A701)&lt;&gt;0,SUMIF(Invoices!AK:AL,A701,Invoices!AL:AL)/COUNTIF(Invoices!AK:AL,A701),0),IF(COUNTIF(Invoices!AM:AN,A701)&lt;&gt;0,IF(COUNTIF(Invoices!AM:AN,A701)&lt;&gt;0,SUMIF(Invoices!AM:AN,A701,Invoices!AN:AN)/COUNTIF(Invoices!AM:AN,A701),0),"Not Available")))))))))))))))</f>
        <v>Not Available</v>
      </c>
    </row>
    <row r="702" spans="1:5" ht="13" x14ac:dyDescent="0.15">
      <c r="A702" s="6" t="s">
        <v>1815</v>
      </c>
      <c r="C702" s="6" t="s">
        <v>1028</v>
      </c>
      <c r="D702" s="6" t="s">
        <v>690</v>
      </c>
      <c r="E702" t="str">
        <f>IF(COUNTIF(Invoices!K:L,A702)&lt;&gt;0,IF(COUNTIF(Invoices!K:L,A702)&lt;&gt;0,SUMIF(Invoices!K:L,A702,Invoices!L:L)/COUNTIF(Invoices!K:L,A702),0),IF(COUNTIF(Invoices!M:N,A702)&lt;&gt;0,IF(COUNTIF(Invoices!M:N,A702)&lt;&gt;0,SUMIF(Invoices!M:N,A702,Invoices!N:N)/COUNTIF(Invoices!M:N,A702),0),IF(COUNTIF(Invoices!O:P,A702)&lt;&gt;0,IF(COUNTIF(Invoices!O:P,A702)&lt;&gt;0,SUMIF(Invoices!O:P,A702,Invoices!P:P)/COUNTIF(Invoices!O:P,A702),0),IF(COUNTIF(Invoices!Q:R,A702)&lt;&gt;0,IF(COUNTIF(Invoices!Q:R,A702)&lt;&gt;0,SUMIF(Invoices!Q:R,A702,Invoices!R:R)/COUNTIF(Invoices!Q:R,A702),0),IF(COUNTIF(Invoices!S:T,A702)&lt;&gt;0,IF(COUNTIF(Invoices!S:T,A702)&lt;&gt;0,SUMIF(Invoices!S:T,A702,Invoices!T:T)/COUNTIF(Invoices!S:T,A702),0),IF(COUNTIF(Invoices!U:V,A702)&lt;&gt;0,IF(COUNTIF(Invoices!U:V,A702)&lt;&gt;0,SUMIF(Invoices!U:V,A702,Invoices!V:V)/COUNTIF(Invoices!U:V,A702),0),IF(COUNTIF(Invoices!W:X,A702)&lt;&gt;0,IF(COUNTIF(Invoices!W:X,A702)&lt;&gt;0,SUMIF(Invoices!W:X,A702,Invoices!X:X)/COUNTIF(Invoices!W:X,A702),0),IF(COUNTIF(Invoices!Y:Z,A702)&lt;&gt;0,IF(COUNTIF(Invoices!Y:Z,A702)&lt;&gt;0,SUMIF(Invoices!Y:Z,A702,Invoices!Z:Z)/COUNTIF(Invoices!Y:Z,A702),0),IF(COUNTIF(Invoices!AA:AB,A702)&lt;&gt;0,IF(COUNTIF(Invoices!AA:AB,A702)&lt;&gt;0,SUMIF(Invoices!AA:AB,A702,Invoices!AB:AB)/COUNTIF(Invoices!AA:AB,A702),0),IF(COUNTIF(Invoices!AC:AD,A702)&lt;&gt;0,IF(COUNTIF(Invoices!AC:AD,A702)&lt;&gt;0,SUMIF(Invoices!AC:AD,A702,Invoices!AD:AD)/COUNTIF(Invoices!AC:AD,A702),0),IF(COUNTIF(Invoices!AE:AF,A702)&lt;&gt;0,IF(COUNTIF(Invoices!AE:AF,A702)&lt;&gt;0,SUMIF(Invoices!AE:AF,A702,Invoices!AF:AF)/COUNTIF(Invoices!AE:AF,A702),0),IF(COUNTIF(Invoices!AG:AH,A702)&lt;&gt;0,IF(COUNTIF(Invoices!AG:AH,A702)&lt;&gt;0,SUMIF(Invoices!AG:AH,A702,Invoices!AH:AH)/COUNTIF(Invoices!AG:AH,A702),0),IF(COUNTIF(Invoices!AI:AJ,A702)&lt;&gt;0,IF(COUNTIF(Invoices!AI:AJ,A702)&lt;&gt;0,SUMIF(Invoices!AI:AJ,A702,Invoices!AJ:AJ)/COUNTIF(Invoices!AI:AJ,A702),0),IF(COUNTIF(Invoices!AK:AL,A702)&lt;&gt;0,IF(COUNTIF(Invoices!AK:AL,A702)&lt;&gt;0,SUMIF(Invoices!AK:AL,A702,Invoices!AL:AL)/COUNTIF(Invoices!AK:AL,A702),0),IF(COUNTIF(Invoices!AM:AN,A702)&lt;&gt;0,IF(COUNTIF(Invoices!AM:AN,A702)&lt;&gt;0,SUMIF(Invoices!AM:AN,A702,Invoices!AN:AN)/COUNTIF(Invoices!AM:AN,A702),0),"Not Available")))))))))))))))</f>
        <v>Not Available</v>
      </c>
    </row>
    <row r="703" spans="1:5" ht="13" x14ac:dyDescent="0.15">
      <c r="A703" s="6" t="s">
        <v>1816</v>
      </c>
      <c r="B703" s="6" t="s">
        <v>1817</v>
      </c>
      <c r="C703" s="6" t="s">
        <v>752</v>
      </c>
      <c r="D703" s="6" t="s">
        <v>562</v>
      </c>
      <c r="E703">
        <f ca="1">IF(COUNTIF(Invoices!K:L,A703)&lt;&gt;0,IF(COUNTIF(Invoices!K:L,A703)&lt;&gt;0,SUMIF(Invoices!K:L,A703,Invoices!L:L)/COUNTIF(Invoices!K:L,A703),0),IF(COUNTIF(Invoices!M:N,A703)&lt;&gt;0,IF(COUNTIF(Invoices!M:N,A703)&lt;&gt;0,SUMIF(Invoices!M:N,A703,Invoices!N:N)/COUNTIF(Invoices!M:N,A703),0),IF(COUNTIF(Invoices!O:P,A703)&lt;&gt;0,IF(COUNTIF(Invoices!O:P,A703)&lt;&gt;0,SUMIF(Invoices!O:P,A703,Invoices!P:P)/COUNTIF(Invoices!O:P,A703),0),IF(COUNTIF(Invoices!Q:R,A703)&lt;&gt;0,IF(COUNTIF(Invoices!Q:R,A703)&lt;&gt;0,SUMIF(Invoices!Q:R,A703,Invoices!R:R)/COUNTIF(Invoices!Q:R,A703),0),IF(COUNTIF(Invoices!S:T,A703)&lt;&gt;0,IF(COUNTIF(Invoices!S:T,A703)&lt;&gt;0,SUMIF(Invoices!S:T,A703,Invoices!T:T)/COUNTIF(Invoices!S:T,A703),0),IF(COUNTIF(Invoices!U:V,A703)&lt;&gt;0,IF(COUNTIF(Invoices!U:V,A703)&lt;&gt;0,SUMIF(Invoices!U:V,A703,Invoices!V:V)/COUNTIF(Invoices!U:V,A703),0),IF(COUNTIF(Invoices!W:X,A703)&lt;&gt;0,IF(COUNTIF(Invoices!W:X,A703)&lt;&gt;0,SUMIF(Invoices!W:X,A703,Invoices!X:X)/COUNTIF(Invoices!W:X,A703),0),IF(COUNTIF(Invoices!Y:Z,A703)&lt;&gt;0,IF(COUNTIF(Invoices!Y:Z,A703)&lt;&gt;0,SUMIF(Invoices!Y:Z,A703,Invoices!Z:Z)/COUNTIF(Invoices!Y:Z,A703),0),IF(COUNTIF(Invoices!AA:AB,A703)&lt;&gt;0,IF(COUNTIF(Invoices!AA:AB,A703)&lt;&gt;0,SUMIF(Invoices!AA:AB,A703,Invoices!AB:AB)/COUNTIF(Invoices!AA:AB,A703),0),IF(COUNTIF(Invoices!AC:AD,A703)&lt;&gt;0,IF(COUNTIF(Invoices!AC:AD,A703)&lt;&gt;0,SUMIF(Invoices!AC:AD,A703,Invoices!AD:AD)/COUNTIF(Invoices!AC:AD,A703),0),IF(COUNTIF(Invoices!AE:AF,A703)&lt;&gt;0,IF(COUNTIF(Invoices!AE:AF,A703)&lt;&gt;0,SUMIF(Invoices!AE:AF,A703,Invoices!AF:AF)/COUNTIF(Invoices!AE:AF,A703),0),IF(COUNTIF(Invoices!AG:AH,A703)&lt;&gt;0,IF(COUNTIF(Invoices!AG:AH,A703)&lt;&gt;0,SUMIF(Invoices!AG:AH,A703,Invoices!AH:AH)/COUNTIF(Invoices!AG:AH,A703),0),IF(COUNTIF(Invoices!AI:AJ,A703)&lt;&gt;0,IF(COUNTIF(Invoices!AI:AJ,A703)&lt;&gt;0,SUMIF(Invoices!AI:AJ,A703,Invoices!AJ:AJ)/COUNTIF(Invoices!AI:AJ,A703),0),IF(COUNTIF(Invoices!AK:AL,A703)&lt;&gt;0,IF(COUNTIF(Invoices!AK:AL,A703)&lt;&gt;0,SUMIF(Invoices!AK:AL,A703,Invoices!AL:AL)/COUNTIF(Invoices!AK:AL,A703),0),IF(COUNTIF(Invoices!AM:AN,A703)&lt;&gt;0,IF(COUNTIF(Invoices!AM:AN,A703)&lt;&gt;0,SUMIF(Invoices!AM:AN,A703,Invoices!AN:AN)/COUNTIF(Invoices!AM:AN,A703),0),"Not Available")))))))))))))))</f>
        <v>0.99</v>
      </c>
    </row>
    <row r="704" spans="1:5" ht="13" x14ac:dyDescent="0.15">
      <c r="A704" s="6" t="s">
        <v>1818</v>
      </c>
      <c r="B704" s="6" t="s">
        <v>1819</v>
      </c>
      <c r="C704" s="6" t="s">
        <v>1804</v>
      </c>
      <c r="D704" s="6" t="s">
        <v>810</v>
      </c>
      <c r="E704">
        <f ca="1">IF(COUNTIF(Invoices!K:L,A704)&lt;&gt;0,IF(COUNTIF(Invoices!K:L,A704)&lt;&gt;0,SUMIF(Invoices!K:L,A704,Invoices!L:L)/COUNTIF(Invoices!K:L,A704),0),IF(COUNTIF(Invoices!M:N,A704)&lt;&gt;0,IF(COUNTIF(Invoices!M:N,A704)&lt;&gt;0,SUMIF(Invoices!M:N,A704,Invoices!N:N)/COUNTIF(Invoices!M:N,A704),0),IF(COUNTIF(Invoices!O:P,A704)&lt;&gt;0,IF(COUNTIF(Invoices!O:P,A704)&lt;&gt;0,SUMIF(Invoices!O:P,A704,Invoices!P:P)/COUNTIF(Invoices!O:P,A704),0),IF(COUNTIF(Invoices!Q:R,A704)&lt;&gt;0,IF(COUNTIF(Invoices!Q:R,A704)&lt;&gt;0,SUMIF(Invoices!Q:R,A704,Invoices!R:R)/COUNTIF(Invoices!Q:R,A704),0),IF(COUNTIF(Invoices!S:T,A704)&lt;&gt;0,IF(COUNTIF(Invoices!S:T,A704)&lt;&gt;0,SUMIF(Invoices!S:T,A704,Invoices!T:T)/COUNTIF(Invoices!S:T,A704),0),IF(COUNTIF(Invoices!U:V,A704)&lt;&gt;0,IF(COUNTIF(Invoices!U:V,A704)&lt;&gt;0,SUMIF(Invoices!U:V,A704,Invoices!V:V)/COUNTIF(Invoices!U:V,A704),0),IF(COUNTIF(Invoices!W:X,A704)&lt;&gt;0,IF(COUNTIF(Invoices!W:X,A704)&lt;&gt;0,SUMIF(Invoices!W:X,A704,Invoices!X:X)/COUNTIF(Invoices!W:X,A704),0),IF(COUNTIF(Invoices!Y:Z,A704)&lt;&gt;0,IF(COUNTIF(Invoices!Y:Z,A704)&lt;&gt;0,SUMIF(Invoices!Y:Z,A704,Invoices!Z:Z)/COUNTIF(Invoices!Y:Z,A704),0),IF(COUNTIF(Invoices!AA:AB,A704)&lt;&gt;0,IF(COUNTIF(Invoices!AA:AB,A704)&lt;&gt;0,SUMIF(Invoices!AA:AB,A704,Invoices!AB:AB)/COUNTIF(Invoices!AA:AB,A704),0),IF(COUNTIF(Invoices!AC:AD,A704)&lt;&gt;0,IF(COUNTIF(Invoices!AC:AD,A704)&lt;&gt;0,SUMIF(Invoices!AC:AD,A704,Invoices!AD:AD)/COUNTIF(Invoices!AC:AD,A704),0),IF(COUNTIF(Invoices!AE:AF,A704)&lt;&gt;0,IF(COUNTIF(Invoices!AE:AF,A704)&lt;&gt;0,SUMIF(Invoices!AE:AF,A704,Invoices!AF:AF)/COUNTIF(Invoices!AE:AF,A704),0),IF(COUNTIF(Invoices!AG:AH,A704)&lt;&gt;0,IF(COUNTIF(Invoices!AG:AH,A704)&lt;&gt;0,SUMIF(Invoices!AG:AH,A704,Invoices!AH:AH)/COUNTIF(Invoices!AG:AH,A704),0),IF(COUNTIF(Invoices!AI:AJ,A704)&lt;&gt;0,IF(COUNTIF(Invoices!AI:AJ,A704)&lt;&gt;0,SUMIF(Invoices!AI:AJ,A704,Invoices!AJ:AJ)/COUNTIF(Invoices!AI:AJ,A704),0),IF(COUNTIF(Invoices!AK:AL,A704)&lt;&gt;0,IF(COUNTIF(Invoices!AK:AL,A704)&lt;&gt;0,SUMIF(Invoices!AK:AL,A704,Invoices!AL:AL)/COUNTIF(Invoices!AK:AL,A704),0),IF(COUNTIF(Invoices!AM:AN,A704)&lt;&gt;0,IF(COUNTIF(Invoices!AM:AN,A704)&lt;&gt;0,SUMIF(Invoices!AM:AN,A704,Invoices!AN:AN)/COUNTIF(Invoices!AM:AN,A704),0),"Not Available")))))))))))))))</f>
        <v>0.99</v>
      </c>
    </row>
    <row r="705" spans="1:5" ht="13" x14ac:dyDescent="0.15">
      <c r="A705" s="6" t="s">
        <v>1820</v>
      </c>
      <c r="B705" s="6" t="s">
        <v>1821</v>
      </c>
      <c r="C705" s="6" t="s">
        <v>542</v>
      </c>
      <c r="D705" s="6" t="s">
        <v>543</v>
      </c>
      <c r="E705">
        <f ca="1">IF(COUNTIF(Invoices!K:L,A705)&lt;&gt;0,IF(COUNTIF(Invoices!K:L,A705)&lt;&gt;0,SUMIF(Invoices!K:L,A705,Invoices!L:L)/COUNTIF(Invoices!K:L,A705),0),IF(COUNTIF(Invoices!M:N,A705)&lt;&gt;0,IF(COUNTIF(Invoices!M:N,A705)&lt;&gt;0,SUMIF(Invoices!M:N,A705,Invoices!N:N)/COUNTIF(Invoices!M:N,A705),0),IF(COUNTIF(Invoices!O:P,A705)&lt;&gt;0,IF(COUNTIF(Invoices!O:P,A705)&lt;&gt;0,SUMIF(Invoices!O:P,A705,Invoices!P:P)/COUNTIF(Invoices!O:P,A705),0),IF(COUNTIF(Invoices!Q:R,A705)&lt;&gt;0,IF(COUNTIF(Invoices!Q:R,A705)&lt;&gt;0,SUMIF(Invoices!Q:R,A705,Invoices!R:R)/COUNTIF(Invoices!Q:R,A705),0),IF(COUNTIF(Invoices!S:T,A705)&lt;&gt;0,IF(COUNTIF(Invoices!S:T,A705)&lt;&gt;0,SUMIF(Invoices!S:T,A705,Invoices!T:T)/COUNTIF(Invoices!S:T,A705),0),IF(COUNTIF(Invoices!U:V,A705)&lt;&gt;0,IF(COUNTIF(Invoices!U:V,A705)&lt;&gt;0,SUMIF(Invoices!U:V,A705,Invoices!V:V)/COUNTIF(Invoices!U:V,A705),0),IF(COUNTIF(Invoices!W:X,A705)&lt;&gt;0,IF(COUNTIF(Invoices!W:X,A705)&lt;&gt;0,SUMIF(Invoices!W:X,A705,Invoices!X:X)/COUNTIF(Invoices!W:X,A705),0),IF(COUNTIF(Invoices!Y:Z,A705)&lt;&gt;0,IF(COUNTIF(Invoices!Y:Z,A705)&lt;&gt;0,SUMIF(Invoices!Y:Z,A705,Invoices!Z:Z)/COUNTIF(Invoices!Y:Z,A705),0),IF(COUNTIF(Invoices!AA:AB,A705)&lt;&gt;0,IF(COUNTIF(Invoices!AA:AB,A705)&lt;&gt;0,SUMIF(Invoices!AA:AB,A705,Invoices!AB:AB)/COUNTIF(Invoices!AA:AB,A705),0),IF(COUNTIF(Invoices!AC:AD,A705)&lt;&gt;0,IF(COUNTIF(Invoices!AC:AD,A705)&lt;&gt;0,SUMIF(Invoices!AC:AD,A705,Invoices!AD:AD)/COUNTIF(Invoices!AC:AD,A705),0),IF(COUNTIF(Invoices!AE:AF,A705)&lt;&gt;0,IF(COUNTIF(Invoices!AE:AF,A705)&lt;&gt;0,SUMIF(Invoices!AE:AF,A705,Invoices!AF:AF)/COUNTIF(Invoices!AE:AF,A705),0),IF(COUNTIF(Invoices!AG:AH,A705)&lt;&gt;0,IF(COUNTIF(Invoices!AG:AH,A705)&lt;&gt;0,SUMIF(Invoices!AG:AH,A705,Invoices!AH:AH)/COUNTIF(Invoices!AG:AH,A705),0),IF(COUNTIF(Invoices!AI:AJ,A705)&lt;&gt;0,IF(COUNTIF(Invoices!AI:AJ,A705)&lt;&gt;0,SUMIF(Invoices!AI:AJ,A705,Invoices!AJ:AJ)/COUNTIF(Invoices!AI:AJ,A705),0),IF(COUNTIF(Invoices!AK:AL,A705)&lt;&gt;0,IF(COUNTIF(Invoices!AK:AL,A705)&lt;&gt;0,SUMIF(Invoices!AK:AL,A705,Invoices!AL:AL)/COUNTIF(Invoices!AK:AL,A705),0),IF(COUNTIF(Invoices!AM:AN,A705)&lt;&gt;0,IF(COUNTIF(Invoices!AM:AN,A705)&lt;&gt;0,SUMIF(Invoices!AM:AN,A705,Invoices!AN:AN)/COUNTIF(Invoices!AM:AN,A705),0),"Not Available")))))))))))))))</f>
        <v>0.99</v>
      </c>
    </row>
    <row r="706" spans="1:5" ht="13" x14ac:dyDescent="0.15">
      <c r="A706" s="6" t="s">
        <v>1822</v>
      </c>
      <c r="B706" s="6" t="s">
        <v>568</v>
      </c>
      <c r="C706" s="6" t="s">
        <v>569</v>
      </c>
      <c r="D706" s="6" t="s">
        <v>570</v>
      </c>
      <c r="E706">
        <f ca="1">IF(COUNTIF(Invoices!K:L,A706)&lt;&gt;0,IF(COUNTIF(Invoices!K:L,A706)&lt;&gt;0,SUMIF(Invoices!K:L,A706,Invoices!L:L)/COUNTIF(Invoices!K:L,A706),0),IF(COUNTIF(Invoices!M:N,A706)&lt;&gt;0,IF(COUNTIF(Invoices!M:N,A706)&lt;&gt;0,SUMIF(Invoices!M:N,A706,Invoices!N:N)/COUNTIF(Invoices!M:N,A706),0),IF(COUNTIF(Invoices!O:P,A706)&lt;&gt;0,IF(COUNTIF(Invoices!O:P,A706)&lt;&gt;0,SUMIF(Invoices!O:P,A706,Invoices!P:P)/COUNTIF(Invoices!O:P,A706),0),IF(COUNTIF(Invoices!Q:R,A706)&lt;&gt;0,IF(COUNTIF(Invoices!Q:R,A706)&lt;&gt;0,SUMIF(Invoices!Q:R,A706,Invoices!R:R)/COUNTIF(Invoices!Q:R,A706),0),IF(COUNTIF(Invoices!S:T,A706)&lt;&gt;0,IF(COUNTIF(Invoices!S:T,A706)&lt;&gt;0,SUMIF(Invoices!S:T,A706,Invoices!T:T)/COUNTIF(Invoices!S:T,A706),0),IF(COUNTIF(Invoices!U:V,A706)&lt;&gt;0,IF(COUNTIF(Invoices!U:V,A706)&lt;&gt;0,SUMIF(Invoices!U:V,A706,Invoices!V:V)/COUNTIF(Invoices!U:V,A706),0),IF(COUNTIF(Invoices!W:X,A706)&lt;&gt;0,IF(COUNTIF(Invoices!W:X,A706)&lt;&gt;0,SUMIF(Invoices!W:X,A706,Invoices!X:X)/COUNTIF(Invoices!W:X,A706),0),IF(COUNTIF(Invoices!Y:Z,A706)&lt;&gt;0,IF(COUNTIF(Invoices!Y:Z,A706)&lt;&gt;0,SUMIF(Invoices!Y:Z,A706,Invoices!Z:Z)/COUNTIF(Invoices!Y:Z,A706),0),IF(COUNTIF(Invoices!AA:AB,A706)&lt;&gt;0,IF(COUNTIF(Invoices!AA:AB,A706)&lt;&gt;0,SUMIF(Invoices!AA:AB,A706,Invoices!AB:AB)/COUNTIF(Invoices!AA:AB,A706),0),IF(COUNTIF(Invoices!AC:AD,A706)&lt;&gt;0,IF(COUNTIF(Invoices!AC:AD,A706)&lt;&gt;0,SUMIF(Invoices!AC:AD,A706,Invoices!AD:AD)/COUNTIF(Invoices!AC:AD,A706),0),IF(COUNTIF(Invoices!AE:AF,A706)&lt;&gt;0,IF(COUNTIF(Invoices!AE:AF,A706)&lt;&gt;0,SUMIF(Invoices!AE:AF,A706,Invoices!AF:AF)/COUNTIF(Invoices!AE:AF,A706),0),IF(COUNTIF(Invoices!AG:AH,A706)&lt;&gt;0,IF(COUNTIF(Invoices!AG:AH,A706)&lt;&gt;0,SUMIF(Invoices!AG:AH,A706,Invoices!AH:AH)/COUNTIF(Invoices!AG:AH,A706),0),IF(COUNTIF(Invoices!AI:AJ,A706)&lt;&gt;0,IF(COUNTIF(Invoices!AI:AJ,A706)&lt;&gt;0,SUMIF(Invoices!AI:AJ,A706,Invoices!AJ:AJ)/COUNTIF(Invoices!AI:AJ,A706),0),IF(COUNTIF(Invoices!AK:AL,A706)&lt;&gt;0,IF(COUNTIF(Invoices!AK:AL,A706)&lt;&gt;0,SUMIF(Invoices!AK:AL,A706,Invoices!AL:AL)/COUNTIF(Invoices!AK:AL,A706),0),IF(COUNTIF(Invoices!AM:AN,A706)&lt;&gt;0,IF(COUNTIF(Invoices!AM:AN,A706)&lt;&gt;0,SUMIF(Invoices!AM:AN,A706,Invoices!AN:AN)/COUNTIF(Invoices!AM:AN,A706),0),"Not Available")))))))))))))))</f>
        <v>0.99</v>
      </c>
    </row>
    <row r="707" spans="1:5" ht="13" x14ac:dyDescent="0.15">
      <c r="A707" s="6" t="s">
        <v>1823</v>
      </c>
      <c r="B707" s="6" t="s">
        <v>1824</v>
      </c>
      <c r="C707" s="6" t="s">
        <v>1195</v>
      </c>
      <c r="D707" s="6" t="s">
        <v>863</v>
      </c>
      <c r="E707" t="str">
        <f>IF(COUNTIF(Invoices!K:L,A707)&lt;&gt;0,IF(COUNTIF(Invoices!K:L,A707)&lt;&gt;0,SUMIF(Invoices!K:L,A707,Invoices!L:L)/COUNTIF(Invoices!K:L,A707),0),IF(COUNTIF(Invoices!M:N,A707)&lt;&gt;0,IF(COUNTIF(Invoices!M:N,A707)&lt;&gt;0,SUMIF(Invoices!M:N,A707,Invoices!N:N)/COUNTIF(Invoices!M:N,A707),0),IF(COUNTIF(Invoices!O:P,A707)&lt;&gt;0,IF(COUNTIF(Invoices!O:P,A707)&lt;&gt;0,SUMIF(Invoices!O:P,A707,Invoices!P:P)/COUNTIF(Invoices!O:P,A707),0),IF(COUNTIF(Invoices!Q:R,A707)&lt;&gt;0,IF(COUNTIF(Invoices!Q:R,A707)&lt;&gt;0,SUMIF(Invoices!Q:R,A707,Invoices!R:R)/COUNTIF(Invoices!Q:R,A707),0),IF(COUNTIF(Invoices!S:T,A707)&lt;&gt;0,IF(COUNTIF(Invoices!S:T,A707)&lt;&gt;0,SUMIF(Invoices!S:T,A707,Invoices!T:T)/COUNTIF(Invoices!S:T,A707),0),IF(COUNTIF(Invoices!U:V,A707)&lt;&gt;0,IF(COUNTIF(Invoices!U:V,A707)&lt;&gt;0,SUMIF(Invoices!U:V,A707,Invoices!V:V)/COUNTIF(Invoices!U:V,A707),0),IF(COUNTIF(Invoices!W:X,A707)&lt;&gt;0,IF(COUNTIF(Invoices!W:X,A707)&lt;&gt;0,SUMIF(Invoices!W:X,A707,Invoices!X:X)/COUNTIF(Invoices!W:X,A707),0),IF(COUNTIF(Invoices!Y:Z,A707)&lt;&gt;0,IF(COUNTIF(Invoices!Y:Z,A707)&lt;&gt;0,SUMIF(Invoices!Y:Z,A707,Invoices!Z:Z)/COUNTIF(Invoices!Y:Z,A707),0),IF(COUNTIF(Invoices!AA:AB,A707)&lt;&gt;0,IF(COUNTIF(Invoices!AA:AB,A707)&lt;&gt;0,SUMIF(Invoices!AA:AB,A707,Invoices!AB:AB)/COUNTIF(Invoices!AA:AB,A707),0),IF(COUNTIF(Invoices!AC:AD,A707)&lt;&gt;0,IF(COUNTIF(Invoices!AC:AD,A707)&lt;&gt;0,SUMIF(Invoices!AC:AD,A707,Invoices!AD:AD)/COUNTIF(Invoices!AC:AD,A707),0),IF(COUNTIF(Invoices!AE:AF,A707)&lt;&gt;0,IF(COUNTIF(Invoices!AE:AF,A707)&lt;&gt;0,SUMIF(Invoices!AE:AF,A707,Invoices!AF:AF)/COUNTIF(Invoices!AE:AF,A707),0),IF(COUNTIF(Invoices!AG:AH,A707)&lt;&gt;0,IF(COUNTIF(Invoices!AG:AH,A707)&lt;&gt;0,SUMIF(Invoices!AG:AH,A707,Invoices!AH:AH)/COUNTIF(Invoices!AG:AH,A707),0),IF(COUNTIF(Invoices!AI:AJ,A707)&lt;&gt;0,IF(COUNTIF(Invoices!AI:AJ,A707)&lt;&gt;0,SUMIF(Invoices!AI:AJ,A707,Invoices!AJ:AJ)/COUNTIF(Invoices!AI:AJ,A707),0),IF(COUNTIF(Invoices!AK:AL,A707)&lt;&gt;0,IF(COUNTIF(Invoices!AK:AL,A707)&lt;&gt;0,SUMIF(Invoices!AK:AL,A707,Invoices!AL:AL)/COUNTIF(Invoices!AK:AL,A707),0),IF(COUNTIF(Invoices!AM:AN,A707)&lt;&gt;0,IF(COUNTIF(Invoices!AM:AN,A707)&lt;&gt;0,SUMIF(Invoices!AM:AN,A707,Invoices!AN:AN)/COUNTIF(Invoices!AM:AN,A707),0),"Not Available")))))))))))))))</f>
        <v>Not Available</v>
      </c>
    </row>
    <row r="708" spans="1:5" ht="13" x14ac:dyDescent="0.15">
      <c r="A708" s="6" t="s">
        <v>1825</v>
      </c>
      <c r="B708" s="6" t="s">
        <v>1826</v>
      </c>
      <c r="C708" s="6" t="s">
        <v>918</v>
      </c>
      <c r="D708" s="6" t="s">
        <v>919</v>
      </c>
      <c r="E708">
        <f ca="1">IF(COUNTIF(Invoices!K:L,A708)&lt;&gt;0,IF(COUNTIF(Invoices!K:L,A708)&lt;&gt;0,SUMIF(Invoices!K:L,A708,Invoices!L:L)/COUNTIF(Invoices!K:L,A708),0),IF(COUNTIF(Invoices!M:N,A708)&lt;&gt;0,IF(COUNTIF(Invoices!M:N,A708)&lt;&gt;0,SUMIF(Invoices!M:N,A708,Invoices!N:N)/COUNTIF(Invoices!M:N,A708),0),IF(COUNTIF(Invoices!O:P,A708)&lt;&gt;0,IF(COUNTIF(Invoices!O:P,A708)&lt;&gt;0,SUMIF(Invoices!O:P,A708,Invoices!P:P)/COUNTIF(Invoices!O:P,A708),0),IF(COUNTIF(Invoices!Q:R,A708)&lt;&gt;0,IF(COUNTIF(Invoices!Q:R,A708)&lt;&gt;0,SUMIF(Invoices!Q:R,A708,Invoices!R:R)/COUNTIF(Invoices!Q:R,A708),0),IF(COUNTIF(Invoices!S:T,A708)&lt;&gt;0,IF(COUNTIF(Invoices!S:T,A708)&lt;&gt;0,SUMIF(Invoices!S:T,A708,Invoices!T:T)/COUNTIF(Invoices!S:T,A708),0),IF(COUNTIF(Invoices!U:V,A708)&lt;&gt;0,IF(COUNTIF(Invoices!U:V,A708)&lt;&gt;0,SUMIF(Invoices!U:V,A708,Invoices!V:V)/COUNTIF(Invoices!U:V,A708),0),IF(COUNTIF(Invoices!W:X,A708)&lt;&gt;0,IF(COUNTIF(Invoices!W:X,A708)&lt;&gt;0,SUMIF(Invoices!W:X,A708,Invoices!X:X)/COUNTIF(Invoices!W:X,A708),0),IF(COUNTIF(Invoices!Y:Z,A708)&lt;&gt;0,IF(COUNTIF(Invoices!Y:Z,A708)&lt;&gt;0,SUMIF(Invoices!Y:Z,A708,Invoices!Z:Z)/COUNTIF(Invoices!Y:Z,A708),0),IF(COUNTIF(Invoices!AA:AB,A708)&lt;&gt;0,IF(COUNTIF(Invoices!AA:AB,A708)&lt;&gt;0,SUMIF(Invoices!AA:AB,A708,Invoices!AB:AB)/COUNTIF(Invoices!AA:AB,A708),0),IF(COUNTIF(Invoices!AC:AD,A708)&lt;&gt;0,IF(COUNTIF(Invoices!AC:AD,A708)&lt;&gt;0,SUMIF(Invoices!AC:AD,A708,Invoices!AD:AD)/COUNTIF(Invoices!AC:AD,A708),0),IF(COUNTIF(Invoices!AE:AF,A708)&lt;&gt;0,IF(COUNTIF(Invoices!AE:AF,A708)&lt;&gt;0,SUMIF(Invoices!AE:AF,A708,Invoices!AF:AF)/COUNTIF(Invoices!AE:AF,A708),0),IF(COUNTIF(Invoices!AG:AH,A708)&lt;&gt;0,IF(COUNTIF(Invoices!AG:AH,A708)&lt;&gt;0,SUMIF(Invoices!AG:AH,A708,Invoices!AH:AH)/COUNTIF(Invoices!AG:AH,A708),0),IF(COUNTIF(Invoices!AI:AJ,A708)&lt;&gt;0,IF(COUNTIF(Invoices!AI:AJ,A708)&lt;&gt;0,SUMIF(Invoices!AI:AJ,A708,Invoices!AJ:AJ)/COUNTIF(Invoices!AI:AJ,A708),0),IF(COUNTIF(Invoices!AK:AL,A708)&lt;&gt;0,IF(COUNTIF(Invoices!AK:AL,A708)&lt;&gt;0,SUMIF(Invoices!AK:AL,A708,Invoices!AL:AL)/COUNTIF(Invoices!AK:AL,A708),0),IF(COUNTIF(Invoices!AM:AN,A708)&lt;&gt;0,IF(COUNTIF(Invoices!AM:AN,A708)&lt;&gt;0,SUMIF(Invoices!AM:AN,A708,Invoices!AN:AN)/COUNTIF(Invoices!AM:AN,A708),0),"Not Available")))))))))))))))</f>
        <v>0.99</v>
      </c>
    </row>
    <row r="709" spans="1:5" ht="13" x14ac:dyDescent="0.15">
      <c r="A709" s="6" t="s">
        <v>1827</v>
      </c>
      <c r="B709" s="6" t="s">
        <v>1316</v>
      </c>
      <c r="C709" s="6" t="s">
        <v>1317</v>
      </c>
      <c r="D709" s="6" t="s">
        <v>1318</v>
      </c>
      <c r="E709">
        <f ca="1">IF(COUNTIF(Invoices!K:L,A709)&lt;&gt;0,IF(COUNTIF(Invoices!K:L,A709)&lt;&gt;0,SUMIF(Invoices!K:L,A709,Invoices!L:L)/COUNTIF(Invoices!K:L,A709),0),IF(COUNTIF(Invoices!M:N,A709)&lt;&gt;0,IF(COUNTIF(Invoices!M:N,A709)&lt;&gt;0,SUMIF(Invoices!M:N,A709,Invoices!N:N)/COUNTIF(Invoices!M:N,A709),0),IF(COUNTIF(Invoices!O:P,A709)&lt;&gt;0,IF(COUNTIF(Invoices!O:P,A709)&lt;&gt;0,SUMIF(Invoices!O:P,A709,Invoices!P:P)/COUNTIF(Invoices!O:P,A709),0),IF(COUNTIF(Invoices!Q:R,A709)&lt;&gt;0,IF(COUNTIF(Invoices!Q:R,A709)&lt;&gt;0,SUMIF(Invoices!Q:R,A709,Invoices!R:R)/COUNTIF(Invoices!Q:R,A709),0),IF(COUNTIF(Invoices!S:T,A709)&lt;&gt;0,IF(COUNTIF(Invoices!S:T,A709)&lt;&gt;0,SUMIF(Invoices!S:T,A709,Invoices!T:T)/COUNTIF(Invoices!S:T,A709),0),IF(COUNTIF(Invoices!U:V,A709)&lt;&gt;0,IF(COUNTIF(Invoices!U:V,A709)&lt;&gt;0,SUMIF(Invoices!U:V,A709,Invoices!V:V)/COUNTIF(Invoices!U:V,A709),0),IF(COUNTIF(Invoices!W:X,A709)&lt;&gt;0,IF(COUNTIF(Invoices!W:X,A709)&lt;&gt;0,SUMIF(Invoices!W:X,A709,Invoices!X:X)/COUNTIF(Invoices!W:X,A709),0),IF(COUNTIF(Invoices!Y:Z,A709)&lt;&gt;0,IF(COUNTIF(Invoices!Y:Z,A709)&lt;&gt;0,SUMIF(Invoices!Y:Z,A709,Invoices!Z:Z)/COUNTIF(Invoices!Y:Z,A709),0),IF(COUNTIF(Invoices!AA:AB,A709)&lt;&gt;0,IF(COUNTIF(Invoices!AA:AB,A709)&lt;&gt;0,SUMIF(Invoices!AA:AB,A709,Invoices!AB:AB)/COUNTIF(Invoices!AA:AB,A709),0),IF(COUNTIF(Invoices!AC:AD,A709)&lt;&gt;0,IF(COUNTIF(Invoices!AC:AD,A709)&lt;&gt;0,SUMIF(Invoices!AC:AD,A709,Invoices!AD:AD)/COUNTIF(Invoices!AC:AD,A709),0),IF(COUNTIF(Invoices!AE:AF,A709)&lt;&gt;0,IF(COUNTIF(Invoices!AE:AF,A709)&lt;&gt;0,SUMIF(Invoices!AE:AF,A709,Invoices!AF:AF)/COUNTIF(Invoices!AE:AF,A709),0),IF(COUNTIF(Invoices!AG:AH,A709)&lt;&gt;0,IF(COUNTIF(Invoices!AG:AH,A709)&lt;&gt;0,SUMIF(Invoices!AG:AH,A709,Invoices!AH:AH)/COUNTIF(Invoices!AG:AH,A709),0),IF(COUNTIF(Invoices!AI:AJ,A709)&lt;&gt;0,IF(COUNTIF(Invoices!AI:AJ,A709)&lt;&gt;0,SUMIF(Invoices!AI:AJ,A709,Invoices!AJ:AJ)/COUNTIF(Invoices!AI:AJ,A709),0),IF(COUNTIF(Invoices!AK:AL,A709)&lt;&gt;0,IF(COUNTIF(Invoices!AK:AL,A709)&lt;&gt;0,SUMIF(Invoices!AK:AL,A709,Invoices!AL:AL)/COUNTIF(Invoices!AK:AL,A709),0),IF(COUNTIF(Invoices!AM:AN,A709)&lt;&gt;0,IF(COUNTIF(Invoices!AM:AN,A709)&lt;&gt;0,SUMIF(Invoices!AM:AN,A709,Invoices!AN:AN)/COUNTIF(Invoices!AM:AN,A709),0),"Not Available")))))))))))))))</f>
        <v>0.99</v>
      </c>
    </row>
    <row r="710" spans="1:5" ht="13" x14ac:dyDescent="0.15">
      <c r="A710" s="6" t="s">
        <v>1828</v>
      </c>
      <c r="B710" s="6" t="s">
        <v>1829</v>
      </c>
      <c r="C710" s="6" t="s">
        <v>1633</v>
      </c>
      <c r="D710" s="6" t="s">
        <v>1634</v>
      </c>
      <c r="E710" t="str">
        <f>IF(COUNTIF(Invoices!K:L,A710)&lt;&gt;0,IF(COUNTIF(Invoices!K:L,A710)&lt;&gt;0,SUMIF(Invoices!K:L,A710,Invoices!L:L)/COUNTIF(Invoices!K:L,A710),0),IF(COUNTIF(Invoices!M:N,A710)&lt;&gt;0,IF(COUNTIF(Invoices!M:N,A710)&lt;&gt;0,SUMIF(Invoices!M:N,A710,Invoices!N:N)/COUNTIF(Invoices!M:N,A710),0),IF(COUNTIF(Invoices!O:P,A710)&lt;&gt;0,IF(COUNTIF(Invoices!O:P,A710)&lt;&gt;0,SUMIF(Invoices!O:P,A710,Invoices!P:P)/COUNTIF(Invoices!O:P,A710),0),IF(COUNTIF(Invoices!Q:R,A710)&lt;&gt;0,IF(COUNTIF(Invoices!Q:R,A710)&lt;&gt;0,SUMIF(Invoices!Q:R,A710,Invoices!R:R)/COUNTIF(Invoices!Q:R,A710),0),IF(COUNTIF(Invoices!S:T,A710)&lt;&gt;0,IF(COUNTIF(Invoices!S:T,A710)&lt;&gt;0,SUMIF(Invoices!S:T,A710,Invoices!T:T)/COUNTIF(Invoices!S:T,A710),0),IF(COUNTIF(Invoices!U:V,A710)&lt;&gt;0,IF(COUNTIF(Invoices!U:V,A710)&lt;&gt;0,SUMIF(Invoices!U:V,A710,Invoices!V:V)/COUNTIF(Invoices!U:V,A710),0),IF(COUNTIF(Invoices!W:X,A710)&lt;&gt;0,IF(COUNTIF(Invoices!W:X,A710)&lt;&gt;0,SUMIF(Invoices!W:X,A710,Invoices!X:X)/COUNTIF(Invoices!W:X,A710),0),IF(COUNTIF(Invoices!Y:Z,A710)&lt;&gt;0,IF(COUNTIF(Invoices!Y:Z,A710)&lt;&gt;0,SUMIF(Invoices!Y:Z,A710,Invoices!Z:Z)/COUNTIF(Invoices!Y:Z,A710),0),IF(COUNTIF(Invoices!AA:AB,A710)&lt;&gt;0,IF(COUNTIF(Invoices!AA:AB,A710)&lt;&gt;0,SUMIF(Invoices!AA:AB,A710,Invoices!AB:AB)/COUNTIF(Invoices!AA:AB,A710),0),IF(COUNTIF(Invoices!AC:AD,A710)&lt;&gt;0,IF(COUNTIF(Invoices!AC:AD,A710)&lt;&gt;0,SUMIF(Invoices!AC:AD,A710,Invoices!AD:AD)/COUNTIF(Invoices!AC:AD,A710),0),IF(COUNTIF(Invoices!AE:AF,A710)&lt;&gt;0,IF(COUNTIF(Invoices!AE:AF,A710)&lt;&gt;0,SUMIF(Invoices!AE:AF,A710,Invoices!AF:AF)/COUNTIF(Invoices!AE:AF,A710),0),IF(COUNTIF(Invoices!AG:AH,A710)&lt;&gt;0,IF(COUNTIF(Invoices!AG:AH,A710)&lt;&gt;0,SUMIF(Invoices!AG:AH,A710,Invoices!AH:AH)/COUNTIF(Invoices!AG:AH,A710),0),IF(COUNTIF(Invoices!AI:AJ,A710)&lt;&gt;0,IF(COUNTIF(Invoices!AI:AJ,A710)&lt;&gt;0,SUMIF(Invoices!AI:AJ,A710,Invoices!AJ:AJ)/COUNTIF(Invoices!AI:AJ,A710),0),IF(COUNTIF(Invoices!AK:AL,A710)&lt;&gt;0,IF(COUNTIF(Invoices!AK:AL,A710)&lt;&gt;0,SUMIF(Invoices!AK:AL,A710,Invoices!AL:AL)/COUNTIF(Invoices!AK:AL,A710),0),IF(COUNTIF(Invoices!AM:AN,A710)&lt;&gt;0,IF(COUNTIF(Invoices!AM:AN,A710)&lt;&gt;0,SUMIF(Invoices!AM:AN,A710,Invoices!AN:AN)/COUNTIF(Invoices!AM:AN,A710),0),"Not Available")))))))))))))))</f>
        <v>Not Available</v>
      </c>
    </row>
    <row r="711" spans="1:5" ht="13" x14ac:dyDescent="0.15">
      <c r="A711" s="6" t="s">
        <v>1830</v>
      </c>
      <c r="B711" s="6" t="s">
        <v>1831</v>
      </c>
      <c r="C711" s="6" t="s">
        <v>1381</v>
      </c>
      <c r="D711" s="6" t="s">
        <v>810</v>
      </c>
      <c r="E711" t="str">
        <f>IF(COUNTIF(Invoices!K:L,A711)&lt;&gt;0,IF(COUNTIF(Invoices!K:L,A711)&lt;&gt;0,SUMIF(Invoices!K:L,A711,Invoices!L:L)/COUNTIF(Invoices!K:L,A711),0),IF(COUNTIF(Invoices!M:N,A711)&lt;&gt;0,IF(COUNTIF(Invoices!M:N,A711)&lt;&gt;0,SUMIF(Invoices!M:N,A711,Invoices!N:N)/COUNTIF(Invoices!M:N,A711),0),IF(COUNTIF(Invoices!O:P,A711)&lt;&gt;0,IF(COUNTIF(Invoices!O:P,A711)&lt;&gt;0,SUMIF(Invoices!O:P,A711,Invoices!P:P)/COUNTIF(Invoices!O:P,A711),0),IF(COUNTIF(Invoices!Q:R,A711)&lt;&gt;0,IF(COUNTIF(Invoices!Q:R,A711)&lt;&gt;0,SUMIF(Invoices!Q:R,A711,Invoices!R:R)/COUNTIF(Invoices!Q:R,A711),0),IF(COUNTIF(Invoices!S:T,A711)&lt;&gt;0,IF(COUNTIF(Invoices!S:T,A711)&lt;&gt;0,SUMIF(Invoices!S:T,A711,Invoices!T:T)/COUNTIF(Invoices!S:T,A711),0),IF(COUNTIF(Invoices!U:V,A711)&lt;&gt;0,IF(COUNTIF(Invoices!U:V,A711)&lt;&gt;0,SUMIF(Invoices!U:V,A711,Invoices!V:V)/COUNTIF(Invoices!U:V,A711),0),IF(COUNTIF(Invoices!W:X,A711)&lt;&gt;0,IF(COUNTIF(Invoices!W:X,A711)&lt;&gt;0,SUMIF(Invoices!W:X,A711,Invoices!X:X)/COUNTIF(Invoices!W:X,A711),0),IF(COUNTIF(Invoices!Y:Z,A711)&lt;&gt;0,IF(COUNTIF(Invoices!Y:Z,A711)&lt;&gt;0,SUMIF(Invoices!Y:Z,A711,Invoices!Z:Z)/COUNTIF(Invoices!Y:Z,A711),0),IF(COUNTIF(Invoices!AA:AB,A711)&lt;&gt;0,IF(COUNTIF(Invoices!AA:AB,A711)&lt;&gt;0,SUMIF(Invoices!AA:AB,A711,Invoices!AB:AB)/COUNTIF(Invoices!AA:AB,A711),0),IF(COUNTIF(Invoices!AC:AD,A711)&lt;&gt;0,IF(COUNTIF(Invoices!AC:AD,A711)&lt;&gt;0,SUMIF(Invoices!AC:AD,A711,Invoices!AD:AD)/COUNTIF(Invoices!AC:AD,A711),0),IF(COUNTIF(Invoices!AE:AF,A711)&lt;&gt;0,IF(COUNTIF(Invoices!AE:AF,A711)&lt;&gt;0,SUMIF(Invoices!AE:AF,A711,Invoices!AF:AF)/COUNTIF(Invoices!AE:AF,A711),0),IF(COUNTIF(Invoices!AG:AH,A711)&lt;&gt;0,IF(COUNTIF(Invoices!AG:AH,A711)&lt;&gt;0,SUMIF(Invoices!AG:AH,A711,Invoices!AH:AH)/COUNTIF(Invoices!AG:AH,A711),0),IF(COUNTIF(Invoices!AI:AJ,A711)&lt;&gt;0,IF(COUNTIF(Invoices!AI:AJ,A711)&lt;&gt;0,SUMIF(Invoices!AI:AJ,A711,Invoices!AJ:AJ)/COUNTIF(Invoices!AI:AJ,A711),0),IF(COUNTIF(Invoices!AK:AL,A711)&lt;&gt;0,IF(COUNTIF(Invoices!AK:AL,A711)&lt;&gt;0,SUMIF(Invoices!AK:AL,A711,Invoices!AL:AL)/COUNTIF(Invoices!AK:AL,A711),0),IF(COUNTIF(Invoices!AM:AN,A711)&lt;&gt;0,IF(COUNTIF(Invoices!AM:AN,A711)&lt;&gt;0,SUMIF(Invoices!AM:AN,A711,Invoices!AN:AN)/COUNTIF(Invoices!AM:AN,A711),0),"Not Available")))))))))))))))</f>
        <v>Not Available</v>
      </c>
    </row>
    <row r="712" spans="1:5" ht="13" x14ac:dyDescent="0.15">
      <c r="A712" s="6" t="s">
        <v>1832</v>
      </c>
      <c r="B712" s="6" t="s">
        <v>1833</v>
      </c>
      <c r="C712" s="6" t="s">
        <v>1834</v>
      </c>
      <c r="D712" s="6" t="s">
        <v>1833</v>
      </c>
      <c r="E712" t="str">
        <f>IF(COUNTIF(Invoices!K:L,A712)&lt;&gt;0,IF(COUNTIF(Invoices!K:L,A712)&lt;&gt;0,SUMIF(Invoices!K:L,A712,Invoices!L:L)/COUNTIF(Invoices!K:L,A712),0),IF(COUNTIF(Invoices!M:N,A712)&lt;&gt;0,IF(COUNTIF(Invoices!M:N,A712)&lt;&gt;0,SUMIF(Invoices!M:N,A712,Invoices!N:N)/COUNTIF(Invoices!M:N,A712),0),IF(COUNTIF(Invoices!O:P,A712)&lt;&gt;0,IF(COUNTIF(Invoices!O:P,A712)&lt;&gt;0,SUMIF(Invoices!O:P,A712,Invoices!P:P)/COUNTIF(Invoices!O:P,A712),0),IF(COUNTIF(Invoices!Q:R,A712)&lt;&gt;0,IF(COUNTIF(Invoices!Q:R,A712)&lt;&gt;0,SUMIF(Invoices!Q:R,A712,Invoices!R:R)/COUNTIF(Invoices!Q:R,A712),0),IF(COUNTIF(Invoices!S:T,A712)&lt;&gt;0,IF(COUNTIF(Invoices!S:T,A712)&lt;&gt;0,SUMIF(Invoices!S:T,A712,Invoices!T:T)/COUNTIF(Invoices!S:T,A712),0),IF(COUNTIF(Invoices!U:V,A712)&lt;&gt;0,IF(COUNTIF(Invoices!U:V,A712)&lt;&gt;0,SUMIF(Invoices!U:V,A712,Invoices!V:V)/COUNTIF(Invoices!U:V,A712),0),IF(COUNTIF(Invoices!W:X,A712)&lt;&gt;0,IF(COUNTIF(Invoices!W:X,A712)&lt;&gt;0,SUMIF(Invoices!W:X,A712,Invoices!X:X)/COUNTIF(Invoices!W:X,A712),0),IF(COUNTIF(Invoices!Y:Z,A712)&lt;&gt;0,IF(COUNTIF(Invoices!Y:Z,A712)&lt;&gt;0,SUMIF(Invoices!Y:Z,A712,Invoices!Z:Z)/COUNTIF(Invoices!Y:Z,A712),0),IF(COUNTIF(Invoices!AA:AB,A712)&lt;&gt;0,IF(COUNTIF(Invoices!AA:AB,A712)&lt;&gt;0,SUMIF(Invoices!AA:AB,A712,Invoices!AB:AB)/COUNTIF(Invoices!AA:AB,A712),0),IF(COUNTIF(Invoices!AC:AD,A712)&lt;&gt;0,IF(COUNTIF(Invoices!AC:AD,A712)&lt;&gt;0,SUMIF(Invoices!AC:AD,A712,Invoices!AD:AD)/COUNTIF(Invoices!AC:AD,A712),0),IF(COUNTIF(Invoices!AE:AF,A712)&lt;&gt;0,IF(COUNTIF(Invoices!AE:AF,A712)&lt;&gt;0,SUMIF(Invoices!AE:AF,A712,Invoices!AF:AF)/COUNTIF(Invoices!AE:AF,A712),0),IF(COUNTIF(Invoices!AG:AH,A712)&lt;&gt;0,IF(COUNTIF(Invoices!AG:AH,A712)&lt;&gt;0,SUMIF(Invoices!AG:AH,A712,Invoices!AH:AH)/COUNTIF(Invoices!AG:AH,A712),0),IF(COUNTIF(Invoices!AI:AJ,A712)&lt;&gt;0,IF(COUNTIF(Invoices!AI:AJ,A712)&lt;&gt;0,SUMIF(Invoices!AI:AJ,A712,Invoices!AJ:AJ)/COUNTIF(Invoices!AI:AJ,A712),0),IF(COUNTIF(Invoices!AK:AL,A712)&lt;&gt;0,IF(COUNTIF(Invoices!AK:AL,A712)&lt;&gt;0,SUMIF(Invoices!AK:AL,A712,Invoices!AL:AL)/COUNTIF(Invoices!AK:AL,A712),0),IF(COUNTIF(Invoices!AM:AN,A712)&lt;&gt;0,IF(COUNTIF(Invoices!AM:AN,A712)&lt;&gt;0,SUMIF(Invoices!AM:AN,A712,Invoices!AN:AN)/COUNTIF(Invoices!AM:AN,A712),0),"Not Available")))))))))))))))</f>
        <v>Not Available</v>
      </c>
    </row>
    <row r="713" spans="1:5" ht="13" x14ac:dyDescent="0.15">
      <c r="A713" s="6" t="s">
        <v>1835</v>
      </c>
      <c r="B713" s="6" t="s">
        <v>1836</v>
      </c>
      <c r="C713" s="6" t="s">
        <v>1270</v>
      </c>
      <c r="D713" s="6" t="s">
        <v>587</v>
      </c>
      <c r="E713" t="str">
        <f>IF(COUNTIF(Invoices!K:L,A713)&lt;&gt;0,IF(COUNTIF(Invoices!K:L,A713)&lt;&gt;0,SUMIF(Invoices!K:L,A713,Invoices!L:L)/COUNTIF(Invoices!K:L,A713),0),IF(COUNTIF(Invoices!M:N,A713)&lt;&gt;0,IF(COUNTIF(Invoices!M:N,A713)&lt;&gt;0,SUMIF(Invoices!M:N,A713,Invoices!N:N)/COUNTIF(Invoices!M:N,A713),0),IF(COUNTIF(Invoices!O:P,A713)&lt;&gt;0,IF(COUNTIF(Invoices!O:P,A713)&lt;&gt;0,SUMIF(Invoices!O:P,A713,Invoices!P:P)/COUNTIF(Invoices!O:P,A713),0),IF(COUNTIF(Invoices!Q:R,A713)&lt;&gt;0,IF(COUNTIF(Invoices!Q:R,A713)&lt;&gt;0,SUMIF(Invoices!Q:R,A713,Invoices!R:R)/COUNTIF(Invoices!Q:R,A713),0),IF(COUNTIF(Invoices!S:T,A713)&lt;&gt;0,IF(COUNTIF(Invoices!S:T,A713)&lt;&gt;0,SUMIF(Invoices!S:T,A713,Invoices!T:T)/COUNTIF(Invoices!S:T,A713),0),IF(COUNTIF(Invoices!U:V,A713)&lt;&gt;0,IF(COUNTIF(Invoices!U:V,A713)&lt;&gt;0,SUMIF(Invoices!U:V,A713,Invoices!V:V)/COUNTIF(Invoices!U:V,A713),0),IF(COUNTIF(Invoices!W:X,A713)&lt;&gt;0,IF(COUNTIF(Invoices!W:X,A713)&lt;&gt;0,SUMIF(Invoices!W:X,A713,Invoices!X:X)/COUNTIF(Invoices!W:X,A713),0),IF(COUNTIF(Invoices!Y:Z,A713)&lt;&gt;0,IF(COUNTIF(Invoices!Y:Z,A713)&lt;&gt;0,SUMIF(Invoices!Y:Z,A713,Invoices!Z:Z)/COUNTIF(Invoices!Y:Z,A713),0),IF(COUNTIF(Invoices!AA:AB,A713)&lt;&gt;0,IF(COUNTIF(Invoices!AA:AB,A713)&lt;&gt;0,SUMIF(Invoices!AA:AB,A713,Invoices!AB:AB)/COUNTIF(Invoices!AA:AB,A713),0),IF(COUNTIF(Invoices!AC:AD,A713)&lt;&gt;0,IF(COUNTIF(Invoices!AC:AD,A713)&lt;&gt;0,SUMIF(Invoices!AC:AD,A713,Invoices!AD:AD)/COUNTIF(Invoices!AC:AD,A713),0),IF(COUNTIF(Invoices!AE:AF,A713)&lt;&gt;0,IF(COUNTIF(Invoices!AE:AF,A713)&lt;&gt;0,SUMIF(Invoices!AE:AF,A713,Invoices!AF:AF)/COUNTIF(Invoices!AE:AF,A713),0),IF(COUNTIF(Invoices!AG:AH,A713)&lt;&gt;0,IF(COUNTIF(Invoices!AG:AH,A713)&lt;&gt;0,SUMIF(Invoices!AG:AH,A713,Invoices!AH:AH)/COUNTIF(Invoices!AG:AH,A713),0),IF(COUNTIF(Invoices!AI:AJ,A713)&lt;&gt;0,IF(COUNTIF(Invoices!AI:AJ,A713)&lt;&gt;0,SUMIF(Invoices!AI:AJ,A713,Invoices!AJ:AJ)/COUNTIF(Invoices!AI:AJ,A713),0),IF(COUNTIF(Invoices!AK:AL,A713)&lt;&gt;0,IF(COUNTIF(Invoices!AK:AL,A713)&lt;&gt;0,SUMIF(Invoices!AK:AL,A713,Invoices!AL:AL)/COUNTIF(Invoices!AK:AL,A713),0),IF(COUNTIF(Invoices!AM:AN,A713)&lt;&gt;0,IF(COUNTIF(Invoices!AM:AN,A713)&lt;&gt;0,SUMIF(Invoices!AM:AN,A713,Invoices!AN:AN)/COUNTIF(Invoices!AM:AN,A713),0),"Not Available")))))))))))))))</f>
        <v>Not Available</v>
      </c>
    </row>
    <row r="714" spans="1:5" ht="13" x14ac:dyDescent="0.15">
      <c r="A714" s="6" t="s">
        <v>1835</v>
      </c>
      <c r="B714" s="6" t="s">
        <v>985</v>
      </c>
      <c r="C714" s="6" t="s">
        <v>986</v>
      </c>
      <c r="D714" s="6" t="s">
        <v>587</v>
      </c>
      <c r="E714" t="str">
        <f>IF(COUNTIF(Invoices!K:L,A714)&lt;&gt;0,IF(COUNTIF(Invoices!K:L,A714)&lt;&gt;0,SUMIF(Invoices!K:L,A714,Invoices!L:L)/COUNTIF(Invoices!K:L,A714),0),IF(COUNTIF(Invoices!M:N,A714)&lt;&gt;0,IF(COUNTIF(Invoices!M:N,A714)&lt;&gt;0,SUMIF(Invoices!M:N,A714,Invoices!N:N)/COUNTIF(Invoices!M:N,A714),0),IF(COUNTIF(Invoices!O:P,A714)&lt;&gt;0,IF(COUNTIF(Invoices!O:P,A714)&lt;&gt;0,SUMIF(Invoices!O:P,A714,Invoices!P:P)/COUNTIF(Invoices!O:P,A714),0),IF(COUNTIF(Invoices!Q:R,A714)&lt;&gt;0,IF(COUNTIF(Invoices!Q:R,A714)&lt;&gt;0,SUMIF(Invoices!Q:R,A714,Invoices!R:R)/COUNTIF(Invoices!Q:R,A714),0),IF(COUNTIF(Invoices!S:T,A714)&lt;&gt;0,IF(COUNTIF(Invoices!S:T,A714)&lt;&gt;0,SUMIF(Invoices!S:T,A714,Invoices!T:T)/COUNTIF(Invoices!S:T,A714),0),IF(COUNTIF(Invoices!U:V,A714)&lt;&gt;0,IF(COUNTIF(Invoices!U:V,A714)&lt;&gt;0,SUMIF(Invoices!U:V,A714,Invoices!V:V)/COUNTIF(Invoices!U:V,A714),0),IF(COUNTIF(Invoices!W:X,A714)&lt;&gt;0,IF(COUNTIF(Invoices!W:X,A714)&lt;&gt;0,SUMIF(Invoices!W:X,A714,Invoices!X:X)/COUNTIF(Invoices!W:X,A714),0),IF(COUNTIF(Invoices!Y:Z,A714)&lt;&gt;0,IF(COUNTIF(Invoices!Y:Z,A714)&lt;&gt;0,SUMIF(Invoices!Y:Z,A714,Invoices!Z:Z)/COUNTIF(Invoices!Y:Z,A714),0),IF(COUNTIF(Invoices!AA:AB,A714)&lt;&gt;0,IF(COUNTIF(Invoices!AA:AB,A714)&lt;&gt;0,SUMIF(Invoices!AA:AB,A714,Invoices!AB:AB)/COUNTIF(Invoices!AA:AB,A714),0),IF(COUNTIF(Invoices!AC:AD,A714)&lt;&gt;0,IF(COUNTIF(Invoices!AC:AD,A714)&lt;&gt;0,SUMIF(Invoices!AC:AD,A714,Invoices!AD:AD)/COUNTIF(Invoices!AC:AD,A714),0),IF(COUNTIF(Invoices!AE:AF,A714)&lt;&gt;0,IF(COUNTIF(Invoices!AE:AF,A714)&lt;&gt;0,SUMIF(Invoices!AE:AF,A714,Invoices!AF:AF)/COUNTIF(Invoices!AE:AF,A714),0),IF(COUNTIF(Invoices!AG:AH,A714)&lt;&gt;0,IF(COUNTIF(Invoices!AG:AH,A714)&lt;&gt;0,SUMIF(Invoices!AG:AH,A714,Invoices!AH:AH)/COUNTIF(Invoices!AG:AH,A714),0),IF(COUNTIF(Invoices!AI:AJ,A714)&lt;&gt;0,IF(COUNTIF(Invoices!AI:AJ,A714)&lt;&gt;0,SUMIF(Invoices!AI:AJ,A714,Invoices!AJ:AJ)/COUNTIF(Invoices!AI:AJ,A714),0),IF(COUNTIF(Invoices!AK:AL,A714)&lt;&gt;0,IF(COUNTIF(Invoices!AK:AL,A714)&lt;&gt;0,SUMIF(Invoices!AK:AL,A714,Invoices!AL:AL)/COUNTIF(Invoices!AK:AL,A714),0),IF(COUNTIF(Invoices!AM:AN,A714)&lt;&gt;0,IF(COUNTIF(Invoices!AM:AN,A714)&lt;&gt;0,SUMIF(Invoices!AM:AN,A714,Invoices!AN:AN)/COUNTIF(Invoices!AM:AN,A714),0),"Not Available")))))))))))))))</f>
        <v>Not Available</v>
      </c>
    </row>
    <row r="715" spans="1:5" ht="13" x14ac:dyDescent="0.15">
      <c r="A715" s="6" t="s">
        <v>1837</v>
      </c>
      <c r="C715" s="6" t="s">
        <v>517</v>
      </c>
      <c r="D715" s="6" t="s">
        <v>518</v>
      </c>
      <c r="E715">
        <f ca="1">IF(COUNTIF(Invoices!K:L,A715)&lt;&gt;0,IF(COUNTIF(Invoices!K:L,A715)&lt;&gt;0,SUMIF(Invoices!K:L,A715,Invoices!L:L)/COUNTIF(Invoices!K:L,A715),0),IF(COUNTIF(Invoices!M:N,A715)&lt;&gt;0,IF(COUNTIF(Invoices!M:N,A715)&lt;&gt;0,SUMIF(Invoices!M:N,A715,Invoices!N:N)/COUNTIF(Invoices!M:N,A715),0),IF(COUNTIF(Invoices!O:P,A715)&lt;&gt;0,IF(COUNTIF(Invoices!O:P,A715)&lt;&gt;0,SUMIF(Invoices!O:P,A715,Invoices!P:P)/COUNTIF(Invoices!O:P,A715),0),IF(COUNTIF(Invoices!Q:R,A715)&lt;&gt;0,IF(COUNTIF(Invoices!Q:R,A715)&lt;&gt;0,SUMIF(Invoices!Q:R,A715,Invoices!R:R)/COUNTIF(Invoices!Q:R,A715),0),IF(COUNTIF(Invoices!S:T,A715)&lt;&gt;0,IF(COUNTIF(Invoices!S:T,A715)&lt;&gt;0,SUMIF(Invoices!S:T,A715,Invoices!T:T)/COUNTIF(Invoices!S:T,A715),0),IF(COUNTIF(Invoices!U:V,A715)&lt;&gt;0,IF(COUNTIF(Invoices!U:V,A715)&lt;&gt;0,SUMIF(Invoices!U:V,A715,Invoices!V:V)/COUNTIF(Invoices!U:V,A715),0),IF(COUNTIF(Invoices!W:X,A715)&lt;&gt;0,IF(COUNTIF(Invoices!W:X,A715)&lt;&gt;0,SUMIF(Invoices!W:X,A715,Invoices!X:X)/COUNTIF(Invoices!W:X,A715),0),IF(COUNTIF(Invoices!Y:Z,A715)&lt;&gt;0,IF(COUNTIF(Invoices!Y:Z,A715)&lt;&gt;0,SUMIF(Invoices!Y:Z,A715,Invoices!Z:Z)/COUNTIF(Invoices!Y:Z,A715),0),IF(COUNTIF(Invoices!AA:AB,A715)&lt;&gt;0,IF(COUNTIF(Invoices!AA:AB,A715)&lt;&gt;0,SUMIF(Invoices!AA:AB,A715,Invoices!AB:AB)/COUNTIF(Invoices!AA:AB,A715),0),IF(COUNTIF(Invoices!AC:AD,A715)&lt;&gt;0,IF(COUNTIF(Invoices!AC:AD,A715)&lt;&gt;0,SUMIF(Invoices!AC:AD,A715,Invoices!AD:AD)/COUNTIF(Invoices!AC:AD,A715),0),IF(COUNTIF(Invoices!AE:AF,A715)&lt;&gt;0,IF(COUNTIF(Invoices!AE:AF,A715)&lt;&gt;0,SUMIF(Invoices!AE:AF,A715,Invoices!AF:AF)/COUNTIF(Invoices!AE:AF,A715),0),IF(COUNTIF(Invoices!AG:AH,A715)&lt;&gt;0,IF(COUNTIF(Invoices!AG:AH,A715)&lt;&gt;0,SUMIF(Invoices!AG:AH,A715,Invoices!AH:AH)/COUNTIF(Invoices!AG:AH,A715),0),IF(COUNTIF(Invoices!AI:AJ,A715)&lt;&gt;0,IF(COUNTIF(Invoices!AI:AJ,A715)&lt;&gt;0,SUMIF(Invoices!AI:AJ,A715,Invoices!AJ:AJ)/COUNTIF(Invoices!AI:AJ,A715),0),IF(COUNTIF(Invoices!AK:AL,A715)&lt;&gt;0,IF(COUNTIF(Invoices!AK:AL,A715)&lt;&gt;0,SUMIF(Invoices!AK:AL,A715,Invoices!AL:AL)/COUNTIF(Invoices!AK:AL,A715),0),IF(COUNTIF(Invoices!AM:AN,A715)&lt;&gt;0,IF(COUNTIF(Invoices!AM:AN,A715)&lt;&gt;0,SUMIF(Invoices!AM:AN,A715,Invoices!AN:AN)/COUNTIF(Invoices!AM:AN,A715),0),"Not Available")))))))))))))))</f>
        <v>1.99</v>
      </c>
    </row>
    <row r="716" spans="1:5" ht="13" x14ac:dyDescent="0.15">
      <c r="A716" s="6" t="s">
        <v>1838</v>
      </c>
      <c r="B716" s="6" t="s">
        <v>1324</v>
      </c>
      <c r="C716" s="6" t="s">
        <v>1668</v>
      </c>
      <c r="D716" s="6" t="s">
        <v>810</v>
      </c>
      <c r="E716">
        <f ca="1">IF(COUNTIF(Invoices!K:L,A716)&lt;&gt;0,IF(COUNTIF(Invoices!K:L,A716)&lt;&gt;0,SUMIF(Invoices!K:L,A716,Invoices!L:L)/COUNTIF(Invoices!K:L,A716),0),IF(COUNTIF(Invoices!M:N,A716)&lt;&gt;0,IF(COUNTIF(Invoices!M:N,A716)&lt;&gt;0,SUMIF(Invoices!M:N,A716,Invoices!N:N)/COUNTIF(Invoices!M:N,A716),0),IF(COUNTIF(Invoices!O:P,A716)&lt;&gt;0,IF(COUNTIF(Invoices!O:P,A716)&lt;&gt;0,SUMIF(Invoices!O:P,A716,Invoices!P:P)/COUNTIF(Invoices!O:P,A716),0),IF(COUNTIF(Invoices!Q:R,A716)&lt;&gt;0,IF(COUNTIF(Invoices!Q:R,A716)&lt;&gt;0,SUMIF(Invoices!Q:R,A716,Invoices!R:R)/COUNTIF(Invoices!Q:R,A716),0),IF(COUNTIF(Invoices!S:T,A716)&lt;&gt;0,IF(COUNTIF(Invoices!S:T,A716)&lt;&gt;0,SUMIF(Invoices!S:T,A716,Invoices!T:T)/COUNTIF(Invoices!S:T,A716),0),IF(COUNTIF(Invoices!U:V,A716)&lt;&gt;0,IF(COUNTIF(Invoices!U:V,A716)&lt;&gt;0,SUMIF(Invoices!U:V,A716,Invoices!V:V)/COUNTIF(Invoices!U:V,A716),0),IF(COUNTIF(Invoices!W:X,A716)&lt;&gt;0,IF(COUNTIF(Invoices!W:X,A716)&lt;&gt;0,SUMIF(Invoices!W:X,A716,Invoices!X:X)/COUNTIF(Invoices!W:X,A716),0),IF(COUNTIF(Invoices!Y:Z,A716)&lt;&gt;0,IF(COUNTIF(Invoices!Y:Z,A716)&lt;&gt;0,SUMIF(Invoices!Y:Z,A716,Invoices!Z:Z)/COUNTIF(Invoices!Y:Z,A716),0),IF(COUNTIF(Invoices!AA:AB,A716)&lt;&gt;0,IF(COUNTIF(Invoices!AA:AB,A716)&lt;&gt;0,SUMIF(Invoices!AA:AB,A716,Invoices!AB:AB)/COUNTIF(Invoices!AA:AB,A716),0),IF(COUNTIF(Invoices!AC:AD,A716)&lt;&gt;0,IF(COUNTIF(Invoices!AC:AD,A716)&lt;&gt;0,SUMIF(Invoices!AC:AD,A716,Invoices!AD:AD)/COUNTIF(Invoices!AC:AD,A716),0),IF(COUNTIF(Invoices!AE:AF,A716)&lt;&gt;0,IF(COUNTIF(Invoices!AE:AF,A716)&lt;&gt;0,SUMIF(Invoices!AE:AF,A716,Invoices!AF:AF)/COUNTIF(Invoices!AE:AF,A716),0),IF(COUNTIF(Invoices!AG:AH,A716)&lt;&gt;0,IF(COUNTIF(Invoices!AG:AH,A716)&lt;&gt;0,SUMIF(Invoices!AG:AH,A716,Invoices!AH:AH)/COUNTIF(Invoices!AG:AH,A716),0),IF(COUNTIF(Invoices!AI:AJ,A716)&lt;&gt;0,IF(COUNTIF(Invoices!AI:AJ,A716)&lt;&gt;0,SUMIF(Invoices!AI:AJ,A716,Invoices!AJ:AJ)/COUNTIF(Invoices!AI:AJ,A716),0),IF(COUNTIF(Invoices!AK:AL,A716)&lt;&gt;0,IF(COUNTIF(Invoices!AK:AL,A716)&lt;&gt;0,SUMIF(Invoices!AK:AL,A716,Invoices!AL:AL)/COUNTIF(Invoices!AK:AL,A716),0),IF(COUNTIF(Invoices!AM:AN,A716)&lt;&gt;0,IF(COUNTIF(Invoices!AM:AN,A716)&lt;&gt;0,SUMIF(Invoices!AM:AN,A716,Invoices!AN:AN)/COUNTIF(Invoices!AM:AN,A716),0),"Not Available")))))))))))))))</f>
        <v>0.99</v>
      </c>
    </row>
    <row r="717" spans="1:5" ht="13" x14ac:dyDescent="0.15">
      <c r="A717" s="6" t="s">
        <v>1839</v>
      </c>
      <c r="B717" s="6" t="s">
        <v>1840</v>
      </c>
      <c r="C717" s="6" t="s">
        <v>1309</v>
      </c>
      <c r="D717" s="6" t="s">
        <v>810</v>
      </c>
      <c r="E717">
        <f ca="1">IF(COUNTIF(Invoices!K:L,A717)&lt;&gt;0,IF(COUNTIF(Invoices!K:L,A717)&lt;&gt;0,SUMIF(Invoices!K:L,A717,Invoices!L:L)/COUNTIF(Invoices!K:L,A717),0),IF(COUNTIF(Invoices!M:N,A717)&lt;&gt;0,IF(COUNTIF(Invoices!M:N,A717)&lt;&gt;0,SUMIF(Invoices!M:N,A717,Invoices!N:N)/COUNTIF(Invoices!M:N,A717),0),IF(COUNTIF(Invoices!O:P,A717)&lt;&gt;0,IF(COUNTIF(Invoices!O:P,A717)&lt;&gt;0,SUMIF(Invoices!O:P,A717,Invoices!P:P)/COUNTIF(Invoices!O:P,A717),0),IF(COUNTIF(Invoices!Q:R,A717)&lt;&gt;0,IF(COUNTIF(Invoices!Q:R,A717)&lt;&gt;0,SUMIF(Invoices!Q:R,A717,Invoices!R:R)/COUNTIF(Invoices!Q:R,A717),0),IF(COUNTIF(Invoices!S:T,A717)&lt;&gt;0,IF(COUNTIF(Invoices!S:T,A717)&lt;&gt;0,SUMIF(Invoices!S:T,A717,Invoices!T:T)/COUNTIF(Invoices!S:T,A717),0),IF(COUNTIF(Invoices!U:V,A717)&lt;&gt;0,IF(COUNTIF(Invoices!U:V,A717)&lt;&gt;0,SUMIF(Invoices!U:V,A717,Invoices!V:V)/COUNTIF(Invoices!U:V,A717),0),IF(COUNTIF(Invoices!W:X,A717)&lt;&gt;0,IF(COUNTIF(Invoices!W:X,A717)&lt;&gt;0,SUMIF(Invoices!W:X,A717,Invoices!X:X)/COUNTIF(Invoices!W:X,A717),0),IF(COUNTIF(Invoices!Y:Z,A717)&lt;&gt;0,IF(COUNTIF(Invoices!Y:Z,A717)&lt;&gt;0,SUMIF(Invoices!Y:Z,A717,Invoices!Z:Z)/COUNTIF(Invoices!Y:Z,A717),0),IF(COUNTIF(Invoices!AA:AB,A717)&lt;&gt;0,IF(COUNTIF(Invoices!AA:AB,A717)&lt;&gt;0,SUMIF(Invoices!AA:AB,A717,Invoices!AB:AB)/COUNTIF(Invoices!AA:AB,A717),0),IF(COUNTIF(Invoices!AC:AD,A717)&lt;&gt;0,IF(COUNTIF(Invoices!AC:AD,A717)&lt;&gt;0,SUMIF(Invoices!AC:AD,A717,Invoices!AD:AD)/COUNTIF(Invoices!AC:AD,A717),0),IF(COUNTIF(Invoices!AE:AF,A717)&lt;&gt;0,IF(COUNTIF(Invoices!AE:AF,A717)&lt;&gt;0,SUMIF(Invoices!AE:AF,A717,Invoices!AF:AF)/COUNTIF(Invoices!AE:AF,A717),0),IF(COUNTIF(Invoices!AG:AH,A717)&lt;&gt;0,IF(COUNTIF(Invoices!AG:AH,A717)&lt;&gt;0,SUMIF(Invoices!AG:AH,A717,Invoices!AH:AH)/COUNTIF(Invoices!AG:AH,A717),0),IF(COUNTIF(Invoices!AI:AJ,A717)&lt;&gt;0,IF(COUNTIF(Invoices!AI:AJ,A717)&lt;&gt;0,SUMIF(Invoices!AI:AJ,A717,Invoices!AJ:AJ)/COUNTIF(Invoices!AI:AJ,A717),0),IF(COUNTIF(Invoices!AK:AL,A717)&lt;&gt;0,IF(COUNTIF(Invoices!AK:AL,A717)&lt;&gt;0,SUMIF(Invoices!AK:AL,A717,Invoices!AL:AL)/COUNTIF(Invoices!AK:AL,A717),0),IF(COUNTIF(Invoices!AM:AN,A717)&lt;&gt;0,IF(COUNTIF(Invoices!AM:AN,A717)&lt;&gt;0,SUMIF(Invoices!AM:AN,A717,Invoices!AN:AN)/COUNTIF(Invoices!AM:AN,A717),0),"Not Available")))))))))))))))</f>
        <v>0.99</v>
      </c>
    </row>
    <row r="718" spans="1:5" ht="13" x14ac:dyDescent="0.15">
      <c r="A718" s="6" t="s">
        <v>1838</v>
      </c>
      <c r="B718" s="6" t="s">
        <v>1324</v>
      </c>
      <c r="C718" s="6" t="s">
        <v>1115</v>
      </c>
      <c r="D718" s="6" t="s">
        <v>810</v>
      </c>
      <c r="E718">
        <f ca="1">IF(COUNTIF(Invoices!K:L,A718)&lt;&gt;0,IF(COUNTIF(Invoices!K:L,A718)&lt;&gt;0,SUMIF(Invoices!K:L,A718,Invoices!L:L)/COUNTIF(Invoices!K:L,A718),0),IF(COUNTIF(Invoices!M:N,A718)&lt;&gt;0,IF(COUNTIF(Invoices!M:N,A718)&lt;&gt;0,SUMIF(Invoices!M:N,A718,Invoices!N:N)/COUNTIF(Invoices!M:N,A718),0),IF(COUNTIF(Invoices!O:P,A718)&lt;&gt;0,IF(COUNTIF(Invoices!O:P,A718)&lt;&gt;0,SUMIF(Invoices!O:P,A718,Invoices!P:P)/COUNTIF(Invoices!O:P,A718),0),IF(COUNTIF(Invoices!Q:R,A718)&lt;&gt;0,IF(COUNTIF(Invoices!Q:R,A718)&lt;&gt;0,SUMIF(Invoices!Q:R,A718,Invoices!R:R)/COUNTIF(Invoices!Q:R,A718),0),IF(COUNTIF(Invoices!S:T,A718)&lt;&gt;0,IF(COUNTIF(Invoices!S:T,A718)&lt;&gt;0,SUMIF(Invoices!S:T,A718,Invoices!T:T)/COUNTIF(Invoices!S:T,A718),0),IF(COUNTIF(Invoices!U:V,A718)&lt;&gt;0,IF(COUNTIF(Invoices!U:V,A718)&lt;&gt;0,SUMIF(Invoices!U:V,A718,Invoices!V:V)/COUNTIF(Invoices!U:V,A718),0),IF(COUNTIF(Invoices!W:X,A718)&lt;&gt;0,IF(COUNTIF(Invoices!W:X,A718)&lt;&gt;0,SUMIF(Invoices!W:X,A718,Invoices!X:X)/COUNTIF(Invoices!W:X,A718),0),IF(COUNTIF(Invoices!Y:Z,A718)&lt;&gt;0,IF(COUNTIF(Invoices!Y:Z,A718)&lt;&gt;0,SUMIF(Invoices!Y:Z,A718,Invoices!Z:Z)/COUNTIF(Invoices!Y:Z,A718),0),IF(COUNTIF(Invoices!AA:AB,A718)&lt;&gt;0,IF(COUNTIF(Invoices!AA:AB,A718)&lt;&gt;0,SUMIF(Invoices!AA:AB,A718,Invoices!AB:AB)/COUNTIF(Invoices!AA:AB,A718),0),IF(COUNTIF(Invoices!AC:AD,A718)&lt;&gt;0,IF(COUNTIF(Invoices!AC:AD,A718)&lt;&gt;0,SUMIF(Invoices!AC:AD,A718,Invoices!AD:AD)/COUNTIF(Invoices!AC:AD,A718),0),IF(COUNTIF(Invoices!AE:AF,A718)&lt;&gt;0,IF(COUNTIF(Invoices!AE:AF,A718)&lt;&gt;0,SUMIF(Invoices!AE:AF,A718,Invoices!AF:AF)/COUNTIF(Invoices!AE:AF,A718),0),IF(COUNTIF(Invoices!AG:AH,A718)&lt;&gt;0,IF(COUNTIF(Invoices!AG:AH,A718)&lt;&gt;0,SUMIF(Invoices!AG:AH,A718,Invoices!AH:AH)/COUNTIF(Invoices!AG:AH,A718),0),IF(COUNTIF(Invoices!AI:AJ,A718)&lt;&gt;0,IF(COUNTIF(Invoices!AI:AJ,A718)&lt;&gt;0,SUMIF(Invoices!AI:AJ,A718,Invoices!AJ:AJ)/COUNTIF(Invoices!AI:AJ,A718),0),IF(COUNTIF(Invoices!AK:AL,A718)&lt;&gt;0,IF(COUNTIF(Invoices!AK:AL,A718)&lt;&gt;0,SUMIF(Invoices!AK:AL,A718,Invoices!AL:AL)/COUNTIF(Invoices!AK:AL,A718),0),IF(COUNTIF(Invoices!AM:AN,A718)&lt;&gt;0,IF(COUNTIF(Invoices!AM:AN,A718)&lt;&gt;0,SUMIF(Invoices!AM:AN,A718,Invoices!AN:AN)/COUNTIF(Invoices!AM:AN,A718),0),"Not Available")))))))))))))))</f>
        <v>0.99</v>
      </c>
    </row>
    <row r="719" spans="1:5" ht="13" x14ac:dyDescent="0.15">
      <c r="A719" s="6" t="s">
        <v>1839</v>
      </c>
      <c r="B719" s="6" t="s">
        <v>1324</v>
      </c>
      <c r="C719" s="6" t="s">
        <v>1574</v>
      </c>
      <c r="D719" s="6" t="s">
        <v>810</v>
      </c>
      <c r="E719">
        <f ca="1">IF(COUNTIF(Invoices!K:L,A719)&lt;&gt;0,IF(COUNTIF(Invoices!K:L,A719)&lt;&gt;0,SUMIF(Invoices!K:L,A719,Invoices!L:L)/COUNTIF(Invoices!K:L,A719),0),IF(COUNTIF(Invoices!M:N,A719)&lt;&gt;0,IF(COUNTIF(Invoices!M:N,A719)&lt;&gt;0,SUMIF(Invoices!M:N,A719,Invoices!N:N)/COUNTIF(Invoices!M:N,A719),0),IF(COUNTIF(Invoices!O:P,A719)&lt;&gt;0,IF(COUNTIF(Invoices!O:P,A719)&lt;&gt;0,SUMIF(Invoices!O:P,A719,Invoices!P:P)/COUNTIF(Invoices!O:P,A719),0),IF(COUNTIF(Invoices!Q:R,A719)&lt;&gt;0,IF(COUNTIF(Invoices!Q:R,A719)&lt;&gt;0,SUMIF(Invoices!Q:R,A719,Invoices!R:R)/COUNTIF(Invoices!Q:R,A719),0),IF(COUNTIF(Invoices!S:T,A719)&lt;&gt;0,IF(COUNTIF(Invoices!S:T,A719)&lt;&gt;0,SUMIF(Invoices!S:T,A719,Invoices!T:T)/COUNTIF(Invoices!S:T,A719),0),IF(COUNTIF(Invoices!U:V,A719)&lt;&gt;0,IF(COUNTIF(Invoices!U:V,A719)&lt;&gt;0,SUMIF(Invoices!U:V,A719,Invoices!V:V)/COUNTIF(Invoices!U:V,A719),0),IF(COUNTIF(Invoices!W:X,A719)&lt;&gt;0,IF(COUNTIF(Invoices!W:X,A719)&lt;&gt;0,SUMIF(Invoices!W:X,A719,Invoices!X:X)/COUNTIF(Invoices!W:X,A719),0),IF(COUNTIF(Invoices!Y:Z,A719)&lt;&gt;0,IF(COUNTIF(Invoices!Y:Z,A719)&lt;&gt;0,SUMIF(Invoices!Y:Z,A719,Invoices!Z:Z)/COUNTIF(Invoices!Y:Z,A719),0),IF(COUNTIF(Invoices!AA:AB,A719)&lt;&gt;0,IF(COUNTIF(Invoices!AA:AB,A719)&lt;&gt;0,SUMIF(Invoices!AA:AB,A719,Invoices!AB:AB)/COUNTIF(Invoices!AA:AB,A719),0),IF(COUNTIF(Invoices!AC:AD,A719)&lt;&gt;0,IF(COUNTIF(Invoices!AC:AD,A719)&lt;&gt;0,SUMIF(Invoices!AC:AD,A719,Invoices!AD:AD)/COUNTIF(Invoices!AC:AD,A719),0),IF(COUNTIF(Invoices!AE:AF,A719)&lt;&gt;0,IF(COUNTIF(Invoices!AE:AF,A719)&lt;&gt;0,SUMIF(Invoices!AE:AF,A719,Invoices!AF:AF)/COUNTIF(Invoices!AE:AF,A719),0),IF(COUNTIF(Invoices!AG:AH,A719)&lt;&gt;0,IF(COUNTIF(Invoices!AG:AH,A719)&lt;&gt;0,SUMIF(Invoices!AG:AH,A719,Invoices!AH:AH)/COUNTIF(Invoices!AG:AH,A719),0),IF(COUNTIF(Invoices!AI:AJ,A719)&lt;&gt;0,IF(COUNTIF(Invoices!AI:AJ,A719)&lt;&gt;0,SUMIF(Invoices!AI:AJ,A719,Invoices!AJ:AJ)/COUNTIF(Invoices!AI:AJ,A719),0),IF(COUNTIF(Invoices!AK:AL,A719)&lt;&gt;0,IF(COUNTIF(Invoices!AK:AL,A719)&lt;&gt;0,SUMIF(Invoices!AK:AL,A719,Invoices!AL:AL)/COUNTIF(Invoices!AK:AL,A719),0),IF(COUNTIF(Invoices!AM:AN,A719)&lt;&gt;0,IF(COUNTIF(Invoices!AM:AN,A719)&lt;&gt;0,SUMIF(Invoices!AM:AN,A719,Invoices!AN:AN)/COUNTIF(Invoices!AM:AN,A719),0),"Not Available")))))))))))))))</f>
        <v>0.99</v>
      </c>
    </row>
    <row r="720" spans="1:5" ht="13" x14ac:dyDescent="0.15">
      <c r="A720" s="6" t="s">
        <v>1841</v>
      </c>
      <c r="B720" s="6" t="s">
        <v>1512</v>
      </c>
      <c r="C720" s="6" t="s">
        <v>1513</v>
      </c>
      <c r="D720" s="6" t="s">
        <v>1514</v>
      </c>
      <c r="E720">
        <f ca="1">IF(COUNTIF(Invoices!K:L,A720)&lt;&gt;0,IF(COUNTIF(Invoices!K:L,A720)&lt;&gt;0,SUMIF(Invoices!K:L,A720,Invoices!L:L)/COUNTIF(Invoices!K:L,A720),0),IF(COUNTIF(Invoices!M:N,A720)&lt;&gt;0,IF(COUNTIF(Invoices!M:N,A720)&lt;&gt;0,SUMIF(Invoices!M:N,A720,Invoices!N:N)/COUNTIF(Invoices!M:N,A720),0),IF(COUNTIF(Invoices!O:P,A720)&lt;&gt;0,IF(COUNTIF(Invoices!O:P,A720)&lt;&gt;0,SUMIF(Invoices!O:P,A720,Invoices!P:P)/COUNTIF(Invoices!O:P,A720),0),IF(COUNTIF(Invoices!Q:R,A720)&lt;&gt;0,IF(COUNTIF(Invoices!Q:R,A720)&lt;&gt;0,SUMIF(Invoices!Q:R,A720,Invoices!R:R)/COUNTIF(Invoices!Q:R,A720),0),IF(COUNTIF(Invoices!S:T,A720)&lt;&gt;0,IF(COUNTIF(Invoices!S:T,A720)&lt;&gt;0,SUMIF(Invoices!S:T,A720,Invoices!T:T)/COUNTIF(Invoices!S:T,A720),0),IF(COUNTIF(Invoices!U:V,A720)&lt;&gt;0,IF(COUNTIF(Invoices!U:V,A720)&lt;&gt;0,SUMIF(Invoices!U:V,A720,Invoices!V:V)/COUNTIF(Invoices!U:V,A720),0),IF(COUNTIF(Invoices!W:X,A720)&lt;&gt;0,IF(COUNTIF(Invoices!W:X,A720)&lt;&gt;0,SUMIF(Invoices!W:X,A720,Invoices!X:X)/COUNTIF(Invoices!W:X,A720),0),IF(COUNTIF(Invoices!Y:Z,A720)&lt;&gt;0,IF(COUNTIF(Invoices!Y:Z,A720)&lt;&gt;0,SUMIF(Invoices!Y:Z,A720,Invoices!Z:Z)/COUNTIF(Invoices!Y:Z,A720),0),IF(COUNTIF(Invoices!AA:AB,A720)&lt;&gt;0,IF(COUNTIF(Invoices!AA:AB,A720)&lt;&gt;0,SUMIF(Invoices!AA:AB,A720,Invoices!AB:AB)/COUNTIF(Invoices!AA:AB,A720),0),IF(COUNTIF(Invoices!AC:AD,A720)&lt;&gt;0,IF(COUNTIF(Invoices!AC:AD,A720)&lt;&gt;0,SUMIF(Invoices!AC:AD,A720,Invoices!AD:AD)/COUNTIF(Invoices!AC:AD,A720),0),IF(COUNTIF(Invoices!AE:AF,A720)&lt;&gt;0,IF(COUNTIF(Invoices!AE:AF,A720)&lt;&gt;0,SUMIF(Invoices!AE:AF,A720,Invoices!AF:AF)/COUNTIF(Invoices!AE:AF,A720),0),IF(COUNTIF(Invoices!AG:AH,A720)&lt;&gt;0,IF(COUNTIF(Invoices!AG:AH,A720)&lt;&gt;0,SUMIF(Invoices!AG:AH,A720,Invoices!AH:AH)/COUNTIF(Invoices!AG:AH,A720),0),IF(COUNTIF(Invoices!AI:AJ,A720)&lt;&gt;0,IF(COUNTIF(Invoices!AI:AJ,A720)&lt;&gt;0,SUMIF(Invoices!AI:AJ,A720,Invoices!AJ:AJ)/COUNTIF(Invoices!AI:AJ,A720),0),IF(COUNTIF(Invoices!AK:AL,A720)&lt;&gt;0,IF(COUNTIF(Invoices!AK:AL,A720)&lt;&gt;0,SUMIF(Invoices!AK:AL,A720,Invoices!AL:AL)/COUNTIF(Invoices!AK:AL,A720),0),IF(COUNTIF(Invoices!AM:AN,A720)&lt;&gt;0,IF(COUNTIF(Invoices!AM:AN,A720)&lt;&gt;0,SUMIF(Invoices!AM:AN,A720,Invoices!AN:AN)/COUNTIF(Invoices!AM:AN,A720),0),"Not Available")))))))))))))))</f>
        <v>0.99</v>
      </c>
    </row>
    <row r="721" spans="1:5" ht="13" x14ac:dyDescent="0.15">
      <c r="A721" s="6" t="s">
        <v>1842</v>
      </c>
      <c r="B721" s="6" t="s">
        <v>854</v>
      </c>
      <c r="C721" s="6" t="s">
        <v>887</v>
      </c>
      <c r="D721" s="6" t="s">
        <v>574</v>
      </c>
      <c r="E721">
        <f ca="1">IF(COUNTIF(Invoices!K:L,A721)&lt;&gt;0,IF(COUNTIF(Invoices!K:L,A721)&lt;&gt;0,SUMIF(Invoices!K:L,A721,Invoices!L:L)/COUNTIF(Invoices!K:L,A721),0),IF(COUNTIF(Invoices!M:N,A721)&lt;&gt;0,IF(COUNTIF(Invoices!M:N,A721)&lt;&gt;0,SUMIF(Invoices!M:N,A721,Invoices!N:N)/COUNTIF(Invoices!M:N,A721),0),IF(COUNTIF(Invoices!O:P,A721)&lt;&gt;0,IF(COUNTIF(Invoices!O:P,A721)&lt;&gt;0,SUMIF(Invoices!O:P,A721,Invoices!P:P)/COUNTIF(Invoices!O:P,A721),0),IF(COUNTIF(Invoices!Q:R,A721)&lt;&gt;0,IF(COUNTIF(Invoices!Q:R,A721)&lt;&gt;0,SUMIF(Invoices!Q:R,A721,Invoices!R:R)/COUNTIF(Invoices!Q:R,A721),0),IF(COUNTIF(Invoices!S:T,A721)&lt;&gt;0,IF(COUNTIF(Invoices!S:T,A721)&lt;&gt;0,SUMIF(Invoices!S:T,A721,Invoices!T:T)/COUNTIF(Invoices!S:T,A721),0),IF(COUNTIF(Invoices!U:V,A721)&lt;&gt;0,IF(COUNTIF(Invoices!U:V,A721)&lt;&gt;0,SUMIF(Invoices!U:V,A721,Invoices!V:V)/COUNTIF(Invoices!U:V,A721),0),IF(COUNTIF(Invoices!W:X,A721)&lt;&gt;0,IF(COUNTIF(Invoices!W:X,A721)&lt;&gt;0,SUMIF(Invoices!W:X,A721,Invoices!X:X)/COUNTIF(Invoices!W:X,A721),0),IF(COUNTIF(Invoices!Y:Z,A721)&lt;&gt;0,IF(COUNTIF(Invoices!Y:Z,A721)&lt;&gt;0,SUMIF(Invoices!Y:Z,A721,Invoices!Z:Z)/COUNTIF(Invoices!Y:Z,A721),0),IF(COUNTIF(Invoices!AA:AB,A721)&lt;&gt;0,IF(COUNTIF(Invoices!AA:AB,A721)&lt;&gt;0,SUMIF(Invoices!AA:AB,A721,Invoices!AB:AB)/COUNTIF(Invoices!AA:AB,A721),0),IF(COUNTIF(Invoices!AC:AD,A721)&lt;&gt;0,IF(COUNTIF(Invoices!AC:AD,A721)&lt;&gt;0,SUMIF(Invoices!AC:AD,A721,Invoices!AD:AD)/COUNTIF(Invoices!AC:AD,A721),0),IF(COUNTIF(Invoices!AE:AF,A721)&lt;&gt;0,IF(COUNTIF(Invoices!AE:AF,A721)&lt;&gt;0,SUMIF(Invoices!AE:AF,A721,Invoices!AF:AF)/COUNTIF(Invoices!AE:AF,A721),0),IF(COUNTIF(Invoices!AG:AH,A721)&lt;&gt;0,IF(COUNTIF(Invoices!AG:AH,A721)&lt;&gt;0,SUMIF(Invoices!AG:AH,A721,Invoices!AH:AH)/COUNTIF(Invoices!AG:AH,A721),0),IF(COUNTIF(Invoices!AI:AJ,A721)&lt;&gt;0,IF(COUNTIF(Invoices!AI:AJ,A721)&lt;&gt;0,SUMIF(Invoices!AI:AJ,A721,Invoices!AJ:AJ)/COUNTIF(Invoices!AI:AJ,A721),0),IF(COUNTIF(Invoices!AK:AL,A721)&lt;&gt;0,IF(COUNTIF(Invoices!AK:AL,A721)&lt;&gt;0,SUMIF(Invoices!AK:AL,A721,Invoices!AL:AL)/COUNTIF(Invoices!AK:AL,A721),0),IF(COUNTIF(Invoices!AM:AN,A721)&lt;&gt;0,IF(COUNTIF(Invoices!AM:AN,A721)&lt;&gt;0,SUMIF(Invoices!AM:AN,A721,Invoices!AN:AN)/COUNTIF(Invoices!AM:AN,A721),0),"Not Available")))))))))))))))</f>
        <v>0.99</v>
      </c>
    </row>
    <row r="722" spans="1:5" ht="13" x14ac:dyDescent="0.15">
      <c r="A722" s="6" t="s">
        <v>1843</v>
      </c>
      <c r="C722" s="6" t="s">
        <v>1070</v>
      </c>
      <c r="D722" s="6" t="s">
        <v>1071</v>
      </c>
      <c r="E722">
        <f ca="1">IF(COUNTIF(Invoices!K:L,A722)&lt;&gt;0,IF(COUNTIF(Invoices!K:L,A722)&lt;&gt;0,SUMIF(Invoices!K:L,A722,Invoices!L:L)/COUNTIF(Invoices!K:L,A722),0),IF(COUNTIF(Invoices!M:N,A722)&lt;&gt;0,IF(COUNTIF(Invoices!M:N,A722)&lt;&gt;0,SUMIF(Invoices!M:N,A722,Invoices!N:N)/COUNTIF(Invoices!M:N,A722),0),IF(COUNTIF(Invoices!O:P,A722)&lt;&gt;0,IF(COUNTIF(Invoices!O:P,A722)&lt;&gt;0,SUMIF(Invoices!O:P,A722,Invoices!P:P)/COUNTIF(Invoices!O:P,A722),0),IF(COUNTIF(Invoices!Q:R,A722)&lt;&gt;0,IF(COUNTIF(Invoices!Q:R,A722)&lt;&gt;0,SUMIF(Invoices!Q:R,A722,Invoices!R:R)/COUNTIF(Invoices!Q:R,A722),0),IF(COUNTIF(Invoices!S:T,A722)&lt;&gt;0,IF(COUNTIF(Invoices!S:T,A722)&lt;&gt;0,SUMIF(Invoices!S:T,A722,Invoices!T:T)/COUNTIF(Invoices!S:T,A722),0),IF(COUNTIF(Invoices!U:V,A722)&lt;&gt;0,IF(COUNTIF(Invoices!U:V,A722)&lt;&gt;0,SUMIF(Invoices!U:V,A722,Invoices!V:V)/COUNTIF(Invoices!U:V,A722),0),IF(COUNTIF(Invoices!W:X,A722)&lt;&gt;0,IF(COUNTIF(Invoices!W:X,A722)&lt;&gt;0,SUMIF(Invoices!W:X,A722,Invoices!X:X)/COUNTIF(Invoices!W:X,A722),0),IF(COUNTIF(Invoices!Y:Z,A722)&lt;&gt;0,IF(COUNTIF(Invoices!Y:Z,A722)&lt;&gt;0,SUMIF(Invoices!Y:Z,A722,Invoices!Z:Z)/COUNTIF(Invoices!Y:Z,A722),0),IF(COUNTIF(Invoices!AA:AB,A722)&lt;&gt;0,IF(COUNTIF(Invoices!AA:AB,A722)&lt;&gt;0,SUMIF(Invoices!AA:AB,A722,Invoices!AB:AB)/COUNTIF(Invoices!AA:AB,A722),0),IF(COUNTIF(Invoices!AC:AD,A722)&lt;&gt;0,IF(COUNTIF(Invoices!AC:AD,A722)&lt;&gt;0,SUMIF(Invoices!AC:AD,A722,Invoices!AD:AD)/COUNTIF(Invoices!AC:AD,A722),0),IF(COUNTIF(Invoices!AE:AF,A722)&lt;&gt;0,IF(COUNTIF(Invoices!AE:AF,A722)&lt;&gt;0,SUMIF(Invoices!AE:AF,A722,Invoices!AF:AF)/COUNTIF(Invoices!AE:AF,A722),0),IF(COUNTIF(Invoices!AG:AH,A722)&lt;&gt;0,IF(COUNTIF(Invoices!AG:AH,A722)&lt;&gt;0,SUMIF(Invoices!AG:AH,A722,Invoices!AH:AH)/COUNTIF(Invoices!AG:AH,A722),0),IF(COUNTIF(Invoices!AI:AJ,A722)&lt;&gt;0,IF(COUNTIF(Invoices!AI:AJ,A722)&lt;&gt;0,SUMIF(Invoices!AI:AJ,A722,Invoices!AJ:AJ)/COUNTIF(Invoices!AI:AJ,A722),0),IF(COUNTIF(Invoices!AK:AL,A722)&lt;&gt;0,IF(COUNTIF(Invoices!AK:AL,A722)&lt;&gt;0,SUMIF(Invoices!AK:AL,A722,Invoices!AL:AL)/COUNTIF(Invoices!AK:AL,A722),0),IF(COUNTIF(Invoices!AM:AN,A722)&lt;&gt;0,IF(COUNTIF(Invoices!AM:AN,A722)&lt;&gt;0,SUMIF(Invoices!AM:AN,A722,Invoices!AN:AN)/COUNTIF(Invoices!AM:AN,A722),0),"Not Available")))))))))))))))</f>
        <v>0.99</v>
      </c>
    </row>
    <row r="723" spans="1:5" ht="13" x14ac:dyDescent="0.15">
      <c r="A723" s="6" t="s">
        <v>1844</v>
      </c>
      <c r="B723" s="6" t="s">
        <v>724</v>
      </c>
      <c r="C723" s="6" t="s">
        <v>725</v>
      </c>
      <c r="D723" s="6" t="s">
        <v>726</v>
      </c>
      <c r="E723">
        <f ca="1">IF(COUNTIF(Invoices!K:L,A723)&lt;&gt;0,IF(COUNTIF(Invoices!K:L,A723)&lt;&gt;0,SUMIF(Invoices!K:L,A723,Invoices!L:L)/COUNTIF(Invoices!K:L,A723),0),IF(COUNTIF(Invoices!M:N,A723)&lt;&gt;0,IF(COUNTIF(Invoices!M:N,A723)&lt;&gt;0,SUMIF(Invoices!M:N,A723,Invoices!N:N)/COUNTIF(Invoices!M:N,A723),0),IF(COUNTIF(Invoices!O:P,A723)&lt;&gt;0,IF(COUNTIF(Invoices!O:P,A723)&lt;&gt;0,SUMIF(Invoices!O:P,A723,Invoices!P:P)/COUNTIF(Invoices!O:P,A723),0),IF(COUNTIF(Invoices!Q:R,A723)&lt;&gt;0,IF(COUNTIF(Invoices!Q:R,A723)&lt;&gt;0,SUMIF(Invoices!Q:R,A723,Invoices!R:R)/COUNTIF(Invoices!Q:R,A723),0),IF(COUNTIF(Invoices!S:T,A723)&lt;&gt;0,IF(COUNTIF(Invoices!S:T,A723)&lt;&gt;0,SUMIF(Invoices!S:T,A723,Invoices!T:T)/COUNTIF(Invoices!S:T,A723),0),IF(COUNTIF(Invoices!U:V,A723)&lt;&gt;0,IF(COUNTIF(Invoices!U:V,A723)&lt;&gt;0,SUMIF(Invoices!U:V,A723,Invoices!V:V)/COUNTIF(Invoices!U:V,A723),0),IF(COUNTIF(Invoices!W:X,A723)&lt;&gt;0,IF(COUNTIF(Invoices!W:X,A723)&lt;&gt;0,SUMIF(Invoices!W:X,A723,Invoices!X:X)/COUNTIF(Invoices!W:X,A723),0),IF(COUNTIF(Invoices!Y:Z,A723)&lt;&gt;0,IF(COUNTIF(Invoices!Y:Z,A723)&lt;&gt;0,SUMIF(Invoices!Y:Z,A723,Invoices!Z:Z)/COUNTIF(Invoices!Y:Z,A723),0),IF(COUNTIF(Invoices!AA:AB,A723)&lt;&gt;0,IF(COUNTIF(Invoices!AA:AB,A723)&lt;&gt;0,SUMIF(Invoices!AA:AB,A723,Invoices!AB:AB)/COUNTIF(Invoices!AA:AB,A723),0),IF(COUNTIF(Invoices!AC:AD,A723)&lt;&gt;0,IF(COUNTIF(Invoices!AC:AD,A723)&lt;&gt;0,SUMIF(Invoices!AC:AD,A723,Invoices!AD:AD)/COUNTIF(Invoices!AC:AD,A723),0),IF(COUNTIF(Invoices!AE:AF,A723)&lt;&gt;0,IF(COUNTIF(Invoices!AE:AF,A723)&lt;&gt;0,SUMIF(Invoices!AE:AF,A723,Invoices!AF:AF)/COUNTIF(Invoices!AE:AF,A723),0),IF(COUNTIF(Invoices!AG:AH,A723)&lt;&gt;0,IF(COUNTIF(Invoices!AG:AH,A723)&lt;&gt;0,SUMIF(Invoices!AG:AH,A723,Invoices!AH:AH)/COUNTIF(Invoices!AG:AH,A723),0),IF(COUNTIF(Invoices!AI:AJ,A723)&lt;&gt;0,IF(COUNTIF(Invoices!AI:AJ,A723)&lt;&gt;0,SUMIF(Invoices!AI:AJ,A723,Invoices!AJ:AJ)/COUNTIF(Invoices!AI:AJ,A723),0),IF(COUNTIF(Invoices!AK:AL,A723)&lt;&gt;0,IF(COUNTIF(Invoices!AK:AL,A723)&lt;&gt;0,SUMIF(Invoices!AK:AL,A723,Invoices!AL:AL)/COUNTIF(Invoices!AK:AL,A723),0),IF(COUNTIF(Invoices!AM:AN,A723)&lt;&gt;0,IF(COUNTIF(Invoices!AM:AN,A723)&lt;&gt;0,SUMIF(Invoices!AM:AN,A723,Invoices!AN:AN)/COUNTIF(Invoices!AM:AN,A723),0),"Not Available")))))))))))))))</f>
        <v>0.99</v>
      </c>
    </row>
    <row r="724" spans="1:5" ht="13" x14ac:dyDescent="0.15">
      <c r="A724" s="6" t="s">
        <v>1845</v>
      </c>
      <c r="C724" s="6" t="s">
        <v>746</v>
      </c>
      <c r="D724" s="6" t="s">
        <v>742</v>
      </c>
      <c r="E724">
        <f ca="1">IF(COUNTIF(Invoices!K:L,A724)&lt;&gt;0,IF(COUNTIF(Invoices!K:L,A724)&lt;&gt;0,SUMIF(Invoices!K:L,A724,Invoices!L:L)/COUNTIF(Invoices!K:L,A724),0),IF(COUNTIF(Invoices!M:N,A724)&lt;&gt;0,IF(COUNTIF(Invoices!M:N,A724)&lt;&gt;0,SUMIF(Invoices!M:N,A724,Invoices!N:N)/COUNTIF(Invoices!M:N,A724),0),IF(COUNTIF(Invoices!O:P,A724)&lt;&gt;0,IF(COUNTIF(Invoices!O:P,A724)&lt;&gt;0,SUMIF(Invoices!O:P,A724,Invoices!P:P)/COUNTIF(Invoices!O:P,A724),0),IF(COUNTIF(Invoices!Q:R,A724)&lt;&gt;0,IF(COUNTIF(Invoices!Q:R,A724)&lt;&gt;0,SUMIF(Invoices!Q:R,A724,Invoices!R:R)/COUNTIF(Invoices!Q:R,A724),0),IF(COUNTIF(Invoices!S:T,A724)&lt;&gt;0,IF(COUNTIF(Invoices!S:T,A724)&lt;&gt;0,SUMIF(Invoices!S:T,A724,Invoices!T:T)/COUNTIF(Invoices!S:T,A724),0),IF(COUNTIF(Invoices!U:V,A724)&lt;&gt;0,IF(COUNTIF(Invoices!U:V,A724)&lt;&gt;0,SUMIF(Invoices!U:V,A724,Invoices!V:V)/COUNTIF(Invoices!U:V,A724),0),IF(COUNTIF(Invoices!W:X,A724)&lt;&gt;0,IF(COUNTIF(Invoices!W:X,A724)&lt;&gt;0,SUMIF(Invoices!W:X,A724,Invoices!X:X)/COUNTIF(Invoices!W:X,A724),0),IF(COUNTIF(Invoices!Y:Z,A724)&lt;&gt;0,IF(COUNTIF(Invoices!Y:Z,A724)&lt;&gt;0,SUMIF(Invoices!Y:Z,A724,Invoices!Z:Z)/COUNTIF(Invoices!Y:Z,A724),0),IF(COUNTIF(Invoices!AA:AB,A724)&lt;&gt;0,IF(COUNTIF(Invoices!AA:AB,A724)&lt;&gt;0,SUMIF(Invoices!AA:AB,A724,Invoices!AB:AB)/COUNTIF(Invoices!AA:AB,A724),0),IF(COUNTIF(Invoices!AC:AD,A724)&lt;&gt;0,IF(COUNTIF(Invoices!AC:AD,A724)&lt;&gt;0,SUMIF(Invoices!AC:AD,A724,Invoices!AD:AD)/COUNTIF(Invoices!AC:AD,A724),0),IF(COUNTIF(Invoices!AE:AF,A724)&lt;&gt;0,IF(COUNTIF(Invoices!AE:AF,A724)&lt;&gt;0,SUMIF(Invoices!AE:AF,A724,Invoices!AF:AF)/COUNTIF(Invoices!AE:AF,A724),0),IF(COUNTIF(Invoices!AG:AH,A724)&lt;&gt;0,IF(COUNTIF(Invoices!AG:AH,A724)&lt;&gt;0,SUMIF(Invoices!AG:AH,A724,Invoices!AH:AH)/COUNTIF(Invoices!AG:AH,A724),0),IF(COUNTIF(Invoices!AI:AJ,A724)&lt;&gt;0,IF(COUNTIF(Invoices!AI:AJ,A724)&lt;&gt;0,SUMIF(Invoices!AI:AJ,A724,Invoices!AJ:AJ)/COUNTIF(Invoices!AI:AJ,A724),0),IF(COUNTIF(Invoices!AK:AL,A724)&lt;&gt;0,IF(COUNTIF(Invoices!AK:AL,A724)&lt;&gt;0,SUMIF(Invoices!AK:AL,A724,Invoices!AL:AL)/COUNTIF(Invoices!AK:AL,A724),0),IF(COUNTIF(Invoices!AM:AN,A724)&lt;&gt;0,IF(COUNTIF(Invoices!AM:AN,A724)&lt;&gt;0,SUMIF(Invoices!AM:AN,A724,Invoices!AN:AN)/COUNTIF(Invoices!AM:AN,A724),0),"Not Available")))))))))))))))</f>
        <v>0.99</v>
      </c>
    </row>
    <row r="725" spans="1:5" ht="13" x14ac:dyDescent="0.15">
      <c r="A725" s="6" t="s">
        <v>1846</v>
      </c>
      <c r="B725" s="6" t="s">
        <v>1760</v>
      </c>
      <c r="C725" s="6" t="s">
        <v>1750</v>
      </c>
      <c r="D725" s="6" t="s">
        <v>1751</v>
      </c>
      <c r="E725">
        <f ca="1">IF(COUNTIF(Invoices!K:L,A725)&lt;&gt;0,IF(COUNTIF(Invoices!K:L,A725)&lt;&gt;0,SUMIF(Invoices!K:L,A725,Invoices!L:L)/COUNTIF(Invoices!K:L,A725),0),IF(COUNTIF(Invoices!M:N,A725)&lt;&gt;0,IF(COUNTIF(Invoices!M:N,A725)&lt;&gt;0,SUMIF(Invoices!M:N,A725,Invoices!N:N)/COUNTIF(Invoices!M:N,A725),0),IF(COUNTIF(Invoices!O:P,A725)&lt;&gt;0,IF(COUNTIF(Invoices!O:P,A725)&lt;&gt;0,SUMIF(Invoices!O:P,A725,Invoices!P:P)/COUNTIF(Invoices!O:P,A725),0),IF(COUNTIF(Invoices!Q:R,A725)&lt;&gt;0,IF(COUNTIF(Invoices!Q:R,A725)&lt;&gt;0,SUMIF(Invoices!Q:R,A725,Invoices!R:R)/COUNTIF(Invoices!Q:R,A725),0),IF(COUNTIF(Invoices!S:T,A725)&lt;&gt;0,IF(COUNTIF(Invoices!S:T,A725)&lt;&gt;0,SUMIF(Invoices!S:T,A725,Invoices!T:T)/COUNTIF(Invoices!S:T,A725),0),IF(COUNTIF(Invoices!U:V,A725)&lt;&gt;0,IF(COUNTIF(Invoices!U:V,A725)&lt;&gt;0,SUMIF(Invoices!U:V,A725,Invoices!V:V)/COUNTIF(Invoices!U:V,A725),0),IF(COUNTIF(Invoices!W:X,A725)&lt;&gt;0,IF(COUNTIF(Invoices!W:X,A725)&lt;&gt;0,SUMIF(Invoices!W:X,A725,Invoices!X:X)/COUNTIF(Invoices!W:X,A725),0),IF(COUNTIF(Invoices!Y:Z,A725)&lt;&gt;0,IF(COUNTIF(Invoices!Y:Z,A725)&lt;&gt;0,SUMIF(Invoices!Y:Z,A725,Invoices!Z:Z)/COUNTIF(Invoices!Y:Z,A725),0),IF(COUNTIF(Invoices!AA:AB,A725)&lt;&gt;0,IF(COUNTIF(Invoices!AA:AB,A725)&lt;&gt;0,SUMIF(Invoices!AA:AB,A725,Invoices!AB:AB)/COUNTIF(Invoices!AA:AB,A725),0),IF(COUNTIF(Invoices!AC:AD,A725)&lt;&gt;0,IF(COUNTIF(Invoices!AC:AD,A725)&lt;&gt;0,SUMIF(Invoices!AC:AD,A725,Invoices!AD:AD)/COUNTIF(Invoices!AC:AD,A725),0),IF(COUNTIF(Invoices!AE:AF,A725)&lt;&gt;0,IF(COUNTIF(Invoices!AE:AF,A725)&lt;&gt;0,SUMIF(Invoices!AE:AF,A725,Invoices!AF:AF)/COUNTIF(Invoices!AE:AF,A725),0),IF(COUNTIF(Invoices!AG:AH,A725)&lt;&gt;0,IF(COUNTIF(Invoices!AG:AH,A725)&lt;&gt;0,SUMIF(Invoices!AG:AH,A725,Invoices!AH:AH)/COUNTIF(Invoices!AG:AH,A725),0),IF(COUNTIF(Invoices!AI:AJ,A725)&lt;&gt;0,IF(COUNTIF(Invoices!AI:AJ,A725)&lt;&gt;0,SUMIF(Invoices!AI:AJ,A725,Invoices!AJ:AJ)/COUNTIF(Invoices!AI:AJ,A725),0),IF(COUNTIF(Invoices!AK:AL,A725)&lt;&gt;0,IF(COUNTIF(Invoices!AK:AL,A725)&lt;&gt;0,SUMIF(Invoices!AK:AL,A725,Invoices!AL:AL)/COUNTIF(Invoices!AK:AL,A725),0),IF(COUNTIF(Invoices!AM:AN,A725)&lt;&gt;0,IF(COUNTIF(Invoices!AM:AN,A725)&lt;&gt;0,SUMIF(Invoices!AM:AN,A725,Invoices!AN:AN)/COUNTIF(Invoices!AM:AN,A725),0),"Not Available")))))))))))))))</f>
        <v>0.99</v>
      </c>
    </row>
    <row r="726" spans="1:5" ht="13" x14ac:dyDescent="0.15">
      <c r="A726" s="6" t="s">
        <v>1847</v>
      </c>
      <c r="B726" s="6" t="s">
        <v>1848</v>
      </c>
      <c r="C726" s="6" t="s">
        <v>1583</v>
      </c>
      <c r="D726" s="6" t="s">
        <v>1584</v>
      </c>
      <c r="E726" t="str">
        <f>IF(COUNTIF(Invoices!K:L,A726)&lt;&gt;0,IF(COUNTIF(Invoices!K:L,A726)&lt;&gt;0,SUMIF(Invoices!K:L,A726,Invoices!L:L)/COUNTIF(Invoices!K:L,A726),0),IF(COUNTIF(Invoices!M:N,A726)&lt;&gt;0,IF(COUNTIF(Invoices!M:N,A726)&lt;&gt;0,SUMIF(Invoices!M:N,A726,Invoices!N:N)/COUNTIF(Invoices!M:N,A726),0),IF(COUNTIF(Invoices!O:P,A726)&lt;&gt;0,IF(COUNTIF(Invoices!O:P,A726)&lt;&gt;0,SUMIF(Invoices!O:P,A726,Invoices!P:P)/COUNTIF(Invoices!O:P,A726),0),IF(COUNTIF(Invoices!Q:R,A726)&lt;&gt;0,IF(COUNTIF(Invoices!Q:R,A726)&lt;&gt;0,SUMIF(Invoices!Q:R,A726,Invoices!R:R)/COUNTIF(Invoices!Q:R,A726),0),IF(COUNTIF(Invoices!S:T,A726)&lt;&gt;0,IF(COUNTIF(Invoices!S:T,A726)&lt;&gt;0,SUMIF(Invoices!S:T,A726,Invoices!T:T)/COUNTIF(Invoices!S:T,A726),0),IF(COUNTIF(Invoices!U:V,A726)&lt;&gt;0,IF(COUNTIF(Invoices!U:V,A726)&lt;&gt;0,SUMIF(Invoices!U:V,A726,Invoices!V:V)/COUNTIF(Invoices!U:V,A726),0),IF(COUNTIF(Invoices!W:X,A726)&lt;&gt;0,IF(COUNTIF(Invoices!W:X,A726)&lt;&gt;0,SUMIF(Invoices!W:X,A726,Invoices!X:X)/COUNTIF(Invoices!W:X,A726),0),IF(COUNTIF(Invoices!Y:Z,A726)&lt;&gt;0,IF(COUNTIF(Invoices!Y:Z,A726)&lt;&gt;0,SUMIF(Invoices!Y:Z,A726,Invoices!Z:Z)/COUNTIF(Invoices!Y:Z,A726),0),IF(COUNTIF(Invoices!AA:AB,A726)&lt;&gt;0,IF(COUNTIF(Invoices!AA:AB,A726)&lt;&gt;0,SUMIF(Invoices!AA:AB,A726,Invoices!AB:AB)/COUNTIF(Invoices!AA:AB,A726),0),IF(COUNTIF(Invoices!AC:AD,A726)&lt;&gt;0,IF(COUNTIF(Invoices!AC:AD,A726)&lt;&gt;0,SUMIF(Invoices!AC:AD,A726,Invoices!AD:AD)/COUNTIF(Invoices!AC:AD,A726),0),IF(COUNTIF(Invoices!AE:AF,A726)&lt;&gt;0,IF(COUNTIF(Invoices!AE:AF,A726)&lt;&gt;0,SUMIF(Invoices!AE:AF,A726,Invoices!AF:AF)/COUNTIF(Invoices!AE:AF,A726),0),IF(COUNTIF(Invoices!AG:AH,A726)&lt;&gt;0,IF(COUNTIF(Invoices!AG:AH,A726)&lt;&gt;0,SUMIF(Invoices!AG:AH,A726,Invoices!AH:AH)/COUNTIF(Invoices!AG:AH,A726),0),IF(COUNTIF(Invoices!AI:AJ,A726)&lt;&gt;0,IF(COUNTIF(Invoices!AI:AJ,A726)&lt;&gt;0,SUMIF(Invoices!AI:AJ,A726,Invoices!AJ:AJ)/COUNTIF(Invoices!AI:AJ,A726),0),IF(COUNTIF(Invoices!AK:AL,A726)&lt;&gt;0,IF(COUNTIF(Invoices!AK:AL,A726)&lt;&gt;0,SUMIF(Invoices!AK:AL,A726,Invoices!AL:AL)/COUNTIF(Invoices!AK:AL,A726),0),IF(COUNTIF(Invoices!AM:AN,A726)&lt;&gt;0,IF(COUNTIF(Invoices!AM:AN,A726)&lt;&gt;0,SUMIF(Invoices!AM:AN,A726,Invoices!AN:AN)/COUNTIF(Invoices!AM:AN,A726),0),"Not Available")))))))))))))))</f>
        <v>Not Available</v>
      </c>
    </row>
    <row r="727" spans="1:5" ht="13" x14ac:dyDescent="0.15">
      <c r="A727" s="6" t="s">
        <v>1849</v>
      </c>
      <c r="C727" s="6" t="s">
        <v>1133</v>
      </c>
      <c r="D727" s="6" t="s">
        <v>600</v>
      </c>
      <c r="E727">
        <f ca="1">IF(COUNTIF(Invoices!K:L,A727)&lt;&gt;0,IF(COUNTIF(Invoices!K:L,A727)&lt;&gt;0,SUMIF(Invoices!K:L,A727,Invoices!L:L)/COUNTIF(Invoices!K:L,A727),0),IF(COUNTIF(Invoices!M:N,A727)&lt;&gt;0,IF(COUNTIF(Invoices!M:N,A727)&lt;&gt;0,SUMIF(Invoices!M:N,A727,Invoices!N:N)/COUNTIF(Invoices!M:N,A727),0),IF(COUNTIF(Invoices!O:P,A727)&lt;&gt;0,IF(COUNTIF(Invoices!O:P,A727)&lt;&gt;0,SUMIF(Invoices!O:P,A727,Invoices!P:P)/COUNTIF(Invoices!O:P,A727),0),IF(COUNTIF(Invoices!Q:R,A727)&lt;&gt;0,IF(COUNTIF(Invoices!Q:R,A727)&lt;&gt;0,SUMIF(Invoices!Q:R,A727,Invoices!R:R)/COUNTIF(Invoices!Q:R,A727),0),IF(COUNTIF(Invoices!S:T,A727)&lt;&gt;0,IF(COUNTIF(Invoices!S:T,A727)&lt;&gt;0,SUMIF(Invoices!S:T,A727,Invoices!T:T)/COUNTIF(Invoices!S:T,A727),0),IF(COUNTIF(Invoices!U:V,A727)&lt;&gt;0,IF(COUNTIF(Invoices!U:V,A727)&lt;&gt;0,SUMIF(Invoices!U:V,A727,Invoices!V:V)/COUNTIF(Invoices!U:V,A727),0),IF(COUNTIF(Invoices!W:X,A727)&lt;&gt;0,IF(COUNTIF(Invoices!W:X,A727)&lt;&gt;0,SUMIF(Invoices!W:X,A727,Invoices!X:X)/COUNTIF(Invoices!W:X,A727),0),IF(COUNTIF(Invoices!Y:Z,A727)&lt;&gt;0,IF(COUNTIF(Invoices!Y:Z,A727)&lt;&gt;0,SUMIF(Invoices!Y:Z,A727,Invoices!Z:Z)/COUNTIF(Invoices!Y:Z,A727),0),IF(COUNTIF(Invoices!AA:AB,A727)&lt;&gt;0,IF(COUNTIF(Invoices!AA:AB,A727)&lt;&gt;0,SUMIF(Invoices!AA:AB,A727,Invoices!AB:AB)/COUNTIF(Invoices!AA:AB,A727),0),IF(COUNTIF(Invoices!AC:AD,A727)&lt;&gt;0,IF(COUNTIF(Invoices!AC:AD,A727)&lt;&gt;0,SUMIF(Invoices!AC:AD,A727,Invoices!AD:AD)/COUNTIF(Invoices!AC:AD,A727),0),IF(COUNTIF(Invoices!AE:AF,A727)&lt;&gt;0,IF(COUNTIF(Invoices!AE:AF,A727)&lt;&gt;0,SUMIF(Invoices!AE:AF,A727,Invoices!AF:AF)/COUNTIF(Invoices!AE:AF,A727),0),IF(COUNTIF(Invoices!AG:AH,A727)&lt;&gt;0,IF(COUNTIF(Invoices!AG:AH,A727)&lt;&gt;0,SUMIF(Invoices!AG:AH,A727,Invoices!AH:AH)/COUNTIF(Invoices!AG:AH,A727),0),IF(COUNTIF(Invoices!AI:AJ,A727)&lt;&gt;0,IF(COUNTIF(Invoices!AI:AJ,A727)&lt;&gt;0,SUMIF(Invoices!AI:AJ,A727,Invoices!AJ:AJ)/COUNTIF(Invoices!AI:AJ,A727),0),IF(COUNTIF(Invoices!AK:AL,A727)&lt;&gt;0,IF(COUNTIF(Invoices!AK:AL,A727)&lt;&gt;0,SUMIF(Invoices!AK:AL,A727,Invoices!AL:AL)/COUNTIF(Invoices!AK:AL,A727),0),IF(COUNTIF(Invoices!AM:AN,A727)&lt;&gt;0,IF(COUNTIF(Invoices!AM:AN,A727)&lt;&gt;0,SUMIF(Invoices!AM:AN,A727,Invoices!AN:AN)/COUNTIF(Invoices!AM:AN,A727),0),"Not Available")))))))))))))))</f>
        <v>0.99</v>
      </c>
    </row>
    <row r="728" spans="1:5" ht="13" x14ac:dyDescent="0.15">
      <c r="A728" s="6" t="s">
        <v>1850</v>
      </c>
      <c r="B728" s="6" t="s">
        <v>1851</v>
      </c>
      <c r="C728" s="6" t="s">
        <v>1659</v>
      </c>
      <c r="D728" s="6" t="s">
        <v>681</v>
      </c>
      <c r="E728" t="str">
        <f>IF(COUNTIF(Invoices!K:L,A728)&lt;&gt;0,IF(COUNTIF(Invoices!K:L,A728)&lt;&gt;0,SUMIF(Invoices!K:L,A728,Invoices!L:L)/COUNTIF(Invoices!K:L,A728),0),IF(COUNTIF(Invoices!M:N,A728)&lt;&gt;0,IF(COUNTIF(Invoices!M:N,A728)&lt;&gt;0,SUMIF(Invoices!M:N,A728,Invoices!N:N)/COUNTIF(Invoices!M:N,A728),0),IF(COUNTIF(Invoices!O:P,A728)&lt;&gt;0,IF(COUNTIF(Invoices!O:P,A728)&lt;&gt;0,SUMIF(Invoices!O:P,A728,Invoices!P:P)/COUNTIF(Invoices!O:P,A728),0),IF(COUNTIF(Invoices!Q:R,A728)&lt;&gt;0,IF(COUNTIF(Invoices!Q:R,A728)&lt;&gt;0,SUMIF(Invoices!Q:R,A728,Invoices!R:R)/COUNTIF(Invoices!Q:R,A728),0),IF(COUNTIF(Invoices!S:T,A728)&lt;&gt;0,IF(COUNTIF(Invoices!S:T,A728)&lt;&gt;0,SUMIF(Invoices!S:T,A728,Invoices!T:T)/COUNTIF(Invoices!S:T,A728),0),IF(COUNTIF(Invoices!U:V,A728)&lt;&gt;0,IF(COUNTIF(Invoices!U:V,A728)&lt;&gt;0,SUMIF(Invoices!U:V,A728,Invoices!V:V)/COUNTIF(Invoices!U:V,A728),0),IF(COUNTIF(Invoices!W:X,A728)&lt;&gt;0,IF(COUNTIF(Invoices!W:X,A728)&lt;&gt;0,SUMIF(Invoices!W:X,A728,Invoices!X:X)/COUNTIF(Invoices!W:X,A728),0),IF(COUNTIF(Invoices!Y:Z,A728)&lt;&gt;0,IF(COUNTIF(Invoices!Y:Z,A728)&lt;&gt;0,SUMIF(Invoices!Y:Z,A728,Invoices!Z:Z)/COUNTIF(Invoices!Y:Z,A728),0),IF(COUNTIF(Invoices!AA:AB,A728)&lt;&gt;0,IF(COUNTIF(Invoices!AA:AB,A728)&lt;&gt;0,SUMIF(Invoices!AA:AB,A728,Invoices!AB:AB)/COUNTIF(Invoices!AA:AB,A728),0),IF(COUNTIF(Invoices!AC:AD,A728)&lt;&gt;0,IF(COUNTIF(Invoices!AC:AD,A728)&lt;&gt;0,SUMIF(Invoices!AC:AD,A728,Invoices!AD:AD)/COUNTIF(Invoices!AC:AD,A728),0),IF(COUNTIF(Invoices!AE:AF,A728)&lt;&gt;0,IF(COUNTIF(Invoices!AE:AF,A728)&lt;&gt;0,SUMIF(Invoices!AE:AF,A728,Invoices!AF:AF)/COUNTIF(Invoices!AE:AF,A728),0),IF(COUNTIF(Invoices!AG:AH,A728)&lt;&gt;0,IF(COUNTIF(Invoices!AG:AH,A728)&lt;&gt;0,SUMIF(Invoices!AG:AH,A728,Invoices!AH:AH)/COUNTIF(Invoices!AG:AH,A728),0),IF(COUNTIF(Invoices!AI:AJ,A728)&lt;&gt;0,IF(COUNTIF(Invoices!AI:AJ,A728)&lt;&gt;0,SUMIF(Invoices!AI:AJ,A728,Invoices!AJ:AJ)/COUNTIF(Invoices!AI:AJ,A728),0),IF(COUNTIF(Invoices!AK:AL,A728)&lt;&gt;0,IF(COUNTIF(Invoices!AK:AL,A728)&lt;&gt;0,SUMIF(Invoices!AK:AL,A728,Invoices!AL:AL)/COUNTIF(Invoices!AK:AL,A728),0),IF(COUNTIF(Invoices!AM:AN,A728)&lt;&gt;0,IF(COUNTIF(Invoices!AM:AN,A728)&lt;&gt;0,SUMIF(Invoices!AM:AN,A728,Invoices!AN:AN)/COUNTIF(Invoices!AM:AN,A728),0),"Not Available")))))))))))))))</f>
        <v>Not Available</v>
      </c>
    </row>
    <row r="729" spans="1:5" ht="13" x14ac:dyDescent="0.15">
      <c r="A729" s="6" t="s">
        <v>1852</v>
      </c>
      <c r="B729" s="6" t="s">
        <v>636</v>
      </c>
      <c r="C729" s="6" t="s">
        <v>637</v>
      </c>
      <c r="D729" s="6" t="s">
        <v>638</v>
      </c>
      <c r="E729" t="str">
        <f>IF(COUNTIF(Invoices!K:L,A729)&lt;&gt;0,IF(COUNTIF(Invoices!K:L,A729)&lt;&gt;0,SUMIF(Invoices!K:L,A729,Invoices!L:L)/COUNTIF(Invoices!K:L,A729),0),IF(COUNTIF(Invoices!M:N,A729)&lt;&gt;0,IF(COUNTIF(Invoices!M:N,A729)&lt;&gt;0,SUMIF(Invoices!M:N,A729,Invoices!N:N)/COUNTIF(Invoices!M:N,A729),0),IF(COUNTIF(Invoices!O:P,A729)&lt;&gt;0,IF(COUNTIF(Invoices!O:P,A729)&lt;&gt;0,SUMIF(Invoices!O:P,A729,Invoices!P:P)/COUNTIF(Invoices!O:P,A729),0),IF(COUNTIF(Invoices!Q:R,A729)&lt;&gt;0,IF(COUNTIF(Invoices!Q:R,A729)&lt;&gt;0,SUMIF(Invoices!Q:R,A729,Invoices!R:R)/COUNTIF(Invoices!Q:R,A729),0),IF(COUNTIF(Invoices!S:T,A729)&lt;&gt;0,IF(COUNTIF(Invoices!S:T,A729)&lt;&gt;0,SUMIF(Invoices!S:T,A729,Invoices!T:T)/COUNTIF(Invoices!S:T,A729),0),IF(COUNTIF(Invoices!U:V,A729)&lt;&gt;0,IF(COUNTIF(Invoices!U:V,A729)&lt;&gt;0,SUMIF(Invoices!U:V,A729,Invoices!V:V)/COUNTIF(Invoices!U:V,A729),0),IF(COUNTIF(Invoices!W:X,A729)&lt;&gt;0,IF(COUNTIF(Invoices!W:X,A729)&lt;&gt;0,SUMIF(Invoices!W:X,A729,Invoices!X:X)/COUNTIF(Invoices!W:X,A729),0),IF(COUNTIF(Invoices!Y:Z,A729)&lt;&gt;0,IF(COUNTIF(Invoices!Y:Z,A729)&lt;&gt;0,SUMIF(Invoices!Y:Z,A729,Invoices!Z:Z)/COUNTIF(Invoices!Y:Z,A729),0),IF(COUNTIF(Invoices!AA:AB,A729)&lt;&gt;0,IF(COUNTIF(Invoices!AA:AB,A729)&lt;&gt;0,SUMIF(Invoices!AA:AB,A729,Invoices!AB:AB)/COUNTIF(Invoices!AA:AB,A729),0),IF(COUNTIF(Invoices!AC:AD,A729)&lt;&gt;0,IF(COUNTIF(Invoices!AC:AD,A729)&lt;&gt;0,SUMIF(Invoices!AC:AD,A729,Invoices!AD:AD)/COUNTIF(Invoices!AC:AD,A729),0),IF(COUNTIF(Invoices!AE:AF,A729)&lt;&gt;0,IF(COUNTIF(Invoices!AE:AF,A729)&lt;&gt;0,SUMIF(Invoices!AE:AF,A729,Invoices!AF:AF)/COUNTIF(Invoices!AE:AF,A729),0),IF(COUNTIF(Invoices!AG:AH,A729)&lt;&gt;0,IF(COUNTIF(Invoices!AG:AH,A729)&lt;&gt;0,SUMIF(Invoices!AG:AH,A729,Invoices!AH:AH)/COUNTIF(Invoices!AG:AH,A729),0),IF(COUNTIF(Invoices!AI:AJ,A729)&lt;&gt;0,IF(COUNTIF(Invoices!AI:AJ,A729)&lt;&gt;0,SUMIF(Invoices!AI:AJ,A729,Invoices!AJ:AJ)/COUNTIF(Invoices!AI:AJ,A729),0),IF(COUNTIF(Invoices!AK:AL,A729)&lt;&gt;0,IF(COUNTIF(Invoices!AK:AL,A729)&lt;&gt;0,SUMIF(Invoices!AK:AL,A729,Invoices!AL:AL)/COUNTIF(Invoices!AK:AL,A729),0),IF(COUNTIF(Invoices!AM:AN,A729)&lt;&gt;0,IF(COUNTIF(Invoices!AM:AN,A729)&lt;&gt;0,SUMIF(Invoices!AM:AN,A729,Invoices!AN:AN)/COUNTIF(Invoices!AM:AN,A729),0),"Not Available")))))))))))))))</f>
        <v>Not Available</v>
      </c>
    </row>
    <row r="730" spans="1:5" ht="13" x14ac:dyDescent="0.15">
      <c r="A730" s="6" t="s">
        <v>1853</v>
      </c>
      <c r="B730" s="6" t="s">
        <v>1854</v>
      </c>
      <c r="C730" s="6" t="s">
        <v>1245</v>
      </c>
      <c r="D730" s="6" t="s">
        <v>1182</v>
      </c>
      <c r="E730">
        <f ca="1">IF(COUNTIF(Invoices!K:L,A730)&lt;&gt;0,IF(COUNTIF(Invoices!K:L,A730)&lt;&gt;0,SUMIF(Invoices!K:L,A730,Invoices!L:L)/COUNTIF(Invoices!K:L,A730),0),IF(COUNTIF(Invoices!M:N,A730)&lt;&gt;0,IF(COUNTIF(Invoices!M:N,A730)&lt;&gt;0,SUMIF(Invoices!M:N,A730,Invoices!N:N)/COUNTIF(Invoices!M:N,A730),0),IF(COUNTIF(Invoices!O:P,A730)&lt;&gt;0,IF(COUNTIF(Invoices!O:P,A730)&lt;&gt;0,SUMIF(Invoices!O:P,A730,Invoices!P:P)/COUNTIF(Invoices!O:P,A730),0),IF(COUNTIF(Invoices!Q:R,A730)&lt;&gt;0,IF(COUNTIF(Invoices!Q:R,A730)&lt;&gt;0,SUMIF(Invoices!Q:R,A730,Invoices!R:R)/COUNTIF(Invoices!Q:R,A730),0),IF(COUNTIF(Invoices!S:T,A730)&lt;&gt;0,IF(COUNTIF(Invoices!S:T,A730)&lt;&gt;0,SUMIF(Invoices!S:T,A730,Invoices!T:T)/COUNTIF(Invoices!S:T,A730),0),IF(COUNTIF(Invoices!U:V,A730)&lt;&gt;0,IF(COUNTIF(Invoices!U:V,A730)&lt;&gt;0,SUMIF(Invoices!U:V,A730,Invoices!V:V)/COUNTIF(Invoices!U:V,A730),0),IF(COUNTIF(Invoices!W:X,A730)&lt;&gt;0,IF(COUNTIF(Invoices!W:X,A730)&lt;&gt;0,SUMIF(Invoices!W:X,A730,Invoices!X:X)/COUNTIF(Invoices!W:X,A730),0),IF(COUNTIF(Invoices!Y:Z,A730)&lt;&gt;0,IF(COUNTIF(Invoices!Y:Z,A730)&lt;&gt;0,SUMIF(Invoices!Y:Z,A730,Invoices!Z:Z)/COUNTIF(Invoices!Y:Z,A730),0),IF(COUNTIF(Invoices!AA:AB,A730)&lt;&gt;0,IF(COUNTIF(Invoices!AA:AB,A730)&lt;&gt;0,SUMIF(Invoices!AA:AB,A730,Invoices!AB:AB)/COUNTIF(Invoices!AA:AB,A730),0),IF(COUNTIF(Invoices!AC:AD,A730)&lt;&gt;0,IF(COUNTIF(Invoices!AC:AD,A730)&lt;&gt;0,SUMIF(Invoices!AC:AD,A730,Invoices!AD:AD)/COUNTIF(Invoices!AC:AD,A730),0),IF(COUNTIF(Invoices!AE:AF,A730)&lt;&gt;0,IF(COUNTIF(Invoices!AE:AF,A730)&lt;&gt;0,SUMIF(Invoices!AE:AF,A730,Invoices!AF:AF)/COUNTIF(Invoices!AE:AF,A730),0),IF(COUNTIF(Invoices!AG:AH,A730)&lt;&gt;0,IF(COUNTIF(Invoices!AG:AH,A730)&lt;&gt;0,SUMIF(Invoices!AG:AH,A730,Invoices!AH:AH)/COUNTIF(Invoices!AG:AH,A730),0),IF(COUNTIF(Invoices!AI:AJ,A730)&lt;&gt;0,IF(COUNTIF(Invoices!AI:AJ,A730)&lt;&gt;0,SUMIF(Invoices!AI:AJ,A730,Invoices!AJ:AJ)/COUNTIF(Invoices!AI:AJ,A730),0),IF(COUNTIF(Invoices!AK:AL,A730)&lt;&gt;0,IF(COUNTIF(Invoices!AK:AL,A730)&lt;&gt;0,SUMIF(Invoices!AK:AL,A730,Invoices!AL:AL)/COUNTIF(Invoices!AK:AL,A730),0),IF(COUNTIF(Invoices!AM:AN,A730)&lt;&gt;0,IF(COUNTIF(Invoices!AM:AN,A730)&lt;&gt;0,SUMIF(Invoices!AM:AN,A730,Invoices!AN:AN)/COUNTIF(Invoices!AM:AN,A730),0),"Not Available")))))))))))))))</f>
        <v>0.99</v>
      </c>
    </row>
    <row r="731" spans="1:5" ht="13" x14ac:dyDescent="0.15">
      <c r="A731" s="6" t="s">
        <v>1855</v>
      </c>
      <c r="B731" s="6" t="s">
        <v>1856</v>
      </c>
      <c r="C731" s="6" t="s">
        <v>894</v>
      </c>
      <c r="D731" s="6" t="s">
        <v>587</v>
      </c>
      <c r="E731" t="str">
        <f>IF(COUNTIF(Invoices!K:L,A731)&lt;&gt;0,IF(COUNTIF(Invoices!K:L,A731)&lt;&gt;0,SUMIF(Invoices!K:L,A731,Invoices!L:L)/COUNTIF(Invoices!K:L,A731),0),IF(COUNTIF(Invoices!M:N,A731)&lt;&gt;0,IF(COUNTIF(Invoices!M:N,A731)&lt;&gt;0,SUMIF(Invoices!M:N,A731,Invoices!N:N)/COUNTIF(Invoices!M:N,A731),0),IF(COUNTIF(Invoices!O:P,A731)&lt;&gt;0,IF(COUNTIF(Invoices!O:P,A731)&lt;&gt;0,SUMIF(Invoices!O:P,A731,Invoices!P:P)/COUNTIF(Invoices!O:P,A731),0),IF(COUNTIF(Invoices!Q:R,A731)&lt;&gt;0,IF(COUNTIF(Invoices!Q:R,A731)&lt;&gt;0,SUMIF(Invoices!Q:R,A731,Invoices!R:R)/COUNTIF(Invoices!Q:R,A731),0),IF(COUNTIF(Invoices!S:T,A731)&lt;&gt;0,IF(COUNTIF(Invoices!S:T,A731)&lt;&gt;0,SUMIF(Invoices!S:T,A731,Invoices!T:T)/COUNTIF(Invoices!S:T,A731),0),IF(COUNTIF(Invoices!U:V,A731)&lt;&gt;0,IF(COUNTIF(Invoices!U:V,A731)&lt;&gt;0,SUMIF(Invoices!U:V,A731,Invoices!V:V)/COUNTIF(Invoices!U:V,A731),0),IF(COUNTIF(Invoices!W:X,A731)&lt;&gt;0,IF(COUNTIF(Invoices!W:X,A731)&lt;&gt;0,SUMIF(Invoices!W:X,A731,Invoices!X:X)/COUNTIF(Invoices!W:X,A731),0),IF(COUNTIF(Invoices!Y:Z,A731)&lt;&gt;0,IF(COUNTIF(Invoices!Y:Z,A731)&lt;&gt;0,SUMIF(Invoices!Y:Z,A731,Invoices!Z:Z)/COUNTIF(Invoices!Y:Z,A731),0),IF(COUNTIF(Invoices!AA:AB,A731)&lt;&gt;0,IF(COUNTIF(Invoices!AA:AB,A731)&lt;&gt;0,SUMIF(Invoices!AA:AB,A731,Invoices!AB:AB)/COUNTIF(Invoices!AA:AB,A731),0),IF(COUNTIF(Invoices!AC:AD,A731)&lt;&gt;0,IF(COUNTIF(Invoices!AC:AD,A731)&lt;&gt;0,SUMIF(Invoices!AC:AD,A731,Invoices!AD:AD)/COUNTIF(Invoices!AC:AD,A731),0),IF(COUNTIF(Invoices!AE:AF,A731)&lt;&gt;0,IF(COUNTIF(Invoices!AE:AF,A731)&lt;&gt;0,SUMIF(Invoices!AE:AF,A731,Invoices!AF:AF)/COUNTIF(Invoices!AE:AF,A731),0),IF(COUNTIF(Invoices!AG:AH,A731)&lt;&gt;0,IF(COUNTIF(Invoices!AG:AH,A731)&lt;&gt;0,SUMIF(Invoices!AG:AH,A731,Invoices!AH:AH)/COUNTIF(Invoices!AG:AH,A731),0),IF(COUNTIF(Invoices!AI:AJ,A731)&lt;&gt;0,IF(COUNTIF(Invoices!AI:AJ,A731)&lt;&gt;0,SUMIF(Invoices!AI:AJ,A731,Invoices!AJ:AJ)/COUNTIF(Invoices!AI:AJ,A731),0),IF(COUNTIF(Invoices!AK:AL,A731)&lt;&gt;0,IF(COUNTIF(Invoices!AK:AL,A731)&lt;&gt;0,SUMIF(Invoices!AK:AL,A731,Invoices!AL:AL)/COUNTIF(Invoices!AK:AL,A731),0),IF(COUNTIF(Invoices!AM:AN,A731)&lt;&gt;0,IF(COUNTIF(Invoices!AM:AN,A731)&lt;&gt;0,SUMIF(Invoices!AM:AN,A731,Invoices!AN:AN)/COUNTIF(Invoices!AM:AN,A731),0),"Not Available")))))))))))))))</f>
        <v>Not Available</v>
      </c>
    </row>
    <row r="732" spans="1:5" ht="13" x14ac:dyDescent="0.15">
      <c r="A732" s="6" t="s">
        <v>1857</v>
      </c>
      <c r="B732" s="6" t="s">
        <v>1632</v>
      </c>
      <c r="C732" s="6" t="s">
        <v>1633</v>
      </c>
      <c r="D732" s="6" t="s">
        <v>1634</v>
      </c>
      <c r="E732">
        <f ca="1">IF(COUNTIF(Invoices!K:L,A732)&lt;&gt;0,IF(COUNTIF(Invoices!K:L,A732)&lt;&gt;0,SUMIF(Invoices!K:L,A732,Invoices!L:L)/COUNTIF(Invoices!K:L,A732),0),IF(COUNTIF(Invoices!M:N,A732)&lt;&gt;0,IF(COUNTIF(Invoices!M:N,A732)&lt;&gt;0,SUMIF(Invoices!M:N,A732,Invoices!N:N)/COUNTIF(Invoices!M:N,A732),0),IF(COUNTIF(Invoices!O:P,A732)&lt;&gt;0,IF(COUNTIF(Invoices!O:P,A732)&lt;&gt;0,SUMIF(Invoices!O:P,A732,Invoices!P:P)/COUNTIF(Invoices!O:P,A732),0),IF(COUNTIF(Invoices!Q:R,A732)&lt;&gt;0,IF(COUNTIF(Invoices!Q:R,A732)&lt;&gt;0,SUMIF(Invoices!Q:R,A732,Invoices!R:R)/COUNTIF(Invoices!Q:R,A732),0),IF(COUNTIF(Invoices!S:T,A732)&lt;&gt;0,IF(COUNTIF(Invoices!S:T,A732)&lt;&gt;0,SUMIF(Invoices!S:T,A732,Invoices!T:T)/COUNTIF(Invoices!S:T,A732),0),IF(COUNTIF(Invoices!U:V,A732)&lt;&gt;0,IF(COUNTIF(Invoices!U:V,A732)&lt;&gt;0,SUMIF(Invoices!U:V,A732,Invoices!V:V)/COUNTIF(Invoices!U:V,A732),0),IF(COUNTIF(Invoices!W:X,A732)&lt;&gt;0,IF(COUNTIF(Invoices!W:X,A732)&lt;&gt;0,SUMIF(Invoices!W:X,A732,Invoices!X:X)/COUNTIF(Invoices!W:X,A732),0),IF(COUNTIF(Invoices!Y:Z,A732)&lt;&gt;0,IF(COUNTIF(Invoices!Y:Z,A732)&lt;&gt;0,SUMIF(Invoices!Y:Z,A732,Invoices!Z:Z)/COUNTIF(Invoices!Y:Z,A732),0),IF(COUNTIF(Invoices!AA:AB,A732)&lt;&gt;0,IF(COUNTIF(Invoices!AA:AB,A732)&lt;&gt;0,SUMIF(Invoices!AA:AB,A732,Invoices!AB:AB)/COUNTIF(Invoices!AA:AB,A732),0),IF(COUNTIF(Invoices!AC:AD,A732)&lt;&gt;0,IF(COUNTIF(Invoices!AC:AD,A732)&lt;&gt;0,SUMIF(Invoices!AC:AD,A732,Invoices!AD:AD)/COUNTIF(Invoices!AC:AD,A732),0),IF(COUNTIF(Invoices!AE:AF,A732)&lt;&gt;0,IF(COUNTIF(Invoices!AE:AF,A732)&lt;&gt;0,SUMIF(Invoices!AE:AF,A732,Invoices!AF:AF)/COUNTIF(Invoices!AE:AF,A732),0),IF(COUNTIF(Invoices!AG:AH,A732)&lt;&gt;0,IF(COUNTIF(Invoices!AG:AH,A732)&lt;&gt;0,SUMIF(Invoices!AG:AH,A732,Invoices!AH:AH)/COUNTIF(Invoices!AG:AH,A732),0),IF(COUNTIF(Invoices!AI:AJ,A732)&lt;&gt;0,IF(COUNTIF(Invoices!AI:AJ,A732)&lt;&gt;0,SUMIF(Invoices!AI:AJ,A732,Invoices!AJ:AJ)/COUNTIF(Invoices!AI:AJ,A732),0),IF(COUNTIF(Invoices!AK:AL,A732)&lt;&gt;0,IF(COUNTIF(Invoices!AK:AL,A732)&lt;&gt;0,SUMIF(Invoices!AK:AL,A732,Invoices!AL:AL)/COUNTIF(Invoices!AK:AL,A732),0),IF(COUNTIF(Invoices!AM:AN,A732)&lt;&gt;0,IF(COUNTIF(Invoices!AM:AN,A732)&lt;&gt;0,SUMIF(Invoices!AM:AN,A732,Invoices!AN:AN)/COUNTIF(Invoices!AM:AN,A732),0),"Not Available")))))))))))))))</f>
        <v>0.99</v>
      </c>
    </row>
    <row r="733" spans="1:5" ht="13" x14ac:dyDescent="0.15">
      <c r="A733" s="6" t="s">
        <v>1858</v>
      </c>
      <c r="B733" s="6" t="s">
        <v>1859</v>
      </c>
      <c r="C733" s="6" t="s">
        <v>1300</v>
      </c>
      <c r="D733" s="6" t="s">
        <v>1301</v>
      </c>
      <c r="E733">
        <f ca="1">IF(COUNTIF(Invoices!K:L,A733)&lt;&gt;0,IF(COUNTIF(Invoices!K:L,A733)&lt;&gt;0,SUMIF(Invoices!K:L,A733,Invoices!L:L)/COUNTIF(Invoices!K:L,A733),0),IF(COUNTIF(Invoices!M:N,A733)&lt;&gt;0,IF(COUNTIF(Invoices!M:N,A733)&lt;&gt;0,SUMIF(Invoices!M:N,A733,Invoices!N:N)/COUNTIF(Invoices!M:N,A733),0),IF(COUNTIF(Invoices!O:P,A733)&lt;&gt;0,IF(COUNTIF(Invoices!O:P,A733)&lt;&gt;0,SUMIF(Invoices!O:P,A733,Invoices!P:P)/COUNTIF(Invoices!O:P,A733),0),IF(COUNTIF(Invoices!Q:R,A733)&lt;&gt;0,IF(COUNTIF(Invoices!Q:R,A733)&lt;&gt;0,SUMIF(Invoices!Q:R,A733,Invoices!R:R)/COUNTIF(Invoices!Q:R,A733),0),IF(COUNTIF(Invoices!S:T,A733)&lt;&gt;0,IF(COUNTIF(Invoices!S:T,A733)&lt;&gt;0,SUMIF(Invoices!S:T,A733,Invoices!T:T)/COUNTIF(Invoices!S:T,A733),0),IF(COUNTIF(Invoices!U:V,A733)&lt;&gt;0,IF(COUNTIF(Invoices!U:V,A733)&lt;&gt;0,SUMIF(Invoices!U:V,A733,Invoices!V:V)/COUNTIF(Invoices!U:V,A733),0),IF(COUNTIF(Invoices!W:X,A733)&lt;&gt;0,IF(COUNTIF(Invoices!W:X,A733)&lt;&gt;0,SUMIF(Invoices!W:X,A733,Invoices!X:X)/COUNTIF(Invoices!W:X,A733),0),IF(COUNTIF(Invoices!Y:Z,A733)&lt;&gt;0,IF(COUNTIF(Invoices!Y:Z,A733)&lt;&gt;0,SUMIF(Invoices!Y:Z,A733,Invoices!Z:Z)/COUNTIF(Invoices!Y:Z,A733),0),IF(COUNTIF(Invoices!AA:AB,A733)&lt;&gt;0,IF(COUNTIF(Invoices!AA:AB,A733)&lt;&gt;0,SUMIF(Invoices!AA:AB,A733,Invoices!AB:AB)/COUNTIF(Invoices!AA:AB,A733),0),IF(COUNTIF(Invoices!AC:AD,A733)&lt;&gt;0,IF(COUNTIF(Invoices!AC:AD,A733)&lt;&gt;0,SUMIF(Invoices!AC:AD,A733,Invoices!AD:AD)/COUNTIF(Invoices!AC:AD,A733),0),IF(COUNTIF(Invoices!AE:AF,A733)&lt;&gt;0,IF(COUNTIF(Invoices!AE:AF,A733)&lt;&gt;0,SUMIF(Invoices!AE:AF,A733,Invoices!AF:AF)/COUNTIF(Invoices!AE:AF,A733),0),IF(COUNTIF(Invoices!AG:AH,A733)&lt;&gt;0,IF(COUNTIF(Invoices!AG:AH,A733)&lt;&gt;0,SUMIF(Invoices!AG:AH,A733,Invoices!AH:AH)/COUNTIF(Invoices!AG:AH,A733),0),IF(COUNTIF(Invoices!AI:AJ,A733)&lt;&gt;0,IF(COUNTIF(Invoices!AI:AJ,A733)&lt;&gt;0,SUMIF(Invoices!AI:AJ,A733,Invoices!AJ:AJ)/COUNTIF(Invoices!AI:AJ,A733),0),IF(COUNTIF(Invoices!AK:AL,A733)&lt;&gt;0,IF(COUNTIF(Invoices!AK:AL,A733)&lt;&gt;0,SUMIF(Invoices!AK:AL,A733,Invoices!AL:AL)/COUNTIF(Invoices!AK:AL,A733),0),IF(COUNTIF(Invoices!AM:AN,A733)&lt;&gt;0,IF(COUNTIF(Invoices!AM:AN,A733)&lt;&gt;0,SUMIF(Invoices!AM:AN,A733,Invoices!AN:AN)/COUNTIF(Invoices!AM:AN,A733),0),"Not Available")))))))))))))))</f>
        <v>0.99</v>
      </c>
    </row>
    <row r="734" spans="1:5" ht="13" x14ac:dyDescent="0.15">
      <c r="A734" s="6" t="s">
        <v>1860</v>
      </c>
      <c r="C734" s="6" t="s">
        <v>1256</v>
      </c>
      <c r="D734" s="6" t="s">
        <v>1257</v>
      </c>
      <c r="E734">
        <f ca="1">IF(COUNTIF(Invoices!K:L,A734)&lt;&gt;0,IF(COUNTIF(Invoices!K:L,A734)&lt;&gt;0,SUMIF(Invoices!K:L,A734,Invoices!L:L)/COUNTIF(Invoices!K:L,A734),0),IF(COUNTIF(Invoices!M:N,A734)&lt;&gt;0,IF(COUNTIF(Invoices!M:N,A734)&lt;&gt;0,SUMIF(Invoices!M:N,A734,Invoices!N:N)/COUNTIF(Invoices!M:N,A734),0),IF(COUNTIF(Invoices!O:P,A734)&lt;&gt;0,IF(COUNTIF(Invoices!O:P,A734)&lt;&gt;0,SUMIF(Invoices!O:P,A734,Invoices!P:P)/COUNTIF(Invoices!O:P,A734),0),IF(COUNTIF(Invoices!Q:R,A734)&lt;&gt;0,IF(COUNTIF(Invoices!Q:R,A734)&lt;&gt;0,SUMIF(Invoices!Q:R,A734,Invoices!R:R)/COUNTIF(Invoices!Q:R,A734),0),IF(COUNTIF(Invoices!S:T,A734)&lt;&gt;0,IF(COUNTIF(Invoices!S:T,A734)&lt;&gt;0,SUMIF(Invoices!S:T,A734,Invoices!T:T)/COUNTIF(Invoices!S:T,A734),0),IF(COUNTIF(Invoices!U:V,A734)&lt;&gt;0,IF(COUNTIF(Invoices!U:V,A734)&lt;&gt;0,SUMIF(Invoices!U:V,A734,Invoices!V:V)/COUNTIF(Invoices!U:V,A734),0),IF(COUNTIF(Invoices!W:X,A734)&lt;&gt;0,IF(COUNTIF(Invoices!W:X,A734)&lt;&gt;0,SUMIF(Invoices!W:X,A734,Invoices!X:X)/COUNTIF(Invoices!W:X,A734),0),IF(COUNTIF(Invoices!Y:Z,A734)&lt;&gt;0,IF(COUNTIF(Invoices!Y:Z,A734)&lt;&gt;0,SUMIF(Invoices!Y:Z,A734,Invoices!Z:Z)/COUNTIF(Invoices!Y:Z,A734),0),IF(COUNTIF(Invoices!AA:AB,A734)&lt;&gt;0,IF(COUNTIF(Invoices!AA:AB,A734)&lt;&gt;0,SUMIF(Invoices!AA:AB,A734,Invoices!AB:AB)/COUNTIF(Invoices!AA:AB,A734),0),IF(COUNTIF(Invoices!AC:AD,A734)&lt;&gt;0,IF(COUNTIF(Invoices!AC:AD,A734)&lt;&gt;0,SUMIF(Invoices!AC:AD,A734,Invoices!AD:AD)/COUNTIF(Invoices!AC:AD,A734),0),IF(COUNTIF(Invoices!AE:AF,A734)&lt;&gt;0,IF(COUNTIF(Invoices!AE:AF,A734)&lt;&gt;0,SUMIF(Invoices!AE:AF,A734,Invoices!AF:AF)/COUNTIF(Invoices!AE:AF,A734),0),IF(COUNTIF(Invoices!AG:AH,A734)&lt;&gt;0,IF(COUNTIF(Invoices!AG:AH,A734)&lt;&gt;0,SUMIF(Invoices!AG:AH,A734,Invoices!AH:AH)/COUNTIF(Invoices!AG:AH,A734),0),IF(COUNTIF(Invoices!AI:AJ,A734)&lt;&gt;0,IF(COUNTIF(Invoices!AI:AJ,A734)&lt;&gt;0,SUMIF(Invoices!AI:AJ,A734,Invoices!AJ:AJ)/COUNTIF(Invoices!AI:AJ,A734),0),IF(COUNTIF(Invoices!AK:AL,A734)&lt;&gt;0,IF(COUNTIF(Invoices!AK:AL,A734)&lt;&gt;0,SUMIF(Invoices!AK:AL,A734,Invoices!AL:AL)/COUNTIF(Invoices!AK:AL,A734),0),IF(COUNTIF(Invoices!AM:AN,A734)&lt;&gt;0,IF(COUNTIF(Invoices!AM:AN,A734)&lt;&gt;0,SUMIF(Invoices!AM:AN,A734,Invoices!AN:AN)/COUNTIF(Invoices!AM:AN,A734),0),"Not Available")))))))))))))))</f>
        <v>0.99</v>
      </c>
    </row>
    <row r="735" spans="1:5" ht="13" x14ac:dyDescent="0.15">
      <c r="A735" s="6" t="s">
        <v>1075</v>
      </c>
      <c r="C735" s="6" t="s">
        <v>1075</v>
      </c>
      <c r="D735" s="6" t="s">
        <v>1076</v>
      </c>
      <c r="E735" t="str">
        <f>IF(COUNTIF(Invoices!K:L,A735)&lt;&gt;0,IF(COUNTIF(Invoices!K:L,A735)&lt;&gt;0,SUMIF(Invoices!K:L,A735,Invoices!L:L)/COUNTIF(Invoices!K:L,A735),0),IF(COUNTIF(Invoices!M:N,A735)&lt;&gt;0,IF(COUNTIF(Invoices!M:N,A735)&lt;&gt;0,SUMIF(Invoices!M:N,A735,Invoices!N:N)/COUNTIF(Invoices!M:N,A735),0),IF(COUNTIF(Invoices!O:P,A735)&lt;&gt;0,IF(COUNTIF(Invoices!O:P,A735)&lt;&gt;0,SUMIF(Invoices!O:P,A735,Invoices!P:P)/COUNTIF(Invoices!O:P,A735),0),IF(COUNTIF(Invoices!Q:R,A735)&lt;&gt;0,IF(COUNTIF(Invoices!Q:R,A735)&lt;&gt;0,SUMIF(Invoices!Q:R,A735,Invoices!R:R)/COUNTIF(Invoices!Q:R,A735),0),IF(COUNTIF(Invoices!S:T,A735)&lt;&gt;0,IF(COUNTIF(Invoices!S:T,A735)&lt;&gt;0,SUMIF(Invoices!S:T,A735,Invoices!T:T)/COUNTIF(Invoices!S:T,A735),0),IF(COUNTIF(Invoices!U:V,A735)&lt;&gt;0,IF(COUNTIF(Invoices!U:V,A735)&lt;&gt;0,SUMIF(Invoices!U:V,A735,Invoices!V:V)/COUNTIF(Invoices!U:V,A735),0),IF(COUNTIF(Invoices!W:X,A735)&lt;&gt;0,IF(COUNTIF(Invoices!W:X,A735)&lt;&gt;0,SUMIF(Invoices!W:X,A735,Invoices!X:X)/COUNTIF(Invoices!W:X,A735),0),IF(COUNTIF(Invoices!Y:Z,A735)&lt;&gt;0,IF(COUNTIF(Invoices!Y:Z,A735)&lt;&gt;0,SUMIF(Invoices!Y:Z,A735,Invoices!Z:Z)/COUNTIF(Invoices!Y:Z,A735),0),IF(COUNTIF(Invoices!AA:AB,A735)&lt;&gt;0,IF(COUNTIF(Invoices!AA:AB,A735)&lt;&gt;0,SUMIF(Invoices!AA:AB,A735,Invoices!AB:AB)/COUNTIF(Invoices!AA:AB,A735),0),IF(COUNTIF(Invoices!AC:AD,A735)&lt;&gt;0,IF(COUNTIF(Invoices!AC:AD,A735)&lt;&gt;0,SUMIF(Invoices!AC:AD,A735,Invoices!AD:AD)/COUNTIF(Invoices!AC:AD,A735),0),IF(COUNTIF(Invoices!AE:AF,A735)&lt;&gt;0,IF(COUNTIF(Invoices!AE:AF,A735)&lt;&gt;0,SUMIF(Invoices!AE:AF,A735,Invoices!AF:AF)/COUNTIF(Invoices!AE:AF,A735),0),IF(COUNTIF(Invoices!AG:AH,A735)&lt;&gt;0,IF(COUNTIF(Invoices!AG:AH,A735)&lt;&gt;0,SUMIF(Invoices!AG:AH,A735,Invoices!AH:AH)/COUNTIF(Invoices!AG:AH,A735),0),IF(COUNTIF(Invoices!AI:AJ,A735)&lt;&gt;0,IF(COUNTIF(Invoices!AI:AJ,A735)&lt;&gt;0,SUMIF(Invoices!AI:AJ,A735,Invoices!AJ:AJ)/COUNTIF(Invoices!AI:AJ,A735),0),IF(COUNTIF(Invoices!AK:AL,A735)&lt;&gt;0,IF(COUNTIF(Invoices!AK:AL,A735)&lt;&gt;0,SUMIF(Invoices!AK:AL,A735,Invoices!AL:AL)/COUNTIF(Invoices!AK:AL,A735),0),IF(COUNTIF(Invoices!AM:AN,A735)&lt;&gt;0,IF(COUNTIF(Invoices!AM:AN,A735)&lt;&gt;0,SUMIF(Invoices!AM:AN,A735,Invoices!AN:AN)/COUNTIF(Invoices!AM:AN,A735),0),"Not Available")))))))))))))))</f>
        <v>Not Available</v>
      </c>
    </row>
    <row r="736" spans="1:5" ht="13" x14ac:dyDescent="0.15">
      <c r="A736" s="6" t="s">
        <v>1861</v>
      </c>
      <c r="B736" s="6" t="s">
        <v>731</v>
      </c>
      <c r="C736" s="6" t="s">
        <v>732</v>
      </c>
      <c r="D736" s="6" t="s">
        <v>731</v>
      </c>
      <c r="E736">
        <f ca="1">IF(COUNTIF(Invoices!K:L,A736)&lt;&gt;0,IF(COUNTIF(Invoices!K:L,A736)&lt;&gt;0,SUMIF(Invoices!K:L,A736,Invoices!L:L)/COUNTIF(Invoices!K:L,A736),0),IF(COUNTIF(Invoices!M:N,A736)&lt;&gt;0,IF(COUNTIF(Invoices!M:N,A736)&lt;&gt;0,SUMIF(Invoices!M:N,A736,Invoices!N:N)/COUNTIF(Invoices!M:N,A736),0),IF(COUNTIF(Invoices!O:P,A736)&lt;&gt;0,IF(COUNTIF(Invoices!O:P,A736)&lt;&gt;0,SUMIF(Invoices!O:P,A736,Invoices!P:P)/COUNTIF(Invoices!O:P,A736),0),IF(COUNTIF(Invoices!Q:R,A736)&lt;&gt;0,IF(COUNTIF(Invoices!Q:R,A736)&lt;&gt;0,SUMIF(Invoices!Q:R,A736,Invoices!R:R)/COUNTIF(Invoices!Q:R,A736),0),IF(COUNTIF(Invoices!S:T,A736)&lt;&gt;0,IF(COUNTIF(Invoices!S:T,A736)&lt;&gt;0,SUMIF(Invoices!S:T,A736,Invoices!T:T)/COUNTIF(Invoices!S:T,A736),0),IF(COUNTIF(Invoices!U:V,A736)&lt;&gt;0,IF(COUNTIF(Invoices!U:V,A736)&lt;&gt;0,SUMIF(Invoices!U:V,A736,Invoices!V:V)/COUNTIF(Invoices!U:V,A736),0),IF(COUNTIF(Invoices!W:X,A736)&lt;&gt;0,IF(COUNTIF(Invoices!W:X,A736)&lt;&gt;0,SUMIF(Invoices!W:X,A736,Invoices!X:X)/COUNTIF(Invoices!W:X,A736),0),IF(COUNTIF(Invoices!Y:Z,A736)&lt;&gt;0,IF(COUNTIF(Invoices!Y:Z,A736)&lt;&gt;0,SUMIF(Invoices!Y:Z,A736,Invoices!Z:Z)/COUNTIF(Invoices!Y:Z,A736),0),IF(COUNTIF(Invoices!AA:AB,A736)&lt;&gt;0,IF(COUNTIF(Invoices!AA:AB,A736)&lt;&gt;0,SUMIF(Invoices!AA:AB,A736,Invoices!AB:AB)/COUNTIF(Invoices!AA:AB,A736),0),IF(COUNTIF(Invoices!AC:AD,A736)&lt;&gt;0,IF(COUNTIF(Invoices!AC:AD,A736)&lt;&gt;0,SUMIF(Invoices!AC:AD,A736,Invoices!AD:AD)/COUNTIF(Invoices!AC:AD,A736),0),IF(COUNTIF(Invoices!AE:AF,A736)&lt;&gt;0,IF(COUNTIF(Invoices!AE:AF,A736)&lt;&gt;0,SUMIF(Invoices!AE:AF,A736,Invoices!AF:AF)/COUNTIF(Invoices!AE:AF,A736),0),IF(COUNTIF(Invoices!AG:AH,A736)&lt;&gt;0,IF(COUNTIF(Invoices!AG:AH,A736)&lt;&gt;0,SUMIF(Invoices!AG:AH,A736,Invoices!AH:AH)/COUNTIF(Invoices!AG:AH,A736),0),IF(COUNTIF(Invoices!AI:AJ,A736)&lt;&gt;0,IF(COUNTIF(Invoices!AI:AJ,A736)&lt;&gt;0,SUMIF(Invoices!AI:AJ,A736,Invoices!AJ:AJ)/COUNTIF(Invoices!AI:AJ,A736),0),IF(COUNTIF(Invoices!AK:AL,A736)&lt;&gt;0,IF(COUNTIF(Invoices!AK:AL,A736)&lt;&gt;0,SUMIF(Invoices!AK:AL,A736,Invoices!AL:AL)/COUNTIF(Invoices!AK:AL,A736),0),IF(COUNTIF(Invoices!AM:AN,A736)&lt;&gt;0,IF(COUNTIF(Invoices!AM:AN,A736)&lt;&gt;0,SUMIF(Invoices!AM:AN,A736,Invoices!AN:AN)/COUNTIF(Invoices!AM:AN,A736),0),"Not Available")))))))))))))))</f>
        <v>0.99</v>
      </c>
    </row>
    <row r="737" spans="1:5" ht="13" x14ac:dyDescent="0.15">
      <c r="A737" s="6" t="s">
        <v>1862</v>
      </c>
      <c r="C737" s="6" t="s">
        <v>1555</v>
      </c>
      <c r="D737" s="6" t="s">
        <v>1555</v>
      </c>
      <c r="E737">
        <f ca="1">IF(COUNTIF(Invoices!K:L,A737)&lt;&gt;0,IF(COUNTIF(Invoices!K:L,A737)&lt;&gt;0,SUMIF(Invoices!K:L,A737,Invoices!L:L)/COUNTIF(Invoices!K:L,A737),0),IF(COUNTIF(Invoices!M:N,A737)&lt;&gt;0,IF(COUNTIF(Invoices!M:N,A737)&lt;&gt;0,SUMIF(Invoices!M:N,A737,Invoices!N:N)/COUNTIF(Invoices!M:N,A737),0),IF(COUNTIF(Invoices!O:P,A737)&lt;&gt;0,IF(COUNTIF(Invoices!O:P,A737)&lt;&gt;0,SUMIF(Invoices!O:P,A737,Invoices!P:P)/COUNTIF(Invoices!O:P,A737),0),IF(COUNTIF(Invoices!Q:R,A737)&lt;&gt;0,IF(COUNTIF(Invoices!Q:R,A737)&lt;&gt;0,SUMIF(Invoices!Q:R,A737,Invoices!R:R)/COUNTIF(Invoices!Q:R,A737),0),IF(COUNTIF(Invoices!S:T,A737)&lt;&gt;0,IF(COUNTIF(Invoices!S:T,A737)&lt;&gt;0,SUMIF(Invoices!S:T,A737,Invoices!T:T)/COUNTIF(Invoices!S:T,A737),0),IF(COUNTIF(Invoices!U:V,A737)&lt;&gt;0,IF(COUNTIF(Invoices!U:V,A737)&lt;&gt;0,SUMIF(Invoices!U:V,A737,Invoices!V:V)/COUNTIF(Invoices!U:V,A737),0),IF(COUNTIF(Invoices!W:X,A737)&lt;&gt;0,IF(COUNTIF(Invoices!W:X,A737)&lt;&gt;0,SUMIF(Invoices!W:X,A737,Invoices!X:X)/COUNTIF(Invoices!W:X,A737),0),IF(COUNTIF(Invoices!Y:Z,A737)&lt;&gt;0,IF(COUNTIF(Invoices!Y:Z,A737)&lt;&gt;0,SUMIF(Invoices!Y:Z,A737,Invoices!Z:Z)/COUNTIF(Invoices!Y:Z,A737),0),IF(COUNTIF(Invoices!AA:AB,A737)&lt;&gt;0,IF(COUNTIF(Invoices!AA:AB,A737)&lt;&gt;0,SUMIF(Invoices!AA:AB,A737,Invoices!AB:AB)/COUNTIF(Invoices!AA:AB,A737),0),IF(COUNTIF(Invoices!AC:AD,A737)&lt;&gt;0,IF(COUNTIF(Invoices!AC:AD,A737)&lt;&gt;0,SUMIF(Invoices!AC:AD,A737,Invoices!AD:AD)/COUNTIF(Invoices!AC:AD,A737),0),IF(COUNTIF(Invoices!AE:AF,A737)&lt;&gt;0,IF(COUNTIF(Invoices!AE:AF,A737)&lt;&gt;0,SUMIF(Invoices!AE:AF,A737,Invoices!AF:AF)/COUNTIF(Invoices!AE:AF,A737),0),IF(COUNTIF(Invoices!AG:AH,A737)&lt;&gt;0,IF(COUNTIF(Invoices!AG:AH,A737)&lt;&gt;0,SUMIF(Invoices!AG:AH,A737,Invoices!AH:AH)/COUNTIF(Invoices!AG:AH,A737),0),IF(COUNTIF(Invoices!AI:AJ,A737)&lt;&gt;0,IF(COUNTIF(Invoices!AI:AJ,A737)&lt;&gt;0,SUMIF(Invoices!AI:AJ,A737,Invoices!AJ:AJ)/COUNTIF(Invoices!AI:AJ,A737),0),IF(COUNTIF(Invoices!AK:AL,A737)&lt;&gt;0,IF(COUNTIF(Invoices!AK:AL,A737)&lt;&gt;0,SUMIF(Invoices!AK:AL,A737,Invoices!AL:AL)/COUNTIF(Invoices!AK:AL,A737),0),IF(COUNTIF(Invoices!AM:AN,A737)&lt;&gt;0,IF(COUNTIF(Invoices!AM:AN,A737)&lt;&gt;0,SUMIF(Invoices!AM:AN,A737,Invoices!AN:AN)/COUNTIF(Invoices!AM:AN,A737),0),"Not Available")))))))))))))))</f>
        <v>0.99</v>
      </c>
    </row>
    <row r="738" spans="1:5" ht="13" x14ac:dyDescent="0.15">
      <c r="A738" s="6" t="s">
        <v>1863</v>
      </c>
      <c r="B738" s="6" t="s">
        <v>1208</v>
      </c>
      <c r="C738" s="6" t="s">
        <v>1209</v>
      </c>
      <c r="D738" s="6" t="s">
        <v>1210</v>
      </c>
      <c r="E738">
        <f ca="1">IF(COUNTIF(Invoices!K:L,A738)&lt;&gt;0,IF(COUNTIF(Invoices!K:L,A738)&lt;&gt;0,SUMIF(Invoices!K:L,A738,Invoices!L:L)/COUNTIF(Invoices!K:L,A738),0),IF(COUNTIF(Invoices!M:N,A738)&lt;&gt;0,IF(COUNTIF(Invoices!M:N,A738)&lt;&gt;0,SUMIF(Invoices!M:N,A738,Invoices!N:N)/COUNTIF(Invoices!M:N,A738),0),IF(COUNTIF(Invoices!O:P,A738)&lt;&gt;0,IF(COUNTIF(Invoices!O:P,A738)&lt;&gt;0,SUMIF(Invoices!O:P,A738,Invoices!P:P)/COUNTIF(Invoices!O:P,A738),0),IF(COUNTIF(Invoices!Q:R,A738)&lt;&gt;0,IF(COUNTIF(Invoices!Q:R,A738)&lt;&gt;0,SUMIF(Invoices!Q:R,A738,Invoices!R:R)/COUNTIF(Invoices!Q:R,A738),0),IF(COUNTIF(Invoices!S:T,A738)&lt;&gt;0,IF(COUNTIF(Invoices!S:T,A738)&lt;&gt;0,SUMIF(Invoices!S:T,A738,Invoices!T:T)/COUNTIF(Invoices!S:T,A738),0),IF(COUNTIF(Invoices!U:V,A738)&lt;&gt;0,IF(COUNTIF(Invoices!U:V,A738)&lt;&gt;0,SUMIF(Invoices!U:V,A738,Invoices!V:V)/COUNTIF(Invoices!U:V,A738),0),IF(COUNTIF(Invoices!W:X,A738)&lt;&gt;0,IF(COUNTIF(Invoices!W:X,A738)&lt;&gt;0,SUMIF(Invoices!W:X,A738,Invoices!X:X)/COUNTIF(Invoices!W:X,A738),0),IF(COUNTIF(Invoices!Y:Z,A738)&lt;&gt;0,IF(COUNTIF(Invoices!Y:Z,A738)&lt;&gt;0,SUMIF(Invoices!Y:Z,A738,Invoices!Z:Z)/COUNTIF(Invoices!Y:Z,A738),0),IF(COUNTIF(Invoices!AA:AB,A738)&lt;&gt;0,IF(COUNTIF(Invoices!AA:AB,A738)&lt;&gt;0,SUMIF(Invoices!AA:AB,A738,Invoices!AB:AB)/COUNTIF(Invoices!AA:AB,A738),0),IF(COUNTIF(Invoices!AC:AD,A738)&lt;&gt;0,IF(COUNTIF(Invoices!AC:AD,A738)&lt;&gt;0,SUMIF(Invoices!AC:AD,A738,Invoices!AD:AD)/COUNTIF(Invoices!AC:AD,A738),0),IF(COUNTIF(Invoices!AE:AF,A738)&lt;&gt;0,IF(COUNTIF(Invoices!AE:AF,A738)&lt;&gt;0,SUMIF(Invoices!AE:AF,A738,Invoices!AF:AF)/COUNTIF(Invoices!AE:AF,A738),0),IF(COUNTIF(Invoices!AG:AH,A738)&lt;&gt;0,IF(COUNTIF(Invoices!AG:AH,A738)&lt;&gt;0,SUMIF(Invoices!AG:AH,A738,Invoices!AH:AH)/COUNTIF(Invoices!AG:AH,A738),0),IF(COUNTIF(Invoices!AI:AJ,A738)&lt;&gt;0,IF(COUNTIF(Invoices!AI:AJ,A738)&lt;&gt;0,SUMIF(Invoices!AI:AJ,A738,Invoices!AJ:AJ)/COUNTIF(Invoices!AI:AJ,A738),0),IF(COUNTIF(Invoices!AK:AL,A738)&lt;&gt;0,IF(COUNTIF(Invoices!AK:AL,A738)&lt;&gt;0,SUMIF(Invoices!AK:AL,A738,Invoices!AL:AL)/COUNTIF(Invoices!AK:AL,A738),0),IF(COUNTIF(Invoices!AM:AN,A738)&lt;&gt;0,IF(COUNTIF(Invoices!AM:AN,A738)&lt;&gt;0,SUMIF(Invoices!AM:AN,A738,Invoices!AN:AN)/COUNTIF(Invoices!AM:AN,A738),0),"Not Available")))))))))))))))</f>
        <v>0.99</v>
      </c>
    </row>
    <row r="739" spans="1:5" ht="13" x14ac:dyDescent="0.15">
      <c r="A739" s="6" t="s">
        <v>1864</v>
      </c>
      <c r="C739" s="6" t="s">
        <v>983</v>
      </c>
      <c r="D739" s="6" t="s">
        <v>797</v>
      </c>
      <c r="E739" t="str">
        <f>IF(COUNTIF(Invoices!K:L,A739)&lt;&gt;0,IF(COUNTIF(Invoices!K:L,A739)&lt;&gt;0,SUMIF(Invoices!K:L,A739,Invoices!L:L)/COUNTIF(Invoices!K:L,A739),0),IF(COUNTIF(Invoices!M:N,A739)&lt;&gt;0,IF(COUNTIF(Invoices!M:N,A739)&lt;&gt;0,SUMIF(Invoices!M:N,A739,Invoices!N:N)/COUNTIF(Invoices!M:N,A739),0),IF(COUNTIF(Invoices!O:P,A739)&lt;&gt;0,IF(COUNTIF(Invoices!O:P,A739)&lt;&gt;0,SUMIF(Invoices!O:P,A739,Invoices!P:P)/COUNTIF(Invoices!O:P,A739),0),IF(COUNTIF(Invoices!Q:R,A739)&lt;&gt;0,IF(COUNTIF(Invoices!Q:R,A739)&lt;&gt;0,SUMIF(Invoices!Q:R,A739,Invoices!R:R)/COUNTIF(Invoices!Q:R,A739),0),IF(COUNTIF(Invoices!S:T,A739)&lt;&gt;0,IF(COUNTIF(Invoices!S:T,A739)&lt;&gt;0,SUMIF(Invoices!S:T,A739,Invoices!T:T)/COUNTIF(Invoices!S:T,A739),0),IF(COUNTIF(Invoices!U:V,A739)&lt;&gt;0,IF(COUNTIF(Invoices!U:V,A739)&lt;&gt;0,SUMIF(Invoices!U:V,A739,Invoices!V:V)/COUNTIF(Invoices!U:V,A739),0),IF(COUNTIF(Invoices!W:X,A739)&lt;&gt;0,IF(COUNTIF(Invoices!W:X,A739)&lt;&gt;0,SUMIF(Invoices!W:X,A739,Invoices!X:X)/COUNTIF(Invoices!W:X,A739),0),IF(COUNTIF(Invoices!Y:Z,A739)&lt;&gt;0,IF(COUNTIF(Invoices!Y:Z,A739)&lt;&gt;0,SUMIF(Invoices!Y:Z,A739,Invoices!Z:Z)/COUNTIF(Invoices!Y:Z,A739),0),IF(COUNTIF(Invoices!AA:AB,A739)&lt;&gt;0,IF(COUNTIF(Invoices!AA:AB,A739)&lt;&gt;0,SUMIF(Invoices!AA:AB,A739,Invoices!AB:AB)/COUNTIF(Invoices!AA:AB,A739),0),IF(COUNTIF(Invoices!AC:AD,A739)&lt;&gt;0,IF(COUNTIF(Invoices!AC:AD,A739)&lt;&gt;0,SUMIF(Invoices!AC:AD,A739,Invoices!AD:AD)/COUNTIF(Invoices!AC:AD,A739),0),IF(COUNTIF(Invoices!AE:AF,A739)&lt;&gt;0,IF(COUNTIF(Invoices!AE:AF,A739)&lt;&gt;0,SUMIF(Invoices!AE:AF,A739,Invoices!AF:AF)/COUNTIF(Invoices!AE:AF,A739),0),IF(COUNTIF(Invoices!AG:AH,A739)&lt;&gt;0,IF(COUNTIF(Invoices!AG:AH,A739)&lt;&gt;0,SUMIF(Invoices!AG:AH,A739,Invoices!AH:AH)/COUNTIF(Invoices!AG:AH,A739),0),IF(COUNTIF(Invoices!AI:AJ,A739)&lt;&gt;0,IF(COUNTIF(Invoices!AI:AJ,A739)&lt;&gt;0,SUMIF(Invoices!AI:AJ,A739,Invoices!AJ:AJ)/COUNTIF(Invoices!AI:AJ,A739),0),IF(COUNTIF(Invoices!AK:AL,A739)&lt;&gt;0,IF(COUNTIF(Invoices!AK:AL,A739)&lt;&gt;0,SUMIF(Invoices!AK:AL,A739,Invoices!AL:AL)/COUNTIF(Invoices!AK:AL,A739),0),IF(COUNTIF(Invoices!AM:AN,A739)&lt;&gt;0,IF(COUNTIF(Invoices!AM:AN,A739)&lt;&gt;0,SUMIF(Invoices!AM:AN,A739,Invoices!AN:AN)/COUNTIF(Invoices!AM:AN,A739),0),"Not Available")))))))))))))))</f>
        <v>Not Available</v>
      </c>
    </row>
    <row r="740" spans="1:5" ht="13" x14ac:dyDescent="0.15">
      <c r="A740" s="6" t="s">
        <v>1865</v>
      </c>
      <c r="C740" s="6" t="s">
        <v>1075</v>
      </c>
      <c r="D740" s="6" t="s">
        <v>1076</v>
      </c>
      <c r="E740">
        <f ca="1">IF(COUNTIF(Invoices!K:L,A740)&lt;&gt;0,IF(COUNTIF(Invoices!K:L,A740)&lt;&gt;0,SUMIF(Invoices!K:L,A740,Invoices!L:L)/COUNTIF(Invoices!K:L,A740),0),IF(COUNTIF(Invoices!M:N,A740)&lt;&gt;0,IF(COUNTIF(Invoices!M:N,A740)&lt;&gt;0,SUMIF(Invoices!M:N,A740,Invoices!N:N)/COUNTIF(Invoices!M:N,A740),0),IF(COUNTIF(Invoices!O:P,A740)&lt;&gt;0,IF(COUNTIF(Invoices!O:P,A740)&lt;&gt;0,SUMIF(Invoices!O:P,A740,Invoices!P:P)/COUNTIF(Invoices!O:P,A740),0),IF(COUNTIF(Invoices!Q:R,A740)&lt;&gt;0,IF(COUNTIF(Invoices!Q:R,A740)&lt;&gt;0,SUMIF(Invoices!Q:R,A740,Invoices!R:R)/COUNTIF(Invoices!Q:R,A740),0),IF(COUNTIF(Invoices!S:T,A740)&lt;&gt;0,IF(COUNTIF(Invoices!S:T,A740)&lt;&gt;0,SUMIF(Invoices!S:T,A740,Invoices!T:T)/COUNTIF(Invoices!S:T,A740),0),IF(COUNTIF(Invoices!U:V,A740)&lt;&gt;0,IF(COUNTIF(Invoices!U:V,A740)&lt;&gt;0,SUMIF(Invoices!U:V,A740,Invoices!V:V)/COUNTIF(Invoices!U:V,A740),0),IF(COUNTIF(Invoices!W:X,A740)&lt;&gt;0,IF(COUNTIF(Invoices!W:X,A740)&lt;&gt;0,SUMIF(Invoices!W:X,A740,Invoices!X:X)/COUNTIF(Invoices!W:X,A740),0),IF(COUNTIF(Invoices!Y:Z,A740)&lt;&gt;0,IF(COUNTIF(Invoices!Y:Z,A740)&lt;&gt;0,SUMIF(Invoices!Y:Z,A740,Invoices!Z:Z)/COUNTIF(Invoices!Y:Z,A740),0),IF(COUNTIF(Invoices!AA:AB,A740)&lt;&gt;0,IF(COUNTIF(Invoices!AA:AB,A740)&lt;&gt;0,SUMIF(Invoices!AA:AB,A740,Invoices!AB:AB)/COUNTIF(Invoices!AA:AB,A740),0),IF(COUNTIF(Invoices!AC:AD,A740)&lt;&gt;0,IF(COUNTIF(Invoices!AC:AD,A740)&lt;&gt;0,SUMIF(Invoices!AC:AD,A740,Invoices!AD:AD)/COUNTIF(Invoices!AC:AD,A740),0),IF(COUNTIF(Invoices!AE:AF,A740)&lt;&gt;0,IF(COUNTIF(Invoices!AE:AF,A740)&lt;&gt;0,SUMIF(Invoices!AE:AF,A740,Invoices!AF:AF)/COUNTIF(Invoices!AE:AF,A740),0),IF(COUNTIF(Invoices!AG:AH,A740)&lt;&gt;0,IF(COUNTIF(Invoices!AG:AH,A740)&lt;&gt;0,SUMIF(Invoices!AG:AH,A740,Invoices!AH:AH)/COUNTIF(Invoices!AG:AH,A740),0),IF(COUNTIF(Invoices!AI:AJ,A740)&lt;&gt;0,IF(COUNTIF(Invoices!AI:AJ,A740)&lt;&gt;0,SUMIF(Invoices!AI:AJ,A740,Invoices!AJ:AJ)/COUNTIF(Invoices!AI:AJ,A740),0),IF(COUNTIF(Invoices!AK:AL,A740)&lt;&gt;0,IF(COUNTIF(Invoices!AK:AL,A740)&lt;&gt;0,SUMIF(Invoices!AK:AL,A740,Invoices!AL:AL)/COUNTIF(Invoices!AK:AL,A740),0),IF(COUNTIF(Invoices!AM:AN,A740)&lt;&gt;0,IF(COUNTIF(Invoices!AM:AN,A740)&lt;&gt;0,SUMIF(Invoices!AM:AN,A740,Invoices!AN:AN)/COUNTIF(Invoices!AM:AN,A740),0),"Not Available")))))))))))))))</f>
        <v>0.99</v>
      </c>
    </row>
    <row r="741" spans="1:5" ht="13" x14ac:dyDescent="0.15">
      <c r="A741" s="6" t="s">
        <v>1866</v>
      </c>
      <c r="B741" s="6" t="s">
        <v>1162</v>
      </c>
      <c r="C741" s="6" t="s">
        <v>700</v>
      </c>
      <c r="D741" s="6" t="s">
        <v>701</v>
      </c>
      <c r="E741" t="str">
        <f>IF(COUNTIF(Invoices!K:L,A741)&lt;&gt;0,IF(COUNTIF(Invoices!K:L,A741)&lt;&gt;0,SUMIF(Invoices!K:L,A741,Invoices!L:L)/COUNTIF(Invoices!K:L,A741),0),IF(COUNTIF(Invoices!M:N,A741)&lt;&gt;0,IF(COUNTIF(Invoices!M:N,A741)&lt;&gt;0,SUMIF(Invoices!M:N,A741,Invoices!N:N)/COUNTIF(Invoices!M:N,A741),0),IF(COUNTIF(Invoices!O:P,A741)&lt;&gt;0,IF(COUNTIF(Invoices!O:P,A741)&lt;&gt;0,SUMIF(Invoices!O:P,A741,Invoices!P:P)/COUNTIF(Invoices!O:P,A741),0),IF(COUNTIF(Invoices!Q:R,A741)&lt;&gt;0,IF(COUNTIF(Invoices!Q:R,A741)&lt;&gt;0,SUMIF(Invoices!Q:R,A741,Invoices!R:R)/COUNTIF(Invoices!Q:R,A741),0),IF(COUNTIF(Invoices!S:T,A741)&lt;&gt;0,IF(COUNTIF(Invoices!S:T,A741)&lt;&gt;0,SUMIF(Invoices!S:T,A741,Invoices!T:T)/COUNTIF(Invoices!S:T,A741),0),IF(COUNTIF(Invoices!U:V,A741)&lt;&gt;0,IF(COUNTIF(Invoices!U:V,A741)&lt;&gt;0,SUMIF(Invoices!U:V,A741,Invoices!V:V)/COUNTIF(Invoices!U:V,A741),0),IF(COUNTIF(Invoices!W:X,A741)&lt;&gt;0,IF(COUNTIF(Invoices!W:X,A741)&lt;&gt;0,SUMIF(Invoices!W:X,A741,Invoices!X:X)/COUNTIF(Invoices!W:X,A741),0),IF(COUNTIF(Invoices!Y:Z,A741)&lt;&gt;0,IF(COUNTIF(Invoices!Y:Z,A741)&lt;&gt;0,SUMIF(Invoices!Y:Z,A741,Invoices!Z:Z)/COUNTIF(Invoices!Y:Z,A741),0),IF(COUNTIF(Invoices!AA:AB,A741)&lt;&gt;0,IF(COUNTIF(Invoices!AA:AB,A741)&lt;&gt;0,SUMIF(Invoices!AA:AB,A741,Invoices!AB:AB)/COUNTIF(Invoices!AA:AB,A741),0),IF(COUNTIF(Invoices!AC:AD,A741)&lt;&gt;0,IF(COUNTIF(Invoices!AC:AD,A741)&lt;&gt;0,SUMIF(Invoices!AC:AD,A741,Invoices!AD:AD)/COUNTIF(Invoices!AC:AD,A741),0),IF(COUNTIF(Invoices!AE:AF,A741)&lt;&gt;0,IF(COUNTIF(Invoices!AE:AF,A741)&lt;&gt;0,SUMIF(Invoices!AE:AF,A741,Invoices!AF:AF)/COUNTIF(Invoices!AE:AF,A741),0),IF(COUNTIF(Invoices!AG:AH,A741)&lt;&gt;0,IF(COUNTIF(Invoices!AG:AH,A741)&lt;&gt;0,SUMIF(Invoices!AG:AH,A741,Invoices!AH:AH)/COUNTIF(Invoices!AG:AH,A741),0),IF(COUNTIF(Invoices!AI:AJ,A741)&lt;&gt;0,IF(COUNTIF(Invoices!AI:AJ,A741)&lt;&gt;0,SUMIF(Invoices!AI:AJ,A741,Invoices!AJ:AJ)/COUNTIF(Invoices!AI:AJ,A741),0),IF(COUNTIF(Invoices!AK:AL,A741)&lt;&gt;0,IF(COUNTIF(Invoices!AK:AL,A741)&lt;&gt;0,SUMIF(Invoices!AK:AL,A741,Invoices!AL:AL)/COUNTIF(Invoices!AK:AL,A741),0),IF(COUNTIF(Invoices!AM:AN,A741)&lt;&gt;0,IF(COUNTIF(Invoices!AM:AN,A741)&lt;&gt;0,SUMIF(Invoices!AM:AN,A741,Invoices!AN:AN)/COUNTIF(Invoices!AM:AN,A741),0),"Not Available")))))))))))))))</f>
        <v>Not Available</v>
      </c>
    </row>
    <row r="742" spans="1:5" ht="13" x14ac:dyDescent="0.15">
      <c r="A742" s="6" t="s">
        <v>1867</v>
      </c>
      <c r="B742" s="6" t="s">
        <v>908</v>
      </c>
      <c r="C742" s="6" t="s">
        <v>897</v>
      </c>
      <c r="D742" s="6" t="s">
        <v>562</v>
      </c>
      <c r="E742">
        <f ca="1">IF(COUNTIF(Invoices!K:L,A742)&lt;&gt;0,IF(COUNTIF(Invoices!K:L,A742)&lt;&gt;0,SUMIF(Invoices!K:L,A742,Invoices!L:L)/COUNTIF(Invoices!K:L,A742),0),IF(COUNTIF(Invoices!M:N,A742)&lt;&gt;0,IF(COUNTIF(Invoices!M:N,A742)&lt;&gt;0,SUMIF(Invoices!M:N,A742,Invoices!N:N)/COUNTIF(Invoices!M:N,A742),0),IF(COUNTIF(Invoices!O:P,A742)&lt;&gt;0,IF(COUNTIF(Invoices!O:P,A742)&lt;&gt;0,SUMIF(Invoices!O:P,A742,Invoices!P:P)/COUNTIF(Invoices!O:P,A742),0),IF(COUNTIF(Invoices!Q:R,A742)&lt;&gt;0,IF(COUNTIF(Invoices!Q:R,A742)&lt;&gt;0,SUMIF(Invoices!Q:R,A742,Invoices!R:R)/COUNTIF(Invoices!Q:R,A742),0),IF(COUNTIF(Invoices!S:T,A742)&lt;&gt;0,IF(COUNTIF(Invoices!S:T,A742)&lt;&gt;0,SUMIF(Invoices!S:T,A742,Invoices!T:T)/COUNTIF(Invoices!S:T,A742),0),IF(COUNTIF(Invoices!U:V,A742)&lt;&gt;0,IF(COUNTIF(Invoices!U:V,A742)&lt;&gt;0,SUMIF(Invoices!U:V,A742,Invoices!V:V)/COUNTIF(Invoices!U:V,A742),0),IF(COUNTIF(Invoices!W:X,A742)&lt;&gt;0,IF(COUNTIF(Invoices!W:X,A742)&lt;&gt;0,SUMIF(Invoices!W:X,A742,Invoices!X:X)/COUNTIF(Invoices!W:X,A742),0),IF(COUNTIF(Invoices!Y:Z,A742)&lt;&gt;0,IF(COUNTIF(Invoices!Y:Z,A742)&lt;&gt;0,SUMIF(Invoices!Y:Z,A742,Invoices!Z:Z)/COUNTIF(Invoices!Y:Z,A742),0),IF(COUNTIF(Invoices!AA:AB,A742)&lt;&gt;0,IF(COUNTIF(Invoices!AA:AB,A742)&lt;&gt;0,SUMIF(Invoices!AA:AB,A742,Invoices!AB:AB)/COUNTIF(Invoices!AA:AB,A742),0),IF(COUNTIF(Invoices!AC:AD,A742)&lt;&gt;0,IF(COUNTIF(Invoices!AC:AD,A742)&lt;&gt;0,SUMIF(Invoices!AC:AD,A742,Invoices!AD:AD)/COUNTIF(Invoices!AC:AD,A742),0),IF(COUNTIF(Invoices!AE:AF,A742)&lt;&gt;0,IF(COUNTIF(Invoices!AE:AF,A742)&lt;&gt;0,SUMIF(Invoices!AE:AF,A742,Invoices!AF:AF)/COUNTIF(Invoices!AE:AF,A742),0),IF(COUNTIF(Invoices!AG:AH,A742)&lt;&gt;0,IF(COUNTIF(Invoices!AG:AH,A742)&lt;&gt;0,SUMIF(Invoices!AG:AH,A742,Invoices!AH:AH)/COUNTIF(Invoices!AG:AH,A742),0),IF(COUNTIF(Invoices!AI:AJ,A742)&lt;&gt;0,IF(COUNTIF(Invoices!AI:AJ,A742)&lt;&gt;0,SUMIF(Invoices!AI:AJ,A742,Invoices!AJ:AJ)/COUNTIF(Invoices!AI:AJ,A742),0),IF(COUNTIF(Invoices!AK:AL,A742)&lt;&gt;0,IF(COUNTIF(Invoices!AK:AL,A742)&lt;&gt;0,SUMIF(Invoices!AK:AL,A742,Invoices!AL:AL)/COUNTIF(Invoices!AK:AL,A742),0),IF(COUNTIF(Invoices!AM:AN,A742)&lt;&gt;0,IF(COUNTIF(Invoices!AM:AN,A742)&lt;&gt;0,SUMIF(Invoices!AM:AN,A742,Invoices!AN:AN)/COUNTIF(Invoices!AM:AN,A742),0),"Not Available")))))))))))))))</f>
        <v>0.99</v>
      </c>
    </row>
    <row r="743" spans="1:5" ht="13" x14ac:dyDescent="0.15">
      <c r="A743" s="6" t="s">
        <v>1867</v>
      </c>
      <c r="B743" s="6" t="s">
        <v>562</v>
      </c>
      <c r="C743" s="6" t="s">
        <v>910</v>
      </c>
      <c r="D743" s="6" t="s">
        <v>562</v>
      </c>
      <c r="E743">
        <f ca="1">IF(COUNTIF(Invoices!K:L,A743)&lt;&gt;0,IF(COUNTIF(Invoices!K:L,A743)&lt;&gt;0,SUMIF(Invoices!K:L,A743,Invoices!L:L)/COUNTIF(Invoices!K:L,A743),0),IF(COUNTIF(Invoices!M:N,A743)&lt;&gt;0,IF(COUNTIF(Invoices!M:N,A743)&lt;&gt;0,SUMIF(Invoices!M:N,A743,Invoices!N:N)/COUNTIF(Invoices!M:N,A743),0),IF(COUNTIF(Invoices!O:P,A743)&lt;&gt;0,IF(COUNTIF(Invoices!O:P,A743)&lt;&gt;0,SUMIF(Invoices!O:P,A743,Invoices!P:P)/COUNTIF(Invoices!O:P,A743),0),IF(COUNTIF(Invoices!Q:R,A743)&lt;&gt;0,IF(COUNTIF(Invoices!Q:R,A743)&lt;&gt;0,SUMIF(Invoices!Q:R,A743,Invoices!R:R)/COUNTIF(Invoices!Q:R,A743),0),IF(COUNTIF(Invoices!S:T,A743)&lt;&gt;0,IF(COUNTIF(Invoices!S:T,A743)&lt;&gt;0,SUMIF(Invoices!S:T,A743,Invoices!T:T)/COUNTIF(Invoices!S:T,A743),0),IF(COUNTIF(Invoices!U:V,A743)&lt;&gt;0,IF(COUNTIF(Invoices!U:V,A743)&lt;&gt;0,SUMIF(Invoices!U:V,A743,Invoices!V:V)/COUNTIF(Invoices!U:V,A743),0),IF(COUNTIF(Invoices!W:X,A743)&lt;&gt;0,IF(COUNTIF(Invoices!W:X,A743)&lt;&gt;0,SUMIF(Invoices!W:X,A743,Invoices!X:X)/COUNTIF(Invoices!W:X,A743),0),IF(COUNTIF(Invoices!Y:Z,A743)&lt;&gt;0,IF(COUNTIF(Invoices!Y:Z,A743)&lt;&gt;0,SUMIF(Invoices!Y:Z,A743,Invoices!Z:Z)/COUNTIF(Invoices!Y:Z,A743),0),IF(COUNTIF(Invoices!AA:AB,A743)&lt;&gt;0,IF(COUNTIF(Invoices!AA:AB,A743)&lt;&gt;0,SUMIF(Invoices!AA:AB,A743,Invoices!AB:AB)/COUNTIF(Invoices!AA:AB,A743),0),IF(COUNTIF(Invoices!AC:AD,A743)&lt;&gt;0,IF(COUNTIF(Invoices!AC:AD,A743)&lt;&gt;0,SUMIF(Invoices!AC:AD,A743,Invoices!AD:AD)/COUNTIF(Invoices!AC:AD,A743),0),IF(COUNTIF(Invoices!AE:AF,A743)&lt;&gt;0,IF(COUNTIF(Invoices!AE:AF,A743)&lt;&gt;0,SUMIF(Invoices!AE:AF,A743,Invoices!AF:AF)/COUNTIF(Invoices!AE:AF,A743),0),IF(COUNTIF(Invoices!AG:AH,A743)&lt;&gt;0,IF(COUNTIF(Invoices!AG:AH,A743)&lt;&gt;0,SUMIF(Invoices!AG:AH,A743,Invoices!AH:AH)/COUNTIF(Invoices!AG:AH,A743),0),IF(COUNTIF(Invoices!AI:AJ,A743)&lt;&gt;0,IF(COUNTIF(Invoices!AI:AJ,A743)&lt;&gt;0,SUMIF(Invoices!AI:AJ,A743,Invoices!AJ:AJ)/COUNTIF(Invoices!AI:AJ,A743),0),IF(COUNTIF(Invoices!AK:AL,A743)&lt;&gt;0,IF(COUNTIF(Invoices!AK:AL,A743)&lt;&gt;0,SUMIF(Invoices!AK:AL,A743,Invoices!AL:AL)/COUNTIF(Invoices!AK:AL,A743),0),IF(COUNTIF(Invoices!AM:AN,A743)&lt;&gt;0,IF(COUNTIF(Invoices!AM:AN,A743)&lt;&gt;0,SUMIF(Invoices!AM:AN,A743,Invoices!AN:AN)/COUNTIF(Invoices!AM:AN,A743),0),"Not Available")))))))))))))))</f>
        <v>0.99</v>
      </c>
    </row>
    <row r="744" spans="1:5" ht="13" x14ac:dyDescent="0.15">
      <c r="A744" s="6" t="s">
        <v>1868</v>
      </c>
      <c r="B744" s="6" t="s">
        <v>1869</v>
      </c>
      <c r="C744" s="6" t="s">
        <v>950</v>
      </c>
      <c r="D744" s="6" t="s">
        <v>655</v>
      </c>
      <c r="E744" t="str">
        <f>IF(COUNTIF(Invoices!K:L,A744)&lt;&gt;0,IF(COUNTIF(Invoices!K:L,A744)&lt;&gt;0,SUMIF(Invoices!K:L,A744,Invoices!L:L)/COUNTIF(Invoices!K:L,A744),0),IF(COUNTIF(Invoices!M:N,A744)&lt;&gt;0,IF(COUNTIF(Invoices!M:N,A744)&lt;&gt;0,SUMIF(Invoices!M:N,A744,Invoices!N:N)/COUNTIF(Invoices!M:N,A744),0),IF(COUNTIF(Invoices!O:P,A744)&lt;&gt;0,IF(COUNTIF(Invoices!O:P,A744)&lt;&gt;0,SUMIF(Invoices!O:P,A744,Invoices!P:P)/COUNTIF(Invoices!O:P,A744),0),IF(COUNTIF(Invoices!Q:R,A744)&lt;&gt;0,IF(COUNTIF(Invoices!Q:R,A744)&lt;&gt;0,SUMIF(Invoices!Q:R,A744,Invoices!R:R)/COUNTIF(Invoices!Q:R,A744),0),IF(COUNTIF(Invoices!S:T,A744)&lt;&gt;0,IF(COUNTIF(Invoices!S:T,A744)&lt;&gt;0,SUMIF(Invoices!S:T,A744,Invoices!T:T)/COUNTIF(Invoices!S:T,A744),0),IF(COUNTIF(Invoices!U:V,A744)&lt;&gt;0,IF(COUNTIF(Invoices!U:V,A744)&lt;&gt;0,SUMIF(Invoices!U:V,A744,Invoices!V:V)/COUNTIF(Invoices!U:V,A744),0),IF(COUNTIF(Invoices!W:X,A744)&lt;&gt;0,IF(COUNTIF(Invoices!W:X,A744)&lt;&gt;0,SUMIF(Invoices!W:X,A744,Invoices!X:X)/COUNTIF(Invoices!W:X,A744),0),IF(COUNTIF(Invoices!Y:Z,A744)&lt;&gt;0,IF(COUNTIF(Invoices!Y:Z,A744)&lt;&gt;0,SUMIF(Invoices!Y:Z,A744,Invoices!Z:Z)/COUNTIF(Invoices!Y:Z,A744),0),IF(COUNTIF(Invoices!AA:AB,A744)&lt;&gt;0,IF(COUNTIF(Invoices!AA:AB,A744)&lt;&gt;0,SUMIF(Invoices!AA:AB,A744,Invoices!AB:AB)/COUNTIF(Invoices!AA:AB,A744),0),IF(COUNTIF(Invoices!AC:AD,A744)&lt;&gt;0,IF(COUNTIF(Invoices!AC:AD,A744)&lt;&gt;0,SUMIF(Invoices!AC:AD,A744,Invoices!AD:AD)/COUNTIF(Invoices!AC:AD,A744),0),IF(COUNTIF(Invoices!AE:AF,A744)&lt;&gt;0,IF(COUNTIF(Invoices!AE:AF,A744)&lt;&gt;0,SUMIF(Invoices!AE:AF,A744,Invoices!AF:AF)/COUNTIF(Invoices!AE:AF,A744),0),IF(COUNTIF(Invoices!AG:AH,A744)&lt;&gt;0,IF(COUNTIF(Invoices!AG:AH,A744)&lt;&gt;0,SUMIF(Invoices!AG:AH,A744,Invoices!AH:AH)/COUNTIF(Invoices!AG:AH,A744),0),IF(COUNTIF(Invoices!AI:AJ,A744)&lt;&gt;0,IF(COUNTIF(Invoices!AI:AJ,A744)&lt;&gt;0,SUMIF(Invoices!AI:AJ,A744,Invoices!AJ:AJ)/COUNTIF(Invoices!AI:AJ,A744),0),IF(COUNTIF(Invoices!AK:AL,A744)&lt;&gt;0,IF(COUNTIF(Invoices!AK:AL,A744)&lt;&gt;0,SUMIF(Invoices!AK:AL,A744,Invoices!AL:AL)/COUNTIF(Invoices!AK:AL,A744),0),IF(COUNTIF(Invoices!AM:AN,A744)&lt;&gt;0,IF(COUNTIF(Invoices!AM:AN,A744)&lt;&gt;0,SUMIF(Invoices!AM:AN,A744,Invoices!AN:AN)/COUNTIF(Invoices!AM:AN,A744),0),"Not Available")))))))))))))))</f>
        <v>Not Available</v>
      </c>
    </row>
    <row r="745" spans="1:5" ht="13" x14ac:dyDescent="0.15">
      <c r="A745" s="6" t="s">
        <v>1870</v>
      </c>
      <c r="B745" s="6" t="s">
        <v>1871</v>
      </c>
      <c r="C745" s="6" t="s">
        <v>946</v>
      </c>
      <c r="D745" s="6" t="s">
        <v>947</v>
      </c>
      <c r="E745" t="str">
        <f>IF(COUNTIF(Invoices!K:L,A745)&lt;&gt;0,IF(COUNTIF(Invoices!K:L,A745)&lt;&gt;0,SUMIF(Invoices!K:L,A745,Invoices!L:L)/COUNTIF(Invoices!K:L,A745),0),IF(COUNTIF(Invoices!M:N,A745)&lt;&gt;0,IF(COUNTIF(Invoices!M:N,A745)&lt;&gt;0,SUMIF(Invoices!M:N,A745,Invoices!N:N)/COUNTIF(Invoices!M:N,A745),0),IF(COUNTIF(Invoices!O:P,A745)&lt;&gt;0,IF(COUNTIF(Invoices!O:P,A745)&lt;&gt;0,SUMIF(Invoices!O:P,A745,Invoices!P:P)/COUNTIF(Invoices!O:P,A745),0),IF(COUNTIF(Invoices!Q:R,A745)&lt;&gt;0,IF(COUNTIF(Invoices!Q:R,A745)&lt;&gt;0,SUMIF(Invoices!Q:R,A745,Invoices!R:R)/COUNTIF(Invoices!Q:R,A745),0),IF(COUNTIF(Invoices!S:T,A745)&lt;&gt;0,IF(COUNTIF(Invoices!S:T,A745)&lt;&gt;0,SUMIF(Invoices!S:T,A745,Invoices!T:T)/COUNTIF(Invoices!S:T,A745),0),IF(COUNTIF(Invoices!U:V,A745)&lt;&gt;0,IF(COUNTIF(Invoices!U:V,A745)&lt;&gt;0,SUMIF(Invoices!U:V,A745,Invoices!V:V)/COUNTIF(Invoices!U:V,A745),0),IF(COUNTIF(Invoices!W:X,A745)&lt;&gt;0,IF(COUNTIF(Invoices!W:X,A745)&lt;&gt;0,SUMIF(Invoices!W:X,A745,Invoices!X:X)/COUNTIF(Invoices!W:X,A745),0),IF(COUNTIF(Invoices!Y:Z,A745)&lt;&gt;0,IF(COUNTIF(Invoices!Y:Z,A745)&lt;&gt;0,SUMIF(Invoices!Y:Z,A745,Invoices!Z:Z)/COUNTIF(Invoices!Y:Z,A745),0),IF(COUNTIF(Invoices!AA:AB,A745)&lt;&gt;0,IF(COUNTIF(Invoices!AA:AB,A745)&lt;&gt;0,SUMIF(Invoices!AA:AB,A745,Invoices!AB:AB)/COUNTIF(Invoices!AA:AB,A745),0),IF(COUNTIF(Invoices!AC:AD,A745)&lt;&gt;0,IF(COUNTIF(Invoices!AC:AD,A745)&lt;&gt;0,SUMIF(Invoices!AC:AD,A745,Invoices!AD:AD)/COUNTIF(Invoices!AC:AD,A745),0),IF(COUNTIF(Invoices!AE:AF,A745)&lt;&gt;0,IF(COUNTIF(Invoices!AE:AF,A745)&lt;&gt;0,SUMIF(Invoices!AE:AF,A745,Invoices!AF:AF)/COUNTIF(Invoices!AE:AF,A745),0),IF(COUNTIF(Invoices!AG:AH,A745)&lt;&gt;0,IF(COUNTIF(Invoices!AG:AH,A745)&lt;&gt;0,SUMIF(Invoices!AG:AH,A745,Invoices!AH:AH)/COUNTIF(Invoices!AG:AH,A745),0),IF(COUNTIF(Invoices!AI:AJ,A745)&lt;&gt;0,IF(COUNTIF(Invoices!AI:AJ,A745)&lt;&gt;0,SUMIF(Invoices!AI:AJ,A745,Invoices!AJ:AJ)/COUNTIF(Invoices!AI:AJ,A745),0),IF(COUNTIF(Invoices!AK:AL,A745)&lt;&gt;0,IF(COUNTIF(Invoices!AK:AL,A745)&lt;&gt;0,SUMIF(Invoices!AK:AL,A745,Invoices!AL:AL)/COUNTIF(Invoices!AK:AL,A745),0),IF(COUNTIF(Invoices!AM:AN,A745)&lt;&gt;0,IF(COUNTIF(Invoices!AM:AN,A745)&lt;&gt;0,SUMIF(Invoices!AM:AN,A745,Invoices!AN:AN)/COUNTIF(Invoices!AM:AN,A745),0),"Not Available")))))))))))))))</f>
        <v>Not Available</v>
      </c>
    </row>
    <row r="746" spans="1:5" ht="13" x14ac:dyDescent="0.15">
      <c r="A746" s="6" t="s">
        <v>1872</v>
      </c>
      <c r="B746" s="6" t="s">
        <v>1873</v>
      </c>
      <c r="C746" s="6" t="s">
        <v>1300</v>
      </c>
      <c r="D746" s="6" t="s">
        <v>1301</v>
      </c>
      <c r="E746">
        <f ca="1">IF(COUNTIF(Invoices!K:L,A746)&lt;&gt;0,IF(COUNTIF(Invoices!K:L,A746)&lt;&gt;0,SUMIF(Invoices!K:L,A746,Invoices!L:L)/COUNTIF(Invoices!K:L,A746),0),IF(COUNTIF(Invoices!M:N,A746)&lt;&gt;0,IF(COUNTIF(Invoices!M:N,A746)&lt;&gt;0,SUMIF(Invoices!M:N,A746,Invoices!N:N)/COUNTIF(Invoices!M:N,A746),0),IF(COUNTIF(Invoices!O:P,A746)&lt;&gt;0,IF(COUNTIF(Invoices!O:P,A746)&lt;&gt;0,SUMIF(Invoices!O:P,A746,Invoices!P:P)/COUNTIF(Invoices!O:P,A746),0),IF(COUNTIF(Invoices!Q:R,A746)&lt;&gt;0,IF(COUNTIF(Invoices!Q:R,A746)&lt;&gt;0,SUMIF(Invoices!Q:R,A746,Invoices!R:R)/COUNTIF(Invoices!Q:R,A746),0),IF(COUNTIF(Invoices!S:T,A746)&lt;&gt;0,IF(COUNTIF(Invoices!S:T,A746)&lt;&gt;0,SUMIF(Invoices!S:T,A746,Invoices!T:T)/COUNTIF(Invoices!S:T,A746),0),IF(COUNTIF(Invoices!U:V,A746)&lt;&gt;0,IF(COUNTIF(Invoices!U:V,A746)&lt;&gt;0,SUMIF(Invoices!U:V,A746,Invoices!V:V)/COUNTIF(Invoices!U:V,A746),0),IF(COUNTIF(Invoices!W:X,A746)&lt;&gt;0,IF(COUNTIF(Invoices!W:X,A746)&lt;&gt;0,SUMIF(Invoices!W:X,A746,Invoices!X:X)/COUNTIF(Invoices!W:X,A746),0),IF(COUNTIF(Invoices!Y:Z,A746)&lt;&gt;0,IF(COUNTIF(Invoices!Y:Z,A746)&lt;&gt;0,SUMIF(Invoices!Y:Z,A746,Invoices!Z:Z)/COUNTIF(Invoices!Y:Z,A746),0),IF(COUNTIF(Invoices!AA:AB,A746)&lt;&gt;0,IF(COUNTIF(Invoices!AA:AB,A746)&lt;&gt;0,SUMIF(Invoices!AA:AB,A746,Invoices!AB:AB)/COUNTIF(Invoices!AA:AB,A746),0),IF(COUNTIF(Invoices!AC:AD,A746)&lt;&gt;0,IF(COUNTIF(Invoices!AC:AD,A746)&lt;&gt;0,SUMIF(Invoices!AC:AD,A746,Invoices!AD:AD)/COUNTIF(Invoices!AC:AD,A746),0),IF(COUNTIF(Invoices!AE:AF,A746)&lt;&gt;0,IF(COUNTIF(Invoices!AE:AF,A746)&lt;&gt;0,SUMIF(Invoices!AE:AF,A746,Invoices!AF:AF)/COUNTIF(Invoices!AE:AF,A746),0),IF(COUNTIF(Invoices!AG:AH,A746)&lt;&gt;0,IF(COUNTIF(Invoices!AG:AH,A746)&lt;&gt;0,SUMIF(Invoices!AG:AH,A746,Invoices!AH:AH)/COUNTIF(Invoices!AG:AH,A746),0),IF(COUNTIF(Invoices!AI:AJ,A746)&lt;&gt;0,IF(COUNTIF(Invoices!AI:AJ,A746)&lt;&gt;0,SUMIF(Invoices!AI:AJ,A746,Invoices!AJ:AJ)/COUNTIF(Invoices!AI:AJ,A746),0),IF(COUNTIF(Invoices!AK:AL,A746)&lt;&gt;0,IF(COUNTIF(Invoices!AK:AL,A746)&lt;&gt;0,SUMIF(Invoices!AK:AL,A746,Invoices!AL:AL)/COUNTIF(Invoices!AK:AL,A746),0),IF(COUNTIF(Invoices!AM:AN,A746)&lt;&gt;0,IF(COUNTIF(Invoices!AM:AN,A746)&lt;&gt;0,SUMIF(Invoices!AM:AN,A746,Invoices!AN:AN)/COUNTIF(Invoices!AM:AN,A746),0),"Not Available")))))))))))))))</f>
        <v>0.99</v>
      </c>
    </row>
    <row r="747" spans="1:5" ht="13" x14ac:dyDescent="0.15">
      <c r="A747" s="6" t="s">
        <v>1874</v>
      </c>
      <c r="B747" s="6" t="s">
        <v>1875</v>
      </c>
      <c r="C747" s="6" t="s">
        <v>1265</v>
      </c>
      <c r="D747" s="6" t="s">
        <v>630</v>
      </c>
      <c r="E747" t="str">
        <f>IF(COUNTIF(Invoices!K:L,A747)&lt;&gt;0,IF(COUNTIF(Invoices!K:L,A747)&lt;&gt;0,SUMIF(Invoices!K:L,A747,Invoices!L:L)/COUNTIF(Invoices!K:L,A747),0),IF(COUNTIF(Invoices!M:N,A747)&lt;&gt;0,IF(COUNTIF(Invoices!M:N,A747)&lt;&gt;0,SUMIF(Invoices!M:N,A747,Invoices!N:N)/COUNTIF(Invoices!M:N,A747),0),IF(COUNTIF(Invoices!O:P,A747)&lt;&gt;0,IF(COUNTIF(Invoices!O:P,A747)&lt;&gt;0,SUMIF(Invoices!O:P,A747,Invoices!P:P)/COUNTIF(Invoices!O:P,A747),0),IF(COUNTIF(Invoices!Q:R,A747)&lt;&gt;0,IF(COUNTIF(Invoices!Q:R,A747)&lt;&gt;0,SUMIF(Invoices!Q:R,A747,Invoices!R:R)/COUNTIF(Invoices!Q:R,A747),0),IF(COUNTIF(Invoices!S:T,A747)&lt;&gt;0,IF(COUNTIF(Invoices!S:T,A747)&lt;&gt;0,SUMIF(Invoices!S:T,A747,Invoices!T:T)/COUNTIF(Invoices!S:T,A747),0),IF(COUNTIF(Invoices!U:V,A747)&lt;&gt;0,IF(COUNTIF(Invoices!U:V,A747)&lt;&gt;0,SUMIF(Invoices!U:V,A747,Invoices!V:V)/COUNTIF(Invoices!U:V,A747),0),IF(COUNTIF(Invoices!W:X,A747)&lt;&gt;0,IF(COUNTIF(Invoices!W:X,A747)&lt;&gt;0,SUMIF(Invoices!W:X,A747,Invoices!X:X)/COUNTIF(Invoices!W:X,A747),0),IF(COUNTIF(Invoices!Y:Z,A747)&lt;&gt;0,IF(COUNTIF(Invoices!Y:Z,A747)&lt;&gt;0,SUMIF(Invoices!Y:Z,A747,Invoices!Z:Z)/COUNTIF(Invoices!Y:Z,A747),0),IF(COUNTIF(Invoices!AA:AB,A747)&lt;&gt;0,IF(COUNTIF(Invoices!AA:AB,A747)&lt;&gt;0,SUMIF(Invoices!AA:AB,A747,Invoices!AB:AB)/COUNTIF(Invoices!AA:AB,A747),0),IF(COUNTIF(Invoices!AC:AD,A747)&lt;&gt;0,IF(COUNTIF(Invoices!AC:AD,A747)&lt;&gt;0,SUMIF(Invoices!AC:AD,A747,Invoices!AD:AD)/COUNTIF(Invoices!AC:AD,A747),0),IF(COUNTIF(Invoices!AE:AF,A747)&lt;&gt;0,IF(COUNTIF(Invoices!AE:AF,A747)&lt;&gt;0,SUMIF(Invoices!AE:AF,A747,Invoices!AF:AF)/COUNTIF(Invoices!AE:AF,A747),0),IF(COUNTIF(Invoices!AG:AH,A747)&lt;&gt;0,IF(COUNTIF(Invoices!AG:AH,A747)&lt;&gt;0,SUMIF(Invoices!AG:AH,A747,Invoices!AH:AH)/COUNTIF(Invoices!AG:AH,A747),0),IF(COUNTIF(Invoices!AI:AJ,A747)&lt;&gt;0,IF(COUNTIF(Invoices!AI:AJ,A747)&lt;&gt;0,SUMIF(Invoices!AI:AJ,A747,Invoices!AJ:AJ)/COUNTIF(Invoices!AI:AJ,A747),0),IF(COUNTIF(Invoices!AK:AL,A747)&lt;&gt;0,IF(COUNTIF(Invoices!AK:AL,A747)&lt;&gt;0,SUMIF(Invoices!AK:AL,A747,Invoices!AL:AL)/COUNTIF(Invoices!AK:AL,A747),0),IF(COUNTIF(Invoices!AM:AN,A747)&lt;&gt;0,IF(COUNTIF(Invoices!AM:AN,A747)&lt;&gt;0,SUMIF(Invoices!AM:AN,A747,Invoices!AN:AN)/COUNTIF(Invoices!AM:AN,A747),0),"Not Available")))))))))))))))</f>
        <v>Not Available</v>
      </c>
    </row>
    <row r="748" spans="1:5" ht="13" x14ac:dyDescent="0.15">
      <c r="A748" s="6" t="s">
        <v>1876</v>
      </c>
      <c r="B748" s="6" t="s">
        <v>1494</v>
      </c>
      <c r="C748" s="6" t="s">
        <v>1265</v>
      </c>
      <c r="D748" s="6" t="s">
        <v>630</v>
      </c>
      <c r="E748">
        <f ca="1">IF(COUNTIF(Invoices!K:L,A748)&lt;&gt;0,IF(COUNTIF(Invoices!K:L,A748)&lt;&gt;0,SUMIF(Invoices!K:L,A748,Invoices!L:L)/COUNTIF(Invoices!K:L,A748),0),IF(COUNTIF(Invoices!M:N,A748)&lt;&gt;0,IF(COUNTIF(Invoices!M:N,A748)&lt;&gt;0,SUMIF(Invoices!M:N,A748,Invoices!N:N)/COUNTIF(Invoices!M:N,A748),0),IF(COUNTIF(Invoices!O:P,A748)&lt;&gt;0,IF(COUNTIF(Invoices!O:P,A748)&lt;&gt;0,SUMIF(Invoices!O:P,A748,Invoices!P:P)/COUNTIF(Invoices!O:P,A748),0),IF(COUNTIF(Invoices!Q:R,A748)&lt;&gt;0,IF(COUNTIF(Invoices!Q:R,A748)&lt;&gt;0,SUMIF(Invoices!Q:R,A748,Invoices!R:R)/COUNTIF(Invoices!Q:R,A748),0),IF(COUNTIF(Invoices!S:T,A748)&lt;&gt;0,IF(COUNTIF(Invoices!S:T,A748)&lt;&gt;0,SUMIF(Invoices!S:T,A748,Invoices!T:T)/COUNTIF(Invoices!S:T,A748),0),IF(COUNTIF(Invoices!U:V,A748)&lt;&gt;0,IF(COUNTIF(Invoices!U:V,A748)&lt;&gt;0,SUMIF(Invoices!U:V,A748,Invoices!V:V)/COUNTIF(Invoices!U:V,A748),0),IF(COUNTIF(Invoices!W:X,A748)&lt;&gt;0,IF(COUNTIF(Invoices!W:X,A748)&lt;&gt;0,SUMIF(Invoices!W:X,A748,Invoices!X:X)/COUNTIF(Invoices!W:X,A748),0),IF(COUNTIF(Invoices!Y:Z,A748)&lt;&gt;0,IF(COUNTIF(Invoices!Y:Z,A748)&lt;&gt;0,SUMIF(Invoices!Y:Z,A748,Invoices!Z:Z)/COUNTIF(Invoices!Y:Z,A748),0),IF(COUNTIF(Invoices!AA:AB,A748)&lt;&gt;0,IF(COUNTIF(Invoices!AA:AB,A748)&lt;&gt;0,SUMIF(Invoices!AA:AB,A748,Invoices!AB:AB)/COUNTIF(Invoices!AA:AB,A748),0),IF(COUNTIF(Invoices!AC:AD,A748)&lt;&gt;0,IF(COUNTIF(Invoices!AC:AD,A748)&lt;&gt;0,SUMIF(Invoices!AC:AD,A748,Invoices!AD:AD)/COUNTIF(Invoices!AC:AD,A748),0),IF(COUNTIF(Invoices!AE:AF,A748)&lt;&gt;0,IF(COUNTIF(Invoices!AE:AF,A748)&lt;&gt;0,SUMIF(Invoices!AE:AF,A748,Invoices!AF:AF)/COUNTIF(Invoices!AE:AF,A748),0),IF(COUNTIF(Invoices!AG:AH,A748)&lt;&gt;0,IF(COUNTIF(Invoices!AG:AH,A748)&lt;&gt;0,SUMIF(Invoices!AG:AH,A748,Invoices!AH:AH)/COUNTIF(Invoices!AG:AH,A748),0),IF(COUNTIF(Invoices!AI:AJ,A748)&lt;&gt;0,IF(COUNTIF(Invoices!AI:AJ,A748)&lt;&gt;0,SUMIF(Invoices!AI:AJ,A748,Invoices!AJ:AJ)/COUNTIF(Invoices!AI:AJ,A748),0),IF(COUNTIF(Invoices!AK:AL,A748)&lt;&gt;0,IF(COUNTIF(Invoices!AK:AL,A748)&lt;&gt;0,SUMIF(Invoices!AK:AL,A748,Invoices!AL:AL)/COUNTIF(Invoices!AK:AL,A748),0),IF(COUNTIF(Invoices!AM:AN,A748)&lt;&gt;0,IF(COUNTIF(Invoices!AM:AN,A748)&lt;&gt;0,SUMIF(Invoices!AM:AN,A748,Invoices!AN:AN)/COUNTIF(Invoices!AM:AN,A748),0),"Not Available")))))))))))))))</f>
        <v>0.99</v>
      </c>
    </row>
    <row r="749" spans="1:5" ht="13" x14ac:dyDescent="0.15">
      <c r="A749" s="6" t="s">
        <v>1877</v>
      </c>
      <c r="B749" s="6" t="s">
        <v>1878</v>
      </c>
      <c r="C749" s="6" t="s">
        <v>954</v>
      </c>
      <c r="D749" s="6" t="s">
        <v>955</v>
      </c>
      <c r="E749">
        <f ca="1">IF(COUNTIF(Invoices!K:L,A749)&lt;&gt;0,IF(COUNTIF(Invoices!K:L,A749)&lt;&gt;0,SUMIF(Invoices!K:L,A749,Invoices!L:L)/COUNTIF(Invoices!K:L,A749),0),IF(COUNTIF(Invoices!M:N,A749)&lt;&gt;0,IF(COUNTIF(Invoices!M:N,A749)&lt;&gt;0,SUMIF(Invoices!M:N,A749,Invoices!N:N)/COUNTIF(Invoices!M:N,A749),0),IF(COUNTIF(Invoices!O:P,A749)&lt;&gt;0,IF(COUNTIF(Invoices!O:P,A749)&lt;&gt;0,SUMIF(Invoices!O:P,A749,Invoices!P:P)/COUNTIF(Invoices!O:P,A749),0),IF(COUNTIF(Invoices!Q:R,A749)&lt;&gt;0,IF(COUNTIF(Invoices!Q:R,A749)&lt;&gt;0,SUMIF(Invoices!Q:R,A749,Invoices!R:R)/COUNTIF(Invoices!Q:R,A749),0),IF(COUNTIF(Invoices!S:T,A749)&lt;&gt;0,IF(COUNTIF(Invoices!S:T,A749)&lt;&gt;0,SUMIF(Invoices!S:T,A749,Invoices!T:T)/COUNTIF(Invoices!S:T,A749),0),IF(COUNTIF(Invoices!U:V,A749)&lt;&gt;0,IF(COUNTIF(Invoices!U:V,A749)&lt;&gt;0,SUMIF(Invoices!U:V,A749,Invoices!V:V)/COUNTIF(Invoices!U:V,A749),0),IF(COUNTIF(Invoices!W:X,A749)&lt;&gt;0,IF(COUNTIF(Invoices!W:X,A749)&lt;&gt;0,SUMIF(Invoices!W:X,A749,Invoices!X:X)/COUNTIF(Invoices!W:X,A749),0),IF(COUNTIF(Invoices!Y:Z,A749)&lt;&gt;0,IF(COUNTIF(Invoices!Y:Z,A749)&lt;&gt;0,SUMIF(Invoices!Y:Z,A749,Invoices!Z:Z)/COUNTIF(Invoices!Y:Z,A749),0),IF(COUNTIF(Invoices!AA:AB,A749)&lt;&gt;0,IF(COUNTIF(Invoices!AA:AB,A749)&lt;&gt;0,SUMIF(Invoices!AA:AB,A749,Invoices!AB:AB)/COUNTIF(Invoices!AA:AB,A749),0),IF(COUNTIF(Invoices!AC:AD,A749)&lt;&gt;0,IF(COUNTIF(Invoices!AC:AD,A749)&lt;&gt;0,SUMIF(Invoices!AC:AD,A749,Invoices!AD:AD)/COUNTIF(Invoices!AC:AD,A749),0),IF(COUNTIF(Invoices!AE:AF,A749)&lt;&gt;0,IF(COUNTIF(Invoices!AE:AF,A749)&lt;&gt;0,SUMIF(Invoices!AE:AF,A749,Invoices!AF:AF)/COUNTIF(Invoices!AE:AF,A749),0),IF(COUNTIF(Invoices!AG:AH,A749)&lt;&gt;0,IF(COUNTIF(Invoices!AG:AH,A749)&lt;&gt;0,SUMIF(Invoices!AG:AH,A749,Invoices!AH:AH)/COUNTIF(Invoices!AG:AH,A749),0),IF(COUNTIF(Invoices!AI:AJ,A749)&lt;&gt;0,IF(COUNTIF(Invoices!AI:AJ,A749)&lt;&gt;0,SUMIF(Invoices!AI:AJ,A749,Invoices!AJ:AJ)/COUNTIF(Invoices!AI:AJ,A749),0),IF(COUNTIF(Invoices!AK:AL,A749)&lt;&gt;0,IF(COUNTIF(Invoices!AK:AL,A749)&lt;&gt;0,SUMIF(Invoices!AK:AL,A749,Invoices!AL:AL)/COUNTIF(Invoices!AK:AL,A749),0),IF(COUNTIF(Invoices!AM:AN,A749)&lt;&gt;0,IF(COUNTIF(Invoices!AM:AN,A749)&lt;&gt;0,SUMIF(Invoices!AM:AN,A749,Invoices!AN:AN)/COUNTIF(Invoices!AM:AN,A749),0),"Not Available")))))))))))))))</f>
        <v>0.99</v>
      </c>
    </row>
    <row r="750" spans="1:5" ht="13" x14ac:dyDescent="0.15">
      <c r="A750" s="6" t="s">
        <v>1879</v>
      </c>
      <c r="C750" s="6" t="s">
        <v>1067</v>
      </c>
      <c r="D750" s="6" t="s">
        <v>1068</v>
      </c>
      <c r="E750" t="str">
        <f>IF(COUNTIF(Invoices!K:L,A750)&lt;&gt;0,IF(COUNTIF(Invoices!K:L,A750)&lt;&gt;0,SUMIF(Invoices!K:L,A750,Invoices!L:L)/COUNTIF(Invoices!K:L,A750),0),IF(COUNTIF(Invoices!M:N,A750)&lt;&gt;0,IF(COUNTIF(Invoices!M:N,A750)&lt;&gt;0,SUMIF(Invoices!M:N,A750,Invoices!N:N)/COUNTIF(Invoices!M:N,A750),0),IF(COUNTIF(Invoices!O:P,A750)&lt;&gt;0,IF(COUNTIF(Invoices!O:P,A750)&lt;&gt;0,SUMIF(Invoices!O:P,A750,Invoices!P:P)/COUNTIF(Invoices!O:P,A750),0),IF(COUNTIF(Invoices!Q:R,A750)&lt;&gt;0,IF(COUNTIF(Invoices!Q:R,A750)&lt;&gt;0,SUMIF(Invoices!Q:R,A750,Invoices!R:R)/COUNTIF(Invoices!Q:R,A750),0),IF(COUNTIF(Invoices!S:T,A750)&lt;&gt;0,IF(COUNTIF(Invoices!S:T,A750)&lt;&gt;0,SUMIF(Invoices!S:T,A750,Invoices!T:T)/COUNTIF(Invoices!S:T,A750),0),IF(COUNTIF(Invoices!U:V,A750)&lt;&gt;0,IF(COUNTIF(Invoices!U:V,A750)&lt;&gt;0,SUMIF(Invoices!U:V,A750,Invoices!V:V)/COUNTIF(Invoices!U:V,A750),0),IF(COUNTIF(Invoices!W:X,A750)&lt;&gt;0,IF(COUNTIF(Invoices!W:X,A750)&lt;&gt;0,SUMIF(Invoices!W:X,A750,Invoices!X:X)/COUNTIF(Invoices!W:X,A750),0),IF(COUNTIF(Invoices!Y:Z,A750)&lt;&gt;0,IF(COUNTIF(Invoices!Y:Z,A750)&lt;&gt;0,SUMIF(Invoices!Y:Z,A750,Invoices!Z:Z)/COUNTIF(Invoices!Y:Z,A750),0),IF(COUNTIF(Invoices!AA:AB,A750)&lt;&gt;0,IF(COUNTIF(Invoices!AA:AB,A750)&lt;&gt;0,SUMIF(Invoices!AA:AB,A750,Invoices!AB:AB)/COUNTIF(Invoices!AA:AB,A750),0),IF(COUNTIF(Invoices!AC:AD,A750)&lt;&gt;0,IF(COUNTIF(Invoices!AC:AD,A750)&lt;&gt;0,SUMIF(Invoices!AC:AD,A750,Invoices!AD:AD)/COUNTIF(Invoices!AC:AD,A750),0),IF(COUNTIF(Invoices!AE:AF,A750)&lt;&gt;0,IF(COUNTIF(Invoices!AE:AF,A750)&lt;&gt;0,SUMIF(Invoices!AE:AF,A750,Invoices!AF:AF)/COUNTIF(Invoices!AE:AF,A750),0),IF(COUNTIF(Invoices!AG:AH,A750)&lt;&gt;0,IF(COUNTIF(Invoices!AG:AH,A750)&lt;&gt;0,SUMIF(Invoices!AG:AH,A750,Invoices!AH:AH)/COUNTIF(Invoices!AG:AH,A750),0),IF(COUNTIF(Invoices!AI:AJ,A750)&lt;&gt;0,IF(COUNTIF(Invoices!AI:AJ,A750)&lt;&gt;0,SUMIF(Invoices!AI:AJ,A750,Invoices!AJ:AJ)/COUNTIF(Invoices!AI:AJ,A750),0),IF(COUNTIF(Invoices!AK:AL,A750)&lt;&gt;0,IF(COUNTIF(Invoices!AK:AL,A750)&lt;&gt;0,SUMIF(Invoices!AK:AL,A750,Invoices!AL:AL)/COUNTIF(Invoices!AK:AL,A750),0),IF(COUNTIF(Invoices!AM:AN,A750)&lt;&gt;0,IF(COUNTIF(Invoices!AM:AN,A750)&lt;&gt;0,SUMIF(Invoices!AM:AN,A750,Invoices!AN:AN)/COUNTIF(Invoices!AM:AN,A750),0),"Not Available")))))))))))))))</f>
        <v>Not Available</v>
      </c>
    </row>
    <row r="751" spans="1:5" ht="13" x14ac:dyDescent="0.15">
      <c r="A751" s="6" t="s">
        <v>1880</v>
      </c>
      <c r="C751" s="6" t="s">
        <v>524</v>
      </c>
      <c r="D751" s="6" t="s">
        <v>518</v>
      </c>
      <c r="E751">
        <f ca="1">IF(COUNTIF(Invoices!K:L,A751)&lt;&gt;0,IF(COUNTIF(Invoices!K:L,A751)&lt;&gt;0,SUMIF(Invoices!K:L,A751,Invoices!L:L)/COUNTIF(Invoices!K:L,A751),0),IF(COUNTIF(Invoices!M:N,A751)&lt;&gt;0,IF(COUNTIF(Invoices!M:N,A751)&lt;&gt;0,SUMIF(Invoices!M:N,A751,Invoices!N:N)/COUNTIF(Invoices!M:N,A751),0),IF(COUNTIF(Invoices!O:P,A751)&lt;&gt;0,IF(COUNTIF(Invoices!O:P,A751)&lt;&gt;0,SUMIF(Invoices!O:P,A751,Invoices!P:P)/COUNTIF(Invoices!O:P,A751),0),IF(COUNTIF(Invoices!Q:R,A751)&lt;&gt;0,IF(COUNTIF(Invoices!Q:R,A751)&lt;&gt;0,SUMIF(Invoices!Q:R,A751,Invoices!R:R)/COUNTIF(Invoices!Q:R,A751),0),IF(COUNTIF(Invoices!S:T,A751)&lt;&gt;0,IF(COUNTIF(Invoices!S:T,A751)&lt;&gt;0,SUMIF(Invoices!S:T,A751,Invoices!T:T)/COUNTIF(Invoices!S:T,A751),0),IF(COUNTIF(Invoices!U:V,A751)&lt;&gt;0,IF(COUNTIF(Invoices!U:V,A751)&lt;&gt;0,SUMIF(Invoices!U:V,A751,Invoices!V:V)/COUNTIF(Invoices!U:V,A751),0),IF(COUNTIF(Invoices!W:X,A751)&lt;&gt;0,IF(COUNTIF(Invoices!W:X,A751)&lt;&gt;0,SUMIF(Invoices!W:X,A751,Invoices!X:X)/COUNTIF(Invoices!W:X,A751),0),IF(COUNTIF(Invoices!Y:Z,A751)&lt;&gt;0,IF(COUNTIF(Invoices!Y:Z,A751)&lt;&gt;0,SUMIF(Invoices!Y:Z,A751,Invoices!Z:Z)/COUNTIF(Invoices!Y:Z,A751),0),IF(COUNTIF(Invoices!AA:AB,A751)&lt;&gt;0,IF(COUNTIF(Invoices!AA:AB,A751)&lt;&gt;0,SUMIF(Invoices!AA:AB,A751,Invoices!AB:AB)/COUNTIF(Invoices!AA:AB,A751),0),IF(COUNTIF(Invoices!AC:AD,A751)&lt;&gt;0,IF(COUNTIF(Invoices!AC:AD,A751)&lt;&gt;0,SUMIF(Invoices!AC:AD,A751,Invoices!AD:AD)/COUNTIF(Invoices!AC:AD,A751),0),IF(COUNTIF(Invoices!AE:AF,A751)&lt;&gt;0,IF(COUNTIF(Invoices!AE:AF,A751)&lt;&gt;0,SUMIF(Invoices!AE:AF,A751,Invoices!AF:AF)/COUNTIF(Invoices!AE:AF,A751),0),IF(COUNTIF(Invoices!AG:AH,A751)&lt;&gt;0,IF(COUNTIF(Invoices!AG:AH,A751)&lt;&gt;0,SUMIF(Invoices!AG:AH,A751,Invoices!AH:AH)/COUNTIF(Invoices!AG:AH,A751),0),IF(COUNTIF(Invoices!AI:AJ,A751)&lt;&gt;0,IF(COUNTIF(Invoices!AI:AJ,A751)&lt;&gt;0,SUMIF(Invoices!AI:AJ,A751,Invoices!AJ:AJ)/COUNTIF(Invoices!AI:AJ,A751),0),IF(COUNTIF(Invoices!AK:AL,A751)&lt;&gt;0,IF(COUNTIF(Invoices!AK:AL,A751)&lt;&gt;0,SUMIF(Invoices!AK:AL,A751,Invoices!AL:AL)/COUNTIF(Invoices!AK:AL,A751),0),IF(COUNTIF(Invoices!AM:AN,A751)&lt;&gt;0,IF(COUNTIF(Invoices!AM:AN,A751)&lt;&gt;0,SUMIF(Invoices!AM:AN,A751,Invoices!AN:AN)/COUNTIF(Invoices!AM:AN,A751),0),"Not Available")))))))))))))))</f>
        <v>1.99</v>
      </c>
    </row>
    <row r="752" spans="1:5" ht="13" x14ac:dyDescent="0.15">
      <c r="A752" s="6" t="s">
        <v>1881</v>
      </c>
      <c r="B752" s="6" t="s">
        <v>1097</v>
      </c>
      <c r="C752" s="6" t="s">
        <v>1098</v>
      </c>
      <c r="D752" s="6" t="s">
        <v>522</v>
      </c>
      <c r="E752" t="str">
        <f>IF(COUNTIF(Invoices!K:L,A752)&lt;&gt;0,IF(COUNTIF(Invoices!K:L,A752)&lt;&gt;0,SUMIF(Invoices!K:L,A752,Invoices!L:L)/COUNTIF(Invoices!K:L,A752),0),IF(COUNTIF(Invoices!M:N,A752)&lt;&gt;0,IF(COUNTIF(Invoices!M:N,A752)&lt;&gt;0,SUMIF(Invoices!M:N,A752,Invoices!N:N)/COUNTIF(Invoices!M:N,A752),0),IF(COUNTIF(Invoices!O:P,A752)&lt;&gt;0,IF(COUNTIF(Invoices!O:P,A752)&lt;&gt;0,SUMIF(Invoices!O:P,A752,Invoices!P:P)/COUNTIF(Invoices!O:P,A752),0),IF(COUNTIF(Invoices!Q:R,A752)&lt;&gt;0,IF(COUNTIF(Invoices!Q:R,A752)&lt;&gt;0,SUMIF(Invoices!Q:R,A752,Invoices!R:R)/COUNTIF(Invoices!Q:R,A752),0),IF(COUNTIF(Invoices!S:T,A752)&lt;&gt;0,IF(COUNTIF(Invoices!S:T,A752)&lt;&gt;0,SUMIF(Invoices!S:T,A752,Invoices!T:T)/COUNTIF(Invoices!S:T,A752),0),IF(COUNTIF(Invoices!U:V,A752)&lt;&gt;0,IF(COUNTIF(Invoices!U:V,A752)&lt;&gt;0,SUMIF(Invoices!U:V,A752,Invoices!V:V)/COUNTIF(Invoices!U:V,A752),0),IF(COUNTIF(Invoices!W:X,A752)&lt;&gt;0,IF(COUNTIF(Invoices!W:X,A752)&lt;&gt;0,SUMIF(Invoices!W:X,A752,Invoices!X:X)/COUNTIF(Invoices!W:X,A752),0),IF(COUNTIF(Invoices!Y:Z,A752)&lt;&gt;0,IF(COUNTIF(Invoices!Y:Z,A752)&lt;&gt;0,SUMIF(Invoices!Y:Z,A752,Invoices!Z:Z)/COUNTIF(Invoices!Y:Z,A752),0),IF(COUNTIF(Invoices!AA:AB,A752)&lt;&gt;0,IF(COUNTIF(Invoices!AA:AB,A752)&lt;&gt;0,SUMIF(Invoices!AA:AB,A752,Invoices!AB:AB)/COUNTIF(Invoices!AA:AB,A752),0),IF(COUNTIF(Invoices!AC:AD,A752)&lt;&gt;0,IF(COUNTIF(Invoices!AC:AD,A752)&lt;&gt;0,SUMIF(Invoices!AC:AD,A752,Invoices!AD:AD)/COUNTIF(Invoices!AC:AD,A752),0),IF(COUNTIF(Invoices!AE:AF,A752)&lt;&gt;0,IF(COUNTIF(Invoices!AE:AF,A752)&lt;&gt;0,SUMIF(Invoices!AE:AF,A752,Invoices!AF:AF)/COUNTIF(Invoices!AE:AF,A752),0),IF(COUNTIF(Invoices!AG:AH,A752)&lt;&gt;0,IF(COUNTIF(Invoices!AG:AH,A752)&lt;&gt;0,SUMIF(Invoices!AG:AH,A752,Invoices!AH:AH)/COUNTIF(Invoices!AG:AH,A752),0),IF(COUNTIF(Invoices!AI:AJ,A752)&lt;&gt;0,IF(COUNTIF(Invoices!AI:AJ,A752)&lt;&gt;0,SUMIF(Invoices!AI:AJ,A752,Invoices!AJ:AJ)/COUNTIF(Invoices!AI:AJ,A752),0),IF(COUNTIF(Invoices!AK:AL,A752)&lt;&gt;0,IF(COUNTIF(Invoices!AK:AL,A752)&lt;&gt;0,SUMIF(Invoices!AK:AL,A752,Invoices!AL:AL)/COUNTIF(Invoices!AK:AL,A752),0),IF(COUNTIF(Invoices!AM:AN,A752)&lt;&gt;0,IF(COUNTIF(Invoices!AM:AN,A752)&lt;&gt;0,SUMIF(Invoices!AM:AN,A752,Invoices!AN:AN)/COUNTIF(Invoices!AM:AN,A752),0),"Not Available")))))))))))))))</f>
        <v>Not Available</v>
      </c>
    </row>
    <row r="753" spans="1:5" ht="13" x14ac:dyDescent="0.15">
      <c r="A753" s="6" t="s">
        <v>1882</v>
      </c>
      <c r="B753" s="6" t="s">
        <v>610</v>
      </c>
      <c r="C753" s="6" t="s">
        <v>611</v>
      </c>
      <c r="D753" s="6" t="s">
        <v>612</v>
      </c>
      <c r="E753">
        <f ca="1">IF(COUNTIF(Invoices!K:L,A753)&lt;&gt;0,IF(COUNTIF(Invoices!K:L,A753)&lt;&gt;0,SUMIF(Invoices!K:L,A753,Invoices!L:L)/COUNTIF(Invoices!K:L,A753),0),IF(COUNTIF(Invoices!M:N,A753)&lt;&gt;0,IF(COUNTIF(Invoices!M:N,A753)&lt;&gt;0,SUMIF(Invoices!M:N,A753,Invoices!N:N)/COUNTIF(Invoices!M:N,A753),0),IF(COUNTIF(Invoices!O:P,A753)&lt;&gt;0,IF(COUNTIF(Invoices!O:P,A753)&lt;&gt;0,SUMIF(Invoices!O:P,A753,Invoices!P:P)/COUNTIF(Invoices!O:P,A753),0),IF(COUNTIF(Invoices!Q:R,A753)&lt;&gt;0,IF(COUNTIF(Invoices!Q:R,A753)&lt;&gt;0,SUMIF(Invoices!Q:R,A753,Invoices!R:R)/COUNTIF(Invoices!Q:R,A753),0),IF(COUNTIF(Invoices!S:T,A753)&lt;&gt;0,IF(COUNTIF(Invoices!S:T,A753)&lt;&gt;0,SUMIF(Invoices!S:T,A753,Invoices!T:T)/COUNTIF(Invoices!S:T,A753),0),IF(COUNTIF(Invoices!U:V,A753)&lt;&gt;0,IF(COUNTIF(Invoices!U:V,A753)&lt;&gt;0,SUMIF(Invoices!U:V,A753,Invoices!V:V)/COUNTIF(Invoices!U:V,A753),0),IF(COUNTIF(Invoices!W:X,A753)&lt;&gt;0,IF(COUNTIF(Invoices!W:X,A753)&lt;&gt;0,SUMIF(Invoices!W:X,A753,Invoices!X:X)/COUNTIF(Invoices!W:X,A753),0),IF(COUNTIF(Invoices!Y:Z,A753)&lt;&gt;0,IF(COUNTIF(Invoices!Y:Z,A753)&lt;&gt;0,SUMIF(Invoices!Y:Z,A753,Invoices!Z:Z)/COUNTIF(Invoices!Y:Z,A753),0),IF(COUNTIF(Invoices!AA:AB,A753)&lt;&gt;0,IF(COUNTIF(Invoices!AA:AB,A753)&lt;&gt;0,SUMIF(Invoices!AA:AB,A753,Invoices!AB:AB)/COUNTIF(Invoices!AA:AB,A753),0),IF(COUNTIF(Invoices!AC:AD,A753)&lt;&gt;0,IF(COUNTIF(Invoices!AC:AD,A753)&lt;&gt;0,SUMIF(Invoices!AC:AD,A753,Invoices!AD:AD)/COUNTIF(Invoices!AC:AD,A753),0),IF(COUNTIF(Invoices!AE:AF,A753)&lt;&gt;0,IF(COUNTIF(Invoices!AE:AF,A753)&lt;&gt;0,SUMIF(Invoices!AE:AF,A753,Invoices!AF:AF)/COUNTIF(Invoices!AE:AF,A753),0),IF(COUNTIF(Invoices!AG:AH,A753)&lt;&gt;0,IF(COUNTIF(Invoices!AG:AH,A753)&lt;&gt;0,SUMIF(Invoices!AG:AH,A753,Invoices!AH:AH)/COUNTIF(Invoices!AG:AH,A753),0),IF(COUNTIF(Invoices!AI:AJ,A753)&lt;&gt;0,IF(COUNTIF(Invoices!AI:AJ,A753)&lt;&gt;0,SUMIF(Invoices!AI:AJ,A753,Invoices!AJ:AJ)/COUNTIF(Invoices!AI:AJ,A753),0),IF(COUNTIF(Invoices!AK:AL,A753)&lt;&gt;0,IF(COUNTIF(Invoices!AK:AL,A753)&lt;&gt;0,SUMIF(Invoices!AK:AL,A753,Invoices!AL:AL)/COUNTIF(Invoices!AK:AL,A753),0),IF(COUNTIF(Invoices!AM:AN,A753)&lt;&gt;0,IF(COUNTIF(Invoices!AM:AN,A753)&lt;&gt;0,SUMIF(Invoices!AM:AN,A753,Invoices!AN:AN)/COUNTIF(Invoices!AM:AN,A753),0),"Not Available")))))))))))))))</f>
        <v>0.99</v>
      </c>
    </row>
    <row r="754" spans="1:5" ht="13" x14ac:dyDescent="0.15">
      <c r="A754" s="6" t="s">
        <v>1882</v>
      </c>
      <c r="B754" s="6" t="s">
        <v>1883</v>
      </c>
      <c r="C754" s="6" t="s">
        <v>871</v>
      </c>
      <c r="D754" s="6" t="s">
        <v>612</v>
      </c>
      <c r="E754">
        <f ca="1">IF(COUNTIF(Invoices!K:L,A754)&lt;&gt;0,IF(COUNTIF(Invoices!K:L,A754)&lt;&gt;0,SUMIF(Invoices!K:L,A754,Invoices!L:L)/COUNTIF(Invoices!K:L,A754),0),IF(COUNTIF(Invoices!M:N,A754)&lt;&gt;0,IF(COUNTIF(Invoices!M:N,A754)&lt;&gt;0,SUMIF(Invoices!M:N,A754,Invoices!N:N)/COUNTIF(Invoices!M:N,A754),0),IF(COUNTIF(Invoices!O:P,A754)&lt;&gt;0,IF(COUNTIF(Invoices!O:P,A754)&lt;&gt;0,SUMIF(Invoices!O:P,A754,Invoices!P:P)/COUNTIF(Invoices!O:P,A754),0),IF(COUNTIF(Invoices!Q:R,A754)&lt;&gt;0,IF(COUNTIF(Invoices!Q:R,A754)&lt;&gt;0,SUMIF(Invoices!Q:R,A754,Invoices!R:R)/COUNTIF(Invoices!Q:R,A754),0),IF(COUNTIF(Invoices!S:T,A754)&lt;&gt;0,IF(COUNTIF(Invoices!S:T,A754)&lt;&gt;0,SUMIF(Invoices!S:T,A754,Invoices!T:T)/COUNTIF(Invoices!S:T,A754),0),IF(COUNTIF(Invoices!U:V,A754)&lt;&gt;0,IF(COUNTIF(Invoices!U:V,A754)&lt;&gt;0,SUMIF(Invoices!U:V,A754,Invoices!V:V)/COUNTIF(Invoices!U:V,A754),0),IF(COUNTIF(Invoices!W:X,A754)&lt;&gt;0,IF(COUNTIF(Invoices!W:X,A754)&lt;&gt;0,SUMIF(Invoices!W:X,A754,Invoices!X:X)/COUNTIF(Invoices!W:X,A754),0),IF(COUNTIF(Invoices!Y:Z,A754)&lt;&gt;0,IF(COUNTIF(Invoices!Y:Z,A754)&lt;&gt;0,SUMIF(Invoices!Y:Z,A754,Invoices!Z:Z)/COUNTIF(Invoices!Y:Z,A754),0),IF(COUNTIF(Invoices!AA:AB,A754)&lt;&gt;0,IF(COUNTIF(Invoices!AA:AB,A754)&lt;&gt;0,SUMIF(Invoices!AA:AB,A754,Invoices!AB:AB)/COUNTIF(Invoices!AA:AB,A754),0),IF(COUNTIF(Invoices!AC:AD,A754)&lt;&gt;0,IF(COUNTIF(Invoices!AC:AD,A754)&lt;&gt;0,SUMIF(Invoices!AC:AD,A754,Invoices!AD:AD)/COUNTIF(Invoices!AC:AD,A754),0),IF(COUNTIF(Invoices!AE:AF,A754)&lt;&gt;0,IF(COUNTIF(Invoices!AE:AF,A754)&lt;&gt;0,SUMIF(Invoices!AE:AF,A754,Invoices!AF:AF)/COUNTIF(Invoices!AE:AF,A754),0),IF(COUNTIF(Invoices!AG:AH,A754)&lt;&gt;0,IF(COUNTIF(Invoices!AG:AH,A754)&lt;&gt;0,SUMIF(Invoices!AG:AH,A754,Invoices!AH:AH)/COUNTIF(Invoices!AG:AH,A754),0),IF(COUNTIF(Invoices!AI:AJ,A754)&lt;&gt;0,IF(COUNTIF(Invoices!AI:AJ,A754)&lt;&gt;0,SUMIF(Invoices!AI:AJ,A754,Invoices!AJ:AJ)/COUNTIF(Invoices!AI:AJ,A754),0),IF(COUNTIF(Invoices!AK:AL,A754)&lt;&gt;0,IF(COUNTIF(Invoices!AK:AL,A754)&lt;&gt;0,SUMIF(Invoices!AK:AL,A754,Invoices!AL:AL)/COUNTIF(Invoices!AK:AL,A754),0),IF(COUNTIF(Invoices!AM:AN,A754)&lt;&gt;0,IF(COUNTIF(Invoices!AM:AN,A754)&lt;&gt;0,SUMIF(Invoices!AM:AN,A754,Invoices!AN:AN)/COUNTIF(Invoices!AM:AN,A754),0),"Not Available")))))))))))))))</f>
        <v>0.99</v>
      </c>
    </row>
    <row r="755" spans="1:5" ht="13" x14ac:dyDescent="0.15">
      <c r="A755" s="6" t="s">
        <v>1884</v>
      </c>
      <c r="C755" s="6" t="s">
        <v>1059</v>
      </c>
      <c r="D755" s="6" t="s">
        <v>1059</v>
      </c>
      <c r="E755" t="str">
        <f>IF(COUNTIF(Invoices!K:L,A755)&lt;&gt;0,IF(COUNTIF(Invoices!K:L,A755)&lt;&gt;0,SUMIF(Invoices!K:L,A755,Invoices!L:L)/COUNTIF(Invoices!K:L,A755),0),IF(COUNTIF(Invoices!M:N,A755)&lt;&gt;0,IF(COUNTIF(Invoices!M:N,A755)&lt;&gt;0,SUMIF(Invoices!M:N,A755,Invoices!N:N)/COUNTIF(Invoices!M:N,A755),0),IF(COUNTIF(Invoices!O:P,A755)&lt;&gt;0,IF(COUNTIF(Invoices!O:P,A755)&lt;&gt;0,SUMIF(Invoices!O:P,A755,Invoices!P:P)/COUNTIF(Invoices!O:P,A755),0),IF(COUNTIF(Invoices!Q:R,A755)&lt;&gt;0,IF(COUNTIF(Invoices!Q:R,A755)&lt;&gt;0,SUMIF(Invoices!Q:R,A755,Invoices!R:R)/COUNTIF(Invoices!Q:R,A755),0),IF(COUNTIF(Invoices!S:T,A755)&lt;&gt;0,IF(COUNTIF(Invoices!S:T,A755)&lt;&gt;0,SUMIF(Invoices!S:T,A755,Invoices!T:T)/COUNTIF(Invoices!S:T,A755),0),IF(COUNTIF(Invoices!U:V,A755)&lt;&gt;0,IF(COUNTIF(Invoices!U:V,A755)&lt;&gt;0,SUMIF(Invoices!U:V,A755,Invoices!V:V)/COUNTIF(Invoices!U:V,A755),0),IF(COUNTIF(Invoices!W:X,A755)&lt;&gt;0,IF(COUNTIF(Invoices!W:X,A755)&lt;&gt;0,SUMIF(Invoices!W:X,A755,Invoices!X:X)/COUNTIF(Invoices!W:X,A755),0),IF(COUNTIF(Invoices!Y:Z,A755)&lt;&gt;0,IF(COUNTIF(Invoices!Y:Z,A755)&lt;&gt;0,SUMIF(Invoices!Y:Z,A755,Invoices!Z:Z)/COUNTIF(Invoices!Y:Z,A755),0),IF(COUNTIF(Invoices!AA:AB,A755)&lt;&gt;0,IF(COUNTIF(Invoices!AA:AB,A755)&lt;&gt;0,SUMIF(Invoices!AA:AB,A755,Invoices!AB:AB)/COUNTIF(Invoices!AA:AB,A755),0),IF(COUNTIF(Invoices!AC:AD,A755)&lt;&gt;0,IF(COUNTIF(Invoices!AC:AD,A755)&lt;&gt;0,SUMIF(Invoices!AC:AD,A755,Invoices!AD:AD)/COUNTIF(Invoices!AC:AD,A755),0),IF(COUNTIF(Invoices!AE:AF,A755)&lt;&gt;0,IF(COUNTIF(Invoices!AE:AF,A755)&lt;&gt;0,SUMIF(Invoices!AE:AF,A755,Invoices!AF:AF)/COUNTIF(Invoices!AE:AF,A755),0),IF(COUNTIF(Invoices!AG:AH,A755)&lt;&gt;0,IF(COUNTIF(Invoices!AG:AH,A755)&lt;&gt;0,SUMIF(Invoices!AG:AH,A755,Invoices!AH:AH)/COUNTIF(Invoices!AG:AH,A755),0),IF(COUNTIF(Invoices!AI:AJ,A755)&lt;&gt;0,IF(COUNTIF(Invoices!AI:AJ,A755)&lt;&gt;0,SUMIF(Invoices!AI:AJ,A755,Invoices!AJ:AJ)/COUNTIF(Invoices!AI:AJ,A755),0),IF(COUNTIF(Invoices!AK:AL,A755)&lt;&gt;0,IF(COUNTIF(Invoices!AK:AL,A755)&lt;&gt;0,SUMIF(Invoices!AK:AL,A755,Invoices!AL:AL)/COUNTIF(Invoices!AK:AL,A755),0),IF(COUNTIF(Invoices!AM:AN,A755)&lt;&gt;0,IF(COUNTIF(Invoices!AM:AN,A755)&lt;&gt;0,SUMIF(Invoices!AM:AN,A755,Invoices!AN:AN)/COUNTIF(Invoices!AM:AN,A755),0),"Not Available")))))))))))))))</f>
        <v>Not Available</v>
      </c>
    </row>
    <row r="756" spans="1:5" ht="13" x14ac:dyDescent="0.15">
      <c r="A756" s="6" t="s">
        <v>1885</v>
      </c>
      <c r="C756" s="6" t="s">
        <v>1431</v>
      </c>
      <c r="D756" s="6" t="s">
        <v>1432</v>
      </c>
      <c r="E756">
        <f ca="1">IF(COUNTIF(Invoices!K:L,A756)&lt;&gt;0,IF(COUNTIF(Invoices!K:L,A756)&lt;&gt;0,SUMIF(Invoices!K:L,A756,Invoices!L:L)/COUNTIF(Invoices!K:L,A756),0),IF(COUNTIF(Invoices!M:N,A756)&lt;&gt;0,IF(COUNTIF(Invoices!M:N,A756)&lt;&gt;0,SUMIF(Invoices!M:N,A756,Invoices!N:N)/COUNTIF(Invoices!M:N,A756),0),IF(COUNTIF(Invoices!O:P,A756)&lt;&gt;0,IF(COUNTIF(Invoices!O:P,A756)&lt;&gt;0,SUMIF(Invoices!O:P,A756,Invoices!P:P)/COUNTIF(Invoices!O:P,A756),0),IF(COUNTIF(Invoices!Q:R,A756)&lt;&gt;0,IF(COUNTIF(Invoices!Q:R,A756)&lt;&gt;0,SUMIF(Invoices!Q:R,A756,Invoices!R:R)/COUNTIF(Invoices!Q:R,A756),0),IF(COUNTIF(Invoices!S:T,A756)&lt;&gt;0,IF(COUNTIF(Invoices!S:T,A756)&lt;&gt;0,SUMIF(Invoices!S:T,A756,Invoices!T:T)/COUNTIF(Invoices!S:T,A756),0),IF(COUNTIF(Invoices!U:V,A756)&lt;&gt;0,IF(COUNTIF(Invoices!U:V,A756)&lt;&gt;0,SUMIF(Invoices!U:V,A756,Invoices!V:V)/COUNTIF(Invoices!U:V,A756),0),IF(COUNTIF(Invoices!W:X,A756)&lt;&gt;0,IF(COUNTIF(Invoices!W:X,A756)&lt;&gt;0,SUMIF(Invoices!W:X,A756,Invoices!X:X)/COUNTIF(Invoices!W:X,A756),0),IF(COUNTIF(Invoices!Y:Z,A756)&lt;&gt;0,IF(COUNTIF(Invoices!Y:Z,A756)&lt;&gt;0,SUMIF(Invoices!Y:Z,A756,Invoices!Z:Z)/COUNTIF(Invoices!Y:Z,A756),0),IF(COUNTIF(Invoices!AA:AB,A756)&lt;&gt;0,IF(COUNTIF(Invoices!AA:AB,A756)&lt;&gt;0,SUMIF(Invoices!AA:AB,A756,Invoices!AB:AB)/COUNTIF(Invoices!AA:AB,A756),0),IF(COUNTIF(Invoices!AC:AD,A756)&lt;&gt;0,IF(COUNTIF(Invoices!AC:AD,A756)&lt;&gt;0,SUMIF(Invoices!AC:AD,A756,Invoices!AD:AD)/COUNTIF(Invoices!AC:AD,A756),0),IF(COUNTIF(Invoices!AE:AF,A756)&lt;&gt;0,IF(COUNTIF(Invoices!AE:AF,A756)&lt;&gt;0,SUMIF(Invoices!AE:AF,A756,Invoices!AF:AF)/COUNTIF(Invoices!AE:AF,A756),0),IF(COUNTIF(Invoices!AG:AH,A756)&lt;&gt;0,IF(COUNTIF(Invoices!AG:AH,A756)&lt;&gt;0,SUMIF(Invoices!AG:AH,A756,Invoices!AH:AH)/COUNTIF(Invoices!AG:AH,A756),0),IF(COUNTIF(Invoices!AI:AJ,A756)&lt;&gt;0,IF(COUNTIF(Invoices!AI:AJ,A756)&lt;&gt;0,SUMIF(Invoices!AI:AJ,A756,Invoices!AJ:AJ)/COUNTIF(Invoices!AI:AJ,A756),0),IF(COUNTIF(Invoices!AK:AL,A756)&lt;&gt;0,IF(COUNTIF(Invoices!AK:AL,A756)&lt;&gt;0,SUMIF(Invoices!AK:AL,A756,Invoices!AL:AL)/COUNTIF(Invoices!AK:AL,A756),0),IF(COUNTIF(Invoices!AM:AN,A756)&lt;&gt;0,IF(COUNTIF(Invoices!AM:AN,A756)&lt;&gt;0,SUMIF(Invoices!AM:AN,A756,Invoices!AN:AN)/COUNTIF(Invoices!AM:AN,A756),0),"Not Available")))))))))))))))</f>
        <v>0.99</v>
      </c>
    </row>
    <row r="757" spans="1:5" ht="13" x14ac:dyDescent="0.15">
      <c r="A757" s="6" t="s">
        <v>1886</v>
      </c>
      <c r="B757" s="6" t="s">
        <v>1887</v>
      </c>
      <c r="C757" s="6" t="s">
        <v>1361</v>
      </c>
      <c r="D757" s="6" t="s">
        <v>1301</v>
      </c>
      <c r="E757" t="str">
        <f>IF(COUNTIF(Invoices!K:L,A757)&lt;&gt;0,IF(COUNTIF(Invoices!K:L,A757)&lt;&gt;0,SUMIF(Invoices!K:L,A757,Invoices!L:L)/COUNTIF(Invoices!K:L,A757),0),IF(COUNTIF(Invoices!M:N,A757)&lt;&gt;0,IF(COUNTIF(Invoices!M:N,A757)&lt;&gt;0,SUMIF(Invoices!M:N,A757,Invoices!N:N)/COUNTIF(Invoices!M:N,A757),0),IF(COUNTIF(Invoices!O:P,A757)&lt;&gt;0,IF(COUNTIF(Invoices!O:P,A757)&lt;&gt;0,SUMIF(Invoices!O:P,A757,Invoices!P:P)/COUNTIF(Invoices!O:P,A757),0),IF(COUNTIF(Invoices!Q:R,A757)&lt;&gt;0,IF(COUNTIF(Invoices!Q:R,A757)&lt;&gt;0,SUMIF(Invoices!Q:R,A757,Invoices!R:R)/COUNTIF(Invoices!Q:R,A757),0),IF(COUNTIF(Invoices!S:T,A757)&lt;&gt;0,IF(COUNTIF(Invoices!S:T,A757)&lt;&gt;0,SUMIF(Invoices!S:T,A757,Invoices!T:T)/COUNTIF(Invoices!S:T,A757),0),IF(COUNTIF(Invoices!U:V,A757)&lt;&gt;0,IF(COUNTIF(Invoices!U:V,A757)&lt;&gt;0,SUMIF(Invoices!U:V,A757,Invoices!V:V)/COUNTIF(Invoices!U:V,A757),0),IF(COUNTIF(Invoices!W:X,A757)&lt;&gt;0,IF(COUNTIF(Invoices!W:X,A757)&lt;&gt;0,SUMIF(Invoices!W:X,A757,Invoices!X:X)/COUNTIF(Invoices!W:X,A757),0),IF(COUNTIF(Invoices!Y:Z,A757)&lt;&gt;0,IF(COUNTIF(Invoices!Y:Z,A757)&lt;&gt;0,SUMIF(Invoices!Y:Z,A757,Invoices!Z:Z)/COUNTIF(Invoices!Y:Z,A757),0),IF(COUNTIF(Invoices!AA:AB,A757)&lt;&gt;0,IF(COUNTIF(Invoices!AA:AB,A757)&lt;&gt;0,SUMIF(Invoices!AA:AB,A757,Invoices!AB:AB)/COUNTIF(Invoices!AA:AB,A757),0),IF(COUNTIF(Invoices!AC:AD,A757)&lt;&gt;0,IF(COUNTIF(Invoices!AC:AD,A757)&lt;&gt;0,SUMIF(Invoices!AC:AD,A757,Invoices!AD:AD)/COUNTIF(Invoices!AC:AD,A757),0),IF(COUNTIF(Invoices!AE:AF,A757)&lt;&gt;0,IF(COUNTIF(Invoices!AE:AF,A757)&lt;&gt;0,SUMIF(Invoices!AE:AF,A757,Invoices!AF:AF)/COUNTIF(Invoices!AE:AF,A757),0),IF(COUNTIF(Invoices!AG:AH,A757)&lt;&gt;0,IF(COUNTIF(Invoices!AG:AH,A757)&lt;&gt;0,SUMIF(Invoices!AG:AH,A757,Invoices!AH:AH)/COUNTIF(Invoices!AG:AH,A757),0),IF(COUNTIF(Invoices!AI:AJ,A757)&lt;&gt;0,IF(COUNTIF(Invoices!AI:AJ,A757)&lt;&gt;0,SUMIF(Invoices!AI:AJ,A757,Invoices!AJ:AJ)/COUNTIF(Invoices!AI:AJ,A757),0),IF(COUNTIF(Invoices!AK:AL,A757)&lt;&gt;0,IF(COUNTIF(Invoices!AK:AL,A757)&lt;&gt;0,SUMIF(Invoices!AK:AL,A757,Invoices!AL:AL)/COUNTIF(Invoices!AK:AL,A757),0),IF(COUNTIF(Invoices!AM:AN,A757)&lt;&gt;0,IF(COUNTIF(Invoices!AM:AN,A757)&lt;&gt;0,SUMIF(Invoices!AM:AN,A757,Invoices!AN:AN)/COUNTIF(Invoices!AM:AN,A757),0),"Not Available")))))))))))))))</f>
        <v>Not Available</v>
      </c>
    </row>
    <row r="758" spans="1:5" ht="13" x14ac:dyDescent="0.15">
      <c r="A758" s="6" t="s">
        <v>1888</v>
      </c>
      <c r="B758" s="6" t="s">
        <v>1889</v>
      </c>
      <c r="C758" s="6" t="s">
        <v>1087</v>
      </c>
      <c r="D758" s="6" t="s">
        <v>522</v>
      </c>
      <c r="E758">
        <f ca="1">IF(COUNTIF(Invoices!K:L,A758)&lt;&gt;0,IF(COUNTIF(Invoices!K:L,A758)&lt;&gt;0,SUMIF(Invoices!K:L,A758,Invoices!L:L)/COUNTIF(Invoices!K:L,A758),0),IF(COUNTIF(Invoices!M:N,A758)&lt;&gt;0,IF(COUNTIF(Invoices!M:N,A758)&lt;&gt;0,SUMIF(Invoices!M:N,A758,Invoices!N:N)/COUNTIF(Invoices!M:N,A758),0),IF(COUNTIF(Invoices!O:P,A758)&lt;&gt;0,IF(COUNTIF(Invoices!O:P,A758)&lt;&gt;0,SUMIF(Invoices!O:P,A758,Invoices!P:P)/COUNTIF(Invoices!O:P,A758),0),IF(COUNTIF(Invoices!Q:R,A758)&lt;&gt;0,IF(COUNTIF(Invoices!Q:R,A758)&lt;&gt;0,SUMIF(Invoices!Q:R,A758,Invoices!R:R)/COUNTIF(Invoices!Q:R,A758),0),IF(COUNTIF(Invoices!S:T,A758)&lt;&gt;0,IF(COUNTIF(Invoices!S:T,A758)&lt;&gt;0,SUMIF(Invoices!S:T,A758,Invoices!T:T)/COUNTIF(Invoices!S:T,A758),0),IF(COUNTIF(Invoices!U:V,A758)&lt;&gt;0,IF(COUNTIF(Invoices!U:V,A758)&lt;&gt;0,SUMIF(Invoices!U:V,A758,Invoices!V:V)/COUNTIF(Invoices!U:V,A758),0),IF(COUNTIF(Invoices!W:X,A758)&lt;&gt;0,IF(COUNTIF(Invoices!W:X,A758)&lt;&gt;0,SUMIF(Invoices!W:X,A758,Invoices!X:X)/COUNTIF(Invoices!W:X,A758),0),IF(COUNTIF(Invoices!Y:Z,A758)&lt;&gt;0,IF(COUNTIF(Invoices!Y:Z,A758)&lt;&gt;0,SUMIF(Invoices!Y:Z,A758,Invoices!Z:Z)/COUNTIF(Invoices!Y:Z,A758),0),IF(COUNTIF(Invoices!AA:AB,A758)&lt;&gt;0,IF(COUNTIF(Invoices!AA:AB,A758)&lt;&gt;0,SUMIF(Invoices!AA:AB,A758,Invoices!AB:AB)/COUNTIF(Invoices!AA:AB,A758),0),IF(COUNTIF(Invoices!AC:AD,A758)&lt;&gt;0,IF(COUNTIF(Invoices!AC:AD,A758)&lt;&gt;0,SUMIF(Invoices!AC:AD,A758,Invoices!AD:AD)/COUNTIF(Invoices!AC:AD,A758),0),IF(COUNTIF(Invoices!AE:AF,A758)&lt;&gt;0,IF(COUNTIF(Invoices!AE:AF,A758)&lt;&gt;0,SUMIF(Invoices!AE:AF,A758,Invoices!AF:AF)/COUNTIF(Invoices!AE:AF,A758),0),IF(COUNTIF(Invoices!AG:AH,A758)&lt;&gt;0,IF(COUNTIF(Invoices!AG:AH,A758)&lt;&gt;0,SUMIF(Invoices!AG:AH,A758,Invoices!AH:AH)/COUNTIF(Invoices!AG:AH,A758),0),IF(COUNTIF(Invoices!AI:AJ,A758)&lt;&gt;0,IF(COUNTIF(Invoices!AI:AJ,A758)&lt;&gt;0,SUMIF(Invoices!AI:AJ,A758,Invoices!AJ:AJ)/COUNTIF(Invoices!AI:AJ,A758),0),IF(COUNTIF(Invoices!AK:AL,A758)&lt;&gt;0,IF(COUNTIF(Invoices!AK:AL,A758)&lt;&gt;0,SUMIF(Invoices!AK:AL,A758,Invoices!AL:AL)/COUNTIF(Invoices!AK:AL,A758),0),IF(COUNTIF(Invoices!AM:AN,A758)&lt;&gt;0,IF(COUNTIF(Invoices!AM:AN,A758)&lt;&gt;0,SUMIF(Invoices!AM:AN,A758,Invoices!AN:AN)/COUNTIF(Invoices!AM:AN,A758),0),"Not Available")))))))))))))))</f>
        <v>0.99</v>
      </c>
    </row>
    <row r="759" spans="1:5" ht="13" x14ac:dyDescent="0.15">
      <c r="A759" s="6" t="s">
        <v>1890</v>
      </c>
      <c r="B759" s="6" t="s">
        <v>1891</v>
      </c>
      <c r="C759" s="6" t="s">
        <v>1892</v>
      </c>
      <c r="D759" s="6" t="s">
        <v>1893</v>
      </c>
      <c r="E759">
        <f ca="1">IF(COUNTIF(Invoices!K:L,A759)&lt;&gt;0,IF(COUNTIF(Invoices!K:L,A759)&lt;&gt;0,SUMIF(Invoices!K:L,A759,Invoices!L:L)/COUNTIF(Invoices!K:L,A759),0),IF(COUNTIF(Invoices!M:N,A759)&lt;&gt;0,IF(COUNTIF(Invoices!M:N,A759)&lt;&gt;0,SUMIF(Invoices!M:N,A759,Invoices!N:N)/COUNTIF(Invoices!M:N,A759),0),IF(COUNTIF(Invoices!O:P,A759)&lt;&gt;0,IF(COUNTIF(Invoices!O:P,A759)&lt;&gt;0,SUMIF(Invoices!O:P,A759,Invoices!P:P)/COUNTIF(Invoices!O:P,A759),0),IF(COUNTIF(Invoices!Q:R,A759)&lt;&gt;0,IF(COUNTIF(Invoices!Q:R,A759)&lt;&gt;0,SUMIF(Invoices!Q:R,A759,Invoices!R:R)/COUNTIF(Invoices!Q:R,A759),0),IF(COUNTIF(Invoices!S:T,A759)&lt;&gt;0,IF(COUNTIF(Invoices!S:T,A759)&lt;&gt;0,SUMIF(Invoices!S:T,A759,Invoices!T:T)/COUNTIF(Invoices!S:T,A759),0),IF(COUNTIF(Invoices!U:V,A759)&lt;&gt;0,IF(COUNTIF(Invoices!U:V,A759)&lt;&gt;0,SUMIF(Invoices!U:V,A759,Invoices!V:V)/COUNTIF(Invoices!U:V,A759),0),IF(COUNTIF(Invoices!W:X,A759)&lt;&gt;0,IF(COUNTIF(Invoices!W:X,A759)&lt;&gt;0,SUMIF(Invoices!W:X,A759,Invoices!X:X)/COUNTIF(Invoices!W:X,A759),0),IF(COUNTIF(Invoices!Y:Z,A759)&lt;&gt;0,IF(COUNTIF(Invoices!Y:Z,A759)&lt;&gt;0,SUMIF(Invoices!Y:Z,A759,Invoices!Z:Z)/COUNTIF(Invoices!Y:Z,A759),0),IF(COUNTIF(Invoices!AA:AB,A759)&lt;&gt;0,IF(COUNTIF(Invoices!AA:AB,A759)&lt;&gt;0,SUMIF(Invoices!AA:AB,A759,Invoices!AB:AB)/COUNTIF(Invoices!AA:AB,A759),0),IF(COUNTIF(Invoices!AC:AD,A759)&lt;&gt;0,IF(COUNTIF(Invoices!AC:AD,A759)&lt;&gt;0,SUMIF(Invoices!AC:AD,A759,Invoices!AD:AD)/COUNTIF(Invoices!AC:AD,A759),0),IF(COUNTIF(Invoices!AE:AF,A759)&lt;&gt;0,IF(COUNTIF(Invoices!AE:AF,A759)&lt;&gt;0,SUMIF(Invoices!AE:AF,A759,Invoices!AF:AF)/COUNTIF(Invoices!AE:AF,A759),0),IF(COUNTIF(Invoices!AG:AH,A759)&lt;&gt;0,IF(COUNTIF(Invoices!AG:AH,A759)&lt;&gt;0,SUMIF(Invoices!AG:AH,A759,Invoices!AH:AH)/COUNTIF(Invoices!AG:AH,A759),0),IF(COUNTIF(Invoices!AI:AJ,A759)&lt;&gt;0,IF(COUNTIF(Invoices!AI:AJ,A759)&lt;&gt;0,SUMIF(Invoices!AI:AJ,A759,Invoices!AJ:AJ)/COUNTIF(Invoices!AI:AJ,A759),0),IF(COUNTIF(Invoices!AK:AL,A759)&lt;&gt;0,IF(COUNTIF(Invoices!AK:AL,A759)&lt;&gt;0,SUMIF(Invoices!AK:AL,A759,Invoices!AL:AL)/COUNTIF(Invoices!AK:AL,A759),0),IF(COUNTIF(Invoices!AM:AN,A759)&lt;&gt;0,IF(COUNTIF(Invoices!AM:AN,A759)&lt;&gt;0,SUMIF(Invoices!AM:AN,A759,Invoices!AN:AN)/COUNTIF(Invoices!AM:AN,A759),0),"Not Available")))))))))))))))</f>
        <v>0.99</v>
      </c>
    </row>
    <row r="760" spans="1:5" ht="13" x14ac:dyDescent="0.15">
      <c r="A760" s="6" t="s">
        <v>1894</v>
      </c>
      <c r="B760" s="6" t="s">
        <v>1501</v>
      </c>
      <c r="C760" s="6" t="s">
        <v>620</v>
      </c>
      <c r="D760" s="6" t="s">
        <v>574</v>
      </c>
      <c r="E760">
        <f ca="1">IF(COUNTIF(Invoices!K:L,A760)&lt;&gt;0,IF(COUNTIF(Invoices!K:L,A760)&lt;&gt;0,SUMIF(Invoices!K:L,A760,Invoices!L:L)/COUNTIF(Invoices!K:L,A760),0),IF(COUNTIF(Invoices!M:N,A760)&lt;&gt;0,IF(COUNTIF(Invoices!M:N,A760)&lt;&gt;0,SUMIF(Invoices!M:N,A760,Invoices!N:N)/COUNTIF(Invoices!M:N,A760),0),IF(COUNTIF(Invoices!O:P,A760)&lt;&gt;0,IF(COUNTIF(Invoices!O:P,A760)&lt;&gt;0,SUMIF(Invoices!O:P,A760,Invoices!P:P)/COUNTIF(Invoices!O:P,A760),0),IF(COUNTIF(Invoices!Q:R,A760)&lt;&gt;0,IF(COUNTIF(Invoices!Q:R,A760)&lt;&gt;0,SUMIF(Invoices!Q:R,A760,Invoices!R:R)/COUNTIF(Invoices!Q:R,A760),0),IF(COUNTIF(Invoices!S:T,A760)&lt;&gt;0,IF(COUNTIF(Invoices!S:T,A760)&lt;&gt;0,SUMIF(Invoices!S:T,A760,Invoices!T:T)/COUNTIF(Invoices!S:T,A760),0),IF(COUNTIF(Invoices!U:V,A760)&lt;&gt;0,IF(COUNTIF(Invoices!U:V,A760)&lt;&gt;0,SUMIF(Invoices!U:V,A760,Invoices!V:V)/COUNTIF(Invoices!U:V,A760),0),IF(COUNTIF(Invoices!W:X,A760)&lt;&gt;0,IF(COUNTIF(Invoices!W:X,A760)&lt;&gt;0,SUMIF(Invoices!W:X,A760,Invoices!X:X)/COUNTIF(Invoices!W:X,A760),0),IF(COUNTIF(Invoices!Y:Z,A760)&lt;&gt;0,IF(COUNTIF(Invoices!Y:Z,A760)&lt;&gt;0,SUMIF(Invoices!Y:Z,A760,Invoices!Z:Z)/COUNTIF(Invoices!Y:Z,A760),0),IF(COUNTIF(Invoices!AA:AB,A760)&lt;&gt;0,IF(COUNTIF(Invoices!AA:AB,A760)&lt;&gt;0,SUMIF(Invoices!AA:AB,A760,Invoices!AB:AB)/COUNTIF(Invoices!AA:AB,A760),0),IF(COUNTIF(Invoices!AC:AD,A760)&lt;&gt;0,IF(COUNTIF(Invoices!AC:AD,A760)&lt;&gt;0,SUMIF(Invoices!AC:AD,A760,Invoices!AD:AD)/COUNTIF(Invoices!AC:AD,A760),0),IF(COUNTIF(Invoices!AE:AF,A760)&lt;&gt;0,IF(COUNTIF(Invoices!AE:AF,A760)&lt;&gt;0,SUMIF(Invoices!AE:AF,A760,Invoices!AF:AF)/COUNTIF(Invoices!AE:AF,A760),0),IF(COUNTIF(Invoices!AG:AH,A760)&lt;&gt;0,IF(COUNTIF(Invoices!AG:AH,A760)&lt;&gt;0,SUMIF(Invoices!AG:AH,A760,Invoices!AH:AH)/COUNTIF(Invoices!AG:AH,A760),0),IF(COUNTIF(Invoices!AI:AJ,A760)&lt;&gt;0,IF(COUNTIF(Invoices!AI:AJ,A760)&lt;&gt;0,SUMIF(Invoices!AI:AJ,A760,Invoices!AJ:AJ)/COUNTIF(Invoices!AI:AJ,A760),0),IF(COUNTIF(Invoices!AK:AL,A760)&lt;&gt;0,IF(COUNTIF(Invoices!AK:AL,A760)&lt;&gt;0,SUMIF(Invoices!AK:AL,A760,Invoices!AL:AL)/COUNTIF(Invoices!AK:AL,A760),0),IF(COUNTIF(Invoices!AM:AN,A760)&lt;&gt;0,IF(COUNTIF(Invoices!AM:AN,A760)&lt;&gt;0,SUMIF(Invoices!AM:AN,A760,Invoices!AN:AN)/COUNTIF(Invoices!AM:AN,A760),0),"Not Available")))))))))))))))</f>
        <v>0.99</v>
      </c>
    </row>
    <row r="761" spans="1:5" ht="13" x14ac:dyDescent="0.15">
      <c r="A761" s="6" t="s">
        <v>1894</v>
      </c>
      <c r="B761" s="6" t="s">
        <v>1501</v>
      </c>
      <c r="C761" s="6" t="s">
        <v>1895</v>
      </c>
      <c r="D761" s="6" t="s">
        <v>574</v>
      </c>
      <c r="E761">
        <f ca="1">IF(COUNTIF(Invoices!K:L,A761)&lt;&gt;0,IF(COUNTIF(Invoices!K:L,A761)&lt;&gt;0,SUMIF(Invoices!K:L,A761,Invoices!L:L)/COUNTIF(Invoices!K:L,A761),0),IF(COUNTIF(Invoices!M:N,A761)&lt;&gt;0,IF(COUNTIF(Invoices!M:N,A761)&lt;&gt;0,SUMIF(Invoices!M:N,A761,Invoices!N:N)/COUNTIF(Invoices!M:N,A761),0),IF(COUNTIF(Invoices!O:P,A761)&lt;&gt;0,IF(COUNTIF(Invoices!O:P,A761)&lt;&gt;0,SUMIF(Invoices!O:P,A761,Invoices!P:P)/COUNTIF(Invoices!O:P,A761),0),IF(COUNTIF(Invoices!Q:R,A761)&lt;&gt;0,IF(COUNTIF(Invoices!Q:R,A761)&lt;&gt;0,SUMIF(Invoices!Q:R,A761,Invoices!R:R)/COUNTIF(Invoices!Q:R,A761),0),IF(COUNTIF(Invoices!S:T,A761)&lt;&gt;0,IF(COUNTIF(Invoices!S:T,A761)&lt;&gt;0,SUMIF(Invoices!S:T,A761,Invoices!T:T)/COUNTIF(Invoices!S:T,A761),0),IF(COUNTIF(Invoices!U:V,A761)&lt;&gt;0,IF(COUNTIF(Invoices!U:V,A761)&lt;&gt;0,SUMIF(Invoices!U:V,A761,Invoices!V:V)/COUNTIF(Invoices!U:V,A761),0),IF(COUNTIF(Invoices!W:X,A761)&lt;&gt;0,IF(COUNTIF(Invoices!W:X,A761)&lt;&gt;0,SUMIF(Invoices!W:X,A761,Invoices!X:X)/COUNTIF(Invoices!W:X,A761),0),IF(COUNTIF(Invoices!Y:Z,A761)&lt;&gt;0,IF(COUNTIF(Invoices!Y:Z,A761)&lt;&gt;0,SUMIF(Invoices!Y:Z,A761,Invoices!Z:Z)/COUNTIF(Invoices!Y:Z,A761),0),IF(COUNTIF(Invoices!AA:AB,A761)&lt;&gt;0,IF(COUNTIF(Invoices!AA:AB,A761)&lt;&gt;0,SUMIF(Invoices!AA:AB,A761,Invoices!AB:AB)/COUNTIF(Invoices!AA:AB,A761),0),IF(COUNTIF(Invoices!AC:AD,A761)&lt;&gt;0,IF(COUNTIF(Invoices!AC:AD,A761)&lt;&gt;0,SUMIF(Invoices!AC:AD,A761,Invoices!AD:AD)/COUNTIF(Invoices!AC:AD,A761),0),IF(COUNTIF(Invoices!AE:AF,A761)&lt;&gt;0,IF(COUNTIF(Invoices!AE:AF,A761)&lt;&gt;0,SUMIF(Invoices!AE:AF,A761,Invoices!AF:AF)/COUNTIF(Invoices!AE:AF,A761),0),IF(COUNTIF(Invoices!AG:AH,A761)&lt;&gt;0,IF(COUNTIF(Invoices!AG:AH,A761)&lt;&gt;0,SUMIF(Invoices!AG:AH,A761,Invoices!AH:AH)/COUNTIF(Invoices!AG:AH,A761),0),IF(COUNTIF(Invoices!AI:AJ,A761)&lt;&gt;0,IF(COUNTIF(Invoices!AI:AJ,A761)&lt;&gt;0,SUMIF(Invoices!AI:AJ,A761,Invoices!AJ:AJ)/COUNTIF(Invoices!AI:AJ,A761),0),IF(COUNTIF(Invoices!AK:AL,A761)&lt;&gt;0,IF(COUNTIF(Invoices!AK:AL,A761)&lt;&gt;0,SUMIF(Invoices!AK:AL,A761,Invoices!AL:AL)/COUNTIF(Invoices!AK:AL,A761),0),IF(COUNTIF(Invoices!AM:AN,A761)&lt;&gt;0,IF(COUNTIF(Invoices!AM:AN,A761)&lt;&gt;0,SUMIF(Invoices!AM:AN,A761,Invoices!AN:AN)/COUNTIF(Invoices!AM:AN,A761),0),"Not Available")))))))))))))))</f>
        <v>0.99</v>
      </c>
    </row>
    <row r="762" spans="1:5" ht="13" x14ac:dyDescent="0.15">
      <c r="A762" s="6" t="s">
        <v>1896</v>
      </c>
      <c r="B762" s="6" t="s">
        <v>1694</v>
      </c>
      <c r="C762" s="6" t="s">
        <v>1897</v>
      </c>
      <c r="D762" s="6" t="s">
        <v>1898</v>
      </c>
      <c r="E762" t="str">
        <f>IF(COUNTIF(Invoices!K:L,A762)&lt;&gt;0,IF(COUNTIF(Invoices!K:L,A762)&lt;&gt;0,SUMIF(Invoices!K:L,A762,Invoices!L:L)/COUNTIF(Invoices!K:L,A762),0),IF(COUNTIF(Invoices!M:N,A762)&lt;&gt;0,IF(COUNTIF(Invoices!M:N,A762)&lt;&gt;0,SUMIF(Invoices!M:N,A762,Invoices!N:N)/COUNTIF(Invoices!M:N,A762),0),IF(COUNTIF(Invoices!O:P,A762)&lt;&gt;0,IF(COUNTIF(Invoices!O:P,A762)&lt;&gt;0,SUMIF(Invoices!O:P,A762,Invoices!P:P)/COUNTIF(Invoices!O:P,A762),0),IF(COUNTIF(Invoices!Q:R,A762)&lt;&gt;0,IF(COUNTIF(Invoices!Q:R,A762)&lt;&gt;0,SUMIF(Invoices!Q:R,A762,Invoices!R:R)/COUNTIF(Invoices!Q:R,A762),0),IF(COUNTIF(Invoices!S:T,A762)&lt;&gt;0,IF(COUNTIF(Invoices!S:T,A762)&lt;&gt;0,SUMIF(Invoices!S:T,A762,Invoices!T:T)/COUNTIF(Invoices!S:T,A762),0),IF(COUNTIF(Invoices!U:V,A762)&lt;&gt;0,IF(COUNTIF(Invoices!U:V,A762)&lt;&gt;0,SUMIF(Invoices!U:V,A762,Invoices!V:V)/COUNTIF(Invoices!U:V,A762),0),IF(COUNTIF(Invoices!W:X,A762)&lt;&gt;0,IF(COUNTIF(Invoices!W:X,A762)&lt;&gt;0,SUMIF(Invoices!W:X,A762,Invoices!X:X)/COUNTIF(Invoices!W:X,A762),0),IF(COUNTIF(Invoices!Y:Z,A762)&lt;&gt;0,IF(COUNTIF(Invoices!Y:Z,A762)&lt;&gt;0,SUMIF(Invoices!Y:Z,A762,Invoices!Z:Z)/COUNTIF(Invoices!Y:Z,A762),0),IF(COUNTIF(Invoices!AA:AB,A762)&lt;&gt;0,IF(COUNTIF(Invoices!AA:AB,A762)&lt;&gt;0,SUMIF(Invoices!AA:AB,A762,Invoices!AB:AB)/COUNTIF(Invoices!AA:AB,A762),0),IF(COUNTIF(Invoices!AC:AD,A762)&lt;&gt;0,IF(COUNTIF(Invoices!AC:AD,A762)&lt;&gt;0,SUMIF(Invoices!AC:AD,A762,Invoices!AD:AD)/COUNTIF(Invoices!AC:AD,A762),0),IF(COUNTIF(Invoices!AE:AF,A762)&lt;&gt;0,IF(COUNTIF(Invoices!AE:AF,A762)&lt;&gt;0,SUMIF(Invoices!AE:AF,A762,Invoices!AF:AF)/COUNTIF(Invoices!AE:AF,A762),0),IF(COUNTIF(Invoices!AG:AH,A762)&lt;&gt;0,IF(COUNTIF(Invoices!AG:AH,A762)&lt;&gt;0,SUMIF(Invoices!AG:AH,A762,Invoices!AH:AH)/COUNTIF(Invoices!AG:AH,A762),0),IF(COUNTIF(Invoices!AI:AJ,A762)&lt;&gt;0,IF(COUNTIF(Invoices!AI:AJ,A762)&lt;&gt;0,SUMIF(Invoices!AI:AJ,A762,Invoices!AJ:AJ)/COUNTIF(Invoices!AI:AJ,A762),0),IF(COUNTIF(Invoices!AK:AL,A762)&lt;&gt;0,IF(COUNTIF(Invoices!AK:AL,A762)&lt;&gt;0,SUMIF(Invoices!AK:AL,A762,Invoices!AL:AL)/COUNTIF(Invoices!AK:AL,A762),0),IF(COUNTIF(Invoices!AM:AN,A762)&lt;&gt;0,IF(COUNTIF(Invoices!AM:AN,A762)&lt;&gt;0,SUMIF(Invoices!AM:AN,A762,Invoices!AN:AN)/COUNTIF(Invoices!AM:AN,A762),0),"Not Available")))))))))))))))</f>
        <v>Not Available</v>
      </c>
    </row>
    <row r="763" spans="1:5" ht="13" x14ac:dyDescent="0.15">
      <c r="A763" s="6" t="s">
        <v>1899</v>
      </c>
      <c r="C763" s="6" t="s">
        <v>1443</v>
      </c>
      <c r="D763" s="6" t="s">
        <v>574</v>
      </c>
      <c r="E763" t="str">
        <f>IF(COUNTIF(Invoices!K:L,A763)&lt;&gt;0,IF(COUNTIF(Invoices!K:L,A763)&lt;&gt;0,SUMIF(Invoices!K:L,A763,Invoices!L:L)/COUNTIF(Invoices!K:L,A763),0),IF(COUNTIF(Invoices!M:N,A763)&lt;&gt;0,IF(COUNTIF(Invoices!M:N,A763)&lt;&gt;0,SUMIF(Invoices!M:N,A763,Invoices!N:N)/COUNTIF(Invoices!M:N,A763),0),IF(COUNTIF(Invoices!O:P,A763)&lt;&gt;0,IF(COUNTIF(Invoices!O:P,A763)&lt;&gt;0,SUMIF(Invoices!O:P,A763,Invoices!P:P)/COUNTIF(Invoices!O:P,A763),0),IF(COUNTIF(Invoices!Q:R,A763)&lt;&gt;0,IF(COUNTIF(Invoices!Q:R,A763)&lt;&gt;0,SUMIF(Invoices!Q:R,A763,Invoices!R:R)/COUNTIF(Invoices!Q:R,A763),0),IF(COUNTIF(Invoices!S:T,A763)&lt;&gt;0,IF(COUNTIF(Invoices!S:T,A763)&lt;&gt;0,SUMIF(Invoices!S:T,A763,Invoices!T:T)/COUNTIF(Invoices!S:T,A763),0),IF(COUNTIF(Invoices!U:V,A763)&lt;&gt;0,IF(COUNTIF(Invoices!U:V,A763)&lt;&gt;0,SUMIF(Invoices!U:V,A763,Invoices!V:V)/COUNTIF(Invoices!U:V,A763),0),IF(COUNTIF(Invoices!W:X,A763)&lt;&gt;0,IF(COUNTIF(Invoices!W:X,A763)&lt;&gt;0,SUMIF(Invoices!W:X,A763,Invoices!X:X)/COUNTIF(Invoices!W:X,A763),0),IF(COUNTIF(Invoices!Y:Z,A763)&lt;&gt;0,IF(COUNTIF(Invoices!Y:Z,A763)&lt;&gt;0,SUMIF(Invoices!Y:Z,A763,Invoices!Z:Z)/COUNTIF(Invoices!Y:Z,A763),0),IF(COUNTIF(Invoices!AA:AB,A763)&lt;&gt;0,IF(COUNTIF(Invoices!AA:AB,A763)&lt;&gt;0,SUMIF(Invoices!AA:AB,A763,Invoices!AB:AB)/COUNTIF(Invoices!AA:AB,A763),0),IF(COUNTIF(Invoices!AC:AD,A763)&lt;&gt;0,IF(COUNTIF(Invoices!AC:AD,A763)&lt;&gt;0,SUMIF(Invoices!AC:AD,A763,Invoices!AD:AD)/COUNTIF(Invoices!AC:AD,A763),0),IF(COUNTIF(Invoices!AE:AF,A763)&lt;&gt;0,IF(COUNTIF(Invoices!AE:AF,A763)&lt;&gt;0,SUMIF(Invoices!AE:AF,A763,Invoices!AF:AF)/COUNTIF(Invoices!AE:AF,A763),0),IF(COUNTIF(Invoices!AG:AH,A763)&lt;&gt;0,IF(COUNTIF(Invoices!AG:AH,A763)&lt;&gt;0,SUMIF(Invoices!AG:AH,A763,Invoices!AH:AH)/COUNTIF(Invoices!AG:AH,A763),0),IF(COUNTIF(Invoices!AI:AJ,A763)&lt;&gt;0,IF(COUNTIF(Invoices!AI:AJ,A763)&lt;&gt;0,SUMIF(Invoices!AI:AJ,A763,Invoices!AJ:AJ)/COUNTIF(Invoices!AI:AJ,A763),0),IF(COUNTIF(Invoices!AK:AL,A763)&lt;&gt;0,IF(COUNTIF(Invoices!AK:AL,A763)&lt;&gt;0,SUMIF(Invoices!AK:AL,A763,Invoices!AL:AL)/COUNTIF(Invoices!AK:AL,A763),0),IF(COUNTIF(Invoices!AM:AN,A763)&lt;&gt;0,IF(COUNTIF(Invoices!AM:AN,A763)&lt;&gt;0,SUMIF(Invoices!AM:AN,A763,Invoices!AN:AN)/COUNTIF(Invoices!AM:AN,A763),0),"Not Available")))))))))))))))</f>
        <v>Not Available</v>
      </c>
    </row>
    <row r="764" spans="1:5" ht="13" x14ac:dyDescent="0.15">
      <c r="A764" s="6" t="s">
        <v>1900</v>
      </c>
      <c r="B764" s="6" t="s">
        <v>1901</v>
      </c>
      <c r="C764" s="6" t="s">
        <v>1195</v>
      </c>
      <c r="D764" s="6" t="s">
        <v>863</v>
      </c>
      <c r="E764" t="str">
        <f>IF(COUNTIF(Invoices!K:L,A764)&lt;&gt;0,IF(COUNTIF(Invoices!K:L,A764)&lt;&gt;0,SUMIF(Invoices!K:L,A764,Invoices!L:L)/COUNTIF(Invoices!K:L,A764),0),IF(COUNTIF(Invoices!M:N,A764)&lt;&gt;0,IF(COUNTIF(Invoices!M:N,A764)&lt;&gt;0,SUMIF(Invoices!M:N,A764,Invoices!N:N)/COUNTIF(Invoices!M:N,A764),0),IF(COUNTIF(Invoices!O:P,A764)&lt;&gt;0,IF(COUNTIF(Invoices!O:P,A764)&lt;&gt;0,SUMIF(Invoices!O:P,A764,Invoices!P:P)/COUNTIF(Invoices!O:P,A764),0),IF(COUNTIF(Invoices!Q:R,A764)&lt;&gt;0,IF(COUNTIF(Invoices!Q:R,A764)&lt;&gt;0,SUMIF(Invoices!Q:R,A764,Invoices!R:R)/COUNTIF(Invoices!Q:R,A764),0),IF(COUNTIF(Invoices!S:T,A764)&lt;&gt;0,IF(COUNTIF(Invoices!S:T,A764)&lt;&gt;0,SUMIF(Invoices!S:T,A764,Invoices!T:T)/COUNTIF(Invoices!S:T,A764),0),IF(COUNTIF(Invoices!U:V,A764)&lt;&gt;0,IF(COUNTIF(Invoices!U:V,A764)&lt;&gt;0,SUMIF(Invoices!U:V,A764,Invoices!V:V)/COUNTIF(Invoices!U:V,A764),0),IF(COUNTIF(Invoices!W:X,A764)&lt;&gt;0,IF(COUNTIF(Invoices!W:X,A764)&lt;&gt;0,SUMIF(Invoices!W:X,A764,Invoices!X:X)/COUNTIF(Invoices!W:X,A764),0),IF(COUNTIF(Invoices!Y:Z,A764)&lt;&gt;0,IF(COUNTIF(Invoices!Y:Z,A764)&lt;&gt;0,SUMIF(Invoices!Y:Z,A764,Invoices!Z:Z)/COUNTIF(Invoices!Y:Z,A764),0),IF(COUNTIF(Invoices!AA:AB,A764)&lt;&gt;0,IF(COUNTIF(Invoices!AA:AB,A764)&lt;&gt;0,SUMIF(Invoices!AA:AB,A764,Invoices!AB:AB)/COUNTIF(Invoices!AA:AB,A764),0),IF(COUNTIF(Invoices!AC:AD,A764)&lt;&gt;0,IF(COUNTIF(Invoices!AC:AD,A764)&lt;&gt;0,SUMIF(Invoices!AC:AD,A764,Invoices!AD:AD)/COUNTIF(Invoices!AC:AD,A764),0),IF(COUNTIF(Invoices!AE:AF,A764)&lt;&gt;0,IF(COUNTIF(Invoices!AE:AF,A764)&lt;&gt;0,SUMIF(Invoices!AE:AF,A764,Invoices!AF:AF)/COUNTIF(Invoices!AE:AF,A764),0),IF(COUNTIF(Invoices!AG:AH,A764)&lt;&gt;0,IF(COUNTIF(Invoices!AG:AH,A764)&lt;&gt;0,SUMIF(Invoices!AG:AH,A764,Invoices!AH:AH)/COUNTIF(Invoices!AG:AH,A764),0),IF(COUNTIF(Invoices!AI:AJ,A764)&lt;&gt;0,IF(COUNTIF(Invoices!AI:AJ,A764)&lt;&gt;0,SUMIF(Invoices!AI:AJ,A764,Invoices!AJ:AJ)/COUNTIF(Invoices!AI:AJ,A764),0),IF(COUNTIF(Invoices!AK:AL,A764)&lt;&gt;0,IF(COUNTIF(Invoices!AK:AL,A764)&lt;&gt;0,SUMIF(Invoices!AK:AL,A764,Invoices!AL:AL)/COUNTIF(Invoices!AK:AL,A764),0),IF(COUNTIF(Invoices!AM:AN,A764)&lt;&gt;0,IF(COUNTIF(Invoices!AM:AN,A764)&lt;&gt;0,SUMIF(Invoices!AM:AN,A764,Invoices!AN:AN)/COUNTIF(Invoices!AM:AN,A764),0),"Not Available")))))))))))))))</f>
        <v>Not Available</v>
      </c>
    </row>
    <row r="765" spans="1:5" ht="13" x14ac:dyDescent="0.15">
      <c r="A765" s="6" t="s">
        <v>1902</v>
      </c>
      <c r="C765" s="6" t="s">
        <v>1640</v>
      </c>
      <c r="D765" s="6" t="s">
        <v>1641</v>
      </c>
      <c r="E765">
        <f ca="1">IF(COUNTIF(Invoices!K:L,A765)&lt;&gt;0,IF(COUNTIF(Invoices!K:L,A765)&lt;&gt;0,SUMIF(Invoices!K:L,A765,Invoices!L:L)/COUNTIF(Invoices!K:L,A765),0),IF(COUNTIF(Invoices!M:N,A765)&lt;&gt;0,IF(COUNTIF(Invoices!M:N,A765)&lt;&gt;0,SUMIF(Invoices!M:N,A765,Invoices!N:N)/COUNTIF(Invoices!M:N,A765),0),IF(COUNTIF(Invoices!O:P,A765)&lt;&gt;0,IF(COUNTIF(Invoices!O:P,A765)&lt;&gt;0,SUMIF(Invoices!O:P,A765,Invoices!P:P)/COUNTIF(Invoices!O:P,A765),0),IF(COUNTIF(Invoices!Q:R,A765)&lt;&gt;0,IF(COUNTIF(Invoices!Q:R,A765)&lt;&gt;0,SUMIF(Invoices!Q:R,A765,Invoices!R:R)/COUNTIF(Invoices!Q:R,A765),0),IF(COUNTIF(Invoices!S:T,A765)&lt;&gt;0,IF(COUNTIF(Invoices!S:T,A765)&lt;&gt;0,SUMIF(Invoices!S:T,A765,Invoices!T:T)/COUNTIF(Invoices!S:T,A765),0),IF(COUNTIF(Invoices!U:V,A765)&lt;&gt;0,IF(COUNTIF(Invoices!U:V,A765)&lt;&gt;0,SUMIF(Invoices!U:V,A765,Invoices!V:V)/COUNTIF(Invoices!U:V,A765),0),IF(COUNTIF(Invoices!W:X,A765)&lt;&gt;0,IF(COUNTIF(Invoices!W:X,A765)&lt;&gt;0,SUMIF(Invoices!W:X,A765,Invoices!X:X)/COUNTIF(Invoices!W:X,A765),0),IF(COUNTIF(Invoices!Y:Z,A765)&lt;&gt;0,IF(COUNTIF(Invoices!Y:Z,A765)&lt;&gt;0,SUMIF(Invoices!Y:Z,A765,Invoices!Z:Z)/COUNTIF(Invoices!Y:Z,A765),0),IF(COUNTIF(Invoices!AA:AB,A765)&lt;&gt;0,IF(COUNTIF(Invoices!AA:AB,A765)&lt;&gt;0,SUMIF(Invoices!AA:AB,A765,Invoices!AB:AB)/COUNTIF(Invoices!AA:AB,A765),0),IF(COUNTIF(Invoices!AC:AD,A765)&lt;&gt;0,IF(COUNTIF(Invoices!AC:AD,A765)&lt;&gt;0,SUMIF(Invoices!AC:AD,A765,Invoices!AD:AD)/COUNTIF(Invoices!AC:AD,A765),0),IF(COUNTIF(Invoices!AE:AF,A765)&lt;&gt;0,IF(COUNTIF(Invoices!AE:AF,A765)&lt;&gt;0,SUMIF(Invoices!AE:AF,A765,Invoices!AF:AF)/COUNTIF(Invoices!AE:AF,A765),0),IF(COUNTIF(Invoices!AG:AH,A765)&lt;&gt;0,IF(COUNTIF(Invoices!AG:AH,A765)&lt;&gt;0,SUMIF(Invoices!AG:AH,A765,Invoices!AH:AH)/COUNTIF(Invoices!AG:AH,A765),0),IF(COUNTIF(Invoices!AI:AJ,A765)&lt;&gt;0,IF(COUNTIF(Invoices!AI:AJ,A765)&lt;&gt;0,SUMIF(Invoices!AI:AJ,A765,Invoices!AJ:AJ)/COUNTIF(Invoices!AI:AJ,A765),0),IF(COUNTIF(Invoices!AK:AL,A765)&lt;&gt;0,IF(COUNTIF(Invoices!AK:AL,A765)&lt;&gt;0,SUMIF(Invoices!AK:AL,A765,Invoices!AL:AL)/COUNTIF(Invoices!AK:AL,A765),0),IF(COUNTIF(Invoices!AM:AN,A765)&lt;&gt;0,IF(COUNTIF(Invoices!AM:AN,A765)&lt;&gt;0,SUMIF(Invoices!AM:AN,A765,Invoices!AN:AN)/COUNTIF(Invoices!AM:AN,A765),0),"Not Available")))))))))))))))</f>
        <v>0.99</v>
      </c>
    </row>
    <row r="766" spans="1:5" ht="13" x14ac:dyDescent="0.15">
      <c r="A766" s="6" t="s">
        <v>1903</v>
      </c>
      <c r="B766" s="6" t="s">
        <v>799</v>
      </c>
      <c r="C766" s="6" t="s">
        <v>800</v>
      </c>
      <c r="D766" s="6" t="s">
        <v>758</v>
      </c>
      <c r="E766" t="str">
        <f>IF(COUNTIF(Invoices!K:L,A766)&lt;&gt;0,IF(COUNTIF(Invoices!K:L,A766)&lt;&gt;0,SUMIF(Invoices!K:L,A766,Invoices!L:L)/COUNTIF(Invoices!K:L,A766),0),IF(COUNTIF(Invoices!M:N,A766)&lt;&gt;0,IF(COUNTIF(Invoices!M:N,A766)&lt;&gt;0,SUMIF(Invoices!M:N,A766,Invoices!N:N)/COUNTIF(Invoices!M:N,A766),0),IF(COUNTIF(Invoices!O:P,A766)&lt;&gt;0,IF(COUNTIF(Invoices!O:P,A766)&lt;&gt;0,SUMIF(Invoices!O:P,A766,Invoices!P:P)/COUNTIF(Invoices!O:P,A766),0),IF(COUNTIF(Invoices!Q:R,A766)&lt;&gt;0,IF(COUNTIF(Invoices!Q:R,A766)&lt;&gt;0,SUMIF(Invoices!Q:R,A766,Invoices!R:R)/COUNTIF(Invoices!Q:R,A766),0),IF(COUNTIF(Invoices!S:T,A766)&lt;&gt;0,IF(COUNTIF(Invoices!S:T,A766)&lt;&gt;0,SUMIF(Invoices!S:T,A766,Invoices!T:T)/COUNTIF(Invoices!S:T,A766),0),IF(COUNTIF(Invoices!U:V,A766)&lt;&gt;0,IF(COUNTIF(Invoices!U:V,A766)&lt;&gt;0,SUMIF(Invoices!U:V,A766,Invoices!V:V)/COUNTIF(Invoices!U:V,A766),0),IF(COUNTIF(Invoices!W:X,A766)&lt;&gt;0,IF(COUNTIF(Invoices!W:X,A766)&lt;&gt;0,SUMIF(Invoices!W:X,A766,Invoices!X:X)/COUNTIF(Invoices!W:X,A766),0),IF(COUNTIF(Invoices!Y:Z,A766)&lt;&gt;0,IF(COUNTIF(Invoices!Y:Z,A766)&lt;&gt;0,SUMIF(Invoices!Y:Z,A766,Invoices!Z:Z)/COUNTIF(Invoices!Y:Z,A766),0),IF(COUNTIF(Invoices!AA:AB,A766)&lt;&gt;0,IF(COUNTIF(Invoices!AA:AB,A766)&lt;&gt;0,SUMIF(Invoices!AA:AB,A766,Invoices!AB:AB)/COUNTIF(Invoices!AA:AB,A766),0),IF(COUNTIF(Invoices!AC:AD,A766)&lt;&gt;0,IF(COUNTIF(Invoices!AC:AD,A766)&lt;&gt;0,SUMIF(Invoices!AC:AD,A766,Invoices!AD:AD)/COUNTIF(Invoices!AC:AD,A766),0),IF(COUNTIF(Invoices!AE:AF,A766)&lt;&gt;0,IF(COUNTIF(Invoices!AE:AF,A766)&lt;&gt;0,SUMIF(Invoices!AE:AF,A766,Invoices!AF:AF)/COUNTIF(Invoices!AE:AF,A766),0),IF(COUNTIF(Invoices!AG:AH,A766)&lt;&gt;0,IF(COUNTIF(Invoices!AG:AH,A766)&lt;&gt;0,SUMIF(Invoices!AG:AH,A766,Invoices!AH:AH)/COUNTIF(Invoices!AG:AH,A766),0),IF(COUNTIF(Invoices!AI:AJ,A766)&lt;&gt;0,IF(COUNTIF(Invoices!AI:AJ,A766)&lt;&gt;0,SUMIF(Invoices!AI:AJ,A766,Invoices!AJ:AJ)/COUNTIF(Invoices!AI:AJ,A766),0),IF(COUNTIF(Invoices!AK:AL,A766)&lt;&gt;0,IF(COUNTIF(Invoices!AK:AL,A766)&lt;&gt;0,SUMIF(Invoices!AK:AL,A766,Invoices!AL:AL)/COUNTIF(Invoices!AK:AL,A766),0),IF(COUNTIF(Invoices!AM:AN,A766)&lt;&gt;0,IF(COUNTIF(Invoices!AM:AN,A766)&lt;&gt;0,SUMIF(Invoices!AM:AN,A766,Invoices!AN:AN)/COUNTIF(Invoices!AM:AN,A766),0),"Not Available")))))))))))))))</f>
        <v>Not Available</v>
      </c>
    </row>
    <row r="767" spans="1:5" ht="13" x14ac:dyDescent="0.15">
      <c r="A767" s="6" t="s">
        <v>1904</v>
      </c>
      <c r="B767" s="6" t="s">
        <v>1905</v>
      </c>
      <c r="C767" s="6" t="s">
        <v>1906</v>
      </c>
      <c r="D767" s="6" t="s">
        <v>1907</v>
      </c>
      <c r="E767">
        <f ca="1">IF(COUNTIF(Invoices!K:L,A767)&lt;&gt;0,IF(COUNTIF(Invoices!K:L,A767)&lt;&gt;0,SUMIF(Invoices!K:L,A767,Invoices!L:L)/COUNTIF(Invoices!K:L,A767),0),IF(COUNTIF(Invoices!M:N,A767)&lt;&gt;0,IF(COUNTIF(Invoices!M:N,A767)&lt;&gt;0,SUMIF(Invoices!M:N,A767,Invoices!N:N)/COUNTIF(Invoices!M:N,A767),0),IF(COUNTIF(Invoices!O:P,A767)&lt;&gt;0,IF(COUNTIF(Invoices!O:P,A767)&lt;&gt;0,SUMIF(Invoices!O:P,A767,Invoices!P:P)/COUNTIF(Invoices!O:P,A767),0),IF(COUNTIF(Invoices!Q:R,A767)&lt;&gt;0,IF(COUNTIF(Invoices!Q:R,A767)&lt;&gt;0,SUMIF(Invoices!Q:R,A767,Invoices!R:R)/COUNTIF(Invoices!Q:R,A767),0),IF(COUNTIF(Invoices!S:T,A767)&lt;&gt;0,IF(COUNTIF(Invoices!S:T,A767)&lt;&gt;0,SUMIF(Invoices!S:T,A767,Invoices!T:T)/COUNTIF(Invoices!S:T,A767),0),IF(COUNTIF(Invoices!U:V,A767)&lt;&gt;0,IF(COUNTIF(Invoices!U:V,A767)&lt;&gt;0,SUMIF(Invoices!U:V,A767,Invoices!V:V)/COUNTIF(Invoices!U:V,A767),0),IF(COUNTIF(Invoices!W:X,A767)&lt;&gt;0,IF(COUNTIF(Invoices!W:X,A767)&lt;&gt;0,SUMIF(Invoices!W:X,A767,Invoices!X:X)/COUNTIF(Invoices!W:X,A767),0),IF(COUNTIF(Invoices!Y:Z,A767)&lt;&gt;0,IF(COUNTIF(Invoices!Y:Z,A767)&lt;&gt;0,SUMIF(Invoices!Y:Z,A767,Invoices!Z:Z)/COUNTIF(Invoices!Y:Z,A767),0),IF(COUNTIF(Invoices!AA:AB,A767)&lt;&gt;0,IF(COUNTIF(Invoices!AA:AB,A767)&lt;&gt;0,SUMIF(Invoices!AA:AB,A767,Invoices!AB:AB)/COUNTIF(Invoices!AA:AB,A767),0),IF(COUNTIF(Invoices!AC:AD,A767)&lt;&gt;0,IF(COUNTIF(Invoices!AC:AD,A767)&lt;&gt;0,SUMIF(Invoices!AC:AD,A767,Invoices!AD:AD)/COUNTIF(Invoices!AC:AD,A767),0),IF(COUNTIF(Invoices!AE:AF,A767)&lt;&gt;0,IF(COUNTIF(Invoices!AE:AF,A767)&lt;&gt;0,SUMIF(Invoices!AE:AF,A767,Invoices!AF:AF)/COUNTIF(Invoices!AE:AF,A767),0),IF(COUNTIF(Invoices!AG:AH,A767)&lt;&gt;0,IF(COUNTIF(Invoices!AG:AH,A767)&lt;&gt;0,SUMIF(Invoices!AG:AH,A767,Invoices!AH:AH)/COUNTIF(Invoices!AG:AH,A767),0),IF(COUNTIF(Invoices!AI:AJ,A767)&lt;&gt;0,IF(COUNTIF(Invoices!AI:AJ,A767)&lt;&gt;0,SUMIF(Invoices!AI:AJ,A767,Invoices!AJ:AJ)/COUNTIF(Invoices!AI:AJ,A767),0),IF(COUNTIF(Invoices!AK:AL,A767)&lt;&gt;0,IF(COUNTIF(Invoices!AK:AL,A767)&lt;&gt;0,SUMIF(Invoices!AK:AL,A767,Invoices!AL:AL)/COUNTIF(Invoices!AK:AL,A767),0),IF(COUNTIF(Invoices!AM:AN,A767)&lt;&gt;0,IF(COUNTIF(Invoices!AM:AN,A767)&lt;&gt;0,SUMIF(Invoices!AM:AN,A767,Invoices!AN:AN)/COUNTIF(Invoices!AM:AN,A767),0),"Not Available")))))))))))))))</f>
        <v>0.99</v>
      </c>
    </row>
    <row r="768" spans="1:5" ht="13" x14ac:dyDescent="0.15">
      <c r="A768" s="6" t="s">
        <v>1908</v>
      </c>
      <c r="C768" s="6" t="s">
        <v>983</v>
      </c>
      <c r="D768" s="6" t="s">
        <v>797</v>
      </c>
      <c r="E768" t="str">
        <f>IF(COUNTIF(Invoices!K:L,A768)&lt;&gt;0,IF(COUNTIF(Invoices!K:L,A768)&lt;&gt;0,SUMIF(Invoices!K:L,A768,Invoices!L:L)/COUNTIF(Invoices!K:L,A768),0),IF(COUNTIF(Invoices!M:N,A768)&lt;&gt;0,IF(COUNTIF(Invoices!M:N,A768)&lt;&gt;0,SUMIF(Invoices!M:N,A768,Invoices!N:N)/COUNTIF(Invoices!M:N,A768),0),IF(COUNTIF(Invoices!O:P,A768)&lt;&gt;0,IF(COUNTIF(Invoices!O:P,A768)&lt;&gt;0,SUMIF(Invoices!O:P,A768,Invoices!P:P)/COUNTIF(Invoices!O:P,A768),0),IF(COUNTIF(Invoices!Q:R,A768)&lt;&gt;0,IF(COUNTIF(Invoices!Q:R,A768)&lt;&gt;0,SUMIF(Invoices!Q:R,A768,Invoices!R:R)/COUNTIF(Invoices!Q:R,A768),0),IF(COUNTIF(Invoices!S:T,A768)&lt;&gt;0,IF(COUNTIF(Invoices!S:T,A768)&lt;&gt;0,SUMIF(Invoices!S:T,A768,Invoices!T:T)/COUNTIF(Invoices!S:T,A768),0),IF(COUNTIF(Invoices!U:V,A768)&lt;&gt;0,IF(COUNTIF(Invoices!U:V,A768)&lt;&gt;0,SUMIF(Invoices!U:V,A768,Invoices!V:V)/COUNTIF(Invoices!U:V,A768),0),IF(COUNTIF(Invoices!W:X,A768)&lt;&gt;0,IF(COUNTIF(Invoices!W:X,A768)&lt;&gt;0,SUMIF(Invoices!W:X,A768,Invoices!X:X)/COUNTIF(Invoices!W:X,A768),0),IF(COUNTIF(Invoices!Y:Z,A768)&lt;&gt;0,IF(COUNTIF(Invoices!Y:Z,A768)&lt;&gt;0,SUMIF(Invoices!Y:Z,A768,Invoices!Z:Z)/COUNTIF(Invoices!Y:Z,A768),0),IF(COUNTIF(Invoices!AA:AB,A768)&lt;&gt;0,IF(COUNTIF(Invoices!AA:AB,A768)&lt;&gt;0,SUMIF(Invoices!AA:AB,A768,Invoices!AB:AB)/COUNTIF(Invoices!AA:AB,A768),0),IF(COUNTIF(Invoices!AC:AD,A768)&lt;&gt;0,IF(COUNTIF(Invoices!AC:AD,A768)&lt;&gt;0,SUMIF(Invoices!AC:AD,A768,Invoices!AD:AD)/COUNTIF(Invoices!AC:AD,A768),0),IF(COUNTIF(Invoices!AE:AF,A768)&lt;&gt;0,IF(COUNTIF(Invoices!AE:AF,A768)&lt;&gt;0,SUMIF(Invoices!AE:AF,A768,Invoices!AF:AF)/COUNTIF(Invoices!AE:AF,A768),0),IF(COUNTIF(Invoices!AG:AH,A768)&lt;&gt;0,IF(COUNTIF(Invoices!AG:AH,A768)&lt;&gt;0,SUMIF(Invoices!AG:AH,A768,Invoices!AH:AH)/COUNTIF(Invoices!AG:AH,A768),0),IF(COUNTIF(Invoices!AI:AJ,A768)&lt;&gt;0,IF(COUNTIF(Invoices!AI:AJ,A768)&lt;&gt;0,SUMIF(Invoices!AI:AJ,A768,Invoices!AJ:AJ)/COUNTIF(Invoices!AI:AJ,A768),0),IF(COUNTIF(Invoices!AK:AL,A768)&lt;&gt;0,IF(COUNTIF(Invoices!AK:AL,A768)&lt;&gt;0,SUMIF(Invoices!AK:AL,A768,Invoices!AL:AL)/COUNTIF(Invoices!AK:AL,A768),0),IF(COUNTIF(Invoices!AM:AN,A768)&lt;&gt;0,IF(COUNTIF(Invoices!AM:AN,A768)&lt;&gt;0,SUMIF(Invoices!AM:AN,A768,Invoices!AN:AN)/COUNTIF(Invoices!AM:AN,A768),0),"Not Available")))))))))))))))</f>
        <v>Not Available</v>
      </c>
    </row>
    <row r="769" spans="1:5" ht="13" x14ac:dyDescent="0.15">
      <c r="A769" s="6" t="s">
        <v>1909</v>
      </c>
      <c r="B769" s="6" t="s">
        <v>1910</v>
      </c>
      <c r="C769" s="6" t="s">
        <v>1121</v>
      </c>
      <c r="D769" s="6" t="s">
        <v>562</v>
      </c>
      <c r="E769">
        <f ca="1">IF(COUNTIF(Invoices!K:L,A769)&lt;&gt;0,IF(COUNTIF(Invoices!K:L,A769)&lt;&gt;0,SUMIF(Invoices!K:L,A769,Invoices!L:L)/COUNTIF(Invoices!K:L,A769),0),IF(COUNTIF(Invoices!M:N,A769)&lt;&gt;0,IF(COUNTIF(Invoices!M:N,A769)&lt;&gt;0,SUMIF(Invoices!M:N,A769,Invoices!N:N)/COUNTIF(Invoices!M:N,A769),0),IF(COUNTIF(Invoices!O:P,A769)&lt;&gt;0,IF(COUNTIF(Invoices!O:P,A769)&lt;&gt;0,SUMIF(Invoices!O:P,A769,Invoices!P:P)/COUNTIF(Invoices!O:P,A769),0),IF(COUNTIF(Invoices!Q:R,A769)&lt;&gt;0,IF(COUNTIF(Invoices!Q:R,A769)&lt;&gt;0,SUMIF(Invoices!Q:R,A769,Invoices!R:R)/COUNTIF(Invoices!Q:R,A769),0),IF(COUNTIF(Invoices!S:T,A769)&lt;&gt;0,IF(COUNTIF(Invoices!S:T,A769)&lt;&gt;0,SUMIF(Invoices!S:T,A769,Invoices!T:T)/COUNTIF(Invoices!S:T,A769),0),IF(COUNTIF(Invoices!U:V,A769)&lt;&gt;0,IF(COUNTIF(Invoices!U:V,A769)&lt;&gt;0,SUMIF(Invoices!U:V,A769,Invoices!V:V)/COUNTIF(Invoices!U:V,A769),0),IF(COUNTIF(Invoices!W:X,A769)&lt;&gt;0,IF(COUNTIF(Invoices!W:X,A769)&lt;&gt;0,SUMIF(Invoices!W:X,A769,Invoices!X:X)/COUNTIF(Invoices!W:X,A769),0),IF(COUNTIF(Invoices!Y:Z,A769)&lt;&gt;0,IF(COUNTIF(Invoices!Y:Z,A769)&lt;&gt;0,SUMIF(Invoices!Y:Z,A769,Invoices!Z:Z)/COUNTIF(Invoices!Y:Z,A769),0),IF(COUNTIF(Invoices!AA:AB,A769)&lt;&gt;0,IF(COUNTIF(Invoices!AA:AB,A769)&lt;&gt;0,SUMIF(Invoices!AA:AB,A769,Invoices!AB:AB)/COUNTIF(Invoices!AA:AB,A769),0),IF(COUNTIF(Invoices!AC:AD,A769)&lt;&gt;0,IF(COUNTIF(Invoices!AC:AD,A769)&lt;&gt;0,SUMIF(Invoices!AC:AD,A769,Invoices!AD:AD)/COUNTIF(Invoices!AC:AD,A769),0),IF(COUNTIF(Invoices!AE:AF,A769)&lt;&gt;0,IF(COUNTIF(Invoices!AE:AF,A769)&lt;&gt;0,SUMIF(Invoices!AE:AF,A769,Invoices!AF:AF)/COUNTIF(Invoices!AE:AF,A769),0),IF(COUNTIF(Invoices!AG:AH,A769)&lt;&gt;0,IF(COUNTIF(Invoices!AG:AH,A769)&lt;&gt;0,SUMIF(Invoices!AG:AH,A769,Invoices!AH:AH)/COUNTIF(Invoices!AG:AH,A769),0),IF(COUNTIF(Invoices!AI:AJ,A769)&lt;&gt;0,IF(COUNTIF(Invoices!AI:AJ,A769)&lt;&gt;0,SUMIF(Invoices!AI:AJ,A769,Invoices!AJ:AJ)/COUNTIF(Invoices!AI:AJ,A769),0),IF(COUNTIF(Invoices!AK:AL,A769)&lt;&gt;0,IF(COUNTIF(Invoices!AK:AL,A769)&lt;&gt;0,SUMIF(Invoices!AK:AL,A769,Invoices!AL:AL)/COUNTIF(Invoices!AK:AL,A769),0),IF(COUNTIF(Invoices!AM:AN,A769)&lt;&gt;0,IF(COUNTIF(Invoices!AM:AN,A769)&lt;&gt;0,SUMIF(Invoices!AM:AN,A769,Invoices!AN:AN)/COUNTIF(Invoices!AM:AN,A769),0),"Not Available")))))))))))))))</f>
        <v>0.99</v>
      </c>
    </row>
    <row r="770" spans="1:5" ht="13" x14ac:dyDescent="0.15">
      <c r="A770" s="6" t="s">
        <v>1911</v>
      </c>
      <c r="C770" s="6" t="s">
        <v>692</v>
      </c>
      <c r="D770" s="6" t="s">
        <v>693</v>
      </c>
      <c r="E770" t="str">
        <f>IF(COUNTIF(Invoices!K:L,A770)&lt;&gt;0,IF(COUNTIF(Invoices!K:L,A770)&lt;&gt;0,SUMIF(Invoices!K:L,A770,Invoices!L:L)/COUNTIF(Invoices!K:L,A770),0),IF(COUNTIF(Invoices!M:N,A770)&lt;&gt;0,IF(COUNTIF(Invoices!M:N,A770)&lt;&gt;0,SUMIF(Invoices!M:N,A770,Invoices!N:N)/COUNTIF(Invoices!M:N,A770),0),IF(COUNTIF(Invoices!O:P,A770)&lt;&gt;0,IF(COUNTIF(Invoices!O:P,A770)&lt;&gt;0,SUMIF(Invoices!O:P,A770,Invoices!P:P)/COUNTIF(Invoices!O:P,A770),0),IF(COUNTIF(Invoices!Q:R,A770)&lt;&gt;0,IF(COUNTIF(Invoices!Q:R,A770)&lt;&gt;0,SUMIF(Invoices!Q:R,A770,Invoices!R:R)/COUNTIF(Invoices!Q:R,A770),0),IF(COUNTIF(Invoices!S:T,A770)&lt;&gt;0,IF(COUNTIF(Invoices!S:T,A770)&lt;&gt;0,SUMIF(Invoices!S:T,A770,Invoices!T:T)/COUNTIF(Invoices!S:T,A770),0),IF(COUNTIF(Invoices!U:V,A770)&lt;&gt;0,IF(COUNTIF(Invoices!U:V,A770)&lt;&gt;0,SUMIF(Invoices!U:V,A770,Invoices!V:V)/COUNTIF(Invoices!U:V,A770),0),IF(COUNTIF(Invoices!W:X,A770)&lt;&gt;0,IF(COUNTIF(Invoices!W:X,A770)&lt;&gt;0,SUMIF(Invoices!W:X,A770,Invoices!X:X)/COUNTIF(Invoices!W:X,A770),0),IF(COUNTIF(Invoices!Y:Z,A770)&lt;&gt;0,IF(COUNTIF(Invoices!Y:Z,A770)&lt;&gt;0,SUMIF(Invoices!Y:Z,A770,Invoices!Z:Z)/COUNTIF(Invoices!Y:Z,A770),0),IF(COUNTIF(Invoices!AA:AB,A770)&lt;&gt;0,IF(COUNTIF(Invoices!AA:AB,A770)&lt;&gt;0,SUMIF(Invoices!AA:AB,A770,Invoices!AB:AB)/COUNTIF(Invoices!AA:AB,A770),0),IF(COUNTIF(Invoices!AC:AD,A770)&lt;&gt;0,IF(COUNTIF(Invoices!AC:AD,A770)&lt;&gt;0,SUMIF(Invoices!AC:AD,A770,Invoices!AD:AD)/COUNTIF(Invoices!AC:AD,A770),0),IF(COUNTIF(Invoices!AE:AF,A770)&lt;&gt;0,IF(COUNTIF(Invoices!AE:AF,A770)&lt;&gt;0,SUMIF(Invoices!AE:AF,A770,Invoices!AF:AF)/COUNTIF(Invoices!AE:AF,A770),0),IF(COUNTIF(Invoices!AG:AH,A770)&lt;&gt;0,IF(COUNTIF(Invoices!AG:AH,A770)&lt;&gt;0,SUMIF(Invoices!AG:AH,A770,Invoices!AH:AH)/COUNTIF(Invoices!AG:AH,A770),0),IF(COUNTIF(Invoices!AI:AJ,A770)&lt;&gt;0,IF(COUNTIF(Invoices!AI:AJ,A770)&lt;&gt;0,SUMIF(Invoices!AI:AJ,A770,Invoices!AJ:AJ)/COUNTIF(Invoices!AI:AJ,A770),0),IF(COUNTIF(Invoices!AK:AL,A770)&lt;&gt;0,IF(COUNTIF(Invoices!AK:AL,A770)&lt;&gt;0,SUMIF(Invoices!AK:AL,A770,Invoices!AL:AL)/COUNTIF(Invoices!AK:AL,A770),0),IF(COUNTIF(Invoices!AM:AN,A770)&lt;&gt;0,IF(COUNTIF(Invoices!AM:AN,A770)&lt;&gt;0,SUMIF(Invoices!AM:AN,A770,Invoices!AN:AN)/COUNTIF(Invoices!AM:AN,A770),0),"Not Available")))))))))))))))</f>
        <v>Not Available</v>
      </c>
    </row>
    <row r="771" spans="1:5" ht="13" x14ac:dyDescent="0.15">
      <c r="A771" s="6" t="s">
        <v>1912</v>
      </c>
      <c r="B771" s="6" t="s">
        <v>1913</v>
      </c>
      <c r="C771" s="6" t="s">
        <v>1280</v>
      </c>
      <c r="D771" s="6" t="s">
        <v>1281</v>
      </c>
      <c r="E771">
        <f ca="1">IF(COUNTIF(Invoices!K:L,A771)&lt;&gt;0,IF(COUNTIF(Invoices!K:L,A771)&lt;&gt;0,SUMIF(Invoices!K:L,A771,Invoices!L:L)/COUNTIF(Invoices!K:L,A771),0),IF(COUNTIF(Invoices!M:N,A771)&lt;&gt;0,IF(COUNTIF(Invoices!M:N,A771)&lt;&gt;0,SUMIF(Invoices!M:N,A771,Invoices!N:N)/COUNTIF(Invoices!M:N,A771),0),IF(COUNTIF(Invoices!O:P,A771)&lt;&gt;0,IF(COUNTIF(Invoices!O:P,A771)&lt;&gt;0,SUMIF(Invoices!O:P,A771,Invoices!P:P)/COUNTIF(Invoices!O:P,A771),0),IF(COUNTIF(Invoices!Q:R,A771)&lt;&gt;0,IF(COUNTIF(Invoices!Q:R,A771)&lt;&gt;0,SUMIF(Invoices!Q:R,A771,Invoices!R:R)/COUNTIF(Invoices!Q:R,A771),0),IF(COUNTIF(Invoices!S:T,A771)&lt;&gt;0,IF(COUNTIF(Invoices!S:T,A771)&lt;&gt;0,SUMIF(Invoices!S:T,A771,Invoices!T:T)/COUNTIF(Invoices!S:T,A771),0),IF(COUNTIF(Invoices!U:V,A771)&lt;&gt;0,IF(COUNTIF(Invoices!U:V,A771)&lt;&gt;0,SUMIF(Invoices!U:V,A771,Invoices!V:V)/COUNTIF(Invoices!U:V,A771),0),IF(COUNTIF(Invoices!W:X,A771)&lt;&gt;0,IF(COUNTIF(Invoices!W:X,A771)&lt;&gt;0,SUMIF(Invoices!W:X,A771,Invoices!X:X)/COUNTIF(Invoices!W:X,A771),0),IF(COUNTIF(Invoices!Y:Z,A771)&lt;&gt;0,IF(COUNTIF(Invoices!Y:Z,A771)&lt;&gt;0,SUMIF(Invoices!Y:Z,A771,Invoices!Z:Z)/COUNTIF(Invoices!Y:Z,A771),0),IF(COUNTIF(Invoices!AA:AB,A771)&lt;&gt;0,IF(COUNTIF(Invoices!AA:AB,A771)&lt;&gt;0,SUMIF(Invoices!AA:AB,A771,Invoices!AB:AB)/COUNTIF(Invoices!AA:AB,A771),0),IF(COUNTIF(Invoices!AC:AD,A771)&lt;&gt;0,IF(COUNTIF(Invoices!AC:AD,A771)&lt;&gt;0,SUMIF(Invoices!AC:AD,A771,Invoices!AD:AD)/COUNTIF(Invoices!AC:AD,A771),0),IF(COUNTIF(Invoices!AE:AF,A771)&lt;&gt;0,IF(COUNTIF(Invoices!AE:AF,A771)&lt;&gt;0,SUMIF(Invoices!AE:AF,A771,Invoices!AF:AF)/COUNTIF(Invoices!AE:AF,A771),0),IF(COUNTIF(Invoices!AG:AH,A771)&lt;&gt;0,IF(COUNTIF(Invoices!AG:AH,A771)&lt;&gt;0,SUMIF(Invoices!AG:AH,A771,Invoices!AH:AH)/COUNTIF(Invoices!AG:AH,A771),0),IF(COUNTIF(Invoices!AI:AJ,A771)&lt;&gt;0,IF(COUNTIF(Invoices!AI:AJ,A771)&lt;&gt;0,SUMIF(Invoices!AI:AJ,A771,Invoices!AJ:AJ)/COUNTIF(Invoices!AI:AJ,A771),0),IF(COUNTIF(Invoices!AK:AL,A771)&lt;&gt;0,IF(COUNTIF(Invoices!AK:AL,A771)&lt;&gt;0,SUMIF(Invoices!AK:AL,A771,Invoices!AL:AL)/COUNTIF(Invoices!AK:AL,A771),0),IF(COUNTIF(Invoices!AM:AN,A771)&lt;&gt;0,IF(COUNTIF(Invoices!AM:AN,A771)&lt;&gt;0,SUMIF(Invoices!AM:AN,A771,Invoices!AN:AN)/COUNTIF(Invoices!AM:AN,A771),0),"Not Available")))))))))))))))</f>
        <v>0.99</v>
      </c>
    </row>
    <row r="772" spans="1:5" ht="13" x14ac:dyDescent="0.15">
      <c r="A772" s="6" t="s">
        <v>1914</v>
      </c>
      <c r="B772" s="6" t="s">
        <v>549</v>
      </c>
      <c r="C772" s="6" t="s">
        <v>550</v>
      </c>
      <c r="D772" s="6" t="s">
        <v>551</v>
      </c>
      <c r="E772">
        <f ca="1">IF(COUNTIF(Invoices!K:L,A772)&lt;&gt;0,IF(COUNTIF(Invoices!K:L,A772)&lt;&gt;0,SUMIF(Invoices!K:L,A772,Invoices!L:L)/COUNTIF(Invoices!K:L,A772),0),IF(COUNTIF(Invoices!M:N,A772)&lt;&gt;0,IF(COUNTIF(Invoices!M:N,A772)&lt;&gt;0,SUMIF(Invoices!M:N,A772,Invoices!N:N)/COUNTIF(Invoices!M:N,A772),0),IF(COUNTIF(Invoices!O:P,A772)&lt;&gt;0,IF(COUNTIF(Invoices!O:P,A772)&lt;&gt;0,SUMIF(Invoices!O:P,A772,Invoices!P:P)/COUNTIF(Invoices!O:P,A772),0),IF(COUNTIF(Invoices!Q:R,A772)&lt;&gt;0,IF(COUNTIF(Invoices!Q:R,A772)&lt;&gt;0,SUMIF(Invoices!Q:R,A772,Invoices!R:R)/COUNTIF(Invoices!Q:R,A772),0),IF(COUNTIF(Invoices!S:T,A772)&lt;&gt;0,IF(COUNTIF(Invoices!S:T,A772)&lt;&gt;0,SUMIF(Invoices!S:T,A772,Invoices!T:T)/COUNTIF(Invoices!S:T,A772),0),IF(COUNTIF(Invoices!U:V,A772)&lt;&gt;0,IF(COUNTIF(Invoices!U:V,A772)&lt;&gt;0,SUMIF(Invoices!U:V,A772,Invoices!V:V)/COUNTIF(Invoices!U:V,A772),0),IF(COUNTIF(Invoices!W:X,A772)&lt;&gt;0,IF(COUNTIF(Invoices!W:X,A772)&lt;&gt;0,SUMIF(Invoices!W:X,A772,Invoices!X:X)/COUNTIF(Invoices!W:X,A772),0),IF(COUNTIF(Invoices!Y:Z,A772)&lt;&gt;0,IF(COUNTIF(Invoices!Y:Z,A772)&lt;&gt;0,SUMIF(Invoices!Y:Z,A772,Invoices!Z:Z)/COUNTIF(Invoices!Y:Z,A772),0),IF(COUNTIF(Invoices!AA:AB,A772)&lt;&gt;0,IF(COUNTIF(Invoices!AA:AB,A772)&lt;&gt;0,SUMIF(Invoices!AA:AB,A772,Invoices!AB:AB)/COUNTIF(Invoices!AA:AB,A772),0),IF(COUNTIF(Invoices!AC:AD,A772)&lt;&gt;0,IF(COUNTIF(Invoices!AC:AD,A772)&lt;&gt;0,SUMIF(Invoices!AC:AD,A772,Invoices!AD:AD)/COUNTIF(Invoices!AC:AD,A772),0),IF(COUNTIF(Invoices!AE:AF,A772)&lt;&gt;0,IF(COUNTIF(Invoices!AE:AF,A772)&lt;&gt;0,SUMIF(Invoices!AE:AF,A772,Invoices!AF:AF)/COUNTIF(Invoices!AE:AF,A772),0),IF(COUNTIF(Invoices!AG:AH,A772)&lt;&gt;0,IF(COUNTIF(Invoices!AG:AH,A772)&lt;&gt;0,SUMIF(Invoices!AG:AH,A772,Invoices!AH:AH)/COUNTIF(Invoices!AG:AH,A772),0),IF(COUNTIF(Invoices!AI:AJ,A772)&lt;&gt;0,IF(COUNTIF(Invoices!AI:AJ,A772)&lt;&gt;0,SUMIF(Invoices!AI:AJ,A772,Invoices!AJ:AJ)/COUNTIF(Invoices!AI:AJ,A772),0),IF(COUNTIF(Invoices!AK:AL,A772)&lt;&gt;0,IF(COUNTIF(Invoices!AK:AL,A772)&lt;&gt;0,SUMIF(Invoices!AK:AL,A772,Invoices!AL:AL)/COUNTIF(Invoices!AK:AL,A772),0),IF(COUNTIF(Invoices!AM:AN,A772)&lt;&gt;0,IF(COUNTIF(Invoices!AM:AN,A772)&lt;&gt;0,SUMIF(Invoices!AM:AN,A772,Invoices!AN:AN)/COUNTIF(Invoices!AM:AN,A772),0),"Not Available")))))))))))))))</f>
        <v>0.99</v>
      </c>
    </row>
    <row r="773" spans="1:5" ht="13" x14ac:dyDescent="0.15">
      <c r="A773" s="6" t="s">
        <v>1915</v>
      </c>
      <c r="B773" s="6" t="s">
        <v>543</v>
      </c>
      <c r="C773" s="6" t="s">
        <v>1165</v>
      </c>
      <c r="D773" s="6" t="s">
        <v>543</v>
      </c>
      <c r="E773">
        <f ca="1">IF(COUNTIF(Invoices!K:L,A773)&lt;&gt;0,IF(COUNTIF(Invoices!K:L,A773)&lt;&gt;0,SUMIF(Invoices!K:L,A773,Invoices!L:L)/COUNTIF(Invoices!K:L,A773),0),IF(COUNTIF(Invoices!M:N,A773)&lt;&gt;0,IF(COUNTIF(Invoices!M:N,A773)&lt;&gt;0,SUMIF(Invoices!M:N,A773,Invoices!N:N)/COUNTIF(Invoices!M:N,A773),0),IF(COUNTIF(Invoices!O:P,A773)&lt;&gt;0,IF(COUNTIF(Invoices!O:P,A773)&lt;&gt;0,SUMIF(Invoices!O:P,A773,Invoices!P:P)/COUNTIF(Invoices!O:P,A773),0),IF(COUNTIF(Invoices!Q:R,A773)&lt;&gt;0,IF(COUNTIF(Invoices!Q:R,A773)&lt;&gt;0,SUMIF(Invoices!Q:R,A773,Invoices!R:R)/COUNTIF(Invoices!Q:R,A773),0),IF(COUNTIF(Invoices!S:T,A773)&lt;&gt;0,IF(COUNTIF(Invoices!S:T,A773)&lt;&gt;0,SUMIF(Invoices!S:T,A773,Invoices!T:T)/COUNTIF(Invoices!S:T,A773),0),IF(COUNTIF(Invoices!U:V,A773)&lt;&gt;0,IF(COUNTIF(Invoices!U:V,A773)&lt;&gt;0,SUMIF(Invoices!U:V,A773,Invoices!V:V)/COUNTIF(Invoices!U:V,A773),0),IF(COUNTIF(Invoices!W:X,A773)&lt;&gt;0,IF(COUNTIF(Invoices!W:X,A773)&lt;&gt;0,SUMIF(Invoices!W:X,A773,Invoices!X:X)/COUNTIF(Invoices!W:X,A773),0),IF(COUNTIF(Invoices!Y:Z,A773)&lt;&gt;0,IF(COUNTIF(Invoices!Y:Z,A773)&lt;&gt;0,SUMIF(Invoices!Y:Z,A773,Invoices!Z:Z)/COUNTIF(Invoices!Y:Z,A773),0),IF(COUNTIF(Invoices!AA:AB,A773)&lt;&gt;0,IF(COUNTIF(Invoices!AA:AB,A773)&lt;&gt;0,SUMIF(Invoices!AA:AB,A773,Invoices!AB:AB)/COUNTIF(Invoices!AA:AB,A773),0),IF(COUNTIF(Invoices!AC:AD,A773)&lt;&gt;0,IF(COUNTIF(Invoices!AC:AD,A773)&lt;&gt;0,SUMIF(Invoices!AC:AD,A773,Invoices!AD:AD)/COUNTIF(Invoices!AC:AD,A773),0),IF(COUNTIF(Invoices!AE:AF,A773)&lt;&gt;0,IF(COUNTIF(Invoices!AE:AF,A773)&lt;&gt;0,SUMIF(Invoices!AE:AF,A773,Invoices!AF:AF)/COUNTIF(Invoices!AE:AF,A773),0),IF(COUNTIF(Invoices!AG:AH,A773)&lt;&gt;0,IF(COUNTIF(Invoices!AG:AH,A773)&lt;&gt;0,SUMIF(Invoices!AG:AH,A773,Invoices!AH:AH)/COUNTIF(Invoices!AG:AH,A773),0),IF(COUNTIF(Invoices!AI:AJ,A773)&lt;&gt;0,IF(COUNTIF(Invoices!AI:AJ,A773)&lt;&gt;0,SUMIF(Invoices!AI:AJ,A773,Invoices!AJ:AJ)/COUNTIF(Invoices!AI:AJ,A773),0),IF(COUNTIF(Invoices!AK:AL,A773)&lt;&gt;0,IF(COUNTIF(Invoices!AK:AL,A773)&lt;&gt;0,SUMIF(Invoices!AK:AL,A773,Invoices!AL:AL)/COUNTIF(Invoices!AK:AL,A773),0),IF(COUNTIF(Invoices!AM:AN,A773)&lt;&gt;0,IF(COUNTIF(Invoices!AM:AN,A773)&lt;&gt;0,SUMIF(Invoices!AM:AN,A773,Invoices!AN:AN)/COUNTIF(Invoices!AM:AN,A773),0),"Not Available")))))))))))))))</f>
        <v>0.99</v>
      </c>
    </row>
    <row r="774" spans="1:5" ht="13" x14ac:dyDescent="0.15">
      <c r="A774" s="6" t="s">
        <v>1916</v>
      </c>
      <c r="B774" s="6" t="s">
        <v>927</v>
      </c>
      <c r="C774" s="6" t="s">
        <v>928</v>
      </c>
      <c r="D774" s="6" t="s">
        <v>522</v>
      </c>
      <c r="E774" t="str">
        <f>IF(COUNTIF(Invoices!K:L,A774)&lt;&gt;0,IF(COUNTIF(Invoices!K:L,A774)&lt;&gt;0,SUMIF(Invoices!K:L,A774,Invoices!L:L)/COUNTIF(Invoices!K:L,A774),0),IF(COUNTIF(Invoices!M:N,A774)&lt;&gt;0,IF(COUNTIF(Invoices!M:N,A774)&lt;&gt;0,SUMIF(Invoices!M:N,A774,Invoices!N:N)/COUNTIF(Invoices!M:N,A774),0),IF(COUNTIF(Invoices!O:P,A774)&lt;&gt;0,IF(COUNTIF(Invoices!O:P,A774)&lt;&gt;0,SUMIF(Invoices!O:P,A774,Invoices!P:P)/COUNTIF(Invoices!O:P,A774),0),IF(COUNTIF(Invoices!Q:R,A774)&lt;&gt;0,IF(COUNTIF(Invoices!Q:R,A774)&lt;&gt;0,SUMIF(Invoices!Q:R,A774,Invoices!R:R)/COUNTIF(Invoices!Q:R,A774),0),IF(COUNTIF(Invoices!S:T,A774)&lt;&gt;0,IF(COUNTIF(Invoices!S:T,A774)&lt;&gt;0,SUMIF(Invoices!S:T,A774,Invoices!T:T)/COUNTIF(Invoices!S:T,A774),0),IF(COUNTIF(Invoices!U:V,A774)&lt;&gt;0,IF(COUNTIF(Invoices!U:V,A774)&lt;&gt;0,SUMIF(Invoices!U:V,A774,Invoices!V:V)/COUNTIF(Invoices!U:V,A774),0),IF(COUNTIF(Invoices!W:X,A774)&lt;&gt;0,IF(COUNTIF(Invoices!W:X,A774)&lt;&gt;0,SUMIF(Invoices!W:X,A774,Invoices!X:X)/COUNTIF(Invoices!W:X,A774),0),IF(COUNTIF(Invoices!Y:Z,A774)&lt;&gt;0,IF(COUNTIF(Invoices!Y:Z,A774)&lt;&gt;0,SUMIF(Invoices!Y:Z,A774,Invoices!Z:Z)/COUNTIF(Invoices!Y:Z,A774),0),IF(COUNTIF(Invoices!AA:AB,A774)&lt;&gt;0,IF(COUNTIF(Invoices!AA:AB,A774)&lt;&gt;0,SUMIF(Invoices!AA:AB,A774,Invoices!AB:AB)/COUNTIF(Invoices!AA:AB,A774),0),IF(COUNTIF(Invoices!AC:AD,A774)&lt;&gt;0,IF(COUNTIF(Invoices!AC:AD,A774)&lt;&gt;0,SUMIF(Invoices!AC:AD,A774,Invoices!AD:AD)/COUNTIF(Invoices!AC:AD,A774),0),IF(COUNTIF(Invoices!AE:AF,A774)&lt;&gt;0,IF(COUNTIF(Invoices!AE:AF,A774)&lt;&gt;0,SUMIF(Invoices!AE:AF,A774,Invoices!AF:AF)/COUNTIF(Invoices!AE:AF,A774),0),IF(COUNTIF(Invoices!AG:AH,A774)&lt;&gt;0,IF(COUNTIF(Invoices!AG:AH,A774)&lt;&gt;0,SUMIF(Invoices!AG:AH,A774,Invoices!AH:AH)/COUNTIF(Invoices!AG:AH,A774),0),IF(COUNTIF(Invoices!AI:AJ,A774)&lt;&gt;0,IF(COUNTIF(Invoices!AI:AJ,A774)&lt;&gt;0,SUMIF(Invoices!AI:AJ,A774,Invoices!AJ:AJ)/COUNTIF(Invoices!AI:AJ,A774),0),IF(COUNTIF(Invoices!AK:AL,A774)&lt;&gt;0,IF(COUNTIF(Invoices!AK:AL,A774)&lt;&gt;0,SUMIF(Invoices!AK:AL,A774,Invoices!AL:AL)/COUNTIF(Invoices!AK:AL,A774),0),IF(COUNTIF(Invoices!AM:AN,A774)&lt;&gt;0,IF(COUNTIF(Invoices!AM:AN,A774)&lt;&gt;0,SUMIF(Invoices!AM:AN,A774,Invoices!AN:AN)/COUNTIF(Invoices!AM:AN,A774),0),"Not Available")))))))))))))))</f>
        <v>Not Available</v>
      </c>
    </row>
    <row r="775" spans="1:5" ht="13" x14ac:dyDescent="0.15">
      <c r="A775" s="6" t="s">
        <v>1917</v>
      </c>
      <c r="B775" s="6" t="s">
        <v>1046</v>
      </c>
      <c r="C775" s="6" t="s">
        <v>1047</v>
      </c>
      <c r="D775" s="6" t="s">
        <v>1046</v>
      </c>
      <c r="E775">
        <f ca="1">IF(COUNTIF(Invoices!K:L,A775)&lt;&gt;0,IF(COUNTIF(Invoices!K:L,A775)&lt;&gt;0,SUMIF(Invoices!K:L,A775,Invoices!L:L)/COUNTIF(Invoices!K:L,A775),0),IF(COUNTIF(Invoices!M:N,A775)&lt;&gt;0,IF(COUNTIF(Invoices!M:N,A775)&lt;&gt;0,SUMIF(Invoices!M:N,A775,Invoices!N:N)/COUNTIF(Invoices!M:N,A775),0),IF(COUNTIF(Invoices!O:P,A775)&lt;&gt;0,IF(COUNTIF(Invoices!O:P,A775)&lt;&gt;0,SUMIF(Invoices!O:P,A775,Invoices!P:P)/COUNTIF(Invoices!O:P,A775),0),IF(COUNTIF(Invoices!Q:R,A775)&lt;&gt;0,IF(COUNTIF(Invoices!Q:R,A775)&lt;&gt;0,SUMIF(Invoices!Q:R,A775,Invoices!R:R)/COUNTIF(Invoices!Q:R,A775),0),IF(COUNTIF(Invoices!S:T,A775)&lt;&gt;0,IF(COUNTIF(Invoices!S:T,A775)&lt;&gt;0,SUMIF(Invoices!S:T,A775,Invoices!T:T)/COUNTIF(Invoices!S:T,A775),0),IF(COUNTIF(Invoices!U:V,A775)&lt;&gt;0,IF(COUNTIF(Invoices!U:V,A775)&lt;&gt;0,SUMIF(Invoices!U:V,A775,Invoices!V:V)/COUNTIF(Invoices!U:V,A775),0),IF(COUNTIF(Invoices!W:X,A775)&lt;&gt;0,IF(COUNTIF(Invoices!W:X,A775)&lt;&gt;0,SUMIF(Invoices!W:X,A775,Invoices!X:X)/COUNTIF(Invoices!W:X,A775),0),IF(COUNTIF(Invoices!Y:Z,A775)&lt;&gt;0,IF(COUNTIF(Invoices!Y:Z,A775)&lt;&gt;0,SUMIF(Invoices!Y:Z,A775,Invoices!Z:Z)/COUNTIF(Invoices!Y:Z,A775),0),IF(COUNTIF(Invoices!AA:AB,A775)&lt;&gt;0,IF(COUNTIF(Invoices!AA:AB,A775)&lt;&gt;0,SUMIF(Invoices!AA:AB,A775,Invoices!AB:AB)/COUNTIF(Invoices!AA:AB,A775),0),IF(COUNTIF(Invoices!AC:AD,A775)&lt;&gt;0,IF(COUNTIF(Invoices!AC:AD,A775)&lt;&gt;0,SUMIF(Invoices!AC:AD,A775,Invoices!AD:AD)/COUNTIF(Invoices!AC:AD,A775),0),IF(COUNTIF(Invoices!AE:AF,A775)&lt;&gt;0,IF(COUNTIF(Invoices!AE:AF,A775)&lt;&gt;0,SUMIF(Invoices!AE:AF,A775,Invoices!AF:AF)/COUNTIF(Invoices!AE:AF,A775),0),IF(COUNTIF(Invoices!AG:AH,A775)&lt;&gt;0,IF(COUNTIF(Invoices!AG:AH,A775)&lt;&gt;0,SUMIF(Invoices!AG:AH,A775,Invoices!AH:AH)/COUNTIF(Invoices!AG:AH,A775),0),IF(COUNTIF(Invoices!AI:AJ,A775)&lt;&gt;0,IF(COUNTIF(Invoices!AI:AJ,A775)&lt;&gt;0,SUMIF(Invoices!AI:AJ,A775,Invoices!AJ:AJ)/COUNTIF(Invoices!AI:AJ,A775),0),IF(COUNTIF(Invoices!AK:AL,A775)&lt;&gt;0,IF(COUNTIF(Invoices!AK:AL,A775)&lt;&gt;0,SUMIF(Invoices!AK:AL,A775,Invoices!AL:AL)/COUNTIF(Invoices!AK:AL,A775),0),IF(COUNTIF(Invoices!AM:AN,A775)&lt;&gt;0,IF(COUNTIF(Invoices!AM:AN,A775)&lt;&gt;0,SUMIF(Invoices!AM:AN,A775,Invoices!AN:AN)/COUNTIF(Invoices!AM:AN,A775),0),"Not Available")))))))))))))))</f>
        <v>0.99</v>
      </c>
    </row>
    <row r="776" spans="1:5" ht="13" x14ac:dyDescent="0.15">
      <c r="A776" s="6" t="s">
        <v>1918</v>
      </c>
      <c r="B776" s="6" t="s">
        <v>564</v>
      </c>
      <c r="C776" s="6" t="s">
        <v>565</v>
      </c>
      <c r="D776" s="6" t="s">
        <v>566</v>
      </c>
      <c r="E776">
        <f ca="1">IF(COUNTIF(Invoices!K:L,A776)&lt;&gt;0,IF(COUNTIF(Invoices!K:L,A776)&lt;&gt;0,SUMIF(Invoices!K:L,A776,Invoices!L:L)/COUNTIF(Invoices!K:L,A776),0),IF(COUNTIF(Invoices!M:N,A776)&lt;&gt;0,IF(COUNTIF(Invoices!M:N,A776)&lt;&gt;0,SUMIF(Invoices!M:N,A776,Invoices!N:N)/COUNTIF(Invoices!M:N,A776),0),IF(COUNTIF(Invoices!O:P,A776)&lt;&gt;0,IF(COUNTIF(Invoices!O:P,A776)&lt;&gt;0,SUMIF(Invoices!O:P,A776,Invoices!P:P)/COUNTIF(Invoices!O:P,A776),0),IF(COUNTIF(Invoices!Q:R,A776)&lt;&gt;0,IF(COUNTIF(Invoices!Q:R,A776)&lt;&gt;0,SUMIF(Invoices!Q:R,A776,Invoices!R:R)/COUNTIF(Invoices!Q:R,A776),0),IF(COUNTIF(Invoices!S:T,A776)&lt;&gt;0,IF(COUNTIF(Invoices!S:T,A776)&lt;&gt;0,SUMIF(Invoices!S:T,A776,Invoices!T:T)/COUNTIF(Invoices!S:T,A776),0),IF(COUNTIF(Invoices!U:V,A776)&lt;&gt;0,IF(COUNTIF(Invoices!U:V,A776)&lt;&gt;0,SUMIF(Invoices!U:V,A776,Invoices!V:V)/COUNTIF(Invoices!U:V,A776),0),IF(COUNTIF(Invoices!W:X,A776)&lt;&gt;0,IF(COUNTIF(Invoices!W:X,A776)&lt;&gt;0,SUMIF(Invoices!W:X,A776,Invoices!X:X)/COUNTIF(Invoices!W:X,A776),0),IF(COUNTIF(Invoices!Y:Z,A776)&lt;&gt;0,IF(COUNTIF(Invoices!Y:Z,A776)&lt;&gt;0,SUMIF(Invoices!Y:Z,A776,Invoices!Z:Z)/COUNTIF(Invoices!Y:Z,A776),0),IF(COUNTIF(Invoices!AA:AB,A776)&lt;&gt;0,IF(COUNTIF(Invoices!AA:AB,A776)&lt;&gt;0,SUMIF(Invoices!AA:AB,A776,Invoices!AB:AB)/COUNTIF(Invoices!AA:AB,A776),0),IF(COUNTIF(Invoices!AC:AD,A776)&lt;&gt;0,IF(COUNTIF(Invoices!AC:AD,A776)&lt;&gt;0,SUMIF(Invoices!AC:AD,A776,Invoices!AD:AD)/COUNTIF(Invoices!AC:AD,A776),0),IF(COUNTIF(Invoices!AE:AF,A776)&lt;&gt;0,IF(COUNTIF(Invoices!AE:AF,A776)&lt;&gt;0,SUMIF(Invoices!AE:AF,A776,Invoices!AF:AF)/COUNTIF(Invoices!AE:AF,A776),0),IF(COUNTIF(Invoices!AG:AH,A776)&lt;&gt;0,IF(COUNTIF(Invoices!AG:AH,A776)&lt;&gt;0,SUMIF(Invoices!AG:AH,A776,Invoices!AH:AH)/COUNTIF(Invoices!AG:AH,A776),0),IF(COUNTIF(Invoices!AI:AJ,A776)&lt;&gt;0,IF(COUNTIF(Invoices!AI:AJ,A776)&lt;&gt;0,SUMIF(Invoices!AI:AJ,A776,Invoices!AJ:AJ)/COUNTIF(Invoices!AI:AJ,A776),0),IF(COUNTIF(Invoices!AK:AL,A776)&lt;&gt;0,IF(COUNTIF(Invoices!AK:AL,A776)&lt;&gt;0,SUMIF(Invoices!AK:AL,A776,Invoices!AL:AL)/COUNTIF(Invoices!AK:AL,A776),0),IF(COUNTIF(Invoices!AM:AN,A776)&lt;&gt;0,IF(COUNTIF(Invoices!AM:AN,A776)&lt;&gt;0,SUMIF(Invoices!AM:AN,A776,Invoices!AN:AN)/COUNTIF(Invoices!AM:AN,A776),0),"Not Available")))))))))))))))</f>
        <v>0.99</v>
      </c>
    </row>
    <row r="777" spans="1:5" ht="13" x14ac:dyDescent="0.15">
      <c r="A777" s="6" t="s">
        <v>1919</v>
      </c>
      <c r="C777" s="6" t="s">
        <v>1363</v>
      </c>
      <c r="D777" s="6" t="s">
        <v>1364</v>
      </c>
      <c r="E777" t="str">
        <f>IF(COUNTIF(Invoices!K:L,A777)&lt;&gt;0,IF(COUNTIF(Invoices!K:L,A777)&lt;&gt;0,SUMIF(Invoices!K:L,A777,Invoices!L:L)/COUNTIF(Invoices!K:L,A777),0),IF(COUNTIF(Invoices!M:N,A777)&lt;&gt;0,IF(COUNTIF(Invoices!M:N,A777)&lt;&gt;0,SUMIF(Invoices!M:N,A777,Invoices!N:N)/COUNTIF(Invoices!M:N,A777),0),IF(COUNTIF(Invoices!O:P,A777)&lt;&gt;0,IF(COUNTIF(Invoices!O:P,A777)&lt;&gt;0,SUMIF(Invoices!O:P,A777,Invoices!P:P)/COUNTIF(Invoices!O:P,A777),0),IF(COUNTIF(Invoices!Q:R,A777)&lt;&gt;0,IF(COUNTIF(Invoices!Q:R,A777)&lt;&gt;0,SUMIF(Invoices!Q:R,A777,Invoices!R:R)/COUNTIF(Invoices!Q:R,A777),0),IF(COUNTIF(Invoices!S:T,A777)&lt;&gt;0,IF(COUNTIF(Invoices!S:T,A777)&lt;&gt;0,SUMIF(Invoices!S:T,A777,Invoices!T:T)/COUNTIF(Invoices!S:T,A777),0),IF(COUNTIF(Invoices!U:V,A777)&lt;&gt;0,IF(COUNTIF(Invoices!U:V,A777)&lt;&gt;0,SUMIF(Invoices!U:V,A777,Invoices!V:V)/COUNTIF(Invoices!U:V,A777),0),IF(COUNTIF(Invoices!W:X,A777)&lt;&gt;0,IF(COUNTIF(Invoices!W:X,A777)&lt;&gt;0,SUMIF(Invoices!W:X,A777,Invoices!X:X)/COUNTIF(Invoices!W:X,A777),0),IF(COUNTIF(Invoices!Y:Z,A777)&lt;&gt;0,IF(COUNTIF(Invoices!Y:Z,A777)&lt;&gt;0,SUMIF(Invoices!Y:Z,A777,Invoices!Z:Z)/COUNTIF(Invoices!Y:Z,A777),0),IF(COUNTIF(Invoices!AA:AB,A777)&lt;&gt;0,IF(COUNTIF(Invoices!AA:AB,A777)&lt;&gt;0,SUMIF(Invoices!AA:AB,A777,Invoices!AB:AB)/COUNTIF(Invoices!AA:AB,A777),0),IF(COUNTIF(Invoices!AC:AD,A777)&lt;&gt;0,IF(COUNTIF(Invoices!AC:AD,A777)&lt;&gt;0,SUMIF(Invoices!AC:AD,A777,Invoices!AD:AD)/COUNTIF(Invoices!AC:AD,A777),0),IF(COUNTIF(Invoices!AE:AF,A777)&lt;&gt;0,IF(COUNTIF(Invoices!AE:AF,A777)&lt;&gt;0,SUMIF(Invoices!AE:AF,A777,Invoices!AF:AF)/COUNTIF(Invoices!AE:AF,A777),0),IF(COUNTIF(Invoices!AG:AH,A777)&lt;&gt;0,IF(COUNTIF(Invoices!AG:AH,A777)&lt;&gt;0,SUMIF(Invoices!AG:AH,A777,Invoices!AH:AH)/COUNTIF(Invoices!AG:AH,A777),0),IF(COUNTIF(Invoices!AI:AJ,A777)&lt;&gt;0,IF(COUNTIF(Invoices!AI:AJ,A777)&lt;&gt;0,SUMIF(Invoices!AI:AJ,A777,Invoices!AJ:AJ)/COUNTIF(Invoices!AI:AJ,A777),0),IF(COUNTIF(Invoices!AK:AL,A777)&lt;&gt;0,IF(COUNTIF(Invoices!AK:AL,A777)&lt;&gt;0,SUMIF(Invoices!AK:AL,A777,Invoices!AL:AL)/COUNTIF(Invoices!AK:AL,A777),0),IF(COUNTIF(Invoices!AM:AN,A777)&lt;&gt;0,IF(COUNTIF(Invoices!AM:AN,A777)&lt;&gt;0,SUMIF(Invoices!AM:AN,A777,Invoices!AN:AN)/COUNTIF(Invoices!AM:AN,A777),0),"Not Available")))))))))))))))</f>
        <v>Not Available</v>
      </c>
    </row>
    <row r="778" spans="1:5" ht="13" x14ac:dyDescent="0.15">
      <c r="A778" s="6" t="s">
        <v>1920</v>
      </c>
      <c r="B778" s="6" t="s">
        <v>1921</v>
      </c>
      <c r="C778" s="6" t="s">
        <v>1922</v>
      </c>
      <c r="D778" s="6" t="s">
        <v>562</v>
      </c>
      <c r="E778">
        <f ca="1">IF(COUNTIF(Invoices!K:L,A778)&lt;&gt;0,IF(COUNTIF(Invoices!K:L,A778)&lt;&gt;0,SUMIF(Invoices!K:L,A778,Invoices!L:L)/COUNTIF(Invoices!K:L,A778),0),IF(COUNTIF(Invoices!M:N,A778)&lt;&gt;0,IF(COUNTIF(Invoices!M:N,A778)&lt;&gt;0,SUMIF(Invoices!M:N,A778,Invoices!N:N)/COUNTIF(Invoices!M:N,A778),0),IF(COUNTIF(Invoices!O:P,A778)&lt;&gt;0,IF(COUNTIF(Invoices!O:P,A778)&lt;&gt;0,SUMIF(Invoices!O:P,A778,Invoices!P:P)/COUNTIF(Invoices!O:P,A778),0),IF(COUNTIF(Invoices!Q:R,A778)&lt;&gt;0,IF(COUNTIF(Invoices!Q:R,A778)&lt;&gt;0,SUMIF(Invoices!Q:R,A778,Invoices!R:R)/COUNTIF(Invoices!Q:R,A778),0),IF(COUNTIF(Invoices!S:T,A778)&lt;&gt;0,IF(COUNTIF(Invoices!S:T,A778)&lt;&gt;0,SUMIF(Invoices!S:T,A778,Invoices!T:T)/COUNTIF(Invoices!S:T,A778),0),IF(COUNTIF(Invoices!U:V,A778)&lt;&gt;0,IF(COUNTIF(Invoices!U:V,A778)&lt;&gt;0,SUMIF(Invoices!U:V,A778,Invoices!V:V)/COUNTIF(Invoices!U:V,A778),0),IF(COUNTIF(Invoices!W:X,A778)&lt;&gt;0,IF(COUNTIF(Invoices!W:X,A778)&lt;&gt;0,SUMIF(Invoices!W:X,A778,Invoices!X:X)/COUNTIF(Invoices!W:X,A778),0),IF(COUNTIF(Invoices!Y:Z,A778)&lt;&gt;0,IF(COUNTIF(Invoices!Y:Z,A778)&lt;&gt;0,SUMIF(Invoices!Y:Z,A778,Invoices!Z:Z)/COUNTIF(Invoices!Y:Z,A778),0),IF(COUNTIF(Invoices!AA:AB,A778)&lt;&gt;0,IF(COUNTIF(Invoices!AA:AB,A778)&lt;&gt;0,SUMIF(Invoices!AA:AB,A778,Invoices!AB:AB)/COUNTIF(Invoices!AA:AB,A778),0),IF(COUNTIF(Invoices!AC:AD,A778)&lt;&gt;0,IF(COUNTIF(Invoices!AC:AD,A778)&lt;&gt;0,SUMIF(Invoices!AC:AD,A778,Invoices!AD:AD)/COUNTIF(Invoices!AC:AD,A778),0),IF(COUNTIF(Invoices!AE:AF,A778)&lt;&gt;0,IF(COUNTIF(Invoices!AE:AF,A778)&lt;&gt;0,SUMIF(Invoices!AE:AF,A778,Invoices!AF:AF)/COUNTIF(Invoices!AE:AF,A778),0),IF(COUNTIF(Invoices!AG:AH,A778)&lt;&gt;0,IF(COUNTIF(Invoices!AG:AH,A778)&lt;&gt;0,SUMIF(Invoices!AG:AH,A778,Invoices!AH:AH)/COUNTIF(Invoices!AG:AH,A778),0),IF(COUNTIF(Invoices!AI:AJ,A778)&lt;&gt;0,IF(COUNTIF(Invoices!AI:AJ,A778)&lt;&gt;0,SUMIF(Invoices!AI:AJ,A778,Invoices!AJ:AJ)/COUNTIF(Invoices!AI:AJ,A778),0),IF(COUNTIF(Invoices!AK:AL,A778)&lt;&gt;0,IF(COUNTIF(Invoices!AK:AL,A778)&lt;&gt;0,SUMIF(Invoices!AK:AL,A778,Invoices!AL:AL)/COUNTIF(Invoices!AK:AL,A778),0),IF(COUNTIF(Invoices!AM:AN,A778)&lt;&gt;0,IF(COUNTIF(Invoices!AM:AN,A778)&lt;&gt;0,SUMIF(Invoices!AM:AN,A778,Invoices!AN:AN)/COUNTIF(Invoices!AM:AN,A778),0),"Not Available")))))))))))))))</f>
        <v>0.99</v>
      </c>
    </row>
    <row r="779" spans="1:5" ht="13" x14ac:dyDescent="0.15">
      <c r="A779" s="6" t="s">
        <v>1923</v>
      </c>
      <c r="B779" s="6" t="s">
        <v>912</v>
      </c>
      <c r="C779" s="6" t="s">
        <v>913</v>
      </c>
      <c r="D779" s="6" t="s">
        <v>912</v>
      </c>
      <c r="E779">
        <f ca="1">IF(COUNTIF(Invoices!K:L,A779)&lt;&gt;0,IF(COUNTIF(Invoices!K:L,A779)&lt;&gt;0,SUMIF(Invoices!K:L,A779,Invoices!L:L)/COUNTIF(Invoices!K:L,A779),0),IF(COUNTIF(Invoices!M:N,A779)&lt;&gt;0,IF(COUNTIF(Invoices!M:N,A779)&lt;&gt;0,SUMIF(Invoices!M:N,A779,Invoices!N:N)/COUNTIF(Invoices!M:N,A779),0),IF(COUNTIF(Invoices!O:P,A779)&lt;&gt;0,IF(COUNTIF(Invoices!O:P,A779)&lt;&gt;0,SUMIF(Invoices!O:P,A779,Invoices!P:P)/COUNTIF(Invoices!O:P,A779),0),IF(COUNTIF(Invoices!Q:R,A779)&lt;&gt;0,IF(COUNTIF(Invoices!Q:R,A779)&lt;&gt;0,SUMIF(Invoices!Q:R,A779,Invoices!R:R)/COUNTIF(Invoices!Q:R,A779),0),IF(COUNTIF(Invoices!S:T,A779)&lt;&gt;0,IF(COUNTIF(Invoices!S:T,A779)&lt;&gt;0,SUMIF(Invoices!S:T,A779,Invoices!T:T)/COUNTIF(Invoices!S:T,A779),0),IF(COUNTIF(Invoices!U:V,A779)&lt;&gt;0,IF(COUNTIF(Invoices!U:V,A779)&lt;&gt;0,SUMIF(Invoices!U:V,A779,Invoices!V:V)/COUNTIF(Invoices!U:V,A779),0),IF(COUNTIF(Invoices!W:X,A779)&lt;&gt;0,IF(COUNTIF(Invoices!W:X,A779)&lt;&gt;0,SUMIF(Invoices!W:X,A779,Invoices!X:X)/COUNTIF(Invoices!W:X,A779),0),IF(COUNTIF(Invoices!Y:Z,A779)&lt;&gt;0,IF(COUNTIF(Invoices!Y:Z,A779)&lt;&gt;0,SUMIF(Invoices!Y:Z,A779,Invoices!Z:Z)/COUNTIF(Invoices!Y:Z,A779),0),IF(COUNTIF(Invoices!AA:AB,A779)&lt;&gt;0,IF(COUNTIF(Invoices!AA:AB,A779)&lt;&gt;0,SUMIF(Invoices!AA:AB,A779,Invoices!AB:AB)/COUNTIF(Invoices!AA:AB,A779),0),IF(COUNTIF(Invoices!AC:AD,A779)&lt;&gt;0,IF(COUNTIF(Invoices!AC:AD,A779)&lt;&gt;0,SUMIF(Invoices!AC:AD,A779,Invoices!AD:AD)/COUNTIF(Invoices!AC:AD,A779),0),IF(COUNTIF(Invoices!AE:AF,A779)&lt;&gt;0,IF(COUNTIF(Invoices!AE:AF,A779)&lt;&gt;0,SUMIF(Invoices!AE:AF,A779,Invoices!AF:AF)/COUNTIF(Invoices!AE:AF,A779),0),IF(COUNTIF(Invoices!AG:AH,A779)&lt;&gt;0,IF(COUNTIF(Invoices!AG:AH,A779)&lt;&gt;0,SUMIF(Invoices!AG:AH,A779,Invoices!AH:AH)/COUNTIF(Invoices!AG:AH,A779),0),IF(COUNTIF(Invoices!AI:AJ,A779)&lt;&gt;0,IF(COUNTIF(Invoices!AI:AJ,A779)&lt;&gt;0,SUMIF(Invoices!AI:AJ,A779,Invoices!AJ:AJ)/COUNTIF(Invoices!AI:AJ,A779),0),IF(COUNTIF(Invoices!AK:AL,A779)&lt;&gt;0,IF(COUNTIF(Invoices!AK:AL,A779)&lt;&gt;0,SUMIF(Invoices!AK:AL,A779,Invoices!AL:AL)/COUNTIF(Invoices!AK:AL,A779),0),IF(COUNTIF(Invoices!AM:AN,A779)&lt;&gt;0,IF(COUNTIF(Invoices!AM:AN,A779)&lt;&gt;0,SUMIF(Invoices!AM:AN,A779,Invoices!AN:AN)/COUNTIF(Invoices!AM:AN,A779),0),"Not Available")))))))))))))))</f>
        <v>0.99</v>
      </c>
    </row>
    <row r="780" spans="1:5" ht="13" x14ac:dyDescent="0.15">
      <c r="A780" s="6" t="s">
        <v>1924</v>
      </c>
      <c r="B780" s="6" t="s">
        <v>1197</v>
      </c>
      <c r="C780" s="6" t="s">
        <v>1198</v>
      </c>
      <c r="D780" s="6" t="s">
        <v>522</v>
      </c>
      <c r="E780">
        <f ca="1">IF(COUNTIF(Invoices!K:L,A780)&lt;&gt;0,IF(COUNTIF(Invoices!K:L,A780)&lt;&gt;0,SUMIF(Invoices!K:L,A780,Invoices!L:L)/COUNTIF(Invoices!K:L,A780),0),IF(COUNTIF(Invoices!M:N,A780)&lt;&gt;0,IF(COUNTIF(Invoices!M:N,A780)&lt;&gt;0,SUMIF(Invoices!M:N,A780,Invoices!N:N)/COUNTIF(Invoices!M:N,A780),0),IF(COUNTIF(Invoices!O:P,A780)&lt;&gt;0,IF(COUNTIF(Invoices!O:P,A780)&lt;&gt;0,SUMIF(Invoices!O:P,A780,Invoices!P:P)/COUNTIF(Invoices!O:P,A780),0),IF(COUNTIF(Invoices!Q:R,A780)&lt;&gt;0,IF(COUNTIF(Invoices!Q:R,A780)&lt;&gt;0,SUMIF(Invoices!Q:R,A780,Invoices!R:R)/COUNTIF(Invoices!Q:R,A780),0),IF(COUNTIF(Invoices!S:T,A780)&lt;&gt;0,IF(COUNTIF(Invoices!S:T,A780)&lt;&gt;0,SUMIF(Invoices!S:T,A780,Invoices!T:T)/COUNTIF(Invoices!S:T,A780),0),IF(COUNTIF(Invoices!U:V,A780)&lt;&gt;0,IF(COUNTIF(Invoices!U:V,A780)&lt;&gt;0,SUMIF(Invoices!U:V,A780,Invoices!V:V)/COUNTIF(Invoices!U:V,A780),0),IF(COUNTIF(Invoices!W:X,A780)&lt;&gt;0,IF(COUNTIF(Invoices!W:X,A780)&lt;&gt;0,SUMIF(Invoices!W:X,A780,Invoices!X:X)/COUNTIF(Invoices!W:X,A780),0),IF(COUNTIF(Invoices!Y:Z,A780)&lt;&gt;0,IF(COUNTIF(Invoices!Y:Z,A780)&lt;&gt;0,SUMIF(Invoices!Y:Z,A780,Invoices!Z:Z)/COUNTIF(Invoices!Y:Z,A780),0),IF(COUNTIF(Invoices!AA:AB,A780)&lt;&gt;0,IF(COUNTIF(Invoices!AA:AB,A780)&lt;&gt;0,SUMIF(Invoices!AA:AB,A780,Invoices!AB:AB)/COUNTIF(Invoices!AA:AB,A780),0),IF(COUNTIF(Invoices!AC:AD,A780)&lt;&gt;0,IF(COUNTIF(Invoices!AC:AD,A780)&lt;&gt;0,SUMIF(Invoices!AC:AD,A780,Invoices!AD:AD)/COUNTIF(Invoices!AC:AD,A780),0),IF(COUNTIF(Invoices!AE:AF,A780)&lt;&gt;0,IF(COUNTIF(Invoices!AE:AF,A780)&lt;&gt;0,SUMIF(Invoices!AE:AF,A780,Invoices!AF:AF)/COUNTIF(Invoices!AE:AF,A780),0),IF(COUNTIF(Invoices!AG:AH,A780)&lt;&gt;0,IF(COUNTIF(Invoices!AG:AH,A780)&lt;&gt;0,SUMIF(Invoices!AG:AH,A780,Invoices!AH:AH)/COUNTIF(Invoices!AG:AH,A780),0),IF(COUNTIF(Invoices!AI:AJ,A780)&lt;&gt;0,IF(COUNTIF(Invoices!AI:AJ,A780)&lt;&gt;0,SUMIF(Invoices!AI:AJ,A780,Invoices!AJ:AJ)/COUNTIF(Invoices!AI:AJ,A780),0),IF(COUNTIF(Invoices!AK:AL,A780)&lt;&gt;0,IF(COUNTIF(Invoices!AK:AL,A780)&lt;&gt;0,SUMIF(Invoices!AK:AL,A780,Invoices!AL:AL)/COUNTIF(Invoices!AK:AL,A780),0),IF(COUNTIF(Invoices!AM:AN,A780)&lt;&gt;0,IF(COUNTIF(Invoices!AM:AN,A780)&lt;&gt;0,SUMIF(Invoices!AM:AN,A780,Invoices!AN:AN)/COUNTIF(Invoices!AM:AN,A780),0),"Not Available")))))))))))))))</f>
        <v>0.99</v>
      </c>
    </row>
    <row r="781" spans="1:5" ht="13" x14ac:dyDescent="0.15">
      <c r="A781" s="6" t="s">
        <v>1925</v>
      </c>
      <c r="B781" s="6" t="s">
        <v>985</v>
      </c>
      <c r="C781" s="6" t="s">
        <v>986</v>
      </c>
      <c r="D781" s="6" t="s">
        <v>587</v>
      </c>
      <c r="E781">
        <f ca="1">IF(COUNTIF(Invoices!K:L,A781)&lt;&gt;0,IF(COUNTIF(Invoices!K:L,A781)&lt;&gt;0,SUMIF(Invoices!K:L,A781,Invoices!L:L)/COUNTIF(Invoices!K:L,A781),0),IF(COUNTIF(Invoices!M:N,A781)&lt;&gt;0,IF(COUNTIF(Invoices!M:N,A781)&lt;&gt;0,SUMIF(Invoices!M:N,A781,Invoices!N:N)/COUNTIF(Invoices!M:N,A781),0),IF(COUNTIF(Invoices!O:P,A781)&lt;&gt;0,IF(COUNTIF(Invoices!O:P,A781)&lt;&gt;0,SUMIF(Invoices!O:P,A781,Invoices!P:P)/COUNTIF(Invoices!O:P,A781),0),IF(COUNTIF(Invoices!Q:R,A781)&lt;&gt;0,IF(COUNTIF(Invoices!Q:R,A781)&lt;&gt;0,SUMIF(Invoices!Q:R,A781,Invoices!R:R)/COUNTIF(Invoices!Q:R,A781),0),IF(COUNTIF(Invoices!S:T,A781)&lt;&gt;0,IF(COUNTIF(Invoices!S:T,A781)&lt;&gt;0,SUMIF(Invoices!S:T,A781,Invoices!T:T)/COUNTIF(Invoices!S:T,A781),0),IF(COUNTIF(Invoices!U:V,A781)&lt;&gt;0,IF(COUNTIF(Invoices!U:V,A781)&lt;&gt;0,SUMIF(Invoices!U:V,A781,Invoices!V:V)/COUNTIF(Invoices!U:V,A781),0),IF(COUNTIF(Invoices!W:X,A781)&lt;&gt;0,IF(COUNTIF(Invoices!W:X,A781)&lt;&gt;0,SUMIF(Invoices!W:X,A781,Invoices!X:X)/COUNTIF(Invoices!W:X,A781),0),IF(COUNTIF(Invoices!Y:Z,A781)&lt;&gt;0,IF(COUNTIF(Invoices!Y:Z,A781)&lt;&gt;0,SUMIF(Invoices!Y:Z,A781,Invoices!Z:Z)/COUNTIF(Invoices!Y:Z,A781),0),IF(COUNTIF(Invoices!AA:AB,A781)&lt;&gt;0,IF(COUNTIF(Invoices!AA:AB,A781)&lt;&gt;0,SUMIF(Invoices!AA:AB,A781,Invoices!AB:AB)/COUNTIF(Invoices!AA:AB,A781),0),IF(COUNTIF(Invoices!AC:AD,A781)&lt;&gt;0,IF(COUNTIF(Invoices!AC:AD,A781)&lt;&gt;0,SUMIF(Invoices!AC:AD,A781,Invoices!AD:AD)/COUNTIF(Invoices!AC:AD,A781),0),IF(COUNTIF(Invoices!AE:AF,A781)&lt;&gt;0,IF(COUNTIF(Invoices!AE:AF,A781)&lt;&gt;0,SUMIF(Invoices!AE:AF,A781,Invoices!AF:AF)/COUNTIF(Invoices!AE:AF,A781),0),IF(COUNTIF(Invoices!AG:AH,A781)&lt;&gt;0,IF(COUNTIF(Invoices!AG:AH,A781)&lt;&gt;0,SUMIF(Invoices!AG:AH,A781,Invoices!AH:AH)/COUNTIF(Invoices!AG:AH,A781),0),IF(COUNTIF(Invoices!AI:AJ,A781)&lt;&gt;0,IF(COUNTIF(Invoices!AI:AJ,A781)&lt;&gt;0,SUMIF(Invoices!AI:AJ,A781,Invoices!AJ:AJ)/COUNTIF(Invoices!AI:AJ,A781),0),IF(COUNTIF(Invoices!AK:AL,A781)&lt;&gt;0,IF(COUNTIF(Invoices!AK:AL,A781)&lt;&gt;0,SUMIF(Invoices!AK:AL,A781,Invoices!AL:AL)/COUNTIF(Invoices!AK:AL,A781),0),IF(COUNTIF(Invoices!AM:AN,A781)&lt;&gt;0,IF(COUNTIF(Invoices!AM:AN,A781)&lt;&gt;0,SUMIF(Invoices!AM:AN,A781,Invoices!AN:AN)/COUNTIF(Invoices!AM:AN,A781),0),"Not Available")))))))))))))))</f>
        <v>0.99</v>
      </c>
    </row>
    <row r="782" spans="1:5" ht="13" x14ac:dyDescent="0.15">
      <c r="A782" s="6" t="s">
        <v>1926</v>
      </c>
      <c r="B782" s="6" t="s">
        <v>1927</v>
      </c>
      <c r="C782" s="6" t="s">
        <v>1928</v>
      </c>
      <c r="D782" s="6" t="s">
        <v>1929</v>
      </c>
      <c r="E782" t="str">
        <f>IF(COUNTIF(Invoices!K:L,A782)&lt;&gt;0,IF(COUNTIF(Invoices!K:L,A782)&lt;&gt;0,SUMIF(Invoices!K:L,A782,Invoices!L:L)/COUNTIF(Invoices!K:L,A782),0),IF(COUNTIF(Invoices!M:N,A782)&lt;&gt;0,IF(COUNTIF(Invoices!M:N,A782)&lt;&gt;0,SUMIF(Invoices!M:N,A782,Invoices!N:N)/COUNTIF(Invoices!M:N,A782),0),IF(COUNTIF(Invoices!O:P,A782)&lt;&gt;0,IF(COUNTIF(Invoices!O:P,A782)&lt;&gt;0,SUMIF(Invoices!O:P,A782,Invoices!P:P)/COUNTIF(Invoices!O:P,A782),0),IF(COUNTIF(Invoices!Q:R,A782)&lt;&gt;0,IF(COUNTIF(Invoices!Q:R,A782)&lt;&gt;0,SUMIF(Invoices!Q:R,A782,Invoices!R:R)/COUNTIF(Invoices!Q:R,A782),0),IF(COUNTIF(Invoices!S:T,A782)&lt;&gt;0,IF(COUNTIF(Invoices!S:T,A782)&lt;&gt;0,SUMIF(Invoices!S:T,A782,Invoices!T:T)/COUNTIF(Invoices!S:T,A782),0),IF(COUNTIF(Invoices!U:V,A782)&lt;&gt;0,IF(COUNTIF(Invoices!U:V,A782)&lt;&gt;0,SUMIF(Invoices!U:V,A782,Invoices!V:V)/COUNTIF(Invoices!U:V,A782),0),IF(COUNTIF(Invoices!W:X,A782)&lt;&gt;0,IF(COUNTIF(Invoices!W:X,A782)&lt;&gt;0,SUMIF(Invoices!W:X,A782,Invoices!X:X)/COUNTIF(Invoices!W:X,A782),0),IF(COUNTIF(Invoices!Y:Z,A782)&lt;&gt;0,IF(COUNTIF(Invoices!Y:Z,A782)&lt;&gt;0,SUMIF(Invoices!Y:Z,A782,Invoices!Z:Z)/COUNTIF(Invoices!Y:Z,A782),0),IF(COUNTIF(Invoices!AA:AB,A782)&lt;&gt;0,IF(COUNTIF(Invoices!AA:AB,A782)&lt;&gt;0,SUMIF(Invoices!AA:AB,A782,Invoices!AB:AB)/COUNTIF(Invoices!AA:AB,A782),0),IF(COUNTIF(Invoices!AC:AD,A782)&lt;&gt;0,IF(COUNTIF(Invoices!AC:AD,A782)&lt;&gt;0,SUMIF(Invoices!AC:AD,A782,Invoices!AD:AD)/COUNTIF(Invoices!AC:AD,A782),0),IF(COUNTIF(Invoices!AE:AF,A782)&lt;&gt;0,IF(COUNTIF(Invoices!AE:AF,A782)&lt;&gt;0,SUMIF(Invoices!AE:AF,A782,Invoices!AF:AF)/COUNTIF(Invoices!AE:AF,A782),0),IF(COUNTIF(Invoices!AG:AH,A782)&lt;&gt;0,IF(COUNTIF(Invoices!AG:AH,A782)&lt;&gt;0,SUMIF(Invoices!AG:AH,A782,Invoices!AH:AH)/COUNTIF(Invoices!AG:AH,A782),0),IF(COUNTIF(Invoices!AI:AJ,A782)&lt;&gt;0,IF(COUNTIF(Invoices!AI:AJ,A782)&lt;&gt;0,SUMIF(Invoices!AI:AJ,A782,Invoices!AJ:AJ)/COUNTIF(Invoices!AI:AJ,A782),0),IF(COUNTIF(Invoices!AK:AL,A782)&lt;&gt;0,IF(COUNTIF(Invoices!AK:AL,A782)&lt;&gt;0,SUMIF(Invoices!AK:AL,A782,Invoices!AL:AL)/COUNTIF(Invoices!AK:AL,A782),0),IF(COUNTIF(Invoices!AM:AN,A782)&lt;&gt;0,IF(COUNTIF(Invoices!AM:AN,A782)&lt;&gt;0,SUMIF(Invoices!AM:AN,A782,Invoices!AN:AN)/COUNTIF(Invoices!AM:AN,A782),0),"Not Available")))))))))))))))</f>
        <v>Not Available</v>
      </c>
    </row>
    <row r="783" spans="1:5" ht="13" x14ac:dyDescent="0.15">
      <c r="A783" s="6" t="s">
        <v>1930</v>
      </c>
      <c r="C783" s="6" t="s">
        <v>526</v>
      </c>
      <c r="D783" s="6" t="s">
        <v>527</v>
      </c>
      <c r="E783">
        <f ca="1">IF(COUNTIF(Invoices!K:L,A783)&lt;&gt;0,IF(COUNTIF(Invoices!K:L,A783)&lt;&gt;0,SUMIF(Invoices!K:L,A783,Invoices!L:L)/COUNTIF(Invoices!K:L,A783),0),IF(COUNTIF(Invoices!M:N,A783)&lt;&gt;0,IF(COUNTIF(Invoices!M:N,A783)&lt;&gt;0,SUMIF(Invoices!M:N,A783,Invoices!N:N)/COUNTIF(Invoices!M:N,A783),0),IF(COUNTIF(Invoices!O:P,A783)&lt;&gt;0,IF(COUNTIF(Invoices!O:P,A783)&lt;&gt;0,SUMIF(Invoices!O:P,A783,Invoices!P:P)/COUNTIF(Invoices!O:P,A783),0),IF(COUNTIF(Invoices!Q:R,A783)&lt;&gt;0,IF(COUNTIF(Invoices!Q:R,A783)&lt;&gt;0,SUMIF(Invoices!Q:R,A783,Invoices!R:R)/COUNTIF(Invoices!Q:R,A783),0),IF(COUNTIF(Invoices!S:T,A783)&lt;&gt;0,IF(COUNTIF(Invoices!S:T,A783)&lt;&gt;0,SUMIF(Invoices!S:T,A783,Invoices!T:T)/COUNTIF(Invoices!S:T,A783),0),IF(COUNTIF(Invoices!U:V,A783)&lt;&gt;0,IF(COUNTIF(Invoices!U:V,A783)&lt;&gt;0,SUMIF(Invoices!U:V,A783,Invoices!V:V)/COUNTIF(Invoices!U:V,A783),0),IF(COUNTIF(Invoices!W:X,A783)&lt;&gt;0,IF(COUNTIF(Invoices!W:X,A783)&lt;&gt;0,SUMIF(Invoices!W:X,A783,Invoices!X:X)/COUNTIF(Invoices!W:X,A783),0),IF(COUNTIF(Invoices!Y:Z,A783)&lt;&gt;0,IF(COUNTIF(Invoices!Y:Z,A783)&lt;&gt;0,SUMIF(Invoices!Y:Z,A783,Invoices!Z:Z)/COUNTIF(Invoices!Y:Z,A783),0),IF(COUNTIF(Invoices!AA:AB,A783)&lt;&gt;0,IF(COUNTIF(Invoices!AA:AB,A783)&lt;&gt;0,SUMIF(Invoices!AA:AB,A783,Invoices!AB:AB)/COUNTIF(Invoices!AA:AB,A783),0),IF(COUNTIF(Invoices!AC:AD,A783)&lt;&gt;0,IF(COUNTIF(Invoices!AC:AD,A783)&lt;&gt;0,SUMIF(Invoices!AC:AD,A783,Invoices!AD:AD)/COUNTIF(Invoices!AC:AD,A783),0),IF(COUNTIF(Invoices!AE:AF,A783)&lt;&gt;0,IF(COUNTIF(Invoices!AE:AF,A783)&lt;&gt;0,SUMIF(Invoices!AE:AF,A783,Invoices!AF:AF)/COUNTIF(Invoices!AE:AF,A783),0),IF(COUNTIF(Invoices!AG:AH,A783)&lt;&gt;0,IF(COUNTIF(Invoices!AG:AH,A783)&lt;&gt;0,SUMIF(Invoices!AG:AH,A783,Invoices!AH:AH)/COUNTIF(Invoices!AG:AH,A783),0),IF(COUNTIF(Invoices!AI:AJ,A783)&lt;&gt;0,IF(COUNTIF(Invoices!AI:AJ,A783)&lt;&gt;0,SUMIF(Invoices!AI:AJ,A783,Invoices!AJ:AJ)/COUNTIF(Invoices!AI:AJ,A783),0),IF(COUNTIF(Invoices!AK:AL,A783)&lt;&gt;0,IF(COUNTIF(Invoices!AK:AL,A783)&lt;&gt;0,SUMIF(Invoices!AK:AL,A783,Invoices!AL:AL)/COUNTIF(Invoices!AK:AL,A783),0),IF(COUNTIF(Invoices!AM:AN,A783)&lt;&gt;0,IF(COUNTIF(Invoices!AM:AN,A783)&lt;&gt;0,SUMIF(Invoices!AM:AN,A783,Invoices!AN:AN)/COUNTIF(Invoices!AM:AN,A783),0),"Not Available")))))))))))))))</f>
        <v>1.99</v>
      </c>
    </row>
    <row r="784" spans="1:5" ht="13" x14ac:dyDescent="0.15">
      <c r="A784" s="6" t="s">
        <v>1931</v>
      </c>
      <c r="B784" s="6" t="s">
        <v>655</v>
      </c>
      <c r="C784" s="6" t="s">
        <v>656</v>
      </c>
      <c r="D784" s="6" t="s">
        <v>655</v>
      </c>
      <c r="E784" t="str">
        <f>IF(COUNTIF(Invoices!K:L,A784)&lt;&gt;0,IF(COUNTIF(Invoices!K:L,A784)&lt;&gt;0,SUMIF(Invoices!K:L,A784,Invoices!L:L)/COUNTIF(Invoices!K:L,A784),0),IF(COUNTIF(Invoices!M:N,A784)&lt;&gt;0,IF(COUNTIF(Invoices!M:N,A784)&lt;&gt;0,SUMIF(Invoices!M:N,A784,Invoices!N:N)/COUNTIF(Invoices!M:N,A784),0),IF(COUNTIF(Invoices!O:P,A784)&lt;&gt;0,IF(COUNTIF(Invoices!O:P,A784)&lt;&gt;0,SUMIF(Invoices!O:P,A784,Invoices!P:P)/COUNTIF(Invoices!O:P,A784),0),IF(COUNTIF(Invoices!Q:R,A784)&lt;&gt;0,IF(COUNTIF(Invoices!Q:R,A784)&lt;&gt;0,SUMIF(Invoices!Q:R,A784,Invoices!R:R)/COUNTIF(Invoices!Q:R,A784),0),IF(COUNTIF(Invoices!S:T,A784)&lt;&gt;0,IF(COUNTIF(Invoices!S:T,A784)&lt;&gt;0,SUMIF(Invoices!S:T,A784,Invoices!T:T)/COUNTIF(Invoices!S:T,A784),0),IF(COUNTIF(Invoices!U:V,A784)&lt;&gt;0,IF(COUNTIF(Invoices!U:V,A784)&lt;&gt;0,SUMIF(Invoices!U:V,A784,Invoices!V:V)/COUNTIF(Invoices!U:V,A784),0),IF(COUNTIF(Invoices!W:X,A784)&lt;&gt;0,IF(COUNTIF(Invoices!W:X,A784)&lt;&gt;0,SUMIF(Invoices!W:X,A784,Invoices!X:X)/COUNTIF(Invoices!W:X,A784),0),IF(COUNTIF(Invoices!Y:Z,A784)&lt;&gt;0,IF(COUNTIF(Invoices!Y:Z,A784)&lt;&gt;0,SUMIF(Invoices!Y:Z,A784,Invoices!Z:Z)/COUNTIF(Invoices!Y:Z,A784),0),IF(COUNTIF(Invoices!AA:AB,A784)&lt;&gt;0,IF(COUNTIF(Invoices!AA:AB,A784)&lt;&gt;0,SUMIF(Invoices!AA:AB,A784,Invoices!AB:AB)/COUNTIF(Invoices!AA:AB,A784),0),IF(COUNTIF(Invoices!AC:AD,A784)&lt;&gt;0,IF(COUNTIF(Invoices!AC:AD,A784)&lt;&gt;0,SUMIF(Invoices!AC:AD,A784,Invoices!AD:AD)/COUNTIF(Invoices!AC:AD,A784),0),IF(COUNTIF(Invoices!AE:AF,A784)&lt;&gt;0,IF(COUNTIF(Invoices!AE:AF,A784)&lt;&gt;0,SUMIF(Invoices!AE:AF,A784,Invoices!AF:AF)/COUNTIF(Invoices!AE:AF,A784),0),IF(COUNTIF(Invoices!AG:AH,A784)&lt;&gt;0,IF(COUNTIF(Invoices!AG:AH,A784)&lt;&gt;0,SUMIF(Invoices!AG:AH,A784,Invoices!AH:AH)/COUNTIF(Invoices!AG:AH,A784),0),IF(COUNTIF(Invoices!AI:AJ,A784)&lt;&gt;0,IF(COUNTIF(Invoices!AI:AJ,A784)&lt;&gt;0,SUMIF(Invoices!AI:AJ,A784,Invoices!AJ:AJ)/COUNTIF(Invoices!AI:AJ,A784),0),IF(COUNTIF(Invoices!AK:AL,A784)&lt;&gt;0,IF(COUNTIF(Invoices!AK:AL,A784)&lt;&gt;0,SUMIF(Invoices!AK:AL,A784,Invoices!AL:AL)/COUNTIF(Invoices!AK:AL,A784),0),IF(COUNTIF(Invoices!AM:AN,A784)&lt;&gt;0,IF(COUNTIF(Invoices!AM:AN,A784)&lt;&gt;0,SUMIF(Invoices!AM:AN,A784,Invoices!AN:AN)/COUNTIF(Invoices!AM:AN,A784),0),"Not Available")))))))))))))))</f>
        <v>Not Available</v>
      </c>
    </row>
    <row r="785" spans="1:5" ht="13" x14ac:dyDescent="0.15">
      <c r="A785" s="6" t="s">
        <v>1932</v>
      </c>
      <c r="C785" s="6" t="s">
        <v>1187</v>
      </c>
      <c r="D785" s="6" t="s">
        <v>673</v>
      </c>
      <c r="E785">
        <f ca="1">IF(COUNTIF(Invoices!K:L,A785)&lt;&gt;0,IF(COUNTIF(Invoices!K:L,A785)&lt;&gt;0,SUMIF(Invoices!K:L,A785,Invoices!L:L)/COUNTIF(Invoices!K:L,A785),0),IF(COUNTIF(Invoices!M:N,A785)&lt;&gt;0,IF(COUNTIF(Invoices!M:N,A785)&lt;&gt;0,SUMIF(Invoices!M:N,A785,Invoices!N:N)/COUNTIF(Invoices!M:N,A785),0),IF(COUNTIF(Invoices!O:P,A785)&lt;&gt;0,IF(COUNTIF(Invoices!O:P,A785)&lt;&gt;0,SUMIF(Invoices!O:P,A785,Invoices!P:P)/COUNTIF(Invoices!O:P,A785),0),IF(COUNTIF(Invoices!Q:R,A785)&lt;&gt;0,IF(COUNTIF(Invoices!Q:R,A785)&lt;&gt;0,SUMIF(Invoices!Q:R,A785,Invoices!R:R)/COUNTIF(Invoices!Q:R,A785),0),IF(COUNTIF(Invoices!S:T,A785)&lt;&gt;0,IF(COUNTIF(Invoices!S:T,A785)&lt;&gt;0,SUMIF(Invoices!S:T,A785,Invoices!T:T)/COUNTIF(Invoices!S:T,A785),0),IF(COUNTIF(Invoices!U:V,A785)&lt;&gt;0,IF(COUNTIF(Invoices!U:V,A785)&lt;&gt;0,SUMIF(Invoices!U:V,A785,Invoices!V:V)/COUNTIF(Invoices!U:V,A785),0),IF(COUNTIF(Invoices!W:X,A785)&lt;&gt;0,IF(COUNTIF(Invoices!W:X,A785)&lt;&gt;0,SUMIF(Invoices!W:X,A785,Invoices!X:X)/COUNTIF(Invoices!W:X,A785),0),IF(COUNTIF(Invoices!Y:Z,A785)&lt;&gt;0,IF(COUNTIF(Invoices!Y:Z,A785)&lt;&gt;0,SUMIF(Invoices!Y:Z,A785,Invoices!Z:Z)/COUNTIF(Invoices!Y:Z,A785),0),IF(COUNTIF(Invoices!AA:AB,A785)&lt;&gt;0,IF(COUNTIF(Invoices!AA:AB,A785)&lt;&gt;0,SUMIF(Invoices!AA:AB,A785,Invoices!AB:AB)/COUNTIF(Invoices!AA:AB,A785),0),IF(COUNTIF(Invoices!AC:AD,A785)&lt;&gt;0,IF(COUNTIF(Invoices!AC:AD,A785)&lt;&gt;0,SUMIF(Invoices!AC:AD,A785,Invoices!AD:AD)/COUNTIF(Invoices!AC:AD,A785),0),IF(COUNTIF(Invoices!AE:AF,A785)&lt;&gt;0,IF(COUNTIF(Invoices!AE:AF,A785)&lt;&gt;0,SUMIF(Invoices!AE:AF,A785,Invoices!AF:AF)/COUNTIF(Invoices!AE:AF,A785),0),IF(COUNTIF(Invoices!AG:AH,A785)&lt;&gt;0,IF(COUNTIF(Invoices!AG:AH,A785)&lt;&gt;0,SUMIF(Invoices!AG:AH,A785,Invoices!AH:AH)/COUNTIF(Invoices!AG:AH,A785),0),IF(COUNTIF(Invoices!AI:AJ,A785)&lt;&gt;0,IF(COUNTIF(Invoices!AI:AJ,A785)&lt;&gt;0,SUMIF(Invoices!AI:AJ,A785,Invoices!AJ:AJ)/COUNTIF(Invoices!AI:AJ,A785),0),IF(COUNTIF(Invoices!AK:AL,A785)&lt;&gt;0,IF(COUNTIF(Invoices!AK:AL,A785)&lt;&gt;0,SUMIF(Invoices!AK:AL,A785,Invoices!AL:AL)/COUNTIF(Invoices!AK:AL,A785),0),IF(COUNTIF(Invoices!AM:AN,A785)&lt;&gt;0,IF(COUNTIF(Invoices!AM:AN,A785)&lt;&gt;0,SUMIF(Invoices!AM:AN,A785,Invoices!AN:AN)/COUNTIF(Invoices!AM:AN,A785),0),"Not Available")))))))))))))))</f>
        <v>1.99</v>
      </c>
    </row>
    <row r="786" spans="1:5" ht="13" x14ac:dyDescent="0.15">
      <c r="A786" s="6" t="s">
        <v>1933</v>
      </c>
      <c r="C786" s="6" t="s">
        <v>602</v>
      </c>
      <c r="D786" s="6" t="s">
        <v>603</v>
      </c>
      <c r="E786">
        <f ca="1">IF(COUNTIF(Invoices!K:L,A786)&lt;&gt;0,IF(COUNTIF(Invoices!K:L,A786)&lt;&gt;0,SUMIF(Invoices!K:L,A786,Invoices!L:L)/COUNTIF(Invoices!K:L,A786),0),IF(COUNTIF(Invoices!M:N,A786)&lt;&gt;0,IF(COUNTIF(Invoices!M:N,A786)&lt;&gt;0,SUMIF(Invoices!M:N,A786,Invoices!N:N)/COUNTIF(Invoices!M:N,A786),0),IF(COUNTIF(Invoices!O:P,A786)&lt;&gt;0,IF(COUNTIF(Invoices!O:P,A786)&lt;&gt;0,SUMIF(Invoices!O:P,A786,Invoices!P:P)/COUNTIF(Invoices!O:P,A786),0),IF(COUNTIF(Invoices!Q:R,A786)&lt;&gt;0,IF(COUNTIF(Invoices!Q:R,A786)&lt;&gt;0,SUMIF(Invoices!Q:R,A786,Invoices!R:R)/COUNTIF(Invoices!Q:R,A786),0),IF(COUNTIF(Invoices!S:T,A786)&lt;&gt;0,IF(COUNTIF(Invoices!S:T,A786)&lt;&gt;0,SUMIF(Invoices!S:T,A786,Invoices!T:T)/COUNTIF(Invoices!S:T,A786),0),IF(COUNTIF(Invoices!U:V,A786)&lt;&gt;0,IF(COUNTIF(Invoices!U:V,A786)&lt;&gt;0,SUMIF(Invoices!U:V,A786,Invoices!V:V)/COUNTIF(Invoices!U:V,A786),0),IF(COUNTIF(Invoices!W:X,A786)&lt;&gt;0,IF(COUNTIF(Invoices!W:X,A786)&lt;&gt;0,SUMIF(Invoices!W:X,A786,Invoices!X:X)/COUNTIF(Invoices!W:X,A786),0),IF(COUNTIF(Invoices!Y:Z,A786)&lt;&gt;0,IF(COUNTIF(Invoices!Y:Z,A786)&lt;&gt;0,SUMIF(Invoices!Y:Z,A786,Invoices!Z:Z)/COUNTIF(Invoices!Y:Z,A786),0),IF(COUNTIF(Invoices!AA:AB,A786)&lt;&gt;0,IF(COUNTIF(Invoices!AA:AB,A786)&lt;&gt;0,SUMIF(Invoices!AA:AB,A786,Invoices!AB:AB)/COUNTIF(Invoices!AA:AB,A786),0),IF(COUNTIF(Invoices!AC:AD,A786)&lt;&gt;0,IF(COUNTIF(Invoices!AC:AD,A786)&lt;&gt;0,SUMIF(Invoices!AC:AD,A786,Invoices!AD:AD)/COUNTIF(Invoices!AC:AD,A786),0),IF(COUNTIF(Invoices!AE:AF,A786)&lt;&gt;0,IF(COUNTIF(Invoices!AE:AF,A786)&lt;&gt;0,SUMIF(Invoices!AE:AF,A786,Invoices!AF:AF)/COUNTIF(Invoices!AE:AF,A786),0),IF(COUNTIF(Invoices!AG:AH,A786)&lt;&gt;0,IF(COUNTIF(Invoices!AG:AH,A786)&lt;&gt;0,SUMIF(Invoices!AG:AH,A786,Invoices!AH:AH)/COUNTIF(Invoices!AG:AH,A786),0),IF(COUNTIF(Invoices!AI:AJ,A786)&lt;&gt;0,IF(COUNTIF(Invoices!AI:AJ,A786)&lt;&gt;0,SUMIF(Invoices!AI:AJ,A786,Invoices!AJ:AJ)/COUNTIF(Invoices!AI:AJ,A786),0),IF(COUNTIF(Invoices!AK:AL,A786)&lt;&gt;0,IF(COUNTIF(Invoices!AK:AL,A786)&lt;&gt;0,SUMIF(Invoices!AK:AL,A786,Invoices!AL:AL)/COUNTIF(Invoices!AK:AL,A786),0),IF(COUNTIF(Invoices!AM:AN,A786)&lt;&gt;0,IF(COUNTIF(Invoices!AM:AN,A786)&lt;&gt;0,SUMIF(Invoices!AM:AN,A786,Invoices!AN:AN)/COUNTIF(Invoices!AM:AN,A786),0),"Not Available")))))))))))))))</f>
        <v>0.99</v>
      </c>
    </row>
    <row r="787" spans="1:5" ht="13" x14ac:dyDescent="0.15">
      <c r="A787" s="6" t="s">
        <v>1934</v>
      </c>
      <c r="C787" s="6" t="s">
        <v>672</v>
      </c>
      <c r="D787" s="6" t="s">
        <v>673</v>
      </c>
      <c r="E787">
        <f ca="1">IF(COUNTIF(Invoices!K:L,A787)&lt;&gt;0,IF(COUNTIF(Invoices!K:L,A787)&lt;&gt;0,SUMIF(Invoices!K:L,A787,Invoices!L:L)/COUNTIF(Invoices!K:L,A787),0),IF(COUNTIF(Invoices!M:N,A787)&lt;&gt;0,IF(COUNTIF(Invoices!M:N,A787)&lt;&gt;0,SUMIF(Invoices!M:N,A787,Invoices!N:N)/COUNTIF(Invoices!M:N,A787),0),IF(COUNTIF(Invoices!O:P,A787)&lt;&gt;0,IF(COUNTIF(Invoices!O:P,A787)&lt;&gt;0,SUMIF(Invoices!O:P,A787,Invoices!P:P)/COUNTIF(Invoices!O:P,A787),0),IF(COUNTIF(Invoices!Q:R,A787)&lt;&gt;0,IF(COUNTIF(Invoices!Q:R,A787)&lt;&gt;0,SUMIF(Invoices!Q:R,A787,Invoices!R:R)/COUNTIF(Invoices!Q:R,A787),0),IF(COUNTIF(Invoices!S:T,A787)&lt;&gt;0,IF(COUNTIF(Invoices!S:T,A787)&lt;&gt;0,SUMIF(Invoices!S:T,A787,Invoices!T:T)/COUNTIF(Invoices!S:T,A787),0),IF(COUNTIF(Invoices!U:V,A787)&lt;&gt;0,IF(COUNTIF(Invoices!U:V,A787)&lt;&gt;0,SUMIF(Invoices!U:V,A787,Invoices!V:V)/COUNTIF(Invoices!U:V,A787),0),IF(COUNTIF(Invoices!W:X,A787)&lt;&gt;0,IF(COUNTIF(Invoices!W:X,A787)&lt;&gt;0,SUMIF(Invoices!W:X,A787,Invoices!X:X)/COUNTIF(Invoices!W:X,A787),0),IF(COUNTIF(Invoices!Y:Z,A787)&lt;&gt;0,IF(COUNTIF(Invoices!Y:Z,A787)&lt;&gt;0,SUMIF(Invoices!Y:Z,A787,Invoices!Z:Z)/COUNTIF(Invoices!Y:Z,A787),0),IF(COUNTIF(Invoices!AA:AB,A787)&lt;&gt;0,IF(COUNTIF(Invoices!AA:AB,A787)&lt;&gt;0,SUMIF(Invoices!AA:AB,A787,Invoices!AB:AB)/COUNTIF(Invoices!AA:AB,A787),0),IF(COUNTIF(Invoices!AC:AD,A787)&lt;&gt;0,IF(COUNTIF(Invoices!AC:AD,A787)&lt;&gt;0,SUMIF(Invoices!AC:AD,A787,Invoices!AD:AD)/COUNTIF(Invoices!AC:AD,A787),0),IF(COUNTIF(Invoices!AE:AF,A787)&lt;&gt;0,IF(COUNTIF(Invoices!AE:AF,A787)&lt;&gt;0,SUMIF(Invoices!AE:AF,A787,Invoices!AF:AF)/COUNTIF(Invoices!AE:AF,A787),0),IF(COUNTIF(Invoices!AG:AH,A787)&lt;&gt;0,IF(COUNTIF(Invoices!AG:AH,A787)&lt;&gt;0,SUMIF(Invoices!AG:AH,A787,Invoices!AH:AH)/COUNTIF(Invoices!AG:AH,A787),0),IF(COUNTIF(Invoices!AI:AJ,A787)&lt;&gt;0,IF(COUNTIF(Invoices!AI:AJ,A787)&lt;&gt;0,SUMIF(Invoices!AI:AJ,A787,Invoices!AJ:AJ)/COUNTIF(Invoices!AI:AJ,A787),0),IF(COUNTIF(Invoices!AK:AL,A787)&lt;&gt;0,IF(COUNTIF(Invoices!AK:AL,A787)&lt;&gt;0,SUMIF(Invoices!AK:AL,A787,Invoices!AL:AL)/COUNTIF(Invoices!AK:AL,A787),0),IF(COUNTIF(Invoices!AM:AN,A787)&lt;&gt;0,IF(COUNTIF(Invoices!AM:AN,A787)&lt;&gt;0,SUMIF(Invoices!AM:AN,A787,Invoices!AN:AN)/COUNTIF(Invoices!AM:AN,A787),0),"Not Available")))))))))))))))</f>
        <v>1.99</v>
      </c>
    </row>
    <row r="788" spans="1:5" ht="13" x14ac:dyDescent="0.15">
      <c r="A788" s="6" t="s">
        <v>1935</v>
      </c>
      <c r="B788" s="6" t="s">
        <v>1279</v>
      </c>
      <c r="C788" s="6" t="s">
        <v>1280</v>
      </c>
      <c r="D788" s="6" t="s">
        <v>1281</v>
      </c>
      <c r="E788">
        <f ca="1">IF(COUNTIF(Invoices!K:L,A788)&lt;&gt;0,IF(COUNTIF(Invoices!K:L,A788)&lt;&gt;0,SUMIF(Invoices!K:L,A788,Invoices!L:L)/COUNTIF(Invoices!K:L,A788),0),IF(COUNTIF(Invoices!M:N,A788)&lt;&gt;0,IF(COUNTIF(Invoices!M:N,A788)&lt;&gt;0,SUMIF(Invoices!M:N,A788,Invoices!N:N)/COUNTIF(Invoices!M:N,A788),0),IF(COUNTIF(Invoices!O:P,A788)&lt;&gt;0,IF(COUNTIF(Invoices!O:P,A788)&lt;&gt;0,SUMIF(Invoices!O:P,A788,Invoices!P:P)/COUNTIF(Invoices!O:P,A788),0),IF(COUNTIF(Invoices!Q:R,A788)&lt;&gt;0,IF(COUNTIF(Invoices!Q:R,A788)&lt;&gt;0,SUMIF(Invoices!Q:R,A788,Invoices!R:R)/COUNTIF(Invoices!Q:R,A788),0),IF(COUNTIF(Invoices!S:T,A788)&lt;&gt;0,IF(COUNTIF(Invoices!S:T,A788)&lt;&gt;0,SUMIF(Invoices!S:T,A788,Invoices!T:T)/COUNTIF(Invoices!S:T,A788),0),IF(COUNTIF(Invoices!U:V,A788)&lt;&gt;0,IF(COUNTIF(Invoices!U:V,A788)&lt;&gt;0,SUMIF(Invoices!U:V,A788,Invoices!V:V)/COUNTIF(Invoices!U:V,A788),0),IF(COUNTIF(Invoices!W:X,A788)&lt;&gt;0,IF(COUNTIF(Invoices!W:X,A788)&lt;&gt;0,SUMIF(Invoices!W:X,A788,Invoices!X:X)/COUNTIF(Invoices!W:X,A788),0),IF(COUNTIF(Invoices!Y:Z,A788)&lt;&gt;0,IF(COUNTIF(Invoices!Y:Z,A788)&lt;&gt;0,SUMIF(Invoices!Y:Z,A788,Invoices!Z:Z)/COUNTIF(Invoices!Y:Z,A788),0),IF(COUNTIF(Invoices!AA:AB,A788)&lt;&gt;0,IF(COUNTIF(Invoices!AA:AB,A788)&lt;&gt;0,SUMIF(Invoices!AA:AB,A788,Invoices!AB:AB)/COUNTIF(Invoices!AA:AB,A788),0),IF(COUNTIF(Invoices!AC:AD,A788)&lt;&gt;0,IF(COUNTIF(Invoices!AC:AD,A788)&lt;&gt;0,SUMIF(Invoices!AC:AD,A788,Invoices!AD:AD)/COUNTIF(Invoices!AC:AD,A788),0),IF(COUNTIF(Invoices!AE:AF,A788)&lt;&gt;0,IF(COUNTIF(Invoices!AE:AF,A788)&lt;&gt;0,SUMIF(Invoices!AE:AF,A788,Invoices!AF:AF)/COUNTIF(Invoices!AE:AF,A788),0),IF(COUNTIF(Invoices!AG:AH,A788)&lt;&gt;0,IF(COUNTIF(Invoices!AG:AH,A788)&lt;&gt;0,SUMIF(Invoices!AG:AH,A788,Invoices!AH:AH)/COUNTIF(Invoices!AG:AH,A788),0),IF(COUNTIF(Invoices!AI:AJ,A788)&lt;&gt;0,IF(COUNTIF(Invoices!AI:AJ,A788)&lt;&gt;0,SUMIF(Invoices!AI:AJ,A788,Invoices!AJ:AJ)/COUNTIF(Invoices!AI:AJ,A788),0),IF(COUNTIF(Invoices!AK:AL,A788)&lt;&gt;0,IF(COUNTIF(Invoices!AK:AL,A788)&lt;&gt;0,SUMIF(Invoices!AK:AL,A788,Invoices!AL:AL)/COUNTIF(Invoices!AK:AL,A788),0),IF(COUNTIF(Invoices!AM:AN,A788)&lt;&gt;0,IF(COUNTIF(Invoices!AM:AN,A788)&lt;&gt;0,SUMIF(Invoices!AM:AN,A788,Invoices!AN:AN)/COUNTIF(Invoices!AM:AN,A788),0),"Not Available")))))))))))))))</f>
        <v>0.99</v>
      </c>
    </row>
    <row r="789" spans="1:5" ht="13" x14ac:dyDescent="0.15">
      <c r="A789" s="6" t="s">
        <v>1936</v>
      </c>
      <c r="C789" s="6" t="s">
        <v>524</v>
      </c>
      <c r="D789" s="6" t="s">
        <v>518</v>
      </c>
      <c r="E789" t="str">
        <f>IF(COUNTIF(Invoices!K:L,A789)&lt;&gt;0,IF(COUNTIF(Invoices!K:L,A789)&lt;&gt;0,SUMIF(Invoices!K:L,A789,Invoices!L:L)/COUNTIF(Invoices!K:L,A789),0),IF(COUNTIF(Invoices!M:N,A789)&lt;&gt;0,IF(COUNTIF(Invoices!M:N,A789)&lt;&gt;0,SUMIF(Invoices!M:N,A789,Invoices!N:N)/COUNTIF(Invoices!M:N,A789),0),IF(COUNTIF(Invoices!O:P,A789)&lt;&gt;0,IF(COUNTIF(Invoices!O:P,A789)&lt;&gt;0,SUMIF(Invoices!O:P,A789,Invoices!P:P)/COUNTIF(Invoices!O:P,A789),0),IF(COUNTIF(Invoices!Q:R,A789)&lt;&gt;0,IF(COUNTIF(Invoices!Q:R,A789)&lt;&gt;0,SUMIF(Invoices!Q:R,A789,Invoices!R:R)/COUNTIF(Invoices!Q:R,A789),0),IF(COUNTIF(Invoices!S:T,A789)&lt;&gt;0,IF(COUNTIF(Invoices!S:T,A789)&lt;&gt;0,SUMIF(Invoices!S:T,A789,Invoices!T:T)/COUNTIF(Invoices!S:T,A789),0),IF(COUNTIF(Invoices!U:V,A789)&lt;&gt;0,IF(COUNTIF(Invoices!U:V,A789)&lt;&gt;0,SUMIF(Invoices!U:V,A789,Invoices!V:V)/COUNTIF(Invoices!U:V,A789),0),IF(COUNTIF(Invoices!W:X,A789)&lt;&gt;0,IF(COUNTIF(Invoices!W:X,A789)&lt;&gt;0,SUMIF(Invoices!W:X,A789,Invoices!X:X)/COUNTIF(Invoices!W:X,A789),0),IF(COUNTIF(Invoices!Y:Z,A789)&lt;&gt;0,IF(COUNTIF(Invoices!Y:Z,A789)&lt;&gt;0,SUMIF(Invoices!Y:Z,A789,Invoices!Z:Z)/COUNTIF(Invoices!Y:Z,A789),0),IF(COUNTIF(Invoices!AA:AB,A789)&lt;&gt;0,IF(COUNTIF(Invoices!AA:AB,A789)&lt;&gt;0,SUMIF(Invoices!AA:AB,A789,Invoices!AB:AB)/COUNTIF(Invoices!AA:AB,A789),0),IF(COUNTIF(Invoices!AC:AD,A789)&lt;&gt;0,IF(COUNTIF(Invoices!AC:AD,A789)&lt;&gt;0,SUMIF(Invoices!AC:AD,A789,Invoices!AD:AD)/COUNTIF(Invoices!AC:AD,A789),0),IF(COUNTIF(Invoices!AE:AF,A789)&lt;&gt;0,IF(COUNTIF(Invoices!AE:AF,A789)&lt;&gt;0,SUMIF(Invoices!AE:AF,A789,Invoices!AF:AF)/COUNTIF(Invoices!AE:AF,A789),0),IF(COUNTIF(Invoices!AG:AH,A789)&lt;&gt;0,IF(COUNTIF(Invoices!AG:AH,A789)&lt;&gt;0,SUMIF(Invoices!AG:AH,A789,Invoices!AH:AH)/COUNTIF(Invoices!AG:AH,A789),0),IF(COUNTIF(Invoices!AI:AJ,A789)&lt;&gt;0,IF(COUNTIF(Invoices!AI:AJ,A789)&lt;&gt;0,SUMIF(Invoices!AI:AJ,A789,Invoices!AJ:AJ)/COUNTIF(Invoices!AI:AJ,A789),0),IF(COUNTIF(Invoices!AK:AL,A789)&lt;&gt;0,IF(COUNTIF(Invoices!AK:AL,A789)&lt;&gt;0,SUMIF(Invoices!AK:AL,A789,Invoices!AL:AL)/COUNTIF(Invoices!AK:AL,A789),0),IF(COUNTIF(Invoices!AM:AN,A789)&lt;&gt;0,IF(COUNTIF(Invoices!AM:AN,A789)&lt;&gt;0,SUMIF(Invoices!AM:AN,A789,Invoices!AN:AN)/COUNTIF(Invoices!AM:AN,A789),0),"Not Available")))))))))))))))</f>
        <v>Not Available</v>
      </c>
    </row>
    <row r="790" spans="1:5" ht="13" x14ac:dyDescent="0.15">
      <c r="A790" s="6" t="s">
        <v>1937</v>
      </c>
      <c r="B790" s="6" t="s">
        <v>1404</v>
      </c>
      <c r="C790" s="6" t="s">
        <v>1405</v>
      </c>
      <c r="D790" s="6" t="s">
        <v>1404</v>
      </c>
      <c r="E790" t="str">
        <f>IF(COUNTIF(Invoices!K:L,A790)&lt;&gt;0,IF(COUNTIF(Invoices!K:L,A790)&lt;&gt;0,SUMIF(Invoices!K:L,A790,Invoices!L:L)/COUNTIF(Invoices!K:L,A790),0),IF(COUNTIF(Invoices!M:N,A790)&lt;&gt;0,IF(COUNTIF(Invoices!M:N,A790)&lt;&gt;0,SUMIF(Invoices!M:N,A790,Invoices!N:N)/COUNTIF(Invoices!M:N,A790),0),IF(COUNTIF(Invoices!O:P,A790)&lt;&gt;0,IF(COUNTIF(Invoices!O:P,A790)&lt;&gt;0,SUMIF(Invoices!O:P,A790,Invoices!P:P)/COUNTIF(Invoices!O:P,A790),0),IF(COUNTIF(Invoices!Q:R,A790)&lt;&gt;0,IF(COUNTIF(Invoices!Q:R,A790)&lt;&gt;0,SUMIF(Invoices!Q:R,A790,Invoices!R:R)/COUNTIF(Invoices!Q:R,A790),0),IF(COUNTIF(Invoices!S:T,A790)&lt;&gt;0,IF(COUNTIF(Invoices!S:T,A790)&lt;&gt;0,SUMIF(Invoices!S:T,A790,Invoices!T:T)/COUNTIF(Invoices!S:T,A790),0),IF(COUNTIF(Invoices!U:V,A790)&lt;&gt;0,IF(COUNTIF(Invoices!U:V,A790)&lt;&gt;0,SUMIF(Invoices!U:V,A790,Invoices!V:V)/COUNTIF(Invoices!U:V,A790),0),IF(COUNTIF(Invoices!W:X,A790)&lt;&gt;0,IF(COUNTIF(Invoices!W:X,A790)&lt;&gt;0,SUMIF(Invoices!W:X,A790,Invoices!X:X)/COUNTIF(Invoices!W:X,A790),0),IF(COUNTIF(Invoices!Y:Z,A790)&lt;&gt;0,IF(COUNTIF(Invoices!Y:Z,A790)&lt;&gt;0,SUMIF(Invoices!Y:Z,A790,Invoices!Z:Z)/COUNTIF(Invoices!Y:Z,A790),0),IF(COUNTIF(Invoices!AA:AB,A790)&lt;&gt;0,IF(COUNTIF(Invoices!AA:AB,A790)&lt;&gt;0,SUMIF(Invoices!AA:AB,A790,Invoices!AB:AB)/COUNTIF(Invoices!AA:AB,A790),0),IF(COUNTIF(Invoices!AC:AD,A790)&lt;&gt;0,IF(COUNTIF(Invoices!AC:AD,A790)&lt;&gt;0,SUMIF(Invoices!AC:AD,A790,Invoices!AD:AD)/COUNTIF(Invoices!AC:AD,A790),0),IF(COUNTIF(Invoices!AE:AF,A790)&lt;&gt;0,IF(COUNTIF(Invoices!AE:AF,A790)&lt;&gt;0,SUMIF(Invoices!AE:AF,A790,Invoices!AF:AF)/COUNTIF(Invoices!AE:AF,A790),0),IF(COUNTIF(Invoices!AG:AH,A790)&lt;&gt;0,IF(COUNTIF(Invoices!AG:AH,A790)&lt;&gt;0,SUMIF(Invoices!AG:AH,A790,Invoices!AH:AH)/COUNTIF(Invoices!AG:AH,A790),0),IF(COUNTIF(Invoices!AI:AJ,A790)&lt;&gt;0,IF(COUNTIF(Invoices!AI:AJ,A790)&lt;&gt;0,SUMIF(Invoices!AI:AJ,A790,Invoices!AJ:AJ)/COUNTIF(Invoices!AI:AJ,A790),0),IF(COUNTIF(Invoices!AK:AL,A790)&lt;&gt;0,IF(COUNTIF(Invoices!AK:AL,A790)&lt;&gt;0,SUMIF(Invoices!AK:AL,A790,Invoices!AL:AL)/COUNTIF(Invoices!AK:AL,A790),0),IF(COUNTIF(Invoices!AM:AN,A790)&lt;&gt;0,IF(COUNTIF(Invoices!AM:AN,A790)&lt;&gt;0,SUMIF(Invoices!AM:AN,A790,Invoices!AN:AN)/COUNTIF(Invoices!AM:AN,A790),0),"Not Available")))))))))))))))</f>
        <v>Not Available</v>
      </c>
    </row>
    <row r="791" spans="1:5" ht="13" x14ac:dyDescent="0.15">
      <c r="A791" s="6" t="s">
        <v>1938</v>
      </c>
      <c r="B791" s="6" t="s">
        <v>1939</v>
      </c>
      <c r="C791" s="6" t="s">
        <v>1270</v>
      </c>
      <c r="D791" s="6" t="s">
        <v>587</v>
      </c>
      <c r="E791" t="str">
        <f>IF(COUNTIF(Invoices!K:L,A791)&lt;&gt;0,IF(COUNTIF(Invoices!K:L,A791)&lt;&gt;0,SUMIF(Invoices!K:L,A791,Invoices!L:L)/COUNTIF(Invoices!K:L,A791),0),IF(COUNTIF(Invoices!M:N,A791)&lt;&gt;0,IF(COUNTIF(Invoices!M:N,A791)&lt;&gt;0,SUMIF(Invoices!M:N,A791,Invoices!N:N)/COUNTIF(Invoices!M:N,A791),0),IF(COUNTIF(Invoices!O:P,A791)&lt;&gt;0,IF(COUNTIF(Invoices!O:P,A791)&lt;&gt;0,SUMIF(Invoices!O:P,A791,Invoices!P:P)/COUNTIF(Invoices!O:P,A791),0),IF(COUNTIF(Invoices!Q:R,A791)&lt;&gt;0,IF(COUNTIF(Invoices!Q:R,A791)&lt;&gt;0,SUMIF(Invoices!Q:R,A791,Invoices!R:R)/COUNTIF(Invoices!Q:R,A791),0),IF(COUNTIF(Invoices!S:T,A791)&lt;&gt;0,IF(COUNTIF(Invoices!S:T,A791)&lt;&gt;0,SUMIF(Invoices!S:T,A791,Invoices!T:T)/COUNTIF(Invoices!S:T,A791),0),IF(COUNTIF(Invoices!U:V,A791)&lt;&gt;0,IF(COUNTIF(Invoices!U:V,A791)&lt;&gt;0,SUMIF(Invoices!U:V,A791,Invoices!V:V)/COUNTIF(Invoices!U:V,A791),0),IF(COUNTIF(Invoices!W:X,A791)&lt;&gt;0,IF(COUNTIF(Invoices!W:X,A791)&lt;&gt;0,SUMIF(Invoices!W:X,A791,Invoices!X:X)/COUNTIF(Invoices!W:X,A791),0),IF(COUNTIF(Invoices!Y:Z,A791)&lt;&gt;0,IF(COUNTIF(Invoices!Y:Z,A791)&lt;&gt;0,SUMIF(Invoices!Y:Z,A791,Invoices!Z:Z)/COUNTIF(Invoices!Y:Z,A791),0),IF(COUNTIF(Invoices!AA:AB,A791)&lt;&gt;0,IF(COUNTIF(Invoices!AA:AB,A791)&lt;&gt;0,SUMIF(Invoices!AA:AB,A791,Invoices!AB:AB)/COUNTIF(Invoices!AA:AB,A791),0),IF(COUNTIF(Invoices!AC:AD,A791)&lt;&gt;0,IF(COUNTIF(Invoices!AC:AD,A791)&lt;&gt;0,SUMIF(Invoices!AC:AD,A791,Invoices!AD:AD)/COUNTIF(Invoices!AC:AD,A791),0),IF(COUNTIF(Invoices!AE:AF,A791)&lt;&gt;0,IF(COUNTIF(Invoices!AE:AF,A791)&lt;&gt;0,SUMIF(Invoices!AE:AF,A791,Invoices!AF:AF)/COUNTIF(Invoices!AE:AF,A791),0),IF(COUNTIF(Invoices!AG:AH,A791)&lt;&gt;0,IF(COUNTIF(Invoices!AG:AH,A791)&lt;&gt;0,SUMIF(Invoices!AG:AH,A791,Invoices!AH:AH)/COUNTIF(Invoices!AG:AH,A791),0),IF(COUNTIF(Invoices!AI:AJ,A791)&lt;&gt;0,IF(COUNTIF(Invoices!AI:AJ,A791)&lt;&gt;0,SUMIF(Invoices!AI:AJ,A791,Invoices!AJ:AJ)/COUNTIF(Invoices!AI:AJ,A791),0),IF(COUNTIF(Invoices!AK:AL,A791)&lt;&gt;0,IF(COUNTIF(Invoices!AK:AL,A791)&lt;&gt;0,SUMIF(Invoices!AK:AL,A791,Invoices!AL:AL)/COUNTIF(Invoices!AK:AL,A791),0),IF(COUNTIF(Invoices!AM:AN,A791)&lt;&gt;0,IF(COUNTIF(Invoices!AM:AN,A791)&lt;&gt;0,SUMIF(Invoices!AM:AN,A791,Invoices!AN:AN)/COUNTIF(Invoices!AM:AN,A791),0),"Not Available")))))))))))))))</f>
        <v>Not Available</v>
      </c>
    </row>
    <row r="792" spans="1:5" ht="13" x14ac:dyDescent="0.15">
      <c r="A792" s="6" t="s">
        <v>1940</v>
      </c>
      <c r="B792" s="6" t="s">
        <v>1941</v>
      </c>
      <c r="C792" s="6" t="s">
        <v>1942</v>
      </c>
      <c r="D792" s="6" t="s">
        <v>1943</v>
      </c>
      <c r="E792">
        <f ca="1">IF(COUNTIF(Invoices!K:L,A792)&lt;&gt;0,IF(COUNTIF(Invoices!K:L,A792)&lt;&gt;0,SUMIF(Invoices!K:L,A792,Invoices!L:L)/COUNTIF(Invoices!K:L,A792),0),IF(COUNTIF(Invoices!M:N,A792)&lt;&gt;0,IF(COUNTIF(Invoices!M:N,A792)&lt;&gt;0,SUMIF(Invoices!M:N,A792,Invoices!N:N)/COUNTIF(Invoices!M:N,A792),0),IF(COUNTIF(Invoices!O:P,A792)&lt;&gt;0,IF(COUNTIF(Invoices!O:P,A792)&lt;&gt;0,SUMIF(Invoices!O:P,A792,Invoices!P:P)/COUNTIF(Invoices!O:P,A792),0),IF(COUNTIF(Invoices!Q:R,A792)&lt;&gt;0,IF(COUNTIF(Invoices!Q:R,A792)&lt;&gt;0,SUMIF(Invoices!Q:R,A792,Invoices!R:R)/COUNTIF(Invoices!Q:R,A792),0),IF(COUNTIF(Invoices!S:T,A792)&lt;&gt;0,IF(COUNTIF(Invoices!S:T,A792)&lt;&gt;0,SUMIF(Invoices!S:T,A792,Invoices!T:T)/COUNTIF(Invoices!S:T,A792),0),IF(COUNTIF(Invoices!U:V,A792)&lt;&gt;0,IF(COUNTIF(Invoices!U:V,A792)&lt;&gt;0,SUMIF(Invoices!U:V,A792,Invoices!V:V)/COUNTIF(Invoices!U:V,A792),0),IF(COUNTIF(Invoices!W:X,A792)&lt;&gt;0,IF(COUNTIF(Invoices!W:X,A792)&lt;&gt;0,SUMIF(Invoices!W:X,A792,Invoices!X:X)/COUNTIF(Invoices!W:X,A792),0),IF(COUNTIF(Invoices!Y:Z,A792)&lt;&gt;0,IF(COUNTIF(Invoices!Y:Z,A792)&lt;&gt;0,SUMIF(Invoices!Y:Z,A792,Invoices!Z:Z)/COUNTIF(Invoices!Y:Z,A792),0),IF(COUNTIF(Invoices!AA:AB,A792)&lt;&gt;0,IF(COUNTIF(Invoices!AA:AB,A792)&lt;&gt;0,SUMIF(Invoices!AA:AB,A792,Invoices!AB:AB)/COUNTIF(Invoices!AA:AB,A792),0),IF(COUNTIF(Invoices!AC:AD,A792)&lt;&gt;0,IF(COUNTIF(Invoices!AC:AD,A792)&lt;&gt;0,SUMIF(Invoices!AC:AD,A792,Invoices!AD:AD)/COUNTIF(Invoices!AC:AD,A792),0),IF(COUNTIF(Invoices!AE:AF,A792)&lt;&gt;0,IF(COUNTIF(Invoices!AE:AF,A792)&lt;&gt;0,SUMIF(Invoices!AE:AF,A792,Invoices!AF:AF)/COUNTIF(Invoices!AE:AF,A792),0),IF(COUNTIF(Invoices!AG:AH,A792)&lt;&gt;0,IF(COUNTIF(Invoices!AG:AH,A792)&lt;&gt;0,SUMIF(Invoices!AG:AH,A792,Invoices!AH:AH)/COUNTIF(Invoices!AG:AH,A792),0),IF(COUNTIF(Invoices!AI:AJ,A792)&lt;&gt;0,IF(COUNTIF(Invoices!AI:AJ,A792)&lt;&gt;0,SUMIF(Invoices!AI:AJ,A792,Invoices!AJ:AJ)/COUNTIF(Invoices!AI:AJ,A792),0),IF(COUNTIF(Invoices!AK:AL,A792)&lt;&gt;0,IF(COUNTIF(Invoices!AK:AL,A792)&lt;&gt;0,SUMIF(Invoices!AK:AL,A792,Invoices!AL:AL)/COUNTIF(Invoices!AK:AL,A792),0),IF(COUNTIF(Invoices!AM:AN,A792)&lt;&gt;0,IF(COUNTIF(Invoices!AM:AN,A792)&lt;&gt;0,SUMIF(Invoices!AM:AN,A792,Invoices!AN:AN)/COUNTIF(Invoices!AM:AN,A792),0),"Not Available")))))))))))))))</f>
        <v>0.99</v>
      </c>
    </row>
    <row r="793" spans="1:5" ht="13" x14ac:dyDescent="0.15">
      <c r="A793" s="6" t="s">
        <v>1944</v>
      </c>
      <c r="B793" s="6" t="s">
        <v>1921</v>
      </c>
      <c r="C793" s="6" t="s">
        <v>1922</v>
      </c>
      <c r="D793" s="6" t="s">
        <v>562</v>
      </c>
      <c r="E793">
        <f ca="1">IF(COUNTIF(Invoices!K:L,A793)&lt;&gt;0,IF(COUNTIF(Invoices!K:L,A793)&lt;&gt;0,SUMIF(Invoices!K:L,A793,Invoices!L:L)/COUNTIF(Invoices!K:L,A793),0),IF(COUNTIF(Invoices!M:N,A793)&lt;&gt;0,IF(COUNTIF(Invoices!M:N,A793)&lt;&gt;0,SUMIF(Invoices!M:N,A793,Invoices!N:N)/COUNTIF(Invoices!M:N,A793),0),IF(COUNTIF(Invoices!O:P,A793)&lt;&gt;0,IF(COUNTIF(Invoices!O:P,A793)&lt;&gt;0,SUMIF(Invoices!O:P,A793,Invoices!P:P)/COUNTIF(Invoices!O:P,A793),0),IF(COUNTIF(Invoices!Q:R,A793)&lt;&gt;0,IF(COUNTIF(Invoices!Q:R,A793)&lt;&gt;0,SUMIF(Invoices!Q:R,A793,Invoices!R:R)/COUNTIF(Invoices!Q:R,A793),0),IF(COUNTIF(Invoices!S:T,A793)&lt;&gt;0,IF(COUNTIF(Invoices!S:T,A793)&lt;&gt;0,SUMIF(Invoices!S:T,A793,Invoices!T:T)/COUNTIF(Invoices!S:T,A793),0),IF(COUNTIF(Invoices!U:V,A793)&lt;&gt;0,IF(COUNTIF(Invoices!U:V,A793)&lt;&gt;0,SUMIF(Invoices!U:V,A793,Invoices!V:V)/COUNTIF(Invoices!U:V,A793),0),IF(COUNTIF(Invoices!W:X,A793)&lt;&gt;0,IF(COUNTIF(Invoices!W:X,A793)&lt;&gt;0,SUMIF(Invoices!W:X,A793,Invoices!X:X)/COUNTIF(Invoices!W:X,A793),0),IF(COUNTIF(Invoices!Y:Z,A793)&lt;&gt;0,IF(COUNTIF(Invoices!Y:Z,A793)&lt;&gt;0,SUMIF(Invoices!Y:Z,A793,Invoices!Z:Z)/COUNTIF(Invoices!Y:Z,A793),0),IF(COUNTIF(Invoices!AA:AB,A793)&lt;&gt;0,IF(COUNTIF(Invoices!AA:AB,A793)&lt;&gt;0,SUMIF(Invoices!AA:AB,A793,Invoices!AB:AB)/COUNTIF(Invoices!AA:AB,A793),0),IF(COUNTIF(Invoices!AC:AD,A793)&lt;&gt;0,IF(COUNTIF(Invoices!AC:AD,A793)&lt;&gt;0,SUMIF(Invoices!AC:AD,A793,Invoices!AD:AD)/COUNTIF(Invoices!AC:AD,A793),0),IF(COUNTIF(Invoices!AE:AF,A793)&lt;&gt;0,IF(COUNTIF(Invoices!AE:AF,A793)&lt;&gt;0,SUMIF(Invoices!AE:AF,A793,Invoices!AF:AF)/COUNTIF(Invoices!AE:AF,A793),0),IF(COUNTIF(Invoices!AG:AH,A793)&lt;&gt;0,IF(COUNTIF(Invoices!AG:AH,A793)&lt;&gt;0,SUMIF(Invoices!AG:AH,A793,Invoices!AH:AH)/COUNTIF(Invoices!AG:AH,A793),0),IF(COUNTIF(Invoices!AI:AJ,A793)&lt;&gt;0,IF(COUNTIF(Invoices!AI:AJ,A793)&lt;&gt;0,SUMIF(Invoices!AI:AJ,A793,Invoices!AJ:AJ)/COUNTIF(Invoices!AI:AJ,A793),0),IF(COUNTIF(Invoices!AK:AL,A793)&lt;&gt;0,IF(COUNTIF(Invoices!AK:AL,A793)&lt;&gt;0,SUMIF(Invoices!AK:AL,A793,Invoices!AL:AL)/COUNTIF(Invoices!AK:AL,A793),0),IF(COUNTIF(Invoices!AM:AN,A793)&lt;&gt;0,IF(COUNTIF(Invoices!AM:AN,A793)&lt;&gt;0,SUMIF(Invoices!AM:AN,A793,Invoices!AN:AN)/COUNTIF(Invoices!AM:AN,A793),0),"Not Available")))))))))))))))</f>
        <v>0.99</v>
      </c>
    </row>
    <row r="794" spans="1:5" ht="13" x14ac:dyDescent="0.15">
      <c r="A794" s="6" t="s">
        <v>1945</v>
      </c>
      <c r="C794" s="6" t="s">
        <v>754</v>
      </c>
      <c r="D794" s="6" t="s">
        <v>755</v>
      </c>
      <c r="E794">
        <f ca="1">IF(COUNTIF(Invoices!K:L,A794)&lt;&gt;0,IF(COUNTIF(Invoices!K:L,A794)&lt;&gt;0,SUMIF(Invoices!K:L,A794,Invoices!L:L)/COUNTIF(Invoices!K:L,A794),0),IF(COUNTIF(Invoices!M:N,A794)&lt;&gt;0,IF(COUNTIF(Invoices!M:N,A794)&lt;&gt;0,SUMIF(Invoices!M:N,A794,Invoices!N:N)/COUNTIF(Invoices!M:N,A794),0),IF(COUNTIF(Invoices!O:P,A794)&lt;&gt;0,IF(COUNTIF(Invoices!O:P,A794)&lt;&gt;0,SUMIF(Invoices!O:P,A794,Invoices!P:P)/COUNTIF(Invoices!O:P,A794),0),IF(COUNTIF(Invoices!Q:R,A794)&lt;&gt;0,IF(COUNTIF(Invoices!Q:R,A794)&lt;&gt;0,SUMIF(Invoices!Q:R,A794,Invoices!R:R)/COUNTIF(Invoices!Q:R,A794),0),IF(COUNTIF(Invoices!S:T,A794)&lt;&gt;0,IF(COUNTIF(Invoices!S:T,A794)&lt;&gt;0,SUMIF(Invoices!S:T,A794,Invoices!T:T)/COUNTIF(Invoices!S:T,A794),0),IF(COUNTIF(Invoices!U:V,A794)&lt;&gt;0,IF(COUNTIF(Invoices!U:V,A794)&lt;&gt;0,SUMIF(Invoices!U:V,A794,Invoices!V:V)/COUNTIF(Invoices!U:V,A794),0),IF(COUNTIF(Invoices!W:X,A794)&lt;&gt;0,IF(COUNTIF(Invoices!W:X,A794)&lt;&gt;0,SUMIF(Invoices!W:X,A794,Invoices!X:X)/COUNTIF(Invoices!W:X,A794),0),IF(COUNTIF(Invoices!Y:Z,A794)&lt;&gt;0,IF(COUNTIF(Invoices!Y:Z,A794)&lt;&gt;0,SUMIF(Invoices!Y:Z,A794,Invoices!Z:Z)/COUNTIF(Invoices!Y:Z,A794),0),IF(COUNTIF(Invoices!AA:AB,A794)&lt;&gt;0,IF(COUNTIF(Invoices!AA:AB,A794)&lt;&gt;0,SUMIF(Invoices!AA:AB,A794,Invoices!AB:AB)/COUNTIF(Invoices!AA:AB,A794),0),IF(COUNTIF(Invoices!AC:AD,A794)&lt;&gt;0,IF(COUNTIF(Invoices!AC:AD,A794)&lt;&gt;0,SUMIF(Invoices!AC:AD,A794,Invoices!AD:AD)/COUNTIF(Invoices!AC:AD,A794),0),IF(COUNTIF(Invoices!AE:AF,A794)&lt;&gt;0,IF(COUNTIF(Invoices!AE:AF,A794)&lt;&gt;0,SUMIF(Invoices!AE:AF,A794,Invoices!AF:AF)/COUNTIF(Invoices!AE:AF,A794),0),IF(COUNTIF(Invoices!AG:AH,A794)&lt;&gt;0,IF(COUNTIF(Invoices!AG:AH,A794)&lt;&gt;0,SUMIF(Invoices!AG:AH,A794,Invoices!AH:AH)/COUNTIF(Invoices!AG:AH,A794),0),IF(COUNTIF(Invoices!AI:AJ,A794)&lt;&gt;0,IF(COUNTIF(Invoices!AI:AJ,A794)&lt;&gt;0,SUMIF(Invoices!AI:AJ,A794,Invoices!AJ:AJ)/COUNTIF(Invoices!AI:AJ,A794),0),IF(COUNTIF(Invoices!AK:AL,A794)&lt;&gt;0,IF(COUNTIF(Invoices!AK:AL,A794)&lt;&gt;0,SUMIF(Invoices!AK:AL,A794,Invoices!AL:AL)/COUNTIF(Invoices!AK:AL,A794),0),IF(COUNTIF(Invoices!AM:AN,A794)&lt;&gt;0,IF(COUNTIF(Invoices!AM:AN,A794)&lt;&gt;0,SUMIF(Invoices!AM:AN,A794,Invoices!AN:AN)/COUNTIF(Invoices!AM:AN,A794),0),"Not Available")))))))))))))))</f>
        <v>0.99</v>
      </c>
    </row>
    <row r="795" spans="1:5" ht="13" x14ac:dyDescent="0.15">
      <c r="A795" s="6" t="s">
        <v>1946</v>
      </c>
      <c r="B795" s="6" t="s">
        <v>1947</v>
      </c>
      <c r="C795" s="6" t="s">
        <v>536</v>
      </c>
      <c r="D795" s="6" t="s">
        <v>535</v>
      </c>
      <c r="E795">
        <f ca="1">IF(COUNTIF(Invoices!K:L,A795)&lt;&gt;0,IF(COUNTIF(Invoices!K:L,A795)&lt;&gt;0,SUMIF(Invoices!K:L,A795,Invoices!L:L)/COUNTIF(Invoices!K:L,A795),0),IF(COUNTIF(Invoices!M:N,A795)&lt;&gt;0,IF(COUNTIF(Invoices!M:N,A795)&lt;&gt;0,SUMIF(Invoices!M:N,A795,Invoices!N:N)/COUNTIF(Invoices!M:N,A795),0),IF(COUNTIF(Invoices!O:P,A795)&lt;&gt;0,IF(COUNTIF(Invoices!O:P,A795)&lt;&gt;0,SUMIF(Invoices!O:P,A795,Invoices!P:P)/COUNTIF(Invoices!O:P,A795),0),IF(COUNTIF(Invoices!Q:R,A795)&lt;&gt;0,IF(COUNTIF(Invoices!Q:R,A795)&lt;&gt;0,SUMIF(Invoices!Q:R,A795,Invoices!R:R)/COUNTIF(Invoices!Q:R,A795),0),IF(COUNTIF(Invoices!S:T,A795)&lt;&gt;0,IF(COUNTIF(Invoices!S:T,A795)&lt;&gt;0,SUMIF(Invoices!S:T,A795,Invoices!T:T)/COUNTIF(Invoices!S:T,A795),0),IF(COUNTIF(Invoices!U:V,A795)&lt;&gt;0,IF(COUNTIF(Invoices!U:V,A795)&lt;&gt;0,SUMIF(Invoices!U:V,A795,Invoices!V:V)/COUNTIF(Invoices!U:V,A795),0),IF(COUNTIF(Invoices!W:X,A795)&lt;&gt;0,IF(COUNTIF(Invoices!W:X,A795)&lt;&gt;0,SUMIF(Invoices!W:X,A795,Invoices!X:X)/COUNTIF(Invoices!W:X,A795),0),IF(COUNTIF(Invoices!Y:Z,A795)&lt;&gt;0,IF(COUNTIF(Invoices!Y:Z,A795)&lt;&gt;0,SUMIF(Invoices!Y:Z,A795,Invoices!Z:Z)/COUNTIF(Invoices!Y:Z,A795),0),IF(COUNTIF(Invoices!AA:AB,A795)&lt;&gt;0,IF(COUNTIF(Invoices!AA:AB,A795)&lt;&gt;0,SUMIF(Invoices!AA:AB,A795,Invoices!AB:AB)/COUNTIF(Invoices!AA:AB,A795),0),IF(COUNTIF(Invoices!AC:AD,A795)&lt;&gt;0,IF(COUNTIF(Invoices!AC:AD,A795)&lt;&gt;0,SUMIF(Invoices!AC:AD,A795,Invoices!AD:AD)/COUNTIF(Invoices!AC:AD,A795),0),IF(COUNTIF(Invoices!AE:AF,A795)&lt;&gt;0,IF(COUNTIF(Invoices!AE:AF,A795)&lt;&gt;0,SUMIF(Invoices!AE:AF,A795,Invoices!AF:AF)/COUNTIF(Invoices!AE:AF,A795),0),IF(COUNTIF(Invoices!AG:AH,A795)&lt;&gt;0,IF(COUNTIF(Invoices!AG:AH,A795)&lt;&gt;0,SUMIF(Invoices!AG:AH,A795,Invoices!AH:AH)/COUNTIF(Invoices!AG:AH,A795),0),IF(COUNTIF(Invoices!AI:AJ,A795)&lt;&gt;0,IF(COUNTIF(Invoices!AI:AJ,A795)&lt;&gt;0,SUMIF(Invoices!AI:AJ,A795,Invoices!AJ:AJ)/COUNTIF(Invoices!AI:AJ,A795),0),IF(COUNTIF(Invoices!AK:AL,A795)&lt;&gt;0,IF(COUNTIF(Invoices!AK:AL,A795)&lt;&gt;0,SUMIF(Invoices!AK:AL,A795,Invoices!AL:AL)/COUNTIF(Invoices!AK:AL,A795),0),IF(COUNTIF(Invoices!AM:AN,A795)&lt;&gt;0,IF(COUNTIF(Invoices!AM:AN,A795)&lt;&gt;0,SUMIF(Invoices!AM:AN,A795,Invoices!AN:AN)/COUNTIF(Invoices!AM:AN,A795),0),"Not Available")))))))))))))))</f>
        <v>0.99</v>
      </c>
    </row>
    <row r="796" spans="1:5" ht="13" x14ac:dyDescent="0.15">
      <c r="A796" s="6" t="s">
        <v>1948</v>
      </c>
      <c r="B796" s="6" t="s">
        <v>1949</v>
      </c>
      <c r="C796" s="6" t="s">
        <v>1265</v>
      </c>
      <c r="D796" s="6" t="s">
        <v>630</v>
      </c>
      <c r="E796">
        <f ca="1">IF(COUNTIF(Invoices!K:L,A796)&lt;&gt;0,IF(COUNTIF(Invoices!K:L,A796)&lt;&gt;0,SUMIF(Invoices!K:L,A796,Invoices!L:L)/COUNTIF(Invoices!K:L,A796),0),IF(COUNTIF(Invoices!M:N,A796)&lt;&gt;0,IF(COUNTIF(Invoices!M:N,A796)&lt;&gt;0,SUMIF(Invoices!M:N,A796,Invoices!N:N)/COUNTIF(Invoices!M:N,A796),0),IF(COUNTIF(Invoices!O:P,A796)&lt;&gt;0,IF(COUNTIF(Invoices!O:P,A796)&lt;&gt;0,SUMIF(Invoices!O:P,A796,Invoices!P:P)/COUNTIF(Invoices!O:P,A796),0),IF(COUNTIF(Invoices!Q:R,A796)&lt;&gt;0,IF(COUNTIF(Invoices!Q:R,A796)&lt;&gt;0,SUMIF(Invoices!Q:R,A796,Invoices!R:R)/COUNTIF(Invoices!Q:R,A796),0),IF(COUNTIF(Invoices!S:T,A796)&lt;&gt;0,IF(COUNTIF(Invoices!S:T,A796)&lt;&gt;0,SUMIF(Invoices!S:T,A796,Invoices!T:T)/COUNTIF(Invoices!S:T,A796),0),IF(COUNTIF(Invoices!U:V,A796)&lt;&gt;0,IF(COUNTIF(Invoices!U:V,A796)&lt;&gt;0,SUMIF(Invoices!U:V,A796,Invoices!V:V)/COUNTIF(Invoices!U:V,A796),0),IF(COUNTIF(Invoices!W:X,A796)&lt;&gt;0,IF(COUNTIF(Invoices!W:X,A796)&lt;&gt;0,SUMIF(Invoices!W:X,A796,Invoices!X:X)/COUNTIF(Invoices!W:X,A796),0),IF(COUNTIF(Invoices!Y:Z,A796)&lt;&gt;0,IF(COUNTIF(Invoices!Y:Z,A796)&lt;&gt;0,SUMIF(Invoices!Y:Z,A796,Invoices!Z:Z)/COUNTIF(Invoices!Y:Z,A796),0),IF(COUNTIF(Invoices!AA:AB,A796)&lt;&gt;0,IF(COUNTIF(Invoices!AA:AB,A796)&lt;&gt;0,SUMIF(Invoices!AA:AB,A796,Invoices!AB:AB)/COUNTIF(Invoices!AA:AB,A796),0),IF(COUNTIF(Invoices!AC:AD,A796)&lt;&gt;0,IF(COUNTIF(Invoices!AC:AD,A796)&lt;&gt;0,SUMIF(Invoices!AC:AD,A796,Invoices!AD:AD)/COUNTIF(Invoices!AC:AD,A796),0),IF(COUNTIF(Invoices!AE:AF,A796)&lt;&gt;0,IF(COUNTIF(Invoices!AE:AF,A796)&lt;&gt;0,SUMIF(Invoices!AE:AF,A796,Invoices!AF:AF)/COUNTIF(Invoices!AE:AF,A796),0),IF(COUNTIF(Invoices!AG:AH,A796)&lt;&gt;0,IF(COUNTIF(Invoices!AG:AH,A796)&lt;&gt;0,SUMIF(Invoices!AG:AH,A796,Invoices!AH:AH)/COUNTIF(Invoices!AG:AH,A796),0),IF(COUNTIF(Invoices!AI:AJ,A796)&lt;&gt;0,IF(COUNTIF(Invoices!AI:AJ,A796)&lt;&gt;0,SUMIF(Invoices!AI:AJ,A796,Invoices!AJ:AJ)/COUNTIF(Invoices!AI:AJ,A796),0),IF(COUNTIF(Invoices!AK:AL,A796)&lt;&gt;0,IF(COUNTIF(Invoices!AK:AL,A796)&lt;&gt;0,SUMIF(Invoices!AK:AL,A796,Invoices!AL:AL)/COUNTIF(Invoices!AK:AL,A796),0),IF(COUNTIF(Invoices!AM:AN,A796)&lt;&gt;0,IF(COUNTIF(Invoices!AM:AN,A796)&lt;&gt;0,SUMIF(Invoices!AM:AN,A796,Invoices!AN:AN)/COUNTIF(Invoices!AM:AN,A796),0),"Not Available")))))))))))))))</f>
        <v>0.99</v>
      </c>
    </row>
    <row r="797" spans="1:5" ht="13" x14ac:dyDescent="0.15">
      <c r="A797" s="6" t="s">
        <v>1948</v>
      </c>
      <c r="B797" s="6" t="s">
        <v>1950</v>
      </c>
      <c r="C797" s="6" t="s">
        <v>629</v>
      </c>
      <c r="D797" s="6" t="s">
        <v>630</v>
      </c>
      <c r="E797">
        <f ca="1">IF(COUNTIF(Invoices!K:L,A797)&lt;&gt;0,IF(COUNTIF(Invoices!K:L,A797)&lt;&gt;0,SUMIF(Invoices!K:L,A797,Invoices!L:L)/COUNTIF(Invoices!K:L,A797),0),IF(COUNTIF(Invoices!M:N,A797)&lt;&gt;0,IF(COUNTIF(Invoices!M:N,A797)&lt;&gt;0,SUMIF(Invoices!M:N,A797,Invoices!N:N)/COUNTIF(Invoices!M:N,A797),0),IF(COUNTIF(Invoices!O:P,A797)&lt;&gt;0,IF(COUNTIF(Invoices!O:P,A797)&lt;&gt;0,SUMIF(Invoices!O:P,A797,Invoices!P:P)/COUNTIF(Invoices!O:P,A797),0),IF(COUNTIF(Invoices!Q:R,A797)&lt;&gt;0,IF(COUNTIF(Invoices!Q:R,A797)&lt;&gt;0,SUMIF(Invoices!Q:R,A797,Invoices!R:R)/COUNTIF(Invoices!Q:R,A797),0),IF(COUNTIF(Invoices!S:T,A797)&lt;&gt;0,IF(COUNTIF(Invoices!S:T,A797)&lt;&gt;0,SUMIF(Invoices!S:T,A797,Invoices!T:T)/COUNTIF(Invoices!S:T,A797),0),IF(COUNTIF(Invoices!U:V,A797)&lt;&gt;0,IF(COUNTIF(Invoices!U:V,A797)&lt;&gt;0,SUMIF(Invoices!U:V,A797,Invoices!V:V)/COUNTIF(Invoices!U:V,A797),0),IF(COUNTIF(Invoices!W:X,A797)&lt;&gt;0,IF(COUNTIF(Invoices!W:X,A797)&lt;&gt;0,SUMIF(Invoices!W:X,A797,Invoices!X:X)/COUNTIF(Invoices!W:X,A797),0),IF(COUNTIF(Invoices!Y:Z,A797)&lt;&gt;0,IF(COUNTIF(Invoices!Y:Z,A797)&lt;&gt;0,SUMIF(Invoices!Y:Z,A797,Invoices!Z:Z)/COUNTIF(Invoices!Y:Z,A797),0),IF(COUNTIF(Invoices!AA:AB,A797)&lt;&gt;0,IF(COUNTIF(Invoices!AA:AB,A797)&lt;&gt;0,SUMIF(Invoices!AA:AB,A797,Invoices!AB:AB)/COUNTIF(Invoices!AA:AB,A797),0),IF(COUNTIF(Invoices!AC:AD,A797)&lt;&gt;0,IF(COUNTIF(Invoices!AC:AD,A797)&lt;&gt;0,SUMIF(Invoices!AC:AD,A797,Invoices!AD:AD)/COUNTIF(Invoices!AC:AD,A797),0),IF(COUNTIF(Invoices!AE:AF,A797)&lt;&gt;0,IF(COUNTIF(Invoices!AE:AF,A797)&lt;&gt;0,SUMIF(Invoices!AE:AF,A797,Invoices!AF:AF)/COUNTIF(Invoices!AE:AF,A797),0),IF(COUNTIF(Invoices!AG:AH,A797)&lt;&gt;0,IF(COUNTIF(Invoices!AG:AH,A797)&lt;&gt;0,SUMIF(Invoices!AG:AH,A797,Invoices!AH:AH)/COUNTIF(Invoices!AG:AH,A797),0),IF(COUNTIF(Invoices!AI:AJ,A797)&lt;&gt;0,IF(COUNTIF(Invoices!AI:AJ,A797)&lt;&gt;0,SUMIF(Invoices!AI:AJ,A797,Invoices!AJ:AJ)/COUNTIF(Invoices!AI:AJ,A797),0),IF(COUNTIF(Invoices!AK:AL,A797)&lt;&gt;0,IF(COUNTIF(Invoices!AK:AL,A797)&lt;&gt;0,SUMIF(Invoices!AK:AL,A797,Invoices!AL:AL)/COUNTIF(Invoices!AK:AL,A797),0),IF(COUNTIF(Invoices!AM:AN,A797)&lt;&gt;0,IF(COUNTIF(Invoices!AM:AN,A797)&lt;&gt;0,SUMIF(Invoices!AM:AN,A797,Invoices!AN:AN)/COUNTIF(Invoices!AM:AN,A797),0),"Not Available")))))))))))))))</f>
        <v>0.99</v>
      </c>
    </row>
    <row r="798" spans="1:5" ht="13" x14ac:dyDescent="0.15">
      <c r="A798" s="6" t="s">
        <v>1951</v>
      </c>
      <c r="B798" s="6" t="s">
        <v>1260</v>
      </c>
      <c r="C798" s="6" t="s">
        <v>1261</v>
      </c>
      <c r="D798" s="6" t="s">
        <v>912</v>
      </c>
      <c r="E798" t="str">
        <f>IF(COUNTIF(Invoices!K:L,A798)&lt;&gt;0,IF(COUNTIF(Invoices!K:L,A798)&lt;&gt;0,SUMIF(Invoices!K:L,A798,Invoices!L:L)/COUNTIF(Invoices!K:L,A798),0),IF(COUNTIF(Invoices!M:N,A798)&lt;&gt;0,IF(COUNTIF(Invoices!M:N,A798)&lt;&gt;0,SUMIF(Invoices!M:N,A798,Invoices!N:N)/COUNTIF(Invoices!M:N,A798),0),IF(COUNTIF(Invoices!O:P,A798)&lt;&gt;0,IF(COUNTIF(Invoices!O:P,A798)&lt;&gt;0,SUMIF(Invoices!O:P,A798,Invoices!P:P)/COUNTIF(Invoices!O:P,A798),0),IF(COUNTIF(Invoices!Q:R,A798)&lt;&gt;0,IF(COUNTIF(Invoices!Q:R,A798)&lt;&gt;0,SUMIF(Invoices!Q:R,A798,Invoices!R:R)/COUNTIF(Invoices!Q:R,A798),0),IF(COUNTIF(Invoices!S:T,A798)&lt;&gt;0,IF(COUNTIF(Invoices!S:T,A798)&lt;&gt;0,SUMIF(Invoices!S:T,A798,Invoices!T:T)/COUNTIF(Invoices!S:T,A798),0),IF(COUNTIF(Invoices!U:V,A798)&lt;&gt;0,IF(COUNTIF(Invoices!U:V,A798)&lt;&gt;0,SUMIF(Invoices!U:V,A798,Invoices!V:V)/COUNTIF(Invoices!U:V,A798),0),IF(COUNTIF(Invoices!W:X,A798)&lt;&gt;0,IF(COUNTIF(Invoices!W:X,A798)&lt;&gt;0,SUMIF(Invoices!W:X,A798,Invoices!X:X)/COUNTIF(Invoices!W:X,A798),0),IF(COUNTIF(Invoices!Y:Z,A798)&lt;&gt;0,IF(COUNTIF(Invoices!Y:Z,A798)&lt;&gt;0,SUMIF(Invoices!Y:Z,A798,Invoices!Z:Z)/COUNTIF(Invoices!Y:Z,A798),0),IF(COUNTIF(Invoices!AA:AB,A798)&lt;&gt;0,IF(COUNTIF(Invoices!AA:AB,A798)&lt;&gt;0,SUMIF(Invoices!AA:AB,A798,Invoices!AB:AB)/COUNTIF(Invoices!AA:AB,A798),0),IF(COUNTIF(Invoices!AC:AD,A798)&lt;&gt;0,IF(COUNTIF(Invoices!AC:AD,A798)&lt;&gt;0,SUMIF(Invoices!AC:AD,A798,Invoices!AD:AD)/COUNTIF(Invoices!AC:AD,A798),0),IF(COUNTIF(Invoices!AE:AF,A798)&lt;&gt;0,IF(COUNTIF(Invoices!AE:AF,A798)&lt;&gt;0,SUMIF(Invoices!AE:AF,A798,Invoices!AF:AF)/COUNTIF(Invoices!AE:AF,A798),0),IF(COUNTIF(Invoices!AG:AH,A798)&lt;&gt;0,IF(COUNTIF(Invoices!AG:AH,A798)&lt;&gt;0,SUMIF(Invoices!AG:AH,A798,Invoices!AH:AH)/COUNTIF(Invoices!AG:AH,A798),0),IF(COUNTIF(Invoices!AI:AJ,A798)&lt;&gt;0,IF(COUNTIF(Invoices!AI:AJ,A798)&lt;&gt;0,SUMIF(Invoices!AI:AJ,A798,Invoices!AJ:AJ)/COUNTIF(Invoices!AI:AJ,A798),0),IF(COUNTIF(Invoices!AK:AL,A798)&lt;&gt;0,IF(COUNTIF(Invoices!AK:AL,A798)&lt;&gt;0,SUMIF(Invoices!AK:AL,A798,Invoices!AL:AL)/COUNTIF(Invoices!AK:AL,A798),0),IF(COUNTIF(Invoices!AM:AN,A798)&lt;&gt;0,IF(COUNTIF(Invoices!AM:AN,A798)&lt;&gt;0,SUMIF(Invoices!AM:AN,A798,Invoices!AN:AN)/COUNTIF(Invoices!AM:AN,A798),0),"Not Available")))))))))))))))</f>
        <v>Not Available</v>
      </c>
    </row>
    <row r="799" spans="1:5" ht="13" x14ac:dyDescent="0.15">
      <c r="A799" s="6" t="s">
        <v>1952</v>
      </c>
      <c r="C799" s="6" t="s">
        <v>1953</v>
      </c>
      <c r="D799" s="6" t="s">
        <v>742</v>
      </c>
      <c r="E799" t="str">
        <f>IF(COUNTIF(Invoices!K:L,A799)&lt;&gt;0,IF(COUNTIF(Invoices!K:L,A799)&lt;&gt;0,SUMIF(Invoices!K:L,A799,Invoices!L:L)/COUNTIF(Invoices!K:L,A799),0),IF(COUNTIF(Invoices!M:N,A799)&lt;&gt;0,IF(COUNTIF(Invoices!M:N,A799)&lt;&gt;0,SUMIF(Invoices!M:N,A799,Invoices!N:N)/COUNTIF(Invoices!M:N,A799),0),IF(COUNTIF(Invoices!O:P,A799)&lt;&gt;0,IF(COUNTIF(Invoices!O:P,A799)&lt;&gt;0,SUMIF(Invoices!O:P,A799,Invoices!P:P)/COUNTIF(Invoices!O:P,A799),0),IF(COUNTIF(Invoices!Q:R,A799)&lt;&gt;0,IF(COUNTIF(Invoices!Q:R,A799)&lt;&gt;0,SUMIF(Invoices!Q:R,A799,Invoices!R:R)/COUNTIF(Invoices!Q:R,A799),0),IF(COUNTIF(Invoices!S:T,A799)&lt;&gt;0,IF(COUNTIF(Invoices!S:T,A799)&lt;&gt;0,SUMIF(Invoices!S:T,A799,Invoices!T:T)/COUNTIF(Invoices!S:T,A799),0),IF(COUNTIF(Invoices!U:V,A799)&lt;&gt;0,IF(COUNTIF(Invoices!U:V,A799)&lt;&gt;0,SUMIF(Invoices!U:V,A799,Invoices!V:V)/COUNTIF(Invoices!U:V,A799),0),IF(COUNTIF(Invoices!W:X,A799)&lt;&gt;0,IF(COUNTIF(Invoices!W:X,A799)&lt;&gt;0,SUMIF(Invoices!W:X,A799,Invoices!X:X)/COUNTIF(Invoices!W:X,A799),0),IF(COUNTIF(Invoices!Y:Z,A799)&lt;&gt;0,IF(COUNTIF(Invoices!Y:Z,A799)&lt;&gt;0,SUMIF(Invoices!Y:Z,A799,Invoices!Z:Z)/COUNTIF(Invoices!Y:Z,A799),0),IF(COUNTIF(Invoices!AA:AB,A799)&lt;&gt;0,IF(COUNTIF(Invoices!AA:AB,A799)&lt;&gt;0,SUMIF(Invoices!AA:AB,A799,Invoices!AB:AB)/COUNTIF(Invoices!AA:AB,A799),0),IF(COUNTIF(Invoices!AC:AD,A799)&lt;&gt;0,IF(COUNTIF(Invoices!AC:AD,A799)&lt;&gt;0,SUMIF(Invoices!AC:AD,A799,Invoices!AD:AD)/COUNTIF(Invoices!AC:AD,A799),0),IF(COUNTIF(Invoices!AE:AF,A799)&lt;&gt;0,IF(COUNTIF(Invoices!AE:AF,A799)&lt;&gt;0,SUMIF(Invoices!AE:AF,A799,Invoices!AF:AF)/COUNTIF(Invoices!AE:AF,A799),0),IF(COUNTIF(Invoices!AG:AH,A799)&lt;&gt;0,IF(COUNTIF(Invoices!AG:AH,A799)&lt;&gt;0,SUMIF(Invoices!AG:AH,A799,Invoices!AH:AH)/COUNTIF(Invoices!AG:AH,A799),0),IF(COUNTIF(Invoices!AI:AJ,A799)&lt;&gt;0,IF(COUNTIF(Invoices!AI:AJ,A799)&lt;&gt;0,SUMIF(Invoices!AI:AJ,A799,Invoices!AJ:AJ)/COUNTIF(Invoices!AI:AJ,A799),0),IF(COUNTIF(Invoices!AK:AL,A799)&lt;&gt;0,IF(COUNTIF(Invoices!AK:AL,A799)&lt;&gt;0,SUMIF(Invoices!AK:AL,A799,Invoices!AL:AL)/COUNTIF(Invoices!AK:AL,A799),0),IF(COUNTIF(Invoices!AM:AN,A799)&lt;&gt;0,IF(COUNTIF(Invoices!AM:AN,A799)&lt;&gt;0,SUMIF(Invoices!AM:AN,A799,Invoices!AN:AN)/COUNTIF(Invoices!AM:AN,A799),0),"Not Available")))))))))))))))</f>
        <v>Not Available</v>
      </c>
    </row>
    <row r="800" spans="1:5" ht="13" x14ac:dyDescent="0.15">
      <c r="A800" s="6" t="s">
        <v>1954</v>
      </c>
      <c r="B800" s="6" t="s">
        <v>568</v>
      </c>
      <c r="C800" s="6" t="s">
        <v>569</v>
      </c>
      <c r="D800" s="6" t="s">
        <v>570</v>
      </c>
      <c r="E800">
        <f ca="1">IF(COUNTIF(Invoices!K:L,A800)&lt;&gt;0,IF(COUNTIF(Invoices!K:L,A800)&lt;&gt;0,SUMIF(Invoices!K:L,A800,Invoices!L:L)/COUNTIF(Invoices!K:L,A800),0),IF(COUNTIF(Invoices!M:N,A800)&lt;&gt;0,IF(COUNTIF(Invoices!M:N,A800)&lt;&gt;0,SUMIF(Invoices!M:N,A800,Invoices!N:N)/COUNTIF(Invoices!M:N,A800),0),IF(COUNTIF(Invoices!O:P,A800)&lt;&gt;0,IF(COUNTIF(Invoices!O:P,A800)&lt;&gt;0,SUMIF(Invoices!O:P,A800,Invoices!P:P)/COUNTIF(Invoices!O:P,A800),0),IF(COUNTIF(Invoices!Q:R,A800)&lt;&gt;0,IF(COUNTIF(Invoices!Q:R,A800)&lt;&gt;0,SUMIF(Invoices!Q:R,A800,Invoices!R:R)/COUNTIF(Invoices!Q:R,A800),0),IF(COUNTIF(Invoices!S:T,A800)&lt;&gt;0,IF(COUNTIF(Invoices!S:T,A800)&lt;&gt;0,SUMIF(Invoices!S:T,A800,Invoices!T:T)/COUNTIF(Invoices!S:T,A800),0),IF(COUNTIF(Invoices!U:V,A800)&lt;&gt;0,IF(COUNTIF(Invoices!U:V,A800)&lt;&gt;0,SUMIF(Invoices!U:V,A800,Invoices!V:V)/COUNTIF(Invoices!U:V,A800),0),IF(COUNTIF(Invoices!W:X,A800)&lt;&gt;0,IF(COUNTIF(Invoices!W:X,A800)&lt;&gt;0,SUMIF(Invoices!W:X,A800,Invoices!X:X)/COUNTIF(Invoices!W:X,A800),0),IF(COUNTIF(Invoices!Y:Z,A800)&lt;&gt;0,IF(COUNTIF(Invoices!Y:Z,A800)&lt;&gt;0,SUMIF(Invoices!Y:Z,A800,Invoices!Z:Z)/COUNTIF(Invoices!Y:Z,A800),0),IF(COUNTIF(Invoices!AA:AB,A800)&lt;&gt;0,IF(COUNTIF(Invoices!AA:AB,A800)&lt;&gt;0,SUMIF(Invoices!AA:AB,A800,Invoices!AB:AB)/COUNTIF(Invoices!AA:AB,A800),0),IF(COUNTIF(Invoices!AC:AD,A800)&lt;&gt;0,IF(COUNTIF(Invoices!AC:AD,A800)&lt;&gt;0,SUMIF(Invoices!AC:AD,A800,Invoices!AD:AD)/COUNTIF(Invoices!AC:AD,A800),0),IF(COUNTIF(Invoices!AE:AF,A800)&lt;&gt;0,IF(COUNTIF(Invoices!AE:AF,A800)&lt;&gt;0,SUMIF(Invoices!AE:AF,A800,Invoices!AF:AF)/COUNTIF(Invoices!AE:AF,A800),0),IF(COUNTIF(Invoices!AG:AH,A800)&lt;&gt;0,IF(COUNTIF(Invoices!AG:AH,A800)&lt;&gt;0,SUMIF(Invoices!AG:AH,A800,Invoices!AH:AH)/COUNTIF(Invoices!AG:AH,A800),0),IF(COUNTIF(Invoices!AI:AJ,A800)&lt;&gt;0,IF(COUNTIF(Invoices!AI:AJ,A800)&lt;&gt;0,SUMIF(Invoices!AI:AJ,A800,Invoices!AJ:AJ)/COUNTIF(Invoices!AI:AJ,A800),0),IF(COUNTIF(Invoices!AK:AL,A800)&lt;&gt;0,IF(COUNTIF(Invoices!AK:AL,A800)&lt;&gt;0,SUMIF(Invoices!AK:AL,A800,Invoices!AL:AL)/COUNTIF(Invoices!AK:AL,A800),0),IF(COUNTIF(Invoices!AM:AN,A800)&lt;&gt;0,IF(COUNTIF(Invoices!AM:AN,A800)&lt;&gt;0,SUMIF(Invoices!AM:AN,A800,Invoices!AN:AN)/COUNTIF(Invoices!AM:AN,A800),0),"Not Available")))))))))))))))</f>
        <v>0.99</v>
      </c>
    </row>
    <row r="801" spans="1:5" ht="13" x14ac:dyDescent="0.15">
      <c r="A801" s="6" t="s">
        <v>1955</v>
      </c>
      <c r="B801" s="6" t="s">
        <v>1140</v>
      </c>
      <c r="C801" s="6" t="s">
        <v>1141</v>
      </c>
      <c r="D801" s="6" t="s">
        <v>1140</v>
      </c>
      <c r="E801">
        <f ca="1">IF(COUNTIF(Invoices!K:L,A801)&lt;&gt;0,IF(COUNTIF(Invoices!K:L,A801)&lt;&gt;0,SUMIF(Invoices!K:L,A801,Invoices!L:L)/COUNTIF(Invoices!K:L,A801),0),IF(COUNTIF(Invoices!M:N,A801)&lt;&gt;0,IF(COUNTIF(Invoices!M:N,A801)&lt;&gt;0,SUMIF(Invoices!M:N,A801,Invoices!N:N)/COUNTIF(Invoices!M:N,A801),0),IF(COUNTIF(Invoices!O:P,A801)&lt;&gt;0,IF(COUNTIF(Invoices!O:P,A801)&lt;&gt;0,SUMIF(Invoices!O:P,A801,Invoices!P:P)/COUNTIF(Invoices!O:P,A801),0),IF(COUNTIF(Invoices!Q:R,A801)&lt;&gt;0,IF(COUNTIF(Invoices!Q:R,A801)&lt;&gt;0,SUMIF(Invoices!Q:R,A801,Invoices!R:R)/COUNTIF(Invoices!Q:R,A801),0),IF(COUNTIF(Invoices!S:T,A801)&lt;&gt;0,IF(COUNTIF(Invoices!S:T,A801)&lt;&gt;0,SUMIF(Invoices!S:T,A801,Invoices!T:T)/COUNTIF(Invoices!S:T,A801),0),IF(COUNTIF(Invoices!U:V,A801)&lt;&gt;0,IF(COUNTIF(Invoices!U:V,A801)&lt;&gt;0,SUMIF(Invoices!U:V,A801,Invoices!V:V)/COUNTIF(Invoices!U:V,A801),0),IF(COUNTIF(Invoices!W:X,A801)&lt;&gt;0,IF(COUNTIF(Invoices!W:X,A801)&lt;&gt;0,SUMIF(Invoices!W:X,A801,Invoices!X:X)/COUNTIF(Invoices!W:X,A801),0),IF(COUNTIF(Invoices!Y:Z,A801)&lt;&gt;0,IF(COUNTIF(Invoices!Y:Z,A801)&lt;&gt;0,SUMIF(Invoices!Y:Z,A801,Invoices!Z:Z)/COUNTIF(Invoices!Y:Z,A801),0),IF(COUNTIF(Invoices!AA:AB,A801)&lt;&gt;0,IF(COUNTIF(Invoices!AA:AB,A801)&lt;&gt;0,SUMIF(Invoices!AA:AB,A801,Invoices!AB:AB)/COUNTIF(Invoices!AA:AB,A801),0),IF(COUNTIF(Invoices!AC:AD,A801)&lt;&gt;0,IF(COUNTIF(Invoices!AC:AD,A801)&lt;&gt;0,SUMIF(Invoices!AC:AD,A801,Invoices!AD:AD)/COUNTIF(Invoices!AC:AD,A801),0),IF(COUNTIF(Invoices!AE:AF,A801)&lt;&gt;0,IF(COUNTIF(Invoices!AE:AF,A801)&lt;&gt;0,SUMIF(Invoices!AE:AF,A801,Invoices!AF:AF)/COUNTIF(Invoices!AE:AF,A801),0),IF(COUNTIF(Invoices!AG:AH,A801)&lt;&gt;0,IF(COUNTIF(Invoices!AG:AH,A801)&lt;&gt;0,SUMIF(Invoices!AG:AH,A801,Invoices!AH:AH)/COUNTIF(Invoices!AG:AH,A801),0),IF(COUNTIF(Invoices!AI:AJ,A801)&lt;&gt;0,IF(COUNTIF(Invoices!AI:AJ,A801)&lt;&gt;0,SUMIF(Invoices!AI:AJ,A801,Invoices!AJ:AJ)/COUNTIF(Invoices!AI:AJ,A801),0),IF(COUNTIF(Invoices!AK:AL,A801)&lt;&gt;0,IF(COUNTIF(Invoices!AK:AL,A801)&lt;&gt;0,SUMIF(Invoices!AK:AL,A801,Invoices!AL:AL)/COUNTIF(Invoices!AK:AL,A801),0),IF(COUNTIF(Invoices!AM:AN,A801)&lt;&gt;0,IF(COUNTIF(Invoices!AM:AN,A801)&lt;&gt;0,SUMIF(Invoices!AM:AN,A801,Invoices!AN:AN)/COUNTIF(Invoices!AM:AN,A801),0),"Not Available")))))))))))))))</f>
        <v>0.99</v>
      </c>
    </row>
    <row r="802" spans="1:5" ht="13" x14ac:dyDescent="0.15">
      <c r="A802" s="6" t="s">
        <v>1956</v>
      </c>
      <c r="B802" s="6" t="s">
        <v>731</v>
      </c>
      <c r="C802" s="6" t="s">
        <v>732</v>
      </c>
      <c r="D802" s="6" t="s">
        <v>731</v>
      </c>
      <c r="E802" t="str">
        <f>IF(COUNTIF(Invoices!K:L,A802)&lt;&gt;0,IF(COUNTIF(Invoices!K:L,A802)&lt;&gt;0,SUMIF(Invoices!K:L,A802,Invoices!L:L)/COUNTIF(Invoices!K:L,A802),0),IF(COUNTIF(Invoices!M:N,A802)&lt;&gt;0,IF(COUNTIF(Invoices!M:N,A802)&lt;&gt;0,SUMIF(Invoices!M:N,A802,Invoices!N:N)/COUNTIF(Invoices!M:N,A802),0),IF(COUNTIF(Invoices!O:P,A802)&lt;&gt;0,IF(COUNTIF(Invoices!O:P,A802)&lt;&gt;0,SUMIF(Invoices!O:P,A802,Invoices!P:P)/COUNTIF(Invoices!O:P,A802),0),IF(COUNTIF(Invoices!Q:R,A802)&lt;&gt;0,IF(COUNTIF(Invoices!Q:R,A802)&lt;&gt;0,SUMIF(Invoices!Q:R,A802,Invoices!R:R)/COUNTIF(Invoices!Q:R,A802),0),IF(COUNTIF(Invoices!S:T,A802)&lt;&gt;0,IF(COUNTIF(Invoices!S:T,A802)&lt;&gt;0,SUMIF(Invoices!S:T,A802,Invoices!T:T)/COUNTIF(Invoices!S:T,A802),0),IF(COUNTIF(Invoices!U:V,A802)&lt;&gt;0,IF(COUNTIF(Invoices!U:V,A802)&lt;&gt;0,SUMIF(Invoices!U:V,A802,Invoices!V:V)/COUNTIF(Invoices!U:V,A802),0),IF(COUNTIF(Invoices!W:X,A802)&lt;&gt;0,IF(COUNTIF(Invoices!W:X,A802)&lt;&gt;0,SUMIF(Invoices!W:X,A802,Invoices!X:X)/COUNTIF(Invoices!W:X,A802),0),IF(COUNTIF(Invoices!Y:Z,A802)&lt;&gt;0,IF(COUNTIF(Invoices!Y:Z,A802)&lt;&gt;0,SUMIF(Invoices!Y:Z,A802,Invoices!Z:Z)/COUNTIF(Invoices!Y:Z,A802),0),IF(COUNTIF(Invoices!AA:AB,A802)&lt;&gt;0,IF(COUNTIF(Invoices!AA:AB,A802)&lt;&gt;0,SUMIF(Invoices!AA:AB,A802,Invoices!AB:AB)/COUNTIF(Invoices!AA:AB,A802),0),IF(COUNTIF(Invoices!AC:AD,A802)&lt;&gt;0,IF(COUNTIF(Invoices!AC:AD,A802)&lt;&gt;0,SUMIF(Invoices!AC:AD,A802,Invoices!AD:AD)/COUNTIF(Invoices!AC:AD,A802),0),IF(COUNTIF(Invoices!AE:AF,A802)&lt;&gt;0,IF(COUNTIF(Invoices!AE:AF,A802)&lt;&gt;0,SUMIF(Invoices!AE:AF,A802,Invoices!AF:AF)/COUNTIF(Invoices!AE:AF,A802),0),IF(COUNTIF(Invoices!AG:AH,A802)&lt;&gt;0,IF(COUNTIF(Invoices!AG:AH,A802)&lt;&gt;0,SUMIF(Invoices!AG:AH,A802,Invoices!AH:AH)/COUNTIF(Invoices!AG:AH,A802),0),IF(COUNTIF(Invoices!AI:AJ,A802)&lt;&gt;0,IF(COUNTIF(Invoices!AI:AJ,A802)&lt;&gt;0,SUMIF(Invoices!AI:AJ,A802,Invoices!AJ:AJ)/COUNTIF(Invoices!AI:AJ,A802),0),IF(COUNTIF(Invoices!AK:AL,A802)&lt;&gt;0,IF(COUNTIF(Invoices!AK:AL,A802)&lt;&gt;0,SUMIF(Invoices!AK:AL,A802,Invoices!AL:AL)/COUNTIF(Invoices!AK:AL,A802),0),IF(COUNTIF(Invoices!AM:AN,A802)&lt;&gt;0,IF(COUNTIF(Invoices!AM:AN,A802)&lt;&gt;0,SUMIF(Invoices!AM:AN,A802,Invoices!AN:AN)/COUNTIF(Invoices!AM:AN,A802),0),"Not Available")))))))))))))))</f>
        <v>Not Available</v>
      </c>
    </row>
    <row r="803" spans="1:5" ht="13" x14ac:dyDescent="0.15">
      <c r="A803" s="6" t="s">
        <v>1957</v>
      </c>
      <c r="C803" s="6" t="s">
        <v>931</v>
      </c>
      <c r="D803" s="6" t="s">
        <v>932</v>
      </c>
      <c r="E803">
        <f ca="1">IF(COUNTIF(Invoices!K:L,A803)&lt;&gt;0,IF(COUNTIF(Invoices!K:L,A803)&lt;&gt;0,SUMIF(Invoices!K:L,A803,Invoices!L:L)/COUNTIF(Invoices!K:L,A803),0),IF(COUNTIF(Invoices!M:N,A803)&lt;&gt;0,IF(COUNTIF(Invoices!M:N,A803)&lt;&gt;0,SUMIF(Invoices!M:N,A803,Invoices!N:N)/COUNTIF(Invoices!M:N,A803),0),IF(COUNTIF(Invoices!O:P,A803)&lt;&gt;0,IF(COUNTIF(Invoices!O:P,A803)&lt;&gt;0,SUMIF(Invoices!O:P,A803,Invoices!P:P)/COUNTIF(Invoices!O:P,A803),0),IF(COUNTIF(Invoices!Q:R,A803)&lt;&gt;0,IF(COUNTIF(Invoices!Q:R,A803)&lt;&gt;0,SUMIF(Invoices!Q:R,A803,Invoices!R:R)/COUNTIF(Invoices!Q:R,A803),0),IF(COUNTIF(Invoices!S:T,A803)&lt;&gt;0,IF(COUNTIF(Invoices!S:T,A803)&lt;&gt;0,SUMIF(Invoices!S:T,A803,Invoices!T:T)/COUNTIF(Invoices!S:T,A803),0),IF(COUNTIF(Invoices!U:V,A803)&lt;&gt;0,IF(COUNTIF(Invoices!U:V,A803)&lt;&gt;0,SUMIF(Invoices!U:V,A803,Invoices!V:V)/COUNTIF(Invoices!U:V,A803),0),IF(COUNTIF(Invoices!W:X,A803)&lt;&gt;0,IF(COUNTIF(Invoices!W:X,A803)&lt;&gt;0,SUMIF(Invoices!W:X,A803,Invoices!X:X)/COUNTIF(Invoices!W:X,A803),0),IF(COUNTIF(Invoices!Y:Z,A803)&lt;&gt;0,IF(COUNTIF(Invoices!Y:Z,A803)&lt;&gt;0,SUMIF(Invoices!Y:Z,A803,Invoices!Z:Z)/COUNTIF(Invoices!Y:Z,A803),0),IF(COUNTIF(Invoices!AA:AB,A803)&lt;&gt;0,IF(COUNTIF(Invoices!AA:AB,A803)&lt;&gt;0,SUMIF(Invoices!AA:AB,A803,Invoices!AB:AB)/COUNTIF(Invoices!AA:AB,A803),0),IF(COUNTIF(Invoices!AC:AD,A803)&lt;&gt;0,IF(COUNTIF(Invoices!AC:AD,A803)&lt;&gt;0,SUMIF(Invoices!AC:AD,A803,Invoices!AD:AD)/COUNTIF(Invoices!AC:AD,A803),0),IF(COUNTIF(Invoices!AE:AF,A803)&lt;&gt;0,IF(COUNTIF(Invoices!AE:AF,A803)&lt;&gt;0,SUMIF(Invoices!AE:AF,A803,Invoices!AF:AF)/COUNTIF(Invoices!AE:AF,A803),0),IF(COUNTIF(Invoices!AG:AH,A803)&lt;&gt;0,IF(COUNTIF(Invoices!AG:AH,A803)&lt;&gt;0,SUMIF(Invoices!AG:AH,A803,Invoices!AH:AH)/COUNTIF(Invoices!AG:AH,A803),0),IF(COUNTIF(Invoices!AI:AJ,A803)&lt;&gt;0,IF(COUNTIF(Invoices!AI:AJ,A803)&lt;&gt;0,SUMIF(Invoices!AI:AJ,A803,Invoices!AJ:AJ)/COUNTIF(Invoices!AI:AJ,A803),0),IF(COUNTIF(Invoices!AK:AL,A803)&lt;&gt;0,IF(COUNTIF(Invoices!AK:AL,A803)&lt;&gt;0,SUMIF(Invoices!AK:AL,A803,Invoices!AL:AL)/COUNTIF(Invoices!AK:AL,A803),0),IF(COUNTIF(Invoices!AM:AN,A803)&lt;&gt;0,IF(COUNTIF(Invoices!AM:AN,A803)&lt;&gt;0,SUMIF(Invoices!AM:AN,A803,Invoices!AN:AN)/COUNTIF(Invoices!AM:AN,A803),0),"Not Available")))))))))))))))</f>
        <v>0.99</v>
      </c>
    </row>
    <row r="804" spans="1:5" ht="13" x14ac:dyDescent="0.15">
      <c r="A804" s="6" t="s">
        <v>1958</v>
      </c>
      <c r="B804" s="6" t="s">
        <v>1959</v>
      </c>
      <c r="C804" s="6" t="s">
        <v>1960</v>
      </c>
      <c r="D804" s="6" t="s">
        <v>912</v>
      </c>
      <c r="E804" t="str">
        <f>IF(COUNTIF(Invoices!K:L,A804)&lt;&gt;0,IF(COUNTIF(Invoices!K:L,A804)&lt;&gt;0,SUMIF(Invoices!K:L,A804,Invoices!L:L)/COUNTIF(Invoices!K:L,A804),0),IF(COUNTIF(Invoices!M:N,A804)&lt;&gt;0,IF(COUNTIF(Invoices!M:N,A804)&lt;&gt;0,SUMIF(Invoices!M:N,A804,Invoices!N:N)/COUNTIF(Invoices!M:N,A804),0),IF(COUNTIF(Invoices!O:P,A804)&lt;&gt;0,IF(COUNTIF(Invoices!O:P,A804)&lt;&gt;0,SUMIF(Invoices!O:P,A804,Invoices!P:P)/COUNTIF(Invoices!O:P,A804),0),IF(COUNTIF(Invoices!Q:R,A804)&lt;&gt;0,IF(COUNTIF(Invoices!Q:R,A804)&lt;&gt;0,SUMIF(Invoices!Q:R,A804,Invoices!R:R)/COUNTIF(Invoices!Q:R,A804),0),IF(COUNTIF(Invoices!S:T,A804)&lt;&gt;0,IF(COUNTIF(Invoices!S:T,A804)&lt;&gt;0,SUMIF(Invoices!S:T,A804,Invoices!T:T)/COUNTIF(Invoices!S:T,A804),0),IF(COUNTIF(Invoices!U:V,A804)&lt;&gt;0,IF(COUNTIF(Invoices!U:V,A804)&lt;&gt;0,SUMIF(Invoices!U:V,A804,Invoices!V:V)/COUNTIF(Invoices!U:V,A804),0),IF(COUNTIF(Invoices!W:X,A804)&lt;&gt;0,IF(COUNTIF(Invoices!W:X,A804)&lt;&gt;0,SUMIF(Invoices!W:X,A804,Invoices!X:X)/COUNTIF(Invoices!W:X,A804),0),IF(COUNTIF(Invoices!Y:Z,A804)&lt;&gt;0,IF(COUNTIF(Invoices!Y:Z,A804)&lt;&gt;0,SUMIF(Invoices!Y:Z,A804,Invoices!Z:Z)/COUNTIF(Invoices!Y:Z,A804),0),IF(COUNTIF(Invoices!AA:AB,A804)&lt;&gt;0,IF(COUNTIF(Invoices!AA:AB,A804)&lt;&gt;0,SUMIF(Invoices!AA:AB,A804,Invoices!AB:AB)/COUNTIF(Invoices!AA:AB,A804),0),IF(COUNTIF(Invoices!AC:AD,A804)&lt;&gt;0,IF(COUNTIF(Invoices!AC:AD,A804)&lt;&gt;0,SUMIF(Invoices!AC:AD,A804,Invoices!AD:AD)/COUNTIF(Invoices!AC:AD,A804),0),IF(COUNTIF(Invoices!AE:AF,A804)&lt;&gt;0,IF(COUNTIF(Invoices!AE:AF,A804)&lt;&gt;0,SUMIF(Invoices!AE:AF,A804,Invoices!AF:AF)/COUNTIF(Invoices!AE:AF,A804),0),IF(COUNTIF(Invoices!AG:AH,A804)&lt;&gt;0,IF(COUNTIF(Invoices!AG:AH,A804)&lt;&gt;0,SUMIF(Invoices!AG:AH,A804,Invoices!AH:AH)/COUNTIF(Invoices!AG:AH,A804),0),IF(COUNTIF(Invoices!AI:AJ,A804)&lt;&gt;0,IF(COUNTIF(Invoices!AI:AJ,A804)&lt;&gt;0,SUMIF(Invoices!AI:AJ,A804,Invoices!AJ:AJ)/COUNTIF(Invoices!AI:AJ,A804),0),IF(COUNTIF(Invoices!AK:AL,A804)&lt;&gt;0,IF(COUNTIF(Invoices!AK:AL,A804)&lt;&gt;0,SUMIF(Invoices!AK:AL,A804,Invoices!AL:AL)/COUNTIF(Invoices!AK:AL,A804),0),IF(COUNTIF(Invoices!AM:AN,A804)&lt;&gt;0,IF(COUNTIF(Invoices!AM:AN,A804)&lt;&gt;0,SUMIF(Invoices!AM:AN,A804,Invoices!AN:AN)/COUNTIF(Invoices!AM:AN,A804),0),"Not Available")))))))))))))))</f>
        <v>Not Available</v>
      </c>
    </row>
    <row r="805" spans="1:5" ht="13" x14ac:dyDescent="0.15">
      <c r="A805" s="6" t="s">
        <v>1961</v>
      </c>
      <c r="B805" s="6" t="s">
        <v>1962</v>
      </c>
      <c r="C805" s="6" t="s">
        <v>950</v>
      </c>
      <c r="D805" s="6" t="s">
        <v>655</v>
      </c>
      <c r="E805">
        <f ca="1">IF(COUNTIF(Invoices!K:L,A805)&lt;&gt;0,IF(COUNTIF(Invoices!K:L,A805)&lt;&gt;0,SUMIF(Invoices!K:L,A805,Invoices!L:L)/COUNTIF(Invoices!K:L,A805),0),IF(COUNTIF(Invoices!M:N,A805)&lt;&gt;0,IF(COUNTIF(Invoices!M:N,A805)&lt;&gt;0,SUMIF(Invoices!M:N,A805,Invoices!N:N)/COUNTIF(Invoices!M:N,A805),0),IF(COUNTIF(Invoices!O:P,A805)&lt;&gt;0,IF(COUNTIF(Invoices!O:P,A805)&lt;&gt;0,SUMIF(Invoices!O:P,A805,Invoices!P:P)/COUNTIF(Invoices!O:P,A805),0),IF(COUNTIF(Invoices!Q:R,A805)&lt;&gt;0,IF(COUNTIF(Invoices!Q:R,A805)&lt;&gt;0,SUMIF(Invoices!Q:R,A805,Invoices!R:R)/COUNTIF(Invoices!Q:R,A805),0),IF(COUNTIF(Invoices!S:T,A805)&lt;&gt;0,IF(COUNTIF(Invoices!S:T,A805)&lt;&gt;0,SUMIF(Invoices!S:T,A805,Invoices!T:T)/COUNTIF(Invoices!S:T,A805),0),IF(COUNTIF(Invoices!U:V,A805)&lt;&gt;0,IF(COUNTIF(Invoices!U:V,A805)&lt;&gt;0,SUMIF(Invoices!U:V,A805,Invoices!V:V)/COUNTIF(Invoices!U:V,A805),0),IF(COUNTIF(Invoices!W:X,A805)&lt;&gt;0,IF(COUNTIF(Invoices!W:X,A805)&lt;&gt;0,SUMIF(Invoices!W:X,A805,Invoices!X:X)/COUNTIF(Invoices!W:X,A805),0),IF(COUNTIF(Invoices!Y:Z,A805)&lt;&gt;0,IF(COUNTIF(Invoices!Y:Z,A805)&lt;&gt;0,SUMIF(Invoices!Y:Z,A805,Invoices!Z:Z)/COUNTIF(Invoices!Y:Z,A805),0),IF(COUNTIF(Invoices!AA:AB,A805)&lt;&gt;0,IF(COUNTIF(Invoices!AA:AB,A805)&lt;&gt;0,SUMIF(Invoices!AA:AB,A805,Invoices!AB:AB)/COUNTIF(Invoices!AA:AB,A805),0),IF(COUNTIF(Invoices!AC:AD,A805)&lt;&gt;0,IF(COUNTIF(Invoices!AC:AD,A805)&lt;&gt;0,SUMIF(Invoices!AC:AD,A805,Invoices!AD:AD)/COUNTIF(Invoices!AC:AD,A805),0),IF(COUNTIF(Invoices!AE:AF,A805)&lt;&gt;0,IF(COUNTIF(Invoices!AE:AF,A805)&lt;&gt;0,SUMIF(Invoices!AE:AF,A805,Invoices!AF:AF)/COUNTIF(Invoices!AE:AF,A805),0),IF(COUNTIF(Invoices!AG:AH,A805)&lt;&gt;0,IF(COUNTIF(Invoices!AG:AH,A805)&lt;&gt;0,SUMIF(Invoices!AG:AH,A805,Invoices!AH:AH)/COUNTIF(Invoices!AG:AH,A805),0),IF(COUNTIF(Invoices!AI:AJ,A805)&lt;&gt;0,IF(COUNTIF(Invoices!AI:AJ,A805)&lt;&gt;0,SUMIF(Invoices!AI:AJ,A805,Invoices!AJ:AJ)/COUNTIF(Invoices!AI:AJ,A805),0),IF(COUNTIF(Invoices!AK:AL,A805)&lt;&gt;0,IF(COUNTIF(Invoices!AK:AL,A805)&lt;&gt;0,SUMIF(Invoices!AK:AL,A805,Invoices!AL:AL)/COUNTIF(Invoices!AK:AL,A805),0),IF(COUNTIF(Invoices!AM:AN,A805)&lt;&gt;0,IF(COUNTIF(Invoices!AM:AN,A805)&lt;&gt;0,SUMIF(Invoices!AM:AN,A805,Invoices!AN:AN)/COUNTIF(Invoices!AM:AN,A805),0),"Not Available")))))))))))))))</f>
        <v>0.99</v>
      </c>
    </row>
    <row r="806" spans="1:5" ht="13" x14ac:dyDescent="0.15">
      <c r="A806" s="6" t="s">
        <v>1963</v>
      </c>
      <c r="B806" s="6" t="s">
        <v>1494</v>
      </c>
      <c r="C806" s="6" t="s">
        <v>629</v>
      </c>
      <c r="D806" s="6" t="s">
        <v>630</v>
      </c>
      <c r="E806" t="str">
        <f>IF(COUNTIF(Invoices!K:L,A806)&lt;&gt;0,IF(COUNTIF(Invoices!K:L,A806)&lt;&gt;0,SUMIF(Invoices!K:L,A806,Invoices!L:L)/COUNTIF(Invoices!K:L,A806),0),IF(COUNTIF(Invoices!M:N,A806)&lt;&gt;0,IF(COUNTIF(Invoices!M:N,A806)&lt;&gt;0,SUMIF(Invoices!M:N,A806,Invoices!N:N)/COUNTIF(Invoices!M:N,A806),0),IF(COUNTIF(Invoices!O:P,A806)&lt;&gt;0,IF(COUNTIF(Invoices!O:P,A806)&lt;&gt;0,SUMIF(Invoices!O:P,A806,Invoices!P:P)/COUNTIF(Invoices!O:P,A806),0),IF(COUNTIF(Invoices!Q:R,A806)&lt;&gt;0,IF(COUNTIF(Invoices!Q:R,A806)&lt;&gt;0,SUMIF(Invoices!Q:R,A806,Invoices!R:R)/COUNTIF(Invoices!Q:R,A806),0),IF(COUNTIF(Invoices!S:T,A806)&lt;&gt;0,IF(COUNTIF(Invoices!S:T,A806)&lt;&gt;0,SUMIF(Invoices!S:T,A806,Invoices!T:T)/COUNTIF(Invoices!S:T,A806),0),IF(COUNTIF(Invoices!U:V,A806)&lt;&gt;0,IF(COUNTIF(Invoices!U:V,A806)&lt;&gt;0,SUMIF(Invoices!U:V,A806,Invoices!V:V)/COUNTIF(Invoices!U:V,A806),0),IF(COUNTIF(Invoices!W:X,A806)&lt;&gt;0,IF(COUNTIF(Invoices!W:X,A806)&lt;&gt;0,SUMIF(Invoices!W:X,A806,Invoices!X:X)/COUNTIF(Invoices!W:X,A806),0),IF(COUNTIF(Invoices!Y:Z,A806)&lt;&gt;0,IF(COUNTIF(Invoices!Y:Z,A806)&lt;&gt;0,SUMIF(Invoices!Y:Z,A806,Invoices!Z:Z)/COUNTIF(Invoices!Y:Z,A806),0),IF(COUNTIF(Invoices!AA:AB,A806)&lt;&gt;0,IF(COUNTIF(Invoices!AA:AB,A806)&lt;&gt;0,SUMIF(Invoices!AA:AB,A806,Invoices!AB:AB)/COUNTIF(Invoices!AA:AB,A806),0),IF(COUNTIF(Invoices!AC:AD,A806)&lt;&gt;0,IF(COUNTIF(Invoices!AC:AD,A806)&lt;&gt;0,SUMIF(Invoices!AC:AD,A806,Invoices!AD:AD)/COUNTIF(Invoices!AC:AD,A806),0),IF(COUNTIF(Invoices!AE:AF,A806)&lt;&gt;0,IF(COUNTIF(Invoices!AE:AF,A806)&lt;&gt;0,SUMIF(Invoices!AE:AF,A806,Invoices!AF:AF)/COUNTIF(Invoices!AE:AF,A806),0),IF(COUNTIF(Invoices!AG:AH,A806)&lt;&gt;0,IF(COUNTIF(Invoices!AG:AH,A806)&lt;&gt;0,SUMIF(Invoices!AG:AH,A806,Invoices!AH:AH)/COUNTIF(Invoices!AG:AH,A806),0),IF(COUNTIF(Invoices!AI:AJ,A806)&lt;&gt;0,IF(COUNTIF(Invoices!AI:AJ,A806)&lt;&gt;0,SUMIF(Invoices!AI:AJ,A806,Invoices!AJ:AJ)/COUNTIF(Invoices!AI:AJ,A806),0),IF(COUNTIF(Invoices!AK:AL,A806)&lt;&gt;0,IF(COUNTIF(Invoices!AK:AL,A806)&lt;&gt;0,SUMIF(Invoices!AK:AL,A806,Invoices!AL:AL)/COUNTIF(Invoices!AK:AL,A806),0),IF(COUNTIF(Invoices!AM:AN,A806)&lt;&gt;0,IF(COUNTIF(Invoices!AM:AN,A806)&lt;&gt;0,SUMIF(Invoices!AM:AN,A806,Invoices!AN:AN)/COUNTIF(Invoices!AM:AN,A806),0),"Not Available")))))))))))))))</f>
        <v>Not Available</v>
      </c>
    </row>
    <row r="807" spans="1:5" ht="13" x14ac:dyDescent="0.15">
      <c r="A807" s="6" t="s">
        <v>1964</v>
      </c>
      <c r="B807" s="6" t="s">
        <v>598</v>
      </c>
      <c r="C807" s="6" t="s">
        <v>599</v>
      </c>
      <c r="D807" s="6" t="s">
        <v>600</v>
      </c>
      <c r="E807">
        <f ca="1">IF(COUNTIF(Invoices!K:L,A807)&lt;&gt;0,IF(COUNTIF(Invoices!K:L,A807)&lt;&gt;0,SUMIF(Invoices!K:L,A807,Invoices!L:L)/COUNTIF(Invoices!K:L,A807),0),IF(COUNTIF(Invoices!M:N,A807)&lt;&gt;0,IF(COUNTIF(Invoices!M:N,A807)&lt;&gt;0,SUMIF(Invoices!M:N,A807,Invoices!N:N)/COUNTIF(Invoices!M:N,A807),0),IF(COUNTIF(Invoices!O:P,A807)&lt;&gt;0,IF(COUNTIF(Invoices!O:P,A807)&lt;&gt;0,SUMIF(Invoices!O:P,A807,Invoices!P:P)/COUNTIF(Invoices!O:P,A807),0),IF(COUNTIF(Invoices!Q:R,A807)&lt;&gt;0,IF(COUNTIF(Invoices!Q:R,A807)&lt;&gt;0,SUMIF(Invoices!Q:R,A807,Invoices!R:R)/COUNTIF(Invoices!Q:R,A807),0),IF(COUNTIF(Invoices!S:T,A807)&lt;&gt;0,IF(COUNTIF(Invoices!S:T,A807)&lt;&gt;0,SUMIF(Invoices!S:T,A807,Invoices!T:T)/COUNTIF(Invoices!S:T,A807),0),IF(COUNTIF(Invoices!U:V,A807)&lt;&gt;0,IF(COUNTIF(Invoices!U:V,A807)&lt;&gt;0,SUMIF(Invoices!U:V,A807,Invoices!V:V)/COUNTIF(Invoices!U:V,A807),0),IF(COUNTIF(Invoices!W:X,A807)&lt;&gt;0,IF(COUNTIF(Invoices!W:X,A807)&lt;&gt;0,SUMIF(Invoices!W:X,A807,Invoices!X:X)/COUNTIF(Invoices!W:X,A807),0),IF(COUNTIF(Invoices!Y:Z,A807)&lt;&gt;0,IF(COUNTIF(Invoices!Y:Z,A807)&lt;&gt;0,SUMIF(Invoices!Y:Z,A807,Invoices!Z:Z)/COUNTIF(Invoices!Y:Z,A807),0),IF(COUNTIF(Invoices!AA:AB,A807)&lt;&gt;0,IF(COUNTIF(Invoices!AA:AB,A807)&lt;&gt;0,SUMIF(Invoices!AA:AB,A807,Invoices!AB:AB)/COUNTIF(Invoices!AA:AB,A807),0),IF(COUNTIF(Invoices!AC:AD,A807)&lt;&gt;0,IF(COUNTIF(Invoices!AC:AD,A807)&lt;&gt;0,SUMIF(Invoices!AC:AD,A807,Invoices!AD:AD)/COUNTIF(Invoices!AC:AD,A807),0),IF(COUNTIF(Invoices!AE:AF,A807)&lt;&gt;0,IF(COUNTIF(Invoices!AE:AF,A807)&lt;&gt;0,SUMIF(Invoices!AE:AF,A807,Invoices!AF:AF)/COUNTIF(Invoices!AE:AF,A807),0),IF(COUNTIF(Invoices!AG:AH,A807)&lt;&gt;0,IF(COUNTIF(Invoices!AG:AH,A807)&lt;&gt;0,SUMIF(Invoices!AG:AH,A807,Invoices!AH:AH)/COUNTIF(Invoices!AG:AH,A807),0),IF(COUNTIF(Invoices!AI:AJ,A807)&lt;&gt;0,IF(COUNTIF(Invoices!AI:AJ,A807)&lt;&gt;0,SUMIF(Invoices!AI:AJ,A807,Invoices!AJ:AJ)/COUNTIF(Invoices!AI:AJ,A807),0),IF(COUNTIF(Invoices!AK:AL,A807)&lt;&gt;0,IF(COUNTIF(Invoices!AK:AL,A807)&lt;&gt;0,SUMIF(Invoices!AK:AL,A807,Invoices!AL:AL)/COUNTIF(Invoices!AK:AL,A807),0),IF(COUNTIF(Invoices!AM:AN,A807)&lt;&gt;0,IF(COUNTIF(Invoices!AM:AN,A807)&lt;&gt;0,SUMIF(Invoices!AM:AN,A807,Invoices!AN:AN)/COUNTIF(Invoices!AM:AN,A807),0),"Not Available")))))))))))))))</f>
        <v>0.99</v>
      </c>
    </row>
    <row r="808" spans="1:5" ht="13" x14ac:dyDescent="0.15">
      <c r="A808" s="6" t="s">
        <v>1965</v>
      </c>
      <c r="C808" s="6" t="s">
        <v>1133</v>
      </c>
      <c r="D808" s="6" t="s">
        <v>600</v>
      </c>
      <c r="E808">
        <f ca="1">IF(COUNTIF(Invoices!K:L,A808)&lt;&gt;0,IF(COUNTIF(Invoices!K:L,A808)&lt;&gt;0,SUMIF(Invoices!K:L,A808,Invoices!L:L)/COUNTIF(Invoices!K:L,A808),0),IF(COUNTIF(Invoices!M:N,A808)&lt;&gt;0,IF(COUNTIF(Invoices!M:N,A808)&lt;&gt;0,SUMIF(Invoices!M:N,A808,Invoices!N:N)/COUNTIF(Invoices!M:N,A808),0),IF(COUNTIF(Invoices!O:P,A808)&lt;&gt;0,IF(COUNTIF(Invoices!O:P,A808)&lt;&gt;0,SUMIF(Invoices!O:P,A808,Invoices!P:P)/COUNTIF(Invoices!O:P,A808),0),IF(COUNTIF(Invoices!Q:R,A808)&lt;&gt;0,IF(COUNTIF(Invoices!Q:R,A808)&lt;&gt;0,SUMIF(Invoices!Q:R,A808,Invoices!R:R)/COUNTIF(Invoices!Q:R,A808),0),IF(COUNTIF(Invoices!S:T,A808)&lt;&gt;0,IF(COUNTIF(Invoices!S:T,A808)&lt;&gt;0,SUMIF(Invoices!S:T,A808,Invoices!T:T)/COUNTIF(Invoices!S:T,A808),0),IF(COUNTIF(Invoices!U:V,A808)&lt;&gt;0,IF(COUNTIF(Invoices!U:V,A808)&lt;&gt;0,SUMIF(Invoices!U:V,A808,Invoices!V:V)/COUNTIF(Invoices!U:V,A808),0),IF(COUNTIF(Invoices!W:X,A808)&lt;&gt;0,IF(COUNTIF(Invoices!W:X,A808)&lt;&gt;0,SUMIF(Invoices!W:X,A808,Invoices!X:X)/COUNTIF(Invoices!W:X,A808),0),IF(COUNTIF(Invoices!Y:Z,A808)&lt;&gt;0,IF(COUNTIF(Invoices!Y:Z,A808)&lt;&gt;0,SUMIF(Invoices!Y:Z,A808,Invoices!Z:Z)/COUNTIF(Invoices!Y:Z,A808),0),IF(COUNTIF(Invoices!AA:AB,A808)&lt;&gt;0,IF(COUNTIF(Invoices!AA:AB,A808)&lt;&gt;0,SUMIF(Invoices!AA:AB,A808,Invoices!AB:AB)/COUNTIF(Invoices!AA:AB,A808),0),IF(COUNTIF(Invoices!AC:AD,A808)&lt;&gt;0,IF(COUNTIF(Invoices!AC:AD,A808)&lt;&gt;0,SUMIF(Invoices!AC:AD,A808,Invoices!AD:AD)/COUNTIF(Invoices!AC:AD,A808),0),IF(COUNTIF(Invoices!AE:AF,A808)&lt;&gt;0,IF(COUNTIF(Invoices!AE:AF,A808)&lt;&gt;0,SUMIF(Invoices!AE:AF,A808,Invoices!AF:AF)/COUNTIF(Invoices!AE:AF,A808),0),IF(COUNTIF(Invoices!AG:AH,A808)&lt;&gt;0,IF(COUNTIF(Invoices!AG:AH,A808)&lt;&gt;0,SUMIF(Invoices!AG:AH,A808,Invoices!AH:AH)/COUNTIF(Invoices!AG:AH,A808),0),IF(COUNTIF(Invoices!AI:AJ,A808)&lt;&gt;0,IF(COUNTIF(Invoices!AI:AJ,A808)&lt;&gt;0,SUMIF(Invoices!AI:AJ,A808,Invoices!AJ:AJ)/COUNTIF(Invoices!AI:AJ,A808),0),IF(COUNTIF(Invoices!AK:AL,A808)&lt;&gt;0,IF(COUNTIF(Invoices!AK:AL,A808)&lt;&gt;0,SUMIF(Invoices!AK:AL,A808,Invoices!AL:AL)/COUNTIF(Invoices!AK:AL,A808),0),IF(COUNTIF(Invoices!AM:AN,A808)&lt;&gt;0,IF(COUNTIF(Invoices!AM:AN,A808)&lt;&gt;0,SUMIF(Invoices!AM:AN,A808,Invoices!AN:AN)/COUNTIF(Invoices!AM:AN,A808),0),"Not Available")))))))))))))))</f>
        <v>0.99</v>
      </c>
    </row>
    <row r="809" spans="1:5" ht="13" x14ac:dyDescent="0.15">
      <c r="A809" s="6" t="s">
        <v>1966</v>
      </c>
      <c r="C809" s="6" t="s">
        <v>1133</v>
      </c>
      <c r="D809" s="6" t="s">
        <v>600</v>
      </c>
      <c r="E809">
        <f ca="1">IF(COUNTIF(Invoices!K:L,A809)&lt;&gt;0,IF(COUNTIF(Invoices!K:L,A809)&lt;&gt;0,SUMIF(Invoices!K:L,A809,Invoices!L:L)/COUNTIF(Invoices!K:L,A809),0),IF(COUNTIF(Invoices!M:N,A809)&lt;&gt;0,IF(COUNTIF(Invoices!M:N,A809)&lt;&gt;0,SUMIF(Invoices!M:N,A809,Invoices!N:N)/COUNTIF(Invoices!M:N,A809),0),IF(COUNTIF(Invoices!O:P,A809)&lt;&gt;0,IF(COUNTIF(Invoices!O:P,A809)&lt;&gt;0,SUMIF(Invoices!O:P,A809,Invoices!P:P)/COUNTIF(Invoices!O:P,A809),0),IF(COUNTIF(Invoices!Q:R,A809)&lt;&gt;0,IF(COUNTIF(Invoices!Q:R,A809)&lt;&gt;0,SUMIF(Invoices!Q:R,A809,Invoices!R:R)/COUNTIF(Invoices!Q:R,A809),0),IF(COUNTIF(Invoices!S:T,A809)&lt;&gt;0,IF(COUNTIF(Invoices!S:T,A809)&lt;&gt;0,SUMIF(Invoices!S:T,A809,Invoices!T:T)/COUNTIF(Invoices!S:T,A809),0),IF(COUNTIF(Invoices!U:V,A809)&lt;&gt;0,IF(COUNTIF(Invoices!U:V,A809)&lt;&gt;0,SUMIF(Invoices!U:V,A809,Invoices!V:V)/COUNTIF(Invoices!U:V,A809),0),IF(COUNTIF(Invoices!W:X,A809)&lt;&gt;0,IF(COUNTIF(Invoices!W:X,A809)&lt;&gt;0,SUMIF(Invoices!W:X,A809,Invoices!X:X)/COUNTIF(Invoices!W:X,A809),0),IF(COUNTIF(Invoices!Y:Z,A809)&lt;&gt;0,IF(COUNTIF(Invoices!Y:Z,A809)&lt;&gt;0,SUMIF(Invoices!Y:Z,A809,Invoices!Z:Z)/COUNTIF(Invoices!Y:Z,A809),0),IF(COUNTIF(Invoices!AA:AB,A809)&lt;&gt;0,IF(COUNTIF(Invoices!AA:AB,A809)&lt;&gt;0,SUMIF(Invoices!AA:AB,A809,Invoices!AB:AB)/COUNTIF(Invoices!AA:AB,A809),0),IF(COUNTIF(Invoices!AC:AD,A809)&lt;&gt;0,IF(COUNTIF(Invoices!AC:AD,A809)&lt;&gt;0,SUMIF(Invoices!AC:AD,A809,Invoices!AD:AD)/COUNTIF(Invoices!AC:AD,A809),0),IF(COUNTIF(Invoices!AE:AF,A809)&lt;&gt;0,IF(COUNTIF(Invoices!AE:AF,A809)&lt;&gt;0,SUMIF(Invoices!AE:AF,A809,Invoices!AF:AF)/COUNTIF(Invoices!AE:AF,A809),0),IF(COUNTIF(Invoices!AG:AH,A809)&lt;&gt;0,IF(COUNTIF(Invoices!AG:AH,A809)&lt;&gt;0,SUMIF(Invoices!AG:AH,A809,Invoices!AH:AH)/COUNTIF(Invoices!AG:AH,A809),0),IF(COUNTIF(Invoices!AI:AJ,A809)&lt;&gt;0,IF(COUNTIF(Invoices!AI:AJ,A809)&lt;&gt;0,SUMIF(Invoices!AI:AJ,A809,Invoices!AJ:AJ)/COUNTIF(Invoices!AI:AJ,A809),0),IF(COUNTIF(Invoices!AK:AL,A809)&lt;&gt;0,IF(COUNTIF(Invoices!AK:AL,A809)&lt;&gt;0,SUMIF(Invoices!AK:AL,A809,Invoices!AL:AL)/COUNTIF(Invoices!AK:AL,A809),0),IF(COUNTIF(Invoices!AM:AN,A809)&lt;&gt;0,IF(COUNTIF(Invoices!AM:AN,A809)&lt;&gt;0,SUMIF(Invoices!AM:AN,A809,Invoices!AN:AN)/COUNTIF(Invoices!AM:AN,A809),0),"Not Available")))))))))))))))</f>
        <v>0.99</v>
      </c>
    </row>
    <row r="810" spans="1:5" ht="13" x14ac:dyDescent="0.15">
      <c r="A810" s="6" t="s">
        <v>1967</v>
      </c>
      <c r="B810" s="6" t="s">
        <v>1473</v>
      </c>
      <c r="C810" s="6" t="s">
        <v>1472</v>
      </c>
      <c r="D810" s="6" t="s">
        <v>1021</v>
      </c>
      <c r="E810" t="str">
        <f>IF(COUNTIF(Invoices!K:L,A810)&lt;&gt;0,IF(COUNTIF(Invoices!K:L,A810)&lt;&gt;0,SUMIF(Invoices!K:L,A810,Invoices!L:L)/COUNTIF(Invoices!K:L,A810),0),IF(COUNTIF(Invoices!M:N,A810)&lt;&gt;0,IF(COUNTIF(Invoices!M:N,A810)&lt;&gt;0,SUMIF(Invoices!M:N,A810,Invoices!N:N)/COUNTIF(Invoices!M:N,A810),0),IF(COUNTIF(Invoices!O:P,A810)&lt;&gt;0,IF(COUNTIF(Invoices!O:P,A810)&lt;&gt;0,SUMIF(Invoices!O:P,A810,Invoices!P:P)/COUNTIF(Invoices!O:P,A810),0),IF(COUNTIF(Invoices!Q:R,A810)&lt;&gt;0,IF(COUNTIF(Invoices!Q:R,A810)&lt;&gt;0,SUMIF(Invoices!Q:R,A810,Invoices!R:R)/COUNTIF(Invoices!Q:R,A810),0),IF(COUNTIF(Invoices!S:T,A810)&lt;&gt;0,IF(COUNTIF(Invoices!S:T,A810)&lt;&gt;0,SUMIF(Invoices!S:T,A810,Invoices!T:T)/COUNTIF(Invoices!S:T,A810),0),IF(COUNTIF(Invoices!U:V,A810)&lt;&gt;0,IF(COUNTIF(Invoices!U:V,A810)&lt;&gt;0,SUMIF(Invoices!U:V,A810,Invoices!V:V)/COUNTIF(Invoices!U:V,A810),0),IF(COUNTIF(Invoices!W:X,A810)&lt;&gt;0,IF(COUNTIF(Invoices!W:X,A810)&lt;&gt;0,SUMIF(Invoices!W:X,A810,Invoices!X:X)/COUNTIF(Invoices!W:X,A810),0),IF(COUNTIF(Invoices!Y:Z,A810)&lt;&gt;0,IF(COUNTIF(Invoices!Y:Z,A810)&lt;&gt;0,SUMIF(Invoices!Y:Z,A810,Invoices!Z:Z)/COUNTIF(Invoices!Y:Z,A810),0),IF(COUNTIF(Invoices!AA:AB,A810)&lt;&gt;0,IF(COUNTIF(Invoices!AA:AB,A810)&lt;&gt;0,SUMIF(Invoices!AA:AB,A810,Invoices!AB:AB)/COUNTIF(Invoices!AA:AB,A810),0),IF(COUNTIF(Invoices!AC:AD,A810)&lt;&gt;0,IF(COUNTIF(Invoices!AC:AD,A810)&lt;&gt;0,SUMIF(Invoices!AC:AD,A810,Invoices!AD:AD)/COUNTIF(Invoices!AC:AD,A810),0),IF(COUNTIF(Invoices!AE:AF,A810)&lt;&gt;0,IF(COUNTIF(Invoices!AE:AF,A810)&lt;&gt;0,SUMIF(Invoices!AE:AF,A810,Invoices!AF:AF)/COUNTIF(Invoices!AE:AF,A810),0),IF(COUNTIF(Invoices!AG:AH,A810)&lt;&gt;0,IF(COUNTIF(Invoices!AG:AH,A810)&lt;&gt;0,SUMIF(Invoices!AG:AH,A810,Invoices!AH:AH)/COUNTIF(Invoices!AG:AH,A810),0),IF(COUNTIF(Invoices!AI:AJ,A810)&lt;&gt;0,IF(COUNTIF(Invoices!AI:AJ,A810)&lt;&gt;0,SUMIF(Invoices!AI:AJ,A810,Invoices!AJ:AJ)/COUNTIF(Invoices!AI:AJ,A810),0),IF(COUNTIF(Invoices!AK:AL,A810)&lt;&gt;0,IF(COUNTIF(Invoices!AK:AL,A810)&lt;&gt;0,SUMIF(Invoices!AK:AL,A810,Invoices!AL:AL)/COUNTIF(Invoices!AK:AL,A810),0),IF(COUNTIF(Invoices!AM:AN,A810)&lt;&gt;0,IF(COUNTIF(Invoices!AM:AN,A810)&lt;&gt;0,SUMIF(Invoices!AM:AN,A810,Invoices!AN:AN)/COUNTIF(Invoices!AM:AN,A810),0),"Not Available")))))))))))))))</f>
        <v>Not Available</v>
      </c>
    </row>
    <row r="811" spans="1:5" ht="13" x14ac:dyDescent="0.15">
      <c r="A811" s="6" t="s">
        <v>1968</v>
      </c>
      <c r="B811" s="6" t="s">
        <v>1969</v>
      </c>
      <c r="C811" s="6" t="s">
        <v>838</v>
      </c>
      <c r="D811" s="6" t="s">
        <v>839</v>
      </c>
      <c r="E811" t="str">
        <f>IF(COUNTIF(Invoices!K:L,A811)&lt;&gt;0,IF(COUNTIF(Invoices!K:L,A811)&lt;&gt;0,SUMIF(Invoices!K:L,A811,Invoices!L:L)/COUNTIF(Invoices!K:L,A811),0),IF(COUNTIF(Invoices!M:N,A811)&lt;&gt;0,IF(COUNTIF(Invoices!M:N,A811)&lt;&gt;0,SUMIF(Invoices!M:N,A811,Invoices!N:N)/COUNTIF(Invoices!M:N,A811),0),IF(COUNTIF(Invoices!O:P,A811)&lt;&gt;0,IF(COUNTIF(Invoices!O:P,A811)&lt;&gt;0,SUMIF(Invoices!O:P,A811,Invoices!P:P)/COUNTIF(Invoices!O:P,A811),0),IF(COUNTIF(Invoices!Q:R,A811)&lt;&gt;0,IF(COUNTIF(Invoices!Q:R,A811)&lt;&gt;0,SUMIF(Invoices!Q:R,A811,Invoices!R:R)/COUNTIF(Invoices!Q:R,A811),0),IF(COUNTIF(Invoices!S:T,A811)&lt;&gt;0,IF(COUNTIF(Invoices!S:T,A811)&lt;&gt;0,SUMIF(Invoices!S:T,A811,Invoices!T:T)/COUNTIF(Invoices!S:T,A811),0),IF(COUNTIF(Invoices!U:V,A811)&lt;&gt;0,IF(COUNTIF(Invoices!U:V,A811)&lt;&gt;0,SUMIF(Invoices!U:V,A811,Invoices!V:V)/COUNTIF(Invoices!U:V,A811),0),IF(COUNTIF(Invoices!W:X,A811)&lt;&gt;0,IF(COUNTIF(Invoices!W:X,A811)&lt;&gt;0,SUMIF(Invoices!W:X,A811,Invoices!X:X)/COUNTIF(Invoices!W:X,A811),0),IF(COUNTIF(Invoices!Y:Z,A811)&lt;&gt;0,IF(COUNTIF(Invoices!Y:Z,A811)&lt;&gt;0,SUMIF(Invoices!Y:Z,A811,Invoices!Z:Z)/COUNTIF(Invoices!Y:Z,A811),0),IF(COUNTIF(Invoices!AA:AB,A811)&lt;&gt;0,IF(COUNTIF(Invoices!AA:AB,A811)&lt;&gt;0,SUMIF(Invoices!AA:AB,A811,Invoices!AB:AB)/COUNTIF(Invoices!AA:AB,A811),0),IF(COUNTIF(Invoices!AC:AD,A811)&lt;&gt;0,IF(COUNTIF(Invoices!AC:AD,A811)&lt;&gt;0,SUMIF(Invoices!AC:AD,A811,Invoices!AD:AD)/COUNTIF(Invoices!AC:AD,A811),0),IF(COUNTIF(Invoices!AE:AF,A811)&lt;&gt;0,IF(COUNTIF(Invoices!AE:AF,A811)&lt;&gt;0,SUMIF(Invoices!AE:AF,A811,Invoices!AF:AF)/COUNTIF(Invoices!AE:AF,A811),0),IF(COUNTIF(Invoices!AG:AH,A811)&lt;&gt;0,IF(COUNTIF(Invoices!AG:AH,A811)&lt;&gt;0,SUMIF(Invoices!AG:AH,A811,Invoices!AH:AH)/COUNTIF(Invoices!AG:AH,A811),0),IF(COUNTIF(Invoices!AI:AJ,A811)&lt;&gt;0,IF(COUNTIF(Invoices!AI:AJ,A811)&lt;&gt;0,SUMIF(Invoices!AI:AJ,A811,Invoices!AJ:AJ)/COUNTIF(Invoices!AI:AJ,A811),0),IF(COUNTIF(Invoices!AK:AL,A811)&lt;&gt;0,IF(COUNTIF(Invoices!AK:AL,A811)&lt;&gt;0,SUMIF(Invoices!AK:AL,A811,Invoices!AL:AL)/COUNTIF(Invoices!AK:AL,A811),0),IF(COUNTIF(Invoices!AM:AN,A811)&lt;&gt;0,IF(COUNTIF(Invoices!AM:AN,A811)&lt;&gt;0,SUMIF(Invoices!AM:AN,A811,Invoices!AN:AN)/COUNTIF(Invoices!AM:AN,A811),0),"Not Available")))))))))))))))</f>
        <v>Not Available</v>
      </c>
    </row>
    <row r="812" spans="1:5" ht="13" x14ac:dyDescent="0.15">
      <c r="A812" s="6" t="s">
        <v>1970</v>
      </c>
      <c r="B812" s="6" t="s">
        <v>1210</v>
      </c>
      <c r="C812" s="6" t="s">
        <v>1506</v>
      </c>
      <c r="D812" s="6" t="s">
        <v>1210</v>
      </c>
      <c r="E812">
        <f ca="1">IF(COUNTIF(Invoices!K:L,A812)&lt;&gt;0,IF(COUNTIF(Invoices!K:L,A812)&lt;&gt;0,SUMIF(Invoices!K:L,A812,Invoices!L:L)/COUNTIF(Invoices!K:L,A812),0),IF(COUNTIF(Invoices!M:N,A812)&lt;&gt;0,IF(COUNTIF(Invoices!M:N,A812)&lt;&gt;0,SUMIF(Invoices!M:N,A812,Invoices!N:N)/COUNTIF(Invoices!M:N,A812),0),IF(COUNTIF(Invoices!O:P,A812)&lt;&gt;0,IF(COUNTIF(Invoices!O:P,A812)&lt;&gt;0,SUMIF(Invoices!O:P,A812,Invoices!P:P)/COUNTIF(Invoices!O:P,A812),0),IF(COUNTIF(Invoices!Q:R,A812)&lt;&gt;0,IF(COUNTIF(Invoices!Q:R,A812)&lt;&gt;0,SUMIF(Invoices!Q:R,A812,Invoices!R:R)/COUNTIF(Invoices!Q:R,A812),0),IF(COUNTIF(Invoices!S:T,A812)&lt;&gt;0,IF(COUNTIF(Invoices!S:T,A812)&lt;&gt;0,SUMIF(Invoices!S:T,A812,Invoices!T:T)/COUNTIF(Invoices!S:T,A812),0),IF(COUNTIF(Invoices!U:V,A812)&lt;&gt;0,IF(COUNTIF(Invoices!U:V,A812)&lt;&gt;0,SUMIF(Invoices!U:V,A812,Invoices!V:V)/COUNTIF(Invoices!U:V,A812),0),IF(COUNTIF(Invoices!W:X,A812)&lt;&gt;0,IF(COUNTIF(Invoices!W:X,A812)&lt;&gt;0,SUMIF(Invoices!W:X,A812,Invoices!X:X)/COUNTIF(Invoices!W:X,A812),0),IF(COUNTIF(Invoices!Y:Z,A812)&lt;&gt;0,IF(COUNTIF(Invoices!Y:Z,A812)&lt;&gt;0,SUMIF(Invoices!Y:Z,A812,Invoices!Z:Z)/COUNTIF(Invoices!Y:Z,A812),0),IF(COUNTIF(Invoices!AA:AB,A812)&lt;&gt;0,IF(COUNTIF(Invoices!AA:AB,A812)&lt;&gt;0,SUMIF(Invoices!AA:AB,A812,Invoices!AB:AB)/COUNTIF(Invoices!AA:AB,A812),0),IF(COUNTIF(Invoices!AC:AD,A812)&lt;&gt;0,IF(COUNTIF(Invoices!AC:AD,A812)&lt;&gt;0,SUMIF(Invoices!AC:AD,A812,Invoices!AD:AD)/COUNTIF(Invoices!AC:AD,A812),0),IF(COUNTIF(Invoices!AE:AF,A812)&lt;&gt;0,IF(COUNTIF(Invoices!AE:AF,A812)&lt;&gt;0,SUMIF(Invoices!AE:AF,A812,Invoices!AF:AF)/COUNTIF(Invoices!AE:AF,A812),0),IF(COUNTIF(Invoices!AG:AH,A812)&lt;&gt;0,IF(COUNTIF(Invoices!AG:AH,A812)&lt;&gt;0,SUMIF(Invoices!AG:AH,A812,Invoices!AH:AH)/COUNTIF(Invoices!AG:AH,A812),0),IF(COUNTIF(Invoices!AI:AJ,A812)&lt;&gt;0,IF(COUNTIF(Invoices!AI:AJ,A812)&lt;&gt;0,SUMIF(Invoices!AI:AJ,A812,Invoices!AJ:AJ)/COUNTIF(Invoices!AI:AJ,A812),0),IF(COUNTIF(Invoices!AK:AL,A812)&lt;&gt;0,IF(COUNTIF(Invoices!AK:AL,A812)&lt;&gt;0,SUMIF(Invoices!AK:AL,A812,Invoices!AL:AL)/COUNTIF(Invoices!AK:AL,A812),0),IF(COUNTIF(Invoices!AM:AN,A812)&lt;&gt;0,IF(COUNTIF(Invoices!AM:AN,A812)&lt;&gt;0,SUMIF(Invoices!AM:AN,A812,Invoices!AN:AN)/COUNTIF(Invoices!AM:AN,A812),0),"Not Available")))))))))))))))</f>
        <v>0.99</v>
      </c>
    </row>
    <row r="813" spans="1:5" ht="13" x14ac:dyDescent="0.15">
      <c r="A813" s="6" t="s">
        <v>1971</v>
      </c>
      <c r="B813" s="6" t="s">
        <v>1972</v>
      </c>
      <c r="C813" s="6" t="s">
        <v>1782</v>
      </c>
      <c r="D813" s="6" t="s">
        <v>1783</v>
      </c>
      <c r="E813" t="str">
        <f>IF(COUNTIF(Invoices!K:L,A813)&lt;&gt;0,IF(COUNTIF(Invoices!K:L,A813)&lt;&gt;0,SUMIF(Invoices!K:L,A813,Invoices!L:L)/COUNTIF(Invoices!K:L,A813),0),IF(COUNTIF(Invoices!M:N,A813)&lt;&gt;0,IF(COUNTIF(Invoices!M:N,A813)&lt;&gt;0,SUMIF(Invoices!M:N,A813,Invoices!N:N)/COUNTIF(Invoices!M:N,A813),0),IF(COUNTIF(Invoices!O:P,A813)&lt;&gt;0,IF(COUNTIF(Invoices!O:P,A813)&lt;&gt;0,SUMIF(Invoices!O:P,A813,Invoices!P:P)/COUNTIF(Invoices!O:P,A813),0),IF(COUNTIF(Invoices!Q:R,A813)&lt;&gt;0,IF(COUNTIF(Invoices!Q:R,A813)&lt;&gt;0,SUMIF(Invoices!Q:R,A813,Invoices!R:R)/COUNTIF(Invoices!Q:R,A813),0),IF(COUNTIF(Invoices!S:T,A813)&lt;&gt;0,IF(COUNTIF(Invoices!S:T,A813)&lt;&gt;0,SUMIF(Invoices!S:T,A813,Invoices!T:T)/COUNTIF(Invoices!S:T,A813),0),IF(COUNTIF(Invoices!U:V,A813)&lt;&gt;0,IF(COUNTIF(Invoices!U:V,A813)&lt;&gt;0,SUMIF(Invoices!U:V,A813,Invoices!V:V)/COUNTIF(Invoices!U:V,A813),0),IF(COUNTIF(Invoices!W:X,A813)&lt;&gt;0,IF(COUNTIF(Invoices!W:X,A813)&lt;&gt;0,SUMIF(Invoices!W:X,A813,Invoices!X:X)/COUNTIF(Invoices!W:X,A813),0),IF(COUNTIF(Invoices!Y:Z,A813)&lt;&gt;0,IF(COUNTIF(Invoices!Y:Z,A813)&lt;&gt;0,SUMIF(Invoices!Y:Z,A813,Invoices!Z:Z)/COUNTIF(Invoices!Y:Z,A813),0),IF(COUNTIF(Invoices!AA:AB,A813)&lt;&gt;0,IF(COUNTIF(Invoices!AA:AB,A813)&lt;&gt;0,SUMIF(Invoices!AA:AB,A813,Invoices!AB:AB)/COUNTIF(Invoices!AA:AB,A813),0),IF(COUNTIF(Invoices!AC:AD,A813)&lt;&gt;0,IF(COUNTIF(Invoices!AC:AD,A813)&lt;&gt;0,SUMIF(Invoices!AC:AD,A813,Invoices!AD:AD)/COUNTIF(Invoices!AC:AD,A813),0),IF(COUNTIF(Invoices!AE:AF,A813)&lt;&gt;0,IF(COUNTIF(Invoices!AE:AF,A813)&lt;&gt;0,SUMIF(Invoices!AE:AF,A813,Invoices!AF:AF)/COUNTIF(Invoices!AE:AF,A813),0),IF(COUNTIF(Invoices!AG:AH,A813)&lt;&gt;0,IF(COUNTIF(Invoices!AG:AH,A813)&lt;&gt;0,SUMIF(Invoices!AG:AH,A813,Invoices!AH:AH)/COUNTIF(Invoices!AG:AH,A813),0),IF(COUNTIF(Invoices!AI:AJ,A813)&lt;&gt;0,IF(COUNTIF(Invoices!AI:AJ,A813)&lt;&gt;0,SUMIF(Invoices!AI:AJ,A813,Invoices!AJ:AJ)/COUNTIF(Invoices!AI:AJ,A813),0),IF(COUNTIF(Invoices!AK:AL,A813)&lt;&gt;0,IF(COUNTIF(Invoices!AK:AL,A813)&lt;&gt;0,SUMIF(Invoices!AK:AL,A813,Invoices!AL:AL)/COUNTIF(Invoices!AK:AL,A813),0),IF(COUNTIF(Invoices!AM:AN,A813)&lt;&gt;0,IF(COUNTIF(Invoices!AM:AN,A813)&lt;&gt;0,SUMIF(Invoices!AM:AN,A813,Invoices!AN:AN)/COUNTIF(Invoices!AM:AN,A813),0),"Not Available")))))))))))))))</f>
        <v>Not Available</v>
      </c>
    </row>
    <row r="814" spans="1:5" ht="13" x14ac:dyDescent="0.15">
      <c r="A814" s="6" t="s">
        <v>1973</v>
      </c>
      <c r="C814" s="6" t="s">
        <v>735</v>
      </c>
      <c r="D814" s="6" t="s">
        <v>736</v>
      </c>
      <c r="E814">
        <f ca="1">IF(COUNTIF(Invoices!K:L,A814)&lt;&gt;0,IF(COUNTIF(Invoices!K:L,A814)&lt;&gt;0,SUMIF(Invoices!K:L,A814,Invoices!L:L)/COUNTIF(Invoices!K:L,A814),0),IF(COUNTIF(Invoices!M:N,A814)&lt;&gt;0,IF(COUNTIF(Invoices!M:N,A814)&lt;&gt;0,SUMIF(Invoices!M:N,A814,Invoices!N:N)/COUNTIF(Invoices!M:N,A814),0),IF(COUNTIF(Invoices!O:P,A814)&lt;&gt;0,IF(COUNTIF(Invoices!O:P,A814)&lt;&gt;0,SUMIF(Invoices!O:P,A814,Invoices!P:P)/COUNTIF(Invoices!O:P,A814),0),IF(COUNTIF(Invoices!Q:R,A814)&lt;&gt;0,IF(COUNTIF(Invoices!Q:R,A814)&lt;&gt;0,SUMIF(Invoices!Q:R,A814,Invoices!R:R)/COUNTIF(Invoices!Q:R,A814),0),IF(COUNTIF(Invoices!S:T,A814)&lt;&gt;0,IF(COUNTIF(Invoices!S:T,A814)&lt;&gt;0,SUMIF(Invoices!S:T,A814,Invoices!T:T)/COUNTIF(Invoices!S:T,A814),0),IF(COUNTIF(Invoices!U:V,A814)&lt;&gt;0,IF(COUNTIF(Invoices!U:V,A814)&lt;&gt;0,SUMIF(Invoices!U:V,A814,Invoices!V:V)/COUNTIF(Invoices!U:V,A814),0),IF(COUNTIF(Invoices!W:X,A814)&lt;&gt;0,IF(COUNTIF(Invoices!W:X,A814)&lt;&gt;0,SUMIF(Invoices!W:X,A814,Invoices!X:X)/COUNTIF(Invoices!W:X,A814),0),IF(COUNTIF(Invoices!Y:Z,A814)&lt;&gt;0,IF(COUNTIF(Invoices!Y:Z,A814)&lt;&gt;0,SUMIF(Invoices!Y:Z,A814,Invoices!Z:Z)/COUNTIF(Invoices!Y:Z,A814),0),IF(COUNTIF(Invoices!AA:AB,A814)&lt;&gt;0,IF(COUNTIF(Invoices!AA:AB,A814)&lt;&gt;0,SUMIF(Invoices!AA:AB,A814,Invoices!AB:AB)/COUNTIF(Invoices!AA:AB,A814),0),IF(COUNTIF(Invoices!AC:AD,A814)&lt;&gt;0,IF(COUNTIF(Invoices!AC:AD,A814)&lt;&gt;0,SUMIF(Invoices!AC:AD,A814,Invoices!AD:AD)/COUNTIF(Invoices!AC:AD,A814),0),IF(COUNTIF(Invoices!AE:AF,A814)&lt;&gt;0,IF(COUNTIF(Invoices!AE:AF,A814)&lt;&gt;0,SUMIF(Invoices!AE:AF,A814,Invoices!AF:AF)/COUNTIF(Invoices!AE:AF,A814),0),IF(COUNTIF(Invoices!AG:AH,A814)&lt;&gt;0,IF(COUNTIF(Invoices!AG:AH,A814)&lt;&gt;0,SUMIF(Invoices!AG:AH,A814,Invoices!AH:AH)/COUNTIF(Invoices!AG:AH,A814),0),IF(COUNTIF(Invoices!AI:AJ,A814)&lt;&gt;0,IF(COUNTIF(Invoices!AI:AJ,A814)&lt;&gt;0,SUMIF(Invoices!AI:AJ,A814,Invoices!AJ:AJ)/COUNTIF(Invoices!AI:AJ,A814),0),IF(COUNTIF(Invoices!AK:AL,A814)&lt;&gt;0,IF(COUNTIF(Invoices!AK:AL,A814)&lt;&gt;0,SUMIF(Invoices!AK:AL,A814,Invoices!AL:AL)/COUNTIF(Invoices!AK:AL,A814),0),IF(COUNTIF(Invoices!AM:AN,A814)&lt;&gt;0,IF(COUNTIF(Invoices!AM:AN,A814)&lt;&gt;0,SUMIF(Invoices!AM:AN,A814,Invoices!AN:AN)/COUNTIF(Invoices!AM:AN,A814),0),"Not Available")))))))))))))))</f>
        <v>0.99</v>
      </c>
    </row>
    <row r="815" spans="1:5" ht="13" x14ac:dyDescent="0.15">
      <c r="A815" s="6" t="s">
        <v>1973</v>
      </c>
      <c r="C815" s="6" t="s">
        <v>526</v>
      </c>
      <c r="D815" s="6" t="s">
        <v>527</v>
      </c>
      <c r="E815">
        <f ca="1">IF(COUNTIF(Invoices!K:L,A815)&lt;&gt;0,IF(COUNTIF(Invoices!K:L,A815)&lt;&gt;0,SUMIF(Invoices!K:L,A815,Invoices!L:L)/COUNTIF(Invoices!K:L,A815),0),IF(COUNTIF(Invoices!M:N,A815)&lt;&gt;0,IF(COUNTIF(Invoices!M:N,A815)&lt;&gt;0,SUMIF(Invoices!M:N,A815,Invoices!N:N)/COUNTIF(Invoices!M:N,A815),0),IF(COUNTIF(Invoices!O:P,A815)&lt;&gt;0,IF(COUNTIF(Invoices!O:P,A815)&lt;&gt;0,SUMIF(Invoices!O:P,A815,Invoices!P:P)/COUNTIF(Invoices!O:P,A815),0),IF(COUNTIF(Invoices!Q:R,A815)&lt;&gt;0,IF(COUNTIF(Invoices!Q:R,A815)&lt;&gt;0,SUMIF(Invoices!Q:R,A815,Invoices!R:R)/COUNTIF(Invoices!Q:R,A815),0),IF(COUNTIF(Invoices!S:T,A815)&lt;&gt;0,IF(COUNTIF(Invoices!S:T,A815)&lt;&gt;0,SUMIF(Invoices!S:T,A815,Invoices!T:T)/COUNTIF(Invoices!S:T,A815),0),IF(COUNTIF(Invoices!U:V,A815)&lt;&gt;0,IF(COUNTIF(Invoices!U:V,A815)&lt;&gt;0,SUMIF(Invoices!U:V,A815,Invoices!V:V)/COUNTIF(Invoices!U:V,A815),0),IF(COUNTIF(Invoices!W:X,A815)&lt;&gt;0,IF(COUNTIF(Invoices!W:X,A815)&lt;&gt;0,SUMIF(Invoices!W:X,A815,Invoices!X:X)/COUNTIF(Invoices!W:X,A815),0),IF(COUNTIF(Invoices!Y:Z,A815)&lt;&gt;0,IF(COUNTIF(Invoices!Y:Z,A815)&lt;&gt;0,SUMIF(Invoices!Y:Z,A815,Invoices!Z:Z)/COUNTIF(Invoices!Y:Z,A815),0),IF(COUNTIF(Invoices!AA:AB,A815)&lt;&gt;0,IF(COUNTIF(Invoices!AA:AB,A815)&lt;&gt;0,SUMIF(Invoices!AA:AB,A815,Invoices!AB:AB)/COUNTIF(Invoices!AA:AB,A815),0),IF(COUNTIF(Invoices!AC:AD,A815)&lt;&gt;0,IF(COUNTIF(Invoices!AC:AD,A815)&lt;&gt;0,SUMIF(Invoices!AC:AD,A815,Invoices!AD:AD)/COUNTIF(Invoices!AC:AD,A815),0),IF(COUNTIF(Invoices!AE:AF,A815)&lt;&gt;0,IF(COUNTIF(Invoices!AE:AF,A815)&lt;&gt;0,SUMIF(Invoices!AE:AF,A815,Invoices!AF:AF)/COUNTIF(Invoices!AE:AF,A815),0),IF(COUNTIF(Invoices!AG:AH,A815)&lt;&gt;0,IF(COUNTIF(Invoices!AG:AH,A815)&lt;&gt;0,SUMIF(Invoices!AG:AH,A815,Invoices!AH:AH)/COUNTIF(Invoices!AG:AH,A815),0),IF(COUNTIF(Invoices!AI:AJ,A815)&lt;&gt;0,IF(COUNTIF(Invoices!AI:AJ,A815)&lt;&gt;0,SUMIF(Invoices!AI:AJ,A815,Invoices!AJ:AJ)/COUNTIF(Invoices!AI:AJ,A815),0),IF(COUNTIF(Invoices!AK:AL,A815)&lt;&gt;0,IF(COUNTIF(Invoices!AK:AL,A815)&lt;&gt;0,SUMIF(Invoices!AK:AL,A815,Invoices!AL:AL)/COUNTIF(Invoices!AK:AL,A815),0),IF(COUNTIF(Invoices!AM:AN,A815)&lt;&gt;0,IF(COUNTIF(Invoices!AM:AN,A815)&lt;&gt;0,SUMIF(Invoices!AM:AN,A815,Invoices!AN:AN)/COUNTIF(Invoices!AM:AN,A815),0),"Not Available")))))))))))))))</f>
        <v>0.99</v>
      </c>
    </row>
    <row r="816" spans="1:5" ht="13" x14ac:dyDescent="0.15">
      <c r="A816" s="6" t="s">
        <v>1974</v>
      </c>
      <c r="B816" s="6" t="s">
        <v>557</v>
      </c>
      <c r="C816" s="6" t="s">
        <v>558</v>
      </c>
      <c r="D816" s="6" t="s">
        <v>559</v>
      </c>
      <c r="E816">
        <f ca="1">IF(COUNTIF(Invoices!K:L,A816)&lt;&gt;0,IF(COUNTIF(Invoices!K:L,A816)&lt;&gt;0,SUMIF(Invoices!K:L,A816,Invoices!L:L)/COUNTIF(Invoices!K:L,A816),0),IF(COUNTIF(Invoices!M:N,A816)&lt;&gt;0,IF(COUNTIF(Invoices!M:N,A816)&lt;&gt;0,SUMIF(Invoices!M:N,A816,Invoices!N:N)/COUNTIF(Invoices!M:N,A816),0),IF(COUNTIF(Invoices!O:P,A816)&lt;&gt;0,IF(COUNTIF(Invoices!O:P,A816)&lt;&gt;0,SUMIF(Invoices!O:P,A816,Invoices!P:P)/COUNTIF(Invoices!O:P,A816),0),IF(COUNTIF(Invoices!Q:R,A816)&lt;&gt;0,IF(COUNTIF(Invoices!Q:R,A816)&lt;&gt;0,SUMIF(Invoices!Q:R,A816,Invoices!R:R)/COUNTIF(Invoices!Q:R,A816),0),IF(COUNTIF(Invoices!S:T,A816)&lt;&gt;0,IF(COUNTIF(Invoices!S:T,A816)&lt;&gt;0,SUMIF(Invoices!S:T,A816,Invoices!T:T)/COUNTIF(Invoices!S:T,A816),0),IF(COUNTIF(Invoices!U:V,A816)&lt;&gt;0,IF(COUNTIF(Invoices!U:V,A816)&lt;&gt;0,SUMIF(Invoices!U:V,A816,Invoices!V:V)/COUNTIF(Invoices!U:V,A816),0),IF(COUNTIF(Invoices!W:X,A816)&lt;&gt;0,IF(COUNTIF(Invoices!W:X,A816)&lt;&gt;0,SUMIF(Invoices!W:X,A816,Invoices!X:X)/COUNTIF(Invoices!W:X,A816),0),IF(COUNTIF(Invoices!Y:Z,A816)&lt;&gt;0,IF(COUNTIF(Invoices!Y:Z,A816)&lt;&gt;0,SUMIF(Invoices!Y:Z,A816,Invoices!Z:Z)/COUNTIF(Invoices!Y:Z,A816),0),IF(COUNTIF(Invoices!AA:AB,A816)&lt;&gt;0,IF(COUNTIF(Invoices!AA:AB,A816)&lt;&gt;0,SUMIF(Invoices!AA:AB,A816,Invoices!AB:AB)/COUNTIF(Invoices!AA:AB,A816),0),IF(COUNTIF(Invoices!AC:AD,A816)&lt;&gt;0,IF(COUNTIF(Invoices!AC:AD,A816)&lt;&gt;0,SUMIF(Invoices!AC:AD,A816,Invoices!AD:AD)/COUNTIF(Invoices!AC:AD,A816),0),IF(COUNTIF(Invoices!AE:AF,A816)&lt;&gt;0,IF(COUNTIF(Invoices!AE:AF,A816)&lt;&gt;0,SUMIF(Invoices!AE:AF,A816,Invoices!AF:AF)/COUNTIF(Invoices!AE:AF,A816),0),IF(COUNTIF(Invoices!AG:AH,A816)&lt;&gt;0,IF(COUNTIF(Invoices!AG:AH,A816)&lt;&gt;0,SUMIF(Invoices!AG:AH,A816,Invoices!AH:AH)/COUNTIF(Invoices!AG:AH,A816),0),IF(COUNTIF(Invoices!AI:AJ,A816)&lt;&gt;0,IF(COUNTIF(Invoices!AI:AJ,A816)&lt;&gt;0,SUMIF(Invoices!AI:AJ,A816,Invoices!AJ:AJ)/COUNTIF(Invoices!AI:AJ,A816),0),IF(COUNTIF(Invoices!AK:AL,A816)&lt;&gt;0,IF(COUNTIF(Invoices!AK:AL,A816)&lt;&gt;0,SUMIF(Invoices!AK:AL,A816,Invoices!AL:AL)/COUNTIF(Invoices!AK:AL,A816),0),IF(COUNTIF(Invoices!AM:AN,A816)&lt;&gt;0,IF(COUNTIF(Invoices!AM:AN,A816)&lt;&gt;0,SUMIF(Invoices!AM:AN,A816,Invoices!AN:AN)/COUNTIF(Invoices!AM:AN,A816),0),"Not Available")))))))))))))))</f>
        <v>0.99</v>
      </c>
    </row>
    <row r="817" spans="1:5" ht="13" x14ac:dyDescent="0.15">
      <c r="A817" s="6" t="s">
        <v>1975</v>
      </c>
      <c r="B817" s="6" t="s">
        <v>573</v>
      </c>
      <c r="C817" s="6" t="s">
        <v>1674</v>
      </c>
      <c r="D817" s="6" t="s">
        <v>574</v>
      </c>
      <c r="E817">
        <f ca="1">IF(COUNTIF(Invoices!K:L,A817)&lt;&gt;0,IF(COUNTIF(Invoices!K:L,A817)&lt;&gt;0,SUMIF(Invoices!K:L,A817,Invoices!L:L)/COUNTIF(Invoices!K:L,A817),0),IF(COUNTIF(Invoices!M:N,A817)&lt;&gt;0,IF(COUNTIF(Invoices!M:N,A817)&lt;&gt;0,SUMIF(Invoices!M:N,A817,Invoices!N:N)/COUNTIF(Invoices!M:N,A817),0),IF(COUNTIF(Invoices!O:P,A817)&lt;&gt;0,IF(COUNTIF(Invoices!O:P,A817)&lt;&gt;0,SUMIF(Invoices!O:P,A817,Invoices!P:P)/COUNTIF(Invoices!O:P,A817),0),IF(COUNTIF(Invoices!Q:R,A817)&lt;&gt;0,IF(COUNTIF(Invoices!Q:R,A817)&lt;&gt;0,SUMIF(Invoices!Q:R,A817,Invoices!R:R)/COUNTIF(Invoices!Q:R,A817),0),IF(COUNTIF(Invoices!S:T,A817)&lt;&gt;0,IF(COUNTIF(Invoices!S:T,A817)&lt;&gt;0,SUMIF(Invoices!S:T,A817,Invoices!T:T)/COUNTIF(Invoices!S:T,A817),0),IF(COUNTIF(Invoices!U:V,A817)&lt;&gt;0,IF(COUNTIF(Invoices!U:V,A817)&lt;&gt;0,SUMIF(Invoices!U:V,A817,Invoices!V:V)/COUNTIF(Invoices!U:V,A817),0),IF(COUNTIF(Invoices!W:X,A817)&lt;&gt;0,IF(COUNTIF(Invoices!W:X,A817)&lt;&gt;0,SUMIF(Invoices!W:X,A817,Invoices!X:X)/COUNTIF(Invoices!W:X,A817),0),IF(COUNTIF(Invoices!Y:Z,A817)&lt;&gt;0,IF(COUNTIF(Invoices!Y:Z,A817)&lt;&gt;0,SUMIF(Invoices!Y:Z,A817,Invoices!Z:Z)/COUNTIF(Invoices!Y:Z,A817),0),IF(COUNTIF(Invoices!AA:AB,A817)&lt;&gt;0,IF(COUNTIF(Invoices!AA:AB,A817)&lt;&gt;0,SUMIF(Invoices!AA:AB,A817,Invoices!AB:AB)/COUNTIF(Invoices!AA:AB,A817),0),IF(COUNTIF(Invoices!AC:AD,A817)&lt;&gt;0,IF(COUNTIF(Invoices!AC:AD,A817)&lt;&gt;0,SUMIF(Invoices!AC:AD,A817,Invoices!AD:AD)/COUNTIF(Invoices!AC:AD,A817),0),IF(COUNTIF(Invoices!AE:AF,A817)&lt;&gt;0,IF(COUNTIF(Invoices!AE:AF,A817)&lt;&gt;0,SUMIF(Invoices!AE:AF,A817,Invoices!AF:AF)/COUNTIF(Invoices!AE:AF,A817),0),IF(COUNTIF(Invoices!AG:AH,A817)&lt;&gt;0,IF(COUNTIF(Invoices!AG:AH,A817)&lt;&gt;0,SUMIF(Invoices!AG:AH,A817,Invoices!AH:AH)/COUNTIF(Invoices!AG:AH,A817),0),IF(COUNTIF(Invoices!AI:AJ,A817)&lt;&gt;0,IF(COUNTIF(Invoices!AI:AJ,A817)&lt;&gt;0,SUMIF(Invoices!AI:AJ,A817,Invoices!AJ:AJ)/COUNTIF(Invoices!AI:AJ,A817),0),IF(COUNTIF(Invoices!AK:AL,A817)&lt;&gt;0,IF(COUNTIF(Invoices!AK:AL,A817)&lt;&gt;0,SUMIF(Invoices!AK:AL,A817,Invoices!AL:AL)/COUNTIF(Invoices!AK:AL,A817),0),IF(COUNTIF(Invoices!AM:AN,A817)&lt;&gt;0,IF(COUNTIF(Invoices!AM:AN,A817)&lt;&gt;0,SUMIF(Invoices!AM:AN,A817,Invoices!AN:AN)/COUNTIF(Invoices!AM:AN,A817),0),"Not Available")))))))))))))))</f>
        <v>0.99</v>
      </c>
    </row>
    <row r="818" spans="1:5" ht="13" x14ac:dyDescent="0.15">
      <c r="A818" s="6" t="s">
        <v>1976</v>
      </c>
      <c r="B818" s="6" t="s">
        <v>1512</v>
      </c>
      <c r="C818" s="6" t="s">
        <v>1513</v>
      </c>
      <c r="D818" s="6" t="s">
        <v>1514</v>
      </c>
      <c r="E818">
        <f ca="1">IF(COUNTIF(Invoices!K:L,A818)&lt;&gt;0,IF(COUNTIF(Invoices!K:L,A818)&lt;&gt;0,SUMIF(Invoices!K:L,A818,Invoices!L:L)/COUNTIF(Invoices!K:L,A818),0),IF(COUNTIF(Invoices!M:N,A818)&lt;&gt;0,IF(COUNTIF(Invoices!M:N,A818)&lt;&gt;0,SUMIF(Invoices!M:N,A818,Invoices!N:N)/COUNTIF(Invoices!M:N,A818),0),IF(COUNTIF(Invoices!O:P,A818)&lt;&gt;0,IF(COUNTIF(Invoices!O:P,A818)&lt;&gt;0,SUMIF(Invoices!O:P,A818,Invoices!P:P)/COUNTIF(Invoices!O:P,A818),0),IF(COUNTIF(Invoices!Q:R,A818)&lt;&gt;0,IF(COUNTIF(Invoices!Q:R,A818)&lt;&gt;0,SUMIF(Invoices!Q:R,A818,Invoices!R:R)/COUNTIF(Invoices!Q:R,A818),0),IF(COUNTIF(Invoices!S:T,A818)&lt;&gt;0,IF(COUNTIF(Invoices!S:T,A818)&lt;&gt;0,SUMIF(Invoices!S:T,A818,Invoices!T:T)/COUNTIF(Invoices!S:T,A818),0),IF(COUNTIF(Invoices!U:V,A818)&lt;&gt;0,IF(COUNTIF(Invoices!U:V,A818)&lt;&gt;0,SUMIF(Invoices!U:V,A818,Invoices!V:V)/COUNTIF(Invoices!U:V,A818),0),IF(COUNTIF(Invoices!W:X,A818)&lt;&gt;0,IF(COUNTIF(Invoices!W:X,A818)&lt;&gt;0,SUMIF(Invoices!W:X,A818,Invoices!X:X)/COUNTIF(Invoices!W:X,A818),0),IF(COUNTIF(Invoices!Y:Z,A818)&lt;&gt;0,IF(COUNTIF(Invoices!Y:Z,A818)&lt;&gt;0,SUMIF(Invoices!Y:Z,A818,Invoices!Z:Z)/COUNTIF(Invoices!Y:Z,A818),0),IF(COUNTIF(Invoices!AA:AB,A818)&lt;&gt;0,IF(COUNTIF(Invoices!AA:AB,A818)&lt;&gt;0,SUMIF(Invoices!AA:AB,A818,Invoices!AB:AB)/COUNTIF(Invoices!AA:AB,A818),0),IF(COUNTIF(Invoices!AC:AD,A818)&lt;&gt;0,IF(COUNTIF(Invoices!AC:AD,A818)&lt;&gt;0,SUMIF(Invoices!AC:AD,A818,Invoices!AD:AD)/COUNTIF(Invoices!AC:AD,A818),0),IF(COUNTIF(Invoices!AE:AF,A818)&lt;&gt;0,IF(COUNTIF(Invoices!AE:AF,A818)&lt;&gt;0,SUMIF(Invoices!AE:AF,A818,Invoices!AF:AF)/COUNTIF(Invoices!AE:AF,A818),0),IF(COUNTIF(Invoices!AG:AH,A818)&lt;&gt;0,IF(COUNTIF(Invoices!AG:AH,A818)&lt;&gt;0,SUMIF(Invoices!AG:AH,A818,Invoices!AH:AH)/COUNTIF(Invoices!AG:AH,A818),0),IF(COUNTIF(Invoices!AI:AJ,A818)&lt;&gt;0,IF(COUNTIF(Invoices!AI:AJ,A818)&lt;&gt;0,SUMIF(Invoices!AI:AJ,A818,Invoices!AJ:AJ)/COUNTIF(Invoices!AI:AJ,A818),0),IF(COUNTIF(Invoices!AK:AL,A818)&lt;&gt;0,IF(COUNTIF(Invoices!AK:AL,A818)&lt;&gt;0,SUMIF(Invoices!AK:AL,A818,Invoices!AL:AL)/COUNTIF(Invoices!AK:AL,A818),0),IF(COUNTIF(Invoices!AM:AN,A818)&lt;&gt;0,IF(COUNTIF(Invoices!AM:AN,A818)&lt;&gt;0,SUMIF(Invoices!AM:AN,A818,Invoices!AN:AN)/COUNTIF(Invoices!AM:AN,A818),0),"Not Available")))))))))))))))</f>
        <v>0.99</v>
      </c>
    </row>
    <row r="819" spans="1:5" ht="13" x14ac:dyDescent="0.15">
      <c r="A819" s="6" t="s">
        <v>1977</v>
      </c>
      <c r="B819" s="6" t="s">
        <v>1512</v>
      </c>
      <c r="C819" s="6" t="s">
        <v>1513</v>
      </c>
      <c r="D819" s="6" t="s">
        <v>1514</v>
      </c>
      <c r="E819" t="str">
        <f>IF(COUNTIF(Invoices!K:L,A819)&lt;&gt;0,IF(COUNTIF(Invoices!K:L,A819)&lt;&gt;0,SUMIF(Invoices!K:L,A819,Invoices!L:L)/COUNTIF(Invoices!K:L,A819),0),IF(COUNTIF(Invoices!M:N,A819)&lt;&gt;0,IF(COUNTIF(Invoices!M:N,A819)&lt;&gt;0,SUMIF(Invoices!M:N,A819,Invoices!N:N)/COUNTIF(Invoices!M:N,A819),0),IF(COUNTIF(Invoices!O:P,A819)&lt;&gt;0,IF(COUNTIF(Invoices!O:P,A819)&lt;&gt;0,SUMIF(Invoices!O:P,A819,Invoices!P:P)/COUNTIF(Invoices!O:P,A819),0),IF(COUNTIF(Invoices!Q:R,A819)&lt;&gt;0,IF(COUNTIF(Invoices!Q:R,A819)&lt;&gt;0,SUMIF(Invoices!Q:R,A819,Invoices!R:R)/COUNTIF(Invoices!Q:R,A819),0),IF(COUNTIF(Invoices!S:T,A819)&lt;&gt;0,IF(COUNTIF(Invoices!S:T,A819)&lt;&gt;0,SUMIF(Invoices!S:T,A819,Invoices!T:T)/COUNTIF(Invoices!S:T,A819),0),IF(COUNTIF(Invoices!U:V,A819)&lt;&gt;0,IF(COUNTIF(Invoices!U:V,A819)&lt;&gt;0,SUMIF(Invoices!U:V,A819,Invoices!V:V)/COUNTIF(Invoices!U:V,A819),0),IF(COUNTIF(Invoices!W:X,A819)&lt;&gt;0,IF(COUNTIF(Invoices!W:X,A819)&lt;&gt;0,SUMIF(Invoices!W:X,A819,Invoices!X:X)/COUNTIF(Invoices!W:X,A819),0),IF(COUNTIF(Invoices!Y:Z,A819)&lt;&gt;0,IF(COUNTIF(Invoices!Y:Z,A819)&lt;&gt;0,SUMIF(Invoices!Y:Z,A819,Invoices!Z:Z)/COUNTIF(Invoices!Y:Z,A819),0),IF(COUNTIF(Invoices!AA:AB,A819)&lt;&gt;0,IF(COUNTIF(Invoices!AA:AB,A819)&lt;&gt;0,SUMIF(Invoices!AA:AB,A819,Invoices!AB:AB)/COUNTIF(Invoices!AA:AB,A819),0),IF(COUNTIF(Invoices!AC:AD,A819)&lt;&gt;0,IF(COUNTIF(Invoices!AC:AD,A819)&lt;&gt;0,SUMIF(Invoices!AC:AD,A819,Invoices!AD:AD)/COUNTIF(Invoices!AC:AD,A819),0),IF(COUNTIF(Invoices!AE:AF,A819)&lt;&gt;0,IF(COUNTIF(Invoices!AE:AF,A819)&lt;&gt;0,SUMIF(Invoices!AE:AF,A819,Invoices!AF:AF)/COUNTIF(Invoices!AE:AF,A819),0),IF(COUNTIF(Invoices!AG:AH,A819)&lt;&gt;0,IF(COUNTIF(Invoices!AG:AH,A819)&lt;&gt;0,SUMIF(Invoices!AG:AH,A819,Invoices!AH:AH)/COUNTIF(Invoices!AG:AH,A819),0),IF(COUNTIF(Invoices!AI:AJ,A819)&lt;&gt;0,IF(COUNTIF(Invoices!AI:AJ,A819)&lt;&gt;0,SUMIF(Invoices!AI:AJ,A819,Invoices!AJ:AJ)/COUNTIF(Invoices!AI:AJ,A819),0),IF(COUNTIF(Invoices!AK:AL,A819)&lt;&gt;0,IF(COUNTIF(Invoices!AK:AL,A819)&lt;&gt;0,SUMIF(Invoices!AK:AL,A819,Invoices!AL:AL)/COUNTIF(Invoices!AK:AL,A819),0),IF(COUNTIF(Invoices!AM:AN,A819)&lt;&gt;0,IF(COUNTIF(Invoices!AM:AN,A819)&lt;&gt;0,SUMIF(Invoices!AM:AN,A819,Invoices!AN:AN)/COUNTIF(Invoices!AM:AN,A819),0),"Not Available")))))))))))))))</f>
        <v>Not Available</v>
      </c>
    </row>
    <row r="820" spans="1:5" ht="13" x14ac:dyDescent="0.15">
      <c r="A820" s="6" t="s">
        <v>1978</v>
      </c>
      <c r="B820" s="6" t="s">
        <v>1274</v>
      </c>
      <c r="C820" s="6" t="s">
        <v>991</v>
      </c>
      <c r="D820" s="6" t="s">
        <v>714</v>
      </c>
      <c r="E820" t="str">
        <f>IF(COUNTIF(Invoices!K:L,A820)&lt;&gt;0,IF(COUNTIF(Invoices!K:L,A820)&lt;&gt;0,SUMIF(Invoices!K:L,A820,Invoices!L:L)/COUNTIF(Invoices!K:L,A820),0),IF(COUNTIF(Invoices!M:N,A820)&lt;&gt;0,IF(COUNTIF(Invoices!M:N,A820)&lt;&gt;0,SUMIF(Invoices!M:N,A820,Invoices!N:N)/COUNTIF(Invoices!M:N,A820),0),IF(COUNTIF(Invoices!O:P,A820)&lt;&gt;0,IF(COUNTIF(Invoices!O:P,A820)&lt;&gt;0,SUMIF(Invoices!O:P,A820,Invoices!P:P)/COUNTIF(Invoices!O:P,A820),0),IF(COUNTIF(Invoices!Q:R,A820)&lt;&gt;0,IF(COUNTIF(Invoices!Q:R,A820)&lt;&gt;0,SUMIF(Invoices!Q:R,A820,Invoices!R:R)/COUNTIF(Invoices!Q:R,A820),0),IF(COUNTIF(Invoices!S:T,A820)&lt;&gt;0,IF(COUNTIF(Invoices!S:T,A820)&lt;&gt;0,SUMIF(Invoices!S:T,A820,Invoices!T:T)/COUNTIF(Invoices!S:T,A820),0),IF(COUNTIF(Invoices!U:V,A820)&lt;&gt;0,IF(COUNTIF(Invoices!U:V,A820)&lt;&gt;0,SUMIF(Invoices!U:V,A820,Invoices!V:V)/COUNTIF(Invoices!U:V,A820),0),IF(COUNTIF(Invoices!W:X,A820)&lt;&gt;0,IF(COUNTIF(Invoices!W:X,A820)&lt;&gt;0,SUMIF(Invoices!W:X,A820,Invoices!X:X)/COUNTIF(Invoices!W:X,A820),0),IF(COUNTIF(Invoices!Y:Z,A820)&lt;&gt;0,IF(COUNTIF(Invoices!Y:Z,A820)&lt;&gt;0,SUMIF(Invoices!Y:Z,A820,Invoices!Z:Z)/COUNTIF(Invoices!Y:Z,A820),0),IF(COUNTIF(Invoices!AA:AB,A820)&lt;&gt;0,IF(COUNTIF(Invoices!AA:AB,A820)&lt;&gt;0,SUMIF(Invoices!AA:AB,A820,Invoices!AB:AB)/COUNTIF(Invoices!AA:AB,A820),0),IF(COUNTIF(Invoices!AC:AD,A820)&lt;&gt;0,IF(COUNTIF(Invoices!AC:AD,A820)&lt;&gt;0,SUMIF(Invoices!AC:AD,A820,Invoices!AD:AD)/COUNTIF(Invoices!AC:AD,A820),0),IF(COUNTIF(Invoices!AE:AF,A820)&lt;&gt;0,IF(COUNTIF(Invoices!AE:AF,A820)&lt;&gt;0,SUMIF(Invoices!AE:AF,A820,Invoices!AF:AF)/COUNTIF(Invoices!AE:AF,A820),0),IF(COUNTIF(Invoices!AG:AH,A820)&lt;&gt;0,IF(COUNTIF(Invoices!AG:AH,A820)&lt;&gt;0,SUMIF(Invoices!AG:AH,A820,Invoices!AH:AH)/COUNTIF(Invoices!AG:AH,A820),0),IF(COUNTIF(Invoices!AI:AJ,A820)&lt;&gt;0,IF(COUNTIF(Invoices!AI:AJ,A820)&lt;&gt;0,SUMIF(Invoices!AI:AJ,A820,Invoices!AJ:AJ)/COUNTIF(Invoices!AI:AJ,A820),0),IF(COUNTIF(Invoices!AK:AL,A820)&lt;&gt;0,IF(COUNTIF(Invoices!AK:AL,A820)&lt;&gt;0,SUMIF(Invoices!AK:AL,A820,Invoices!AL:AL)/COUNTIF(Invoices!AK:AL,A820),0),IF(COUNTIF(Invoices!AM:AN,A820)&lt;&gt;0,IF(COUNTIF(Invoices!AM:AN,A820)&lt;&gt;0,SUMIF(Invoices!AM:AN,A820,Invoices!AN:AN)/COUNTIF(Invoices!AM:AN,A820),0),"Not Available")))))))))))))))</f>
        <v>Not Available</v>
      </c>
    </row>
    <row r="821" spans="1:5" ht="13" x14ac:dyDescent="0.15">
      <c r="A821" s="6" t="s">
        <v>1979</v>
      </c>
      <c r="C821" s="6" t="s">
        <v>1363</v>
      </c>
      <c r="D821" s="6" t="s">
        <v>1364</v>
      </c>
      <c r="E821">
        <f ca="1">IF(COUNTIF(Invoices!K:L,A821)&lt;&gt;0,IF(COUNTIF(Invoices!K:L,A821)&lt;&gt;0,SUMIF(Invoices!K:L,A821,Invoices!L:L)/COUNTIF(Invoices!K:L,A821),0),IF(COUNTIF(Invoices!M:N,A821)&lt;&gt;0,IF(COUNTIF(Invoices!M:N,A821)&lt;&gt;0,SUMIF(Invoices!M:N,A821,Invoices!N:N)/COUNTIF(Invoices!M:N,A821),0),IF(COUNTIF(Invoices!O:P,A821)&lt;&gt;0,IF(COUNTIF(Invoices!O:P,A821)&lt;&gt;0,SUMIF(Invoices!O:P,A821,Invoices!P:P)/COUNTIF(Invoices!O:P,A821),0),IF(COUNTIF(Invoices!Q:R,A821)&lt;&gt;0,IF(COUNTIF(Invoices!Q:R,A821)&lt;&gt;0,SUMIF(Invoices!Q:R,A821,Invoices!R:R)/COUNTIF(Invoices!Q:R,A821),0),IF(COUNTIF(Invoices!S:T,A821)&lt;&gt;0,IF(COUNTIF(Invoices!S:T,A821)&lt;&gt;0,SUMIF(Invoices!S:T,A821,Invoices!T:T)/COUNTIF(Invoices!S:T,A821),0),IF(COUNTIF(Invoices!U:V,A821)&lt;&gt;0,IF(COUNTIF(Invoices!U:V,A821)&lt;&gt;0,SUMIF(Invoices!U:V,A821,Invoices!V:V)/COUNTIF(Invoices!U:V,A821),0),IF(COUNTIF(Invoices!W:X,A821)&lt;&gt;0,IF(COUNTIF(Invoices!W:X,A821)&lt;&gt;0,SUMIF(Invoices!W:X,A821,Invoices!X:X)/COUNTIF(Invoices!W:X,A821),0),IF(COUNTIF(Invoices!Y:Z,A821)&lt;&gt;0,IF(COUNTIF(Invoices!Y:Z,A821)&lt;&gt;0,SUMIF(Invoices!Y:Z,A821,Invoices!Z:Z)/COUNTIF(Invoices!Y:Z,A821),0),IF(COUNTIF(Invoices!AA:AB,A821)&lt;&gt;0,IF(COUNTIF(Invoices!AA:AB,A821)&lt;&gt;0,SUMIF(Invoices!AA:AB,A821,Invoices!AB:AB)/COUNTIF(Invoices!AA:AB,A821),0),IF(COUNTIF(Invoices!AC:AD,A821)&lt;&gt;0,IF(COUNTIF(Invoices!AC:AD,A821)&lt;&gt;0,SUMIF(Invoices!AC:AD,A821,Invoices!AD:AD)/COUNTIF(Invoices!AC:AD,A821),0),IF(COUNTIF(Invoices!AE:AF,A821)&lt;&gt;0,IF(COUNTIF(Invoices!AE:AF,A821)&lt;&gt;0,SUMIF(Invoices!AE:AF,A821,Invoices!AF:AF)/COUNTIF(Invoices!AE:AF,A821),0),IF(COUNTIF(Invoices!AG:AH,A821)&lt;&gt;0,IF(COUNTIF(Invoices!AG:AH,A821)&lt;&gt;0,SUMIF(Invoices!AG:AH,A821,Invoices!AH:AH)/COUNTIF(Invoices!AG:AH,A821),0),IF(COUNTIF(Invoices!AI:AJ,A821)&lt;&gt;0,IF(COUNTIF(Invoices!AI:AJ,A821)&lt;&gt;0,SUMIF(Invoices!AI:AJ,A821,Invoices!AJ:AJ)/COUNTIF(Invoices!AI:AJ,A821),0),IF(COUNTIF(Invoices!AK:AL,A821)&lt;&gt;0,IF(COUNTIF(Invoices!AK:AL,A821)&lt;&gt;0,SUMIF(Invoices!AK:AL,A821,Invoices!AL:AL)/COUNTIF(Invoices!AK:AL,A821),0),IF(COUNTIF(Invoices!AM:AN,A821)&lt;&gt;0,IF(COUNTIF(Invoices!AM:AN,A821)&lt;&gt;0,SUMIF(Invoices!AM:AN,A821,Invoices!AN:AN)/COUNTIF(Invoices!AM:AN,A821),0),"Not Available")))))))))))))))</f>
        <v>0.99</v>
      </c>
    </row>
    <row r="822" spans="1:5" ht="13" x14ac:dyDescent="0.15">
      <c r="A822" s="6" t="s">
        <v>1980</v>
      </c>
      <c r="B822" s="6" t="s">
        <v>1981</v>
      </c>
      <c r="C822" s="6" t="s">
        <v>1982</v>
      </c>
      <c r="D822" s="6" t="s">
        <v>522</v>
      </c>
      <c r="E822" t="str">
        <f>IF(COUNTIF(Invoices!K:L,A822)&lt;&gt;0,IF(COUNTIF(Invoices!K:L,A822)&lt;&gt;0,SUMIF(Invoices!K:L,A822,Invoices!L:L)/COUNTIF(Invoices!K:L,A822),0),IF(COUNTIF(Invoices!M:N,A822)&lt;&gt;0,IF(COUNTIF(Invoices!M:N,A822)&lt;&gt;0,SUMIF(Invoices!M:N,A822,Invoices!N:N)/COUNTIF(Invoices!M:N,A822),0),IF(COUNTIF(Invoices!O:P,A822)&lt;&gt;0,IF(COUNTIF(Invoices!O:P,A822)&lt;&gt;0,SUMIF(Invoices!O:P,A822,Invoices!P:P)/COUNTIF(Invoices!O:P,A822),0),IF(COUNTIF(Invoices!Q:R,A822)&lt;&gt;0,IF(COUNTIF(Invoices!Q:R,A822)&lt;&gt;0,SUMIF(Invoices!Q:R,A822,Invoices!R:R)/COUNTIF(Invoices!Q:R,A822),0),IF(COUNTIF(Invoices!S:T,A822)&lt;&gt;0,IF(COUNTIF(Invoices!S:T,A822)&lt;&gt;0,SUMIF(Invoices!S:T,A822,Invoices!T:T)/COUNTIF(Invoices!S:T,A822),0),IF(COUNTIF(Invoices!U:V,A822)&lt;&gt;0,IF(COUNTIF(Invoices!U:V,A822)&lt;&gt;0,SUMIF(Invoices!U:V,A822,Invoices!V:V)/COUNTIF(Invoices!U:V,A822),0),IF(COUNTIF(Invoices!W:X,A822)&lt;&gt;0,IF(COUNTIF(Invoices!W:X,A822)&lt;&gt;0,SUMIF(Invoices!W:X,A822,Invoices!X:X)/COUNTIF(Invoices!W:X,A822),0),IF(COUNTIF(Invoices!Y:Z,A822)&lt;&gt;0,IF(COUNTIF(Invoices!Y:Z,A822)&lt;&gt;0,SUMIF(Invoices!Y:Z,A822,Invoices!Z:Z)/COUNTIF(Invoices!Y:Z,A822),0),IF(COUNTIF(Invoices!AA:AB,A822)&lt;&gt;0,IF(COUNTIF(Invoices!AA:AB,A822)&lt;&gt;0,SUMIF(Invoices!AA:AB,A822,Invoices!AB:AB)/COUNTIF(Invoices!AA:AB,A822),0),IF(COUNTIF(Invoices!AC:AD,A822)&lt;&gt;0,IF(COUNTIF(Invoices!AC:AD,A822)&lt;&gt;0,SUMIF(Invoices!AC:AD,A822,Invoices!AD:AD)/COUNTIF(Invoices!AC:AD,A822),0),IF(COUNTIF(Invoices!AE:AF,A822)&lt;&gt;0,IF(COUNTIF(Invoices!AE:AF,A822)&lt;&gt;0,SUMIF(Invoices!AE:AF,A822,Invoices!AF:AF)/COUNTIF(Invoices!AE:AF,A822),0),IF(COUNTIF(Invoices!AG:AH,A822)&lt;&gt;0,IF(COUNTIF(Invoices!AG:AH,A822)&lt;&gt;0,SUMIF(Invoices!AG:AH,A822,Invoices!AH:AH)/COUNTIF(Invoices!AG:AH,A822),0),IF(COUNTIF(Invoices!AI:AJ,A822)&lt;&gt;0,IF(COUNTIF(Invoices!AI:AJ,A822)&lt;&gt;0,SUMIF(Invoices!AI:AJ,A822,Invoices!AJ:AJ)/COUNTIF(Invoices!AI:AJ,A822),0),IF(COUNTIF(Invoices!AK:AL,A822)&lt;&gt;0,IF(COUNTIF(Invoices!AK:AL,A822)&lt;&gt;0,SUMIF(Invoices!AK:AL,A822,Invoices!AL:AL)/COUNTIF(Invoices!AK:AL,A822),0),IF(COUNTIF(Invoices!AM:AN,A822)&lt;&gt;0,IF(COUNTIF(Invoices!AM:AN,A822)&lt;&gt;0,SUMIF(Invoices!AM:AN,A822,Invoices!AN:AN)/COUNTIF(Invoices!AM:AN,A822),0),"Not Available")))))))))))))))</f>
        <v>Not Available</v>
      </c>
    </row>
    <row r="823" spans="1:5" ht="13" x14ac:dyDescent="0.15">
      <c r="A823" s="6" t="s">
        <v>1983</v>
      </c>
      <c r="B823" s="6" t="s">
        <v>1783</v>
      </c>
      <c r="C823" s="6" t="s">
        <v>1782</v>
      </c>
      <c r="D823" s="6" t="s">
        <v>1783</v>
      </c>
      <c r="E823">
        <f ca="1">IF(COUNTIF(Invoices!K:L,A823)&lt;&gt;0,IF(COUNTIF(Invoices!K:L,A823)&lt;&gt;0,SUMIF(Invoices!K:L,A823,Invoices!L:L)/COUNTIF(Invoices!K:L,A823),0),IF(COUNTIF(Invoices!M:N,A823)&lt;&gt;0,IF(COUNTIF(Invoices!M:N,A823)&lt;&gt;0,SUMIF(Invoices!M:N,A823,Invoices!N:N)/COUNTIF(Invoices!M:N,A823),0),IF(COUNTIF(Invoices!O:P,A823)&lt;&gt;0,IF(COUNTIF(Invoices!O:P,A823)&lt;&gt;0,SUMIF(Invoices!O:P,A823,Invoices!P:P)/COUNTIF(Invoices!O:P,A823),0),IF(COUNTIF(Invoices!Q:R,A823)&lt;&gt;0,IF(COUNTIF(Invoices!Q:R,A823)&lt;&gt;0,SUMIF(Invoices!Q:R,A823,Invoices!R:R)/COUNTIF(Invoices!Q:R,A823),0),IF(COUNTIF(Invoices!S:T,A823)&lt;&gt;0,IF(COUNTIF(Invoices!S:T,A823)&lt;&gt;0,SUMIF(Invoices!S:T,A823,Invoices!T:T)/COUNTIF(Invoices!S:T,A823),0),IF(COUNTIF(Invoices!U:V,A823)&lt;&gt;0,IF(COUNTIF(Invoices!U:V,A823)&lt;&gt;0,SUMIF(Invoices!U:V,A823,Invoices!V:V)/COUNTIF(Invoices!U:V,A823),0),IF(COUNTIF(Invoices!W:X,A823)&lt;&gt;0,IF(COUNTIF(Invoices!W:X,A823)&lt;&gt;0,SUMIF(Invoices!W:X,A823,Invoices!X:X)/COUNTIF(Invoices!W:X,A823),0),IF(COUNTIF(Invoices!Y:Z,A823)&lt;&gt;0,IF(COUNTIF(Invoices!Y:Z,A823)&lt;&gt;0,SUMIF(Invoices!Y:Z,A823,Invoices!Z:Z)/COUNTIF(Invoices!Y:Z,A823),0),IF(COUNTIF(Invoices!AA:AB,A823)&lt;&gt;0,IF(COUNTIF(Invoices!AA:AB,A823)&lt;&gt;0,SUMIF(Invoices!AA:AB,A823,Invoices!AB:AB)/COUNTIF(Invoices!AA:AB,A823),0),IF(COUNTIF(Invoices!AC:AD,A823)&lt;&gt;0,IF(COUNTIF(Invoices!AC:AD,A823)&lt;&gt;0,SUMIF(Invoices!AC:AD,A823,Invoices!AD:AD)/COUNTIF(Invoices!AC:AD,A823),0),IF(COUNTIF(Invoices!AE:AF,A823)&lt;&gt;0,IF(COUNTIF(Invoices!AE:AF,A823)&lt;&gt;0,SUMIF(Invoices!AE:AF,A823,Invoices!AF:AF)/COUNTIF(Invoices!AE:AF,A823),0),IF(COUNTIF(Invoices!AG:AH,A823)&lt;&gt;0,IF(COUNTIF(Invoices!AG:AH,A823)&lt;&gt;0,SUMIF(Invoices!AG:AH,A823,Invoices!AH:AH)/COUNTIF(Invoices!AG:AH,A823),0),IF(COUNTIF(Invoices!AI:AJ,A823)&lt;&gt;0,IF(COUNTIF(Invoices!AI:AJ,A823)&lt;&gt;0,SUMIF(Invoices!AI:AJ,A823,Invoices!AJ:AJ)/COUNTIF(Invoices!AI:AJ,A823),0),IF(COUNTIF(Invoices!AK:AL,A823)&lt;&gt;0,IF(COUNTIF(Invoices!AK:AL,A823)&lt;&gt;0,SUMIF(Invoices!AK:AL,A823,Invoices!AL:AL)/COUNTIF(Invoices!AK:AL,A823),0),IF(COUNTIF(Invoices!AM:AN,A823)&lt;&gt;0,IF(COUNTIF(Invoices!AM:AN,A823)&lt;&gt;0,SUMIF(Invoices!AM:AN,A823,Invoices!AN:AN)/COUNTIF(Invoices!AM:AN,A823),0),"Not Available")))))))))))))))</f>
        <v>0.99</v>
      </c>
    </row>
    <row r="824" spans="1:5" ht="13" x14ac:dyDescent="0.15">
      <c r="A824" s="6" t="s">
        <v>1984</v>
      </c>
      <c r="C824" s="6" t="s">
        <v>1025</v>
      </c>
      <c r="D824" s="6" t="s">
        <v>863</v>
      </c>
      <c r="E824" t="str">
        <f>IF(COUNTIF(Invoices!K:L,A824)&lt;&gt;0,IF(COUNTIF(Invoices!K:L,A824)&lt;&gt;0,SUMIF(Invoices!K:L,A824,Invoices!L:L)/COUNTIF(Invoices!K:L,A824),0),IF(COUNTIF(Invoices!M:N,A824)&lt;&gt;0,IF(COUNTIF(Invoices!M:N,A824)&lt;&gt;0,SUMIF(Invoices!M:N,A824,Invoices!N:N)/COUNTIF(Invoices!M:N,A824),0),IF(COUNTIF(Invoices!O:P,A824)&lt;&gt;0,IF(COUNTIF(Invoices!O:P,A824)&lt;&gt;0,SUMIF(Invoices!O:P,A824,Invoices!P:P)/COUNTIF(Invoices!O:P,A824),0),IF(COUNTIF(Invoices!Q:R,A824)&lt;&gt;0,IF(COUNTIF(Invoices!Q:R,A824)&lt;&gt;0,SUMIF(Invoices!Q:R,A824,Invoices!R:R)/COUNTIF(Invoices!Q:R,A824),0),IF(COUNTIF(Invoices!S:T,A824)&lt;&gt;0,IF(COUNTIF(Invoices!S:T,A824)&lt;&gt;0,SUMIF(Invoices!S:T,A824,Invoices!T:T)/COUNTIF(Invoices!S:T,A824),0),IF(COUNTIF(Invoices!U:V,A824)&lt;&gt;0,IF(COUNTIF(Invoices!U:V,A824)&lt;&gt;0,SUMIF(Invoices!U:V,A824,Invoices!V:V)/COUNTIF(Invoices!U:V,A824),0),IF(COUNTIF(Invoices!W:X,A824)&lt;&gt;0,IF(COUNTIF(Invoices!W:X,A824)&lt;&gt;0,SUMIF(Invoices!W:X,A824,Invoices!X:X)/COUNTIF(Invoices!W:X,A824),0),IF(COUNTIF(Invoices!Y:Z,A824)&lt;&gt;0,IF(COUNTIF(Invoices!Y:Z,A824)&lt;&gt;0,SUMIF(Invoices!Y:Z,A824,Invoices!Z:Z)/COUNTIF(Invoices!Y:Z,A824),0),IF(COUNTIF(Invoices!AA:AB,A824)&lt;&gt;0,IF(COUNTIF(Invoices!AA:AB,A824)&lt;&gt;0,SUMIF(Invoices!AA:AB,A824,Invoices!AB:AB)/COUNTIF(Invoices!AA:AB,A824),0),IF(COUNTIF(Invoices!AC:AD,A824)&lt;&gt;0,IF(COUNTIF(Invoices!AC:AD,A824)&lt;&gt;0,SUMIF(Invoices!AC:AD,A824,Invoices!AD:AD)/COUNTIF(Invoices!AC:AD,A824),0),IF(COUNTIF(Invoices!AE:AF,A824)&lt;&gt;0,IF(COUNTIF(Invoices!AE:AF,A824)&lt;&gt;0,SUMIF(Invoices!AE:AF,A824,Invoices!AF:AF)/COUNTIF(Invoices!AE:AF,A824),0),IF(COUNTIF(Invoices!AG:AH,A824)&lt;&gt;0,IF(COUNTIF(Invoices!AG:AH,A824)&lt;&gt;0,SUMIF(Invoices!AG:AH,A824,Invoices!AH:AH)/COUNTIF(Invoices!AG:AH,A824),0),IF(COUNTIF(Invoices!AI:AJ,A824)&lt;&gt;0,IF(COUNTIF(Invoices!AI:AJ,A824)&lt;&gt;0,SUMIF(Invoices!AI:AJ,A824,Invoices!AJ:AJ)/COUNTIF(Invoices!AI:AJ,A824),0),IF(COUNTIF(Invoices!AK:AL,A824)&lt;&gt;0,IF(COUNTIF(Invoices!AK:AL,A824)&lt;&gt;0,SUMIF(Invoices!AK:AL,A824,Invoices!AL:AL)/COUNTIF(Invoices!AK:AL,A824),0),IF(COUNTIF(Invoices!AM:AN,A824)&lt;&gt;0,IF(COUNTIF(Invoices!AM:AN,A824)&lt;&gt;0,SUMIF(Invoices!AM:AN,A824,Invoices!AN:AN)/COUNTIF(Invoices!AM:AN,A824),0),"Not Available")))))))))))))))</f>
        <v>Not Available</v>
      </c>
    </row>
    <row r="825" spans="1:5" ht="13" x14ac:dyDescent="0.15">
      <c r="A825" s="6" t="s">
        <v>1985</v>
      </c>
      <c r="B825" s="6" t="s">
        <v>1473</v>
      </c>
      <c r="C825" s="6" t="s">
        <v>1472</v>
      </c>
      <c r="D825" s="6" t="s">
        <v>1021</v>
      </c>
      <c r="E825" t="str">
        <f>IF(COUNTIF(Invoices!K:L,A825)&lt;&gt;0,IF(COUNTIF(Invoices!K:L,A825)&lt;&gt;0,SUMIF(Invoices!K:L,A825,Invoices!L:L)/COUNTIF(Invoices!K:L,A825),0),IF(COUNTIF(Invoices!M:N,A825)&lt;&gt;0,IF(COUNTIF(Invoices!M:N,A825)&lt;&gt;0,SUMIF(Invoices!M:N,A825,Invoices!N:N)/COUNTIF(Invoices!M:N,A825),0),IF(COUNTIF(Invoices!O:P,A825)&lt;&gt;0,IF(COUNTIF(Invoices!O:P,A825)&lt;&gt;0,SUMIF(Invoices!O:P,A825,Invoices!P:P)/COUNTIF(Invoices!O:P,A825),0),IF(COUNTIF(Invoices!Q:R,A825)&lt;&gt;0,IF(COUNTIF(Invoices!Q:R,A825)&lt;&gt;0,SUMIF(Invoices!Q:R,A825,Invoices!R:R)/COUNTIF(Invoices!Q:R,A825),0),IF(COUNTIF(Invoices!S:T,A825)&lt;&gt;0,IF(COUNTIF(Invoices!S:T,A825)&lt;&gt;0,SUMIF(Invoices!S:T,A825,Invoices!T:T)/COUNTIF(Invoices!S:T,A825),0),IF(COUNTIF(Invoices!U:V,A825)&lt;&gt;0,IF(COUNTIF(Invoices!U:V,A825)&lt;&gt;0,SUMIF(Invoices!U:V,A825,Invoices!V:V)/COUNTIF(Invoices!U:V,A825),0),IF(COUNTIF(Invoices!W:X,A825)&lt;&gt;0,IF(COUNTIF(Invoices!W:X,A825)&lt;&gt;0,SUMIF(Invoices!W:X,A825,Invoices!X:X)/COUNTIF(Invoices!W:X,A825),0),IF(COUNTIF(Invoices!Y:Z,A825)&lt;&gt;0,IF(COUNTIF(Invoices!Y:Z,A825)&lt;&gt;0,SUMIF(Invoices!Y:Z,A825,Invoices!Z:Z)/COUNTIF(Invoices!Y:Z,A825),0),IF(COUNTIF(Invoices!AA:AB,A825)&lt;&gt;0,IF(COUNTIF(Invoices!AA:AB,A825)&lt;&gt;0,SUMIF(Invoices!AA:AB,A825,Invoices!AB:AB)/COUNTIF(Invoices!AA:AB,A825),0),IF(COUNTIF(Invoices!AC:AD,A825)&lt;&gt;0,IF(COUNTIF(Invoices!AC:AD,A825)&lt;&gt;0,SUMIF(Invoices!AC:AD,A825,Invoices!AD:AD)/COUNTIF(Invoices!AC:AD,A825),0),IF(COUNTIF(Invoices!AE:AF,A825)&lt;&gt;0,IF(COUNTIF(Invoices!AE:AF,A825)&lt;&gt;0,SUMIF(Invoices!AE:AF,A825,Invoices!AF:AF)/COUNTIF(Invoices!AE:AF,A825),0),IF(COUNTIF(Invoices!AG:AH,A825)&lt;&gt;0,IF(COUNTIF(Invoices!AG:AH,A825)&lt;&gt;0,SUMIF(Invoices!AG:AH,A825,Invoices!AH:AH)/COUNTIF(Invoices!AG:AH,A825),0),IF(COUNTIF(Invoices!AI:AJ,A825)&lt;&gt;0,IF(COUNTIF(Invoices!AI:AJ,A825)&lt;&gt;0,SUMIF(Invoices!AI:AJ,A825,Invoices!AJ:AJ)/COUNTIF(Invoices!AI:AJ,A825),0),IF(COUNTIF(Invoices!AK:AL,A825)&lt;&gt;0,IF(COUNTIF(Invoices!AK:AL,A825)&lt;&gt;0,SUMIF(Invoices!AK:AL,A825,Invoices!AL:AL)/COUNTIF(Invoices!AK:AL,A825),0),IF(COUNTIF(Invoices!AM:AN,A825)&lt;&gt;0,IF(COUNTIF(Invoices!AM:AN,A825)&lt;&gt;0,SUMIF(Invoices!AM:AN,A825,Invoices!AN:AN)/COUNTIF(Invoices!AM:AN,A825),0),"Not Available")))))))))))))))</f>
        <v>Not Available</v>
      </c>
    </row>
    <row r="826" spans="1:5" ht="13" x14ac:dyDescent="0.15">
      <c r="A826" s="6" t="s">
        <v>1986</v>
      </c>
      <c r="C826" s="6" t="s">
        <v>1133</v>
      </c>
      <c r="D826" s="6" t="s">
        <v>600</v>
      </c>
      <c r="E826">
        <f ca="1">IF(COUNTIF(Invoices!K:L,A826)&lt;&gt;0,IF(COUNTIF(Invoices!K:L,A826)&lt;&gt;0,SUMIF(Invoices!K:L,A826,Invoices!L:L)/COUNTIF(Invoices!K:L,A826),0),IF(COUNTIF(Invoices!M:N,A826)&lt;&gt;0,IF(COUNTIF(Invoices!M:N,A826)&lt;&gt;0,SUMIF(Invoices!M:N,A826,Invoices!N:N)/COUNTIF(Invoices!M:N,A826),0),IF(COUNTIF(Invoices!O:P,A826)&lt;&gt;0,IF(COUNTIF(Invoices!O:P,A826)&lt;&gt;0,SUMIF(Invoices!O:P,A826,Invoices!P:P)/COUNTIF(Invoices!O:P,A826),0),IF(COUNTIF(Invoices!Q:R,A826)&lt;&gt;0,IF(COUNTIF(Invoices!Q:R,A826)&lt;&gt;0,SUMIF(Invoices!Q:R,A826,Invoices!R:R)/COUNTIF(Invoices!Q:R,A826),0),IF(COUNTIF(Invoices!S:T,A826)&lt;&gt;0,IF(COUNTIF(Invoices!S:T,A826)&lt;&gt;0,SUMIF(Invoices!S:T,A826,Invoices!T:T)/COUNTIF(Invoices!S:T,A826),0),IF(COUNTIF(Invoices!U:V,A826)&lt;&gt;0,IF(COUNTIF(Invoices!U:V,A826)&lt;&gt;0,SUMIF(Invoices!U:V,A826,Invoices!V:V)/COUNTIF(Invoices!U:V,A826),0),IF(COUNTIF(Invoices!W:X,A826)&lt;&gt;0,IF(COUNTIF(Invoices!W:X,A826)&lt;&gt;0,SUMIF(Invoices!W:X,A826,Invoices!X:X)/COUNTIF(Invoices!W:X,A826),0),IF(COUNTIF(Invoices!Y:Z,A826)&lt;&gt;0,IF(COUNTIF(Invoices!Y:Z,A826)&lt;&gt;0,SUMIF(Invoices!Y:Z,A826,Invoices!Z:Z)/COUNTIF(Invoices!Y:Z,A826),0),IF(COUNTIF(Invoices!AA:AB,A826)&lt;&gt;0,IF(COUNTIF(Invoices!AA:AB,A826)&lt;&gt;0,SUMIF(Invoices!AA:AB,A826,Invoices!AB:AB)/COUNTIF(Invoices!AA:AB,A826),0),IF(COUNTIF(Invoices!AC:AD,A826)&lt;&gt;0,IF(COUNTIF(Invoices!AC:AD,A826)&lt;&gt;0,SUMIF(Invoices!AC:AD,A826,Invoices!AD:AD)/COUNTIF(Invoices!AC:AD,A826),0),IF(COUNTIF(Invoices!AE:AF,A826)&lt;&gt;0,IF(COUNTIF(Invoices!AE:AF,A826)&lt;&gt;0,SUMIF(Invoices!AE:AF,A826,Invoices!AF:AF)/COUNTIF(Invoices!AE:AF,A826),0),IF(COUNTIF(Invoices!AG:AH,A826)&lt;&gt;0,IF(COUNTIF(Invoices!AG:AH,A826)&lt;&gt;0,SUMIF(Invoices!AG:AH,A826,Invoices!AH:AH)/COUNTIF(Invoices!AG:AH,A826),0),IF(COUNTIF(Invoices!AI:AJ,A826)&lt;&gt;0,IF(COUNTIF(Invoices!AI:AJ,A826)&lt;&gt;0,SUMIF(Invoices!AI:AJ,A826,Invoices!AJ:AJ)/COUNTIF(Invoices!AI:AJ,A826),0),IF(COUNTIF(Invoices!AK:AL,A826)&lt;&gt;0,IF(COUNTIF(Invoices!AK:AL,A826)&lt;&gt;0,SUMIF(Invoices!AK:AL,A826,Invoices!AL:AL)/COUNTIF(Invoices!AK:AL,A826),0),IF(COUNTIF(Invoices!AM:AN,A826)&lt;&gt;0,IF(COUNTIF(Invoices!AM:AN,A826)&lt;&gt;0,SUMIF(Invoices!AM:AN,A826,Invoices!AN:AN)/COUNTIF(Invoices!AM:AN,A826),0),"Not Available")))))))))))))))</f>
        <v>0.99</v>
      </c>
    </row>
    <row r="827" spans="1:5" ht="13" x14ac:dyDescent="0.15">
      <c r="A827" s="6" t="s">
        <v>1987</v>
      </c>
      <c r="B827" s="6" t="s">
        <v>1988</v>
      </c>
      <c r="C827" s="6" t="s">
        <v>687</v>
      </c>
      <c r="D827" s="6" t="s">
        <v>685</v>
      </c>
      <c r="E827">
        <f ca="1">IF(COUNTIF(Invoices!K:L,A827)&lt;&gt;0,IF(COUNTIF(Invoices!K:L,A827)&lt;&gt;0,SUMIF(Invoices!K:L,A827,Invoices!L:L)/COUNTIF(Invoices!K:L,A827),0),IF(COUNTIF(Invoices!M:N,A827)&lt;&gt;0,IF(COUNTIF(Invoices!M:N,A827)&lt;&gt;0,SUMIF(Invoices!M:N,A827,Invoices!N:N)/COUNTIF(Invoices!M:N,A827),0),IF(COUNTIF(Invoices!O:P,A827)&lt;&gt;0,IF(COUNTIF(Invoices!O:P,A827)&lt;&gt;0,SUMIF(Invoices!O:P,A827,Invoices!P:P)/COUNTIF(Invoices!O:P,A827),0),IF(COUNTIF(Invoices!Q:R,A827)&lt;&gt;0,IF(COUNTIF(Invoices!Q:R,A827)&lt;&gt;0,SUMIF(Invoices!Q:R,A827,Invoices!R:R)/COUNTIF(Invoices!Q:R,A827),0),IF(COUNTIF(Invoices!S:T,A827)&lt;&gt;0,IF(COUNTIF(Invoices!S:T,A827)&lt;&gt;0,SUMIF(Invoices!S:T,A827,Invoices!T:T)/COUNTIF(Invoices!S:T,A827),0),IF(COUNTIF(Invoices!U:V,A827)&lt;&gt;0,IF(COUNTIF(Invoices!U:V,A827)&lt;&gt;0,SUMIF(Invoices!U:V,A827,Invoices!V:V)/COUNTIF(Invoices!U:V,A827),0),IF(COUNTIF(Invoices!W:X,A827)&lt;&gt;0,IF(COUNTIF(Invoices!W:X,A827)&lt;&gt;0,SUMIF(Invoices!W:X,A827,Invoices!X:X)/COUNTIF(Invoices!W:X,A827),0),IF(COUNTIF(Invoices!Y:Z,A827)&lt;&gt;0,IF(COUNTIF(Invoices!Y:Z,A827)&lt;&gt;0,SUMIF(Invoices!Y:Z,A827,Invoices!Z:Z)/COUNTIF(Invoices!Y:Z,A827),0),IF(COUNTIF(Invoices!AA:AB,A827)&lt;&gt;0,IF(COUNTIF(Invoices!AA:AB,A827)&lt;&gt;0,SUMIF(Invoices!AA:AB,A827,Invoices!AB:AB)/COUNTIF(Invoices!AA:AB,A827),0),IF(COUNTIF(Invoices!AC:AD,A827)&lt;&gt;0,IF(COUNTIF(Invoices!AC:AD,A827)&lt;&gt;0,SUMIF(Invoices!AC:AD,A827,Invoices!AD:AD)/COUNTIF(Invoices!AC:AD,A827),0),IF(COUNTIF(Invoices!AE:AF,A827)&lt;&gt;0,IF(COUNTIF(Invoices!AE:AF,A827)&lt;&gt;0,SUMIF(Invoices!AE:AF,A827,Invoices!AF:AF)/COUNTIF(Invoices!AE:AF,A827),0),IF(COUNTIF(Invoices!AG:AH,A827)&lt;&gt;0,IF(COUNTIF(Invoices!AG:AH,A827)&lt;&gt;0,SUMIF(Invoices!AG:AH,A827,Invoices!AH:AH)/COUNTIF(Invoices!AG:AH,A827),0),IF(COUNTIF(Invoices!AI:AJ,A827)&lt;&gt;0,IF(COUNTIF(Invoices!AI:AJ,A827)&lt;&gt;0,SUMIF(Invoices!AI:AJ,A827,Invoices!AJ:AJ)/COUNTIF(Invoices!AI:AJ,A827),0),IF(COUNTIF(Invoices!AK:AL,A827)&lt;&gt;0,IF(COUNTIF(Invoices!AK:AL,A827)&lt;&gt;0,SUMIF(Invoices!AK:AL,A827,Invoices!AL:AL)/COUNTIF(Invoices!AK:AL,A827),0),IF(COUNTIF(Invoices!AM:AN,A827)&lt;&gt;0,IF(COUNTIF(Invoices!AM:AN,A827)&lt;&gt;0,SUMIF(Invoices!AM:AN,A827,Invoices!AN:AN)/COUNTIF(Invoices!AM:AN,A827),0),"Not Available")))))))))))))))</f>
        <v>0.99</v>
      </c>
    </row>
    <row r="828" spans="1:5" ht="13" x14ac:dyDescent="0.15">
      <c r="A828" s="6" t="s">
        <v>1989</v>
      </c>
      <c r="C828" s="6" t="s">
        <v>1205</v>
      </c>
      <c r="D828" s="6" t="s">
        <v>1206</v>
      </c>
      <c r="E828">
        <f ca="1">IF(COUNTIF(Invoices!K:L,A828)&lt;&gt;0,IF(COUNTIF(Invoices!K:L,A828)&lt;&gt;0,SUMIF(Invoices!K:L,A828,Invoices!L:L)/COUNTIF(Invoices!K:L,A828),0),IF(COUNTIF(Invoices!M:N,A828)&lt;&gt;0,IF(COUNTIF(Invoices!M:N,A828)&lt;&gt;0,SUMIF(Invoices!M:N,A828,Invoices!N:N)/COUNTIF(Invoices!M:N,A828),0),IF(COUNTIF(Invoices!O:P,A828)&lt;&gt;0,IF(COUNTIF(Invoices!O:P,A828)&lt;&gt;0,SUMIF(Invoices!O:P,A828,Invoices!P:P)/COUNTIF(Invoices!O:P,A828),0),IF(COUNTIF(Invoices!Q:R,A828)&lt;&gt;0,IF(COUNTIF(Invoices!Q:R,A828)&lt;&gt;0,SUMIF(Invoices!Q:R,A828,Invoices!R:R)/COUNTIF(Invoices!Q:R,A828),0),IF(COUNTIF(Invoices!S:T,A828)&lt;&gt;0,IF(COUNTIF(Invoices!S:T,A828)&lt;&gt;0,SUMIF(Invoices!S:T,A828,Invoices!T:T)/COUNTIF(Invoices!S:T,A828),0),IF(COUNTIF(Invoices!U:V,A828)&lt;&gt;0,IF(COUNTIF(Invoices!U:V,A828)&lt;&gt;0,SUMIF(Invoices!U:V,A828,Invoices!V:V)/COUNTIF(Invoices!U:V,A828),0),IF(COUNTIF(Invoices!W:X,A828)&lt;&gt;0,IF(COUNTIF(Invoices!W:X,A828)&lt;&gt;0,SUMIF(Invoices!W:X,A828,Invoices!X:X)/COUNTIF(Invoices!W:X,A828),0),IF(COUNTIF(Invoices!Y:Z,A828)&lt;&gt;0,IF(COUNTIF(Invoices!Y:Z,A828)&lt;&gt;0,SUMIF(Invoices!Y:Z,A828,Invoices!Z:Z)/COUNTIF(Invoices!Y:Z,A828),0),IF(COUNTIF(Invoices!AA:AB,A828)&lt;&gt;0,IF(COUNTIF(Invoices!AA:AB,A828)&lt;&gt;0,SUMIF(Invoices!AA:AB,A828,Invoices!AB:AB)/COUNTIF(Invoices!AA:AB,A828),0),IF(COUNTIF(Invoices!AC:AD,A828)&lt;&gt;0,IF(COUNTIF(Invoices!AC:AD,A828)&lt;&gt;0,SUMIF(Invoices!AC:AD,A828,Invoices!AD:AD)/COUNTIF(Invoices!AC:AD,A828),0),IF(COUNTIF(Invoices!AE:AF,A828)&lt;&gt;0,IF(COUNTIF(Invoices!AE:AF,A828)&lt;&gt;0,SUMIF(Invoices!AE:AF,A828,Invoices!AF:AF)/COUNTIF(Invoices!AE:AF,A828),0),IF(COUNTIF(Invoices!AG:AH,A828)&lt;&gt;0,IF(COUNTIF(Invoices!AG:AH,A828)&lt;&gt;0,SUMIF(Invoices!AG:AH,A828,Invoices!AH:AH)/COUNTIF(Invoices!AG:AH,A828),0),IF(COUNTIF(Invoices!AI:AJ,A828)&lt;&gt;0,IF(COUNTIF(Invoices!AI:AJ,A828)&lt;&gt;0,SUMIF(Invoices!AI:AJ,A828,Invoices!AJ:AJ)/COUNTIF(Invoices!AI:AJ,A828),0),IF(COUNTIF(Invoices!AK:AL,A828)&lt;&gt;0,IF(COUNTIF(Invoices!AK:AL,A828)&lt;&gt;0,SUMIF(Invoices!AK:AL,A828,Invoices!AL:AL)/COUNTIF(Invoices!AK:AL,A828),0),IF(COUNTIF(Invoices!AM:AN,A828)&lt;&gt;0,IF(COUNTIF(Invoices!AM:AN,A828)&lt;&gt;0,SUMIF(Invoices!AM:AN,A828,Invoices!AN:AN)/COUNTIF(Invoices!AM:AN,A828),0),"Not Available")))))))))))))))</f>
        <v>0.99</v>
      </c>
    </row>
    <row r="829" spans="1:5" ht="13" x14ac:dyDescent="0.15">
      <c r="A829" s="6" t="s">
        <v>1990</v>
      </c>
      <c r="B829" s="6" t="s">
        <v>1303</v>
      </c>
      <c r="C829" s="6" t="s">
        <v>1304</v>
      </c>
      <c r="D829" s="6" t="s">
        <v>810</v>
      </c>
      <c r="E829">
        <f ca="1">IF(COUNTIF(Invoices!K:L,A829)&lt;&gt;0,IF(COUNTIF(Invoices!K:L,A829)&lt;&gt;0,SUMIF(Invoices!K:L,A829,Invoices!L:L)/COUNTIF(Invoices!K:L,A829),0),IF(COUNTIF(Invoices!M:N,A829)&lt;&gt;0,IF(COUNTIF(Invoices!M:N,A829)&lt;&gt;0,SUMIF(Invoices!M:N,A829,Invoices!N:N)/COUNTIF(Invoices!M:N,A829),0),IF(COUNTIF(Invoices!O:P,A829)&lt;&gt;0,IF(COUNTIF(Invoices!O:P,A829)&lt;&gt;0,SUMIF(Invoices!O:P,A829,Invoices!P:P)/COUNTIF(Invoices!O:P,A829),0),IF(COUNTIF(Invoices!Q:R,A829)&lt;&gt;0,IF(COUNTIF(Invoices!Q:R,A829)&lt;&gt;0,SUMIF(Invoices!Q:R,A829,Invoices!R:R)/COUNTIF(Invoices!Q:R,A829),0),IF(COUNTIF(Invoices!S:T,A829)&lt;&gt;0,IF(COUNTIF(Invoices!S:T,A829)&lt;&gt;0,SUMIF(Invoices!S:T,A829,Invoices!T:T)/COUNTIF(Invoices!S:T,A829),0),IF(COUNTIF(Invoices!U:V,A829)&lt;&gt;0,IF(COUNTIF(Invoices!U:V,A829)&lt;&gt;0,SUMIF(Invoices!U:V,A829,Invoices!V:V)/COUNTIF(Invoices!U:V,A829),0),IF(COUNTIF(Invoices!W:X,A829)&lt;&gt;0,IF(COUNTIF(Invoices!W:X,A829)&lt;&gt;0,SUMIF(Invoices!W:X,A829,Invoices!X:X)/COUNTIF(Invoices!W:X,A829),0),IF(COUNTIF(Invoices!Y:Z,A829)&lt;&gt;0,IF(COUNTIF(Invoices!Y:Z,A829)&lt;&gt;0,SUMIF(Invoices!Y:Z,A829,Invoices!Z:Z)/COUNTIF(Invoices!Y:Z,A829),0),IF(COUNTIF(Invoices!AA:AB,A829)&lt;&gt;0,IF(COUNTIF(Invoices!AA:AB,A829)&lt;&gt;0,SUMIF(Invoices!AA:AB,A829,Invoices!AB:AB)/COUNTIF(Invoices!AA:AB,A829),0),IF(COUNTIF(Invoices!AC:AD,A829)&lt;&gt;0,IF(COUNTIF(Invoices!AC:AD,A829)&lt;&gt;0,SUMIF(Invoices!AC:AD,A829,Invoices!AD:AD)/COUNTIF(Invoices!AC:AD,A829),0),IF(COUNTIF(Invoices!AE:AF,A829)&lt;&gt;0,IF(COUNTIF(Invoices!AE:AF,A829)&lt;&gt;0,SUMIF(Invoices!AE:AF,A829,Invoices!AF:AF)/COUNTIF(Invoices!AE:AF,A829),0),IF(COUNTIF(Invoices!AG:AH,A829)&lt;&gt;0,IF(COUNTIF(Invoices!AG:AH,A829)&lt;&gt;0,SUMIF(Invoices!AG:AH,A829,Invoices!AH:AH)/COUNTIF(Invoices!AG:AH,A829),0),IF(COUNTIF(Invoices!AI:AJ,A829)&lt;&gt;0,IF(COUNTIF(Invoices!AI:AJ,A829)&lt;&gt;0,SUMIF(Invoices!AI:AJ,A829,Invoices!AJ:AJ)/COUNTIF(Invoices!AI:AJ,A829),0),IF(COUNTIF(Invoices!AK:AL,A829)&lt;&gt;0,IF(COUNTIF(Invoices!AK:AL,A829)&lt;&gt;0,SUMIF(Invoices!AK:AL,A829,Invoices!AL:AL)/COUNTIF(Invoices!AK:AL,A829),0),IF(COUNTIF(Invoices!AM:AN,A829)&lt;&gt;0,IF(COUNTIF(Invoices!AM:AN,A829)&lt;&gt;0,SUMIF(Invoices!AM:AN,A829,Invoices!AN:AN)/COUNTIF(Invoices!AM:AN,A829),0),"Not Available")))))))))))))))</f>
        <v>0.99</v>
      </c>
    </row>
    <row r="830" spans="1:5" ht="13" x14ac:dyDescent="0.15">
      <c r="A830" s="6" t="s">
        <v>1991</v>
      </c>
      <c r="B830" s="6" t="s">
        <v>1143</v>
      </c>
      <c r="C830" s="6" t="s">
        <v>1144</v>
      </c>
      <c r="D830" s="6" t="s">
        <v>559</v>
      </c>
      <c r="E830">
        <f ca="1">IF(COUNTIF(Invoices!K:L,A830)&lt;&gt;0,IF(COUNTIF(Invoices!K:L,A830)&lt;&gt;0,SUMIF(Invoices!K:L,A830,Invoices!L:L)/COUNTIF(Invoices!K:L,A830),0),IF(COUNTIF(Invoices!M:N,A830)&lt;&gt;0,IF(COUNTIF(Invoices!M:N,A830)&lt;&gt;0,SUMIF(Invoices!M:N,A830,Invoices!N:N)/COUNTIF(Invoices!M:N,A830),0),IF(COUNTIF(Invoices!O:P,A830)&lt;&gt;0,IF(COUNTIF(Invoices!O:P,A830)&lt;&gt;0,SUMIF(Invoices!O:P,A830,Invoices!P:P)/COUNTIF(Invoices!O:P,A830),0),IF(COUNTIF(Invoices!Q:R,A830)&lt;&gt;0,IF(COUNTIF(Invoices!Q:R,A830)&lt;&gt;0,SUMIF(Invoices!Q:R,A830,Invoices!R:R)/COUNTIF(Invoices!Q:R,A830),0),IF(COUNTIF(Invoices!S:T,A830)&lt;&gt;0,IF(COUNTIF(Invoices!S:T,A830)&lt;&gt;0,SUMIF(Invoices!S:T,A830,Invoices!T:T)/COUNTIF(Invoices!S:T,A830),0),IF(COUNTIF(Invoices!U:V,A830)&lt;&gt;0,IF(COUNTIF(Invoices!U:V,A830)&lt;&gt;0,SUMIF(Invoices!U:V,A830,Invoices!V:V)/COUNTIF(Invoices!U:V,A830),0),IF(COUNTIF(Invoices!W:X,A830)&lt;&gt;0,IF(COUNTIF(Invoices!W:X,A830)&lt;&gt;0,SUMIF(Invoices!W:X,A830,Invoices!X:X)/COUNTIF(Invoices!W:X,A830),0),IF(COUNTIF(Invoices!Y:Z,A830)&lt;&gt;0,IF(COUNTIF(Invoices!Y:Z,A830)&lt;&gt;0,SUMIF(Invoices!Y:Z,A830,Invoices!Z:Z)/COUNTIF(Invoices!Y:Z,A830),0),IF(COUNTIF(Invoices!AA:AB,A830)&lt;&gt;0,IF(COUNTIF(Invoices!AA:AB,A830)&lt;&gt;0,SUMIF(Invoices!AA:AB,A830,Invoices!AB:AB)/COUNTIF(Invoices!AA:AB,A830),0),IF(COUNTIF(Invoices!AC:AD,A830)&lt;&gt;0,IF(COUNTIF(Invoices!AC:AD,A830)&lt;&gt;0,SUMIF(Invoices!AC:AD,A830,Invoices!AD:AD)/COUNTIF(Invoices!AC:AD,A830),0),IF(COUNTIF(Invoices!AE:AF,A830)&lt;&gt;0,IF(COUNTIF(Invoices!AE:AF,A830)&lt;&gt;0,SUMIF(Invoices!AE:AF,A830,Invoices!AF:AF)/COUNTIF(Invoices!AE:AF,A830),0),IF(COUNTIF(Invoices!AG:AH,A830)&lt;&gt;0,IF(COUNTIF(Invoices!AG:AH,A830)&lt;&gt;0,SUMIF(Invoices!AG:AH,A830,Invoices!AH:AH)/COUNTIF(Invoices!AG:AH,A830),0),IF(COUNTIF(Invoices!AI:AJ,A830)&lt;&gt;0,IF(COUNTIF(Invoices!AI:AJ,A830)&lt;&gt;0,SUMIF(Invoices!AI:AJ,A830,Invoices!AJ:AJ)/COUNTIF(Invoices!AI:AJ,A830),0),IF(COUNTIF(Invoices!AK:AL,A830)&lt;&gt;0,IF(COUNTIF(Invoices!AK:AL,A830)&lt;&gt;0,SUMIF(Invoices!AK:AL,A830,Invoices!AL:AL)/COUNTIF(Invoices!AK:AL,A830),0),IF(COUNTIF(Invoices!AM:AN,A830)&lt;&gt;0,IF(COUNTIF(Invoices!AM:AN,A830)&lt;&gt;0,SUMIF(Invoices!AM:AN,A830,Invoices!AN:AN)/COUNTIF(Invoices!AM:AN,A830),0),"Not Available")))))))))))))))</f>
        <v>0.99</v>
      </c>
    </row>
    <row r="831" spans="1:5" ht="13" x14ac:dyDescent="0.15">
      <c r="A831" s="6" t="s">
        <v>1992</v>
      </c>
      <c r="C831" s="6" t="s">
        <v>1205</v>
      </c>
      <c r="D831" s="6" t="s">
        <v>1206</v>
      </c>
      <c r="E831">
        <f ca="1">IF(COUNTIF(Invoices!K:L,A831)&lt;&gt;0,IF(COUNTIF(Invoices!K:L,A831)&lt;&gt;0,SUMIF(Invoices!K:L,A831,Invoices!L:L)/COUNTIF(Invoices!K:L,A831),0),IF(COUNTIF(Invoices!M:N,A831)&lt;&gt;0,IF(COUNTIF(Invoices!M:N,A831)&lt;&gt;0,SUMIF(Invoices!M:N,A831,Invoices!N:N)/COUNTIF(Invoices!M:N,A831),0),IF(COUNTIF(Invoices!O:P,A831)&lt;&gt;0,IF(COUNTIF(Invoices!O:P,A831)&lt;&gt;0,SUMIF(Invoices!O:P,A831,Invoices!P:P)/COUNTIF(Invoices!O:P,A831),0),IF(COUNTIF(Invoices!Q:R,A831)&lt;&gt;0,IF(COUNTIF(Invoices!Q:R,A831)&lt;&gt;0,SUMIF(Invoices!Q:R,A831,Invoices!R:R)/COUNTIF(Invoices!Q:R,A831),0),IF(COUNTIF(Invoices!S:T,A831)&lt;&gt;0,IF(COUNTIF(Invoices!S:T,A831)&lt;&gt;0,SUMIF(Invoices!S:T,A831,Invoices!T:T)/COUNTIF(Invoices!S:T,A831),0),IF(COUNTIF(Invoices!U:V,A831)&lt;&gt;0,IF(COUNTIF(Invoices!U:V,A831)&lt;&gt;0,SUMIF(Invoices!U:V,A831,Invoices!V:V)/COUNTIF(Invoices!U:V,A831),0),IF(COUNTIF(Invoices!W:X,A831)&lt;&gt;0,IF(COUNTIF(Invoices!W:X,A831)&lt;&gt;0,SUMIF(Invoices!W:X,A831,Invoices!X:X)/COUNTIF(Invoices!W:X,A831),0),IF(COUNTIF(Invoices!Y:Z,A831)&lt;&gt;0,IF(COUNTIF(Invoices!Y:Z,A831)&lt;&gt;0,SUMIF(Invoices!Y:Z,A831,Invoices!Z:Z)/COUNTIF(Invoices!Y:Z,A831),0),IF(COUNTIF(Invoices!AA:AB,A831)&lt;&gt;0,IF(COUNTIF(Invoices!AA:AB,A831)&lt;&gt;0,SUMIF(Invoices!AA:AB,A831,Invoices!AB:AB)/COUNTIF(Invoices!AA:AB,A831),0),IF(COUNTIF(Invoices!AC:AD,A831)&lt;&gt;0,IF(COUNTIF(Invoices!AC:AD,A831)&lt;&gt;0,SUMIF(Invoices!AC:AD,A831,Invoices!AD:AD)/COUNTIF(Invoices!AC:AD,A831),0),IF(COUNTIF(Invoices!AE:AF,A831)&lt;&gt;0,IF(COUNTIF(Invoices!AE:AF,A831)&lt;&gt;0,SUMIF(Invoices!AE:AF,A831,Invoices!AF:AF)/COUNTIF(Invoices!AE:AF,A831),0),IF(COUNTIF(Invoices!AG:AH,A831)&lt;&gt;0,IF(COUNTIF(Invoices!AG:AH,A831)&lt;&gt;0,SUMIF(Invoices!AG:AH,A831,Invoices!AH:AH)/COUNTIF(Invoices!AG:AH,A831),0),IF(COUNTIF(Invoices!AI:AJ,A831)&lt;&gt;0,IF(COUNTIF(Invoices!AI:AJ,A831)&lt;&gt;0,SUMIF(Invoices!AI:AJ,A831,Invoices!AJ:AJ)/COUNTIF(Invoices!AI:AJ,A831),0),IF(COUNTIF(Invoices!AK:AL,A831)&lt;&gt;0,IF(COUNTIF(Invoices!AK:AL,A831)&lt;&gt;0,SUMIF(Invoices!AK:AL,A831,Invoices!AL:AL)/COUNTIF(Invoices!AK:AL,A831),0),IF(COUNTIF(Invoices!AM:AN,A831)&lt;&gt;0,IF(COUNTIF(Invoices!AM:AN,A831)&lt;&gt;0,SUMIF(Invoices!AM:AN,A831,Invoices!AN:AN)/COUNTIF(Invoices!AM:AN,A831),0),"Not Available")))))))))))))))</f>
        <v>0.99</v>
      </c>
    </row>
    <row r="832" spans="1:5" ht="13" x14ac:dyDescent="0.15">
      <c r="A832" s="6" t="s">
        <v>1993</v>
      </c>
      <c r="B832" s="6" t="s">
        <v>685</v>
      </c>
      <c r="C832" s="6" t="s">
        <v>687</v>
      </c>
      <c r="D832" s="6" t="s">
        <v>685</v>
      </c>
      <c r="E832" t="str">
        <f>IF(COUNTIF(Invoices!K:L,A832)&lt;&gt;0,IF(COUNTIF(Invoices!K:L,A832)&lt;&gt;0,SUMIF(Invoices!K:L,A832,Invoices!L:L)/COUNTIF(Invoices!K:L,A832),0),IF(COUNTIF(Invoices!M:N,A832)&lt;&gt;0,IF(COUNTIF(Invoices!M:N,A832)&lt;&gt;0,SUMIF(Invoices!M:N,A832,Invoices!N:N)/COUNTIF(Invoices!M:N,A832),0),IF(COUNTIF(Invoices!O:P,A832)&lt;&gt;0,IF(COUNTIF(Invoices!O:P,A832)&lt;&gt;0,SUMIF(Invoices!O:P,A832,Invoices!P:P)/COUNTIF(Invoices!O:P,A832),0),IF(COUNTIF(Invoices!Q:R,A832)&lt;&gt;0,IF(COUNTIF(Invoices!Q:R,A832)&lt;&gt;0,SUMIF(Invoices!Q:R,A832,Invoices!R:R)/COUNTIF(Invoices!Q:R,A832),0),IF(COUNTIF(Invoices!S:T,A832)&lt;&gt;0,IF(COUNTIF(Invoices!S:T,A832)&lt;&gt;0,SUMIF(Invoices!S:T,A832,Invoices!T:T)/COUNTIF(Invoices!S:T,A832),0),IF(COUNTIF(Invoices!U:V,A832)&lt;&gt;0,IF(COUNTIF(Invoices!U:V,A832)&lt;&gt;0,SUMIF(Invoices!U:V,A832,Invoices!V:V)/COUNTIF(Invoices!U:V,A832),0),IF(COUNTIF(Invoices!W:X,A832)&lt;&gt;0,IF(COUNTIF(Invoices!W:X,A832)&lt;&gt;0,SUMIF(Invoices!W:X,A832,Invoices!X:X)/COUNTIF(Invoices!W:X,A832),0),IF(COUNTIF(Invoices!Y:Z,A832)&lt;&gt;0,IF(COUNTIF(Invoices!Y:Z,A832)&lt;&gt;0,SUMIF(Invoices!Y:Z,A832,Invoices!Z:Z)/COUNTIF(Invoices!Y:Z,A832),0),IF(COUNTIF(Invoices!AA:AB,A832)&lt;&gt;0,IF(COUNTIF(Invoices!AA:AB,A832)&lt;&gt;0,SUMIF(Invoices!AA:AB,A832,Invoices!AB:AB)/COUNTIF(Invoices!AA:AB,A832),0),IF(COUNTIF(Invoices!AC:AD,A832)&lt;&gt;0,IF(COUNTIF(Invoices!AC:AD,A832)&lt;&gt;0,SUMIF(Invoices!AC:AD,A832,Invoices!AD:AD)/COUNTIF(Invoices!AC:AD,A832),0),IF(COUNTIF(Invoices!AE:AF,A832)&lt;&gt;0,IF(COUNTIF(Invoices!AE:AF,A832)&lt;&gt;0,SUMIF(Invoices!AE:AF,A832,Invoices!AF:AF)/COUNTIF(Invoices!AE:AF,A832),0),IF(COUNTIF(Invoices!AG:AH,A832)&lt;&gt;0,IF(COUNTIF(Invoices!AG:AH,A832)&lt;&gt;0,SUMIF(Invoices!AG:AH,A832,Invoices!AH:AH)/COUNTIF(Invoices!AG:AH,A832),0),IF(COUNTIF(Invoices!AI:AJ,A832)&lt;&gt;0,IF(COUNTIF(Invoices!AI:AJ,A832)&lt;&gt;0,SUMIF(Invoices!AI:AJ,A832,Invoices!AJ:AJ)/COUNTIF(Invoices!AI:AJ,A832),0),IF(COUNTIF(Invoices!AK:AL,A832)&lt;&gt;0,IF(COUNTIF(Invoices!AK:AL,A832)&lt;&gt;0,SUMIF(Invoices!AK:AL,A832,Invoices!AL:AL)/COUNTIF(Invoices!AK:AL,A832),0),IF(COUNTIF(Invoices!AM:AN,A832)&lt;&gt;0,IF(COUNTIF(Invoices!AM:AN,A832)&lt;&gt;0,SUMIF(Invoices!AM:AN,A832,Invoices!AN:AN)/COUNTIF(Invoices!AM:AN,A832),0),"Not Available")))))))))))))))</f>
        <v>Not Available</v>
      </c>
    </row>
    <row r="833" spans="1:5" ht="13" x14ac:dyDescent="0.15">
      <c r="A833" s="6" t="s">
        <v>1994</v>
      </c>
      <c r="B833" s="6" t="s">
        <v>1969</v>
      </c>
      <c r="C833" s="6" t="s">
        <v>838</v>
      </c>
      <c r="D833" s="6" t="s">
        <v>839</v>
      </c>
      <c r="E833" t="str">
        <f>IF(COUNTIF(Invoices!K:L,A833)&lt;&gt;0,IF(COUNTIF(Invoices!K:L,A833)&lt;&gt;0,SUMIF(Invoices!K:L,A833,Invoices!L:L)/COUNTIF(Invoices!K:L,A833),0),IF(COUNTIF(Invoices!M:N,A833)&lt;&gt;0,IF(COUNTIF(Invoices!M:N,A833)&lt;&gt;0,SUMIF(Invoices!M:N,A833,Invoices!N:N)/COUNTIF(Invoices!M:N,A833),0),IF(COUNTIF(Invoices!O:P,A833)&lt;&gt;0,IF(COUNTIF(Invoices!O:P,A833)&lt;&gt;0,SUMIF(Invoices!O:P,A833,Invoices!P:P)/COUNTIF(Invoices!O:P,A833),0),IF(COUNTIF(Invoices!Q:R,A833)&lt;&gt;0,IF(COUNTIF(Invoices!Q:R,A833)&lt;&gt;0,SUMIF(Invoices!Q:R,A833,Invoices!R:R)/COUNTIF(Invoices!Q:R,A833),0),IF(COUNTIF(Invoices!S:T,A833)&lt;&gt;0,IF(COUNTIF(Invoices!S:T,A833)&lt;&gt;0,SUMIF(Invoices!S:T,A833,Invoices!T:T)/COUNTIF(Invoices!S:T,A833),0),IF(COUNTIF(Invoices!U:V,A833)&lt;&gt;0,IF(COUNTIF(Invoices!U:V,A833)&lt;&gt;0,SUMIF(Invoices!U:V,A833,Invoices!V:V)/COUNTIF(Invoices!U:V,A833),0),IF(COUNTIF(Invoices!W:X,A833)&lt;&gt;0,IF(COUNTIF(Invoices!W:X,A833)&lt;&gt;0,SUMIF(Invoices!W:X,A833,Invoices!X:X)/COUNTIF(Invoices!W:X,A833),0),IF(COUNTIF(Invoices!Y:Z,A833)&lt;&gt;0,IF(COUNTIF(Invoices!Y:Z,A833)&lt;&gt;0,SUMIF(Invoices!Y:Z,A833,Invoices!Z:Z)/COUNTIF(Invoices!Y:Z,A833),0),IF(COUNTIF(Invoices!AA:AB,A833)&lt;&gt;0,IF(COUNTIF(Invoices!AA:AB,A833)&lt;&gt;0,SUMIF(Invoices!AA:AB,A833,Invoices!AB:AB)/COUNTIF(Invoices!AA:AB,A833),0),IF(COUNTIF(Invoices!AC:AD,A833)&lt;&gt;0,IF(COUNTIF(Invoices!AC:AD,A833)&lt;&gt;0,SUMIF(Invoices!AC:AD,A833,Invoices!AD:AD)/COUNTIF(Invoices!AC:AD,A833),0),IF(COUNTIF(Invoices!AE:AF,A833)&lt;&gt;0,IF(COUNTIF(Invoices!AE:AF,A833)&lt;&gt;0,SUMIF(Invoices!AE:AF,A833,Invoices!AF:AF)/COUNTIF(Invoices!AE:AF,A833),0),IF(COUNTIF(Invoices!AG:AH,A833)&lt;&gt;0,IF(COUNTIF(Invoices!AG:AH,A833)&lt;&gt;0,SUMIF(Invoices!AG:AH,A833,Invoices!AH:AH)/COUNTIF(Invoices!AG:AH,A833),0),IF(COUNTIF(Invoices!AI:AJ,A833)&lt;&gt;0,IF(COUNTIF(Invoices!AI:AJ,A833)&lt;&gt;0,SUMIF(Invoices!AI:AJ,A833,Invoices!AJ:AJ)/COUNTIF(Invoices!AI:AJ,A833),0),IF(COUNTIF(Invoices!AK:AL,A833)&lt;&gt;0,IF(COUNTIF(Invoices!AK:AL,A833)&lt;&gt;0,SUMIF(Invoices!AK:AL,A833,Invoices!AL:AL)/COUNTIF(Invoices!AK:AL,A833),0),IF(COUNTIF(Invoices!AM:AN,A833)&lt;&gt;0,IF(COUNTIF(Invoices!AM:AN,A833)&lt;&gt;0,SUMIF(Invoices!AM:AN,A833,Invoices!AN:AN)/COUNTIF(Invoices!AM:AN,A833),0),"Not Available")))))))))))))))</f>
        <v>Not Available</v>
      </c>
    </row>
    <row r="834" spans="1:5" ht="13" x14ac:dyDescent="0.15">
      <c r="A834" s="6" t="s">
        <v>1995</v>
      </c>
      <c r="C834" s="6" t="s">
        <v>1205</v>
      </c>
      <c r="D834" s="6" t="s">
        <v>1206</v>
      </c>
      <c r="E834" t="str">
        <f>IF(COUNTIF(Invoices!K:L,A834)&lt;&gt;0,IF(COUNTIF(Invoices!K:L,A834)&lt;&gt;0,SUMIF(Invoices!K:L,A834,Invoices!L:L)/COUNTIF(Invoices!K:L,A834),0),IF(COUNTIF(Invoices!M:N,A834)&lt;&gt;0,IF(COUNTIF(Invoices!M:N,A834)&lt;&gt;0,SUMIF(Invoices!M:N,A834,Invoices!N:N)/COUNTIF(Invoices!M:N,A834),0),IF(COUNTIF(Invoices!O:P,A834)&lt;&gt;0,IF(COUNTIF(Invoices!O:P,A834)&lt;&gt;0,SUMIF(Invoices!O:P,A834,Invoices!P:P)/COUNTIF(Invoices!O:P,A834),0),IF(COUNTIF(Invoices!Q:R,A834)&lt;&gt;0,IF(COUNTIF(Invoices!Q:R,A834)&lt;&gt;0,SUMIF(Invoices!Q:R,A834,Invoices!R:R)/COUNTIF(Invoices!Q:R,A834),0),IF(COUNTIF(Invoices!S:T,A834)&lt;&gt;0,IF(COUNTIF(Invoices!S:T,A834)&lt;&gt;0,SUMIF(Invoices!S:T,A834,Invoices!T:T)/COUNTIF(Invoices!S:T,A834),0),IF(COUNTIF(Invoices!U:V,A834)&lt;&gt;0,IF(COUNTIF(Invoices!U:V,A834)&lt;&gt;0,SUMIF(Invoices!U:V,A834,Invoices!V:V)/COUNTIF(Invoices!U:V,A834),0),IF(COUNTIF(Invoices!W:X,A834)&lt;&gt;0,IF(COUNTIF(Invoices!W:X,A834)&lt;&gt;0,SUMIF(Invoices!W:X,A834,Invoices!X:X)/COUNTIF(Invoices!W:X,A834),0),IF(COUNTIF(Invoices!Y:Z,A834)&lt;&gt;0,IF(COUNTIF(Invoices!Y:Z,A834)&lt;&gt;0,SUMIF(Invoices!Y:Z,A834,Invoices!Z:Z)/COUNTIF(Invoices!Y:Z,A834),0),IF(COUNTIF(Invoices!AA:AB,A834)&lt;&gt;0,IF(COUNTIF(Invoices!AA:AB,A834)&lt;&gt;0,SUMIF(Invoices!AA:AB,A834,Invoices!AB:AB)/COUNTIF(Invoices!AA:AB,A834),0),IF(COUNTIF(Invoices!AC:AD,A834)&lt;&gt;0,IF(COUNTIF(Invoices!AC:AD,A834)&lt;&gt;0,SUMIF(Invoices!AC:AD,A834,Invoices!AD:AD)/COUNTIF(Invoices!AC:AD,A834),0),IF(COUNTIF(Invoices!AE:AF,A834)&lt;&gt;0,IF(COUNTIF(Invoices!AE:AF,A834)&lt;&gt;0,SUMIF(Invoices!AE:AF,A834,Invoices!AF:AF)/COUNTIF(Invoices!AE:AF,A834),0),IF(COUNTIF(Invoices!AG:AH,A834)&lt;&gt;0,IF(COUNTIF(Invoices!AG:AH,A834)&lt;&gt;0,SUMIF(Invoices!AG:AH,A834,Invoices!AH:AH)/COUNTIF(Invoices!AG:AH,A834),0),IF(COUNTIF(Invoices!AI:AJ,A834)&lt;&gt;0,IF(COUNTIF(Invoices!AI:AJ,A834)&lt;&gt;0,SUMIF(Invoices!AI:AJ,A834,Invoices!AJ:AJ)/COUNTIF(Invoices!AI:AJ,A834),0),IF(COUNTIF(Invoices!AK:AL,A834)&lt;&gt;0,IF(COUNTIF(Invoices!AK:AL,A834)&lt;&gt;0,SUMIF(Invoices!AK:AL,A834,Invoices!AL:AL)/COUNTIF(Invoices!AK:AL,A834),0),IF(COUNTIF(Invoices!AM:AN,A834)&lt;&gt;0,IF(COUNTIF(Invoices!AM:AN,A834)&lt;&gt;0,SUMIF(Invoices!AM:AN,A834,Invoices!AN:AN)/COUNTIF(Invoices!AM:AN,A834),0),"Not Available")))))))))))))))</f>
        <v>Not Available</v>
      </c>
    </row>
    <row r="835" spans="1:5" ht="13" x14ac:dyDescent="0.15">
      <c r="A835" s="6" t="s">
        <v>1996</v>
      </c>
      <c r="B835" s="6" t="s">
        <v>1223</v>
      </c>
      <c r="C835" s="6" t="s">
        <v>977</v>
      </c>
      <c r="D835" s="6" t="s">
        <v>976</v>
      </c>
      <c r="E835" t="str">
        <f>IF(COUNTIF(Invoices!K:L,A835)&lt;&gt;0,IF(COUNTIF(Invoices!K:L,A835)&lt;&gt;0,SUMIF(Invoices!K:L,A835,Invoices!L:L)/COUNTIF(Invoices!K:L,A835),0),IF(COUNTIF(Invoices!M:N,A835)&lt;&gt;0,IF(COUNTIF(Invoices!M:N,A835)&lt;&gt;0,SUMIF(Invoices!M:N,A835,Invoices!N:N)/COUNTIF(Invoices!M:N,A835),0),IF(COUNTIF(Invoices!O:P,A835)&lt;&gt;0,IF(COUNTIF(Invoices!O:P,A835)&lt;&gt;0,SUMIF(Invoices!O:P,A835,Invoices!P:P)/COUNTIF(Invoices!O:P,A835),0),IF(COUNTIF(Invoices!Q:R,A835)&lt;&gt;0,IF(COUNTIF(Invoices!Q:R,A835)&lt;&gt;0,SUMIF(Invoices!Q:R,A835,Invoices!R:R)/COUNTIF(Invoices!Q:R,A835),0),IF(COUNTIF(Invoices!S:T,A835)&lt;&gt;0,IF(COUNTIF(Invoices!S:T,A835)&lt;&gt;0,SUMIF(Invoices!S:T,A835,Invoices!T:T)/COUNTIF(Invoices!S:T,A835),0),IF(COUNTIF(Invoices!U:V,A835)&lt;&gt;0,IF(COUNTIF(Invoices!U:V,A835)&lt;&gt;0,SUMIF(Invoices!U:V,A835,Invoices!V:V)/COUNTIF(Invoices!U:V,A835),0),IF(COUNTIF(Invoices!W:X,A835)&lt;&gt;0,IF(COUNTIF(Invoices!W:X,A835)&lt;&gt;0,SUMIF(Invoices!W:X,A835,Invoices!X:X)/COUNTIF(Invoices!W:X,A835),0),IF(COUNTIF(Invoices!Y:Z,A835)&lt;&gt;0,IF(COUNTIF(Invoices!Y:Z,A835)&lt;&gt;0,SUMIF(Invoices!Y:Z,A835,Invoices!Z:Z)/COUNTIF(Invoices!Y:Z,A835),0),IF(COUNTIF(Invoices!AA:AB,A835)&lt;&gt;0,IF(COUNTIF(Invoices!AA:AB,A835)&lt;&gt;0,SUMIF(Invoices!AA:AB,A835,Invoices!AB:AB)/COUNTIF(Invoices!AA:AB,A835),0),IF(COUNTIF(Invoices!AC:AD,A835)&lt;&gt;0,IF(COUNTIF(Invoices!AC:AD,A835)&lt;&gt;0,SUMIF(Invoices!AC:AD,A835,Invoices!AD:AD)/COUNTIF(Invoices!AC:AD,A835),0),IF(COUNTIF(Invoices!AE:AF,A835)&lt;&gt;0,IF(COUNTIF(Invoices!AE:AF,A835)&lt;&gt;0,SUMIF(Invoices!AE:AF,A835,Invoices!AF:AF)/COUNTIF(Invoices!AE:AF,A835),0),IF(COUNTIF(Invoices!AG:AH,A835)&lt;&gt;0,IF(COUNTIF(Invoices!AG:AH,A835)&lt;&gt;0,SUMIF(Invoices!AG:AH,A835,Invoices!AH:AH)/COUNTIF(Invoices!AG:AH,A835),0),IF(COUNTIF(Invoices!AI:AJ,A835)&lt;&gt;0,IF(COUNTIF(Invoices!AI:AJ,A835)&lt;&gt;0,SUMIF(Invoices!AI:AJ,A835,Invoices!AJ:AJ)/COUNTIF(Invoices!AI:AJ,A835),0),IF(COUNTIF(Invoices!AK:AL,A835)&lt;&gt;0,IF(COUNTIF(Invoices!AK:AL,A835)&lt;&gt;0,SUMIF(Invoices!AK:AL,A835,Invoices!AL:AL)/COUNTIF(Invoices!AK:AL,A835),0),IF(COUNTIF(Invoices!AM:AN,A835)&lt;&gt;0,IF(COUNTIF(Invoices!AM:AN,A835)&lt;&gt;0,SUMIF(Invoices!AM:AN,A835,Invoices!AN:AN)/COUNTIF(Invoices!AM:AN,A835),0),"Not Available")))))))))))))))</f>
        <v>Not Available</v>
      </c>
    </row>
    <row r="836" spans="1:5" ht="13" x14ac:dyDescent="0.15">
      <c r="A836" s="6" t="s">
        <v>1996</v>
      </c>
      <c r="B836" s="6" t="s">
        <v>1223</v>
      </c>
      <c r="C836" s="6" t="s">
        <v>1440</v>
      </c>
      <c r="D836" s="6" t="s">
        <v>976</v>
      </c>
      <c r="E836" t="str">
        <f>IF(COUNTIF(Invoices!K:L,A836)&lt;&gt;0,IF(COUNTIF(Invoices!K:L,A836)&lt;&gt;0,SUMIF(Invoices!K:L,A836,Invoices!L:L)/COUNTIF(Invoices!K:L,A836),0),IF(COUNTIF(Invoices!M:N,A836)&lt;&gt;0,IF(COUNTIF(Invoices!M:N,A836)&lt;&gt;0,SUMIF(Invoices!M:N,A836,Invoices!N:N)/COUNTIF(Invoices!M:N,A836),0),IF(COUNTIF(Invoices!O:P,A836)&lt;&gt;0,IF(COUNTIF(Invoices!O:P,A836)&lt;&gt;0,SUMIF(Invoices!O:P,A836,Invoices!P:P)/COUNTIF(Invoices!O:P,A836),0),IF(COUNTIF(Invoices!Q:R,A836)&lt;&gt;0,IF(COUNTIF(Invoices!Q:R,A836)&lt;&gt;0,SUMIF(Invoices!Q:R,A836,Invoices!R:R)/COUNTIF(Invoices!Q:R,A836),0),IF(COUNTIF(Invoices!S:T,A836)&lt;&gt;0,IF(COUNTIF(Invoices!S:T,A836)&lt;&gt;0,SUMIF(Invoices!S:T,A836,Invoices!T:T)/COUNTIF(Invoices!S:T,A836),0),IF(COUNTIF(Invoices!U:V,A836)&lt;&gt;0,IF(COUNTIF(Invoices!U:V,A836)&lt;&gt;0,SUMIF(Invoices!U:V,A836,Invoices!V:V)/COUNTIF(Invoices!U:V,A836),0),IF(COUNTIF(Invoices!W:X,A836)&lt;&gt;0,IF(COUNTIF(Invoices!W:X,A836)&lt;&gt;0,SUMIF(Invoices!W:X,A836,Invoices!X:X)/COUNTIF(Invoices!W:X,A836),0),IF(COUNTIF(Invoices!Y:Z,A836)&lt;&gt;0,IF(COUNTIF(Invoices!Y:Z,A836)&lt;&gt;0,SUMIF(Invoices!Y:Z,A836,Invoices!Z:Z)/COUNTIF(Invoices!Y:Z,A836),0),IF(COUNTIF(Invoices!AA:AB,A836)&lt;&gt;0,IF(COUNTIF(Invoices!AA:AB,A836)&lt;&gt;0,SUMIF(Invoices!AA:AB,A836,Invoices!AB:AB)/COUNTIF(Invoices!AA:AB,A836),0),IF(COUNTIF(Invoices!AC:AD,A836)&lt;&gt;0,IF(COUNTIF(Invoices!AC:AD,A836)&lt;&gt;0,SUMIF(Invoices!AC:AD,A836,Invoices!AD:AD)/COUNTIF(Invoices!AC:AD,A836),0),IF(COUNTIF(Invoices!AE:AF,A836)&lt;&gt;0,IF(COUNTIF(Invoices!AE:AF,A836)&lt;&gt;0,SUMIF(Invoices!AE:AF,A836,Invoices!AF:AF)/COUNTIF(Invoices!AE:AF,A836),0),IF(COUNTIF(Invoices!AG:AH,A836)&lt;&gt;0,IF(COUNTIF(Invoices!AG:AH,A836)&lt;&gt;0,SUMIF(Invoices!AG:AH,A836,Invoices!AH:AH)/COUNTIF(Invoices!AG:AH,A836),0),IF(COUNTIF(Invoices!AI:AJ,A836)&lt;&gt;0,IF(COUNTIF(Invoices!AI:AJ,A836)&lt;&gt;0,SUMIF(Invoices!AI:AJ,A836,Invoices!AJ:AJ)/COUNTIF(Invoices!AI:AJ,A836),0),IF(COUNTIF(Invoices!AK:AL,A836)&lt;&gt;0,IF(COUNTIF(Invoices!AK:AL,A836)&lt;&gt;0,SUMIF(Invoices!AK:AL,A836,Invoices!AL:AL)/COUNTIF(Invoices!AK:AL,A836),0),IF(COUNTIF(Invoices!AM:AN,A836)&lt;&gt;0,IF(COUNTIF(Invoices!AM:AN,A836)&lt;&gt;0,SUMIF(Invoices!AM:AN,A836,Invoices!AN:AN)/COUNTIF(Invoices!AM:AN,A836),0),"Not Available")))))))))))))))</f>
        <v>Not Available</v>
      </c>
    </row>
    <row r="837" spans="1:5" ht="13" x14ac:dyDescent="0.15">
      <c r="A837" s="6" t="s">
        <v>1997</v>
      </c>
      <c r="B837" s="6" t="s">
        <v>742</v>
      </c>
      <c r="C837" s="6" t="s">
        <v>717</v>
      </c>
      <c r="D837" s="6" t="s">
        <v>716</v>
      </c>
      <c r="E837" t="str">
        <f>IF(COUNTIF(Invoices!K:L,A837)&lt;&gt;0,IF(COUNTIF(Invoices!K:L,A837)&lt;&gt;0,SUMIF(Invoices!K:L,A837,Invoices!L:L)/COUNTIF(Invoices!K:L,A837),0),IF(COUNTIF(Invoices!M:N,A837)&lt;&gt;0,IF(COUNTIF(Invoices!M:N,A837)&lt;&gt;0,SUMIF(Invoices!M:N,A837,Invoices!N:N)/COUNTIF(Invoices!M:N,A837),0),IF(COUNTIF(Invoices!O:P,A837)&lt;&gt;0,IF(COUNTIF(Invoices!O:P,A837)&lt;&gt;0,SUMIF(Invoices!O:P,A837,Invoices!P:P)/COUNTIF(Invoices!O:P,A837),0),IF(COUNTIF(Invoices!Q:R,A837)&lt;&gt;0,IF(COUNTIF(Invoices!Q:R,A837)&lt;&gt;0,SUMIF(Invoices!Q:R,A837,Invoices!R:R)/COUNTIF(Invoices!Q:R,A837),0),IF(COUNTIF(Invoices!S:T,A837)&lt;&gt;0,IF(COUNTIF(Invoices!S:T,A837)&lt;&gt;0,SUMIF(Invoices!S:T,A837,Invoices!T:T)/COUNTIF(Invoices!S:T,A837),0),IF(COUNTIF(Invoices!U:V,A837)&lt;&gt;0,IF(COUNTIF(Invoices!U:V,A837)&lt;&gt;0,SUMIF(Invoices!U:V,A837,Invoices!V:V)/COUNTIF(Invoices!U:V,A837),0),IF(COUNTIF(Invoices!W:X,A837)&lt;&gt;0,IF(COUNTIF(Invoices!W:X,A837)&lt;&gt;0,SUMIF(Invoices!W:X,A837,Invoices!X:X)/COUNTIF(Invoices!W:X,A837),0),IF(COUNTIF(Invoices!Y:Z,A837)&lt;&gt;0,IF(COUNTIF(Invoices!Y:Z,A837)&lt;&gt;0,SUMIF(Invoices!Y:Z,A837,Invoices!Z:Z)/COUNTIF(Invoices!Y:Z,A837),0),IF(COUNTIF(Invoices!AA:AB,A837)&lt;&gt;0,IF(COUNTIF(Invoices!AA:AB,A837)&lt;&gt;0,SUMIF(Invoices!AA:AB,A837,Invoices!AB:AB)/COUNTIF(Invoices!AA:AB,A837),0),IF(COUNTIF(Invoices!AC:AD,A837)&lt;&gt;0,IF(COUNTIF(Invoices!AC:AD,A837)&lt;&gt;0,SUMIF(Invoices!AC:AD,A837,Invoices!AD:AD)/COUNTIF(Invoices!AC:AD,A837),0),IF(COUNTIF(Invoices!AE:AF,A837)&lt;&gt;0,IF(COUNTIF(Invoices!AE:AF,A837)&lt;&gt;0,SUMIF(Invoices!AE:AF,A837,Invoices!AF:AF)/COUNTIF(Invoices!AE:AF,A837),0),IF(COUNTIF(Invoices!AG:AH,A837)&lt;&gt;0,IF(COUNTIF(Invoices!AG:AH,A837)&lt;&gt;0,SUMIF(Invoices!AG:AH,A837,Invoices!AH:AH)/COUNTIF(Invoices!AG:AH,A837),0),IF(COUNTIF(Invoices!AI:AJ,A837)&lt;&gt;0,IF(COUNTIF(Invoices!AI:AJ,A837)&lt;&gt;0,SUMIF(Invoices!AI:AJ,A837,Invoices!AJ:AJ)/COUNTIF(Invoices!AI:AJ,A837),0),IF(COUNTIF(Invoices!AK:AL,A837)&lt;&gt;0,IF(COUNTIF(Invoices!AK:AL,A837)&lt;&gt;0,SUMIF(Invoices!AK:AL,A837,Invoices!AL:AL)/COUNTIF(Invoices!AK:AL,A837),0),IF(COUNTIF(Invoices!AM:AN,A837)&lt;&gt;0,IF(COUNTIF(Invoices!AM:AN,A837)&lt;&gt;0,SUMIF(Invoices!AM:AN,A837,Invoices!AN:AN)/COUNTIF(Invoices!AM:AN,A837),0),"Not Available")))))))))))))))</f>
        <v>Not Available</v>
      </c>
    </row>
    <row r="838" spans="1:5" ht="13" x14ac:dyDescent="0.15">
      <c r="A838" s="6" t="s">
        <v>1997</v>
      </c>
      <c r="B838" s="6" t="s">
        <v>742</v>
      </c>
      <c r="C838" s="6" t="s">
        <v>743</v>
      </c>
      <c r="D838" s="6" t="s">
        <v>744</v>
      </c>
      <c r="E838" t="str">
        <f>IF(COUNTIF(Invoices!K:L,A838)&lt;&gt;0,IF(COUNTIF(Invoices!K:L,A838)&lt;&gt;0,SUMIF(Invoices!K:L,A838,Invoices!L:L)/COUNTIF(Invoices!K:L,A838),0),IF(COUNTIF(Invoices!M:N,A838)&lt;&gt;0,IF(COUNTIF(Invoices!M:N,A838)&lt;&gt;0,SUMIF(Invoices!M:N,A838,Invoices!N:N)/COUNTIF(Invoices!M:N,A838),0),IF(COUNTIF(Invoices!O:P,A838)&lt;&gt;0,IF(COUNTIF(Invoices!O:P,A838)&lt;&gt;0,SUMIF(Invoices!O:P,A838,Invoices!P:P)/COUNTIF(Invoices!O:P,A838),0),IF(COUNTIF(Invoices!Q:R,A838)&lt;&gt;0,IF(COUNTIF(Invoices!Q:R,A838)&lt;&gt;0,SUMIF(Invoices!Q:R,A838,Invoices!R:R)/COUNTIF(Invoices!Q:R,A838),0),IF(COUNTIF(Invoices!S:T,A838)&lt;&gt;0,IF(COUNTIF(Invoices!S:T,A838)&lt;&gt;0,SUMIF(Invoices!S:T,A838,Invoices!T:T)/COUNTIF(Invoices!S:T,A838),0),IF(COUNTIF(Invoices!U:V,A838)&lt;&gt;0,IF(COUNTIF(Invoices!U:V,A838)&lt;&gt;0,SUMIF(Invoices!U:V,A838,Invoices!V:V)/COUNTIF(Invoices!U:V,A838),0),IF(COUNTIF(Invoices!W:X,A838)&lt;&gt;0,IF(COUNTIF(Invoices!W:X,A838)&lt;&gt;0,SUMIF(Invoices!W:X,A838,Invoices!X:X)/COUNTIF(Invoices!W:X,A838),0),IF(COUNTIF(Invoices!Y:Z,A838)&lt;&gt;0,IF(COUNTIF(Invoices!Y:Z,A838)&lt;&gt;0,SUMIF(Invoices!Y:Z,A838,Invoices!Z:Z)/COUNTIF(Invoices!Y:Z,A838),0),IF(COUNTIF(Invoices!AA:AB,A838)&lt;&gt;0,IF(COUNTIF(Invoices!AA:AB,A838)&lt;&gt;0,SUMIF(Invoices!AA:AB,A838,Invoices!AB:AB)/COUNTIF(Invoices!AA:AB,A838),0),IF(COUNTIF(Invoices!AC:AD,A838)&lt;&gt;0,IF(COUNTIF(Invoices!AC:AD,A838)&lt;&gt;0,SUMIF(Invoices!AC:AD,A838,Invoices!AD:AD)/COUNTIF(Invoices!AC:AD,A838),0),IF(COUNTIF(Invoices!AE:AF,A838)&lt;&gt;0,IF(COUNTIF(Invoices!AE:AF,A838)&lt;&gt;0,SUMIF(Invoices!AE:AF,A838,Invoices!AF:AF)/COUNTIF(Invoices!AE:AF,A838),0),IF(COUNTIF(Invoices!AG:AH,A838)&lt;&gt;0,IF(COUNTIF(Invoices!AG:AH,A838)&lt;&gt;0,SUMIF(Invoices!AG:AH,A838,Invoices!AH:AH)/COUNTIF(Invoices!AG:AH,A838),0),IF(COUNTIF(Invoices!AI:AJ,A838)&lt;&gt;0,IF(COUNTIF(Invoices!AI:AJ,A838)&lt;&gt;0,SUMIF(Invoices!AI:AJ,A838,Invoices!AJ:AJ)/COUNTIF(Invoices!AI:AJ,A838),0),IF(COUNTIF(Invoices!AK:AL,A838)&lt;&gt;0,IF(COUNTIF(Invoices!AK:AL,A838)&lt;&gt;0,SUMIF(Invoices!AK:AL,A838,Invoices!AL:AL)/COUNTIF(Invoices!AK:AL,A838),0),IF(COUNTIF(Invoices!AM:AN,A838)&lt;&gt;0,IF(COUNTIF(Invoices!AM:AN,A838)&lt;&gt;0,SUMIF(Invoices!AM:AN,A838,Invoices!AN:AN)/COUNTIF(Invoices!AM:AN,A838),0),"Not Available")))))))))))))))</f>
        <v>Not Available</v>
      </c>
    </row>
    <row r="839" spans="1:5" ht="13" x14ac:dyDescent="0.15">
      <c r="A839" s="6" t="s">
        <v>1998</v>
      </c>
      <c r="B839" s="6" t="s">
        <v>1813</v>
      </c>
      <c r="C839" s="6" t="s">
        <v>1351</v>
      </c>
      <c r="D839" s="6" t="s">
        <v>574</v>
      </c>
      <c r="E839">
        <f ca="1">IF(COUNTIF(Invoices!K:L,A839)&lt;&gt;0,IF(COUNTIF(Invoices!K:L,A839)&lt;&gt;0,SUMIF(Invoices!K:L,A839,Invoices!L:L)/COUNTIF(Invoices!K:L,A839),0),IF(COUNTIF(Invoices!M:N,A839)&lt;&gt;0,IF(COUNTIF(Invoices!M:N,A839)&lt;&gt;0,SUMIF(Invoices!M:N,A839,Invoices!N:N)/COUNTIF(Invoices!M:N,A839),0),IF(COUNTIF(Invoices!O:P,A839)&lt;&gt;0,IF(COUNTIF(Invoices!O:P,A839)&lt;&gt;0,SUMIF(Invoices!O:P,A839,Invoices!P:P)/COUNTIF(Invoices!O:P,A839),0),IF(COUNTIF(Invoices!Q:R,A839)&lt;&gt;0,IF(COUNTIF(Invoices!Q:R,A839)&lt;&gt;0,SUMIF(Invoices!Q:R,A839,Invoices!R:R)/COUNTIF(Invoices!Q:R,A839),0),IF(COUNTIF(Invoices!S:T,A839)&lt;&gt;0,IF(COUNTIF(Invoices!S:T,A839)&lt;&gt;0,SUMIF(Invoices!S:T,A839,Invoices!T:T)/COUNTIF(Invoices!S:T,A839),0),IF(COUNTIF(Invoices!U:V,A839)&lt;&gt;0,IF(COUNTIF(Invoices!U:V,A839)&lt;&gt;0,SUMIF(Invoices!U:V,A839,Invoices!V:V)/COUNTIF(Invoices!U:V,A839),0),IF(COUNTIF(Invoices!W:X,A839)&lt;&gt;0,IF(COUNTIF(Invoices!W:X,A839)&lt;&gt;0,SUMIF(Invoices!W:X,A839,Invoices!X:X)/COUNTIF(Invoices!W:X,A839),0),IF(COUNTIF(Invoices!Y:Z,A839)&lt;&gt;0,IF(COUNTIF(Invoices!Y:Z,A839)&lt;&gt;0,SUMIF(Invoices!Y:Z,A839,Invoices!Z:Z)/COUNTIF(Invoices!Y:Z,A839),0),IF(COUNTIF(Invoices!AA:AB,A839)&lt;&gt;0,IF(COUNTIF(Invoices!AA:AB,A839)&lt;&gt;0,SUMIF(Invoices!AA:AB,A839,Invoices!AB:AB)/COUNTIF(Invoices!AA:AB,A839),0),IF(COUNTIF(Invoices!AC:AD,A839)&lt;&gt;0,IF(COUNTIF(Invoices!AC:AD,A839)&lt;&gt;0,SUMIF(Invoices!AC:AD,A839,Invoices!AD:AD)/COUNTIF(Invoices!AC:AD,A839),0),IF(COUNTIF(Invoices!AE:AF,A839)&lt;&gt;0,IF(COUNTIF(Invoices!AE:AF,A839)&lt;&gt;0,SUMIF(Invoices!AE:AF,A839,Invoices!AF:AF)/COUNTIF(Invoices!AE:AF,A839),0),IF(COUNTIF(Invoices!AG:AH,A839)&lt;&gt;0,IF(COUNTIF(Invoices!AG:AH,A839)&lt;&gt;0,SUMIF(Invoices!AG:AH,A839,Invoices!AH:AH)/COUNTIF(Invoices!AG:AH,A839),0),IF(COUNTIF(Invoices!AI:AJ,A839)&lt;&gt;0,IF(COUNTIF(Invoices!AI:AJ,A839)&lt;&gt;0,SUMIF(Invoices!AI:AJ,A839,Invoices!AJ:AJ)/COUNTIF(Invoices!AI:AJ,A839),0),IF(COUNTIF(Invoices!AK:AL,A839)&lt;&gt;0,IF(COUNTIF(Invoices!AK:AL,A839)&lt;&gt;0,SUMIF(Invoices!AK:AL,A839,Invoices!AL:AL)/COUNTIF(Invoices!AK:AL,A839),0),IF(COUNTIF(Invoices!AM:AN,A839)&lt;&gt;0,IF(COUNTIF(Invoices!AM:AN,A839)&lt;&gt;0,SUMIF(Invoices!AM:AN,A839,Invoices!AN:AN)/COUNTIF(Invoices!AM:AN,A839),0),"Not Available")))))))))))))))</f>
        <v>0.99</v>
      </c>
    </row>
    <row r="840" spans="1:5" ht="13" x14ac:dyDescent="0.15">
      <c r="A840" s="6" t="s">
        <v>1998</v>
      </c>
      <c r="B840" s="6" t="s">
        <v>1813</v>
      </c>
      <c r="C840" s="6" t="s">
        <v>1999</v>
      </c>
      <c r="D840" s="6" t="s">
        <v>574</v>
      </c>
      <c r="E840">
        <f ca="1">IF(COUNTIF(Invoices!K:L,A840)&lt;&gt;0,IF(COUNTIF(Invoices!K:L,A840)&lt;&gt;0,SUMIF(Invoices!K:L,A840,Invoices!L:L)/COUNTIF(Invoices!K:L,A840),0),IF(COUNTIF(Invoices!M:N,A840)&lt;&gt;0,IF(COUNTIF(Invoices!M:N,A840)&lt;&gt;0,SUMIF(Invoices!M:N,A840,Invoices!N:N)/COUNTIF(Invoices!M:N,A840),0),IF(COUNTIF(Invoices!O:P,A840)&lt;&gt;0,IF(COUNTIF(Invoices!O:P,A840)&lt;&gt;0,SUMIF(Invoices!O:P,A840,Invoices!P:P)/COUNTIF(Invoices!O:P,A840),0),IF(COUNTIF(Invoices!Q:R,A840)&lt;&gt;0,IF(COUNTIF(Invoices!Q:R,A840)&lt;&gt;0,SUMIF(Invoices!Q:R,A840,Invoices!R:R)/COUNTIF(Invoices!Q:R,A840),0),IF(COUNTIF(Invoices!S:T,A840)&lt;&gt;0,IF(COUNTIF(Invoices!S:T,A840)&lt;&gt;0,SUMIF(Invoices!S:T,A840,Invoices!T:T)/COUNTIF(Invoices!S:T,A840),0),IF(COUNTIF(Invoices!U:V,A840)&lt;&gt;0,IF(COUNTIF(Invoices!U:V,A840)&lt;&gt;0,SUMIF(Invoices!U:V,A840,Invoices!V:V)/COUNTIF(Invoices!U:V,A840),0),IF(COUNTIF(Invoices!W:X,A840)&lt;&gt;0,IF(COUNTIF(Invoices!W:X,A840)&lt;&gt;0,SUMIF(Invoices!W:X,A840,Invoices!X:X)/COUNTIF(Invoices!W:X,A840),0),IF(COUNTIF(Invoices!Y:Z,A840)&lt;&gt;0,IF(COUNTIF(Invoices!Y:Z,A840)&lt;&gt;0,SUMIF(Invoices!Y:Z,A840,Invoices!Z:Z)/COUNTIF(Invoices!Y:Z,A840),0),IF(COUNTIF(Invoices!AA:AB,A840)&lt;&gt;0,IF(COUNTIF(Invoices!AA:AB,A840)&lt;&gt;0,SUMIF(Invoices!AA:AB,A840,Invoices!AB:AB)/COUNTIF(Invoices!AA:AB,A840),0),IF(COUNTIF(Invoices!AC:AD,A840)&lt;&gt;0,IF(COUNTIF(Invoices!AC:AD,A840)&lt;&gt;0,SUMIF(Invoices!AC:AD,A840,Invoices!AD:AD)/COUNTIF(Invoices!AC:AD,A840),0),IF(COUNTIF(Invoices!AE:AF,A840)&lt;&gt;0,IF(COUNTIF(Invoices!AE:AF,A840)&lt;&gt;0,SUMIF(Invoices!AE:AF,A840,Invoices!AF:AF)/COUNTIF(Invoices!AE:AF,A840),0),IF(COUNTIF(Invoices!AG:AH,A840)&lt;&gt;0,IF(COUNTIF(Invoices!AG:AH,A840)&lt;&gt;0,SUMIF(Invoices!AG:AH,A840,Invoices!AH:AH)/COUNTIF(Invoices!AG:AH,A840),0),IF(COUNTIF(Invoices!AI:AJ,A840)&lt;&gt;0,IF(COUNTIF(Invoices!AI:AJ,A840)&lt;&gt;0,SUMIF(Invoices!AI:AJ,A840,Invoices!AJ:AJ)/COUNTIF(Invoices!AI:AJ,A840),0),IF(COUNTIF(Invoices!AK:AL,A840)&lt;&gt;0,IF(COUNTIF(Invoices!AK:AL,A840)&lt;&gt;0,SUMIF(Invoices!AK:AL,A840,Invoices!AL:AL)/COUNTIF(Invoices!AK:AL,A840),0),IF(COUNTIF(Invoices!AM:AN,A840)&lt;&gt;0,IF(COUNTIF(Invoices!AM:AN,A840)&lt;&gt;0,SUMIF(Invoices!AM:AN,A840,Invoices!AN:AN)/COUNTIF(Invoices!AM:AN,A840),0),"Not Available")))))))))))))))</f>
        <v>0.99</v>
      </c>
    </row>
    <row r="841" spans="1:5" ht="13" x14ac:dyDescent="0.15">
      <c r="A841" s="6" t="s">
        <v>2000</v>
      </c>
      <c r="B841" s="6" t="s">
        <v>2001</v>
      </c>
      <c r="C841" s="6" t="s">
        <v>866</v>
      </c>
      <c r="D841" s="6" t="s">
        <v>543</v>
      </c>
      <c r="E841">
        <f ca="1">IF(COUNTIF(Invoices!K:L,A841)&lt;&gt;0,IF(COUNTIF(Invoices!K:L,A841)&lt;&gt;0,SUMIF(Invoices!K:L,A841,Invoices!L:L)/COUNTIF(Invoices!K:L,A841),0),IF(COUNTIF(Invoices!M:N,A841)&lt;&gt;0,IF(COUNTIF(Invoices!M:N,A841)&lt;&gt;0,SUMIF(Invoices!M:N,A841,Invoices!N:N)/COUNTIF(Invoices!M:N,A841),0),IF(COUNTIF(Invoices!O:P,A841)&lt;&gt;0,IF(COUNTIF(Invoices!O:P,A841)&lt;&gt;0,SUMIF(Invoices!O:P,A841,Invoices!P:P)/COUNTIF(Invoices!O:P,A841),0),IF(COUNTIF(Invoices!Q:R,A841)&lt;&gt;0,IF(COUNTIF(Invoices!Q:R,A841)&lt;&gt;0,SUMIF(Invoices!Q:R,A841,Invoices!R:R)/COUNTIF(Invoices!Q:R,A841),0),IF(COUNTIF(Invoices!S:T,A841)&lt;&gt;0,IF(COUNTIF(Invoices!S:T,A841)&lt;&gt;0,SUMIF(Invoices!S:T,A841,Invoices!T:T)/COUNTIF(Invoices!S:T,A841),0),IF(COUNTIF(Invoices!U:V,A841)&lt;&gt;0,IF(COUNTIF(Invoices!U:V,A841)&lt;&gt;0,SUMIF(Invoices!U:V,A841,Invoices!V:V)/COUNTIF(Invoices!U:V,A841),0),IF(COUNTIF(Invoices!W:X,A841)&lt;&gt;0,IF(COUNTIF(Invoices!W:X,A841)&lt;&gt;0,SUMIF(Invoices!W:X,A841,Invoices!X:X)/COUNTIF(Invoices!W:X,A841),0),IF(COUNTIF(Invoices!Y:Z,A841)&lt;&gt;0,IF(COUNTIF(Invoices!Y:Z,A841)&lt;&gt;0,SUMIF(Invoices!Y:Z,A841,Invoices!Z:Z)/COUNTIF(Invoices!Y:Z,A841),0),IF(COUNTIF(Invoices!AA:AB,A841)&lt;&gt;0,IF(COUNTIF(Invoices!AA:AB,A841)&lt;&gt;0,SUMIF(Invoices!AA:AB,A841,Invoices!AB:AB)/COUNTIF(Invoices!AA:AB,A841),0),IF(COUNTIF(Invoices!AC:AD,A841)&lt;&gt;0,IF(COUNTIF(Invoices!AC:AD,A841)&lt;&gt;0,SUMIF(Invoices!AC:AD,A841,Invoices!AD:AD)/COUNTIF(Invoices!AC:AD,A841),0),IF(COUNTIF(Invoices!AE:AF,A841)&lt;&gt;0,IF(COUNTIF(Invoices!AE:AF,A841)&lt;&gt;0,SUMIF(Invoices!AE:AF,A841,Invoices!AF:AF)/COUNTIF(Invoices!AE:AF,A841),0),IF(COUNTIF(Invoices!AG:AH,A841)&lt;&gt;0,IF(COUNTIF(Invoices!AG:AH,A841)&lt;&gt;0,SUMIF(Invoices!AG:AH,A841,Invoices!AH:AH)/COUNTIF(Invoices!AG:AH,A841),0),IF(COUNTIF(Invoices!AI:AJ,A841)&lt;&gt;0,IF(COUNTIF(Invoices!AI:AJ,A841)&lt;&gt;0,SUMIF(Invoices!AI:AJ,A841,Invoices!AJ:AJ)/COUNTIF(Invoices!AI:AJ,A841),0),IF(COUNTIF(Invoices!AK:AL,A841)&lt;&gt;0,IF(COUNTIF(Invoices!AK:AL,A841)&lt;&gt;0,SUMIF(Invoices!AK:AL,A841,Invoices!AL:AL)/COUNTIF(Invoices!AK:AL,A841),0),IF(COUNTIF(Invoices!AM:AN,A841)&lt;&gt;0,IF(COUNTIF(Invoices!AM:AN,A841)&lt;&gt;0,SUMIF(Invoices!AM:AN,A841,Invoices!AN:AN)/COUNTIF(Invoices!AM:AN,A841),0),"Not Available")))))))))))))))</f>
        <v>0.99</v>
      </c>
    </row>
    <row r="842" spans="1:5" ht="13" x14ac:dyDescent="0.15">
      <c r="A842" s="6" t="s">
        <v>2002</v>
      </c>
      <c r="B842" s="6" t="s">
        <v>1851</v>
      </c>
      <c r="C842" s="6" t="s">
        <v>1659</v>
      </c>
      <c r="D842" s="6" t="s">
        <v>681</v>
      </c>
      <c r="E842">
        <f ca="1">IF(COUNTIF(Invoices!K:L,A842)&lt;&gt;0,IF(COUNTIF(Invoices!K:L,A842)&lt;&gt;0,SUMIF(Invoices!K:L,A842,Invoices!L:L)/COUNTIF(Invoices!K:L,A842),0),IF(COUNTIF(Invoices!M:N,A842)&lt;&gt;0,IF(COUNTIF(Invoices!M:N,A842)&lt;&gt;0,SUMIF(Invoices!M:N,A842,Invoices!N:N)/COUNTIF(Invoices!M:N,A842),0),IF(COUNTIF(Invoices!O:P,A842)&lt;&gt;0,IF(COUNTIF(Invoices!O:P,A842)&lt;&gt;0,SUMIF(Invoices!O:P,A842,Invoices!P:P)/COUNTIF(Invoices!O:P,A842),0),IF(COUNTIF(Invoices!Q:R,A842)&lt;&gt;0,IF(COUNTIF(Invoices!Q:R,A842)&lt;&gt;0,SUMIF(Invoices!Q:R,A842,Invoices!R:R)/COUNTIF(Invoices!Q:R,A842),0),IF(COUNTIF(Invoices!S:T,A842)&lt;&gt;0,IF(COUNTIF(Invoices!S:T,A842)&lt;&gt;0,SUMIF(Invoices!S:T,A842,Invoices!T:T)/COUNTIF(Invoices!S:T,A842),0),IF(COUNTIF(Invoices!U:V,A842)&lt;&gt;0,IF(COUNTIF(Invoices!U:V,A842)&lt;&gt;0,SUMIF(Invoices!U:V,A842,Invoices!V:V)/COUNTIF(Invoices!U:V,A842),0),IF(COUNTIF(Invoices!W:X,A842)&lt;&gt;0,IF(COUNTIF(Invoices!W:X,A842)&lt;&gt;0,SUMIF(Invoices!W:X,A842,Invoices!X:X)/COUNTIF(Invoices!W:X,A842),0),IF(COUNTIF(Invoices!Y:Z,A842)&lt;&gt;0,IF(COUNTIF(Invoices!Y:Z,A842)&lt;&gt;0,SUMIF(Invoices!Y:Z,A842,Invoices!Z:Z)/COUNTIF(Invoices!Y:Z,A842),0),IF(COUNTIF(Invoices!AA:AB,A842)&lt;&gt;0,IF(COUNTIF(Invoices!AA:AB,A842)&lt;&gt;0,SUMIF(Invoices!AA:AB,A842,Invoices!AB:AB)/COUNTIF(Invoices!AA:AB,A842),0),IF(COUNTIF(Invoices!AC:AD,A842)&lt;&gt;0,IF(COUNTIF(Invoices!AC:AD,A842)&lt;&gt;0,SUMIF(Invoices!AC:AD,A842,Invoices!AD:AD)/COUNTIF(Invoices!AC:AD,A842),0),IF(COUNTIF(Invoices!AE:AF,A842)&lt;&gt;0,IF(COUNTIF(Invoices!AE:AF,A842)&lt;&gt;0,SUMIF(Invoices!AE:AF,A842,Invoices!AF:AF)/COUNTIF(Invoices!AE:AF,A842),0),IF(COUNTIF(Invoices!AG:AH,A842)&lt;&gt;0,IF(COUNTIF(Invoices!AG:AH,A842)&lt;&gt;0,SUMIF(Invoices!AG:AH,A842,Invoices!AH:AH)/COUNTIF(Invoices!AG:AH,A842),0),IF(COUNTIF(Invoices!AI:AJ,A842)&lt;&gt;0,IF(COUNTIF(Invoices!AI:AJ,A842)&lt;&gt;0,SUMIF(Invoices!AI:AJ,A842,Invoices!AJ:AJ)/COUNTIF(Invoices!AI:AJ,A842),0),IF(COUNTIF(Invoices!AK:AL,A842)&lt;&gt;0,IF(COUNTIF(Invoices!AK:AL,A842)&lt;&gt;0,SUMIF(Invoices!AK:AL,A842,Invoices!AL:AL)/COUNTIF(Invoices!AK:AL,A842),0),IF(COUNTIF(Invoices!AM:AN,A842)&lt;&gt;0,IF(COUNTIF(Invoices!AM:AN,A842)&lt;&gt;0,SUMIF(Invoices!AM:AN,A842,Invoices!AN:AN)/COUNTIF(Invoices!AM:AN,A842),0),"Not Available")))))))))))))))</f>
        <v>0.99</v>
      </c>
    </row>
    <row r="843" spans="1:5" ht="13" x14ac:dyDescent="0.15">
      <c r="A843" s="6" t="s">
        <v>2002</v>
      </c>
      <c r="B843" s="6" t="s">
        <v>573</v>
      </c>
      <c r="C843" s="6" t="s">
        <v>988</v>
      </c>
      <c r="D843" s="6" t="s">
        <v>574</v>
      </c>
      <c r="E843">
        <f ca="1">IF(COUNTIF(Invoices!K:L,A843)&lt;&gt;0,IF(COUNTIF(Invoices!K:L,A843)&lt;&gt;0,SUMIF(Invoices!K:L,A843,Invoices!L:L)/COUNTIF(Invoices!K:L,A843),0),IF(COUNTIF(Invoices!M:N,A843)&lt;&gt;0,IF(COUNTIF(Invoices!M:N,A843)&lt;&gt;0,SUMIF(Invoices!M:N,A843,Invoices!N:N)/COUNTIF(Invoices!M:N,A843),0),IF(COUNTIF(Invoices!O:P,A843)&lt;&gt;0,IF(COUNTIF(Invoices!O:P,A843)&lt;&gt;0,SUMIF(Invoices!O:P,A843,Invoices!P:P)/COUNTIF(Invoices!O:P,A843),0),IF(COUNTIF(Invoices!Q:R,A843)&lt;&gt;0,IF(COUNTIF(Invoices!Q:R,A843)&lt;&gt;0,SUMIF(Invoices!Q:R,A843,Invoices!R:R)/COUNTIF(Invoices!Q:R,A843),0),IF(COUNTIF(Invoices!S:T,A843)&lt;&gt;0,IF(COUNTIF(Invoices!S:T,A843)&lt;&gt;0,SUMIF(Invoices!S:T,A843,Invoices!T:T)/COUNTIF(Invoices!S:T,A843),0),IF(COUNTIF(Invoices!U:V,A843)&lt;&gt;0,IF(COUNTIF(Invoices!U:V,A843)&lt;&gt;0,SUMIF(Invoices!U:V,A843,Invoices!V:V)/COUNTIF(Invoices!U:V,A843),0),IF(COUNTIF(Invoices!W:X,A843)&lt;&gt;0,IF(COUNTIF(Invoices!W:X,A843)&lt;&gt;0,SUMIF(Invoices!W:X,A843,Invoices!X:X)/COUNTIF(Invoices!W:X,A843),0),IF(COUNTIF(Invoices!Y:Z,A843)&lt;&gt;0,IF(COUNTIF(Invoices!Y:Z,A843)&lt;&gt;0,SUMIF(Invoices!Y:Z,A843,Invoices!Z:Z)/COUNTIF(Invoices!Y:Z,A843),0),IF(COUNTIF(Invoices!AA:AB,A843)&lt;&gt;0,IF(COUNTIF(Invoices!AA:AB,A843)&lt;&gt;0,SUMIF(Invoices!AA:AB,A843,Invoices!AB:AB)/COUNTIF(Invoices!AA:AB,A843),0),IF(COUNTIF(Invoices!AC:AD,A843)&lt;&gt;0,IF(COUNTIF(Invoices!AC:AD,A843)&lt;&gt;0,SUMIF(Invoices!AC:AD,A843,Invoices!AD:AD)/COUNTIF(Invoices!AC:AD,A843),0),IF(COUNTIF(Invoices!AE:AF,A843)&lt;&gt;0,IF(COUNTIF(Invoices!AE:AF,A843)&lt;&gt;0,SUMIF(Invoices!AE:AF,A843,Invoices!AF:AF)/COUNTIF(Invoices!AE:AF,A843),0),IF(COUNTIF(Invoices!AG:AH,A843)&lt;&gt;0,IF(COUNTIF(Invoices!AG:AH,A843)&lt;&gt;0,SUMIF(Invoices!AG:AH,A843,Invoices!AH:AH)/COUNTIF(Invoices!AG:AH,A843),0),IF(COUNTIF(Invoices!AI:AJ,A843)&lt;&gt;0,IF(COUNTIF(Invoices!AI:AJ,A843)&lt;&gt;0,SUMIF(Invoices!AI:AJ,A843,Invoices!AJ:AJ)/COUNTIF(Invoices!AI:AJ,A843),0),IF(COUNTIF(Invoices!AK:AL,A843)&lt;&gt;0,IF(COUNTIF(Invoices!AK:AL,A843)&lt;&gt;0,SUMIF(Invoices!AK:AL,A843,Invoices!AL:AL)/COUNTIF(Invoices!AK:AL,A843),0),IF(COUNTIF(Invoices!AM:AN,A843)&lt;&gt;0,IF(COUNTIF(Invoices!AM:AN,A843)&lt;&gt;0,SUMIF(Invoices!AM:AN,A843,Invoices!AN:AN)/COUNTIF(Invoices!AM:AN,A843),0),"Not Available")))))))))))))))</f>
        <v>0.99</v>
      </c>
    </row>
    <row r="844" spans="1:5" ht="13" x14ac:dyDescent="0.15">
      <c r="A844" s="6" t="s">
        <v>2003</v>
      </c>
      <c r="B844" s="6" t="s">
        <v>1210</v>
      </c>
      <c r="C844" s="6" t="s">
        <v>1506</v>
      </c>
      <c r="D844" s="6" t="s">
        <v>1210</v>
      </c>
      <c r="E844" t="str">
        <f>IF(COUNTIF(Invoices!K:L,A844)&lt;&gt;0,IF(COUNTIF(Invoices!K:L,A844)&lt;&gt;0,SUMIF(Invoices!K:L,A844,Invoices!L:L)/COUNTIF(Invoices!K:L,A844),0),IF(COUNTIF(Invoices!M:N,A844)&lt;&gt;0,IF(COUNTIF(Invoices!M:N,A844)&lt;&gt;0,SUMIF(Invoices!M:N,A844,Invoices!N:N)/COUNTIF(Invoices!M:N,A844),0),IF(COUNTIF(Invoices!O:P,A844)&lt;&gt;0,IF(COUNTIF(Invoices!O:P,A844)&lt;&gt;0,SUMIF(Invoices!O:P,A844,Invoices!P:P)/COUNTIF(Invoices!O:P,A844),0),IF(COUNTIF(Invoices!Q:R,A844)&lt;&gt;0,IF(COUNTIF(Invoices!Q:R,A844)&lt;&gt;0,SUMIF(Invoices!Q:R,A844,Invoices!R:R)/COUNTIF(Invoices!Q:R,A844),0),IF(COUNTIF(Invoices!S:T,A844)&lt;&gt;0,IF(COUNTIF(Invoices!S:T,A844)&lt;&gt;0,SUMIF(Invoices!S:T,A844,Invoices!T:T)/COUNTIF(Invoices!S:T,A844),0),IF(COUNTIF(Invoices!U:V,A844)&lt;&gt;0,IF(COUNTIF(Invoices!U:V,A844)&lt;&gt;0,SUMIF(Invoices!U:V,A844,Invoices!V:V)/COUNTIF(Invoices!U:V,A844),0),IF(COUNTIF(Invoices!W:X,A844)&lt;&gt;0,IF(COUNTIF(Invoices!W:X,A844)&lt;&gt;0,SUMIF(Invoices!W:X,A844,Invoices!X:X)/COUNTIF(Invoices!W:X,A844),0),IF(COUNTIF(Invoices!Y:Z,A844)&lt;&gt;0,IF(COUNTIF(Invoices!Y:Z,A844)&lt;&gt;0,SUMIF(Invoices!Y:Z,A844,Invoices!Z:Z)/COUNTIF(Invoices!Y:Z,A844),0),IF(COUNTIF(Invoices!AA:AB,A844)&lt;&gt;0,IF(COUNTIF(Invoices!AA:AB,A844)&lt;&gt;0,SUMIF(Invoices!AA:AB,A844,Invoices!AB:AB)/COUNTIF(Invoices!AA:AB,A844),0),IF(COUNTIF(Invoices!AC:AD,A844)&lt;&gt;0,IF(COUNTIF(Invoices!AC:AD,A844)&lt;&gt;0,SUMIF(Invoices!AC:AD,A844,Invoices!AD:AD)/COUNTIF(Invoices!AC:AD,A844),0),IF(COUNTIF(Invoices!AE:AF,A844)&lt;&gt;0,IF(COUNTIF(Invoices!AE:AF,A844)&lt;&gt;0,SUMIF(Invoices!AE:AF,A844,Invoices!AF:AF)/COUNTIF(Invoices!AE:AF,A844),0),IF(COUNTIF(Invoices!AG:AH,A844)&lt;&gt;0,IF(COUNTIF(Invoices!AG:AH,A844)&lt;&gt;0,SUMIF(Invoices!AG:AH,A844,Invoices!AH:AH)/COUNTIF(Invoices!AG:AH,A844),0),IF(COUNTIF(Invoices!AI:AJ,A844)&lt;&gt;0,IF(COUNTIF(Invoices!AI:AJ,A844)&lt;&gt;0,SUMIF(Invoices!AI:AJ,A844,Invoices!AJ:AJ)/COUNTIF(Invoices!AI:AJ,A844),0),IF(COUNTIF(Invoices!AK:AL,A844)&lt;&gt;0,IF(COUNTIF(Invoices!AK:AL,A844)&lt;&gt;0,SUMIF(Invoices!AK:AL,A844,Invoices!AL:AL)/COUNTIF(Invoices!AK:AL,A844),0),IF(COUNTIF(Invoices!AM:AN,A844)&lt;&gt;0,IF(COUNTIF(Invoices!AM:AN,A844)&lt;&gt;0,SUMIF(Invoices!AM:AN,A844,Invoices!AN:AN)/COUNTIF(Invoices!AM:AN,A844),0),"Not Available")))))))))))))))</f>
        <v>Not Available</v>
      </c>
    </row>
    <row r="845" spans="1:5" ht="13" x14ac:dyDescent="0.15">
      <c r="A845" s="6" t="s">
        <v>2004</v>
      </c>
      <c r="B845" s="6" t="s">
        <v>564</v>
      </c>
      <c r="C845" s="6" t="s">
        <v>565</v>
      </c>
      <c r="D845" s="6" t="s">
        <v>566</v>
      </c>
      <c r="E845">
        <f ca="1">IF(COUNTIF(Invoices!K:L,A845)&lt;&gt;0,IF(COUNTIF(Invoices!K:L,A845)&lt;&gt;0,SUMIF(Invoices!K:L,A845,Invoices!L:L)/COUNTIF(Invoices!K:L,A845),0),IF(COUNTIF(Invoices!M:N,A845)&lt;&gt;0,IF(COUNTIF(Invoices!M:N,A845)&lt;&gt;0,SUMIF(Invoices!M:N,A845,Invoices!N:N)/COUNTIF(Invoices!M:N,A845),0),IF(COUNTIF(Invoices!O:P,A845)&lt;&gt;0,IF(COUNTIF(Invoices!O:P,A845)&lt;&gt;0,SUMIF(Invoices!O:P,A845,Invoices!P:P)/COUNTIF(Invoices!O:P,A845),0),IF(COUNTIF(Invoices!Q:R,A845)&lt;&gt;0,IF(COUNTIF(Invoices!Q:R,A845)&lt;&gt;0,SUMIF(Invoices!Q:R,A845,Invoices!R:R)/COUNTIF(Invoices!Q:R,A845),0),IF(COUNTIF(Invoices!S:T,A845)&lt;&gt;0,IF(COUNTIF(Invoices!S:T,A845)&lt;&gt;0,SUMIF(Invoices!S:T,A845,Invoices!T:T)/COUNTIF(Invoices!S:T,A845),0),IF(COUNTIF(Invoices!U:V,A845)&lt;&gt;0,IF(COUNTIF(Invoices!U:V,A845)&lt;&gt;0,SUMIF(Invoices!U:V,A845,Invoices!V:V)/COUNTIF(Invoices!U:V,A845),0),IF(COUNTIF(Invoices!W:X,A845)&lt;&gt;0,IF(COUNTIF(Invoices!W:X,A845)&lt;&gt;0,SUMIF(Invoices!W:X,A845,Invoices!X:X)/COUNTIF(Invoices!W:X,A845),0),IF(COUNTIF(Invoices!Y:Z,A845)&lt;&gt;0,IF(COUNTIF(Invoices!Y:Z,A845)&lt;&gt;0,SUMIF(Invoices!Y:Z,A845,Invoices!Z:Z)/COUNTIF(Invoices!Y:Z,A845),0),IF(COUNTIF(Invoices!AA:AB,A845)&lt;&gt;0,IF(COUNTIF(Invoices!AA:AB,A845)&lt;&gt;0,SUMIF(Invoices!AA:AB,A845,Invoices!AB:AB)/COUNTIF(Invoices!AA:AB,A845),0),IF(COUNTIF(Invoices!AC:AD,A845)&lt;&gt;0,IF(COUNTIF(Invoices!AC:AD,A845)&lt;&gt;0,SUMIF(Invoices!AC:AD,A845,Invoices!AD:AD)/COUNTIF(Invoices!AC:AD,A845),0),IF(COUNTIF(Invoices!AE:AF,A845)&lt;&gt;0,IF(COUNTIF(Invoices!AE:AF,A845)&lt;&gt;0,SUMIF(Invoices!AE:AF,A845,Invoices!AF:AF)/COUNTIF(Invoices!AE:AF,A845),0),IF(COUNTIF(Invoices!AG:AH,A845)&lt;&gt;0,IF(COUNTIF(Invoices!AG:AH,A845)&lt;&gt;0,SUMIF(Invoices!AG:AH,A845,Invoices!AH:AH)/COUNTIF(Invoices!AG:AH,A845),0),IF(COUNTIF(Invoices!AI:AJ,A845)&lt;&gt;0,IF(COUNTIF(Invoices!AI:AJ,A845)&lt;&gt;0,SUMIF(Invoices!AI:AJ,A845,Invoices!AJ:AJ)/COUNTIF(Invoices!AI:AJ,A845),0),IF(COUNTIF(Invoices!AK:AL,A845)&lt;&gt;0,IF(COUNTIF(Invoices!AK:AL,A845)&lt;&gt;0,SUMIF(Invoices!AK:AL,A845,Invoices!AL:AL)/COUNTIF(Invoices!AK:AL,A845),0),IF(COUNTIF(Invoices!AM:AN,A845)&lt;&gt;0,IF(COUNTIF(Invoices!AM:AN,A845)&lt;&gt;0,SUMIF(Invoices!AM:AN,A845,Invoices!AN:AN)/COUNTIF(Invoices!AM:AN,A845),0),"Not Available")))))))))))))))</f>
        <v>0.99</v>
      </c>
    </row>
    <row r="846" spans="1:5" ht="13" x14ac:dyDescent="0.15">
      <c r="A846" s="6" t="s">
        <v>2005</v>
      </c>
      <c r="B846" s="6" t="s">
        <v>568</v>
      </c>
      <c r="C846" s="6" t="s">
        <v>569</v>
      </c>
      <c r="D846" s="6" t="s">
        <v>570</v>
      </c>
      <c r="E846">
        <f ca="1">IF(COUNTIF(Invoices!K:L,A846)&lt;&gt;0,IF(COUNTIF(Invoices!K:L,A846)&lt;&gt;0,SUMIF(Invoices!K:L,A846,Invoices!L:L)/COUNTIF(Invoices!K:L,A846),0),IF(COUNTIF(Invoices!M:N,A846)&lt;&gt;0,IF(COUNTIF(Invoices!M:N,A846)&lt;&gt;0,SUMIF(Invoices!M:N,A846,Invoices!N:N)/COUNTIF(Invoices!M:N,A846),0),IF(COUNTIF(Invoices!O:P,A846)&lt;&gt;0,IF(COUNTIF(Invoices!O:P,A846)&lt;&gt;0,SUMIF(Invoices!O:P,A846,Invoices!P:P)/COUNTIF(Invoices!O:P,A846),0),IF(COUNTIF(Invoices!Q:R,A846)&lt;&gt;0,IF(COUNTIF(Invoices!Q:R,A846)&lt;&gt;0,SUMIF(Invoices!Q:R,A846,Invoices!R:R)/COUNTIF(Invoices!Q:R,A846),0),IF(COUNTIF(Invoices!S:T,A846)&lt;&gt;0,IF(COUNTIF(Invoices!S:T,A846)&lt;&gt;0,SUMIF(Invoices!S:T,A846,Invoices!T:T)/COUNTIF(Invoices!S:T,A846),0),IF(COUNTIF(Invoices!U:V,A846)&lt;&gt;0,IF(COUNTIF(Invoices!U:V,A846)&lt;&gt;0,SUMIF(Invoices!U:V,A846,Invoices!V:V)/COUNTIF(Invoices!U:V,A846),0),IF(COUNTIF(Invoices!W:X,A846)&lt;&gt;0,IF(COUNTIF(Invoices!W:X,A846)&lt;&gt;0,SUMIF(Invoices!W:X,A846,Invoices!X:X)/COUNTIF(Invoices!W:X,A846),0),IF(COUNTIF(Invoices!Y:Z,A846)&lt;&gt;0,IF(COUNTIF(Invoices!Y:Z,A846)&lt;&gt;0,SUMIF(Invoices!Y:Z,A846,Invoices!Z:Z)/COUNTIF(Invoices!Y:Z,A846),0),IF(COUNTIF(Invoices!AA:AB,A846)&lt;&gt;0,IF(COUNTIF(Invoices!AA:AB,A846)&lt;&gt;0,SUMIF(Invoices!AA:AB,A846,Invoices!AB:AB)/COUNTIF(Invoices!AA:AB,A846),0),IF(COUNTIF(Invoices!AC:AD,A846)&lt;&gt;0,IF(COUNTIF(Invoices!AC:AD,A846)&lt;&gt;0,SUMIF(Invoices!AC:AD,A846,Invoices!AD:AD)/COUNTIF(Invoices!AC:AD,A846),0),IF(COUNTIF(Invoices!AE:AF,A846)&lt;&gt;0,IF(COUNTIF(Invoices!AE:AF,A846)&lt;&gt;0,SUMIF(Invoices!AE:AF,A846,Invoices!AF:AF)/COUNTIF(Invoices!AE:AF,A846),0),IF(COUNTIF(Invoices!AG:AH,A846)&lt;&gt;0,IF(COUNTIF(Invoices!AG:AH,A846)&lt;&gt;0,SUMIF(Invoices!AG:AH,A846,Invoices!AH:AH)/COUNTIF(Invoices!AG:AH,A846),0),IF(COUNTIF(Invoices!AI:AJ,A846)&lt;&gt;0,IF(COUNTIF(Invoices!AI:AJ,A846)&lt;&gt;0,SUMIF(Invoices!AI:AJ,A846,Invoices!AJ:AJ)/COUNTIF(Invoices!AI:AJ,A846),0),IF(COUNTIF(Invoices!AK:AL,A846)&lt;&gt;0,IF(COUNTIF(Invoices!AK:AL,A846)&lt;&gt;0,SUMIF(Invoices!AK:AL,A846,Invoices!AL:AL)/COUNTIF(Invoices!AK:AL,A846),0),IF(COUNTIF(Invoices!AM:AN,A846)&lt;&gt;0,IF(COUNTIF(Invoices!AM:AN,A846)&lt;&gt;0,SUMIF(Invoices!AM:AN,A846,Invoices!AN:AN)/COUNTIF(Invoices!AM:AN,A846),0),"Not Available")))))))))))))))</f>
        <v>0.99</v>
      </c>
    </row>
    <row r="847" spans="1:5" ht="13" x14ac:dyDescent="0.15">
      <c r="A847" s="6" t="s">
        <v>2006</v>
      </c>
      <c r="B847" s="6" t="s">
        <v>562</v>
      </c>
      <c r="C847" s="6" t="s">
        <v>657</v>
      </c>
      <c r="D847" s="6" t="s">
        <v>562</v>
      </c>
      <c r="E847">
        <f ca="1">IF(COUNTIF(Invoices!K:L,A847)&lt;&gt;0,IF(COUNTIF(Invoices!K:L,A847)&lt;&gt;0,SUMIF(Invoices!K:L,A847,Invoices!L:L)/COUNTIF(Invoices!K:L,A847),0),IF(COUNTIF(Invoices!M:N,A847)&lt;&gt;0,IF(COUNTIF(Invoices!M:N,A847)&lt;&gt;0,SUMIF(Invoices!M:N,A847,Invoices!N:N)/COUNTIF(Invoices!M:N,A847),0),IF(COUNTIF(Invoices!O:P,A847)&lt;&gt;0,IF(COUNTIF(Invoices!O:P,A847)&lt;&gt;0,SUMIF(Invoices!O:P,A847,Invoices!P:P)/COUNTIF(Invoices!O:P,A847),0),IF(COUNTIF(Invoices!Q:R,A847)&lt;&gt;0,IF(COUNTIF(Invoices!Q:R,A847)&lt;&gt;0,SUMIF(Invoices!Q:R,A847,Invoices!R:R)/COUNTIF(Invoices!Q:R,A847),0),IF(COUNTIF(Invoices!S:T,A847)&lt;&gt;0,IF(COUNTIF(Invoices!S:T,A847)&lt;&gt;0,SUMIF(Invoices!S:T,A847,Invoices!T:T)/COUNTIF(Invoices!S:T,A847),0),IF(COUNTIF(Invoices!U:V,A847)&lt;&gt;0,IF(COUNTIF(Invoices!U:V,A847)&lt;&gt;0,SUMIF(Invoices!U:V,A847,Invoices!V:V)/COUNTIF(Invoices!U:V,A847),0),IF(COUNTIF(Invoices!W:X,A847)&lt;&gt;0,IF(COUNTIF(Invoices!W:X,A847)&lt;&gt;0,SUMIF(Invoices!W:X,A847,Invoices!X:X)/COUNTIF(Invoices!W:X,A847),0),IF(COUNTIF(Invoices!Y:Z,A847)&lt;&gt;0,IF(COUNTIF(Invoices!Y:Z,A847)&lt;&gt;0,SUMIF(Invoices!Y:Z,A847,Invoices!Z:Z)/COUNTIF(Invoices!Y:Z,A847),0),IF(COUNTIF(Invoices!AA:AB,A847)&lt;&gt;0,IF(COUNTIF(Invoices!AA:AB,A847)&lt;&gt;0,SUMIF(Invoices!AA:AB,A847,Invoices!AB:AB)/COUNTIF(Invoices!AA:AB,A847),0),IF(COUNTIF(Invoices!AC:AD,A847)&lt;&gt;0,IF(COUNTIF(Invoices!AC:AD,A847)&lt;&gt;0,SUMIF(Invoices!AC:AD,A847,Invoices!AD:AD)/COUNTIF(Invoices!AC:AD,A847),0),IF(COUNTIF(Invoices!AE:AF,A847)&lt;&gt;0,IF(COUNTIF(Invoices!AE:AF,A847)&lt;&gt;0,SUMIF(Invoices!AE:AF,A847,Invoices!AF:AF)/COUNTIF(Invoices!AE:AF,A847),0),IF(COUNTIF(Invoices!AG:AH,A847)&lt;&gt;0,IF(COUNTIF(Invoices!AG:AH,A847)&lt;&gt;0,SUMIF(Invoices!AG:AH,A847,Invoices!AH:AH)/COUNTIF(Invoices!AG:AH,A847),0),IF(COUNTIF(Invoices!AI:AJ,A847)&lt;&gt;0,IF(COUNTIF(Invoices!AI:AJ,A847)&lt;&gt;0,SUMIF(Invoices!AI:AJ,A847,Invoices!AJ:AJ)/COUNTIF(Invoices!AI:AJ,A847),0),IF(COUNTIF(Invoices!AK:AL,A847)&lt;&gt;0,IF(COUNTIF(Invoices!AK:AL,A847)&lt;&gt;0,SUMIF(Invoices!AK:AL,A847,Invoices!AL:AL)/COUNTIF(Invoices!AK:AL,A847),0),IF(COUNTIF(Invoices!AM:AN,A847)&lt;&gt;0,IF(COUNTIF(Invoices!AM:AN,A847)&lt;&gt;0,SUMIF(Invoices!AM:AN,A847,Invoices!AN:AN)/COUNTIF(Invoices!AM:AN,A847),0),"Not Available")))))))))))))))</f>
        <v>0.99</v>
      </c>
    </row>
    <row r="848" spans="1:5" ht="13" x14ac:dyDescent="0.15">
      <c r="A848" s="6" t="s">
        <v>2007</v>
      </c>
      <c r="C848" s="6" t="s">
        <v>1391</v>
      </c>
      <c r="D848" s="6" t="s">
        <v>673</v>
      </c>
      <c r="E848" t="str">
        <f>IF(COUNTIF(Invoices!K:L,A848)&lt;&gt;0,IF(COUNTIF(Invoices!K:L,A848)&lt;&gt;0,SUMIF(Invoices!K:L,A848,Invoices!L:L)/COUNTIF(Invoices!K:L,A848),0),IF(COUNTIF(Invoices!M:N,A848)&lt;&gt;0,IF(COUNTIF(Invoices!M:N,A848)&lt;&gt;0,SUMIF(Invoices!M:N,A848,Invoices!N:N)/COUNTIF(Invoices!M:N,A848),0),IF(COUNTIF(Invoices!O:P,A848)&lt;&gt;0,IF(COUNTIF(Invoices!O:P,A848)&lt;&gt;0,SUMIF(Invoices!O:P,A848,Invoices!P:P)/COUNTIF(Invoices!O:P,A848),0),IF(COUNTIF(Invoices!Q:R,A848)&lt;&gt;0,IF(COUNTIF(Invoices!Q:R,A848)&lt;&gt;0,SUMIF(Invoices!Q:R,A848,Invoices!R:R)/COUNTIF(Invoices!Q:R,A848),0),IF(COUNTIF(Invoices!S:T,A848)&lt;&gt;0,IF(COUNTIF(Invoices!S:T,A848)&lt;&gt;0,SUMIF(Invoices!S:T,A848,Invoices!T:T)/COUNTIF(Invoices!S:T,A848),0),IF(COUNTIF(Invoices!U:V,A848)&lt;&gt;0,IF(COUNTIF(Invoices!U:V,A848)&lt;&gt;0,SUMIF(Invoices!U:V,A848,Invoices!V:V)/COUNTIF(Invoices!U:V,A848),0),IF(COUNTIF(Invoices!W:X,A848)&lt;&gt;0,IF(COUNTIF(Invoices!W:X,A848)&lt;&gt;0,SUMIF(Invoices!W:X,A848,Invoices!X:X)/COUNTIF(Invoices!W:X,A848),0),IF(COUNTIF(Invoices!Y:Z,A848)&lt;&gt;0,IF(COUNTIF(Invoices!Y:Z,A848)&lt;&gt;0,SUMIF(Invoices!Y:Z,A848,Invoices!Z:Z)/COUNTIF(Invoices!Y:Z,A848),0),IF(COUNTIF(Invoices!AA:AB,A848)&lt;&gt;0,IF(COUNTIF(Invoices!AA:AB,A848)&lt;&gt;0,SUMIF(Invoices!AA:AB,A848,Invoices!AB:AB)/COUNTIF(Invoices!AA:AB,A848),0),IF(COUNTIF(Invoices!AC:AD,A848)&lt;&gt;0,IF(COUNTIF(Invoices!AC:AD,A848)&lt;&gt;0,SUMIF(Invoices!AC:AD,A848,Invoices!AD:AD)/COUNTIF(Invoices!AC:AD,A848),0),IF(COUNTIF(Invoices!AE:AF,A848)&lt;&gt;0,IF(COUNTIF(Invoices!AE:AF,A848)&lt;&gt;0,SUMIF(Invoices!AE:AF,A848,Invoices!AF:AF)/COUNTIF(Invoices!AE:AF,A848),0),IF(COUNTIF(Invoices!AG:AH,A848)&lt;&gt;0,IF(COUNTIF(Invoices!AG:AH,A848)&lt;&gt;0,SUMIF(Invoices!AG:AH,A848,Invoices!AH:AH)/COUNTIF(Invoices!AG:AH,A848),0),IF(COUNTIF(Invoices!AI:AJ,A848)&lt;&gt;0,IF(COUNTIF(Invoices!AI:AJ,A848)&lt;&gt;0,SUMIF(Invoices!AI:AJ,A848,Invoices!AJ:AJ)/COUNTIF(Invoices!AI:AJ,A848),0),IF(COUNTIF(Invoices!AK:AL,A848)&lt;&gt;0,IF(COUNTIF(Invoices!AK:AL,A848)&lt;&gt;0,SUMIF(Invoices!AK:AL,A848,Invoices!AL:AL)/COUNTIF(Invoices!AK:AL,A848),0),IF(COUNTIF(Invoices!AM:AN,A848)&lt;&gt;0,IF(COUNTIF(Invoices!AM:AN,A848)&lt;&gt;0,SUMIF(Invoices!AM:AN,A848,Invoices!AN:AN)/COUNTIF(Invoices!AM:AN,A848),0),"Not Available")))))))))))))))</f>
        <v>Not Available</v>
      </c>
    </row>
    <row r="849" spans="1:5" ht="13" x14ac:dyDescent="0.15">
      <c r="A849" s="6" t="s">
        <v>2008</v>
      </c>
      <c r="C849" s="6" t="s">
        <v>1363</v>
      </c>
      <c r="D849" s="6" t="s">
        <v>1364</v>
      </c>
      <c r="E849">
        <f ca="1">IF(COUNTIF(Invoices!K:L,A849)&lt;&gt;0,IF(COUNTIF(Invoices!K:L,A849)&lt;&gt;0,SUMIF(Invoices!K:L,A849,Invoices!L:L)/COUNTIF(Invoices!K:L,A849),0),IF(COUNTIF(Invoices!M:N,A849)&lt;&gt;0,IF(COUNTIF(Invoices!M:N,A849)&lt;&gt;0,SUMIF(Invoices!M:N,A849,Invoices!N:N)/COUNTIF(Invoices!M:N,A849),0),IF(COUNTIF(Invoices!O:P,A849)&lt;&gt;0,IF(COUNTIF(Invoices!O:P,A849)&lt;&gt;0,SUMIF(Invoices!O:P,A849,Invoices!P:P)/COUNTIF(Invoices!O:P,A849),0),IF(COUNTIF(Invoices!Q:R,A849)&lt;&gt;0,IF(COUNTIF(Invoices!Q:R,A849)&lt;&gt;0,SUMIF(Invoices!Q:R,A849,Invoices!R:R)/COUNTIF(Invoices!Q:R,A849),0),IF(COUNTIF(Invoices!S:T,A849)&lt;&gt;0,IF(COUNTIF(Invoices!S:T,A849)&lt;&gt;0,SUMIF(Invoices!S:T,A849,Invoices!T:T)/COUNTIF(Invoices!S:T,A849),0),IF(COUNTIF(Invoices!U:V,A849)&lt;&gt;0,IF(COUNTIF(Invoices!U:V,A849)&lt;&gt;0,SUMIF(Invoices!U:V,A849,Invoices!V:V)/COUNTIF(Invoices!U:V,A849),0),IF(COUNTIF(Invoices!W:X,A849)&lt;&gt;0,IF(COUNTIF(Invoices!W:X,A849)&lt;&gt;0,SUMIF(Invoices!W:X,A849,Invoices!X:X)/COUNTIF(Invoices!W:X,A849),0),IF(COUNTIF(Invoices!Y:Z,A849)&lt;&gt;0,IF(COUNTIF(Invoices!Y:Z,A849)&lt;&gt;0,SUMIF(Invoices!Y:Z,A849,Invoices!Z:Z)/COUNTIF(Invoices!Y:Z,A849),0),IF(COUNTIF(Invoices!AA:AB,A849)&lt;&gt;0,IF(COUNTIF(Invoices!AA:AB,A849)&lt;&gt;0,SUMIF(Invoices!AA:AB,A849,Invoices!AB:AB)/COUNTIF(Invoices!AA:AB,A849),0),IF(COUNTIF(Invoices!AC:AD,A849)&lt;&gt;0,IF(COUNTIF(Invoices!AC:AD,A849)&lt;&gt;0,SUMIF(Invoices!AC:AD,A849,Invoices!AD:AD)/COUNTIF(Invoices!AC:AD,A849),0),IF(COUNTIF(Invoices!AE:AF,A849)&lt;&gt;0,IF(COUNTIF(Invoices!AE:AF,A849)&lt;&gt;0,SUMIF(Invoices!AE:AF,A849,Invoices!AF:AF)/COUNTIF(Invoices!AE:AF,A849),0),IF(COUNTIF(Invoices!AG:AH,A849)&lt;&gt;0,IF(COUNTIF(Invoices!AG:AH,A849)&lt;&gt;0,SUMIF(Invoices!AG:AH,A849,Invoices!AH:AH)/COUNTIF(Invoices!AG:AH,A849),0),IF(COUNTIF(Invoices!AI:AJ,A849)&lt;&gt;0,IF(COUNTIF(Invoices!AI:AJ,A849)&lt;&gt;0,SUMIF(Invoices!AI:AJ,A849,Invoices!AJ:AJ)/COUNTIF(Invoices!AI:AJ,A849),0),IF(COUNTIF(Invoices!AK:AL,A849)&lt;&gt;0,IF(COUNTIF(Invoices!AK:AL,A849)&lt;&gt;0,SUMIF(Invoices!AK:AL,A849,Invoices!AL:AL)/COUNTIF(Invoices!AK:AL,A849),0),IF(COUNTIF(Invoices!AM:AN,A849)&lt;&gt;0,IF(COUNTIF(Invoices!AM:AN,A849)&lt;&gt;0,SUMIF(Invoices!AM:AN,A849,Invoices!AN:AN)/COUNTIF(Invoices!AM:AN,A849),0),"Not Available")))))))))))))))</f>
        <v>0.99</v>
      </c>
    </row>
    <row r="850" spans="1:5" ht="13" x14ac:dyDescent="0.15">
      <c r="A850" s="6" t="s">
        <v>2009</v>
      </c>
      <c r="B850" s="6" t="s">
        <v>1754</v>
      </c>
      <c r="C850" s="6" t="s">
        <v>954</v>
      </c>
      <c r="D850" s="6" t="s">
        <v>955</v>
      </c>
      <c r="E850" t="str">
        <f>IF(COUNTIF(Invoices!K:L,A850)&lt;&gt;0,IF(COUNTIF(Invoices!K:L,A850)&lt;&gt;0,SUMIF(Invoices!K:L,A850,Invoices!L:L)/COUNTIF(Invoices!K:L,A850),0),IF(COUNTIF(Invoices!M:N,A850)&lt;&gt;0,IF(COUNTIF(Invoices!M:N,A850)&lt;&gt;0,SUMIF(Invoices!M:N,A850,Invoices!N:N)/COUNTIF(Invoices!M:N,A850),0),IF(COUNTIF(Invoices!O:P,A850)&lt;&gt;0,IF(COUNTIF(Invoices!O:P,A850)&lt;&gt;0,SUMIF(Invoices!O:P,A850,Invoices!P:P)/COUNTIF(Invoices!O:P,A850),0),IF(COUNTIF(Invoices!Q:R,A850)&lt;&gt;0,IF(COUNTIF(Invoices!Q:R,A850)&lt;&gt;0,SUMIF(Invoices!Q:R,A850,Invoices!R:R)/COUNTIF(Invoices!Q:R,A850),0),IF(COUNTIF(Invoices!S:T,A850)&lt;&gt;0,IF(COUNTIF(Invoices!S:T,A850)&lt;&gt;0,SUMIF(Invoices!S:T,A850,Invoices!T:T)/COUNTIF(Invoices!S:T,A850),0),IF(COUNTIF(Invoices!U:V,A850)&lt;&gt;0,IF(COUNTIF(Invoices!U:V,A850)&lt;&gt;0,SUMIF(Invoices!U:V,A850,Invoices!V:V)/COUNTIF(Invoices!U:V,A850),0),IF(COUNTIF(Invoices!W:X,A850)&lt;&gt;0,IF(COUNTIF(Invoices!W:X,A850)&lt;&gt;0,SUMIF(Invoices!W:X,A850,Invoices!X:X)/COUNTIF(Invoices!W:X,A850),0),IF(COUNTIF(Invoices!Y:Z,A850)&lt;&gt;0,IF(COUNTIF(Invoices!Y:Z,A850)&lt;&gt;0,SUMIF(Invoices!Y:Z,A850,Invoices!Z:Z)/COUNTIF(Invoices!Y:Z,A850),0),IF(COUNTIF(Invoices!AA:AB,A850)&lt;&gt;0,IF(COUNTIF(Invoices!AA:AB,A850)&lt;&gt;0,SUMIF(Invoices!AA:AB,A850,Invoices!AB:AB)/COUNTIF(Invoices!AA:AB,A850),0),IF(COUNTIF(Invoices!AC:AD,A850)&lt;&gt;0,IF(COUNTIF(Invoices!AC:AD,A850)&lt;&gt;0,SUMIF(Invoices!AC:AD,A850,Invoices!AD:AD)/COUNTIF(Invoices!AC:AD,A850),0),IF(COUNTIF(Invoices!AE:AF,A850)&lt;&gt;0,IF(COUNTIF(Invoices!AE:AF,A850)&lt;&gt;0,SUMIF(Invoices!AE:AF,A850,Invoices!AF:AF)/COUNTIF(Invoices!AE:AF,A850),0),IF(COUNTIF(Invoices!AG:AH,A850)&lt;&gt;0,IF(COUNTIF(Invoices!AG:AH,A850)&lt;&gt;0,SUMIF(Invoices!AG:AH,A850,Invoices!AH:AH)/COUNTIF(Invoices!AG:AH,A850),0),IF(COUNTIF(Invoices!AI:AJ,A850)&lt;&gt;0,IF(COUNTIF(Invoices!AI:AJ,A850)&lt;&gt;0,SUMIF(Invoices!AI:AJ,A850,Invoices!AJ:AJ)/COUNTIF(Invoices!AI:AJ,A850),0),IF(COUNTIF(Invoices!AK:AL,A850)&lt;&gt;0,IF(COUNTIF(Invoices!AK:AL,A850)&lt;&gt;0,SUMIF(Invoices!AK:AL,A850,Invoices!AL:AL)/COUNTIF(Invoices!AK:AL,A850),0),IF(COUNTIF(Invoices!AM:AN,A850)&lt;&gt;0,IF(COUNTIF(Invoices!AM:AN,A850)&lt;&gt;0,SUMIF(Invoices!AM:AN,A850,Invoices!AN:AN)/COUNTIF(Invoices!AM:AN,A850),0),"Not Available")))))))))))))))</f>
        <v>Not Available</v>
      </c>
    </row>
    <row r="851" spans="1:5" ht="13" x14ac:dyDescent="0.15">
      <c r="A851" s="6" t="s">
        <v>2010</v>
      </c>
      <c r="B851" s="6" t="s">
        <v>573</v>
      </c>
      <c r="C851" s="6" t="s">
        <v>622</v>
      </c>
      <c r="D851" s="6" t="s">
        <v>574</v>
      </c>
      <c r="E851">
        <f ca="1">IF(COUNTIF(Invoices!K:L,A851)&lt;&gt;0,IF(COUNTIF(Invoices!K:L,A851)&lt;&gt;0,SUMIF(Invoices!K:L,A851,Invoices!L:L)/COUNTIF(Invoices!K:L,A851),0),IF(COUNTIF(Invoices!M:N,A851)&lt;&gt;0,IF(COUNTIF(Invoices!M:N,A851)&lt;&gt;0,SUMIF(Invoices!M:N,A851,Invoices!N:N)/COUNTIF(Invoices!M:N,A851),0),IF(COUNTIF(Invoices!O:P,A851)&lt;&gt;0,IF(COUNTIF(Invoices!O:P,A851)&lt;&gt;0,SUMIF(Invoices!O:P,A851,Invoices!P:P)/COUNTIF(Invoices!O:P,A851),0),IF(COUNTIF(Invoices!Q:R,A851)&lt;&gt;0,IF(COUNTIF(Invoices!Q:R,A851)&lt;&gt;0,SUMIF(Invoices!Q:R,A851,Invoices!R:R)/COUNTIF(Invoices!Q:R,A851),0),IF(COUNTIF(Invoices!S:T,A851)&lt;&gt;0,IF(COUNTIF(Invoices!S:T,A851)&lt;&gt;0,SUMIF(Invoices!S:T,A851,Invoices!T:T)/COUNTIF(Invoices!S:T,A851),0),IF(COUNTIF(Invoices!U:V,A851)&lt;&gt;0,IF(COUNTIF(Invoices!U:V,A851)&lt;&gt;0,SUMIF(Invoices!U:V,A851,Invoices!V:V)/COUNTIF(Invoices!U:V,A851),0),IF(COUNTIF(Invoices!W:X,A851)&lt;&gt;0,IF(COUNTIF(Invoices!W:X,A851)&lt;&gt;0,SUMIF(Invoices!W:X,A851,Invoices!X:X)/COUNTIF(Invoices!W:X,A851),0),IF(COUNTIF(Invoices!Y:Z,A851)&lt;&gt;0,IF(COUNTIF(Invoices!Y:Z,A851)&lt;&gt;0,SUMIF(Invoices!Y:Z,A851,Invoices!Z:Z)/COUNTIF(Invoices!Y:Z,A851),0),IF(COUNTIF(Invoices!AA:AB,A851)&lt;&gt;0,IF(COUNTIF(Invoices!AA:AB,A851)&lt;&gt;0,SUMIF(Invoices!AA:AB,A851,Invoices!AB:AB)/COUNTIF(Invoices!AA:AB,A851),0),IF(COUNTIF(Invoices!AC:AD,A851)&lt;&gt;0,IF(COUNTIF(Invoices!AC:AD,A851)&lt;&gt;0,SUMIF(Invoices!AC:AD,A851,Invoices!AD:AD)/COUNTIF(Invoices!AC:AD,A851),0),IF(COUNTIF(Invoices!AE:AF,A851)&lt;&gt;0,IF(COUNTIF(Invoices!AE:AF,A851)&lt;&gt;0,SUMIF(Invoices!AE:AF,A851,Invoices!AF:AF)/COUNTIF(Invoices!AE:AF,A851),0),IF(COUNTIF(Invoices!AG:AH,A851)&lt;&gt;0,IF(COUNTIF(Invoices!AG:AH,A851)&lt;&gt;0,SUMIF(Invoices!AG:AH,A851,Invoices!AH:AH)/COUNTIF(Invoices!AG:AH,A851),0),IF(COUNTIF(Invoices!AI:AJ,A851)&lt;&gt;0,IF(COUNTIF(Invoices!AI:AJ,A851)&lt;&gt;0,SUMIF(Invoices!AI:AJ,A851,Invoices!AJ:AJ)/COUNTIF(Invoices!AI:AJ,A851),0),IF(COUNTIF(Invoices!AK:AL,A851)&lt;&gt;0,IF(COUNTIF(Invoices!AK:AL,A851)&lt;&gt;0,SUMIF(Invoices!AK:AL,A851,Invoices!AL:AL)/COUNTIF(Invoices!AK:AL,A851),0),IF(COUNTIF(Invoices!AM:AN,A851)&lt;&gt;0,IF(COUNTIF(Invoices!AM:AN,A851)&lt;&gt;0,SUMIF(Invoices!AM:AN,A851,Invoices!AN:AN)/COUNTIF(Invoices!AM:AN,A851),0),"Not Available")))))))))))))))</f>
        <v>0.99</v>
      </c>
    </row>
    <row r="852" spans="1:5" ht="13" x14ac:dyDescent="0.15">
      <c r="A852" s="6" t="s">
        <v>2011</v>
      </c>
      <c r="B852" s="6" t="s">
        <v>1316</v>
      </c>
      <c r="C852" s="6" t="s">
        <v>1317</v>
      </c>
      <c r="D852" s="6" t="s">
        <v>1318</v>
      </c>
      <c r="E852">
        <f ca="1">IF(COUNTIF(Invoices!K:L,A852)&lt;&gt;0,IF(COUNTIF(Invoices!K:L,A852)&lt;&gt;0,SUMIF(Invoices!K:L,A852,Invoices!L:L)/COUNTIF(Invoices!K:L,A852),0),IF(COUNTIF(Invoices!M:N,A852)&lt;&gt;0,IF(COUNTIF(Invoices!M:N,A852)&lt;&gt;0,SUMIF(Invoices!M:N,A852,Invoices!N:N)/COUNTIF(Invoices!M:N,A852),0),IF(COUNTIF(Invoices!O:P,A852)&lt;&gt;0,IF(COUNTIF(Invoices!O:P,A852)&lt;&gt;0,SUMIF(Invoices!O:P,A852,Invoices!P:P)/COUNTIF(Invoices!O:P,A852),0),IF(COUNTIF(Invoices!Q:R,A852)&lt;&gt;0,IF(COUNTIF(Invoices!Q:R,A852)&lt;&gt;0,SUMIF(Invoices!Q:R,A852,Invoices!R:R)/COUNTIF(Invoices!Q:R,A852),0),IF(COUNTIF(Invoices!S:T,A852)&lt;&gt;0,IF(COUNTIF(Invoices!S:T,A852)&lt;&gt;0,SUMIF(Invoices!S:T,A852,Invoices!T:T)/COUNTIF(Invoices!S:T,A852),0),IF(COUNTIF(Invoices!U:V,A852)&lt;&gt;0,IF(COUNTIF(Invoices!U:V,A852)&lt;&gt;0,SUMIF(Invoices!U:V,A852,Invoices!V:V)/COUNTIF(Invoices!U:V,A852),0),IF(COUNTIF(Invoices!W:X,A852)&lt;&gt;0,IF(COUNTIF(Invoices!W:X,A852)&lt;&gt;0,SUMIF(Invoices!W:X,A852,Invoices!X:X)/COUNTIF(Invoices!W:X,A852),0),IF(COUNTIF(Invoices!Y:Z,A852)&lt;&gt;0,IF(COUNTIF(Invoices!Y:Z,A852)&lt;&gt;0,SUMIF(Invoices!Y:Z,A852,Invoices!Z:Z)/COUNTIF(Invoices!Y:Z,A852),0),IF(COUNTIF(Invoices!AA:AB,A852)&lt;&gt;0,IF(COUNTIF(Invoices!AA:AB,A852)&lt;&gt;0,SUMIF(Invoices!AA:AB,A852,Invoices!AB:AB)/COUNTIF(Invoices!AA:AB,A852),0),IF(COUNTIF(Invoices!AC:AD,A852)&lt;&gt;0,IF(COUNTIF(Invoices!AC:AD,A852)&lt;&gt;0,SUMIF(Invoices!AC:AD,A852,Invoices!AD:AD)/COUNTIF(Invoices!AC:AD,A852),0),IF(COUNTIF(Invoices!AE:AF,A852)&lt;&gt;0,IF(COUNTIF(Invoices!AE:AF,A852)&lt;&gt;0,SUMIF(Invoices!AE:AF,A852,Invoices!AF:AF)/COUNTIF(Invoices!AE:AF,A852),0),IF(COUNTIF(Invoices!AG:AH,A852)&lt;&gt;0,IF(COUNTIF(Invoices!AG:AH,A852)&lt;&gt;0,SUMIF(Invoices!AG:AH,A852,Invoices!AH:AH)/COUNTIF(Invoices!AG:AH,A852),0),IF(COUNTIF(Invoices!AI:AJ,A852)&lt;&gt;0,IF(COUNTIF(Invoices!AI:AJ,A852)&lt;&gt;0,SUMIF(Invoices!AI:AJ,A852,Invoices!AJ:AJ)/COUNTIF(Invoices!AI:AJ,A852),0),IF(COUNTIF(Invoices!AK:AL,A852)&lt;&gt;0,IF(COUNTIF(Invoices!AK:AL,A852)&lt;&gt;0,SUMIF(Invoices!AK:AL,A852,Invoices!AL:AL)/COUNTIF(Invoices!AK:AL,A852),0),IF(COUNTIF(Invoices!AM:AN,A852)&lt;&gt;0,IF(COUNTIF(Invoices!AM:AN,A852)&lt;&gt;0,SUMIF(Invoices!AM:AN,A852,Invoices!AN:AN)/COUNTIF(Invoices!AM:AN,A852),0),"Not Available")))))))))))))))</f>
        <v>0.99</v>
      </c>
    </row>
    <row r="853" spans="1:5" ht="13" x14ac:dyDescent="0.15">
      <c r="A853" s="6" t="s">
        <v>2012</v>
      </c>
      <c r="C853" s="6" t="s">
        <v>602</v>
      </c>
      <c r="D853" s="6" t="s">
        <v>603</v>
      </c>
      <c r="E853">
        <f ca="1">IF(COUNTIF(Invoices!K:L,A853)&lt;&gt;0,IF(COUNTIF(Invoices!K:L,A853)&lt;&gt;0,SUMIF(Invoices!K:L,A853,Invoices!L:L)/COUNTIF(Invoices!K:L,A853),0),IF(COUNTIF(Invoices!M:N,A853)&lt;&gt;0,IF(COUNTIF(Invoices!M:N,A853)&lt;&gt;0,SUMIF(Invoices!M:N,A853,Invoices!N:N)/COUNTIF(Invoices!M:N,A853),0),IF(COUNTIF(Invoices!O:P,A853)&lt;&gt;0,IF(COUNTIF(Invoices!O:P,A853)&lt;&gt;0,SUMIF(Invoices!O:P,A853,Invoices!P:P)/COUNTIF(Invoices!O:P,A853),0),IF(COUNTIF(Invoices!Q:R,A853)&lt;&gt;0,IF(COUNTIF(Invoices!Q:R,A853)&lt;&gt;0,SUMIF(Invoices!Q:R,A853,Invoices!R:R)/COUNTIF(Invoices!Q:R,A853),0),IF(COUNTIF(Invoices!S:T,A853)&lt;&gt;0,IF(COUNTIF(Invoices!S:T,A853)&lt;&gt;0,SUMIF(Invoices!S:T,A853,Invoices!T:T)/COUNTIF(Invoices!S:T,A853),0),IF(COUNTIF(Invoices!U:V,A853)&lt;&gt;0,IF(COUNTIF(Invoices!U:V,A853)&lt;&gt;0,SUMIF(Invoices!U:V,A853,Invoices!V:V)/COUNTIF(Invoices!U:V,A853),0),IF(COUNTIF(Invoices!W:X,A853)&lt;&gt;0,IF(COUNTIF(Invoices!W:X,A853)&lt;&gt;0,SUMIF(Invoices!W:X,A853,Invoices!X:X)/COUNTIF(Invoices!W:X,A853),0),IF(COUNTIF(Invoices!Y:Z,A853)&lt;&gt;0,IF(COUNTIF(Invoices!Y:Z,A853)&lt;&gt;0,SUMIF(Invoices!Y:Z,A853,Invoices!Z:Z)/COUNTIF(Invoices!Y:Z,A853),0),IF(COUNTIF(Invoices!AA:AB,A853)&lt;&gt;0,IF(COUNTIF(Invoices!AA:AB,A853)&lt;&gt;0,SUMIF(Invoices!AA:AB,A853,Invoices!AB:AB)/COUNTIF(Invoices!AA:AB,A853),0),IF(COUNTIF(Invoices!AC:AD,A853)&lt;&gt;0,IF(COUNTIF(Invoices!AC:AD,A853)&lt;&gt;0,SUMIF(Invoices!AC:AD,A853,Invoices!AD:AD)/COUNTIF(Invoices!AC:AD,A853),0),IF(COUNTIF(Invoices!AE:AF,A853)&lt;&gt;0,IF(COUNTIF(Invoices!AE:AF,A853)&lt;&gt;0,SUMIF(Invoices!AE:AF,A853,Invoices!AF:AF)/COUNTIF(Invoices!AE:AF,A853),0),IF(COUNTIF(Invoices!AG:AH,A853)&lt;&gt;0,IF(COUNTIF(Invoices!AG:AH,A853)&lt;&gt;0,SUMIF(Invoices!AG:AH,A853,Invoices!AH:AH)/COUNTIF(Invoices!AG:AH,A853),0),IF(COUNTIF(Invoices!AI:AJ,A853)&lt;&gt;0,IF(COUNTIF(Invoices!AI:AJ,A853)&lt;&gt;0,SUMIF(Invoices!AI:AJ,A853,Invoices!AJ:AJ)/COUNTIF(Invoices!AI:AJ,A853),0),IF(COUNTIF(Invoices!AK:AL,A853)&lt;&gt;0,IF(COUNTIF(Invoices!AK:AL,A853)&lt;&gt;0,SUMIF(Invoices!AK:AL,A853,Invoices!AL:AL)/COUNTIF(Invoices!AK:AL,A853),0),IF(COUNTIF(Invoices!AM:AN,A853)&lt;&gt;0,IF(COUNTIF(Invoices!AM:AN,A853)&lt;&gt;0,SUMIF(Invoices!AM:AN,A853,Invoices!AN:AN)/COUNTIF(Invoices!AM:AN,A853),0),"Not Available")))))))))))))))</f>
        <v>0.99</v>
      </c>
    </row>
    <row r="854" spans="1:5" ht="13" x14ac:dyDescent="0.15">
      <c r="A854" s="6" t="s">
        <v>2013</v>
      </c>
      <c r="C854" s="6" t="s">
        <v>1133</v>
      </c>
      <c r="D854" s="6" t="s">
        <v>600</v>
      </c>
      <c r="E854">
        <f ca="1">IF(COUNTIF(Invoices!K:L,A854)&lt;&gt;0,IF(COUNTIF(Invoices!K:L,A854)&lt;&gt;0,SUMIF(Invoices!K:L,A854,Invoices!L:L)/COUNTIF(Invoices!K:L,A854),0),IF(COUNTIF(Invoices!M:N,A854)&lt;&gt;0,IF(COUNTIF(Invoices!M:N,A854)&lt;&gt;0,SUMIF(Invoices!M:N,A854,Invoices!N:N)/COUNTIF(Invoices!M:N,A854),0),IF(COUNTIF(Invoices!O:P,A854)&lt;&gt;0,IF(COUNTIF(Invoices!O:P,A854)&lt;&gt;0,SUMIF(Invoices!O:P,A854,Invoices!P:P)/COUNTIF(Invoices!O:P,A854),0),IF(COUNTIF(Invoices!Q:R,A854)&lt;&gt;0,IF(COUNTIF(Invoices!Q:R,A854)&lt;&gt;0,SUMIF(Invoices!Q:R,A854,Invoices!R:R)/COUNTIF(Invoices!Q:R,A854),0),IF(COUNTIF(Invoices!S:T,A854)&lt;&gt;0,IF(COUNTIF(Invoices!S:T,A854)&lt;&gt;0,SUMIF(Invoices!S:T,A854,Invoices!T:T)/COUNTIF(Invoices!S:T,A854),0),IF(COUNTIF(Invoices!U:V,A854)&lt;&gt;0,IF(COUNTIF(Invoices!U:V,A854)&lt;&gt;0,SUMIF(Invoices!U:V,A854,Invoices!V:V)/COUNTIF(Invoices!U:V,A854),0),IF(COUNTIF(Invoices!W:X,A854)&lt;&gt;0,IF(COUNTIF(Invoices!W:X,A854)&lt;&gt;0,SUMIF(Invoices!W:X,A854,Invoices!X:X)/COUNTIF(Invoices!W:X,A854),0),IF(COUNTIF(Invoices!Y:Z,A854)&lt;&gt;0,IF(COUNTIF(Invoices!Y:Z,A854)&lt;&gt;0,SUMIF(Invoices!Y:Z,A854,Invoices!Z:Z)/COUNTIF(Invoices!Y:Z,A854),0),IF(COUNTIF(Invoices!AA:AB,A854)&lt;&gt;0,IF(COUNTIF(Invoices!AA:AB,A854)&lt;&gt;0,SUMIF(Invoices!AA:AB,A854,Invoices!AB:AB)/COUNTIF(Invoices!AA:AB,A854),0),IF(COUNTIF(Invoices!AC:AD,A854)&lt;&gt;0,IF(COUNTIF(Invoices!AC:AD,A854)&lt;&gt;0,SUMIF(Invoices!AC:AD,A854,Invoices!AD:AD)/COUNTIF(Invoices!AC:AD,A854),0),IF(COUNTIF(Invoices!AE:AF,A854)&lt;&gt;0,IF(COUNTIF(Invoices!AE:AF,A854)&lt;&gt;0,SUMIF(Invoices!AE:AF,A854,Invoices!AF:AF)/COUNTIF(Invoices!AE:AF,A854),0),IF(COUNTIF(Invoices!AG:AH,A854)&lt;&gt;0,IF(COUNTIF(Invoices!AG:AH,A854)&lt;&gt;0,SUMIF(Invoices!AG:AH,A854,Invoices!AH:AH)/COUNTIF(Invoices!AG:AH,A854),0),IF(COUNTIF(Invoices!AI:AJ,A854)&lt;&gt;0,IF(COUNTIF(Invoices!AI:AJ,A854)&lt;&gt;0,SUMIF(Invoices!AI:AJ,A854,Invoices!AJ:AJ)/COUNTIF(Invoices!AI:AJ,A854),0),IF(COUNTIF(Invoices!AK:AL,A854)&lt;&gt;0,IF(COUNTIF(Invoices!AK:AL,A854)&lt;&gt;0,SUMIF(Invoices!AK:AL,A854,Invoices!AL:AL)/COUNTIF(Invoices!AK:AL,A854),0),IF(COUNTIF(Invoices!AM:AN,A854)&lt;&gt;0,IF(COUNTIF(Invoices!AM:AN,A854)&lt;&gt;0,SUMIF(Invoices!AM:AN,A854,Invoices!AN:AN)/COUNTIF(Invoices!AM:AN,A854),0),"Not Available")))))))))))))))</f>
        <v>0.99</v>
      </c>
    </row>
    <row r="855" spans="1:5" ht="13" x14ac:dyDescent="0.15">
      <c r="A855" s="6" t="s">
        <v>2014</v>
      </c>
      <c r="C855" s="6" t="s">
        <v>1391</v>
      </c>
      <c r="D855" s="6" t="s">
        <v>673</v>
      </c>
      <c r="E855" t="str">
        <f>IF(COUNTIF(Invoices!K:L,A855)&lt;&gt;0,IF(COUNTIF(Invoices!K:L,A855)&lt;&gt;0,SUMIF(Invoices!K:L,A855,Invoices!L:L)/COUNTIF(Invoices!K:L,A855),0),IF(COUNTIF(Invoices!M:N,A855)&lt;&gt;0,IF(COUNTIF(Invoices!M:N,A855)&lt;&gt;0,SUMIF(Invoices!M:N,A855,Invoices!N:N)/COUNTIF(Invoices!M:N,A855),0),IF(COUNTIF(Invoices!O:P,A855)&lt;&gt;0,IF(COUNTIF(Invoices!O:P,A855)&lt;&gt;0,SUMIF(Invoices!O:P,A855,Invoices!P:P)/COUNTIF(Invoices!O:P,A855),0),IF(COUNTIF(Invoices!Q:R,A855)&lt;&gt;0,IF(COUNTIF(Invoices!Q:R,A855)&lt;&gt;0,SUMIF(Invoices!Q:R,A855,Invoices!R:R)/COUNTIF(Invoices!Q:R,A855),0),IF(COUNTIF(Invoices!S:T,A855)&lt;&gt;0,IF(COUNTIF(Invoices!S:T,A855)&lt;&gt;0,SUMIF(Invoices!S:T,A855,Invoices!T:T)/COUNTIF(Invoices!S:T,A855),0),IF(COUNTIF(Invoices!U:V,A855)&lt;&gt;0,IF(COUNTIF(Invoices!U:V,A855)&lt;&gt;0,SUMIF(Invoices!U:V,A855,Invoices!V:V)/COUNTIF(Invoices!U:V,A855),0),IF(COUNTIF(Invoices!W:X,A855)&lt;&gt;0,IF(COUNTIF(Invoices!W:X,A855)&lt;&gt;0,SUMIF(Invoices!W:X,A855,Invoices!X:X)/COUNTIF(Invoices!W:X,A855),0),IF(COUNTIF(Invoices!Y:Z,A855)&lt;&gt;0,IF(COUNTIF(Invoices!Y:Z,A855)&lt;&gt;0,SUMIF(Invoices!Y:Z,A855,Invoices!Z:Z)/COUNTIF(Invoices!Y:Z,A855),0),IF(COUNTIF(Invoices!AA:AB,A855)&lt;&gt;0,IF(COUNTIF(Invoices!AA:AB,A855)&lt;&gt;0,SUMIF(Invoices!AA:AB,A855,Invoices!AB:AB)/COUNTIF(Invoices!AA:AB,A855),0),IF(COUNTIF(Invoices!AC:AD,A855)&lt;&gt;0,IF(COUNTIF(Invoices!AC:AD,A855)&lt;&gt;0,SUMIF(Invoices!AC:AD,A855,Invoices!AD:AD)/COUNTIF(Invoices!AC:AD,A855),0),IF(COUNTIF(Invoices!AE:AF,A855)&lt;&gt;0,IF(COUNTIF(Invoices!AE:AF,A855)&lt;&gt;0,SUMIF(Invoices!AE:AF,A855,Invoices!AF:AF)/COUNTIF(Invoices!AE:AF,A855),0),IF(COUNTIF(Invoices!AG:AH,A855)&lt;&gt;0,IF(COUNTIF(Invoices!AG:AH,A855)&lt;&gt;0,SUMIF(Invoices!AG:AH,A855,Invoices!AH:AH)/COUNTIF(Invoices!AG:AH,A855),0),IF(COUNTIF(Invoices!AI:AJ,A855)&lt;&gt;0,IF(COUNTIF(Invoices!AI:AJ,A855)&lt;&gt;0,SUMIF(Invoices!AI:AJ,A855,Invoices!AJ:AJ)/COUNTIF(Invoices!AI:AJ,A855),0),IF(COUNTIF(Invoices!AK:AL,A855)&lt;&gt;0,IF(COUNTIF(Invoices!AK:AL,A855)&lt;&gt;0,SUMIF(Invoices!AK:AL,A855,Invoices!AL:AL)/COUNTIF(Invoices!AK:AL,A855),0),IF(COUNTIF(Invoices!AM:AN,A855)&lt;&gt;0,IF(COUNTIF(Invoices!AM:AN,A855)&lt;&gt;0,SUMIF(Invoices!AM:AN,A855,Invoices!AN:AN)/COUNTIF(Invoices!AM:AN,A855),0),"Not Available")))))))))))))))</f>
        <v>Not Available</v>
      </c>
    </row>
    <row r="856" spans="1:5" ht="13" x14ac:dyDescent="0.15">
      <c r="A856" s="6" t="s">
        <v>2015</v>
      </c>
      <c r="B856" s="6" t="s">
        <v>2016</v>
      </c>
      <c r="C856" s="6" t="s">
        <v>520</v>
      </c>
      <c r="D856" s="6" t="s">
        <v>522</v>
      </c>
      <c r="E856" t="str">
        <f>IF(COUNTIF(Invoices!K:L,A856)&lt;&gt;0,IF(COUNTIF(Invoices!K:L,A856)&lt;&gt;0,SUMIF(Invoices!K:L,A856,Invoices!L:L)/COUNTIF(Invoices!K:L,A856),0),IF(COUNTIF(Invoices!M:N,A856)&lt;&gt;0,IF(COUNTIF(Invoices!M:N,A856)&lt;&gt;0,SUMIF(Invoices!M:N,A856,Invoices!N:N)/COUNTIF(Invoices!M:N,A856),0),IF(COUNTIF(Invoices!O:P,A856)&lt;&gt;0,IF(COUNTIF(Invoices!O:P,A856)&lt;&gt;0,SUMIF(Invoices!O:P,A856,Invoices!P:P)/COUNTIF(Invoices!O:P,A856),0),IF(COUNTIF(Invoices!Q:R,A856)&lt;&gt;0,IF(COUNTIF(Invoices!Q:R,A856)&lt;&gt;0,SUMIF(Invoices!Q:R,A856,Invoices!R:R)/COUNTIF(Invoices!Q:R,A856),0),IF(COUNTIF(Invoices!S:T,A856)&lt;&gt;0,IF(COUNTIF(Invoices!S:T,A856)&lt;&gt;0,SUMIF(Invoices!S:T,A856,Invoices!T:T)/COUNTIF(Invoices!S:T,A856),0),IF(COUNTIF(Invoices!U:V,A856)&lt;&gt;0,IF(COUNTIF(Invoices!U:V,A856)&lt;&gt;0,SUMIF(Invoices!U:V,A856,Invoices!V:V)/COUNTIF(Invoices!U:V,A856),0),IF(COUNTIF(Invoices!W:X,A856)&lt;&gt;0,IF(COUNTIF(Invoices!W:X,A856)&lt;&gt;0,SUMIF(Invoices!W:X,A856,Invoices!X:X)/COUNTIF(Invoices!W:X,A856),0),IF(COUNTIF(Invoices!Y:Z,A856)&lt;&gt;0,IF(COUNTIF(Invoices!Y:Z,A856)&lt;&gt;0,SUMIF(Invoices!Y:Z,A856,Invoices!Z:Z)/COUNTIF(Invoices!Y:Z,A856),0),IF(COUNTIF(Invoices!AA:AB,A856)&lt;&gt;0,IF(COUNTIF(Invoices!AA:AB,A856)&lt;&gt;0,SUMIF(Invoices!AA:AB,A856,Invoices!AB:AB)/COUNTIF(Invoices!AA:AB,A856),0),IF(COUNTIF(Invoices!AC:AD,A856)&lt;&gt;0,IF(COUNTIF(Invoices!AC:AD,A856)&lt;&gt;0,SUMIF(Invoices!AC:AD,A856,Invoices!AD:AD)/COUNTIF(Invoices!AC:AD,A856),0),IF(COUNTIF(Invoices!AE:AF,A856)&lt;&gt;0,IF(COUNTIF(Invoices!AE:AF,A856)&lt;&gt;0,SUMIF(Invoices!AE:AF,A856,Invoices!AF:AF)/COUNTIF(Invoices!AE:AF,A856),0),IF(COUNTIF(Invoices!AG:AH,A856)&lt;&gt;0,IF(COUNTIF(Invoices!AG:AH,A856)&lt;&gt;0,SUMIF(Invoices!AG:AH,A856,Invoices!AH:AH)/COUNTIF(Invoices!AG:AH,A856),0),IF(COUNTIF(Invoices!AI:AJ,A856)&lt;&gt;0,IF(COUNTIF(Invoices!AI:AJ,A856)&lt;&gt;0,SUMIF(Invoices!AI:AJ,A856,Invoices!AJ:AJ)/COUNTIF(Invoices!AI:AJ,A856),0),IF(COUNTIF(Invoices!AK:AL,A856)&lt;&gt;0,IF(COUNTIF(Invoices!AK:AL,A856)&lt;&gt;0,SUMIF(Invoices!AK:AL,A856,Invoices!AL:AL)/COUNTIF(Invoices!AK:AL,A856),0),IF(COUNTIF(Invoices!AM:AN,A856)&lt;&gt;0,IF(COUNTIF(Invoices!AM:AN,A856)&lt;&gt;0,SUMIF(Invoices!AM:AN,A856,Invoices!AN:AN)/COUNTIF(Invoices!AM:AN,A856),0),"Not Available")))))))))))))))</f>
        <v>Not Available</v>
      </c>
    </row>
    <row r="857" spans="1:5" ht="13" x14ac:dyDescent="0.15">
      <c r="A857" s="6" t="s">
        <v>2017</v>
      </c>
      <c r="B857" s="6" t="s">
        <v>731</v>
      </c>
      <c r="C857" s="6" t="s">
        <v>732</v>
      </c>
      <c r="D857" s="6" t="s">
        <v>731</v>
      </c>
      <c r="E857">
        <f ca="1">IF(COUNTIF(Invoices!K:L,A857)&lt;&gt;0,IF(COUNTIF(Invoices!K:L,A857)&lt;&gt;0,SUMIF(Invoices!K:L,A857,Invoices!L:L)/COUNTIF(Invoices!K:L,A857),0),IF(COUNTIF(Invoices!M:N,A857)&lt;&gt;0,IF(COUNTIF(Invoices!M:N,A857)&lt;&gt;0,SUMIF(Invoices!M:N,A857,Invoices!N:N)/COUNTIF(Invoices!M:N,A857),0),IF(COUNTIF(Invoices!O:P,A857)&lt;&gt;0,IF(COUNTIF(Invoices!O:P,A857)&lt;&gt;0,SUMIF(Invoices!O:P,A857,Invoices!P:P)/COUNTIF(Invoices!O:P,A857),0),IF(COUNTIF(Invoices!Q:R,A857)&lt;&gt;0,IF(COUNTIF(Invoices!Q:R,A857)&lt;&gt;0,SUMIF(Invoices!Q:R,A857,Invoices!R:R)/COUNTIF(Invoices!Q:R,A857),0),IF(COUNTIF(Invoices!S:T,A857)&lt;&gt;0,IF(COUNTIF(Invoices!S:T,A857)&lt;&gt;0,SUMIF(Invoices!S:T,A857,Invoices!T:T)/COUNTIF(Invoices!S:T,A857),0),IF(COUNTIF(Invoices!U:V,A857)&lt;&gt;0,IF(COUNTIF(Invoices!U:V,A857)&lt;&gt;0,SUMIF(Invoices!U:V,A857,Invoices!V:V)/COUNTIF(Invoices!U:V,A857),0),IF(COUNTIF(Invoices!W:X,A857)&lt;&gt;0,IF(COUNTIF(Invoices!W:X,A857)&lt;&gt;0,SUMIF(Invoices!W:X,A857,Invoices!X:X)/COUNTIF(Invoices!W:X,A857),0),IF(COUNTIF(Invoices!Y:Z,A857)&lt;&gt;0,IF(COUNTIF(Invoices!Y:Z,A857)&lt;&gt;0,SUMIF(Invoices!Y:Z,A857,Invoices!Z:Z)/COUNTIF(Invoices!Y:Z,A857),0),IF(COUNTIF(Invoices!AA:AB,A857)&lt;&gt;0,IF(COUNTIF(Invoices!AA:AB,A857)&lt;&gt;0,SUMIF(Invoices!AA:AB,A857,Invoices!AB:AB)/COUNTIF(Invoices!AA:AB,A857),0),IF(COUNTIF(Invoices!AC:AD,A857)&lt;&gt;0,IF(COUNTIF(Invoices!AC:AD,A857)&lt;&gt;0,SUMIF(Invoices!AC:AD,A857,Invoices!AD:AD)/COUNTIF(Invoices!AC:AD,A857),0),IF(COUNTIF(Invoices!AE:AF,A857)&lt;&gt;0,IF(COUNTIF(Invoices!AE:AF,A857)&lt;&gt;0,SUMIF(Invoices!AE:AF,A857,Invoices!AF:AF)/COUNTIF(Invoices!AE:AF,A857),0),IF(COUNTIF(Invoices!AG:AH,A857)&lt;&gt;0,IF(COUNTIF(Invoices!AG:AH,A857)&lt;&gt;0,SUMIF(Invoices!AG:AH,A857,Invoices!AH:AH)/COUNTIF(Invoices!AG:AH,A857),0),IF(COUNTIF(Invoices!AI:AJ,A857)&lt;&gt;0,IF(COUNTIF(Invoices!AI:AJ,A857)&lt;&gt;0,SUMIF(Invoices!AI:AJ,A857,Invoices!AJ:AJ)/COUNTIF(Invoices!AI:AJ,A857),0),IF(COUNTIF(Invoices!AK:AL,A857)&lt;&gt;0,IF(COUNTIF(Invoices!AK:AL,A857)&lt;&gt;0,SUMIF(Invoices!AK:AL,A857,Invoices!AL:AL)/COUNTIF(Invoices!AK:AL,A857),0),IF(COUNTIF(Invoices!AM:AN,A857)&lt;&gt;0,IF(COUNTIF(Invoices!AM:AN,A857)&lt;&gt;0,SUMIF(Invoices!AM:AN,A857,Invoices!AN:AN)/COUNTIF(Invoices!AM:AN,A857),0),"Not Available")))))))))))))))</f>
        <v>0.99</v>
      </c>
    </row>
    <row r="858" spans="1:5" ht="13" x14ac:dyDescent="0.15">
      <c r="A858" s="6" t="s">
        <v>2018</v>
      </c>
      <c r="B858" s="6" t="s">
        <v>2019</v>
      </c>
      <c r="C858" s="6" t="s">
        <v>950</v>
      </c>
      <c r="D858" s="6" t="s">
        <v>655</v>
      </c>
      <c r="E858" t="str">
        <f>IF(COUNTIF(Invoices!K:L,A858)&lt;&gt;0,IF(COUNTIF(Invoices!K:L,A858)&lt;&gt;0,SUMIF(Invoices!K:L,A858,Invoices!L:L)/COUNTIF(Invoices!K:L,A858),0),IF(COUNTIF(Invoices!M:N,A858)&lt;&gt;0,IF(COUNTIF(Invoices!M:N,A858)&lt;&gt;0,SUMIF(Invoices!M:N,A858,Invoices!N:N)/COUNTIF(Invoices!M:N,A858),0),IF(COUNTIF(Invoices!O:P,A858)&lt;&gt;0,IF(COUNTIF(Invoices!O:P,A858)&lt;&gt;0,SUMIF(Invoices!O:P,A858,Invoices!P:P)/COUNTIF(Invoices!O:P,A858),0),IF(COUNTIF(Invoices!Q:R,A858)&lt;&gt;0,IF(COUNTIF(Invoices!Q:R,A858)&lt;&gt;0,SUMIF(Invoices!Q:R,A858,Invoices!R:R)/COUNTIF(Invoices!Q:R,A858),0),IF(COUNTIF(Invoices!S:T,A858)&lt;&gt;0,IF(COUNTIF(Invoices!S:T,A858)&lt;&gt;0,SUMIF(Invoices!S:T,A858,Invoices!T:T)/COUNTIF(Invoices!S:T,A858),0),IF(COUNTIF(Invoices!U:V,A858)&lt;&gt;0,IF(COUNTIF(Invoices!U:V,A858)&lt;&gt;0,SUMIF(Invoices!U:V,A858,Invoices!V:V)/COUNTIF(Invoices!U:V,A858),0),IF(COUNTIF(Invoices!W:X,A858)&lt;&gt;0,IF(COUNTIF(Invoices!W:X,A858)&lt;&gt;0,SUMIF(Invoices!W:X,A858,Invoices!X:X)/COUNTIF(Invoices!W:X,A858),0),IF(COUNTIF(Invoices!Y:Z,A858)&lt;&gt;0,IF(COUNTIF(Invoices!Y:Z,A858)&lt;&gt;0,SUMIF(Invoices!Y:Z,A858,Invoices!Z:Z)/COUNTIF(Invoices!Y:Z,A858),0),IF(COUNTIF(Invoices!AA:AB,A858)&lt;&gt;0,IF(COUNTIF(Invoices!AA:AB,A858)&lt;&gt;0,SUMIF(Invoices!AA:AB,A858,Invoices!AB:AB)/COUNTIF(Invoices!AA:AB,A858),0),IF(COUNTIF(Invoices!AC:AD,A858)&lt;&gt;0,IF(COUNTIF(Invoices!AC:AD,A858)&lt;&gt;0,SUMIF(Invoices!AC:AD,A858,Invoices!AD:AD)/COUNTIF(Invoices!AC:AD,A858),0),IF(COUNTIF(Invoices!AE:AF,A858)&lt;&gt;0,IF(COUNTIF(Invoices!AE:AF,A858)&lt;&gt;0,SUMIF(Invoices!AE:AF,A858,Invoices!AF:AF)/COUNTIF(Invoices!AE:AF,A858),0),IF(COUNTIF(Invoices!AG:AH,A858)&lt;&gt;0,IF(COUNTIF(Invoices!AG:AH,A858)&lt;&gt;0,SUMIF(Invoices!AG:AH,A858,Invoices!AH:AH)/COUNTIF(Invoices!AG:AH,A858),0),IF(COUNTIF(Invoices!AI:AJ,A858)&lt;&gt;0,IF(COUNTIF(Invoices!AI:AJ,A858)&lt;&gt;0,SUMIF(Invoices!AI:AJ,A858,Invoices!AJ:AJ)/COUNTIF(Invoices!AI:AJ,A858),0),IF(COUNTIF(Invoices!AK:AL,A858)&lt;&gt;0,IF(COUNTIF(Invoices!AK:AL,A858)&lt;&gt;0,SUMIF(Invoices!AK:AL,A858,Invoices!AL:AL)/COUNTIF(Invoices!AK:AL,A858),0),IF(COUNTIF(Invoices!AM:AN,A858)&lt;&gt;0,IF(COUNTIF(Invoices!AM:AN,A858)&lt;&gt;0,SUMIF(Invoices!AM:AN,A858,Invoices!AN:AN)/COUNTIF(Invoices!AM:AN,A858),0),"Not Available")))))))))))))))</f>
        <v>Not Available</v>
      </c>
    </row>
    <row r="859" spans="1:5" ht="13" x14ac:dyDescent="0.15">
      <c r="A859" s="6" t="s">
        <v>2020</v>
      </c>
      <c r="B859" s="6" t="s">
        <v>2021</v>
      </c>
      <c r="C859" s="6" t="s">
        <v>1195</v>
      </c>
      <c r="D859" s="6" t="s">
        <v>863</v>
      </c>
      <c r="E859" t="str">
        <f>IF(COUNTIF(Invoices!K:L,A859)&lt;&gt;0,IF(COUNTIF(Invoices!K:L,A859)&lt;&gt;0,SUMIF(Invoices!K:L,A859,Invoices!L:L)/COUNTIF(Invoices!K:L,A859),0),IF(COUNTIF(Invoices!M:N,A859)&lt;&gt;0,IF(COUNTIF(Invoices!M:N,A859)&lt;&gt;0,SUMIF(Invoices!M:N,A859,Invoices!N:N)/COUNTIF(Invoices!M:N,A859),0),IF(COUNTIF(Invoices!O:P,A859)&lt;&gt;0,IF(COUNTIF(Invoices!O:P,A859)&lt;&gt;0,SUMIF(Invoices!O:P,A859,Invoices!P:P)/COUNTIF(Invoices!O:P,A859),0),IF(COUNTIF(Invoices!Q:R,A859)&lt;&gt;0,IF(COUNTIF(Invoices!Q:R,A859)&lt;&gt;0,SUMIF(Invoices!Q:R,A859,Invoices!R:R)/COUNTIF(Invoices!Q:R,A859),0),IF(COUNTIF(Invoices!S:T,A859)&lt;&gt;0,IF(COUNTIF(Invoices!S:T,A859)&lt;&gt;0,SUMIF(Invoices!S:T,A859,Invoices!T:T)/COUNTIF(Invoices!S:T,A859),0),IF(COUNTIF(Invoices!U:V,A859)&lt;&gt;0,IF(COUNTIF(Invoices!U:V,A859)&lt;&gt;0,SUMIF(Invoices!U:V,A859,Invoices!V:V)/COUNTIF(Invoices!U:V,A859),0),IF(COUNTIF(Invoices!W:X,A859)&lt;&gt;0,IF(COUNTIF(Invoices!W:X,A859)&lt;&gt;0,SUMIF(Invoices!W:X,A859,Invoices!X:X)/COUNTIF(Invoices!W:X,A859),0),IF(COUNTIF(Invoices!Y:Z,A859)&lt;&gt;0,IF(COUNTIF(Invoices!Y:Z,A859)&lt;&gt;0,SUMIF(Invoices!Y:Z,A859,Invoices!Z:Z)/COUNTIF(Invoices!Y:Z,A859),0),IF(COUNTIF(Invoices!AA:AB,A859)&lt;&gt;0,IF(COUNTIF(Invoices!AA:AB,A859)&lt;&gt;0,SUMIF(Invoices!AA:AB,A859,Invoices!AB:AB)/COUNTIF(Invoices!AA:AB,A859),0),IF(COUNTIF(Invoices!AC:AD,A859)&lt;&gt;0,IF(COUNTIF(Invoices!AC:AD,A859)&lt;&gt;0,SUMIF(Invoices!AC:AD,A859,Invoices!AD:AD)/COUNTIF(Invoices!AC:AD,A859),0),IF(COUNTIF(Invoices!AE:AF,A859)&lt;&gt;0,IF(COUNTIF(Invoices!AE:AF,A859)&lt;&gt;0,SUMIF(Invoices!AE:AF,A859,Invoices!AF:AF)/COUNTIF(Invoices!AE:AF,A859),0),IF(COUNTIF(Invoices!AG:AH,A859)&lt;&gt;0,IF(COUNTIF(Invoices!AG:AH,A859)&lt;&gt;0,SUMIF(Invoices!AG:AH,A859,Invoices!AH:AH)/COUNTIF(Invoices!AG:AH,A859),0),IF(COUNTIF(Invoices!AI:AJ,A859)&lt;&gt;0,IF(COUNTIF(Invoices!AI:AJ,A859)&lt;&gt;0,SUMIF(Invoices!AI:AJ,A859,Invoices!AJ:AJ)/COUNTIF(Invoices!AI:AJ,A859),0),IF(COUNTIF(Invoices!AK:AL,A859)&lt;&gt;0,IF(COUNTIF(Invoices!AK:AL,A859)&lt;&gt;0,SUMIF(Invoices!AK:AL,A859,Invoices!AL:AL)/COUNTIF(Invoices!AK:AL,A859),0),IF(COUNTIF(Invoices!AM:AN,A859)&lt;&gt;0,IF(COUNTIF(Invoices!AM:AN,A859)&lt;&gt;0,SUMIF(Invoices!AM:AN,A859,Invoices!AN:AN)/COUNTIF(Invoices!AM:AN,A859),0),"Not Available")))))))))))))))</f>
        <v>Not Available</v>
      </c>
    </row>
    <row r="860" spans="1:5" ht="13" x14ac:dyDescent="0.15">
      <c r="A860" s="6" t="s">
        <v>2022</v>
      </c>
      <c r="B860" s="6" t="s">
        <v>2023</v>
      </c>
      <c r="C860" s="6" t="s">
        <v>2024</v>
      </c>
      <c r="D860" s="6" t="s">
        <v>779</v>
      </c>
      <c r="E860" t="str">
        <f>IF(COUNTIF(Invoices!K:L,A860)&lt;&gt;0,IF(COUNTIF(Invoices!K:L,A860)&lt;&gt;0,SUMIF(Invoices!K:L,A860,Invoices!L:L)/COUNTIF(Invoices!K:L,A860),0),IF(COUNTIF(Invoices!M:N,A860)&lt;&gt;0,IF(COUNTIF(Invoices!M:N,A860)&lt;&gt;0,SUMIF(Invoices!M:N,A860,Invoices!N:N)/COUNTIF(Invoices!M:N,A860),0),IF(COUNTIF(Invoices!O:P,A860)&lt;&gt;0,IF(COUNTIF(Invoices!O:P,A860)&lt;&gt;0,SUMIF(Invoices!O:P,A860,Invoices!P:P)/COUNTIF(Invoices!O:P,A860),0),IF(COUNTIF(Invoices!Q:R,A860)&lt;&gt;0,IF(COUNTIF(Invoices!Q:R,A860)&lt;&gt;0,SUMIF(Invoices!Q:R,A860,Invoices!R:R)/COUNTIF(Invoices!Q:R,A860),0),IF(COUNTIF(Invoices!S:T,A860)&lt;&gt;0,IF(COUNTIF(Invoices!S:T,A860)&lt;&gt;0,SUMIF(Invoices!S:T,A860,Invoices!T:T)/COUNTIF(Invoices!S:T,A860),0),IF(COUNTIF(Invoices!U:V,A860)&lt;&gt;0,IF(COUNTIF(Invoices!U:V,A860)&lt;&gt;0,SUMIF(Invoices!U:V,A860,Invoices!V:V)/COUNTIF(Invoices!U:V,A860),0),IF(COUNTIF(Invoices!W:X,A860)&lt;&gt;0,IF(COUNTIF(Invoices!W:X,A860)&lt;&gt;0,SUMIF(Invoices!W:X,A860,Invoices!X:X)/COUNTIF(Invoices!W:X,A860),0),IF(COUNTIF(Invoices!Y:Z,A860)&lt;&gt;0,IF(COUNTIF(Invoices!Y:Z,A860)&lt;&gt;0,SUMIF(Invoices!Y:Z,A860,Invoices!Z:Z)/COUNTIF(Invoices!Y:Z,A860),0),IF(COUNTIF(Invoices!AA:AB,A860)&lt;&gt;0,IF(COUNTIF(Invoices!AA:AB,A860)&lt;&gt;0,SUMIF(Invoices!AA:AB,A860,Invoices!AB:AB)/COUNTIF(Invoices!AA:AB,A860),0),IF(COUNTIF(Invoices!AC:AD,A860)&lt;&gt;0,IF(COUNTIF(Invoices!AC:AD,A860)&lt;&gt;0,SUMIF(Invoices!AC:AD,A860,Invoices!AD:AD)/COUNTIF(Invoices!AC:AD,A860),0),IF(COUNTIF(Invoices!AE:AF,A860)&lt;&gt;0,IF(COUNTIF(Invoices!AE:AF,A860)&lt;&gt;0,SUMIF(Invoices!AE:AF,A860,Invoices!AF:AF)/COUNTIF(Invoices!AE:AF,A860),0),IF(COUNTIF(Invoices!AG:AH,A860)&lt;&gt;0,IF(COUNTIF(Invoices!AG:AH,A860)&lt;&gt;0,SUMIF(Invoices!AG:AH,A860,Invoices!AH:AH)/COUNTIF(Invoices!AG:AH,A860),0),IF(COUNTIF(Invoices!AI:AJ,A860)&lt;&gt;0,IF(COUNTIF(Invoices!AI:AJ,A860)&lt;&gt;0,SUMIF(Invoices!AI:AJ,A860,Invoices!AJ:AJ)/COUNTIF(Invoices!AI:AJ,A860),0),IF(COUNTIF(Invoices!AK:AL,A860)&lt;&gt;0,IF(COUNTIF(Invoices!AK:AL,A860)&lt;&gt;0,SUMIF(Invoices!AK:AL,A860,Invoices!AL:AL)/COUNTIF(Invoices!AK:AL,A860),0),IF(COUNTIF(Invoices!AM:AN,A860)&lt;&gt;0,IF(COUNTIF(Invoices!AM:AN,A860)&lt;&gt;0,SUMIF(Invoices!AM:AN,A860,Invoices!AN:AN)/COUNTIF(Invoices!AM:AN,A860),0),"Not Available")))))))))))))))</f>
        <v>Not Available</v>
      </c>
    </row>
    <row r="861" spans="1:5" ht="13" x14ac:dyDescent="0.15">
      <c r="A861" s="6" t="s">
        <v>2025</v>
      </c>
      <c r="C861" s="6" t="s">
        <v>1640</v>
      </c>
      <c r="D861" s="6" t="s">
        <v>1641</v>
      </c>
      <c r="E861" t="str">
        <f>IF(COUNTIF(Invoices!K:L,A861)&lt;&gt;0,IF(COUNTIF(Invoices!K:L,A861)&lt;&gt;0,SUMIF(Invoices!K:L,A861,Invoices!L:L)/COUNTIF(Invoices!K:L,A861),0),IF(COUNTIF(Invoices!M:N,A861)&lt;&gt;0,IF(COUNTIF(Invoices!M:N,A861)&lt;&gt;0,SUMIF(Invoices!M:N,A861,Invoices!N:N)/COUNTIF(Invoices!M:N,A861),0),IF(COUNTIF(Invoices!O:P,A861)&lt;&gt;0,IF(COUNTIF(Invoices!O:P,A861)&lt;&gt;0,SUMIF(Invoices!O:P,A861,Invoices!P:P)/COUNTIF(Invoices!O:P,A861),0),IF(COUNTIF(Invoices!Q:R,A861)&lt;&gt;0,IF(COUNTIF(Invoices!Q:R,A861)&lt;&gt;0,SUMIF(Invoices!Q:R,A861,Invoices!R:R)/COUNTIF(Invoices!Q:R,A861),0),IF(COUNTIF(Invoices!S:T,A861)&lt;&gt;0,IF(COUNTIF(Invoices!S:T,A861)&lt;&gt;0,SUMIF(Invoices!S:T,A861,Invoices!T:T)/COUNTIF(Invoices!S:T,A861),0),IF(COUNTIF(Invoices!U:V,A861)&lt;&gt;0,IF(COUNTIF(Invoices!U:V,A861)&lt;&gt;0,SUMIF(Invoices!U:V,A861,Invoices!V:V)/COUNTIF(Invoices!U:V,A861),0),IF(COUNTIF(Invoices!W:X,A861)&lt;&gt;0,IF(COUNTIF(Invoices!W:X,A861)&lt;&gt;0,SUMIF(Invoices!W:X,A861,Invoices!X:X)/COUNTIF(Invoices!W:X,A861),0),IF(COUNTIF(Invoices!Y:Z,A861)&lt;&gt;0,IF(COUNTIF(Invoices!Y:Z,A861)&lt;&gt;0,SUMIF(Invoices!Y:Z,A861,Invoices!Z:Z)/COUNTIF(Invoices!Y:Z,A861),0),IF(COUNTIF(Invoices!AA:AB,A861)&lt;&gt;0,IF(COUNTIF(Invoices!AA:AB,A861)&lt;&gt;0,SUMIF(Invoices!AA:AB,A861,Invoices!AB:AB)/COUNTIF(Invoices!AA:AB,A861),0),IF(COUNTIF(Invoices!AC:AD,A861)&lt;&gt;0,IF(COUNTIF(Invoices!AC:AD,A861)&lt;&gt;0,SUMIF(Invoices!AC:AD,A861,Invoices!AD:AD)/COUNTIF(Invoices!AC:AD,A861),0),IF(COUNTIF(Invoices!AE:AF,A861)&lt;&gt;0,IF(COUNTIF(Invoices!AE:AF,A861)&lt;&gt;0,SUMIF(Invoices!AE:AF,A861,Invoices!AF:AF)/COUNTIF(Invoices!AE:AF,A861),0),IF(COUNTIF(Invoices!AG:AH,A861)&lt;&gt;0,IF(COUNTIF(Invoices!AG:AH,A861)&lt;&gt;0,SUMIF(Invoices!AG:AH,A861,Invoices!AH:AH)/COUNTIF(Invoices!AG:AH,A861),0),IF(COUNTIF(Invoices!AI:AJ,A861)&lt;&gt;0,IF(COUNTIF(Invoices!AI:AJ,A861)&lt;&gt;0,SUMIF(Invoices!AI:AJ,A861,Invoices!AJ:AJ)/COUNTIF(Invoices!AI:AJ,A861),0),IF(COUNTIF(Invoices!AK:AL,A861)&lt;&gt;0,IF(COUNTIF(Invoices!AK:AL,A861)&lt;&gt;0,SUMIF(Invoices!AK:AL,A861,Invoices!AL:AL)/COUNTIF(Invoices!AK:AL,A861),0),IF(COUNTIF(Invoices!AM:AN,A861)&lt;&gt;0,IF(COUNTIF(Invoices!AM:AN,A861)&lt;&gt;0,SUMIF(Invoices!AM:AN,A861,Invoices!AN:AN)/COUNTIF(Invoices!AM:AN,A861),0),"Not Available")))))))))))))))</f>
        <v>Not Available</v>
      </c>
    </row>
    <row r="862" spans="1:5" ht="13" x14ac:dyDescent="0.15">
      <c r="A862" s="6" t="s">
        <v>2026</v>
      </c>
      <c r="B862" s="6" t="s">
        <v>1208</v>
      </c>
      <c r="C862" s="6" t="s">
        <v>1209</v>
      </c>
      <c r="D862" s="6" t="s">
        <v>1210</v>
      </c>
      <c r="E862" t="str">
        <f>IF(COUNTIF(Invoices!K:L,A862)&lt;&gt;0,IF(COUNTIF(Invoices!K:L,A862)&lt;&gt;0,SUMIF(Invoices!K:L,A862,Invoices!L:L)/COUNTIF(Invoices!K:L,A862),0),IF(COUNTIF(Invoices!M:N,A862)&lt;&gt;0,IF(COUNTIF(Invoices!M:N,A862)&lt;&gt;0,SUMIF(Invoices!M:N,A862,Invoices!N:N)/COUNTIF(Invoices!M:N,A862),0),IF(COUNTIF(Invoices!O:P,A862)&lt;&gt;0,IF(COUNTIF(Invoices!O:P,A862)&lt;&gt;0,SUMIF(Invoices!O:P,A862,Invoices!P:P)/COUNTIF(Invoices!O:P,A862),0),IF(COUNTIF(Invoices!Q:R,A862)&lt;&gt;0,IF(COUNTIF(Invoices!Q:R,A862)&lt;&gt;0,SUMIF(Invoices!Q:R,A862,Invoices!R:R)/COUNTIF(Invoices!Q:R,A862),0),IF(COUNTIF(Invoices!S:T,A862)&lt;&gt;0,IF(COUNTIF(Invoices!S:T,A862)&lt;&gt;0,SUMIF(Invoices!S:T,A862,Invoices!T:T)/COUNTIF(Invoices!S:T,A862),0),IF(COUNTIF(Invoices!U:V,A862)&lt;&gt;0,IF(COUNTIF(Invoices!U:V,A862)&lt;&gt;0,SUMIF(Invoices!U:V,A862,Invoices!V:V)/COUNTIF(Invoices!U:V,A862),0),IF(COUNTIF(Invoices!W:X,A862)&lt;&gt;0,IF(COUNTIF(Invoices!W:X,A862)&lt;&gt;0,SUMIF(Invoices!W:X,A862,Invoices!X:X)/COUNTIF(Invoices!W:X,A862),0),IF(COUNTIF(Invoices!Y:Z,A862)&lt;&gt;0,IF(COUNTIF(Invoices!Y:Z,A862)&lt;&gt;0,SUMIF(Invoices!Y:Z,A862,Invoices!Z:Z)/COUNTIF(Invoices!Y:Z,A862),0),IF(COUNTIF(Invoices!AA:AB,A862)&lt;&gt;0,IF(COUNTIF(Invoices!AA:AB,A862)&lt;&gt;0,SUMIF(Invoices!AA:AB,A862,Invoices!AB:AB)/COUNTIF(Invoices!AA:AB,A862),0),IF(COUNTIF(Invoices!AC:AD,A862)&lt;&gt;0,IF(COUNTIF(Invoices!AC:AD,A862)&lt;&gt;0,SUMIF(Invoices!AC:AD,A862,Invoices!AD:AD)/COUNTIF(Invoices!AC:AD,A862),0),IF(COUNTIF(Invoices!AE:AF,A862)&lt;&gt;0,IF(COUNTIF(Invoices!AE:AF,A862)&lt;&gt;0,SUMIF(Invoices!AE:AF,A862,Invoices!AF:AF)/COUNTIF(Invoices!AE:AF,A862),0),IF(COUNTIF(Invoices!AG:AH,A862)&lt;&gt;0,IF(COUNTIF(Invoices!AG:AH,A862)&lt;&gt;0,SUMIF(Invoices!AG:AH,A862,Invoices!AH:AH)/COUNTIF(Invoices!AG:AH,A862),0),IF(COUNTIF(Invoices!AI:AJ,A862)&lt;&gt;0,IF(COUNTIF(Invoices!AI:AJ,A862)&lt;&gt;0,SUMIF(Invoices!AI:AJ,A862,Invoices!AJ:AJ)/COUNTIF(Invoices!AI:AJ,A862),0),IF(COUNTIF(Invoices!AK:AL,A862)&lt;&gt;0,IF(COUNTIF(Invoices!AK:AL,A862)&lt;&gt;0,SUMIF(Invoices!AK:AL,A862,Invoices!AL:AL)/COUNTIF(Invoices!AK:AL,A862),0),IF(COUNTIF(Invoices!AM:AN,A862)&lt;&gt;0,IF(COUNTIF(Invoices!AM:AN,A862)&lt;&gt;0,SUMIF(Invoices!AM:AN,A862,Invoices!AN:AN)/COUNTIF(Invoices!AM:AN,A862),0),"Not Available")))))))))))))))</f>
        <v>Not Available</v>
      </c>
    </row>
    <row r="863" spans="1:5" ht="13" x14ac:dyDescent="0.15">
      <c r="A863" s="6" t="s">
        <v>2027</v>
      </c>
      <c r="C863" s="6" t="s">
        <v>830</v>
      </c>
      <c r="D863" s="6" t="s">
        <v>590</v>
      </c>
      <c r="E863">
        <f ca="1">IF(COUNTIF(Invoices!K:L,A863)&lt;&gt;0,IF(COUNTIF(Invoices!K:L,A863)&lt;&gt;0,SUMIF(Invoices!K:L,A863,Invoices!L:L)/COUNTIF(Invoices!K:L,A863),0),IF(COUNTIF(Invoices!M:N,A863)&lt;&gt;0,IF(COUNTIF(Invoices!M:N,A863)&lt;&gt;0,SUMIF(Invoices!M:N,A863,Invoices!N:N)/COUNTIF(Invoices!M:N,A863),0),IF(COUNTIF(Invoices!O:P,A863)&lt;&gt;0,IF(COUNTIF(Invoices!O:P,A863)&lt;&gt;0,SUMIF(Invoices!O:P,A863,Invoices!P:P)/COUNTIF(Invoices!O:P,A863),0),IF(COUNTIF(Invoices!Q:R,A863)&lt;&gt;0,IF(COUNTIF(Invoices!Q:R,A863)&lt;&gt;0,SUMIF(Invoices!Q:R,A863,Invoices!R:R)/COUNTIF(Invoices!Q:R,A863),0),IF(COUNTIF(Invoices!S:T,A863)&lt;&gt;0,IF(COUNTIF(Invoices!S:T,A863)&lt;&gt;0,SUMIF(Invoices!S:T,A863,Invoices!T:T)/COUNTIF(Invoices!S:T,A863),0),IF(COUNTIF(Invoices!U:V,A863)&lt;&gt;0,IF(COUNTIF(Invoices!U:V,A863)&lt;&gt;0,SUMIF(Invoices!U:V,A863,Invoices!V:V)/COUNTIF(Invoices!U:V,A863),0),IF(COUNTIF(Invoices!W:X,A863)&lt;&gt;0,IF(COUNTIF(Invoices!W:X,A863)&lt;&gt;0,SUMIF(Invoices!W:X,A863,Invoices!X:X)/COUNTIF(Invoices!W:X,A863),0),IF(COUNTIF(Invoices!Y:Z,A863)&lt;&gt;0,IF(COUNTIF(Invoices!Y:Z,A863)&lt;&gt;0,SUMIF(Invoices!Y:Z,A863,Invoices!Z:Z)/COUNTIF(Invoices!Y:Z,A863),0),IF(COUNTIF(Invoices!AA:AB,A863)&lt;&gt;0,IF(COUNTIF(Invoices!AA:AB,A863)&lt;&gt;0,SUMIF(Invoices!AA:AB,A863,Invoices!AB:AB)/COUNTIF(Invoices!AA:AB,A863),0),IF(COUNTIF(Invoices!AC:AD,A863)&lt;&gt;0,IF(COUNTIF(Invoices!AC:AD,A863)&lt;&gt;0,SUMIF(Invoices!AC:AD,A863,Invoices!AD:AD)/COUNTIF(Invoices!AC:AD,A863),0),IF(COUNTIF(Invoices!AE:AF,A863)&lt;&gt;0,IF(COUNTIF(Invoices!AE:AF,A863)&lt;&gt;0,SUMIF(Invoices!AE:AF,A863,Invoices!AF:AF)/COUNTIF(Invoices!AE:AF,A863),0),IF(COUNTIF(Invoices!AG:AH,A863)&lt;&gt;0,IF(COUNTIF(Invoices!AG:AH,A863)&lt;&gt;0,SUMIF(Invoices!AG:AH,A863,Invoices!AH:AH)/COUNTIF(Invoices!AG:AH,A863),0),IF(COUNTIF(Invoices!AI:AJ,A863)&lt;&gt;0,IF(COUNTIF(Invoices!AI:AJ,A863)&lt;&gt;0,SUMIF(Invoices!AI:AJ,A863,Invoices!AJ:AJ)/COUNTIF(Invoices!AI:AJ,A863),0),IF(COUNTIF(Invoices!AK:AL,A863)&lt;&gt;0,IF(COUNTIF(Invoices!AK:AL,A863)&lt;&gt;0,SUMIF(Invoices!AK:AL,A863,Invoices!AL:AL)/COUNTIF(Invoices!AK:AL,A863),0),IF(COUNTIF(Invoices!AM:AN,A863)&lt;&gt;0,IF(COUNTIF(Invoices!AM:AN,A863)&lt;&gt;0,SUMIF(Invoices!AM:AN,A863,Invoices!AN:AN)/COUNTIF(Invoices!AM:AN,A863),0),"Not Available")))))))))))))))</f>
        <v>0.99</v>
      </c>
    </row>
    <row r="864" spans="1:5" ht="13" x14ac:dyDescent="0.15">
      <c r="A864" s="6" t="s">
        <v>2028</v>
      </c>
      <c r="B864" s="6" t="s">
        <v>529</v>
      </c>
      <c r="C864" s="6" t="s">
        <v>1329</v>
      </c>
      <c r="D864" s="6" t="s">
        <v>529</v>
      </c>
      <c r="E864">
        <f ca="1">IF(COUNTIF(Invoices!K:L,A864)&lt;&gt;0,IF(COUNTIF(Invoices!K:L,A864)&lt;&gt;0,SUMIF(Invoices!K:L,A864,Invoices!L:L)/COUNTIF(Invoices!K:L,A864),0),IF(COUNTIF(Invoices!M:N,A864)&lt;&gt;0,IF(COUNTIF(Invoices!M:N,A864)&lt;&gt;0,SUMIF(Invoices!M:N,A864,Invoices!N:N)/COUNTIF(Invoices!M:N,A864),0),IF(COUNTIF(Invoices!O:P,A864)&lt;&gt;0,IF(COUNTIF(Invoices!O:P,A864)&lt;&gt;0,SUMIF(Invoices!O:P,A864,Invoices!P:P)/COUNTIF(Invoices!O:P,A864),0),IF(COUNTIF(Invoices!Q:R,A864)&lt;&gt;0,IF(COUNTIF(Invoices!Q:R,A864)&lt;&gt;0,SUMIF(Invoices!Q:R,A864,Invoices!R:R)/COUNTIF(Invoices!Q:R,A864),0),IF(COUNTIF(Invoices!S:T,A864)&lt;&gt;0,IF(COUNTIF(Invoices!S:T,A864)&lt;&gt;0,SUMIF(Invoices!S:T,A864,Invoices!T:T)/COUNTIF(Invoices!S:T,A864),0),IF(COUNTIF(Invoices!U:V,A864)&lt;&gt;0,IF(COUNTIF(Invoices!U:V,A864)&lt;&gt;0,SUMIF(Invoices!U:V,A864,Invoices!V:V)/COUNTIF(Invoices!U:V,A864),0),IF(COUNTIF(Invoices!W:X,A864)&lt;&gt;0,IF(COUNTIF(Invoices!W:X,A864)&lt;&gt;0,SUMIF(Invoices!W:X,A864,Invoices!X:X)/COUNTIF(Invoices!W:X,A864),0),IF(COUNTIF(Invoices!Y:Z,A864)&lt;&gt;0,IF(COUNTIF(Invoices!Y:Z,A864)&lt;&gt;0,SUMIF(Invoices!Y:Z,A864,Invoices!Z:Z)/COUNTIF(Invoices!Y:Z,A864),0),IF(COUNTIF(Invoices!AA:AB,A864)&lt;&gt;0,IF(COUNTIF(Invoices!AA:AB,A864)&lt;&gt;0,SUMIF(Invoices!AA:AB,A864,Invoices!AB:AB)/COUNTIF(Invoices!AA:AB,A864),0),IF(COUNTIF(Invoices!AC:AD,A864)&lt;&gt;0,IF(COUNTIF(Invoices!AC:AD,A864)&lt;&gt;0,SUMIF(Invoices!AC:AD,A864,Invoices!AD:AD)/COUNTIF(Invoices!AC:AD,A864),0),IF(COUNTIF(Invoices!AE:AF,A864)&lt;&gt;0,IF(COUNTIF(Invoices!AE:AF,A864)&lt;&gt;0,SUMIF(Invoices!AE:AF,A864,Invoices!AF:AF)/COUNTIF(Invoices!AE:AF,A864),0),IF(COUNTIF(Invoices!AG:AH,A864)&lt;&gt;0,IF(COUNTIF(Invoices!AG:AH,A864)&lt;&gt;0,SUMIF(Invoices!AG:AH,A864,Invoices!AH:AH)/COUNTIF(Invoices!AG:AH,A864),0),IF(COUNTIF(Invoices!AI:AJ,A864)&lt;&gt;0,IF(COUNTIF(Invoices!AI:AJ,A864)&lt;&gt;0,SUMIF(Invoices!AI:AJ,A864,Invoices!AJ:AJ)/COUNTIF(Invoices!AI:AJ,A864),0),IF(COUNTIF(Invoices!AK:AL,A864)&lt;&gt;0,IF(COUNTIF(Invoices!AK:AL,A864)&lt;&gt;0,SUMIF(Invoices!AK:AL,A864,Invoices!AL:AL)/COUNTIF(Invoices!AK:AL,A864),0),IF(COUNTIF(Invoices!AM:AN,A864)&lt;&gt;0,IF(COUNTIF(Invoices!AM:AN,A864)&lt;&gt;0,SUMIF(Invoices!AM:AN,A864,Invoices!AN:AN)/COUNTIF(Invoices!AM:AN,A864),0),"Not Available")))))))))))))))</f>
        <v>0.99</v>
      </c>
    </row>
    <row r="865" spans="1:5" ht="13" x14ac:dyDescent="0.15">
      <c r="A865" s="6" t="s">
        <v>2029</v>
      </c>
      <c r="C865" s="6" t="s">
        <v>2030</v>
      </c>
      <c r="D865" s="6" t="s">
        <v>959</v>
      </c>
      <c r="E865" t="str">
        <f>IF(COUNTIF(Invoices!K:L,A865)&lt;&gt;0,IF(COUNTIF(Invoices!K:L,A865)&lt;&gt;0,SUMIF(Invoices!K:L,A865,Invoices!L:L)/COUNTIF(Invoices!K:L,A865),0),IF(COUNTIF(Invoices!M:N,A865)&lt;&gt;0,IF(COUNTIF(Invoices!M:N,A865)&lt;&gt;0,SUMIF(Invoices!M:N,A865,Invoices!N:N)/COUNTIF(Invoices!M:N,A865),0),IF(COUNTIF(Invoices!O:P,A865)&lt;&gt;0,IF(COUNTIF(Invoices!O:P,A865)&lt;&gt;0,SUMIF(Invoices!O:P,A865,Invoices!P:P)/COUNTIF(Invoices!O:P,A865),0),IF(COUNTIF(Invoices!Q:R,A865)&lt;&gt;0,IF(COUNTIF(Invoices!Q:R,A865)&lt;&gt;0,SUMIF(Invoices!Q:R,A865,Invoices!R:R)/COUNTIF(Invoices!Q:R,A865),0),IF(COUNTIF(Invoices!S:T,A865)&lt;&gt;0,IF(COUNTIF(Invoices!S:T,A865)&lt;&gt;0,SUMIF(Invoices!S:T,A865,Invoices!T:T)/COUNTIF(Invoices!S:T,A865),0),IF(COUNTIF(Invoices!U:V,A865)&lt;&gt;0,IF(COUNTIF(Invoices!U:V,A865)&lt;&gt;0,SUMIF(Invoices!U:V,A865,Invoices!V:V)/COUNTIF(Invoices!U:V,A865),0),IF(COUNTIF(Invoices!W:X,A865)&lt;&gt;0,IF(COUNTIF(Invoices!W:X,A865)&lt;&gt;0,SUMIF(Invoices!W:X,A865,Invoices!X:X)/COUNTIF(Invoices!W:X,A865),0),IF(COUNTIF(Invoices!Y:Z,A865)&lt;&gt;0,IF(COUNTIF(Invoices!Y:Z,A865)&lt;&gt;0,SUMIF(Invoices!Y:Z,A865,Invoices!Z:Z)/COUNTIF(Invoices!Y:Z,A865),0),IF(COUNTIF(Invoices!AA:AB,A865)&lt;&gt;0,IF(COUNTIF(Invoices!AA:AB,A865)&lt;&gt;0,SUMIF(Invoices!AA:AB,A865,Invoices!AB:AB)/COUNTIF(Invoices!AA:AB,A865),0),IF(COUNTIF(Invoices!AC:AD,A865)&lt;&gt;0,IF(COUNTIF(Invoices!AC:AD,A865)&lt;&gt;0,SUMIF(Invoices!AC:AD,A865,Invoices!AD:AD)/COUNTIF(Invoices!AC:AD,A865),0),IF(COUNTIF(Invoices!AE:AF,A865)&lt;&gt;0,IF(COUNTIF(Invoices!AE:AF,A865)&lt;&gt;0,SUMIF(Invoices!AE:AF,A865,Invoices!AF:AF)/COUNTIF(Invoices!AE:AF,A865),0),IF(COUNTIF(Invoices!AG:AH,A865)&lt;&gt;0,IF(COUNTIF(Invoices!AG:AH,A865)&lt;&gt;0,SUMIF(Invoices!AG:AH,A865,Invoices!AH:AH)/COUNTIF(Invoices!AG:AH,A865),0),IF(COUNTIF(Invoices!AI:AJ,A865)&lt;&gt;0,IF(COUNTIF(Invoices!AI:AJ,A865)&lt;&gt;0,SUMIF(Invoices!AI:AJ,A865,Invoices!AJ:AJ)/COUNTIF(Invoices!AI:AJ,A865),0),IF(COUNTIF(Invoices!AK:AL,A865)&lt;&gt;0,IF(COUNTIF(Invoices!AK:AL,A865)&lt;&gt;0,SUMIF(Invoices!AK:AL,A865,Invoices!AL:AL)/COUNTIF(Invoices!AK:AL,A865),0),IF(COUNTIF(Invoices!AM:AN,A865)&lt;&gt;0,IF(COUNTIF(Invoices!AM:AN,A865)&lt;&gt;0,SUMIF(Invoices!AM:AN,A865,Invoices!AN:AN)/COUNTIF(Invoices!AM:AN,A865),0),"Not Available")))))))))))))))</f>
        <v>Not Available</v>
      </c>
    </row>
    <row r="866" spans="1:5" ht="13" x14ac:dyDescent="0.15">
      <c r="A866" s="6" t="s">
        <v>2031</v>
      </c>
      <c r="B866" s="6" t="s">
        <v>1021</v>
      </c>
      <c r="C866" s="6" t="s">
        <v>1051</v>
      </c>
      <c r="D866" s="6" t="s">
        <v>1021</v>
      </c>
      <c r="E866" t="str">
        <f>IF(COUNTIF(Invoices!K:L,A866)&lt;&gt;0,IF(COUNTIF(Invoices!K:L,A866)&lt;&gt;0,SUMIF(Invoices!K:L,A866,Invoices!L:L)/COUNTIF(Invoices!K:L,A866),0),IF(COUNTIF(Invoices!M:N,A866)&lt;&gt;0,IF(COUNTIF(Invoices!M:N,A866)&lt;&gt;0,SUMIF(Invoices!M:N,A866,Invoices!N:N)/COUNTIF(Invoices!M:N,A866),0),IF(COUNTIF(Invoices!O:P,A866)&lt;&gt;0,IF(COUNTIF(Invoices!O:P,A866)&lt;&gt;0,SUMIF(Invoices!O:P,A866,Invoices!P:P)/COUNTIF(Invoices!O:P,A866),0),IF(COUNTIF(Invoices!Q:R,A866)&lt;&gt;0,IF(COUNTIF(Invoices!Q:R,A866)&lt;&gt;0,SUMIF(Invoices!Q:R,A866,Invoices!R:R)/COUNTIF(Invoices!Q:R,A866),0),IF(COUNTIF(Invoices!S:T,A866)&lt;&gt;0,IF(COUNTIF(Invoices!S:T,A866)&lt;&gt;0,SUMIF(Invoices!S:T,A866,Invoices!T:T)/COUNTIF(Invoices!S:T,A866),0),IF(COUNTIF(Invoices!U:V,A866)&lt;&gt;0,IF(COUNTIF(Invoices!U:V,A866)&lt;&gt;0,SUMIF(Invoices!U:V,A866,Invoices!V:V)/COUNTIF(Invoices!U:V,A866),0),IF(COUNTIF(Invoices!W:X,A866)&lt;&gt;0,IF(COUNTIF(Invoices!W:X,A866)&lt;&gt;0,SUMIF(Invoices!W:X,A866,Invoices!X:X)/COUNTIF(Invoices!W:X,A866),0),IF(COUNTIF(Invoices!Y:Z,A866)&lt;&gt;0,IF(COUNTIF(Invoices!Y:Z,A866)&lt;&gt;0,SUMIF(Invoices!Y:Z,A866,Invoices!Z:Z)/COUNTIF(Invoices!Y:Z,A866),0),IF(COUNTIF(Invoices!AA:AB,A866)&lt;&gt;0,IF(COUNTIF(Invoices!AA:AB,A866)&lt;&gt;0,SUMIF(Invoices!AA:AB,A866,Invoices!AB:AB)/COUNTIF(Invoices!AA:AB,A866),0),IF(COUNTIF(Invoices!AC:AD,A866)&lt;&gt;0,IF(COUNTIF(Invoices!AC:AD,A866)&lt;&gt;0,SUMIF(Invoices!AC:AD,A866,Invoices!AD:AD)/COUNTIF(Invoices!AC:AD,A866),0),IF(COUNTIF(Invoices!AE:AF,A866)&lt;&gt;0,IF(COUNTIF(Invoices!AE:AF,A866)&lt;&gt;0,SUMIF(Invoices!AE:AF,A866,Invoices!AF:AF)/COUNTIF(Invoices!AE:AF,A866),0),IF(COUNTIF(Invoices!AG:AH,A866)&lt;&gt;0,IF(COUNTIF(Invoices!AG:AH,A866)&lt;&gt;0,SUMIF(Invoices!AG:AH,A866,Invoices!AH:AH)/COUNTIF(Invoices!AG:AH,A866),0),IF(COUNTIF(Invoices!AI:AJ,A866)&lt;&gt;0,IF(COUNTIF(Invoices!AI:AJ,A866)&lt;&gt;0,SUMIF(Invoices!AI:AJ,A866,Invoices!AJ:AJ)/COUNTIF(Invoices!AI:AJ,A866),0),IF(COUNTIF(Invoices!AK:AL,A866)&lt;&gt;0,IF(COUNTIF(Invoices!AK:AL,A866)&lt;&gt;0,SUMIF(Invoices!AK:AL,A866,Invoices!AL:AL)/COUNTIF(Invoices!AK:AL,A866),0),IF(COUNTIF(Invoices!AM:AN,A866)&lt;&gt;0,IF(COUNTIF(Invoices!AM:AN,A866)&lt;&gt;0,SUMIF(Invoices!AM:AN,A866,Invoices!AN:AN)/COUNTIF(Invoices!AM:AN,A866),0),"Not Available")))))))))))))))</f>
        <v>Not Available</v>
      </c>
    </row>
    <row r="867" spans="1:5" ht="13" x14ac:dyDescent="0.15">
      <c r="A867" s="6" t="s">
        <v>2032</v>
      </c>
      <c r="C867" s="6" t="s">
        <v>757</v>
      </c>
      <c r="D867" s="6" t="s">
        <v>758</v>
      </c>
      <c r="E867">
        <f ca="1">IF(COUNTIF(Invoices!K:L,A867)&lt;&gt;0,IF(COUNTIF(Invoices!K:L,A867)&lt;&gt;0,SUMIF(Invoices!K:L,A867,Invoices!L:L)/COUNTIF(Invoices!K:L,A867),0),IF(COUNTIF(Invoices!M:N,A867)&lt;&gt;0,IF(COUNTIF(Invoices!M:N,A867)&lt;&gt;0,SUMIF(Invoices!M:N,A867,Invoices!N:N)/COUNTIF(Invoices!M:N,A867),0),IF(COUNTIF(Invoices!O:P,A867)&lt;&gt;0,IF(COUNTIF(Invoices!O:P,A867)&lt;&gt;0,SUMIF(Invoices!O:P,A867,Invoices!P:P)/COUNTIF(Invoices!O:P,A867),0),IF(COUNTIF(Invoices!Q:R,A867)&lt;&gt;0,IF(COUNTIF(Invoices!Q:R,A867)&lt;&gt;0,SUMIF(Invoices!Q:R,A867,Invoices!R:R)/COUNTIF(Invoices!Q:R,A867),0),IF(COUNTIF(Invoices!S:T,A867)&lt;&gt;0,IF(COUNTIF(Invoices!S:T,A867)&lt;&gt;0,SUMIF(Invoices!S:T,A867,Invoices!T:T)/COUNTIF(Invoices!S:T,A867),0),IF(COUNTIF(Invoices!U:V,A867)&lt;&gt;0,IF(COUNTIF(Invoices!U:V,A867)&lt;&gt;0,SUMIF(Invoices!U:V,A867,Invoices!V:V)/COUNTIF(Invoices!U:V,A867),0),IF(COUNTIF(Invoices!W:X,A867)&lt;&gt;0,IF(COUNTIF(Invoices!W:X,A867)&lt;&gt;0,SUMIF(Invoices!W:X,A867,Invoices!X:X)/COUNTIF(Invoices!W:X,A867),0),IF(COUNTIF(Invoices!Y:Z,A867)&lt;&gt;0,IF(COUNTIF(Invoices!Y:Z,A867)&lt;&gt;0,SUMIF(Invoices!Y:Z,A867,Invoices!Z:Z)/COUNTIF(Invoices!Y:Z,A867),0),IF(COUNTIF(Invoices!AA:AB,A867)&lt;&gt;0,IF(COUNTIF(Invoices!AA:AB,A867)&lt;&gt;0,SUMIF(Invoices!AA:AB,A867,Invoices!AB:AB)/COUNTIF(Invoices!AA:AB,A867),0),IF(COUNTIF(Invoices!AC:AD,A867)&lt;&gt;0,IF(COUNTIF(Invoices!AC:AD,A867)&lt;&gt;0,SUMIF(Invoices!AC:AD,A867,Invoices!AD:AD)/COUNTIF(Invoices!AC:AD,A867),0),IF(COUNTIF(Invoices!AE:AF,A867)&lt;&gt;0,IF(COUNTIF(Invoices!AE:AF,A867)&lt;&gt;0,SUMIF(Invoices!AE:AF,A867,Invoices!AF:AF)/COUNTIF(Invoices!AE:AF,A867),0),IF(COUNTIF(Invoices!AG:AH,A867)&lt;&gt;0,IF(COUNTIF(Invoices!AG:AH,A867)&lt;&gt;0,SUMIF(Invoices!AG:AH,A867,Invoices!AH:AH)/COUNTIF(Invoices!AG:AH,A867),0),IF(COUNTIF(Invoices!AI:AJ,A867)&lt;&gt;0,IF(COUNTIF(Invoices!AI:AJ,A867)&lt;&gt;0,SUMIF(Invoices!AI:AJ,A867,Invoices!AJ:AJ)/COUNTIF(Invoices!AI:AJ,A867),0),IF(COUNTIF(Invoices!AK:AL,A867)&lt;&gt;0,IF(COUNTIF(Invoices!AK:AL,A867)&lt;&gt;0,SUMIF(Invoices!AK:AL,A867,Invoices!AL:AL)/COUNTIF(Invoices!AK:AL,A867),0),IF(COUNTIF(Invoices!AM:AN,A867)&lt;&gt;0,IF(COUNTIF(Invoices!AM:AN,A867)&lt;&gt;0,SUMIF(Invoices!AM:AN,A867,Invoices!AN:AN)/COUNTIF(Invoices!AM:AN,A867),0),"Not Available")))))))))))))))</f>
        <v>0.99</v>
      </c>
    </row>
    <row r="868" spans="1:5" ht="13" x14ac:dyDescent="0.15">
      <c r="A868" s="6" t="s">
        <v>2033</v>
      </c>
      <c r="B868" s="6" t="s">
        <v>2034</v>
      </c>
      <c r="C868" s="6" t="s">
        <v>954</v>
      </c>
      <c r="D868" s="6" t="s">
        <v>955</v>
      </c>
      <c r="E868" t="str">
        <f>IF(COUNTIF(Invoices!K:L,A868)&lt;&gt;0,IF(COUNTIF(Invoices!K:L,A868)&lt;&gt;0,SUMIF(Invoices!K:L,A868,Invoices!L:L)/COUNTIF(Invoices!K:L,A868),0),IF(COUNTIF(Invoices!M:N,A868)&lt;&gt;0,IF(COUNTIF(Invoices!M:N,A868)&lt;&gt;0,SUMIF(Invoices!M:N,A868,Invoices!N:N)/COUNTIF(Invoices!M:N,A868),0),IF(COUNTIF(Invoices!O:P,A868)&lt;&gt;0,IF(COUNTIF(Invoices!O:P,A868)&lt;&gt;0,SUMIF(Invoices!O:P,A868,Invoices!P:P)/COUNTIF(Invoices!O:P,A868),0),IF(COUNTIF(Invoices!Q:R,A868)&lt;&gt;0,IF(COUNTIF(Invoices!Q:R,A868)&lt;&gt;0,SUMIF(Invoices!Q:R,A868,Invoices!R:R)/COUNTIF(Invoices!Q:R,A868),0),IF(COUNTIF(Invoices!S:T,A868)&lt;&gt;0,IF(COUNTIF(Invoices!S:T,A868)&lt;&gt;0,SUMIF(Invoices!S:T,A868,Invoices!T:T)/COUNTIF(Invoices!S:T,A868),0),IF(COUNTIF(Invoices!U:V,A868)&lt;&gt;0,IF(COUNTIF(Invoices!U:V,A868)&lt;&gt;0,SUMIF(Invoices!U:V,A868,Invoices!V:V)/COUNTIF(Invoices!U:V,A868),0),IF(COUNTIF(Invoices!W:X,A868)&lt;&gt;0,IF(COUNTIF(Invoices!W:X,A868)&lt;&gt;0,SUMIF(Invoices!W:X,A868,Invoices!X:X)/COUNTIF(Invoices!W:X,A868),0),IF(COUNTIF(Invoices!Y:Z,A868)&lt;&gt;0,IF(COUNTIF(Invoices!Y:Z,A868)&lt;&gt;0,SUMIF(Invoices!Y:Z,A868,Invoices!Z:Z)/COUNTIF(Invoices!Y:Z,A868),0),IF(COUNTIF(Invoices!AA:AB,A868)&lt;&gt;0,IF(COUNTIF(Invoices!AA:AB,A868)&lt;&gt;0,SUMIF(Invoices!AA:AB,A868,Invoices!AB:AB)/COUNTIF(Invoices!AA:AB,A868),0),IF(COUNTIF(Invoices!AC:AD,A868)&lt;&gt;0,IF(COUNTIF(Invoices!AC:AD,A868)&lt;&gt;0,SUMIF(Invoices!AC:AD,A868,Invoices!AD:AD)/COUNTIF(Invoices!AC:AD,A868),0),IF(COUNTIF(Invoices!AE:AF,A868)&lt;&gt;0,IF(COUNTIF(Invoices!AE:AF,A868)&lt;&gt;0,SUMIF(Invoices!AE:AF,A868,Invoices!AF:AF)/COUNTIF(Invoices!AE:AF,A868),0),IF(COUNTIF(Invoices!AG:AH,A868)&lt;&gt;0,IF(COUNTIF(Invoices!AG:AH,A868)&lt;&gt;0,SUMIF(Invoices!AG:AH,A868,Invoices!AH:AH)/COUNTIF(Invoices!AG:AH,A868),0),IF(COUNTIF(Invoices!AI:AJ,A868)&lt;&gt;0,IF(COUNTIF(Invoices!AI:AJ,A868)&lt;&gt;0,SUMIF(Invoices!AI:AJ,A868,Invoices!AJ:AJ)/COUNTIF(Invoices!AI:AJ,A868),0),IF(COUNTIF(Invoices!AK:AL,A868)&lt;&gt;0,IF(COUNTIF(Invoices!AK:AL,A868)&lt;&gt;0,SUMIF(Invoices!AK:AL,A868,Invoices!AL:AL)/COUNTIF(Invoices!AK:AL,A868),0),IF(COUNTIF(Invoices!AM:AN,A868)&lt;&gt;0,IF(COUNTIF(Invoices!AM:AN,A868)&lt;&gt;0,SUMIF(Invoices!AM:AN,A868,Invoices!AN:AN)/COUNTIF(Invoices!AM:AN,A868),0),"Not Available")))))))))))))))</f>
        <v>Not Available</v>
      </c>
    </row>
    <row r="869" spans="1:5" ht="13" x14ac:dyDescent="0.15">
      <c r="A869" s="6" t="s">
        <v>2035</v>
      </c>
      <c r="B869" s="6" t="s">
        <v>2036</v>
      </c>
      <c r="C869" s="6" t="s">
        <v>939</v>
      </c>
      <c r="D869" s="6" t="s">
        <v>940</v>
      </c>
      <c r="E869" t="str">
        <f>IF(COUNTIF(Invoices!K:L,A869)&lt;&gt;0,IF(COUNTIF(Invoices!K:L,A869)&lt;&gt;0,SUMIF(Invoices!K:L,A869,Invoices!L:L)/COUNTIF(Invoices!K:L,A869),0),IF(COUNTIF(Invoices!M:N,A869)&lt;&gt;0,IF(COUNTIF(Invoices!M:N,A869)&lt;&gt;0,SUMIF(Invoices!M:N,A869,Invoices!N:N)/COUNTIF(Invoices!M:N,A869),0),IF(COUNTIF(Invoices!O:P,A869)&lt;&gt;0,IF(COUNTIF(Invoices!O:P,A869)&lt;&gt;0,SUMIF(Invoices!O:P,A869,Invoices!P:P)/COUNTIF(Invoices!O:P,A869),0),IF(COUNTIF(Invoices!Q:R,A869)&lt;&gt;0,IF(COUNTIF(Invoices!Q:R,A869)&lt;&gt;0,SUMIF(Invoices!Q:R,A869,Invoices!R:R)/COUNTIF(Invoices!Q:R,A869),0),IF(COUNTIF(Invoices!S:T,A869)&lt;&gt;0,IF(COUNTIF(Invoices!S:T,A869)&lt;&gt;0,SUMIF(Invoices!S:T,A869,Invoices!T:T)/COUNTIF(Invoices!S:T,A869),0),IF(COUNTIF(Invoices!U:V,A869)&lt;&gt;0,IF(COUNTIF(Invoices!U:V,A869)&lt;&gt;0,SUMIF(Invoices!U:V,A869,Invoices!V:V)/COUNTIF(Invoices!U:V,A869),0),IF(COUNTIF(Invoices!W:X,A869)&lt;&gt;0,IF(COUNTIF(Invoices!W:X,A869)&lt;&gt;0,SUMIF(Invoices!W:X,A869,Invoices!X:X)/COUNTIF(Invoices!W:X,A869),0),IF(COUNTIF(Invoices!Y:Z,A869)&lt;&gt;0,IF(COUNTIF(Invoices!Y:Z,A869)&lt;&gt;0,SUMIF(Invoices!Y:Z,A869,Invoices!Z:Z)/COUNTIF(Invoices!Y:Z,A869),0),IF(COUNTIF(Invoices!AA:AB,A869)&lt;&gt;0,IF(COUNTIF(Invoices!AA:AB,A869)&lt;&gt;0,SUMIF(Invoices!AA:AB,A869,Invoices!AB:AB)/COUNTIF(Invoices!AA:AB,A869),0),IF(COUNTIF(Invoices!AC:AD,A869)&lt;&gt;0,IF(COUNTIF(Invoices!AC:AD,A869)&lt;&gt;0,SUMIF(Invoices!AC:AD,A869,Invoices!AD:AD)/COUNTIF(Invoices!AC:AD,A869),0),IF(COUNTIF(Invoices!AE:AF,A869)&lt;&gt;0,IF(COUNTIF(Invoices!AE:AF,A869)&lt;&gt;0,SUMIF(Invoices!AE:AF,A869,Invoices!AF:AF)/COUNTIF(Invoices!AE:AF,A869),0),IF(COUNTIF(Invoices!AG:AH,A869)&lt;&gt;0,IF(COUNTIF(Invoices!AG:AH,A869)&lt;&gt;0,SUMIF(Invoices!AG:AH,A869,Invoices!AH:AH)/COUNTIF(Invoices!AG:AH,A869),0),IF(COUNTIF(Invoices!AI:AJ,A869)&lt;&gt;0,IF(COUNTIF(Invoices!AI:AJ,A869)&lt;&gt;0,SUMIF(Invoices!AI:AJ,A869,Invoices!AJ:AJ)/COUNTIF(Invoices!AI:AJ,A869),0),IF(COUNTIF(Invoices!AK:AL,A869)&lt;&gt;0,IF(COUNTIF(Invoices!AK:AL,A869)&lt;&gt;0,SUMIF(Invoices!AK:AL,A869,Invoices!AL:AL)/COUNTIF(Invoices!AK:AL,A869),0),IF(COUNTIF(Invoices!AM:AN,A869)&lt;&gt;0,IF(COUNTIF(Invoices!AM:AN,A869)&lt;&gt;0,SUMIF(Invoices!AM:AN,A869,Invoices!AN:AN)/COUNTIF(Invoices!AM:AN,A869),0),"Not Available")))))))))))))))</f>
        <v>Not Available</v>
      </c>
    </row>
    <row r="870" spans="1:5" ht="13" x14ac:dyDescent="0.15">
      <c r="A870" s="6" t="s">
        <v>2037</v>
      </c>
      <c r="B870" s="6" t="s">
        <v>1412</v>
      </c>
      <c r="C870" s="6" t="s">
        <v>1002</v>
      </c>
      <c r="D870" s="6" t="s">
        <v>1003</v>
      </c>
      <c r="E870" t="str">
        <f>IF(COUNTIF(Invoices!K:L,A870)&lt;&gt;0,IF(COUNTIF(Invoices!K:L,A870)&lt;&gt;0,SUMIF(Invoices!K:L,A870,Invoices!L:L)/COUNTIF(Invoices!K:L,A870),0),IF(COUNTIF(Invoices!M:N,A870)&lt;&gt;0,IF(COUNTIF(Invoices!M:N,A870)&lt;&gt;0,SUMIF(Invoices!M:N,A870,Invoices!N:N)/COUNTIF(Invoices!M:N,A870),0),IF(COUNTIF(Invoices!O:P,A870)&lt;&gt;0,IF(COUNTIF(Invoices!O:P,A870)&lt;&gt;0,SUMIF(Invoices!O:P,A870,Invoices!P:P)/COUNTIF(Invoices!O:P,A870),0),IF(COUNTIF(Invoices!Q:R,A870)&lt;&gt;0,IF(COUNTIF(Invoices!Q:R,A870)&lt;&gt;0,SUMIF(Invoices!Q:R,A870,Invoices!R:R)/COUNTIF(Invoices!Q:R,A870),0),IF(COUNTIF(Invoices!S:T,A870)&lt;&gt;0,IF(COUNTIF(Invoices!S:T,A870)&lt;&gt;0,SUMIF(Invoices!S:T,A870,Invoices!T:T)/COUNTIF(Invoices!S:T,A870),0),IF(COUNTIF(Invoices!U:V,A870)&lt;&gt;0,IF(COUNTIF(Invoices!U:V,A870)&lt;&gt;0,SUMIF(Invoices!U:V,A870,Invoices!V:V)/COUNTIF(Invoices!U:V,A870),0),IF(COUNTIF(Invoices!W:X,A870)&lt;&gt;0,IF(COUNTIF(Invoices!W:X,A870)&lt;&gt;0,SUMIF(Invoices!W:X,A870,Invoices!X:X)/COUNTIF(Invoices!W:X,A870),0),IF(COUNTIF(Invoices!Y:Z,A870)&lt;&gt;0,IF(COUNTIF(Invoices!Y:Z,A870)&lt;&gt;0,SUMIF(Invoices!Y:Z,A870,Invoices!Z:Z)/COUNTIF(Invoices!Y:Z,A870),0),IF(COUNTIF(Invoices!AA:AB,A870)&lt;&gt;0,IF(COUNTIF(Invoices!AA:AB,A870)&lt;&gt;0,SUMIF(Invoices!AA:AB,A870,Invoices!AB:AB)/COUNTIF(Invoices!AA:AB,A870),0),IF(COUNTIF(Invoices!AC:AD,A870)&lt;&gt;0,IF(COUNTIF(Invoices!AC:AD,A870)&lt;&gt;0,SUMIF(Invoices!AC:AD,A870,Invoices!AD:AD)/COUNTIF(Invoices!AC:AD,A870),0),IF(COUNTIF(Invoices!AE:AF,A870)&lt;&gt;0,IF(COUNTIF(Invoices!AE:AF,A870)&lt;&gt;0,SUMIF(Invoices!AE:AF,A870,Invoices!AF:AF)/COUNTIF(Invoices!AE:AF,A870),0),IF(COUNTIF(Invoices!AG:AH,A870)&lt;&gt;0,IF(COUNTIF(Invoices!AG:AH,A870)&lt;&gt;0,SUMIF(Invoices!AG:AH,A870,Invoices!AH:AH)/COUNTIF(Invoices!AG:AH,A870),0),IF(COUNTIF(Invoices!AI:AJ,A870)&lt;&gt;0,IF(COUNTIF(Invoices!AI:AJ,A870)&lt;&gt;0,SUMIF(Invoices!AI:AJ,A870,Invoices!AJ:AJ)/COUNTIF(Invoices!AI:AJ,A870),0),IF(COUNTIF(Invoices!AK:AL,A870)&lt;&gt;0,IF(COUNTIF(Invoices!AK:AL,A870)&lt;&gt;0,SUMIF(Invoices!AK:AL,A870,Invoices!AL:AL)/COUNTIF(Invoices!AK:AL,A870),0),IF(COUNTIF(Invoices!AM:AN,A870)&lt;&gt;0,IF(COUNTIF(Invoices!AM:AN,A870)&lt;&gt;0,SUMIF(Invoices!AM:AN,A870,Invoices!AN:AN)/COUNTIF(Invoices!AM:AN,A870),0),"Not Available")))))))))))))))</f>
        <v>Not Available</v>
      </c>
    </row>
    <row r="871" spans="1:5" ht="13" x14ac:dyDescent="0.15">
      <c r="A871" s="6" t="s">
        <v>2038</v>
      </c>
      <c r="B871" s="6" t="s">
        <v>716</v>
      </c>
      <c r="C871" s="6" t="s">
        <v>717</v>
      </c>
      <c r="D871" s="6" t="s">
        <v>716</v>
      </c>
      <c r="E871">
        <f ca="1">IF(COUNTIF(Invoices!K:L,A871)&lt;&gt;0,IF(COUNTIF(Invoices!K:L,A871)&lt;&gt;0,SUMIF(Invoices!K:L,A871,Invoices!L:L)/COUNTIF(Invoices!K:L,A871),0),IF(COUNTIF(Invoices!M:N,A871)&lt;&gt;0,IF(COUNTIF(Invoices!M:N,A871)&lt;&gt;0,SUMIF(Invoices!M:N,A871,Invoices!N:N)/COUNTIF(Invoices!M:N,A871),0),IF(COUNTIF(Invoices!O:P,A871)&lt;&gt;0,IF(COUNTIF(Invoices!O:P,A871)&lt;&gt;0,SUMIF(Invoices!O:P,A871,Invoices!P:P)/COUNTIF(Invoices!O:P,A871),0),IF(COUNTIF(Invoices!Q:R,A871)&lt;&gt;0,IF(COUNTIF(Invoices!Q:R,A871)&lt;&gt;0,SUMIF(Invoices!Q:R,A871,Invoices!R:R)/COUNTIF(Invoices!Q:R,A871),0),IF(COUNTIF(Invoices!S:T,A871)&lt;&gt;0,IF(COUNTIF(Invoices!S:T,A871)&lt;&gt;0,SUMIF(Invoices!S:T,A871,Invoices!T:T)/COUNTIF(Invoices!S:T,A871),0),IF(COUNTIF(Invoices!U:V,A871)&lt;&gt;0,IF(COUNTIF(Invoices!U:V,A871)&lt;&gt;0,SUMIF(Invoices!U:V,A871,Invoices!V:V)/COUNTIF(Invoices!U:V,A871),0),IF(COUNTIF(Invoices!W:X,A871)&lt;&gt;0,IF(COUNTIF(Invoices!W:X,A871)&lt;&gt;0,SUMIF(Invoices!W:X,A871,Invoices!X:X)/COUNTIF(Invoices!W:X,A871),0),IF(COUNTIF(Invoices!Y:Z,A871)&lt;&gt;0,IF(COUNTIF(Invoices!Y:Z,A871)&lt;&gt;0,SUMIF(Invoices!Y:Z,A871,Invoices!Z:Z)/COUNTIF(Invoices!Y:Z,A871),0),IF(COUNTIF(Invoices!AA:AB,A871)&lt;&gt;0,IF(COUNTIF(Invoices!AA:AB,A871)&lt;&gt;0,SUMIF(Invoices!AA:AB,A871,Invoices!AB:AB)/COUNTIF(Invoices!AA:AB,A871),0),IF(COUNTIF(Invoices!AC:AD,A871)&lt;&gt;0,IF(COUNTIF(Invoices!AC:AD,A871)&lt;&gt;0,SUMIF(Invoices!AC:AD,A871,Invoices!AD:AD)/COUNTIF(Invoices!AC:AD,A871),0),IF(COUNTIF(Invoices!AE:AF,A871)&lt;&gt;0,IF(COUNTIF(Invoices!AE:AF,A871)&lt;&gt;0,SUMIF(Invoices!AE:AF,A871,Invoices!AF:AF)/COUNTIF(Invoices!AE:AF,A871),0),IF(COUNTIF(Invoices!AG:AH,A871)&lt;&gt;0,IF(COUNTIF(Invoices!AG:AH,A871)&lt;&gt;0,SUMIF(Invoices!AG:AH,A871,Invoices!AH:AH)/COUNTIF(Invoices!AG:AH,A871),0),IF(COUNTIF(Invoices!AI:AJ,A871)&lt;&gt;0,IF(COUNTIF(Invoices!AI:AJ,A871)&lt;&gt;0,SUMIF(Invoices!AI:AJ,A871,Invoices!AJ:AJ)/COUNTIF(Invoices!AI:AJ,A871),0),IF(COUNTIF(Invoices!AK:AL,A871)&lt;&gt;0,IF(COUNTIF(Invoices!AK:AL,A871)&lt;&gt;0,SUMIF(Invoices!AK:AL,A871,Invoices!AL:AL)/COUNTIF(Invoices!AK:AL,A871),0),IF(COUNTIF(Invoices!AM:AN,A871)&lt;&gt;0,IF(COUNTIF(Invoices!AM:AN,A871)&lt;&gt;0,SUMIF(Invoices!AM:AN,A871,Invoices!AN:AN)/COUNTIF(Invoices!AM:AN,A871),0),"Not Available")))))))))))))))</f>
        <v>0.99</v>
      </c>
    </row>
    <row r="872" spans="1:5" ht="13" x14ac:dyDescent="0.15">
      <c r="A872" s="6" t="s">
        <v>2039</v>
      </c>
      <c r="B872" s="6" t="s">
        <v>758</v>
      </c>
      <c r="C872" s="6" t="s">
        <v>2040</v>
      </c>
      <c r="D872" s="6" t="s">
        <v>758</v>
      </c>
      <c r="E872" t="str">
        <f>IF(COUNTIF(Invoices!K:L,A872)&lt;&gt;0,IF(COUNTIF(Invoices!K:L,A872)&lt;&gt;0,SUMIF(Invoices!K:L,A872,Invoices!L:L)/COUNTIF(Invoices!K:L,A872),0),IF(COUNTIF(Invoices!M:N,A872)&lt;&gt;0,IF(COUNTIF(Invoices!M:N,A872)&lt;&gt;0,SUMIF(Invoices!M:N,A872,Invoices!N:N)/COUNTIF(Invoices!M:N,A872),0),IF(COUNTIF(Invoices!O:P,A872)&lt;&gt;0,IF(COUNTIF(Invoices!O:P,A872)&lt;&gt;0,SUMIF(Invoices!O:P,A872,Invoices!P:P)/COUNTIF(Invoices!O:P,A872),0),IF(COUNTIF(Invoices!Q:R,A872)&lt;&gt;0,IF(COUNTIF(Invoices!Q:R,A872)&lt;&gt;0,SUMIF(Invoices!Q:R,A872,Invoices!R:R)/COUNTIF(Invoices!Q:R,A872),0),IF(COUNTIF(Invoices!S:T,A872)&lt;&gt;0,IF(COUNTIF(Invoices!S:T,A872)&lt;&gt;0,SUMIF(Invoices!S:T,A872,Invoices!T:T)/COUNTIF(Invoices!S:T,A872),0),IF(COUNTIF(Invoices!U:V,A872)&lt;&gt;0,IF(COUNTIF(Invoices!U:V,A872)&lt;&gt;0,SUMIF(Invoices!U:V,A872,Invoices!V:V)/COUNTIF(Invoices!U:V,A872),0),IF(COUNTIF(Invoices!W:X,A872)&lt;&gt;0,IF(COUNTIF(Invoices!W:X,A872)&lt;&gt;0,SUMIF(Invoices!W:X,A872,Invoices!X:X)/COUNTIF(Invoices!W:X,A872),0),IF(COUNTIF(Invoices!Y:Z,A872)&lt;&gt;0,IF(COUNTIF(Invoices!Y:Z,A872)&lt;&gt;0,SUMIF(Invoices!Y:Z,A872,Invoices!Z:Z)/COUNTIF(Invoices!Y:Z,A872),0),IF(COUNTIF(Invoices!AA:AB,A872)&lt;&gt;0,IF(COUNTIF(Invoices!AA:AB,A872)&lt;&gt;0,SUMIF(Invoices!AA:AB,A872,Invoices!AB:AB)/COUNTIF(Invoices!AA:AB,A872),0),IF(COUNTIF(Invoices!AC:AD,A872)&lt;&gt;0,IF(COUNTIF(Invoices!AC:AD,A872)&lt;&gt;0,SUMIF(Invoices!AC:AD,A872,Invoices!AD:AD)/COUNTIF(Invoices!AC:AD,A872),0),IF(COUNTIF(Invoices!AE:AF,A872)&lt;&gt;0,IF(COUNTIF(Invoices!AE:AF,A872)&lt;&gt;0,SUMIF(Invoices!AE:AF,A872,Invoices!AF:AF)/COUNTIF(Invoices!AE:AF,A872),0),IF(COUNTIF(Invoices!AG:AH,A872)&lt;&gt;0,IF(COUNTIF(Invoices!AG:AH,A872)&lt;&gt;0,SUMIF(Invoices!AG:AH,A872,Invoices!AH:AH)/COUNTIF(Invoices!AG:AH,A872),0),IF(COUNTIF(Invoices!AI:AJ,A872)&lt;&gt;0,IF(COUNTIF(Invoices!AI:AJ,A872)&lt;&gt;0,SUMIF(Invoices!AI:AJ,A872,Invoices!AJ:AJ)/COUNTIF(Invoices!AI:AJ,A872),0),IF(COUNTIF(Invoices!AK:AL,A872)&lt;&gt;0,IF(COUNTIF(Invoices!AK:AL,A872)&lt;&gt;0,SUMIF(Invoices!AK:AL,A872,Invoices!AL:AL)/COUNTIF(Invoices!AK:AL,A872),0),IF(COUNTIF(Invoices!AM:AN,A872)&lt;&gt;0,IF(COUNTIF(Invoices!AM:AN,A872)&lt;&gt;0,SUMIF(Invoices!AM:AN,A872,Invoices!AN:AN)/COUNTIF(Invoices!AM:AN,A872),0),"Not Available")))))))))))))))</f>
        <v>Not Available</v>
      </c>
    </row>
    <row r="873" spans="1:5" ht="13" x14ac:dyDescent="0.15">
      <c r="A873" s="6" t="s">
        <v>2041</v>
      </c>
      <c r="C873" s="6" t="s">
        <v>2030</v>
      </c>
      <c r="D873" s="6" t="s">
        <v>959</v>
      </c>
      <c r="E873">
        <f ca="1">IF(COUNTIF(Invoices!K:L,A873)&lt;&gt;0,IF(COUNTIF(Invoices!K:L,A873)&lt;&gt;0,SUMIF(Invoices!K:L,A873,Invoices!L:L)/COUNTIF(Invoices!K:L,A873),0),IF(COUNTIF(Invoices!M:N,A873)&lt;&gt;0,IF(COUNTIF(Invoices!M:N,A873)&lt;&gt;0,SUMIF(Invoices!M:N,A873,Invoices!N:N)/COUNTIF(Invoices!M:N,A873),0),IF(COUNTIF(Invoices!O:P,A873)&lt;&gt;0,IF(COUNTIF(Invoices!O:P,A873)&lt;&gt;0,SUMIF(Invoices!O:P,A873,Invoices!P:P)/COUNTIF(Invoices!O:P,A873),0),IF(COUNTIF(Invoices!Q:R,A873)&lt;&gt;0,IF(COUNTIF(Invoices!Q:R,A873)&lt;&gt;0,SUMIF(Invoices!Q:R,A873,Invoices!R:R)/COUNTIF(Invoices!Q:R,A873),0),IF(COUNTIF(Invoices!S:T,A873)&lt;&gt;0,IF(COUNTIF(Invoices!S:T,A873)&lt;&gt;0,SUMIF(Invoices!S:T,A873,Invoices!T:T)/COUNTIF(Invoices!S:T,A873),0),IF(COUNTIF(Invoices!U:V,A873)&lt;&gt;0,IF(COUNTIF(Invoices!U:V,A873)&lt;&gt;0,SUMIF(Invoices!U:V,A873,Invoices!V:V)/COUNTIF(Invoices!U:V,A873),0),IF(COUNTIF(Invoices!W:X,A873)&lt;&gt;0,IF(COUNTIF(Invoices!W:X,A873)&lt;&gt;0,SUMIF(Invoices!W:X,A873,Invoices!X:X)/COUNTIF(Invoices!W:X,A873),0),IF(COUNTIF(Invoices!Y:Z,A873)&lt;&gt;0,IF(COUNTIF(Invoices!Y:Z,A873)&lt;&gt;0,SUMIF(Invoices!Y:Z,A873,Invoices!Z:Z)/COUNTIF(Invoices!Y:Z,A873),0),IF(COUNTIF(Invoices!AA:AB,A873)&lt;&gt;0,IF(COUNTIF(Invoices!AA:AB,A873)&lt;&gt;0,SUMIF(Invoices!AA:AB,A873,Invoices!AB:AB)/COUNTIF(Invoices!AA:AB,A873),0),IF(COUNTIF(Invoices!AC:AD,A873)&lt;&gt;0,IF(COUNTIF(Invoices!AC:AD,A873)&lt;&gt;0,SUMIF(Invoices!AC:AD,A873,Invoices!AD:AD)/COUNTIF(Invoices!AC:AD,A873),0),IF(COUNTIF(Invoices!AE:AF,A873)&lt;&gt;0,IF(COUNTIF(Invoices!AE:AF,A873)&lt;&gt;0,SUMIF(Invoices!AE:AF,A873,Invoices!AF:AF)/COUNTIF(Invoices!AE:AF,A873),0),IF(COUNTIF(Invoices!AG:AH,A873)&lt;&gt;0,IF(COUNTIF(Invoices!AG:AH,A873)&lt;&gt;0,SUMIF(Invoices!AG:AH,A873,Invoices!AH:AH)/COUNTIF(Invoices!AG:AH,A873),0),IF(COUNTIF(Invoices!AI:AJ,A873)&lt;&gt;0,IF(COUNTIF(Invoices!AI:AJ,A873)&lt;&gt;0,SUMIF(Invoices!AI:AJ,A873,Invoices!AJ:AJ)/COUNTIF(Invoices!AI:AJ,A873),0),IF(COUNTIF(Invoices!AK:AL,A873)&lt;&gt;0,IF(COUNTIF(Invoices!AK:AL,A873)&lt;&gt;0,SUMIF(Invoices!AK:AL,A873,Invoices!AL:AL)/COUNTIF(Invoices!AK:AL,A873),0),IF(COUNTIF(Invoices!AM:AN,A873)&lt;&gt;0,IF(COUNTIF(Invoices!AM:AN,A873)&lt;&gt;0,SUMIF(Invoices!AM:AN,A873,Invoices!AN:AN)/COUNTIF(Invoices!AM:AN,A873),0),"Not Available")))))))))))))))</f>
        <v>0.99</v>
      </c>
    </row>
    <row r="874" spans="1:5" ht="13" x14ac:dyDescent="0.15">
      <c r="A874" s="6" t="s">
        <v>2042</v>
      </c>
      <c r="B874" s="6" t="s">
        <v>610</v>
      </c>
      <c r="C874" s="6" t="s">
        <v>871</v>
      </c>
      <c r="D874" s="6" t="s">
        <v>612</v>
      </c>
      <c r="E874" t="str">
        <f>IF(COUNTIF(Invoices!K:L,A874)&lt;&gt;0,IF(COUNTIF(Invoices!K:L,A874)&lt;&gt;0,SUMIF(Invoices!K:L,A874,Invoices!L:L)/COUNTIF(Invoices!K:L,A874),0),IF(COUNTIF(Invoices!M:N,A874)&lt;&gt;0,IF(COUNTIF(Invoices!M:N,A874)&lt;&gt;0,SUMIF(Invoices!M:N,A874,Invoices!N:N)/COUNTIF(Invoices!M:N,A874),0),IF(COUNTIF(Invoices!O:P,A874)&lt;&gt;0,IF(COUNTIF(Invoices!O:P,A874)&lt;&gt;0,SUMIF(Invoices!O:P,A874,Invoices!P:P)/COUNTIF(Invoices!O:P,A874),0),IF(COUNTIF(Invoices!Q:R,A874)&lt;&gt;0,IF(COUNTIF(Invoices!Q:R,A874)&lt;&gt;0,SUMIF(Invoices!Q:R,A874,Invoices!R:R)/COUNTIF(Invoices!Q:R,A874),0),IF(COUNTIF(Invoices!S:T,A874)&lt;&gt;0,IF(COUNTIF(Invoices!S:T,A874)&lt;&gt;0,SUMIF(Invoices!S:T,A874,Invoices!T:T)/COUNTIF(Invoices!S:T,A874),0),IF(COUNTIF(Invoices!U:V,A874)&lt;&gt;0,IF(COUNTIF(Invoices!U:V,A874)&lt;&gt;0,SUMIF(Invoices!U:V,A874,Invoices!V:V)/COUNTIF(Invoices!U:V,A874),0),IF(COUNTIF(Invoices!W:X,A874)&lt;&gt;0,IF(COUNTIF(Invoices!W:X,A874)&lt;&gt;0,SUMIF(Invoices!W:X,A874,Invoices!X:X)/COUNTIF(Invoices!W:X,A874),0),IF(COUNTIF(Invoices!Y:Z,A874)&lt;&gt;0,IF(COUNTIF(Invoices!Y:Z,A874)&lt;&gt;0,SUMIF(Invoices!Y:Z,A874,Invoices!Z:Z)/COUNTIF(Invoices!Y:Z,A874),0),IF(COUNTIF(Invoices!AA:AB,A874)&lt;&gt;0,IF(COUNTIF(Invoices!AA:AB,A874)&lt;&gt;0,SUMIF(Invoices!AA:AB,A874,Invoices!AB:AB)/COUNTIF(Invoices!AA:AB,A874),0),IF(COUNTIF(Invoices!AC:AD,A874)&lt;&gt;0,IF(COUNTIF(Invoices!AC:AD,A874)&lt;&gt;0,SUMIF(Invoices!AC:AD,A874,Invoices!AD:AD)/COUNTIF(Invoices!AC:AD,A874),0),IF(COUNTIF(Invoices!AE:AF,A874)&lt;&gt;0,IF(COUNTIF(Invoices!AE:AF,A874)&lt;&gt;0,SUMIF(Invoices!AE:AF,A874,Invoices!AF:AF)/COUNTIF(Invoices!AE:AF,A874),0),IF(COUNTIF(Invoices!AG:AH,A874)&lt;&gt;0,IF(COUNTIF(Invoices!AG:AH,A874)&lt;&gt;0,SUMIF(Invoices!AG:AH,A874,Invoices!AH:AH)/COUNTIF(Invoices!AG:AH,A874),0),IF(COUNTIF(Invoices!AI:AJ,A874)&lt;&gt;0,IF(COUNTIF(Invoices!AI:AJ,A874)&lt;&gt;0,SUMIF(Invoices!AI:AJ,A874,Invoices!AJ:AJ)/COUNTIF(Invoices!AI:AJ,A874),0),IF(COUNTIF(Invoices!AK:AL,A874)&lt;&gt;0,IF(COUNTIF(Invoices!AK:AL,A874)&lt;&gt;0,SUMIF(Invoices!AK:AL,A874,Invoices!AL:AL)/COUNTIF(Invoices!AK:AL,A874),0),IF(COUNTIF(Invoices!AM:AN,A874)&lt;&gt;0,IF(COUNTIF(Invoices!AM:AN,A874)&lt;&gt;0,SUMIF(Invoices!AM:AN,A874,Invoices!AN:AN)/COUNTIF(Invoices!AM:AN,A874),0),"Not Available")))))))))))))))</f>
        <v>Not Available</v>
      </c>
    </row>
    <row r="875" spans="1:5" ht="13" x14ac:dyDescent="0.15">
      <c r="A875" s="6" t="s">
        <v>2043</v>
      </c>
      <c r="C875" s="6" t="s">
        <v>1483</v>
      </c>
      <c r="D875" s="6" t="s">
        <v>518</v>
      </c>
      <c r="E875" t="str">
        <f>IF(COUNTIF(Invoices!K:L,A875)&lt;&gt;0,IF(COUNTIF(Invoices!K:L,A875)&lt;&gt;0,SUMIF(Invoices!K:L,A875,Invoices!L:L)/COUNTIF(Invoices!K:L,A875),0),IF(COUNTIF(Invoices!M:N,A875)&lt;&gt;0,IF(COUNTIF(Invoices!M:N,A875)&lt;&gt;0,SUMIF(Invoices!M:N,A875,Invoices!N:N)/COUNTIF(Invoices!M:N,A875),0),IF(COUNTIF(Invoices!O:P,A875)&lt;&gt;0,IF(COUNTIF(Invoices!O:P,A875)&lt;&gt;0,SUMIF(Invoices!O:P,A875,Invoices!P:P)/COUNTIF(Invoices!O:P,A875),0),IF(COUNTIF(Invoices!Q:R,A875)&lt;&gt;0,IF(COUNTIF(Invoices!Q:R,A875)&lt;&gt;0,SUMIF(Invoices!Q:R,A875,Invoices!R:R)/COUNTIF(Invoices!Q:R,A875),0),IF(COUNTIF(Invoices!S:T,A875)&lt;&gt;0,IF(COUNTIF(Invoices!S:T,A875)&lt;&gt;0,SUMIF(Invoices!S:T,A875,Invoices!T:T)/COUNTIF(Invoices!S:T,A875),0),IF(COUNTIF(Invoices!U:V,A875)&lt;&gt;0,IF(COUNTIF(Invoices!U:V,A875)&lt;&gt;0,SUMIF(Invoices!U:V,A875,Invoices!V:V)/COUNTIF(Invoices!U:V,A875),0),IF(COUNTIF(Invoices!W:X,A875)&lt;&gt;0,IF(COUNTIF(Invoices!W:X,A875)&lt;&gt;0,SUMIF(Invoices!W:X,A875,Invoices!X:X)/COUNTIF(Invoices!W:X,A875),0),IF(COUNTIF(Invoices!Y:Z,A875)&lt;&gt;0,IF(COUNTIF(Invoices!Y:Z,A875)&lt;&gt;0,SUMIF(Invoices!Y:Z,A875,Invoices!Z:Z)/COUNTIF(Invoices!Y:Z,A875),0),IF(COUNTIF(Invoices!AA:AB,A875)&lt;&gt;0,IF(COUNTIF(Invoices!AA:AB,A875)&lt;&gt;0,SUMIF(Invoices!AA:AB,A875,Invoices!AB:AB)/COUNTIF(Invoices!AA:AB,A875),0),IF(COUNTIF(Invoices!AC:AD,A875)&lt;&gt;0,IF(COUNTIF(Invoices!AC:AD,A875)&lt;&gt;0,SUMIF(Invoices!AC:AD,A875,Invoices!AD:AD)/COUNTIF(Invoices!AC:AD,A875),0),IF(COUNTIF(Invoices!AE:AF,A875)&lt;&gt;0,IF(COUNTIF(Invoices!AE:AF,A875)&lt;&gt;0,SUMIF(Invoices!AE:AF,A875,Invoices!AF:AF)/COUNTIF(Invoices!AE:AF,A875),0),IF(COUNTIF(Invoices!AG:AH,A875)&lt;&gt;0,IF(COUNTIF(Invoices!AG:AH,A875)&lt;&gt;0,SUMIF(Invoices!AG:AH,A875,Invoices!AH:AH)/COUNTIF(Invoices!AG:AH,A875),0),IF(COUNTIF(Invoices!AI:AJ,A875)&lt;&gt;0,IF(COUNTIF(Invoices!AI:AJ,A875)&lt;&gt;0,SUMIF(Invoices!AI:AJ,A875,Invoices!AJ:AJ)/COUNTIF(Invoices!AI:AJ,A875),0),IF(COUNTIF(Invoices!AK:AL,A875)&lt;&gt;0,IF(COUNTIF(Invoices!AK:AL,A875)&lt;&gt;0,SUMIF(Invoices!AK:AL,A875,Invoices!AL:AL)/COUNTIF(Invoices!AK:AL,A875),0),IF(COUNTIF(Invoices!AM:AN,A875)&lt;&gt;0,IF(COUNTIF(Invoices!AM:AN,A875)&lt;&gt;0,SUMIF(Invoices!AM:AN,A875,Invoices!AN:AN)/COUNTIF(Invoices!AM:AN,A875),0),"Not Available")))))))))))))))</f>
        <v>Not Available</v>
      </c>
    </row>
    <row r="876" spans="1:5" ht="13" x14ac:dyDescent="0.15">
      <c r="A876" s="6" t="s">
        <v>2044</v>
      </c>
      <c r="B876" s="6" t="s">
        <v>793</v>
      </c>
      <c r="C876" s="6" t="s">
        <v>792</v>
      </c>
      <c r="D876" s="6" t="s">
        <v>793</v>
      </c>
      <c r="E876" t="str">
        <f>IF(COUNTIF(Invoices!K:L,A876)&lt;&gt;0,IF(COUNTIF(Invoices!K:L,A876)&lt;&gt;0,SUMIF(Invoices!K:L,A876,Invoices!L:L)/COUNTIF(Invoices!K:L,A876),0),IF(COUNTIF(Invoices!M:N,A876)&lt;&gt;0,IF(COUNTIF(Invoices!M:N,A876)&lt;&gt;0,SUMIF(Invoices!M:N,A876,Invoices!N:N)/COUNTIF(Invoices!M:N,A876),0),IF(COUNTIF(Invoices!O:P,A876)&lt;&gt;0,IF(COUNTIF(Invoices!O:P,A876)&lt;&gt;0,SUMIF(Invoices!O:P,A876,Invoices!P:P)/COUNTIF(Invoices!O:P,A876),0),IF(COUNTIF(Invoices!Q:R,A876)&lt;&gt;0,IF(COUNTIF(Invoices!Q:R,A876)&lt;&gt;0,SUMIF(Invoices!Q:R,A876,Invoices!R:R)/COUNTIF(Invoices!Q:R,A876),0),IF(COUNTIF(Invoices!S:T,A876)&lt;&gt;0,IF(COUNTIF(Invoices!S:T,A876)&lt;&gt;0,SUMIF(Invoices!S:T,A876,Invoices!T:T)/COUNTIF(Invoices!S:T,A876),0),IF(COUNTIF(Invoices!U:V,A876)&lt;&gt;0,IF(COUNTIF(Invoices!U:V,A876)&lt;&gt;0,SUMIF(Invoices!U:V,A876,Invoices!V:V)/COUNTIF(Invoices!U:V,A876),0),IF(COUNTIF(Invoices!W:X,A876)&lt;&gt;0,IF(COUNTIF(Invoices!W:X,A876)&lt;&gt;0,SUMIF(Invoices!W:X,A876,Invoices!X:X)/COUNTIF(Invoices!W:X,A876),0),IF(COUNTIF(Invoices!Y:Z,A876)&lt;&gt;0,IF(COUNTIF(Invoices!Y:Z,A876)&lt;&gt;0,SUMIF(Invoices!Y:Z,A876,Invoices!Z:Z)/COUNTIF(Invoices!Y:Z,A876),0),IF(COUNTIF(Invoices!AA:AB,A876)&lt;&gt;0,IF(COUNTIF(Invoices!AA:AB,A876)&lt;&gt;0,SUMIF(Invoices!AA:AB,A876,Invoices!AB:AB)/COUNTIF(Invoices!AA:AB,A876),0),IF(COUNTIF(Invoices!AC:AD,A876)&lt;&gt;0,IF(COUNTIF(Invoices!AC:AD,A876)&lt;&gt;0,SUMIF(Invoices!AC:AD,A876,Invoices!AD:AD)/COUNTIF(Invoices!AC:AD,A876),0),IF(COUNTIF(Invoices!AE:AF,A876)&lt;&gt;0,IF(COUNTIF(Invoices!AE:AF,A876)&lt;&gt;0,SUMIF(Invoices!AE:AF,A876,Invoices!AF:AF)/COUNTIF(Invoices!AE:AF,A876),0),IF(COUNTIF(Invoices!AG:AH,A876)&lt;&gt;0,IF(COUNTIF(Invoices!AG:AH,A876)&lt;&gt;0,SUMIF(Invoices!AG:AH,A876,Invoices!AH:AH)/COUNTIF(Invoices!AG:AH,A876),0),IF(COUNTIF(Invoices!AI:AJ,A876)&lt;&gt;0,IF(COUNTIF(Invoices!AI:AJ,A876)&lt;&gt;0,SUMIF(Invoices!AI:AJ,A876,Invoices!AJ:AJ)/COUNTIF(Invoices!AI:AJ,A876),0),IF(COUNTIF(Invoices!AK:AL,A876)&lt;&gt;0,IF(COUNTIF(Invoices!AK:AL,A876)&lt;&gt;0,SUMIF(Invoices!AK:AL,A876,Invoices!AL:AL)/COUNTIF(Invoices!AK:AL,A876),0),IF(COUNTIF(Invoices!AM:AN,A876)&lt;&gt;0,IF(COUNTIF(Invoices!AM:AN,A876)&lt;&gt;0,SUMIF(Invoices!AM:AN,A876,Invoices!AN:AN)/COUNTIF(Invoices!AM:AN,A876),0),"Not Available")))))))))))))))</f>
        <v>Not Available</v>
      </c>
    </row>
    <row r="877" spans="1:5" ht="13" x14ac:dyDescent="0.15">
      <c r="A877" s="6" t="s">
        <v>2045</v>
      </c>
      <c r="B877" s="6" t="s">
        <v>1694</v>
      </c>
      <c r="C877" s="6" t="s">
        <v>2046</v>
      </c>
      <c r="D877" s="6" t="s">
        <v>2047</v>
      </c>
      <c r="E877" t="str">
        <f>IF(COUNTIF(Invoices!K:L,A877)&lt;&gt;0,IF(COUNTIF(Invoices!K:L,A877)&lt;&gt;0,SUMIF(Invoices!K:L,A877,Invoices!L:L)/COUNTIF(Invoices!K:L,A877),0),IF(COUNTIF(Invoices!M:N,A877)&lt;&gt;0,IF(COUNTIF(Invoices!M:N,A877)&lt;&gt;0,SUMIF(Invoices!M:N,A877,Invoices!N:N)/COUNTIF(Invoices!M:N,A877),0),IF(COUNTIF(Invoices!O:P,A877)&lt;&gt;0,IF(COUNTIF(Invoices!O:P,A877)&lt;&gt;0,SUMIF(Invoices!O:P,A877,Invoices!P:P)/COUNTIF(Invoices!O:P,A877),0),IF(COUNTIF(Invoices!Q:R,A877)&lt;&gt;0,IF(COUNTIF(Invoices!Q:R,A877)&lt;&gt;0,SUMIF(Invoices!Q:R,A877,Invoices!R:R)/COUNTIF(Invoices!Q:R,A877),0),IF(COUNTIF(Invoices!S:T,A877)&lt;&gt;0,IF(COUNTIF(Invoices!S:T,A877)&lt;&gt;0,SUMIF(Invoices!S:T,A877,Invoices!T:T)/COUNTIF(Invoices!S:T,A877),0),IF(COUNTIF(Invoices!U:V,A877)&lt;&gt;0,IF(COUNTIF(Invoices!U:V,A877)&lt;&gt;0,SUMIF(Invoices!U:V,A877,Invoices!V:V)/COUNTIF(Invoices!U:V,A877),0),IF(COUNTIF(Invoices!W:X,A877)&lt;&gt;0,IF(COUNTIF(Invoices!W:X,A877)&lt;&gt;0,SUMIF(Invoices!W:X,A877,Invoices!X:X)/COUNTIF(Invoices!W:X,A877),0),IF(COUNTIF(Invoices!Y:Z,A877)&lt;&gt;0,IF(COUNTIF(Invoices!Y:Z,A877)&lt;&gt;0,SUMIF(Invoices!Y:Z,A877,Invoices!Z:Z)/COUNTIF(Invoices!Y:Z,A877),0),IF(COUNTIF(Invoices!AA:AB,A877)&lt;&gt;0,IF(COUNTIF(Invoices!AA:AB,A877)&lt;&gt;0,SUMIF(Invoices!AA:AB,A877,Invoices!AB:AB)/COUNTIF(Invoices!AA:AB,A877),0),IF(COUNTIF(Invoices!AC:AD,A877)&lt;&gt;0,IF(COUNTIF(Invoices!AC:AD,A877)&lt;&gt;0,SUMIF(Invoices!AC:AD,A877,Invoices!AD:AD)/COUNTIF(Invoices!AC:AD,A877),0),IF(COUNTIF(Invoices!AE:AF,A877)&lt;&gt;0,IF(COUNTIF(Invoices!AE:AF,A877)&lt;&gt;0,SUMIF(Invoices!AE:AF,A877,Invoices!AF:AF)/COUNTIF(Invoices!AE:AF,A877),0),IF(COUNTIF(Invoices!AG:AH,A877)&lt;&gt;0,IF(COUNTIF(Invoices!AG:AH,A877)&lt;&gt;0,SUMIF(Invoices!AG:AH,A877,Invoices!AH:AH)/COUNTIF(Invoices!AG:AH,A877),0),IF(COUNTIF(Invoices!AI:AJ,A877)&lt;&gt;0,IF(COUNTIF(Invoices!AI:AJ,A877)&lt;&gt;0,SUMIF(Invoices!AI:AJ,A877,Invoices!AJ:AJ)/COUNTIF(Invoices!AI:AJ,A877),0),IF(COUNTIF(Invoices!AK:AL,A877)&lt;&gt;0,IF(COUNTIF(Invoices!AK:AL,A877)&lt;&gt;0,SUMIF(Invoices!AK:AL,A877,Invoices!AL:AL)/COUNTIF(Invoices!AK:AL,A877),0),IF(COUNTIF(Invoices!AM:AN,A877)&lt;&gt;0,IF(COUNTIF(Invoices!AM:AN,A877)&lt;&gt;0,SUMIF(Invoices!AM:AN,A877,Invoices!AN:AN)/COUNTIF(Invoices!AM:AN,A877),0),"Not Available")))))))))))))))</f>
        <v>Not Available</v>
      </c>
    </row>
    <row r="878" spans="1:5" ht="13" x14ac:dyDescent="0.15">
      <c r="A878" s="6" t="s">
        <v>2048</v>
      </c>
      <c r="B878" s="6" t="s">
        <v>2049</v>
      </c>
      <c r="C878" s="6" t="s">
        <v>1065</v>
      </c>
      <c r="D878" s="6" t="s">
        <v>535</v>
      </c>
      <c r="E878" t="str">
        <f>IF(COUNTIF(Invoices!K:L,A878)&lt;&gt;0,IF(COUNTIF(Invoices!K:L,A878)&lt;&gt;0,SUMIF(Invoices!K:L,A878,Invoices!L:L)/COUNTIF(Invoices!K:L,A878),0),IF(COUNTIF(Invoices!M:N,A878)&lt;&gt;0,IF(COUNTIF(Invoices!M:N,A878)&lt;&gt;0,SUMIF(Invoices!M:N,A878,Invoices!N:N)/COUNTIF(Invoices!M:N,A878),0),IF(COUNTIF(Invoices!O:P,A878)&lt;&gt;0,IF(COUNTIF(Invoices!O:P,A878)&lt;&gt;0,SUMIF(Invoices!O:P,A878,Invoices!P:P)/COUNTIF(Invoices!O:P,A878),0),IF(COUNTIF(Invoices!Q:R,A878)&lt;&gt;0,IF(COUNTIF(Invoices!Q:R,A878)&lt;&gt;0,SUMIF(Invoices!Q:R,A878,Invoices!R:R)/COUNTIF(Invoices!Q:R,A878),0),IF(COUNTIF(Invoices!S:T,A878)&lt;&gt;0,IF(COUNTIF(Invoices!S:T,A878)&lt;&gt;0,SUMIF(Invoices!S:T,A878,Invoices!T:T)/COUNTIF(Invoices!S:T,A878),0),IF(COUNTIF(Invoices!U:V,A878)&lt;&gt;0,IF(COUNTIF(Invoices!U:V,A878)&lt;&gt;0,SUMIF(Invoices!U:V,A878,Invoices!V:V)/COUNTIF(Invoices!U:V,A878),0),IF(COUNTIF(Invoices!W:X,A878)&lt;&gt;0,IF(COUNTIF(Invoices!W:X,A878)&lt;&gt;0,SUMIF(Invoices!W:X,A878,Invoices!X:X)/COUNTIF(Invoices!W:X,A878),0),IF(COUNTIF(Invoices!Y:Z,A878)&lt;&gt;0,IF(COUNTIF(Invoices!Y:Z,A878)&lt;&gt;0,SUMIF(Invoices!Y:Z,A878,Invoices!Z:Z)/COUNTIF(Invoices!Y:Z,A878),0),IF(COUNTIF(Invoices!AA:AB,A878)&lt;&gt;0,IF(COUNTIF(Invoices!AA:AB,A878)&lt;&gt;0,SUMIF(Invoices!AA:AB,A878,Invoices!AB:AB)/COUNTIF(Invoices!AA:AB,A878),0),IF(COUNTIF(Invoices!AC:AD,A878)&lt;&gt;0,IF(COUNTIF(Invoices!AC:AD,A878)&lt;&gt;0,SUMIF(Invoices!AC:AD,A878,Invoices!AD:AD)/COUNTIF(Invoices!AC:AD,A878),0),IF(COUNTIF(Invoices!AE:AF,A878)&lt;&gt;0,IF(COUNTIF(Invoices!AE:AF,A878)&lt;&gt;0,SUMIF(Invoices!AE:AF,A878,Invoices!AF:AF)/COUNTIF(Invoices!AE:AF,A878),0),IF(COUNTIF(Invoices!AG:AH,A878)&lt;&gt;0,IF(COUNTIF(Invoices!AG:AH,A878)&lt;&gt;0,SUMIF(Invoices!AG:AH,A878,Invoices!AH:AH)/COUNTIF(Invoices!AG:AH,A878),0),IF(COUNTIF(Invoices!AI:AJ,A878)&lt;&gt;0,IF(COUNTIF(Invoices!AI:AJ,A878)&lt;&gt;0,SUMIF(Invoices!AI:AJ,A878,Invoices!AJ:AJ)/COUNTIF(Invoices!AI:AJ,A878),0),IF(COUNTIF(Invoices!AK:AL,A878)&lt;&gt;0,IF(COUNTIF(Invoices!AK:AL,A878)&lt;&gt;0,SUMIF(Invoices!AK:AL,A878,Invoices!AL:AL)/COUNTIF(Invoices!AK:AL,A878),0),IF(COUNTIF(Invoices!AM:AN,A878)&lt;&gt;0,IF(COUNTIF(Invoices!AM:AN,A878)&lt;&gt;0,SUMIF(Invoices!AM:AN,A878,Invoices!AN:AN)/COUNTIF(Invoices!AM:AN,A878),0),"Not Available")))))))))))))))</f>
        <v>Not Available</v>
      </c>
    </row>
    <row r="879" spans="1:5" ht="13" x14ac:dyDescent="0.15">
      <c r="A879" s="6" t="s">
        <v>2050</v>
      </c>
      <c r="B879" s="6" t="s">
        <v>2051</v>
      </c>
      <c r="C879" s="6" t="s">
        <v>536</v>
      </c>
      <c r="D879" s="6" t="s">
        <v>535</v>
      </c>
      <c r="E879">
        <f ca="1">IF(COUNTIF(Invoices!K:L,A879)&lt;&gt;0,IF(COUNTIF(Invoices!K:L,A879)&lt;&gt;0,SUMIF(Invoices!K:L,A879,Invoices!L:L)/COUNTIF(Invoices!K:L,A879),0),IF(COUNTIF(Invoices!M:N,A879)&lt;&gt;0,IF(COUNTIF(Invoices!M:N,A879)&lt;&gt;0,SUMIF(Invoices!M:N,A879,Invoices!N:N)/COUNTIF(Invoices!M:N,A879),0),IF(COUNTIF(Invoices!O:P,A879)&lt;&gt;0,IF(COUNTIF(Invoices!O:P,A879)&lt;&gt;0,SUMIF(Invoices!O:P,A879,Invoices!P:P)/COUNTIF(Invoices!O:P,A879),0),IF(COUNTIF(Invoices!Q:R,A879)&lt;&gt;0,IF(COUNTIF(Invoices!Q:R,A879)&lt;&gt;0,SUMIF(Invoices!Q:R,A879,Invoices!R:R)/COUNTIF(Invoices!Q:R,A879),0),IF(COUNTIF(Invoices!S:T,A879)&lt;&gt;0,IF(COUNTIF(Invoices!S:T,A879)&lt;&gt;0,SUMIF(Invoices!S:T,A879,Invoices!T:T)/COUNTIF(Invoices!S:T,A879),0),IF(COUNTIF(Invoices!U:V,A879)&lt;&gt;0,IF(COUNTIF(Invoices!U:V,A879)&lt;&gt;0,SUMIF(Invoices!U:V,A879,Invoices!V:V)/COUNTIF(Invoices!U:V,A879),0),IF(COUNTIF(Invoices!W:X,A879)&lt;&gt;0,IF(COUNTIF(Invoices!W:X,A879)&lt;&gt;0,SUMIF(Invoices!W:X,A879,Invoices!X:X)/COUNTIF(Invoices!W:X,A879),0),IF(COUNTIF(Invoices!Y:Z,A879)&lt;&gt;0,IF(COUNTIF(Invoices!Y:Z,A879)&lt;&gt;0,SUMIF(Invoices!Y:Z,A879,Invoices!Z:Z)/COUNTIF(Invoices!Y:Z,A879),0),IF(COUNTIF(Invoices!AA:AB,A879)&lt;&gt;0,IF(COUNTIF(Invoices!AA:AB,A879)&lt;&gt;0,SUMIF(Invoices!AA:AB,A879,Invoices!AB:AB)/COUNTIF(Invoices!AA:AB,A879),0),IF(COUNTIF(Invoices!AC:AD,A879)&lt;&gt;0,IF(COUNTIF(Invoices!AC:AD,A879)&lt;&gt;0,SUMIF(Invoices!AC:AD,A879,Invoices!AD:AD)/COUNTIF(Invoices!AC:AD,A879),0),IF(COUNTIF(Invoices!AE:AF,A879)&lt;&gt;0,IF(COUNTIF(Invoices!AE:AF,A879)&lt;&gt;0,SUMIF(Invoices!AE:AF,A879,Invoices!AF:AF)/COUNTIF(Invoices!AE:AF,A879),0),IF(COUNTIF(Invoices!AG:AH,A879)&lt;&gt;0,IF(COUNTIF(Invoices!AG:AH,A879)&lt;&gt;0,SUMIF(Invoices!AG:AH,A879,Invoices!AH:AH)/COUNTIF(Invoices!AG:AH,A879),0),IF(COUNTIF(Invoices!AI:AJ,A879)&lt;&gt;0,IF(COUNTIF(Invoices!AI:AJ,A879)&lt;&gt;0,SUMIF(Invoices!AI:AJ,A879,Invoices!AJ:AJ)/COUNTIF(Invoices!AI:AJ,A879),0),IF(COUNTIF(Invoices!AK:AL,A879)&lt;&gt;0,IF(COUNTIF(Invoices!AK:AL,A879)&lt;&gt;0,SUMIF(Invoices!AK:AL,A879,Invoices!AL:AL)/COUNTIF(Invoices!AK:AL,A879),0),IF(COUNTIF(Invoices!AM:AN,A879)&lt;&gt;0,IF(COUNTIF(Invoices!AM:AN,A879)&lt;&gt;0,SUMIF(Invoices!AM:AN,A879,Invoices!AN:AN)/COUNTIF(Invoices!AM:AN,A879),0),"Not Available")))))))))))))))</f>
        <v>0.99</v>
      </c>
    </row>
    <row r="880" spans="1:5" ht="13" x14ac:dyDescent="0.15">
      <c r="A880" s="6" t="s">
        <v>2052</v>
      </c>
      <c r="B880" s="6" t="s">
        <v>2053</v>
      </c>
      <c r="C880" s="6" t="s">
        <v>778</v>
      </c>
      <c r="D880" s="6" t="s">
        <v>779</v>
      </c>
      <c r="E880" t="str">
        <f>IF(COUNTIF(Invoices!K:L,A880)&lt;&gt;0,IF(COUNTIF(Invoices!K:L,A880)&lt;&gt;0,SUMIF(Invoices!K:L,A880,Invoices!L:L)/COUNTIF(Invoices!K:L,A880),0),IF(COUNTIF(Invoices!M:N,A880)&lt;&gt;0,IF(COUNTIF(Invoices!M:N,A880)&lt;&gt;0,SUMIF(Invoices!M:N,A880,Invoices!N:N)/COUNTIF(Invoices!M:N,A880),0),IF(COUNTIF(Invoices!O:P,A880)&lt;&gt;0,IF(COUNTIF(Invoices!O:P,A880)&lt;&gt;0,SUMIF(Invoices!O:P,A880,Invoices!P:P)/COUNTIF(Invoices!O:P,A880),0),IF(COUNTIF(Invoices!Q:R,A880)&lt;&gt;0,IF(COUNTIF(Invoices!Q:R,A880)&lt;&gt;0,SUMIF(Invoices!Q:R,A880,Invoices!R:R)/COUNTIF(Invoices!Q:R,A880),0),IF(COUNTIF(Invoices!S:T,A880)&lt;&gt;0,IF(COUNTIF(Invoices!S:T,A880)&lt;&gt;0,SUMIF(Invoices!S:T,A880,Invoices!T:T)/COUNTIF(Invoices!S:T,A880),0),IF(COUNTIF(Invoices!U:V,A880)&lt;&gt;0,IF(COUNTIF(Invoices!U:V,A880)&lt;&gt;0,SUMIF(Invoices!U:V,A880,Invoices!V:V)/COUNTIF(Invoices!U:V,A880),0),IF(COUNTIF(Invoices!W:X,A880)&lt;&gt;0,IF(COUNTIF(Invoices!W:X,A880)&lt;&gt;0,SUMIF(Invoices!W:X,A880,Invoices!X:X)/COUNTIF(Invoices!W:X,A880),0),IF(COUNTIF(Invoices!Y:Z,A880)&lt;&gt;0,IF(COUNTIF(Invoices!Y:Z,A880)&lt;&gt;0,SUMIF(Invoices!Y:Z,A880,Invoices!Z:Z)/COUNTIF(Invoices!Y:Z,A880),0),IF(COUNTIF(Invoices!AA:AB,A880)&lt;&gt;0,IF(COUNTIF(Invoices!AA:AB,A880)&lt;&gt;0,SUMIF(Invoices!AA:AB,A880,Invoices!AB:AB)/COUNTIF(Invoices!AA:AB,A880),0),IF(COUNTIF(Invoices!AC:AD,A880)&lt;&gt;0,IF(COUNTIF(Invoices!AC:AD,A880)&lt;&gt;0,SUMIF(Invoices!AC:AD,A880,Invoices!AD:AD)/COUNTIF(Invoices!AC:AD,A880),0),IF(COUNTIF(Invoices!AE:AF,A880)&lt;&gt;0,IF(COUNTIF(Invoices!AE:AF,A880)&lt;&gt;0,SUMIF(Invoices!AE:AF,A880,Invoices!AF:AF)/COUNTIF(Invoices!AE:AF,A880),0),IF(COUNTIF(Invoices!AG:AH,A880)&lt;&gt;0,IF(COUNTIF(Invoices!AG:AH,A880)&lt;&gt;0,SUMIF(Invoices!AG:AH,A880,Invoices!AH:AH)/COUNTIF(Invoices!AG:AH,A880),0),IF(COUNTIF(Invoices!AI:AJ,A880)&lt;&gt;0,IF(COUNTIF(Invoices!AI:AJ,A880)&lt;&gt;0,SUMIF(Invoices!AI:AJ,A880,Invoices!AJ:AJ)/COUNTIF(Invoices!AI:AJ,A880),0),IF(COUNTIF(Invoices!AK:AL,A880)&lt;&gt;0,IF(COUNTIF(Invoices!AK:AL,A880)&lt;&gt;0,SUMIF(Invoices!AK:AL,A880,Invoices!AL:AL)/COUNTIF(Invoices!AK:AL,A880),0),IF(COUNTIF(Invoices!AM:AN,A880)&lt;&gt;0,IF(COUNTIF(Invoices!AM:AN,A880)&lt;&gt;0,SUMIF(Invoices!AM:AN,A880,Invoices!AN:AN)/COUNTIF(Invoices!AM:AN,A880),0),"Not Available")))))))))))))))</f>
        <v>Not Available</v>
      </c>
    </row>
    <row r="881" spans="1:5" ht="13" x14ac:dyDescent="0.15">
      <c r="A881" s="6" t="s">
        <v>2054</v>
      </c>
      <c r="B881" s="6" t="s">
        <v>1394</v>
      </c>
      <c r="C881" s="6" t="s">
        <v>1016</v>
      </c>
      <c r="D881" s="6" t="s">
        <v>878</v>
      </c>
      <c r="E881">
        <f ca="1">IF(COUNTIF(Invoices!K:L,A881)&lt;&gt;0,IF(COUNTIF(Invoices!K:L,A881)&lt;&gt;0,SUMIF(Invoices!K:L,A881,Invoices!L:L)/COUNTIF(Invoices!K:L,A881),0),IF(COUNTIF(Invoices!M:N,A881)&lt;&gt;0,IF(COUNTIF(Invoices!M:N,A881)&lt;&gt;0,SUMIF(Invoices!M:N,A881,Invoices!N:N)/COUNTIF(Invoices!M:N,A881),0),IF(COUNTIF(Invoices!O:P,A881)&lt;&gt;0,IF(COUNTIF(Invoices!O:P,A881)&lt;&gt;0,SUMIF(Invoices!O:P,A881,Invoices!P:P)/COUNTIF(Invoices!O:P,A881),0),IF(COUNTIF(Invoices!Q:R,A881)&lt;&gt;0,IF(COUNTIF(Invoices!Q:R,A881)&lt;&gt;0,SUMIF(Invoices!Q:R,A881,Invoices!R:R)/COUNTIF(Invoices!Q:R,A881),0),IF(COUNTIF(Invoices!S:T,A881)&lt;&gt;0,IF(COUNTIF(Invoices!S:T,A881)&lt;&gt;0,SUMIF(Invoices!S:T,A881,Invoices!T:T)/COUNTIF(Invoices!S:T,A881),0),IF(COUNTIF(Invoices!U:V,A881)&lt;&gt;0,IF(COUNTIF(Invoices!U:V,A881)&lt;&gt;0,SUMIF(Invoices!U:V,A881,Invoices!V:V)/COUNTIF(Invoices!U:V,A881),0),IF(COUNTIF(Invoices!W:X,A881)&lt;&gt;0,IF(COUNTIF(Invoices!W:X,A881)&lt;&gt;0,SUMIF(Invoices!W:X,A881,Invoices!X:X)/COUNTIF(Invoices!W:X,A881),0),IF(COUNTIF(Invoices!Y:Z,A881)&lt;&gt;0,IF(COUNTIF(Invoices!Y:Z,A881)&lt;&gt;0,SUMIF(Invoices!Y:Z,A881,Invoices!Z:Z)/COUNTIF(Invoices!Y:Z,A881),0),IF(COUNTIF(Invoices!AA:AB,A881)&lt;&gt;0,IF(COUNTIF(Invoices!AA:AB,A881)&lt;&gt;0,SUMIF(Invoices!AA:AB,A881,Invoices!AB:AB)/COUNTIF(Invoices!AA:AB,A881),0),IF(COUNTIF(Invoices!AC:AD,A881)&lt;&gt;0,IF(COUNTIF(Invoices!AC:AD,A881)&lt;&gt;0,SUMIF(Invoices!AC:AD,A881,Invoices!AD:AD)/COUNTIF(Invoices!AC:AD,A881),0),IF(COUNTIF(Invoices!AE:AF,A881)&lt;&gt;0,IF(COUNTIF(Invoices!AE:AF,A881)&lt;&gt;0,SUMIF(Invoices!AE:AF,A881,Invoices!AF:AF)/COUNTIF(Invoices!AE:AF,A881),0),IF(COUNTIF(Invoices!AG:AH,A881)&lt;&gt;0,IF(COUNTIF(Invoices!AG:AH,A881)&lt;&gt;0,SUMIF(Invoices!AG:AH,A881,Invoices!AH:AH)/COUNTIF(Invoices!AG:AH,A881),0),IF(COUNTIF(Invoices!AI:AJ,A881)&lt;&gt;0,IF(COUNTIF(Invoices!AI:AJ,A881)&lt;&gt;0,SUMIF(Invoices!AI:AJ,A881,Invoices!AJ:AJ)/COUNTIF(Invoices!AI:AJ,A881),0),IF(COUNTIF(Invoices!AK:AL,A881)&lt;&gt;0,IF(COUNTIF(Invoices!AK:AL,A881)&lt;&gt;0,SUMIF(Invoices!AK:AL,A881,Invoices!AL:AL)/COUNTIF(Invoices!AK:AL,A881),0),IF(COUNTIF(Invoices!AM:AN,A881)&lt;&gt;0,IF(COUNTIF(Invoices!AM:AN,A881)&lt;&gt;0,SUMIF(Invoices!AM:AN,A881,Invoices!AN:AN)/COUNTIF(Invoices!AM:AN,A881),0),"Not Available")))))))))))))))</f>
        <v>0.99</v>
      </c>
    </row>
    <row r="882" spans="1:5" ht="13" x14ac:dyDescent="0.15">
      <c r="A882" s="6" t="s">
        <v>2055</v>
      </c>
      <c r="B882" s="6" t="s">
        <v>1836</v>
      </c>
      <c r="C882" s="6" t="s">
        <v>1270</v>
      </c>
      <c r="D882" s="6" t="s">
        <v>587</v>
      </c>
      <c r="E882">
        <f ca="1">IF(COUNTIF(Invoices!K:L,A882)&lt;&gt;0,IF(COUNTIF(Invoices!K:L,A882)&lt;&gt;0,SUMIF(Invoices!K:L,A882,Invoices!L:L)/COUNTIF(Invoices!K:L,A882),0),IF(COUNTIF(Invoices!M:N,A882)&lt;&gt;0,IF(COUNTIF(Invoices!M:N,A882)&lt;&gt;0,SUMIF(Invoices!M:N,A882,Invoices!N:N)/COUNTIF(Invoices!M:N,A882),0),IF(COUNTIF(Invoices!O:P,A882)&lt;&gt;0,IF(COUNTIF(Invoices!O:P,A882)&lt;&gt;0,SUMIF(Invoices!O:P,A882,Invoices!P:P)/COUNTIF(Invoices!O:P,A882),0),IF(COUNTIF(Invoices!Q:R,A882)&lt;&gt;0,IF(COUNTIF(Invoices!Q:R,A882)&lt;&gt;0,SUMIF(Invoices!Q:R,A882,Invoices!R:R)/COUNTIF(Invoices!Q:R,A882),0),IF(COUNTIF(Invoices!S:T,A882)&lt;&gt;0,IF(COUNTIF(Invoices!S:T,A882)&lt;&gt;0,SUMIF(Invoices!S:T,A882,Invoices!T:T)/COUNTIF(Invoices!S:T,A882),0),IF(COUNTIF(Invoices!U:V,A882)&lt;&gt;0,IF(COUNTIF(Invoices!U:V,A882)&lt;&gt;0,SUMIF(Invoices!U:V,A882,Invoices!V:V)/COUNTIF(Invoices!U:V,A882),0),IF(COUNTIF(Invoices!W:X,A882)&lt;&gt;0,IF(COUNTIF(Invoices!W:X,A882)&lt;&gt;0,SUMIF(Invoices!W:X,A882,Invoices!X:X)/COUNTIF(Invoices!W:X,A882),0),IF(COUNTIF(Invoices!Y:Z,A882)&lt;&gt;0,IF(COUNTIF(Invoices!Y:Z,A882)&lt;&gt;0,SUMIF(Invoices!Y:Z,A882,Invoices!Z:Z)/COUNTIF(Invoices!Y:Z,A882),0),IF(COUNTIF(Invoices!AA:AB,A882)&lt;&gt;0,IF(COUNTIF(Invoices!AA:AB,A882)&lt;&gt;0,SUMIF(Invoices!AA:AB,A882,Invoices!AB:AB)/COUNTIF(Invoices!AA:AB,A882),0),IF(COUNTIF(Invoices!AC:AD,A882)&lt;&gt;0,IF(COUNTIF(Invoices!AC:AD,A882)&lt;&gt;0,SUMIF(Invoices!AC:AD,A882,Invoices!AD:AD)/COUNTIF(Invoices!AC:AD,A882),0),IF(COUNTIF(Invoices!AE:AF,A882)&lt;&gt;0,IF(COUNTIF(Invoices!AE:AF,A882)&lt;&gt;0,SUMIF(Invoices!AE:AF,A882,Invoices!AF:AF)/COUNTIF(Invoices!AE:AF,A882),0),IF(COUNTIF(Invoices!AG:AH,A882)&lt;&gt;0,IF(COUNTIF(Invoices!AG:AH,A882)&lt;&gt;0,SUMIF(Invoices!AG:AH,A882,Invoices!AH:AH)/COUNTIF(Invoices!AG:AH,A882),0),IF(COUNTIF(Invoices!AI:AJ,A882)&lt;&gt;0,IF(COUNTIF(Invoices!AI:AJ,A882)&lt;&gt;0,SUMIF(Invoices!AI:AJ,A882,Invoices!AJ:AJ)/COUNTIF(Invoices!AI:AJ,A882),0),IF(COUNTIF(Invoices!AK:AL,A882)&lt;&gt;0,IF(COUNTIF(Invoices!AK:AL,A882)&lt;&gt;0,SUMIF(Invoices!AK:AL,A882,Invoices!AL:AL)/COUNTIF(Invoices!AK:AL,A882),0),IF(COUNTIF(Invoices!AM:AN,A882)&lt;&gt;0,IF(COUNTIF(Invoices!AM:AN,A882)&lt;&gt;0,SUMIF(Invoices!AM:AN,A882,Invoices!AN:AN)/COUNTIF(Invoices!AM:AN,A882),0),"Not Available")))))))))))))))</f>
        <v>0.99</v>
      </c>
    </row>
    <row r="883" spans="1:5" ht="13" x14ac:dyDescent="0.15">
      <c r="A883" s="6" t="s">
        <v>2055</v>
      </c>
      <c r="B883" s="6" t="s">
        <v>985</v>
      </c>
      <c r="C883" s="6" t="s">
        <v>986</v>
      </c>
      <c r="D883" s="6" t="s">
        <v>587</v>
      </c>
      <c r="E883">
        <f ca="1">IF(COUNTIF(Invoices!K:L,A883)&lt;&gt;0,IF(COUNTIF(Invoices!K:L,A883)&lt;&gt;0,SUMIF(Invoices!K:L,A883,Invoices!L:L)/COUNTIF(Invoices!K:L,A883),0),IF(COUNTIF(Invoices!M:N,A883)&lt;&gt;0,IF(COUNTIF(Invoices!M:N,A883)&lt;&gt;0,SUMIF(Invoices!M:N,A883,Invoices!N:N)/COUNTIF(Invoices!M:N,A883),0),IF(COUNTIF(Invoices!O:P,A883)&lt;&gt;0,IF(COUNTIF(Invoices!O:P,A883)&lt;&gt;0,SUMIF(Invoices!O:P,A883,Invoices!P:P)/COUNTIF(Invoices!O:P,A883),0),IF(COUNTIF(Invoices!Q:R,A883)&lt;&gt;0,IF(COUNTIF(Invoices!Q:R,A883)&lt;&gt;0,SUMIF(Invoices!Q:R,A883,Invoices!R:R)/COUNTIF(Invoices!Q:R,A883),0),IF(COUNTIF(Invoices!S:T,A883)&lt;&gt;0,IF(COUNTIF(Invoices!S:T,A883)&lt;&gt;0,SUMIF(Invoices!S:T,A883,Invoices!T:T)/COUNTIF(Invoices!S:T,A883),0),IF(COUNTIF(Invoices!U:V,A883)&lt;&gt;0,IF(COUNTIF(Invoices!U:V,A883)&lt;&gt;0,SUMIF(Invoices!U:V,A883,Invoices!V:V)/COUNTIF(Invoices!U:V,A883),0),IF(COUNTIF(Invoices!W:X,A883)&lt;&gt;0,IF(COUNTIF(Invoices!W:X,A883)&lt;&gt;0,SUMIF(Invoices!W:X,A883,Invoices!X:X)/COUNTIF(Invoices!W:X,A883),0),IF(COUNTIF(Invoices!Y:Z,A883)&lt;&gt;0,IF(COUNTIF(Invoices!Y:Z,A883)&lt;&gt;0,SUMIF(Invoices!Y:Z,A883,Invoices!Z:Z)/COUNTIF(Invoices!Y:Z,A883),0),IF(COUNTIF(Invoices!AA:AB,A883)&lt;&gt;0,IF(COUNTIF(Invoices!AA:AB,A883)&lt;&gt;0,SUMIF(Invoices!AA:AB,A883,Invoices!AB:AB)/COUNTIF(Invoices!AA:AB,A883),0),IF(COUNTIF(Invoices!AC:AD,A883)&lt;&gt;0,IF(COUNTIF(Invoices!AC:AD,A883)&lt;&gt;0,SUMIF(Invoices!AC:AD,A883,Invoices!AD:AD)/COUNTIF(Invoices!AC:AD,A883),0),IF(COUNTIF(Invoices!AE:AF,A883)&lt;&gt;0,IF(COUNTIF(Invoices!AE:AF,A883)&lt;&gt;0,SUMIF(Invoices!AE:AF,A883,Invoices!AF:AF)/COUNTIF(Invoices!AE:AF,A883),0),IF(COUNTIF(Invoices!AG:AH,A883)&lt;&gt;0,IF(COUNTIF(Invoices!AG:AH,A883)&lt;&gt;0,SUMIF(Invoices!AG:AH,A883,Invoices!AH:AH)/COUNTIF(Invoices!AG:AH,A883),0),IF(COUNTIF(Invoices!AI:AJ,A883)&lt;&gt;0,IF(COUNTIF(Invoices!AI:AJ,A883)&lt;&gt;0,SUMIF(Invoices!AI:AJ,A883,Invoices!AJ:AJ)/COUNTIF(Invoices!AI:AJ,A883),0),IF(COUNTIF(Invoices!AK:AL,A883)&lt;&gt;0,IF(COUNTIF(Invoices!AK:AL,A883)&lt;&gt;0,SUMIF(Invoices!AK:AL,A883,Invoices!AL:AL)/COUNTIF(Invoices!AK:AL,A883),0),IF(COUNTIF(Invoices!AM:AN,A883)&lt;&gt;0,IF(COUNTIF(Invoices!AM:AN,A883)&lt;&gt;0,SUMIF(Invoices!AM:AN,A883,Invoices!AN:AN)/COUNTIF(Invoices!AM:AN,A883),0),"Not Available")))))))))))))))</f>
        <v>0.99</v>
      </c>
    </row>
    <row r="884" spans="1:5" ht="13" x14ac:dyDescent="0.15">
      <c r="A884" s="6" t="s">
        <v>2056</v>
      </c>
      <c r="C884" s="6" t="s">
        <v>830</v>
      </c>
      <c r="D884" s="6" t="s">
        <v>590</v>
      </c>
      <c r="E884">
        <f ca="1">IF(COUNTIF(Invoices!K:L,A884)&lt;&gt;0,IF(COUNTIF(Invoices!K:L,A884)&lt;&gt;0,SUMIF(Invoices!K:L,A884,Invoices!L:L)/COUNTIF(Invoices!K:L,A884),0),IF(COUNTIF(Invoices!M:N,A884)&lt;&gt;0,IF(COUNTIF(Invoices!M:N,A884)&lt;&gt;0,SUMIF(Invoices!M:N,A884,Invoices!N:N)/COUNTIF(Invoices!M:N,A884),0),IF(COUNTIF(Invoices!O:P,A884)&lt;&gt;0,IF(COUNTIF(Invoices!O:P,A884)&lt;&gt;0,SUMIF(Invoices!O:P,A884,Invoices!P:P)/COUNTIF(Invoices!O:P,A884),0),IF(COUNTIF(Invoices!Q:R,A884)&lt;&gt;0,IF(COUNTIF(Invoices!Q:R,A884)&lt;&gt;0,SUMIF(Invoices!Q:R,A884,Invoices!R:R)/COUNTIF(Invoices!Q:R,A884),0),IF(COUNTIF(Invoices!S:T,A884)&lt;&gt;0,IF(COUNTIF(Invoices!S:T,A884)&lt;&gt;0,SUMIF(Invoices!S:T,A884,Invoices!T:T)/COUNTIF(Invoices!S:T,A884),0),IF(COUNTIF(Invoices!U:V,A884)&lt;&gt;0,IF(COUNTIF(Invoices!U:V,A884)&lt;&gt;0,SUMIF(Invoices!U:V,A884,Invoices!V:V)/COUNTIF(Invoices!U:V,A884),0),IF(COUNTIF(Invoices!W:X,A884)&lt;&gt;0,IF(COUNTIF(Invoices!W:X,A884)&lt;&gt;0,SUMIF(Invoices!W:X,A884,Invoices!X:X)/COUNTIF(Invoices!W:X,A884),0),IF(COUNTIF(Invoices!Y:Z,A884)&lt;&gt;0,IF(COUNTIF(Invoices!Y:Z,A884)&lt;&gt;0,SUMIF(Invoices!Y:Z,A884,Invoices!Z:Z)/COUNTIF(Invoices!Y:Z,A884),0),IF(COUNTIF(Invoices!AA:AB,A884)&lt;&gt;0,IF(COUNTIF(Invoices!AA:AB,A884)&lt;&gt;0,SUMIF(Invoices!AA:AB,A884,Invoices!AB:AB)/COUNTIF(Invoices!AA:AB,A884),0),IF(COUNTIF(Invoices!AC:AD,A884)&lt;&gt;0,IF(COUNTIF(Invoices!AC:AD,A884)&lt;&gt;0,SUMIF(Invoices!AC:AD,A884,Invoices!AD:AD)/COUNTIF(Invoices!AC:AD,A884),0),IF(COUNTIF(Invoices!AE:AF,A884)&lt;&gt;0,IF(COUNTIF(Invoices!AE:AF,A884)&lt;&gt;0,SUMIF(Invoices!AE:AF,A884,Invoices!AF:AF)/COUNTIF(Invoices!AE:AF,A884),0),IF(COUNTIF(Invoices!AG:AH,A884)&lt;&gt;0,IF(COUNTIF(Invoices!AG:AH,A884)&lt;&gt;0,SUMIF(Invoices!AG:AH,A884,Invoices!AH:AH)/COUNTIF(Invoices!AG:AH,A884),0),IF(COUNTIF(Invoices!AI:AJ,A884)&lt;&gt;0,IF(COUNTIF(Invoices!AI:AJ,A884)&lt;&gt;0,SUMIF(Invoices!AI:AJ,A884,Invoices!AJ:AJ)/COUNTIF(Invoices!AI:AJ,A884),0),IF(COUNTIF(Invoices!AK:AL,A884)&lt;&gt;0,IF(COUNTIF(Invoices!AK:AL,A884)&lt;&gt;0,SUMIF(Invoices!AK:AL,A884,Invoices!AL:AL)/COUNTIF(Invoices!AK:AL,A884),0),IF(COUNTIF(Invoices!AM:AN,A884)&lt;&gt;0,IF(COUNTIF(Invoices!AM:AN,A884)&lt;&gt;0,SUMIF(Invoices!AM:AN,A884,Invoices!AN:AN)/COUNTIF(Invoices!AM:AN,A884),0),"Not Available")))))))))))))))</f>
        <v>0.99</v>
      </c>
    </row>
    <row r="885" spans="1:5" ht="13" x14ac:dyDescent="0.15">
      <c r="A885" s="6" t="s">
        <v>2057</v>
      </c>
      <c r="C885" s="6" t="s">
        <v>1431</v>
      </c>
      <c r="D885" s="6" t="s">
        <v>1432</v>
      </c>
      <c r="E885" t="str">
        <f>IF(COUNTIF(Invoices!K:L,A885)&lt;&gt;0,IF(COUNTIF(Invoices!K:L,A885)&lt;&gt;0,SUMIF(Invoices!K:L,A885,Invoices!L:L)/COUNTIF(Invoices!K:L,A885),0),IF(COUNTIF(Invoices!M:N,A885)&lt;&gt;0,IF(COUNTIF(Invoices!M:N,A885)&lt;&gt;0,SUMIF(Invoices!M:N,A885,Invoices!N:N)/COUNTIF(Invoices!M:N,A885),0),IF(COUNTIF(Invoices!O:P,A885)&lt;&gt;0,IF(COUNTIF(Invoices!O:P,A885)&lt;&gt;0,SUMIF(Invoices!O:P,A885,Invoices!P:P)/COUNTIF(Invoices!O:P,A885),0),IF(COUNTIF(Invoices!Q:R,A885)&lt;&gt;0,IF(COUNTIF(Invoices!Q:R,A885)&lt;&gt;0,SUMIF(Invoices!Q:R,A885,Invoices!R:R)/COUNTIF(Invoices!Q:R,A885),0),IF(COUNTIF(Invoices!S:T,A885)&lt;&gt;0,IF(COUNTIF(Invoices!S:T,A885)&lt;&gt;0,SUMIF(Invoices!S:T,A885,Invoices!T:T)/COUNTIF(Invoices!S:T,A885),0),IF(COUNTIF(Invoices!U:V,A885)&lt;&gt;0,IF(COUNTIF(Invoices!U:V,A885)&lt;&gt;0,SUMIF(Invoices!U:V,A885,Invoices!V:V)/COUNTIF(Invoices!U:V,A885),0),IF(COUNTIF(Invoices!W:X,A885)&lt;&gt;0,IF(COUNTIF(Invoices!W:X,A885)&lt;&gt;0,SUMIF(Invoices!W:X,A885,Invoices!X:X)/COUNTIF(Invoices!W:X,A885),0),IF(COUNTIF(Invoices!Y:Z,A885)&lt;&gt;0,IF(COUNTIF(Invoices!Y:Z,A885)&lt;&gt;0,SUMIF(Invoices!Y:Z,A885,Invoices!Z:Z)/COUNTIF(Invoices!Y:Z,A885),0),IF(COUNTIF(Invoices!AA:AB,A885)&lt;&gt;0,IF(COUNTIF(Invoices!AA:AB,A885)&lt;&gt;0,SUMIF(Invoices!AA:AB,A885,Invoices!AB:AB)/COUNTIF(Invoices!AA:AB,A885),0),IF(COUNTIF(Invoices!AC:AD,A885)&lt;&gt;0,IF(COUNTIF(Invoices!AC:AD,A885)&lt;&gt;0,SUMIF(Invoices!AC:AD,A885,Invoices!AD:AD)/COUNTIF(Invoices!AC:AD,A885),0),IF(COUNTIF(Invoices!AE:AF,A885)&lt;&gt;0,IF(COUNTIF(Invoices!AE:AF,A885)&lt;&gt;0,SUMIF(Invoices!AE:AF,A885,Invoices!AF:AF)/COUNTIF(Invoices!AE:AF,A885),0),IF(COUNTIF(Invoices!AG:AH,A885)&lt;&gt;0,IF(COUNTIF(Invoices!AG:AH,A885)&lt;&gt;0,SUMIF(Invoices!AG:AH,A885,Invoices!AH:AH)/COUNTIF(Invoices!AG:AH,A885),0),IF(COUNTIF(Invoices!AI:AJ,A885)&lt;&gt;0,IF(COUNTIF(Invoices!AI:AJ,A885)&lt;&gt;0,SUMIF(Invoices!AI:AJ,A885,Invoices!AJ:AJ)/COUNTIF(Invoices!AI:AJ,A885),0),IF(COUNTIF(Invoices!AK:AL,A885)&lt;&gt;0,IF(COUNTIF(Invoices!AK:AL,A885)&lt;&gt;0,SUMIF(Invoices!AK:AL,A885,Invoices!AL:AL)/COUNTIF(Invoices!AK:AL,A885),0),IF(COUNTIF(Invoices!AM:AN,A885)&lt;&gt;0,IF(COUNTIF(Invoices!AM:AN,A885)&lt;&gt;0,SUMIF(Invoices!AM:AN,A885,Invoices!AN:AN)/COUNTIF(Invoices!AM:AN,A885),0),"Not Available")))))))))))))))</f>
        <v>Not Available</v>
      </c>
    </row>
    <row r="886" spans="1:5" ht="13" x14ac:dyDescent="0.15">
      <c r="A886" s="6" t="s">
        <v>2058</v>
      </c>
      <c r="B886" s="6" t="s">
        <v>1208</v>
      </c>
      <c r="C886" s="6" t="s">
        <v>1209</v>
      </c>
      <c r="D886" s="6" t="s">
        <v>1210</v>
      </c>
      <c r="E886">
        <f ca="1">IF(COUNTIF(Invoices!K:L,A886)&lt;&gt;0,IF(COUNTIF(Invoices!K:L,A886)&lt;&gt;0,SUMIF(Invoices!K:L,A886,Invoices!L:L)/COUNTIF(Invoices!K:L,A886),0),IF(COUNTIF(Invoices!M:N,A886)&lt;&gt;0,IF(COUNTIF(Invoices!M:N,A886)&lt;&gt;0,SUMIF(Invoices!M:N,A886,Invoices!N:N)/COUNTIF(Invoices!M:N,A886),0),IF(COUNTIF(Invoices!O:P,A886)&lt;&gt;0,IF(COUNTIF(Invoices!O:P,A886)&lt;&gt;0,SUMIF(Invoices!O:P,A886,Invoices!P:P)/COUNTIF(Invoices!O:P,A886),0),IF(COUNTIF(Invoices!Q:R,A886)&lt;&gt;0,IF(COUNTIF(Invoices!Q:R,A886)&lt;&gt;0,SUMIF(Invoices!Q:R,A886,Invoices!R:R)/COUNTIF(Invoices!Q:R,A886),0),IF(COUNTIF(Invoices!S:T,A886)&lt;&gt;0,IF(COUNTIF(Invoices!S:T,A886)&lt;&gt;0,SUMIF(Invoices!S:T,A886,Invoices!T:T)/COUNTIF(Invoices!S:T,A886),0),IF(COUNTIF(Invoices!U:V,A886)&lt;&gt;0,IF(COUNTIF(Invoices!U:V,A886)&lt;&gt;0,SUMIF(Invoices!U:V,A886,Invoices!V:V)/COUNTIF(Invoices!U:V,A886),0),IF(COUNTIF(Invoices!W:X,A886)&lt;&gt;0,IF(COUNTIF(Invoices!W:X,A886)&lt;&gt;0,SUMIF(Invoices!W:X,A886,Invoices!X:X)/COUNTIF(Invoices!W:X,A886),0),IF(COUNTIF(Invoices!Y:Z,A886)&lt;&gt;0,IF(COUNTIF(Invoices!Y:Z,A886)&lt;&gt;0,SUMIF(Invoices!Y:Z,A886,Invoices!Z:Z)/COUNTIF(Invoices!Y:Z,A886),0),IF(COUNTIF(Invoices!AA:AB,A886)&lt;&gt;0,IF(COUNTIF(Invoices!AA:AB,A886)&lt;&gt;0,SUMIF(Invoices!AA:AB,A886,Invoices!AB:AB)/COUNTIF(Invoices!AA:AB,A886),0),IF(COUNTIF(Invoices!AC:AD,A886)&lt;&gt;0,IF(COUNTIF(Invoices!AC:AD,A886)&lt;&gt;0,SUMIF(Invoices!AC:AD,A886,Invoices!AD:AD)/COUNTIF(Invoices!AC:AD,A886),0),IF(COUNTIF(Invoices!AE:AF,A886)&lt;&gt;0,IF(COUNTIF(Invoices!AE:AF,A886)&lt;&gt;0,SUMIF(Invoices!AE:AF,A886,Invoices!AF:AF)/COUNTIF(Invoices!AE:AF,A886),0),IF(COUNTIF(Invoices!AG:AH,A886)&lt;&gt;0,IF(COUNTIF(Invoices!AG:AH,A886)&lt;&gt;0,SUMIF(Invoices!AG:AH,A886,Invoices!AH:AH)/COUNTIF(Invoices!AG:AH,A886),0),IF(COUNTIF(Invoices!AI:AJ,A886)&lt;&gt;0,IF(COUNTIF(Invoices!AI:AJ,A886)&lt;&gt;0,SUMIF(Invoices!AI:AJ,A886,Invoices!AJ:AJ)/COUNTIF(Invoices!AI:AJ,A886),0),IF(COUNTIF(Invoices!AK:AL,A886)&lt;&gt;0,IF(COUNTIF(Invoices!AK:AL,A886)&lt;&gt;0,SUMIF(Invoices!AK:AL,A886,Invoices!AL:AL)/COUNTIF(Invoices!AK:AL,A886),0),IF(COUNTIF(Invoices!AM:AN,A886)&lt;&gt;0,IF(COUNTIF(Invoices!AM:AN,A886)&lt;&gt;0,SUMIF(Invoices!AM:AN,A886,Invoices!AN:AN)/COUNTIF(Invoices!AM:AN,A886),0),"Not Available")))))))))))))))</f>
        <v>0.99</v>
      </c>
    </row>
    <row r="887" spans="1:5" ht="13" x14ac:dyDescent="0.15">
      <c r="A887" s="6" t="s">
        <v>2059</v>
      </c>
      <c r="B887" s="6" t="s">
        <v>1219</v>
      </c>
      <c r="C887" s="6" t="s">
        <v>1220</v>
      </c>
      <c r="D887" s="6" t="s">
        <v>562</v>
      </c>
      <c r="E887" t="str">
        <f>IF(COUNTIF(Invoices!K:L,A887)&lt;&gt;0,IF(COUNTIF(Invoices!K:L,A887)&lt;&gt;0,SUMIF(Invoices!K:L,A887,Invoices!L:L)/COUNTIF(Invoices!K:L,A887),0),IF(COUNTIF(Invoices!M:N,A887)&lt;&gt;0,IF(COUNTIF(Invoices!M:N,A887)&lt;&gt;0,SUMIF(Invoices!M:N,A887,Invoices!N:N)/COUNTIF(Invoices!M:N,A887),0),IF(COUNTIF(Invoices!O:P,A887)&lt;&gt;0,IF(COUNTIF(Invoices!O:P,A887)&lt;&gt;0,SUMIF(Invoices!O:P,A887,Invoices!P:P)/COUNTIF(Invoices!O:P,A887),0),IF(COUNTIF(Invoices!Q:R,A887)&lt;&gt;0,IF(COUNTIF(Invoices!Q:R,A887)&lt;&gt;0,SUMIF(Invoices!Q:R,A887,Invoices!R:R)/COUNTIF(Invoices!Q:R,A887),0),IF(COUNTIF(Invoices!S:T,A887)&lt;&gt;0,IF(COUNTIF(Invoices!S:T,A887)&lt;&gt;0,SUMIF(Invoices!S:T,A887,Invoices!T:T)/COUNTIF(Invoices!S:T,A887),0),IF(COUNTIF(Invoices!U:V,A887)&lt;&gt;0,IF(COUNTIF(Invoices!U:V,A887)&lt;&gt;0,SUMIF(Invoices!U:V,A887,Invoices!V:V)/COUNTIF(Invoices!U:V,A887),0),IF(COUNTIF(Invoices!W:X,A887)&lt;&gt;0,IF(COUNTIF(Invoices!W:X,A887)&lt;&gt;0,SUMIF(Invoices!W:X,A887,Invoices!X:X)/COUNTIF(Invoices!W:X,A887),0),IF(COUNTIF(Invoices!Y:Z,A887)&lt;&gt;0,IF(COUNTIF(Invoices!Y:Z,A887)&lt;&gt;0,SUMIF(Invoices!Y:Z,A887,Invoices!Z:Z)/COUNTIF(Invoices!Y:Z,A887),0),IF(COUNTIF(Invoices!AA:AB,A887)&lt;&gt;0,IF(COUNTIF(Invoices!AA:AB,A887)&lt;&gt;0,SUMIF(Invoices!AA:AB,A887,Invoices!AB:AB)/COUNTIF(Invoices!AA:AB,A887),0),IF(COUNTIF(Invoices!AC:AD,A887)&lt;&gt;0,IF(COUNTIF(Invoices!AC:AD,A887)&lt;&gt;0,SUMIF(Invoices!AC:AD,A887,Invoices!AD:AD)/COUNTIF(Invoices!AC:AD,A887),0),IF(COUNTIF(Invoices!AE:AF,A887)&lt;&gt;0,IF(COUNTIF(Invoices!AE:AF,A887)&lt;&gt;0,SUMIF(Invoices!AE:AF,A887,Invoices!AF:AF)/COUNTIF(Invoices!AE:AF,A887),0),IF(COUNTIF(Invoices!AG:AH,A887)&lt;&gt;0,IF(COUNTIF(Invoices!AG:AH,A887)&lt;&gt;0,SUMIF(Invoices!AG:AH,A887,Invoices!AH:AH)/COUNTIF(Invoices!AG:AH,A887),0),IF(COUNTIF(Invoices!AI:AJ,A887)&lt;&gt;0,IF(COUNTIF(Invoices!AI:AJ,A887)&lt;&gt;0,SUMIF(Invoices!AI:AJ,A887,Invoices!AJ:AJ)/COUNTIF(Invoices!AI:AJ,A887),0),IF(COUNTIF(Invoices!AK:AL,A887)&lt;&gt;0,IF(COUNTIF(Invoices!AK:AL,A887)&lt;&gt;0,SUMIF(Invoices!AK:AL,A887,Invoices!AL:AL)/COUNTIF(Invoices!AK:AL,A887),0),IF(COUNTIF(Invoices!AM:AN,A887)&lt;&gt;0,IF(COUNTIF(Invoices!AM:AN,A887)&lt;&gt;0,SUMIF(Invoices!AM:AN,A887,Invoices!AN:AN)/COUNTIF(Invoices!AM:AN,A887),0),"Not Available")))))))))))))))</f>
        <v>Not Available</v>
      </c>
    </row>
    <row r="888" spans="1:5" ht="13" x14ac:dyDescent="0.15">
      <c r="A888" s="6" t="s">
        <v>2060</v>
      </c>
      <c r="B888" s="6" t="s">
        <v>695</v>
      </c>
      <c r="C888" s="6" t="s">
        <v>696</v>
      </c>
      <c r="D888" s="6" t="s">
        <v>697</v>
      </c>
      <c r="E888" t="str">
        <f>IF(COUNTIF(Invoices!K:L,A888)&lt;&gt;0,IF(COUNTIF(Invoices!K:L,A888)&lt;&gt;0,SUMIF(Invoices!K:L,A888,Invoices!L:L)/COUNTIF(Invoices!K:L,A888),0),IF(COUNTIF(Invoices!M:N,A888)&lt;&gt;0,IF(COUNTIF(Invoices!M:N,A888)&lt;&gt;0,SUMIF(Invoices!M:N,A888,Invoices!N:N)/COUNTIF(Invoices!M:N,A888),0),IF(COUNTIF(Invoices!O:P,A888)&lt;&gt;0,IF(COUNTIF(Invoices!O:P,A888)&lt;&gt;0,SUMIF(Invoices!O:P,A888,Invoices!P:P)/COUNTIF(Invoices!O:P,A888),0),IF(COUNTIF(Invoices!Q:R,A888)&lt;&gt;0,IF(COUNTIF(Invoices!Q:R,A888)&lt;&gt;0,SUMIF(Invoices!Q:R,A888,Invoices!R:R)/COUNTIF(Invoices!Q:R,A888),0),IF(COUNTIF(Invoices!S:T,A888)&lt;&gt;0,IF(COUNTIF(Invoices!S:T,A888)&lt;&gt;0,SUMIF(Invoices!S:T,A888,Invoices!T:T)/COUNTIF(Invoices!S:T,A888),0),IF(COUNTIF(Invoices!U:V,A888)&lt;&gt;0,IF(COUNTIF(Invoices!U:V,A888)&lt;&gt;0,SUMIF(Invoices!U:V,A888,Invoices!V:V)/COUNTIF(Invoices!U:V,A888),0),IF(COUNTIF(Invoices!W:X,A888)&lt;&gt;0,IF(COUNTIF(Invoices!W:X,A888)&lt;&gt;0,SUMIF(Invoices!W:X,A888,Invoices!X:X)/COUNTIF(Invoices!W:X,A888),0),IF(COUNTIF(Invoices!Y:Z,A888)&lt;&gt;0,IF(COUNTIF(Invoices!Y:Z,A888)&lt;&gt;0,SUMIF(Invoices!Y:Z,A888,Invoices!Z:Z)/COUNTIF(Invoices!Y:Z,A888),0),IF(COUNTIF(Invoices!AA:AB,A888)&lt;&gt;0,IF(COUNTIF(Invoices!AA:AB,A888)&lt;&gt;0,SUMIF(Invoices!AA:AB,A888,Invoices!AB:AB)/COUNTIF(Invoices!AA:AB,A888),0),IF(COUNTIF(Invoices!AC:AD,A888)&lt;&gt;0,IF(COUNTIF(Invoices!AC:AD,A888)&lt;&gt;0,SUMIF(Invoices!AC:AD,A888,Invoices!AD:AD)/COUNTIF(Invoices!AC:AD,A888),0),IF(COUNTIF(Invoices!AE:AF,A888)&lt;&gt;0,IF(COUNTIF(Invoices!AE:AF,A888)&lt;&gt;0,SUMIF(Invoices!AE:AF,A888,Invoices!AF:AF)/COUNTIF(Invoices!AE:AF,A888),0),IF(COUNTIF(Invoices!AG:AH,A888)&lt;&gt;0,IF(COUNTIF(Invoices!AG:AH,A888)&lt;&gt;0,SUMIF(Invoices!AG:AH,A888,Invoices!AH:AH)/COUNTIF(Invoices!AG:AH,A888),0),IF(COUNTIF(Invoices!AI:AJ,A888)&lt;&gt;0,IF(COUNTIF(Invoices!AI:AJ,A888)&lt;&gt;0,SUMIF(Invoices!AI:AJ,A888,Invoices!AJ:AJ)/COUNTIF(Invoices!AI:AJ,A888),0),IF(COUNTIF(Invoices!AK:AL,A888)&lt;&gt;0,IF(COUNTIF(Invoices!AK:AL,A888)&lt;&gt;0,SUMIF(Invoices!AK:AL,A888,Invoices!AL:AL)/COUNTIF(Invoices!AK:AL,A888),0),IF(COUNTIF(Invoices!AM:AN,A888)&lt;&gt;0,IF(COUNTIF(Invoices!AM:AN,A888)&lt;&gt;0,SUMIF(Invoices!AM:AN,A888,Invoices!AN:AN)/COUNTIF(Invoices!AM:AN,A888),0),"Not Available")))))))))))))))</f>
        <v>Not Available</v>
      </c>
    </row>
    <row r="889" spans="1:5" ht="13" x14ac:dyDescent="0.15">
      <c r="A889" s="6" t="s">
        <v>2061</v>
      </c>
      <c r="C889" s="6" t="s">
        <v>1067</v>
      </c>
      <c r="D889" s="6" t="s">
        <v>1068</v>
      </c>
      <c r="E889">
        <f ca="1">IF(COUNTIF(Invoices!K:L,A889)&lt;&gt;0,IF(COUNTIF(Invoices!K:L,A889)&lt;&gt;0,SUMIF(Invoices!K:L,A889,Invoices!L:L)/COUNTIF(Invoices!K:L,A889),0),IF(COUNTIF(Invoices!M:N,A889)&lt;&gt;0,IF(COUNTIF(Invoices!M:N,A889)&lt;&gt;0,SUMIF(Invoices!M:N,A889,Invoices!N:N)/COUNTIF(Invoices!M:N,A889),0),IF(COUNTIF(Invoices!O:P,A889)&lt;&gt;0,IF(COUNTIF(Invoices!O:P,A889)&lt;&gt;0,SUMIF(Invoices!O:P,A889,Invoices!P:P)/COUNTIF(Invoices!O:P,A889),0),IF(COUNTIF(Invoices!Q:R,A889)&lt;&gt;0,IF(COUNTIF(Invoices!Q:R,A889)&lt;&gt;0,SUMIF(Invoices!Q:R,A889,Invoices!R:R)/COUNTIF(Invoices!Q:R,A889),0),IF(COUNTIF(Invoices!S:T,A889)&lt;&gt;0,IF(COUNTIF(Invoices!S:T,A889)&lt;&gt;0,SUMIF(Invoices!S:T,A889,Invoices!T:T)/COUNTIF(Invoices!S:T,A889),0),IF(COUNTIF(Invoices!U:V,A889)&lt;&gt;0,IF(COUNTIF(Invoices!U:V,A889)&lt;&gt;0,SUMIF(Invoices!U:V,A889,Invoices!V:V)/COUNTIF(Invoices!U:V,A889),0),IF(COUNTIF(Invoices!W:X,A889)&lt;&gt;0,IF(COUNTIF(Invoices!W:X,A889)&lt;&gt;0,SUMIF(Invoices!W:X,A889,Invoices!X:X)/COUNTIF(Invoices!W:X,A889),0),IF(COUNTIF(Invoices!Y:Z,A889)&lt;&gt;0,IF(COUNTIF(Invoices!Y:Z,A889)&lt;&gt;0,SUMIF(Invoices!Y:Z,A889,Invoices!Z:Z)/COUNTIF(Invoices!Y:Z,A889),0),IF(COUNTIF(Invoices!AA:AB,A889)&lt;&gt;0,IF(COUNTIF(Invoices!AA:AB,A889)&lt;&gt;0,SUMIF(Invoices!AA:AB,A889,Invoices!AB:AB)/COUNTIF(Invoices!AA:AB,A889),0),IF(COUNTIF(Invoices!AC:AD,A889)&lt;&gt;0,IF(COUNTIF(Invoices!AC:AD,A889)&lt;&gt;0,SUMIF(Invoices!AC:AD,A889,Invoices!AD:AD)/COUNTIF(Invoices!AC:AD,A889),0),IF(COUNTIF(Invoices!AE:AF,A889)&lt;&gt;0,IF(COUNTIF(Invoices!AE:AF,A889)&lt;&gt;0,SUMIF(Invoices!AE:AF,A889,Invoices!AF:AF)/COUNTIF(Invoices!AE:AF,A889),0),IF(COUNTIF(Invoices!AG:AH,A889)&lt;&gt;0,IF(COUNTIF(Invoices!AG:AH,A889)&lt;&gt;0,SUMIF(Invoices!AG:AH,A889,Invoices!AH:AH)/COUNTIF(Invoices!AG:AH,A889),0),IF(COUNTIF(Invoices!AI:AJ,A889)&lt;&gt;0,IF(COUNTIF(Invoices!AI:AJ,A889)&lt;&gt;0,SUMIF(Invoices!AI:AJ,A889,Invoices!AJ:AJ)/COUNTIF(Invoices!AI:AJ,A889),0),IF(COUNTIF(Invoices!AK:AL,A889)&lt;&gt;0,IF(COUNTIF(Invoices!AK:AL,A889)&lt;&gt;0,SUMIF(Invoices!AK:AL,A889,Invoices!AL:AL)/COUNTIF(Invoices!AK:AL,A889),0),IF(COUNTIF(Invoices!AM:AN,A889)&lt;&gt;0,IF(COUNTIF(Invoices!AM:AN,A889)&lt;&gt;0,SUMIF(Invoices!AM:AN,A889,Invoices!AN:AN)/COUNTIF(Invoices!AM:AN,A889),0),"Not Available")))))))))))))))</f>
        <v>0.99</v>
      </c>
    </row>
    <row r="890" spans="1:5" ht="13" x14ac:dyDescent="0.15">
      <c r="A890" s="6" t="s">
        <v>2062</v>
      </c>
      <c r="C890" s="6" t="s">
        <v>1391</v>
      </c>
      <c r="D890" s="6" t="s">
        <v>673</v>
      </c>
      <c r="E890">
        <f ca="1">IF(COUNTIF(Invoices!K:L,A890)&lt;&gt;0,IF(COUNTIF(Invoices!K:L,A890)&lt;&gt;0,SUMIF(Invoices!K:L,A890,Invoices!L:L)/COUNTIF(Invoices!K:L,A890),0),IF(COUNTIF(Invoices!M:N,A890)&lt;&gt;0,IF(COUNTIF(Invoices!M:N,A890)&lt;&gt;0,SUMIF(Invoices!M:N,A890,Invoices!N:N)/COUNTIF(Invoices!M:N,A890),0),IF(COUNTIF(Invoices!O:P,A890)&lt;&gt;0,IF(COUNTIF(Invoices!O:P,A890)&lt;&gt;0,SUMIF(Invoices!O:P,A890,Invoices!P:P)/COUNTIF(Invoices!O:P,A890),0),IF(COUNTIF(Invoices!Q:R,A890)&lt;&gt;0,IF(COUNTIF(Invoices!Q:R,A890)&lt;&gt;0,SUMIF(Invoices!Q:R,A890,Invoices!R:R)/COUNTIF(Invoices!Q:R,A890),0),IF(COUNTIF(Invoices!S:T,A890)&lt;&gt;0,IF(COUNTIF(Invoices!S:T,A890)&lt;&gt;0,SUMIF(Invoices!S:T,A890,Invoices!T:T)/COUNTIF(Invoices!S:T,A890),0),IF(COUNTIF(Invoices!U:V,A890)&lt;&gt;0,IF(COUNTIF(Invoices!U:V,A890)&lt;&gt;0,SUMIF(Invoices!U:V,A890,Invoices!V:V)/COUNTIF(Invoices!U:V,A890),0),IF(COUNTIF(Invoices!W:X,A890)&lt;&gt;0,IF(COUNTIF(Invoices!W:X,A890)&lt;&gt;0,SUMIF(Invoices!W:X,A890,Invoices!X:X)/COUNTIF(Invoices!W:X,A890),0),IF(COUNTIF(Invoices!Y:Z,A890)&lt;&gt;0,IF(COUNTIF(Invoices!Y:Z,A890)&lt;&gt;0,SUMIF(Invoices!Y:Z,A890,Invoices!Z:Z)/COUNTIF(Invoices!Y:Z,A890),0),IF(COUNTIF(Invoices!AA:AB,A890)&lt;&gt;0,IF(COUNTIF(Invoices!AA:AB,A890)&lt;&gt;0,SUMIF(Invoices!AA:AB,A890,Invoices!AB:AB)/COUNTIF(Invoices!AA:AB,A890),0),IF(COUNTIF(Invoices!AC:AD,A890)&lt;&gt;0,IF(COUNTIF(Invoices!AC:AD,A890)&lt;&gt;0,SUMIF(Invoices!AC:AD,A890,Invoices!AD:AD)/COUNTIF(Invoices!AC:AD,A890),0),IF(COUNTIF(Invoices!AE:AF,A890)&lt;&gt;0,IF(COUNTIF(Invoices!AE:AF,A890)&lt;&gt;0,SUMIF(Invoices!AE:AF,A890,Invoices!AF:AF)/COUNTIF(Invoices!AE:AF,A890),0),IF(COUNTIF(Invoices!AG:AH,A890)&lt;&gt;0,IF(COUNTIF(Invoices!AG:AH,A890)&lt;&gt;0,SUMIF(Invoices!AG:AH,A890,Invoices!AH:AH)/COUNTIF(Invoices!AG:AH,A890),0),IF(COUNTIF(Invoices!AI:AJ,A890)&lt;&gt;0,IF(COUNTIF(Invoices!AI:AJ,A890)&lt;&gt;0,SUMIF(Invoices!AI:AJ,A890,Invoices!AJ:AJ)/COUNTIF(Invoices!AI:AJ,A890),0),IF(COUNTIF(Invoices!AK:AL,A890)&lt;&gt;0,IF(COUNTIF(Invoices!AK:AL,A890)&lt;&gt;0,SUMIF(Invoices!AK:AL,A890,Invoices!AL:AL)/COUNTIF(Invoices!AK:AL,A890),0),IF(COUNTIF(Invoices!AM:AN,A890)&lt;&gt;0,IF(COUNTIF(Invoices!AM:AN,A890)&lt;&gt;0,SUMIF(Invoices!AM:AN,A890,Invoices!AN:AN)/COUNTIF(Invoices!AM:AN,A890),0),"Not Available")))))))))))))))</f>
        <v>1.99</v>
      </c>
    </row>
    <row r="891" spans="1:5" ht="13" x14ac:dyDescent="0.15">
      <c r="A891" s="6" t="s">
        <v>2063</v>
      </c>
      <c r="B891" s="6" t="s">
        <v>850</v>
      </c>
      <c r="C891" s="6" t="s">
        <v>851</v>
      </c>
      <c r="D891" s="6" t="s">
        <v>850</v>
      </c>
      <c r="E891" t="str">
        <f>IF(COUNTIF(Invoices!K:L,A891)&lt;&gt;0,IF(COUNTIF(Invoices!K:L,A891)&lt;&gt;0,SUMIF(Invoices!K:L,A891,Invoices!L:L)/COUNTIF(Invoices!K:L,A891),0),IF(COUNTIF(Invoices!M:N,A891)&lt;&gt;0,IF(COUNTIF(Invoices!M:N,A891)&lt;&gt;0,SUMIF(Invoices!M:N,A891,Invoices!N:N)/COUNTIF(Invoices!M:N,A891),0),IF(COUNTIF(Invoices!O:P,A891)&lt;&gt;0,IF(COUNTIF(Invoices!O:P,A891)&lt;&gt;0,SUMIF(Invoices!O:P,A891,Invoices!P:P)/COUNTIF(Invoices!O:P,A891),0),IF(COUNTIF(Invoices!Q:R,A891)&lt;&gt;0,IF(COUNTIF(Invoices!Q:R,A891)&lt;&gt;0,SUMIF(Invoices!Q:R,A891,Invoices!R:R)/COUNTIF(Invoices!Q:R,A891),0),IF(COUNTIF(Invoices!S:T,A891)&lt;&gt;0,IF(COUNTIF(Invoices!S:T,A891)&lt;&gt;0,SUMIF(Invoices!S:T,A891,Invoices!T:T)/COUNTIF(Invoices!S:T,A891),0),IF(COUNTIF(Invoices!U:V,A891)&lt;&gt;0,IF(COUNTIF(Invoices!U:V,A891)&lt;&gt;0,SUMIF(Invoices!U:V,A891,Invoices!V:V)/COUNTIF(Invoices!U:V,A891),0),IF(COUNTIF(Invoices!W:X,A891)&lt;&gt;0,IF(COUNTIF(Invoices!W:X,A891)&lt;&gt;0,SUMIF(Invoices!W:X,A891,Invoices!X:X)/COUNTIF(Invoices!W:X,A891),0),IF(COUNTIF(Invoices!Y:Z,A891)&lt;&gt;0,IF(COUNTIF(Invoices!Y:Z,A891)&lt;&gt;0,SUMIF(Invoices!Y:Z,A891,Invoices!Z:Z)/COUNTIF(Invoices!Y:Z,A891),0),IF(COUNTIF(Invoices!AA:AB,A891)&lt;&gt;0,IF(COUNTIF(Invoices!AA:AB,A891)&lt;&gt;0,SUMIF(Invoices!AA:AB,A891,Invoices!AB:AB)/COUNTIF(Invoices!AA:AB,A891),0),IF(COUNTIF(Invoices!AC:AD,A891)&lt;&gt;0,IF(COUNTIF(Invoices!AC:AD,A891)&lt;&gt;0,SUMIF(Invoices!AC:AD,A891,Invoices!AD:AD)/COUNTIF(Invoices!AC:AD,A891),0),IF(COUNTIF(Invoices!AE:AF,A891)&lt;&gt;0,IF(COUNTIF(Invoices!AE:AF,A891)&lt;&gt;0,SUMIF(Invoices!AE:AF,A891,Invoices!AF:AF)/COUNTIF(Invoices!AE:AF,A891),0),IF(COUNTIF(Invoices!AG:AH,A891)&lt;&gt;0,IF(COUNTIF(Invoices!AG:AH,A891)&lt;&gt;0,SUMIF(Invoices!AG:AH,A891,Invoices!AH:AH)/COUNTIF(Invoices!AG:AH,A891),0),IF(COUNTIF(Invoices!AI:AJ,A891)&lt;&gt;0,IF(COUNTIF(Invoices!AI:AJ,A891)&lt;&gt;0,SUMIF(Invoices!AI:AJ,A891,Invoices!AJ:AJ)/COUNTIF(Invoices!AI:AJ,A891),0),IF(COUNTIF(Invoices!AK:AL,A891)&lt;&gt;0,IF(COUNTIF(Invoices!AK:AL,A891)&lt;&gt;0,SUMIF(Invoices!AK:AL,A891,Invoices!AL:AL)/COUNTIF(Invoices!AK:AL,A891),0),IF(COUNTIF(Invoices!AM:AN,A891)&lt;&gt;0,IF(COUNTIF(Invoices!AM:AN,A891)&lt;&gt;0,SUMIF(Invoices!AM:AN,A891,Invoices!AN:AN)/COUNTIF(Invoices!AM:AN,A891),0),"Not Available")))))))))))))))</f>
        <v>Not Available</v>
      </c>
    </row>
    <row r="892" spans="1:5" ht="13" x14ac:dyDescent="0.15">
      <c r="A892" s="6" t="s">
        <v>2064</v>
      </c>
      <c r="B892" s="6" t="s">
        <v>2065</v>
      </c>
      <c r="C892" s="6" t="s">
        <v>550</v>
      </c>
      <c r="D892" s="6" t="s">
        <v>551</v>
      </c>
      <c r="E892" t="str">
        <f>IF(COUNTIF(Invoices!K:L,A892)&lt;&gt;0,IF(COUNTIF(Invoices!K:L,A892)&lt;&gt;0,SUMIF(Invoices!K:L,A892,Invoices!L:L)/COUNTIF(Invoices!K:L,A892),0),IF(COUNTIF(Invoices!M:N,A892)&lt;&gt;0,IF(COUNTIF(Invoices!M:N,A892)&lt;&gt;0,SUMIF(Invoices!M:N,A892,Invoices!N:N)/COUNTIF(Invoices!M:N,A892),0),IF(COUNTIF(Invoices!O:P,A892)&lt;&gt;0,IF(COUNTIF(Invoices!O:P,A892)&lt;&gt;0,SUMIF(Invoices!O:P,A892,Invoices!P:P)/COUNTIF(Invoices!O:P,A892),0),IF(COUNTIF(Invoices!Q:R,A892)&lt;&gt;0,IF(COUNTIF(Invoices!Q:R,A892)&lt;&gt;0,SUMIF(Invoices!Q:R,A892,Invoices!R:R)/COUNTIF(Invoices!Q:R,A892),0),IF(COUNTIF(Invoices!S:T,A892)&lt;&gt;0,IF(COUNTIF(Invoices!S:T,A892)&lt;&gt;0,SUMIF(Invoices!S:T,A892,Invoices!T:T)/COUNTIF(Invoices!S:T,A892),0),IF(COUNTIF(Invoices!U:V,A892)&lt;&gt;0,IF(COUNTIF(Invoices!U:V,A892)&lt;&gt;0,SUMIF(Invoices!U:V,A892,Invoices!V:V)/COUNTIF(Invoices!U:V,A892),0),IF(COUNTIF(Invoices!W:X,A892)&lt;&gt;0,IF(COUNTIF(Invoices!W:X,A892)&lt;&gt;0,SUMIF(Invoices!W:X,A892,Invoices!X:X)/COUNTIF(Invoices!W:X,A892),0),IF(COUNTIF(Invoices!Y:Z,A892)&lt;&gt;0,IF(COUNTIF(Invoices!Y:Z,A892)&lt;&gt;0,SUMIF(Invoices!Y:Z,A892,Invoices!Z:Z)/COUNTIF(Invoices!Y:Z,A892),0),IF(COUNTIF(Invoices!AA:AB,A892)&lt;&gt;0,IF(COUNTIF(Invoices!AA:AB,A892)&lt;&gt;0,SUMIF(Invoices!AA:AB,A892,Invoices!AB:AB)/COUNTIF(Invoices!AA:AB,A892),0),IF(COUNTIF(Invoices!AC:AD,A892)&lt;&gt;0,IF(COUNTIF(Invoices!AC:AD,A892)&lt;&gt;0,SUMIF(Invoices!AC:AD,A892,Invoices!AD:AD)/COUNTIF(Invoices!AC:AD,A892),0),IF(COUNTIF(Invoices!AE:AF,A892)&lt;&gt;0,IF(COUNTIF(Invoices!AE:AF,A892)&lt;&gt;0,SUMIF(Invoices!AE:AF,A892,Invoices!AF:AF)/COUNTIF(Invoices!AE:AF,A892),0),IF(COUNTIF(Invoices!AG:AH,A892)&lt;&gt;0,IF(COUNTIF(Invoices!AG:AH,A892)&lt;&gt;0,SUMIF(Invoices!AG:AH,A892,Invoices!AH:AH)/COUNTIF(Invoices!AG:AH,A892),0),IF(COUNTIF(Invoices!AI:AJ,A892)&lt;&gt;0,IF(COUNTIF(Invoices!AI:AJ,A892)&lt;&gt;0,SUMIF(Invoices!AI:AJ,A892,Invoices!AJ:AJ)/COUNTIF(Invoices!AI:AJ,A892),0),IF(COUNTIF(Invoices!AK:AL,A892)&lt;&gt;0,IF(COUNTIF(Invoices!AK:AL,A892)&lt;&gt;0,SUMIF(Invoices!AK:AL,A892,Invoices!AL:AL)/COUNTIF(Invoices!AK:AL,A892),0),IF(COUNTIF(Invoices!AM:AN,A892)&lt;&gt;0,IF(COUNTIF(Invoices!AM:AN,A892)&lt;&gt;0,SUMIF(Invoices!AM:AN,A892,Invoices!AN:AN)/COUNTIF(Invoices!AM:AN,A892),0),"Not Available")))))))))))))))</f>
        <v>Not Available</v>
      </c>
    </row>
    <row r="893" spans="1:5" ht="13" x14ac:dyDescent="0.15">
      <c r="A893" s="6" t="s">
        <v>1361</v>
      </c>
      <c r="B893" s="6" t="s">
        <v>1360</v>
      </c>
      <c r="C893" s="6" t="s">
        <v>1361</v>
      </c>
      <c r="D893" s="6" t="s">
        <v>1301</v>
      </c>
      <c r="E893" t="str">
        <f>IF(COUNTIF(Invoices!K:L,A893)&lt;&gt;0,IF(COUNTIF(Invoices!K:L,A893)&lt;&gt;0,SUMIF(Invoices!K:L,A893,Invoices!L:L)/COUNTIF(Invoices!K:L,A893),0),IF(COUNTIF(Invoices!M:N,A893)&lt;&gt;0,IF(COUNTIF(Invoices!M:N,A893)&lt;&gt;0,SUMIF(Invoices!M:N,A893,Invoices!N:N)/COUNTIF(Invoices!M:N,A893),0),IF(COUNTIF(Invoices!O:P,A893)&lt;&gt;0,IF(COUNTIF(Invoices!O:P,A893)&lt;&gt;0,SUMIF(Invoices!O:P,A893,Invoices!P:P)/COUNTIF(Invoices!O:P,A893),0),IF(COUNTIF(Invoices!Q:R,A893)&lt;&gt;0,IF(COUNTIF(Invoices!Q:R,A893)&lt;&gt;0,SUMIF(Invoices!Q:R,A893,Invoices!R:R)/COUNTIF(Invoices!Q:R,A893),0),IF(COUNTIF(Invoices!S:T,A893)&lt;&gt;0,IF(COUNTIF(Invoices!S:T,A893)&lt;&gt;0,SUMIF(Invoices!S:T,A893,Invoices!T:T)/COUNTIF(Invoices!S:T,A893),0),IF(COUNTIF(Invoices!U:V,A893)&lt;&gt;0,IF(COUNTIF(Invoices!U:V,A893)&lt;&gt;0,SUMIF(Invoices!U:V,A893,Invoices!V:V)/COUNTIF(Invoices!U:V,A893),0),IF(COUNTIF(Invoices!W:X,A893)&lt;&gt;0,IF(COUNTIF(Invoices!W:X,A893)&lt;&gt;0,SUMIF(Invoices!W:X,A893,Invoices!X:X)/COUNTIF(Invoices!W:X,A893),0),IF(COUNTIF(Invoices!Y:Z,A893)&lt;&gt;0,IF(COUNTIF(Invoices!Y:Z,A893)&lt;&gt;0,SUMIF(Invoices!Y:Z,A893,Invoices!Z:Z)/COUNTIF(Invoices!Y:Z,A893),0),IF(COUNTIF(Invoices!AA:AB,A893)&lt;&gt;0,IF(COUNTIF(Invoices!AA:AB,A893)&lt;&gt;0,SUMIF(Invoices!AA:AB,A893,Invoices!AB:AB)/COUNTIF(Invoices!AA:AB,A893),0),IF(COUNTIF(Invoices!AC:AD,A893)&lt;&gt;0,IF(COUNTIF(Invoices!AC:AD,A893)&lt;&gt;0,SUMIF(Invoices!AC:AD,A893,Invoices!AD:AD)/COUNTIF(Invoices!AC:AD,A893),0),IF(COUNTIF(Invoices!AE:AF,A893)&lt;&gt;0,IF(COUNTIF(Invoices!AE:AF,A893)&lt;&gt;0,SUMIF(Invoices!AE:AF,A893,Invoices!AF:AF)/COUNTIF(Invoices!AE:AF,A893),0),IF(COUNTIF(Invoices!AG:AH,A893)&lt;&gt;0,IF(COUNTIF(Invoices!AG:AH,A893)&lt;&gt;0,SUMIF(Invoices!AG:AH,A893,Invoices!AH:AH)/COUNTIF(Invoices!AG:AH,A893),0),IF(COUNTIF(Invoices!AI:AJ,A893)&lt;&gt;0,IF(COUNTIF(Invoices!AI:AJ,A893)&lt;&gt;0,SUMIF(Invoices!AI:AJ,A893,Invoices!AJ:AJ)/COUNTIF(Invoices!AI:AJ,A893),0),IF(COUNTIF(Invoices!AK:AL,A893)&lt;&gt;0,IF(COUNTIF(Invoices!AK:AL,A893)&lt;&gt;0,SUMIF(Invoices!AK:AL,A893,Invoices!AL:AL)/COUNTIF(Invoices!AK:AL,A893),0),IF(COUNTIF(Invoices!AM:AN,A893)&lt;&gt;0,IF(COUNTIF(Invoices!AM:AN,A893)&lt;&gt;0,SUMIF(Invoices!AM:AN,A893,Invoices!AN:AN)/COUNTIF(Invoices!AM:AN,A893),0),"Not Available")))))))))))))))</f>
        <v>Not Available</v>
      </c>
    </row>
    <row r="894" spans="1:5" ht="13" x14ac:dyDescent="0.15">
      <c r="A894" s="6" t="s">
        <v>2066</v>
      </c>
      <c r="B894" s="6" t="s">
        <v>1021</v>
      </c>
      <c r="C894" s="6" t="s">
        <v>1051</v>
      </c>
      <c r="D894" s="6" t="s">
        <v>1021</v>
      </c>
      <c r="E894" t="str">
        <f>IF(COUNTIF(Invoices!K:L,A894)&lt;&gt;0,IF(COUNTIF(Invoices!K:L,A894)&lt;&gt;0,SUMIF(Invoices!K:L,A894,Invoices!L:L)/COUNTIF(Invoices!K:L,A894),0),IF(COUNTIF(Invoices!M:N,A894)&lt;&gt;0,IF(COUNTIF(Invoices!M:N,A894)&lt;&gt;0,SUMIF(Invoices!M:N,A894,Invoices!N:N)/COUNTIF(Invoices!M:N,A894),0),IF(COUNTIF(Invoices!O:P,A894)&lt;&gt;0,IF(COUNTIF(Invoices!O:P,A894)&lt;&gt;0,SUMIF(Invoices!O:P,A894,Invoices!P:P)/COUNTIF(Invoices!O:P,A894),0),IF(COUNTIF(Invoices!Q:R,A894)&lt;&gt;0,IF(COUNTIF(Invoices!Q:R,A894)&lt;&gt;0,SUMIF(Invoices!Q:R,A894,Invoices!R:R)/COUNTIF(Invoices!Q:R,A894),0),IF(COUNTIF(Invoices!S:T,A894)&lt;&gt;0,IF(COUNTIF(Invoices!S:T,A894)&lt;&gt;0,SUMIF(Invoices!S:T,A894,Invoices!T:T)/COUNTIF(Invoices!S:T,A894),0),IF(COUNTIF(Invoices!U:V,A894)&lt;&gt;0,IF(COUNTIF(Invoices!U:V,A894)&lt;&gt;0,SUMIF(Invoices!U:V,A894,Invoices!V:V)/COUNTIF(Invoices!U:V,A894),0),IF(COUNTIF(Invoices!W:X,A894)&lt;&gt;0,IF(COUNTIF(Invoices!W:X,A894)&lt;&gt;0,SUMIF(Invoices!W:X,A894,Invoices!X:X)/COUNTIF(Invoices!W:X,A894),0),IF(COUNTIF(Invoices!Y:Z,A894)&lt;&gt;0,IF(COUNTIF(Invoices!Y:Z,A894)&lt;&gt;0,SUMIF(Invoices!Y:Z,A894,Invoices!Z:Z)/COUNTIF(Invoices!Y:Z,A894),0),IF(COUNTIF(Invoices!AA:AB,A894)&lt;&gt;0,IF(COUNTIF(Invoices!AA:AB,A894)&lt;&gt;0,SUMIF(Invoices!AA:AB,A894,Invoices!AB:AB)/COUNTIF(Invoices!AA:AB,A894),0),IF(COUNTIF(Invoices!AC:AD,A894)&lt;&gt;0,IF(COUNTIF(Invoices!AC:AD,A894)&lt;&gt;0,SUMIF(Invoices!AC:AD,A894,Invoices!AD:AD)/COUNTIF(Invoices!AC:AD,A894),0),IF(COUNTIF(Invoices!AE:AF,A894)&lt;&gt;0,IF(COUNTIF(Invoices!AE:AF,A894)&lt;&gt;0,SUMIF(Invoices!AE:AF,A894,Invoices!AF:AF)/COUNTIF(Invoices!AE:AF,A894),0),IF(COUNTIF(Invoices!AG:AH,A894)&lt;&gt;0,IF(COUNTIF(Invoices!AG:AH,A894)&lt;&gt;0,SUMIF(Invoices!AG:AH,A894,Invoices!AH:AH)/COUNTIF(Invoices!AG:AH,A894),0),IF(COUNTIF(Invoices!AI:AJ,A894)&lt;&gt;0,IF(COUNTIF(Invoices!AI:AJ,A894)&lt;&gt;0,SUMIF(Invoices!AI:AJ,A894,Invoices!AJ:AJ)/COUNTIF(Invoices!AI:AJ,A894),0),IF(COUNTIF(Invoices!AK:AL,A894)&lt;&gt;0,IF(COUNTIF(Invoices!AK:AL,A894)&lt;&gt;0,SUMIF(Invoices!AK:AL,A894,Invoices!AL:AL)/COUNTIF(Invoices!AK:AL,A894),0),IF(COUNTIF(Invoices!AM:AN,A894)&lt;&gt;0,IF(COUNTIF(Invoices!AM:AN,A894)&lt;&gt;0,SUMIF(Invoices!AM:AN,A894,Invoices!AN:AN)/COUNTIF(Invoices!AM:AN,A894),0),"Not Available")))))))))))))))</f>
        <v>Not Available</v>
      </c>
    </row>
    <row r="895" spans="1:5" ht="13" x14ac:dyDescent="0.15">
      <c r="A895" s="6" t="s">
        <v>2067</v>
      </c>
      <c r="B895" s="6" t="s">
        <v>2068</v>
      </c>
      <c r="C895" s="6" t="s">
        <v>770</v>
      </c>
      <c r="D895" s="6" t="s">
        <v>771</v>
      </c>
      <c r="E895">
        <f ca="1">IF(COUNTIF(Invoices!K:L,A895)&lt;&gt;0,IF(COUNTIF(Invoices!K:L,A895)&lt;&gt;0,SUMIF(Invoices!K:L,A895,Invoices!L:L)/COUNTIF(Invoices!K:L,A895),0),IF(COUNTIF(Invoices!M:N,A895)&lt;&gt;0,IF(COUNTIF(Invoices!M:N,A895)&lt;&gt;0,SUMIF(Invoices!M:N,A895,Invoices!N:N)/COUNTIF(Invoices!M:N,A895),0),IF(COUNTIF(Invoices!O:P,A895)&lt;&gt;0,IF(COUNTIF(Invoices!O:P,A895)&lt;&gt;0,SUMIF(Invoices!O:P,A895,Invoices!P:P)/COUNTIF(Invoices!O:P,A895),0),IF(COUNTIF(Invoices!Q:R,A895)&lt;&gt;0,IF(COUNTIF(Invoices!Q:R,A895)&lt;&gt;0,SUMIF(Invoices!Q:R,A895,Invoices!R:R)/COUNTIF(Invoices!Q:R,A895),0),IF(COUNTIF(Invoices!S:T,A895)&lt;&gt;0,IF(COUNTIF(Invoices!S:T,A895)&lt;&gt;0,SUMIF(Invoices!S:T,A895,Invoices!T:T)/COUNTIF(Invoices!S:T,A895),0),IF(COUNTIF(Invoices!U:V,A895)&lt;&gt;0,IF(COUNTIF(Invoices!U:V,A895)&lt;&gt;0,SUMIF(Invoices!U:V,A895,Invoices!V:V)/COUNTIF(Invoices!U:V,A895),0),IF(COUNTIF(Invoices!W:X,A895)&lt;&gt;0,IF(COUNTIF(Invoices!W:X,A895)&lt;&gt;0,SUMIF(Invoices!W:X,A895,Invoices!X:X)/COUNTIF(Invoices!W:X,A895),0),IF(COUNTIF(Invoices!Y:Z,A895)&lt;&gt;0,IF(COUNTIF(Invoices!Y:Z,A895)&lt;&gt;0,SUMIF(Invoices!Y:Z,A895,Invoices!Z:Z)/COUNTIF(Invoices!Y:Z,A895),0),IF(COUNTIF(Invoices!AA:AB,A895)&lt;&gt;0,IF(COUNTIF(Invoices!AA:AB,A895)&lt;&gt;0,SUMIF(Invoices!AA:AB,A895,Invoices!AB:AB)/COUNTIF(Invoices!AA:AB,A895),0),IF(COUNTIF(Invoices!AC:AD,A895)&lt;&gt;0,IF(COUNTIF(Invoices!AC:AD,A895)&lt;&gt;0,SUMIF(Invoices!AC:AD,A895,Invoices!AD:AD)/COUNTIF(Invoices!AC:AD,A895),0),IF(COUNTIF(Invoices!AE:AF,A895)&lt;&gt;0,IF(COUNTIF(Invoices!AE:AF,A895)&lt;&gt;0,SUMIF(Invoices!AE:AF,A895,Invoices!AF:AF)/COUNTIF(Invoices!AE:AF,A895),0),IF(COUNTIF(Invoices!AG:AH,A895)&lt;&gt;0,IF(COUNTIF(Invoices!AG:AH,A895)&lt;&gt;0,SUMIF(Invoices!AG:AH,A895,Invoices!AH:AH)/COUNTIF(Invoices!AG:AH,A895),0),IF(COUNTIF(Invoices!AI:AJ,A895)&lt;&gt;0,IF(COUNTIF(Invoices!AI:AJ,A895)&lt;&gt;0,SUMIF(Invoices!AI:AJ,A895,Invoices!AJ:AJ)/COUNTIF(Invoices!AI:AJ,A895),0),IF(COUNTIF(Invoices!AK:AL,A895)&lt;&gt;0,IF(COUNTIF(Invoices!AK:AL,A895)&lt;&gt;0,SUMIF(Invoices!AK:AL,A895,Invoices!AL:AL)/COUNTIF(Invoices!AK:AL,A895),0),IF(COUNTIF(Invoices!AM:AN,A895)&lt;&gt;0,IF(COUNTIF(Invoices!AM:AN,A895)&lt;&gt;0,SUMIF(Invoices!AM:AN,A895,Invoices!AN:AN)/COUNTIF(Invoices!AM:AN,A895),0),"Not Available")))))))))))))))</f>
        <v>0.99</v>
      </c>
    </row>
    <row r="896" spans="1:5" ht="13" x14ac:dyDescent="0.15">
      <c r="A896" s="6" t="s">
        <v>2069</v>
      </c>
      <c r="B896" s="6" t="s">
        <v>2070</v>
      </c>
      <c r="C896" s="6" t="s">
        <v>2071</v>
      </c>
      <c r="D896" s="6" t="s">
        <v>1071</v>
      </c>
      <c r="E896">
        <f ca="1">IF(COUNTIF(Invoices!K:L,A896)&lt;&gt;0,IF(COUNTIF(Invoices!K:L,A896)&lt;&gt;0,SUMIF(Invoices!K:L,A896,Invoices!L:L)/COUNTIF(Invoices!K:L,A896),0),IF(COUNTIF(Invoices!M:N,A896)&lt;&gt;0,IF(COUNTIF(Invoices!M:N,A896)&lt;&gt;0,SUMIF(Invoices!M:N,A896,Invoices!N:N)/COUNTIF(Invoices!M:N,A896),0),IF(COUNTIF(Invoices!O:P,A896)&lt;&gt;0,IF(COUNTIF(Invoices!O:P,A896)&lt;&gt;0,SUMIF(Invoices!O:P,A896,Invoices!P:P)/COUNTIF(Invoices!O:P,A896),0),IF(COUNTIF(Invoices!Q:R,A896)&lt;&gt;0,IF(COUNTIF(Invoices!Q:R,A896)&lt;&gt;0,SUMIF(Invoices!Q:R,A896,Invoices!R:R)/COUNTIF(Invoices!Q:R,A896),0),IF(COUNTIF(Invoices!S:T,A896)&lt;&gt;0,IF(COUNTIF(Invoices!S:T,A896)&lt;&gt;0,SUMIF(Invoices!S:T,A896,Invoices!T:T)/COUNTIF(Invoices!S:T,A896),0),IF(COUNTIF(Invoices!U:V,A896)&lt;&gt;0,IF(COUNTIF(Invoices!U:V,A896)&lt;&gt;0,SUMIF(Invoices!U:V,A896,Invoices!V:V)/COUNTIF(Invoices!U:V,A896),0),IF(COUNTIF(Invoices!W:X,A896)&lt;&gt;0,IF(COUNTIF(Invoices!W:X,A896)&lt;&gt;0,SUMIF(Invoices!W:X,A896,Invoices!X:X)/COUNTIF(Invoices!W:X,A896),0),IF(COUNTIF(Invoices!Y:Z,A896)&lt;&gt;0,IF(COUNTIF(Invoices!Y:Z,A896)&lt;&gt;0,SUMIF(Invoices!Y:Z,A896,Invoices!Z:Z)/COUNTIF(Invoices!Y:Z,A896),0),IF(COUNTIF(Invoices!AA:AB,A896)&lt;&gt;0,IF(COUNTIF(Invoices!AA:AB,A896)&lt;&gt;0,SUMIF(Invoices!AA:AB,A896,Invoices!AB:AB)/COUNTIF(Invoices!AA:AB,A896),0),IF(COUNTIF(Invoices!AC:AD,A896)&lt;&gt;0,IF(COUNTIF(Invoices!AC:AD,A896)&lt;&gt;0,SUMIF(Invoices!AC:AD,A896,Invoices!AD:AD)/COUNTIF(Invoices!AC:AD,A896),0),IF(COUNTIF(Invoices!AE:AF,A896)&lt;&gt;0,IF(COUNTIF(Invoices!AE:AF,A896)&lt;&gt;0,SUMIF(Invoices!AE:AF,A896,Invoices!AF:AF)/COUNTIF(Invoices!AE:AF,A896),0),IF(COUNTIF(Invoices!AG:AH,A896)&lt;&gt;0,IF(COUNTIF(Invoices!AG:AH,A896)&lt;&gt;0,SUMIF(Invoices!AG:AH,A896,Invoices!AH:AH)/COUNTIF(Invoices!AG:AH,A896),0),IF(COUNTIF(Invoices!AI:AJ,A896)&lt;&gt;0,IF(COUNTIF(Invoices!AI:AJ,A896)&lt;&gt;0,SUMIF(Invoices!AI:AJ,A896,Invoices!AJ:AJ)/COUNTIF(Invoices!AI:AJ,A896),0),IF(COUNTIF(Invoices!AK:AL,A896)&lt;&gt;0,IF(COUNTIF(Invoices!AK:AL,A896)&lt;&gt;0,SUMIF(Invoices!AK:AL,A896,Invoices!AL:AL)/COUNTIF(Invoices!AK:AL,A896),0),IF(COUNTIF(Invoices!AM:AN,A896)&lt;&gt;0,IF(COUNTIF(Invoices!AM:AN,A896)&lt;&gt;0,SUMIF(Invoices!AM:AN,A896,Invoices!AN:AN)/COUNTIF(Invoices!AM:AN,A896),0),"Not Available")))))))))))))))</f>
        <v>0.99</v>
      </c>
    </row>
    <row r="897" spans="1:5" ht="13" x14ac:dyDescent="0.15">
      <c r="A897" s="6" t="s">
        <v>2072</v>
      </c>
      <c r="B897" s="6" t="s">
        <v>1423</v>
      </c>
      <c r="C897" s="6" t="s">
        <v>875</v>
      </c>
      <c r="D897" s="6" t="s">
        <v>875</v>
      </c>
      <c r="E897" t="str">
        <f>IF(COUNTIF(Invoices!K:L,A897)&lt;&gt;0,IF(COUNTIF(Invoices!K:L,A897)&lt;&gt;0,SUMIF(Invoices!K:L,A897,Invoices!L:L)/COUNTIF(Invoices!K:L,A897),0),IF(COUNTIF(Invoices!M:N,A897)&lt;&gt;0,IF(COUNTIF(Invoices!M:N,A897)&lt;&gt;0,SUMIF(Invoices!M:N,A897,Invoices!N:N)/COUNTIF(Invoices!M:N,A897),0),IF(COUNTIF(Invoices!O:P,A897)&lt;&gt;0,IF(COUNTIF(Invoices!O:P,A897)&lt;&gt;0,SUMIF(Invoices!O:P,A897,Invoices!P:P)/COUNTIF(Invoices!O:P,A897),0),IF(COUNTIF(Invoices!Q:R,A897)&lt;&gt;0,IF(COUNTIF(Invoices!Q:R,A897)&lt;&gt;0,SUMIF(Invoices!Q:R,A897,Invoices!R:R)/COUNTIF(Invoices!Q:R,A897),0),IF(COUNTIF(Invoices!S:T,A897)&lt;&gt;0,IF(COUNTIF(Invoices!S:T,A897)&lt;&gt;0,SUMIF(Invoices!S:T,A897,Invoices!T:T)/COUNTIF(Invoices!S:T,A897),0),IF(COUNTIF(Invoices!U:V,A897)&lt;&gt;0,IF(COUNTIF(Invoices!U:V,A897)&lt;&gt;0,SUMIF(Invoices!U:V,A897,Invoices!V:V)/COUNTIF(Invoices!U:V,A897),0),IF(COUNTIF(Invoices!W:X,A897)&lt;&gt;0,IF(COUNTIF(Invoices!W:X,A897)&lt;&gt;0,SUMIF(Invoices!W:X,A897,Invoices!X:X)/COUNTIF(Invoices!W:X,A897),0),IF(COUNTIF(Invoices!Y:Z,A897)&lt;&gt;0,IF(COUNTIF(Invoices!Y:Z,A897)&lt;&gt;0,SUMIF(Invoices!Y:Z,A897,Invoices!Z:Z)/COUNTIF(Invoices!Y:Z,A897),0),IF(COUNTIF(Invoices!AA:AB,A897)&lt;&gt;0,IF(COUNTIF(Invoices!AA:AB,A897)&lt;&gt;0,SUMIF(Invoices!AA:AB,A897,Invoices!AB:AB)/COUNTIF(Invoices!AA:AB,A897),0),IF(COUNTIF(Invoices!AC:AD,A897)&lt;&gt;0,IF(COUNTIF(Invoices!AC:AD,A897)&lt;&gt;0,SUMIF(Invoices!AC:AD,A897,Invoices!AD:AD)/COUNTIF(Invoices!AC:AD,A897),0),IF(COUNTIF(Invoices!AE:AF,A897)&lt;&gt;0,IF(COUNTIF(Invoices!AE:AF,A897)&lt;&gt;0,SUMIF(Invoices!AE:AF,A897,Invoices!AF:AF)/COUNTIF(Invoices!AE:AF,A897),0),IF(COUNTIF(Invoices!AG:AH,A897)&lt;&gt;0,IF(COUNTIF(Invoices!AG:AH,A897)&lt;&gt;0,SUMIF(Invoices!AG:AH,A897,Invoices!AH:AH)/COUNTIF(Invoices!AG:AH,A897),0),IF(COUNTIF(Invoices!AI:AJ,A897)&lt;&gt;0,IF(COUNTIF(Invoices!AI:AJ,A897)&lt;&gt;0,SUMIF(Invoices!AI:AJ,A897,Invoices!AJ:AJ)/COUNTIF(Invoices!AI:AJ,A897),0),IF(COUNTIF(Invoices!AK:AL,A897)&lt;&gt;0,IF(COUNTIF(Invoices!AK:AL,A897)&lt;&gt;0,SUMIF(Invoices!AK:AL,A897,Invoices!AL:AL)/COUNTIF(Invoices!AK:AL,A897),0),IF(COUNTIF(Invoices!AM:AN,A897)&lt;&gt;0,IF(COUNTIF(Invoices!AM:AN,A897)&lt;&gt;0,SUMIF(Invoices!AM:AN,A897,Invoices!AN:AN)/COUNTIF(Invoices!AM:AN,A897),0),"Not Available")))))))))))))))</f>
        <v>Not Available</v>
      </c>
    </row>
    <row r="898" spans="1:5" ht="13" x14ac:dyDescent="0.15">
      <c r="A898" s="6" t="s">
        <v>2073</v>
      </c>
      <c r="B898" s="6" t="s">
        <v>1260</v>
      </c>
      <c r="C898" s="6" t="s">
        <v>1261</v>
      </c>
      <c r="D898" s="6" t="s">
        <v>912</v>
      </c>
      <c r="E898" t="str">
        <f>IF(COUNTIF(Invoices!K:L,A898)&lt;&gt;0,IF(COUNTIF(Invoices!K:L,A898)&lt;&gt;0,SUMIF(Invoices!K:L,A898,Invoices!L:L)/COUNTIF(Invoices!K:L,A898),0),IF(COUNTIF(Invoices!M:N,A898)&lt;&gt;0,IF(COUNTIF(Invoices!M:N,A898)&lt;&gt;0,SUMIF(Invoices!M:N,A898,Invoices!N:N)/COUNTIF(Invoices!M:N,A898),0),IF(COUNTIF(Invoices!O:P,A898)&lt;&gt;0,IF(COUNTIF(Invoices!O:P,A898)&lt;&gt;0,SUMIF(Invoices!O:P,A898,Invoices!P:P)/COUNTIF(Invoices!O:P,A898),0),IF(COUNTIF(Invoices!Q:R,A898)&lt;&gt;0,IF(COUNTIF(Invoices!Q:R,A898)&lt;&gt;0,SUMIF(Invoices!Q:R,A898,Invoices!R:R)/COUNTIF(Invoices!Q:R,A898),0),IF(COUNTIF(Invoices!S:T,A898)&lt;&gt;0,IF(COUNTIF(Invoices!S:T,A898)&lt;&gt;0,SUMIF(Invoices!S:T,A898,Invoices!T:T)/COUNTIF(Invoices!S:T,A898),0),IF(COUNTIF(Invoices!U:V,A898)&lt;&gt;0,IF(COUNTIF(Invoices!U:V,A898)&lt;&gt;0,SUMIF(Invoices!U:V,A898,Invoices!V:V)/COUNTIF(Invoices!U:V,A898),0),IF(COUNTIF(Invoices!W:X,A898)&lt;&gt;0,IF(COUNTIF(Invoices!W:X,A898)&lt;&gt;0,SUMIF(Invoices!W:X,A898,Invoices!X:X)/COUNTIF(Invoices!W:X,A898),0),IF(COUNTIF(Invoices!Y:Z,A898)&lt;&gt;0,IF(COUNTIF(Invoices!Y:Z,A898)&lt;&gt;0,SUMIF(Invoices!Y:Z,A898,Invoices!Z:Z)/COUNTIF(Invoices!Y:Z,A898),0),IF(COUNTIF(Invoices!AA:AB,A898)&lt;&gt;0,IF(COUNTIF(Invoices!AA:AB,A898)&lt;&gt;0,SUMIF(Invoices!AA:AB,A898,Invoices!AB:AB)/COUNTIF(Invoices!AA:AB,A898),0),IF(COUNTIF(Invoices!AC:AD,A898)&lt;&gt;0,IF(COUNTIF(Invoices!AC:AD,A898)&lt;&gt;0,SUMIF(Invoices!AC:AD,A898,Invoices!AD:AD)/COUNTIF(Invoices!AC:AD,A898),0),IF(COUNTIF(Invoices!AE:AF,A898)&lt;&gt;0,IF(COUNTIF(Invoices!AE:AF,A898)&lt;&gt;0,SUMIF(Invoices!AE:AF,A898,Invoices!AF:AF)/COUNTIF(Invoices!AE:AF,A898),0),IF(COUNTIF(Invoices!AG:AH,A898)&lt;&gt;0,IF(COUNTIF(Invoices!AG:AH,A898)&lt;&gt;0,SUMIF(Invoices!AG:AH,A898,Invoices!AH:AH)/COUNTIF(Invoices!AG:AH,A898),0),IF(COUNTIF(Invoices!AI:AJ,A898)&lt;&gt;0,IF(COUNTIF(Invoices!AI:AJ,A898)&lt;&gt;0,SUMIF(Invoices!AI:AJ,A898,Invoices!AJ:AJ)/COUNTIF(Invoices!AI:AJ,A898),0),IF(COUNTIF(Invoices!AK:AL,A898)&lt;&gt;0,IF(COUNTIF(Invoices!AK:AL,A898)&lt;&gt;0,SUMIF(Invoices!AK:AL,A898,Invoices!AL:AL)/COUNTIF(Invoices!AK:AL,A898),0),IF(COUNTIF(Invoices!AM:AN,A898)&lt;&gt;0,IF(COUNTIF(Invoices!AM:AN,A898)&lt;&gt;0,SUMIF(Invoices!AM:AN,A898,Invoices!AN:AN)/COUNTIF(Invoices!AM:AN,A898),0),"Not Available")))))))))))))))</f>
        <v>Not Available</v>
      </c>
    </row>
    <row r="899" spans="1:5" ht="13" x14ac:dyDescent="0.15">
      <c r="A899" s="6" t="s">
        <v>2074</v>
      </c>
      <c r="B899" s="6" t="s">
        <v>1249</v>
      </c>
      <c r="C899" s="6" t="s">
        <v>1250</v>
      </c>
      <c r="D899" s="6" t="s">
        <v>1251</v>
      </c>
      <c r="E899">
        <f ca="1">IF(COUNTIF(Invoices!K:L,A899)&lt;&gt;0,IF(COUNTIF(Invoices!K:L,A899)&lt;&gt;0,SUMIF(Invoices!K:L,A899,Invoices!L:L)/COUNTIF(Invoices!K:L,A899),0),IF(COUNTIF(Invoices!M:N,A899)&lt;&gt;0,IF(COUNTIF(Invoices!M:N,A899)&lt;&gt;0,SUMIF(Invoices!M:N,A899,Invoices!N:N)/COUNTIF(Invoices!M:N,A899),0),IF(COUNTIF(Invoices!O:P,A899)&lt;&gt;0,IF(COUNTIF(Invoices!O:P,A899)&lt;&gt;0,SUMIF(Invoices!O:P,A899,Invoices!P:P)/COUNTIF(Invoices!O:P,A899),0),IF(COUNTIF(Invoices!Q:R,A899)&lt;&gt;0,IF(COUNTIF(Invoices!Q:R,A899)&lt;&gt;0,SUMIF(Invoices!Q:R,A899,Invoices!R:R)/COUNTIF(Invoices!Q:R,A899),0),IF(COUNTIF(Invoices!S:T,A899)&lt;&gt;0,IF(COUNTIF(Invoices!S:T,A899)&lt;&gt;0,SUMIF(Invoices!S:T,A899,Invoices!T:T)/COUNTIF(Invoices!S:T,A899),0),IF(COUNTIF(Invoices!U:V,A899)&lt;&gt;0,IF(COUNTIF(Invoices!U:V,A899)&lt;&gt;0,SUMIF(Invoices!U:V,A899,Invoices!V:V)/COUNTIF(Invoices!U:V,A899),0),IF(COUNTIF(Invoices!W:X,A899)&lt;&gt;0,IF(COUNTIF(Invoices!W:X,A899)&lt;&gt;0,SUMIF(Invoices!W:X,A899,Invoices!X:X)/COUNTIF(Invoices!W:X,A899),0),IF(COUNTIF(Invoices!Y:Z,A899)&lt;&gt;0,IF(COUNTIF(Invoices!Y:Z,A899)&lt;&gt;0,SUMIF(Invoices!Y:Z,A899,Invoices!Z:Z)/COUNTIF(Invoices!Y:Z,A899),0),IF(COUNTIF(Invoices!AA:AB,A899)&lt;&gt;0,IF(COUNTIF(Invoices!AA:AB,A899)&lt;&gt;0,SUMIF(Invoices!AA:AB,A899,Invoices!AB:AB)/COUNTIF(Invoices!AA:AB,A899),0),IF(COUNTIF(Invoices!AC:AD,A899)&lt;&gt;0,IF(COUNTIF(Invoices!AC:AD,A899)&lt;&gt;0,SUMIF(Invoices!AC:AD,A899,Invoices!AD:AD)/COUNTIF(Invoices!AC:AD,A899),0),IF(COUNTIF(Invoices!AE:AF,A899)&lt;&gt;0,IF(COUNTIF(Invoices!AE:AF,A899)&lt;&gt;0,SUMIF(Invoices!AE:AF,A899,Invoices!AF:AF)/COUNTIF(Invoices!AE:AF,A899),0),IF(COUNTIF(Invoices!AG:AH,A899)&lt;&gt;0,IF(COUNTIF(Invoices!AG:AH,A899)&lt;&gt;0,SUMIF(Invoices!AG:AH,A899,Invoices!AH:AH)/COUNTIF(Invoices!AG:AH,A899),0),IF(COUNTIF(Invoices!AI:AJ,A899)&lt;&gt;0,IF(COUNTIF(Invoices!AI:AJ,A899)&lt;&gt;0,SUMIF(Invoices!AI:AJ,A899,Invoices!AJ:AJ)/COUNTIF(Invoices!AI:AJ,A899),0),IF(COUNTIF(Invoices!AK:AL,A899)&lt;&gt;0,IF(COUNTIF(Invoices!AK:AL,A899)&lt;&gt;0,SUMIF(Invoices!AK:AL,A899,Invoices!AL:AL)/COUNTIF(Invoices!AK:AL,A899),0),IF(COUNTIF(Invoices!AM:AN,A899)&lt;&gt;0,IF(COUNTIF(Invoices!AM:AN,A899)&lt;&gt;0,SUMIF(Invoices!AM:AN,A899,Invoices!AN:AN)/COUNTIF(Invoices!AM:AN,A899),0),"Not Available")))))))))))))))</f>
        <v>0.99</v>
      </c>
    </row>
    <row r="900" spans="1:5" ht="13" x14ac:dyDescent="0.15">
      <c r="A900" s="6" t="s">
        <v>2075</v>
      </c>
      <c r="B900" s="6" t="s">
        <v>562</v>
      </c>
      <c r="C900" s="6" t="s">
        <v>752</v>
      </c>
      <c r="D900" s="6" t="s">
        <v>562</v>
      </c>
      <c r="E900" t="str">
        <f>IF(COUNTIF(Invoices!K:L,A900)&lt;&gt;0,IF(COUNTIF(Invoices!K:L,A900)&lt;&gt;0,SUMIF(Invoices!K:L,A900,Invoices!L:L)/COUNTIF(Invoices!K:L,A900),0),IF(COUNTIF(Invoices!M:N,A900)&lt;&gt;0,IF(COUNTIF(Invoices!M:N,A900)&lt;&gt;0,SUMIF(Invoices!M:N,A900,Invoices!N:N)/COUNTIF(Invoices!M:N,A900),0),IF(COUNTIF(Invoices!O:P,A900)&lt;&gt;0,IF(COUNTIF(Invoices!O:P,A900)&lt;&gt;0,SUMIF(Invoices!O:P,A900,Invoices!P:P)/COUNTIF(Invoices!O:P,A900),0),IF(COUNTIF(Invoices!Q:R,A900)&lt;&gt;0,IF(COUNTIF(Invoices!Q:R,A900)&lt;&gt;0,SUMIF(Invoices!Q:R,A900,Invoices!R:R)/COUNTIF(Invoices!Q:R,A900),0),IF(COUNTIF(Invoices!S:T,A900)&lt;&gt;0,IF(COUNTIF(Invoices!S:T,A900)&lt;&gt;0,SUMIF(Invoices!S:T,A900,Invoices!T:T)/COUNTIF(Invoices!S:T,A900),0),IF(COUNTIF(Invoices!U:V,A900)&lt;&gt;0,IF(COUNTIF(Invoices!U:V,A900)&lt;&gt;0,SUMIF(Invoices!U:V,A900,Invoices!V:V)/COUNTIF(Invoices!U:V,A900),0),IF(COUNTIF(Invoices!W:X,A900)&lt;&gt;0,IF(COUNTIF(Invoices!W:X,A900)&lt;&gt;0,SUMIF(Invoices!W:X,A900,Invoices!X:X)/COUNTIF(Invoices!W:X,A900),0),IF(COUNTIF(Invoices!Y:Z,A900)&lt;&gt;0,IF(COUNTIF(Invoices!Y:Z,A900)&lt;&gt;0,SUMIF(Invoices!Y:Z,A900,Invoices!Z:Z)/COUNTIF(Invoices!Y:Z,A900),0),IF(COUNTIF(Invoices!AA:AB,A900)&lt;&gt;0,IF(COUNTIF(Invoices!AA:AB,A900)&lt;&gt;0,SUMIF(Invoices!AA:AB,A900,Invoices!AB:AB)/COUNTIF(Invoices!AA:AB,A900),0),IF(COUNTIF(Invoices!AC:AD,A900)&lt;&gt;0,IF(COUNTIF(Invoices!AC:AD,A900)&lt;&gt;0,SUMIF(Invoices!AC:AD,A900,Invoices!AD:AD)/COUNTIF(Invoices!AC:AD,A900),0),IF(COUNTIF(Invoices!AE:AF,A900)&lt;&gt;0,IF(COUNTIF(Invoices!AE:AF,A900)&lt;&gt;0,SUMIF(Invoices!AE:AF,A900,Invoices!AF:AF)/COUNTIF(Invoices!AE:AF,A900),0),IF(COUNTIF(Invoices!AG:AH,A900)&lt;&gt;0,IF(COUNTIF(Invoices!AG:AH,A900)&lt;&gt;0,SUMIF(Invoices!AG:AH,A900,Invoices!AH:AH)/COUNTIF(Invoices!AG:AH,A900),0),IF(COUNTIF(Invoices!AI:AJ,A900)&lt;&gt;0,IF(COUNTIF(Invoices!AI:AJ,A900)&lt;&gt;0,SUMIF(Invoices!AI:AJ,A900,Invoices!AJ:AJ)/COUNTIF(Invoices!AI:AJ,A900),0),IF(COUNTIF(Invoices!AK:AL,A900)&lt;&gt;0,IF(COUNTIF(Invoices!AK:AL,A900)&lt;&gt;0,SUMIF(Invoices!AK:AL,A900,Invoices!AL:AL)/COUNTIF(Invoices!AK:AL,A900),0),IF(COUNTIF(Invoices!AM:AN,A900)&lt;&gt;0,IF(COUNTIF(Invoices!AM:AN,A900)&lt;&gt;0,SUMIF(Invoices!AM:AN,A900,Invoices!AN:AN)/COUNTIF(Invoices!AM:AN,A900),0),"Not Available")))))))))))))))</f>
        <v>Not Available</v>
      </c>
    </row>
    <row r="901" spans="1:5" ht="13" x14ac:dyDescent="0.15">
      <c r="A901" s="6" t="s">
        <v>2076</v>
      </c>
      <c r="C901" s="6" t="s">
        <v>883</v>
      </c>
      <c r="D901" s="6" t="s">
        <v>884</v>
      </c>
      <c r="E901" t="str">
        <f>IF(COUNTIF(Invoices!K:L,A901)&lt;&gt;0,IF(COUNTIF(Invoices!K:L,A901)&lt;&gt;0,SUMIF(Invoices!K:L,A901,Invoices!L:L)/COUNTIF(Invoices!K:L,A901),0),IF(COUNTIF(Invoices!M:N,A901)&lt;&gt;0,IF(COUNTIF(Invoices!M:N,A901)&lt;&gt;0,SUMIF(Invoices!M:N,A901,Invoices!N:N)/COUNTIF(Invoices!M:N,A901),0),IF(COUNTIF(Invoices!O:P,A901)&lt;&gt;0,IF(COUNTIF(Invoices!O:P,A901)&lt;&gt;0,SUMIF(Invoices!O:P,A901,Invoices!P:P)/COUNTIF(Invoices!O:P,A901),0),IF(COUNTIF(Invoices!Q:R,A901)&lt;&gt;0,IF(COUNTIF(Invoices!Q:R,A901)&lt;&gt;0,SUMIF(Invoices!Q:R,A901,Invoices!R:R)/COUNTIF(Invoices!Q:R,A901),0),IF(COUNTIF(Invoices!S:T,A901)&lt;&gt;0,IF(COUNTIF(Invoices!S:T,A901)&lt;&gt;0,SUMIF(Invoices!S:T,A901,Invoices!T:T)/COUNTIF(Invoices!S:T,A901),0),IF(COUNTIF(Invoices!U:V,A901)&lt;&gt;0,IF(COUNTIF(Invoices!U:V,A901)&lt;&gt;0,SUMIF(Invoices!U:V,A901,Invoices!V:V)/COUNTIF(Invoices!U:V,A901),0),IF(COUNTIF(Invoices!W:X,A901)&lt;&gt;0,IF(COUNTIF(Invoices!W:X,A901)&lt;&gt;0,SUMIF(Invoices!W:X,A901,Invoices!X:X)/COUNTIF(Invoices!W:X,A901),0),IF(COUNTIF(Invoices!Y:Z,A901)&lt;&gt;0,IF(COUNTIF(Invoices!Y:Z,A901)&lt;&gt;0,SUMIF(Invoices!Y:Z,A901,Invoices!Z:Z)/COUNTIF(Invoices!Y:Z,A901),0),IF(COUNTIF(Invoices!AA:AB,A901)&lt;&gt;0,IF(COUNTIF(Invoices!AA:AB,A901)&lt;&gt;0,SUMIF(Invoices!AA:AB,A901,Invoices!AB:AB)/COUNTIF(Invoices!AA:AB,A901),0),IF(COUNTIF(Invoices!AC:AD,A901)&lt;&gt;0,IF(COUNTIF(Invoices!AC:AD,A901)&lt;&gt;0,SUMIF(Invoices!AC:AD,A901,Invoices!AD:AD)/COUNTIF(Invoices!AC:AD,A901),0),IF(COUNTIF(Invoices!AE:AF,A901)&lt;&gt;0,IF(COUNTIF(Invoices!AE:AF,A901)&lt;&gt;0,SUMIF(Invoices!AE:AF,A901,Invoices!AF:AF)/COUNTIF(Invoices!AE:AF,A901),0),IF(COUNTIF(Invoices!AG:AH,A901)&lt;&gt;0,IF(COUNTIF(Invoices!AG:AH,A901)&lt;&gt;0,SUMIF(Invoices!AG:AH,A901,Invoices!AH:AH)/COUNTIF(Invoices!AG:AH,A901),0),IF(COUNTIF(Invoices!AI:AJ,A901)&lt;&gt;0,IF(COUNTIF(Invoices!AI:AJ,A901)&lt;&gt;0,SUMIF(Invoices!AI:AJ,A901,Invoices!AJ:AJ)/COUNTIF(Invoices!AI:AJ,A901),0),IF(COUNTIF(Invoices!AK:AL,A901)&lt;&gt;0,IF(COUNTIF(Invoices!AK:AL,A901)&lt;&gt;0,SUMIF(Invoices!AK:AL,A901,Invoices!AL:AL)/COUNTIF(Invoices!AK:AL,A901),0),IF(COUNTIF(Invoices!AM:AN,A901)&lt;&gt;0,IF(COUNTIF(Invoices!AM:AN,A901)&lt;&gt;0,SUMIF(Invoices!AM:AN,A901,Invoices!AN:AN)/COUNTIF(Invoices!AM:AN,A901),0),"Not Available")))))))))))))))</f>
        <v>Not Available</v>
      </c>
    </row>
    <row r="902" spans="1:5" ht="13" x14ac:dyDescent="0.15">
      <c r="A902" s="6" t="s">
        <v>2077</v>
      </c>
      <c r="B902" s="6" t="s">
        <v>2078</v>
      </c>
      <c r="C902" s="6" t="s">
        <v>554</v>
      </c>
      <c r="D902" s="6" t="s">
        <v>555</v>
      </c>
      <c r="E902" t="str">
        <f>IF(COUNTIF(Invoices!K:L,A902)&lt;&gt;0,IF(COUNTIF(Invoices!K:L,A902)&lt;&gt;0,SUMIF(Invoices!K:L,A902,Invoices!L:L)/COUNTIF(Invoices!K:L,A902),0),IF(COUNTIF(Invoices!M:N,A902)&lt;&gt;0,IF(COUNTIF(Invoices!M:N,A902)&lt;&gt;0,SUMIF(Invoices!M:N,A902,Invoices!N:N)/COUNTIF(Invoices!M:N,A902),0),IF(COUNTIF(Invoices!O:P,A902)&lt;&gt;0,IF(COUNTIF(Invoices!O:P,A902)&lt;&gt;0,SUMIF(Invoices!O:P,A902,Invoices!P:P)/COUNTIF(Invoices!O:P,A902),0),IF(COUNTIF(Invoices!Q:R,A902)&lt;&gt;0,IF(COUNTIF(Invoices!Q:R,A902)&lt;&gt;0,SUMIF(Invoices!Q:R,A902,Invoices!R:R)/COUNTIF(Invoices!Q:R,A902),0),IF(COUNTIF(Invoices!S:T,A902)&lt;&gt;0,IF(COUNTIF(Invoices!S:T,A902)&lt;&gt;0,SUMIF(Invoices!S:T,A902,Invoices!T:T)/COUNTIF(Invoices!S:T,A902),0),IF(COUNTIF(Invoices!U:V,A902)&lt;&gt;0,IF(COUNTIF(Invoices!U:V,A902)&lt;&gt;0,SUMIF(Invoices!U:V,A902,Invoices!V:V)/COUNTIF(Invoices!U:V,A902),0),IF(COUNTIF(Invoices!W:X,A902)&lt;&gt;0,IF(COUNTIF(Invoices!W:X,A902)&lt;&gt;0,SUMIF(Invoices!W:X,A902,Invoices!X:X)/COUNTIF(Invoices!W:X,A902),0),IF(COUNTIF(Invoices!Y:Z,A902)&lt;&gt;0,IF(COUNTIF(Invoices!Y:Z,A902)&lt;&gt;0,SUMIF(Invoices!Y:Z,A902,Invoices!Z:Z)/COUNTIF(Invoices!Y:Z,A902),0),IF(COUNTIF(Invoices!AA:AB,A902)&lt;&gt;0,IF(COUNTIF(Invoices!AA:AB,A902)&lt;&gt;0,SUMIF(Invoices!AA:AB,A902,Invoices!AB:AB)/COUNTIF(Invoices!AA:AB,A902),0),IF(COUNTIF(Invoices!AC:AD,A902)&lt;&gt;0,IF(COUNTIF(Invoices!AC:AD,A902)&lt;&gt;0,SUMIF(Invoices!AC:AD,A902,Invoices!AD:AD)/COUNTIF(Invoices!AC:AD,A902),0),IF(COUNTIF(Invoices!AE:AF,A902)&lt;&gt;0,IF(COUNTIF(Invoices!AE:AF,A902)&lt;&gt;0,SUMIF(Invoices!AE:AF,A902,Invoices!AF:AF)/COUNTIF(Invoices!AE:AF,A902),0),IF(COUNTIF(Invoices!AG:AH,A902)&lt;&gt;0,IF(COUNTIF(Invoices!AG:AH,A902)&lt;&gt;0,SUMIF(Invoices!AG:AH,A902,Invoices!AH:AH)/COUNTIF(Invoices!AG:AH,A902),0),IF(COUNTIF(Invoices!AI:AJ,A902)&lt;&gt;0,IF(COUNTIF(Invoices!AI:AJ,A902)&lt;&gt;0,SUMIF(Invoices!AI:AJ,A902,Invoices!AJ:AJ)/COUNTIF(Invoices!AI:AJ,A902),0),IF(COUNTIF(Invoices!AK:AL,A902)&lt;&gt;0,IF(COUNTIF(Invoices!AK:AL,A902)&lt;&gt;0,SUMIF(Invoices!AK:AL,A902,Invoices!AL:AL)/COUNTIF(Invoices!AK:AL,A902),0),IF(COUNTIF(Invoices!AM:AN,A902)&lt;&gt;0,IF(COUNTIF(Invoices!AM:AN,A902)&lt;&gt;0,SUMIF(Invoices!AM:AN,A902,Invoices!AN:AN)/COUNTIF(Invoices!AM:AN,A902),0),"Not Available")))))))))))))))</f>
        <v>Not Available</v>
      </c>
    </row>
    <row r="903" spans="1:5" ht="13" x14ac:dyDescent="0.15">
      <c r="A903" s="6" t="s">
        <v>2079</v>
      </c>
      <c r="B903" s="6" t="s">
        <v>2080</v>
      </c>
      <c r="C903" s="6" t="s">
        <v>1960</v>
      </c>
      <c r="D903" s="6" t="s">
        <v>912</v>
      </c>
      <c r="E903" t="str">
        <f>IF(COUNTIF(Invoices!K:L,A903)&lt;&gt;0,IF(COUNTIF(Invoices!K:L,A903)&lt;&gt;0,SUMIF(Invoices!K:L,A903,Invoices!L:L)/COUNTIF(Invoices!K:L,A903),0),IF(COUNTIF(Invoices!M:N,A903)&lt;&gt;0,IF(COUNTIF(Invoices!M:N,A903)&lt;&gt;0,SUMIF(Invoices!M:N,A903,Invoices!N:N)/COUNTIF(Invoices!M:N,A903),0),IF(COUNTIF(Invoices!O:P,A903)&lt;&gt;0,IF(COUNTIF(Invoices!O:P,A903)&lt;&gt;0,SUMIF(Invoices!O:P,A903,Invoices!P:P)/COUNTIF(Invoices!O:P,A903),0),IF(COUNTIF(Invoices!Q:R,A903)&lt;&gt;0,IF(COUNTIF(Invoices!Q:R,A903)&lt;&gt;0,SUMIF(Invoices!Q:R,A903,Invoices!R:R)/COUNTIF(Invoices!Q:R,A903),0),IF(COUNTIF(Invoices!S:T,A903)&lt;&gt;0,IF(COUNTIF(Invoices!S:T,A903)&lt;&gt;0,SUMIF(Invoices!S:T,A903,Invoices!T:T)/COUNTIF(Invoices!S:T,A903),0),IF(COUNTIF(Invoices!U:V,A903)&lt;&gt;0,IF(COUNTIF(Invoices!U:V,A903)&lt;&gt;0,SUMIF(Invoices!U:V,A903,Invoices!V:V)/COUNTIF(Invoices!U:V,A903),0),IF(COUNTIF(Invoices!W:X,A903)&lt;&gt;0,IF(COUNTIF(Invoices!W:X,A903)&lt;&gt;0,SUMIF(Invoices!W:X,A903,Invoices!X:X)/COUNTIF(Invoices!W:X,A903),0),IF(COUNTIF(Invoices!Y:Z,A903)&lt;&gt;0,IF(COUNTIF(Invoices!Y:Z,A903)&lt;&gt;0,SUMIF(Invoices!Y:Z,A903,Invoices!Z:Z)/COUNTIF(Invoices!Y:Z,A903),0),IF(COUNTIF(Invoices!AA:AB,A903)&lt;&gt;0,IF(COUNTIF(Invoices!AA:AB,A903)&lt;&gt;0,SUMIF(Invoices!AA:AB,A903,Invoices!AB:AB)/COUNTIF(Invoices!AA:AB,A903),0),IF(COUNTIF(Invoices!AC:AD,A903)&lt;&gt;0,IF(COUNTIF(Invoices!AC:AD,A903)&lt;&gt;0,SUMIF(Invoices!AC:AD,A903,Invoices!AD:AD)/COUNTIF(Invoices!AC:AD,A903),0),IF(COUNTIF(Invoices!AE:AF,A903)&lt;&gt;0,IF(COUNTIF(Invoices!AE:AF,A903)&lt;&gt;0,SUMIF(Invoices!AE:AF,A903,Invoices!AF:AF)/COUNTIF(Invoices!AE:AF,A903),0),IF(COUNTIF(Invoices!AG:AH,A903)&lt;&gt;0,IF(COUNTIF(Invoices!AG:AH,A903)&lt;&gt;0,SUMIF(Invoices!AG:AH,A903,Invoices!AH:AH)/COUNTIF(Invoices!AG:AH,A903),0),IF(COUNTIF(Invoices!AI:AJ,A903)&lt;&gt;0,IF(COUNTIF(Invoices!AI:AJ,A903)&lt;&gt;0,SUMIF(Invoices!AI:AJ,A903,Invoices!AJ:AJ)/COUNTIF(Invoices!AI:AJ,A903),0),IF(COUNTIF(Invoices!AK:AL,A903)&lt;&gt;0,IF(COUNTIF(Invoices!AK:AL,A903)&lt;&gt;0,SUMIF(Invoices!AK:AL,A903,Invoices!AL:AL)/COUNTIF(Invoices!AK:AL,A903),0),IF(COUNTIF(Invoices!AM:AN,A903)&lt;&gt;0,IF(COUNTIF(Invoices!AM:AN,A903)&lt;&gt;0,SUMIF(Invoices!AM:AN,A903,Invoices!AN:AN)/COUNTIF(Invoices!AM:AN,A903),0),"Not Available")))))))))))))))</f>
        <v>Not Available</v>
      </c>
    </row>
    <row r="904" spans="1:5" ht="13" x14ac:dyDescent="0.15">
      <c r="A904" s="6" t="s">
        <v>2081</v>
      </c>
      <c r="B904" s="6" t="s">
        <v>1404</v>
      </c>
      <c r="C904" s="6" t="s">
        <v>1405</v>
      </c>
      <c r="D904" s="6" t="s">
        <v>1404</v>
      </c>
      <c r="E904">
        <f ca="1">IF(COUNTIF(Invoices!K:L,A904)&lt;&gt;0,IF(COUNTIF(Invoices!K:L,A904)&lt;&gt;0,SUMIF(Invoices!K:L,A904,Invoices!L:L)/COUNTIF(Invoices!K:L,A904),0),IF(COUNTIF(Invoices!M:N,A904)&lt;&gt;0,IF(COUNTIF(Invoices!M:N,A904)&lt;&gt;0,SUMIF(Invoices!M:N,A904,Invoices!N:N)/COUNTIF(Invoices!M:N,A904),0),IF(COUNTIF(Invoices!O:P,A904)&lt;&gt;0,IF(COUNTIF(Invoices!O:P,A904)&lt;&gt;0,SUMIF(Invoices!O:P,A904,Invoices!P:P)/COUNTIF(Invoices!O:P,A904),0),IF(COUNTIF(Invoices!Q:R,A904)&lt;&gt;0,IF(COUNTIF(Invoices!Q:R,A904)&lt;&gt;0,SUMIF(Invoices!Q:R,A904,Invoices!R:R)/COUNTIF(Invoices!Q:R,A904),0),IF(COUNTIF(Invoices!S:T,A904)&lt;&gt;0,IF(COUNTIF(Invoices!S:T,A904)&lt;&gt;0,SUMIF(Invoices!S:T,A904,Invoices!T:T)/COUNTIF(Invoices!S:T,A904),0),IF(COUNTIF(Invoices!U:V,A904)&lt;&gt;0,IF(COUNTIF(Invoices!U:V,A904)&lt;&gt;0,SUMIF(Invoices!U:V,A904,Invoices!V:V)/COUNTIF(Invoices!U:V,A904),0),IF(COUNTIF(Invoices!W:X,A904)&lt;&gt;0,IF(COUNTIF(Invoices!W:X,A904)&lt;&gt;0,SUMIF(Invoices!W:X,A904,Invoices!X:X)/COUNTIF(Invoices!W:X,A904),0),IF(COUNTIF(Invoices!Y:Z,A904)&lt;&gt;0,IF(COUNTIF(Invoices!Y:Z,A904)&lt;&gt;0,SUMIF(Invoices!Y:Z,A904,Invoices!Z:Z)/COUNTIF(Invoices!Y:Z,A904),0),IF(COUNTIF(Invoices!AA:AB,A904)&lt;&gt;0,IF(COUNTIF(Invoices!AA:AB,A904)&lt;&gt;0,SUMIF(Invoices!AA:AB,A904,Invoices!AB:AB)/COUNTIF(Invoices!AA:AB,A904),0),IF(COUNTIF(Invoices!AC:AD,A904)&lt;&gt;0,IF(COUNTIF(Invoices!AC:AD,A904)&lt;&gt;0,SUMIF(Invoices!AC:AD,A904,Invoices!AD:AD)/COUNTIF(Invoices!AC:AD,A904),0),IF(COUNTIF(Invoices!AE:AF,A904)&lt;&gt;0,IF(COUNTIF(Invoices!AE:AF,A904)&lt;&gt;0,SUMIF(Invoices!AE:AF,A904,Invoices!AF:AF)/COUNTIF(Invoices!AE:AF,A904),0),IF(COUNTIF(Invoices!AG:AH,A904)&lt;&gt;0,IF(COUNTIF(Invoices!AG:AH,A904)&lt;&gt;0,SUMIF(Invoices!AG:AH,A904,Invoices!AH:AH)/COUNTIF(Invoices!AG:AH,A904),0),IF(COUNTIF(Invoices!AI:AJ,A904)&lt;&gt;0,IF(COUNTIF(Invoices!AI:AJ,A904)&lt;&gt;0,SUMIF(Invoices!AI:AJ,A904,Invoices!AJ:AJ)/COUNTIF(Invoices!AI:AJ,A904),0),IF(COUNTIF(Invoices!AK:AL,A904)&lt;&gt;0,IF(COUNTIF(Invoices!AK:AL,A904)&lt;&gt;0,SUMIF(Invoices!AK:AL,A904,Invoices!AL:AL)/COUNTIF(Invoices!AK:AL,A904),0),IF(COUNTIF(Invoices!AM:AN,A904)&lt;&gt;0,IF(COUNTIF(Invoices!AM:AN,A904)&lt;&gt;0,SUMIF(Invoices!AM:AN,A904,Invoices!AN:AN)/COUNTIF(Invoices!AM:AN,A904),0),"Not Available")))))))))))))))</f>
        <v>0.99</v>
      </c>
    </row>
    <row r="905" spans="1:5" ht="13" x14ac:dyDescent="0.15">
      <c r="A905" s="6" t="s">
        <v>2082</v>
      </c>
      <c r="B905" s="6" t="s">
        <v>966</v>
      </c>
      <c r="C905" s="6" t="s">
        <v>967</v>
      </c>
      <c r="D905" s="6" t="s">
        <v>968</v>
      </c>
      <c r="E905" t="str">
        <f>IF(COUNTIF(Invoices!K:L,A905)&lt;&gt;0,IF(COUNTIF(Invoices!K:L,A905)&lt;&gt;0,SUMIF(Invoices!K:L,A905,Invoices!L:L)/COUNTIF(Invoices!K:L,A905),0),IF(COUNTIF(Invoices!M:N,A905)&lt;&gt;0,IF(COUNTIF(Invoices!M:N,A905)&lt;&gt;0,SUMIF(Invoices!M:N,A905,Invoices!N:N)/COUNTIF(Invoices!M:N,A905),0),IF(COUNTIF(Invoices!O:P,A905)&lt;&gt;0,IF(COUNTIF(Invoices!O:P,A905)&lt;&gt;0,SUMIF(Invoices!O:P,A905,Invoices!P:P)/COUNTIF(Invoices!O:P,A905),0),IF(COUNTIF(Invoices!Q:R,A905)&lt;&gt;0,IF(COUNTIF(Invoices!Q:R,A905)&lt;&gt;0,SUMIF(Invoices!Q:R,A905,Invoices!R:R)/COUNTIF(Invoices!Q:R,A905),0),IF(COUNTIF(Invoices!S:T,A905)&lt;&gt;0,IF(COUNTIF(Invoices!S:T,A905)&lt;&gt;0,SUMIF(Invoices!S:T,A905,Invoices!T:T)/COUNTIF(Invoices!S:T,A905),0),IF(COUNTIF(Invoices!U:V,A905)&lt;&gt;0,IF(COUNTIF(Invoices!U:V,A905)&lt;&gt;0,SUMIF(Invoices!U:V,A905,Invoices!V:V)/COUNTIF(Invoices!U:V,A905),0),IF(COUNTIF(Invoices!W:X,A905)&lt;&gt;0,IF(COUNTIF(Invoices!W:X,A905)&lt;&gt;0,SUMIF(Invoices!W:X,A905,Invoices!X:X)/COUNTIF(Invoices!W:X,A905),0),IF(COUNTIF(Invoices!Y:Z,A905)&lt;&gt;0,IF(COUNTIF(Invoices!Y:Z,A905)&lt;&gt;0,SUMIF(Invoices!Y:Z,A905,Invoices!Z:Z)/COUNTIF(Invoices!Y:Z,A905),0),IF(COUNTIF(Invoices!AA:AB,A905)&lt;&gt;0,IF(COUNTIF(Invoices!AA:AB,A905)&lt;&gt;0,SUMIF(Invoices!AA:AB,A905,Invoices!AB:AB)/COUNTIF(Invoices!AA:AB,A905),0),IF(COUNTIF(Invoices!AC:AD,A905)&lt;&gt;0,IF(COUNTIF(Invoices!AC:AD,A905)&lt;&gt;0,SUMIF(Invoices!AC:AD,A905,Invoices!AD:AD)/COUNTIF(Invoices!AC:AD,A905),0),IF(COUNTIF(Invoices!AE:AF,A905)&lt;&gt;0,IF(COUNTIF(Invoices!AE:AF,A905)&lt;&gt;0,SUMIF(Invoices!AE:AF,A905,Invoices!AF:AF)/COUNTIF(Invoices!AE:AF,A905),0),IF(COUNTIF(Invoices!AG:AH,A905)&lt;&gt;0,IF(COUNTIF(Invoices!AG:AH,A905)&lt;&gt;0,SUMIF(Invoices!AG:AH,A905,Invoices!AH:AH)/COUNTIF(Invoices!AG:AH,A905),0),IF(COUNTIF(Invoices!AI:AJ,A905)&lt;&gt;0,IF(COUNTIF(Invoices!AI:AJ,A905)&lt;&gt;0,SUMIF(Invoices!AI:AJ,A905,Invoices!AJ:AJ)/COUNTIF(Invoices!AI:AJ,A905),0),IF(COUNTIF(Invoices!AK:AL,A905)&lt;&gt;0,IF(COUNTIF(Invoices!AK:AL,A905)&lt;&gt;0,SUMIF(Invoices!AK:AL,A905,Invoices!AL:AL)/COUNTIF(Invoices!AK:AL,A905),0),IF(COUNTIF(Invoices!AM:AN,A905)&lt;&gt;0,IF(COUNTIF(Invoices!AM:AN,A905)&lt;&gt;0,SUMIF(Invoices!AM:AN,A905,Invoices!AN:AN)/COUNTIF(Invoices!AM:AN,A905),0),"Not Available")))))))))))))))</f>
        <v>Not Available</v>
      </c>
    </row>
    <row r="906" spans="1:5" ht="13" x14ac:dyDescent="0.15">
      <c r="A906" s="6" t="s">
        <v>2083</v>
      </c>
      <c r="B906" s="6" t="s">
        <v>2084</v>
      </c>
      <c r="C906" s="6" t="s">
        <v>838</v>
      </c>
      <c r="D906" s="6" t="s">
        <v>839</v>
      </c>
      <c r="E906" t="str">
        <f>IF(COUNTIF(Invoices!K:L,A906)&lt;&gt;0,IF(COUNTIF(Invoices!K:L,A906)&lt;&gt;0,SUMIF(Invoices!K:L,A906,Invoices!L:L)/COUNTIF(Invoices!K:L,A906),0),IF(COUNTIF(Invoices!M:N,A906)&lt;&gt;0,IF(COUNTIF(Invoices!M:N,A906)&lt;&gt;0,SUMIF(Invoices!M:N,A906,Invoices!N:N)/COUNTIF(Invoices!M:N,A906),0),IF(COUNTIF(Invoices!O:P,A906)&lt;&gt;0,IF(COUNTIF(Invoices!O:P,A906)&lt;&gt;0,SUMIF(Invoices!O:P,A906,Invoices!P:P)/COUNTIF(Invoices!O:P,A906),0),IF(COUNTIF(Invoices!Q:R,A906)&lt;&gt;0,IF(COUNTIF(Invoices!Q:R,A906)&lt;&gt;0,SUMIF(Invoices!Q:R,A906,Invoices!R:R)/COUNTIF(Invoices!Q:R,A906),0),IF(COUNTIF(Invoices!S:T,A906)&lt;&gt;0,IF(COUNTIF(Invoices!S:T,A906)&lt;&gt;0,SUMIF(Invoices!S:T,A906,Invoices!T:T)/COUNTIF(Invoices!S:T,A906),0),IF(COUNTIF(Invoices!U:V,A906)&lt;&gt;0,IF(COUNTIF(Invoices!U:V,A906)&lt;&gt;0,SUMIF(Invoices!U:V,A906,Invoices!V:V)/COUNTIF(Invoices!U:V,A906),0),IF(COUNTIF(Invoices!W:X,A906)&lt;&gt;0,IF(COUNTIF(Invoices!W:X,A906)&lt;&gt;0,SUMIF(Invoices!W:X,A906,Invoices!X:X)/COUNTIF(Invoices!W:X,A906),0),IF(COUNTIF(Invoices!Y:Z,A906)&lt;&gt;0,IF(COUNTIF(Invoices!Y:Z,A906)&lt;&gt;0,SUMIF(Invoices!Y:Z,A906,Invoices!Z:Z)/COUNTIF(Invoices!Y:Z,A906),0),IF(COUNTIF(Invoices!AA:AB,A906)&lt;&gt;0,IF(COUNTIF(Invoices!AA:AB,A906)&lt;&gt;0,SUMIF(Invoices!AA:AB,A906,Invoices!AB:AB)/COUNTIF(Invoices!AA:AB,A906),0),IF(COUNTIF(Invoices!AC:AD,A906)&lt;&gt;0,IF(COUNTIF(Invoices!AC:AD,A906)&lt;&gt;0,SUMIF(Invoices!AC:AD,A906,Invoices!AD:AD)/COUNTIF(Invoices!AC:AD,A906),0),IF(COUNTIF(Invoices!AE:AF,A906)&lt;&gt;0,IF(COUNTIF(Invoices!AE:AF,A906)&lt;&gt;0,SUMIF(Invoices!AE:AF,A906,Invoices!AF:AF)/COUNTIF(Invoices!AE:AF,A906),0),IF(COUNTIF(Invoices!AG:AH,A906)&lt;&gt;0,IF(COUNTIF(Invoices!AG:AH,A906)&lt;&gt;0,SUMIF(Invoices!AG:AH,A906,Invoices!AH:AH)/COUNTIF(Invoices!AG:AH,A906),0),IF(COUNTIF(Invoices!AI:AJ,A906)&lt;&gt;0,IF(COUNTIF(Invoices!AI:AJ,A906)&lt;&gt;0,SUMIF(Invoices!AI:AJ,A906,Invoices!AJ:AJ)/COUNTIF(Invoices!AI:AJ,A906),0),IF(COUNTIF(Invoices!AK:AL,A906)&lt;&gt;0,IF(COUNTIF(Invoices!AK:AL,A906)&lt;&gt;0,SUMIF(Invoices!AK:AL,A906,Invoices!AL:AL)/COUNTIF(Invoices!AK:AL,A906),0),IF(COUNTIF(Invoices!AM:AN,A906)&lt;&gt;0,IF(COUNTIF(Invoices!AM:AN,A906)&lt;&gt;0,SUMIF(Invoices!AM:AN,A906,Invoices!AN:AN)/COUNTIF(Invoices!AM:AN,A906),0),"Not Available")))))))))))))))</f>
        <v>Not Available</v>
      </c>
    </row>
    <row r="907" spans="1:5" ht="13" x14ac:dyDescent="0.15">
      <c r="A907" s="6" t="s">
        <v>2085</v>
      </c>
      <c r="C907" s="6" t="s">
        <v>768</v>
      </c>
      <c r="D907" s="6" t="s">
        <v>518</v>
      </c>
      <c r="E907">
        <f ca="1">IF(COUNTIF(Invoices!K:L,A907)&lt;&gt;0,IF(COUNTIF(Invoices!K:L,A907)&lt;&gt;0,SUMIF(Invoices!K:L,A907,Invoices!L:L)/COUNTIF(Invoices!K:L,A907),0),IF(COUNTIF(Invoices!M:N,A907)&lt;&gt;0,IF(COUNTIF(Invoices!M:N,A907)&lt;&gt;0,SUMIF(Invoices!M:N,A907,Invoices!N:N)/COUNTIF(Invoices!M:N,A907),0),IF(COUNTIF(Invoices!O:P,A907)&lt;&gt;0,IF(COUNTIF(Invoices!O:P,A907)&lt;&gt;0,SUMIF(Invoices!O:P,A907,Invoices!P:P)/COUNTIF(Invoices!O:P,A907),0),IF(COUNTIF(Invoices!Q:R,A907)&lt;&gt;0,IF(COUNTIF(Invoices!Q:R,A907)&lt;&gt;0,SUMIF(Invoices!Q:R,A907,Invoices!R:R)/COUNTIF(Invoices!Q:R,A907),0),IF(COUNTIF(Invoices!S:T,A907)&lt;&gt;0,IF(COUNTIF(Invoices!S:T,A907)&lt;&gt;0,SUMIF(Invoices!S:T,A907,Invoices!T:T)/COUNTIF(Invoices!S:T,A907),0),IF(COUNTIF(Invoices!U:V,A907)&lt;&gt;0,IF(COUNTIF(Invoices!U:V,A907)&lt;&gt;0,SUMIF(Invoices!U:V,A907,Invoices!V:V)/COUNTIF(Invoices!U:V,A907),0),IF(COUNTIF(Invoices!W:X,A907)&lt;&gt;0,IF(COUNTIF(Invoices!W:X,A907)&lt;&gt;0,SUMIF(Invoices!W:X,A907,Invoices!X:X)/COUNTIF(Invoices!W:X,A907),0),IF(COUNTIF(Invoices!Y:Z,A907)&lt;&gt;0,IF(COUNTIF(Invoices!Y:Z,A907)&lt;&gt;0,SUMIF(Invoices!Y:Z,A907,Invoices!Z:Z)/COUNTIF(Invoices!Y:Z,A907),0),IF(COUNTIF(Invoices!AA:AB,A907)&lt;&gt;0,IF(COUNTIF(Invoices!AA:AB,A907)&lt;&gt;0,SUMIF(Invoices!AA:AB,A907,Invoices!AB:AB)/COUNTIF(Invoices!AA:AB,A907),0),IF(COUNTIF(Invoices!AC:AD,A907)&lt;&gt;0,IF(COUNTIF(Invoices!AC:AD,A907)&lt;&gt;0,SUMIF(Invoices!AC:AD,A907,Invoices!AD:AD)/COUNTIF(Invoices!AC:AD,A907),0),IF(COUNTIF(Invoices!AE:AF,A907)&lt;&gt;0,IF(COUNTIF(Invoices!AE:AF,A907)&lt;&gt;0,SUMIF(Invoices!AE:AF,A907,Invoices!AF:AF)/COUNTIF(Invoices!AE:AF,A907),0),IF(COUNTIF(Invoices!AG:AH,A907)&lt;&gt;0,IF(COUNTIF(Invoices!AG:AH,A907)&lt;&gt;0,SUMIF(Invoices!AG:AH,A907,Invoices!AH:AH)/COUNTIF(Invoices!AG:AH,A907),0),IF(COUNTIF(Invoices!AI:AJ,A907)&lt;&gt;0,IF(COUNTIF(Invoices!AI:AJ,A907)&lt;&gt;0,SUMIF(Invoices!AI:AJ,A907,Invoices!AJ:AJ)/COUNTIF(Invoices!AI:AJ,A907),0),IF(COUNTIF(Invoices!AK:AL,A907)&lt;&gt;0,IF(COUNTIF(Invoices!AK:AL,A907)&lt;&gt;0,SUMIF(Invoices!AK:AL,A907,Invoices!AL:AL)/COUNTIF(Invoices!AK:AL,A907),0),IF(COUNTIF(Invoices!AM:AN,A907)&lt;&gt;0,IF(COUNTIF(Invoices!AM:AN,A907)&lt;&gt;0,SUMIF(Invoices!AM:AN,A907,Invoices!AN:AN)/COUNTIF(Invoices!AM:AN,A907),0),"Not Available")))))))))))))))</f>
        <v>1.99</v>
      </c>
    </row>
    <row r="908" spans="1:5" ht="13" x14ac:dyDescent="0.15">
      <c r="A908" s="6" t="s">
        <v>2086</v>
      </c>
      <c r="B908" s="6" t="s">
        <v>1762</v>
      </c>
      <c r="C908" s="6" t="s">
        <v>1763</v>
      </c>
      <c r="D908" s="6" t="s">
        <v>1762</v>
      </c>
      <c r="E908" t="str">
        <f>IF(COUNTIF(Invoices!K:L,A908)&lt;&gt;0,IF(COUNTIF(Invoices!K:L,A908)&lt;&gt;0,SUMIF(Invoices!K:L,A908,Invoices!L:L)/COUNTIF(Invoices!K:L,A908),0),IF(COUNTIF(Invoices!M:N,A908)&lt;&gt;0,IF(COUNTIF(Invoices!M:N,A908)&lt;&gt;0,SUMIF(Invoices!M:N,A908,Invoices!N:N)/COUNTIF(Invoices!M:N,A908),0),IF(COUNTIF(Invoices!O:P,A908)&lt;&gt;0,IF(COUNTIF(Invoices!O:P,A908)&lt;&gt;0,SUMIF(Invoices!O:P,A908,Invoices!P:P)/COUNTIF(Invoices!O:P,A908),0),IF(COUNTIF(Invoices!Q:R,A908)&lt;&gt;0,IF(COUNTIF(Invoices!Q:R,A908)&lt;&gt;0,SUMIF(Invoices!Q:R,A908,Invoices!R:R)/COUNTIF(Invoices!Q:R,A908),0),IF(COUNTIF(Invoices!S:T,A908)&lt;&gt;0,IF(COUNTIF(Invoices!S:T,A908)&lt;&gt;0,SUMIF(Invoices!S:T,A908,Invoices!T:T)/COUNTIF(Invoices!S:T,A908),0),IF(COUNTIF(Invoices!U:V,A908)&lt;&gt;0,IF(COUNTIF(Invoices!U:V,A908)&lt;&gt;0,SUMIF(Invoices!U:V,A908,Invoices!V:V)/COUNTIF(Invoices!U:V,A908),0),IF(COUNTIF(Invoices!W:X,A908)&lt;&gt;0,IF(COUNTIF(Invoices!W:X,A908)&lt;&gt;0,SUMIF(Invoices!W:X,A908,Invoices!X:X)/COUNTIF(Invoices!W:X,A908),0),IF(COUNTIF(Invoices!Y:Z,A908)&lt;&gt;0,IF(COUNTIF(Invoices!Y:Z,A908)&lt;&gt;0,SUMIF(Invoices!Y:Z,A908,Invoices!Z:Z)/COUNTIF(Invoices!Y:Z,A908),0),IF(COUNTIF(Invoices!AA:AB,A908)&lt;&gt;0,IF(COUNTIF(Invoices!AA:AB,A908)&lt;&gt;0,SUMIF(Invoices!AA:AB,A908,Invoices!AB:AB)/COUNTIF(Invoices!AA:AB,A908),0),IF(COUNTIF(Invoices!AC:AD,A908)&lt;&gt;0,IF(COUNTIF(Invoices!AC:AD,A908)&lt;&gt;0,SUMIF(Invoices!AC:AD,A908,Invoices!AD:AD)/COUNTIF(Invoices!AC:AD,A908),0),IF(COUNTIF(Invoices!AE:AF,A908)&lt;&gt;0,IF(COUNTIF(Invoices!AE:AF,A908)&lt;&gt;0,SUMIF(Invoices!AE:AF,A908,Invoices!AF:AF)/COUNTIF(Invoices!AE:AF,A908),0),IF(COUNTIF(Invoices!AG:AH,A908)&lt;&gt;0,IF(COUNTIF(Invoices!AG:AH,A908)&lt;&gt;0,SUMIF(Invoices!AG:AH,A908,Invoices!AH:AH)/COUNTIF(Invoices!AG:AH,A908),0),IF(COUNTIF(Invoices!AI:AJ,A908)&lt;&gt;0,IF(COUNTIF(Invoices!AI:AJ,A908)&lt;&gt;0,SUMIF(Invoices!AI:AJ,A908,Invoices!AJ:AJ)/COUNTIF(Invoices!AI:AJ,A908),0),IF(COUNTIF(Invoices!AK:AL,A908)&lt;&gt;0,IF(COUNTIF(Invoices!AK:AL,A908)&lt;&gt;0,SUMIF(Invoices!AK:AL,A908,Invoices!AL:AL)/COUNTIF(Invoices!AK:AL,A908),0),IF(COUNTIF(Invoices!AM:AN,A908)&lt;&gt;0,IF(COUNTIF(Invoices!AM:AN,A908)&lt;&gt;0,SUMIF(Invoices!AM:AN,A908,Invoices!AN:AN)/COUNTIF(Invoices!AM:AN,A908),0),"Not Available")))))))))))))))</f>
        <v>Not Available</v>
      </c>
    </row>
    <row r="909" spans="1:5" ht="13" x14ac:dyDescent="0.15">
      <c r="A909" s="6" t="s">
        <v>2086</v>
      </c>
      <c r="B909" s="6" t="s">
        <v>2016</v>
      </c>
      <c r="C909" s="6" t="s">
        <v>1982</v>
      </c>
      <c r="D909" s="6" t="s">
        <v>522</v>
      </c>
      <c r="E909" t="str">
        <f>IF(COUNTIF(Invoices!K:L,A909)&lt;&gt;0,IF(COUNTIF(Invoices!K:L,A909)&lt;&gt;0,SUMIF(Invoices!K:L,A909,Invoices!L:L)/COUNTIF(Invoices!K:L,A909),0),IF(COUNTIF(Invoices!M:N,A909)&lt;&gt;0,IF(COUNTIF(Invoices!M:N,A909)&lt;&gt;0,SUMIF(Invoices!M:N,A909,Invoices!N:N)/COUNTIF(Invoices!M:N,A909),0),IF(COUNTIF(Invoices!O:P,A909)&lt;&gt;0,IF(COUNTIF(Invoices!O:P,A909)&lt;&gt;0,SUMIF(Invoices!O:P,A909,Invoices!P:P)/COUNTIF(Invoices!O:P,A909),0),IF(COUNTIF(Invoices!Q:R,A909)&lt;&gt;0,IF(COUNTIF(Invoices!Q:R,A909)&lt;&gt;0,SUMIF(Invoices!Q:R,A909,Invoices!R:R)/COUNTIF(Invoices!Q:R,A909),0),IF(COUNTIF(Invoices!S:T,A909)&lt;&gt;0,IF(COUNTIF(Invoices!S:T,A909)&lt;&gt;0,SUMIF(Invoices!S:T,A909,Invoices!T:T)/COUNTIF(Invoices!S:T,A909),0),IF(COUNTIF(Invoices!U:V,A909)&lt;&gt;0,IF(COUNTIF(Invoices!U:V,A909)&lt;&gt;0,SUMIF(Invoices!U:V,A909,Invoices!V:V)/COUNTIF(Invoices!U:V,A909),0),IF(COUNTIF(Invoices!W:X,A909)&lt;&gt;0,IF(COUNTIF(Invoices!W:X,A909)&lt;&gt;0,SUMIF(Invoices!W:X,A909,Invoices!X:X)/COUNTIF(Invoices!W:X,A909),0),IF(COUNTIF(Invoices!Y:Z,A909)&lt;&gt;0,IF(COUNTIF(Invoices!Y:Z,A909)&lt;&gt;0,SUMIF(Invoices!Y:Z,A909,Invoices!Z:Z)/COUNTIF(Invoices!Y:Z,A909),0),IF(COUNTIF(Invoices!AA:AB,A909)&lt;&gt;0,IF(COUNTIF(Invoices!AA:AB,A909)&lt;&gt;0,SUMIF(Invoices!AA:AB,A909,Invoices!AB:AB)/COUNTIF(Invoices!AA:AB,A909),0),IF(COUNTIF(Invoices!AC:AD,A909)&lt;&gt;0,IF(COUNTIF(Invoices!AC:AD,A909)&lt;&gt;0,SUMIF(Invoices!AC:AD,A909,Invoices!AD:AD)/COUNTIF(Invoices!AC:AD,A909),0),IF(COUNTIF(Invoices!AE:AF,A909)&lt;&gt;0,IF(COUNTIF(Invoices!AE:AF,A909)&lt;&gt;0,SUMIF(Invoices!AE:AF,A909,Invoices!AF:AF)/COUNTIF(Invoices!AE:AF,A909),0),IF(COUNTIF(Invoices!AG:AH,A909)&lt;&gt;0,IF(COUNTIF(Invoices!AG:AH,A909)&lt;&gt;0,SUMIF(Invoices!AG:AH,A909,Invoices!AH:AH)/COUNTIF(Invoices!AG:AH,A909),0),IF(COUNTIF(Invoices!AI:AJ,A909)&lt;&gt;0,IF(COUNTIF(Invoices!AI:AJ,A909)&lt;&gt;0,SUMIF(Invoices!AI:AJ,A909,Invoices!AJ:AJ)/COUNTIF(Invoices!AI:AJ,A909),0),IF(COUNTIF(Invoices!AK:AL,A909)&lt;&gt;0,IF(COUNTIF(Invoices!AK:AL,A909)&lt;&gt;0,SUMIF(Invoices!AK:AL,A909,Invoices!AL:AL)/COUNTIF(Invoices!AK:AL,A909),0),IF(COUNTIF(Invoices!AM:AN,A909)&lt;&gt;0,IF(COUNTIF(Invoices!AM:AN,A909)&lt;&gt;0,SUMIF(Invoices!AM:AN,A909,Invoices!AN:AN)/COUNTIF(Invoices!AM:AN,A909),0),"Not Available")))))))))))))))</f>
        <v>Not Available</v>
      </c>
    </row>
    <row r="910" spans="1:5" ht="13" x14ac:dyDescent="0.15">
      <c r="A910" s="6" t="s">
        <v>2087</v>
      </c>
      <c r="C910" s="6" t="s">
        <v>602</v>
      </c>
      <c r="D910" s="6" t="s">
        <v>603</v>
      </c>
      <c r="E910">
        <f ca="1">IF(COUNTIF(Invoices!K:L,A910)&lt;&gt;0,IF(COUNTIF(Invoices!K:L,A910)&lt;&gt;0,SUMIF(Invoices!K:L,A910,Invoices!L:L)/COUNTIF(Invoices!K:L,A910),0),IF(COUNTIF(Invoices!M:N,A910)&lt;&gt;0,IF(COUNTIF(Invoices!M:N,A910)&lt;&gt;0,SUMIF(Invoices!M:N,A910,Invoices!N:N)/COUNTIF(Invoices!M:N,A910),0),IF(COUNTIF(Invoices!O:P,A910)&lt;&gt;0,IF(COUNTIF(Invoices!O:P,A910)&lt;&gt;0,SUMIF(Invoices!O:P,A910,Invoices!P:P)/COUNTIF(Invoices!O:P,A910),0),IF(COUNTIF(Invoices!Q:R,A910)&lt;&gt;0,IF(COUNTIF(Invoices!Q:R,A910)&lt;&gt;0,SUMIF(Invoices!Q:R,A910,Invoices!R:R)/COUNTIF(Invoices!Q:R,A910),0),IF(COUNTIF(Invoices!S:T,A910)&lt;&gt;0,IF(COUNTIF(Invoices!S:T,A910)&lt;&gt;0,SUMIF(Invoices!S:T,A910,Invoices!T:T)/COUNTIF(Invoices!S:T,A910),0),IF(COUNTIF(Invoices!U:V,A910)&lt;&gt;0,IF(COUNTIF(Invoices!U:V,A910)&lt;&gt;0,SUMIF(Invoices!U:V,A910,Invoices!V:V)/COUNTIF(Invoices!U:V,A910),0),IF(COUNTIF(Invoices!W:X,A910)&lt;&gt;0,IF(COUNTIF(Invoices!W:X,A910)&lt;&gt;0,SUMIF(Invoices!W:X,A910,Invoices!X:X)/COUNTIF(Invoices!W:X,A910),0),IF(COUNTIF(Invoices!Y:Z,A910)&lt;&gt;0,IF(COUNTIF(Invoices!Y:Z,A910)&lt;&gt;0,SUMIF(Invoices!Y:Z,A910,Invoices!Z:Z)/COUNTIF(Invoices!Y:Z,A910),0),IF(COUNTIF(Invoices!AA:AB,A910)&lt;&gt;0,IF(COUNTIF(Invoices!AA:AB,A910)&lt;&gt;0,SUMIF(Invoices!AA:AB,A910,Invoices!AB:AB)/COUNTIF(Invoices!AA:AB,A910),0),IF(COUNTIF(Invoices!AC:AD,A910)&lt;&gt;0,IF(COUNTIF(Invoices!AC:AD,A910)&lt;&gt;0,SUMIF(Invoices!AC:AD,A910,Invoices!AD:AD)/COUNTIF(Invoices!AC:AD,A910),0),IF(COUNTIF(Invoices!AE:AF,A910)&lt;&gt;0,IF(COUNTIF(Invoices!AE:AF,A910)&lt;&gt;0,SUMIF(Invoices!AE:AF,A910,Invoices!AF:AF)/COUNTIF(Invoices!AE:AF,A910),0),IF(COUNTIF(Invoices!AG:AH,A910)&lt;&gt;0,IF(COUNTIF(Invoices!AG:AH,A910)&lt;&gt;0,SUMIF(Invoices!AG:AH,A910,Invoices!AH:AH)/COUNTIF(Invoices!AG:AH,A910),0),IF(COUNTIF(Invoices!AI:AJ,A910)&lt;&gt;0,IF(COUNTIF(Invoices!AI:AJ,A910)&lt;&gt;0,SUMIF(Invoices!AI:AJ,A910,Invoices!AJ:AJ)/COUNTIF(Invoices!AI:AJ,A910),0),IF(COUNTIF(Invoices!AK:AL,A910)&lt;&gt;0,IF(COUNTIF(Invoices!AK:AL,A910)&lt;&gt;0,SUMIF(Invoices!AK:AL,A910,Invoices!AL:AL)/COUNTIF(Invoices!AK:AL,A910),0),IF(COUNTIF(Invoices!AM:AN,A910)&lt;&gt;0,IF(COUNTIF(Invoices!AM:AN,A910)&lt;&gt;0,SUMIF(Invoices!AM:AN,A910,Invoices!AN:AN)/COUNTIF(Invoices!AM:AN,A910),0),"Not Available")))))))))))))))</f>
        <v>0.99</v>
      </c>
    </row>
    <row r="911" spans="1:5" ht="13" x14ac:dyDescent="0.15">
      <c r="A911" s="6" t="s">
        <v>2088</v>
      </c>
      <c r="C911" s="6" t="s">
        <v>754</v>
      </c>
      <c r="D911" s="6" t="s">
        <v>755</v>
      </c>
      <c r="E911">
        <f ca="1">IF(COUNTIF(Invoices!K:L,A911)&lt;&gt;0,IF(COUNTIF(Invoices!K:L,A911)&lt;&gt;0,SUMIF(Invoices!K:L,A911,Invoices!L:L)/COUNTIF(Invoices!K:L,A911),0),IF(COUNTIF(Invoices!M:N,A911)&lt;&gt;0,IF(COUNTIF(Invoices!M:N,A911)&lt;&gt;0,SUMIF(Invoices!M:N,A911,Invoices!N:N)/COUNTIF(Invoices!M:N,A911),0),IF(COUNTIF(Invoices!O:P,A911)&lt;&gt;0,IF(COUNTIF(Invoices!O:P,A911)&lt;&gt;0,SUMIF(Invoices!O:P,A911,Invoices!P:P)/COUNTIF(Invoices!O:P,A911),0),IF(COUNTIF(Invoices!Q:R,A911)&lt;&gt;0,IF(COUNTIF(Invoices!Q:R,A911)&lt;&gt;0,SUMIF(Invoices!Q:R,A911,Invoices!R:R)/COUNTIF(Invoices!Q:R,A911),0),IF(COUNTIF(Invoices!S:T,A911)&lt;&gt;0,IF(COUNTIF(Invoices!S:T,A911)&lt;&gt;0,SUMIF(Invoices!S:T,A911,Invoices!T:T)/COUNTIF(Invoices!S:T,A911),0),IF(COUNTIF(Invoices!U:V,A911)&lt;&gt;0,IF(COUNTIF(Invoices!U:V,A911)&lt;&gt;0,SUMIF(Invoices!U:V,A911,Invoices!V:V)/COUNTIF(Invoices!U:V,A911),0),IF(COUNTIF(Invoices!W:X,A911)&lt;&gt;0,IF(COUNTIF(Invoices!W:X,A911)&lt;&gt;0,SUMIF(Invoices!W:X,A911,Invoices!X:X)/COUNTIF(Invoices!W:X,A911),0),IF(COUNTIF(Invoices!Y:Z,A911)&lt;&gt;0,IF(COUNTIF(Invoices!Y:Z,A911)&lt;&gt;0,SUMIF(Invoices!Y:Z,A911,Invoices!Z:Z)/COUNTIF(Invoices!Y:Z,A911),0),IF(COUNTIF(Invoices!AA:AB,A911)&lt;&gt;0,IF(COUNTIF(Invoices!AA:AB,A911)&lt;&gt;0,SUMIF(Invoices!AA:AB,A911,Invoices!AB:AB)/COUNTIF(Invoices!AA:AB,A911),0),IF(COUNTIF(Invoices!AC:AD,A911)&lt;&gt;0,IF(COUNTIF(Invoices!AC:AD,A911)&lt;&gt;0,SUMIF(Invoices!AC:AD,A911,Invoices!AD:AD)/COUNTIF(Invoices!AC:AD,A911),0),IF(COUNTIF(Invoices!AE:AF,A911)&lt;&gt;0,IF(COUNTIF(Invoices!AE:AF,A911)&lt;&gt;0,SUMIF(Invoices!AE:AF,A911,Invoices!AF:AF)/COUNTIF(Invoices!AE:AF,A911),0),IF(COUNTIF(Invoices!AG:AH,A911)&lt;&gt;0,IF(COUNTIF(Invoices!AG:AH,A911)&lt;&gt;0,SUMIF(Invoices!AG:AH,A911,Invoices!AH:AH)/COUNTIF(Invoices!AG:AH,A911),0),IF(COUNTIF(Invoices!AI:AJ,A911)&lt;&gt;0,IF(COUNTIF(Invoices!AI:AJ,A911)&lt;&gt;0,SUMIF(Invoices!AI:AJ,A911,Invoices!AJ:AJ)/COUNTIF(Invoices!AI:AJ,A911),0),IF(COUNTIF(Invoices!AK:AL,A911)&lt;&gt;0,IF(COUNTIF(Invoices!AK:AL,A911)&lt;&gt;0,SUMIF(Invoices!AK:AL,A911,Invoices!AL:AL)/COUNTIF(Invoices!AK:AL,A911),0),IF(COUNTIF(Invoices!AM:AN,A911)&lt;&gt;0,IF(COUNTIF(Invoices!AM:AN,A911)&lt;&gt;0,SUMIF(Invoices!AM:AN,A911,Invoices!AN:AN)/COUNTIF(Invoices!AM:AN,A911),0),"Not Available")))))))))))))))</f>
        <v>0.99</v>
      </c>
    </row>
    <row r="912" spans="1:5" ht="13" x14ac:dyDescent="0.15">
      <c r="A912" s="6" t="s">
        <v>2089</v>
      </c>
      <c r="B912" s="6" t="s">
        <v>758</v>
      </c>
      <c r="C912" s="6" t="s">
        <v>2040</v>
      </c>
      <c r="D912" s="6" t="s">
        <v>758</v>
      </c>
      <c r="E912">
        <f ca="1">IF(COUNTIF(Invoices!K:L,A912)&lt;&gt;0,IF(COUNTIF(Invoices!K:L,A912)&lt;&gt;0,SUMIF(Invoices!K:L,A912,Invoices!L:L)/COUNTIF(Invoices!K:L,A912),0),IF(COUNTIF(Invoices!M:N,A912)&lt;&gt;0,IF(COUNTIF(Invoices!M:N,A912)&lt;&gt;0,SUMIF(Invoices!M:N,A912,Invoices!N:N)/COUNTIF(Invoices!M:N,A912),0),IF(COUNTIF(Invoices!O:P,A912)&lt;&gt;0,IF(COUNTIF(Invoices!O:P,A912)&lt;&gt;0,SUMIF(Invoices!O:P,A912,Invoices!P:P)/COUNTIF(Invoices!O:P,A912),0),IF(COUNTIF(Invoices!Q:R,A912)&lt;&gt;0,IF(COUNTIF(Invoices!Q:R,A912)&lt;&gt;0,SUMIF(Invoices!Q:R,A912,Invoices!R:R)/COUNTIF(Invoices!Q:R,A912),0),IF(COUNTIF(Invoices!S:T,A912)&lt;&gt;0,IF(COUNTIF(Invoices!S:T,A912)&lt;&gt;0,SUMIF(Invoices!S:T,A912,Invoices!T:T)/COUNTIF(Invoices!S:T,A912),0),IF(COUNTIF(Invoices!U:V,A912)&lt;&gt;0,IF(COUNTIF(Invoices!U:V,A912)&lt;&gt;0,SUMIF(Invoices!U:V,A912,Invoices!V:V)/COUNTIF(Invoices!U:V,A912),0),IF(COUNTIF(Invoices!W:X,A912)&lt;&gt;0,IF(COUNTIF(Invoices!W:X,A912)&lt;&gt;0,SUMIF(Invoices!W:X,A912,Invoices!X:X)/COUNTIF(Invoices!W:X,A912),0),IF(COUNTIF(Invoices!Y:Z,A912)&lt;&gt;0,IF(COUNTIF(Invoices!Y:Z,A912)&lt;&gt;0,SUMIF(Invoices!Y:Z,A912,Invoices!Z:Z)/COUNTIF(Invoices!Y:Z,A912),0),IF(COUNTIF(Invoices!AA:AB,A912)&lt;&gt;0,IF(COUNTIF(Invoices!AA:AB,A912)&lt;&gt;0,SUMIF(Invoices!AA:AB,A912,Invoices!AB:AB)/COUNTIF(Invoices!AA:AB,A912),0),IF(COUNTIF(Invoices!AC:AD,A912)&lt;&gt;0,IF(COUNTIF(Invoices!AC:AD,A912)&lt;&gt;0,SUMIF(Invoices!AC:AD,A912,Invoices!AD:AD)/COUNTIF(Invoices!AC:AD,A912),0),IF(COUNTIF(Invoices!AE:AF,A912)&lt;&gt;0,IF(COUNTIF(Invoices!AE:AF,A912)&lt;&gt;0,SUMIF(Invoices!AE:AF,A912,Invoices!AF:AF)/COUNTIF(Invoices!AE:AF,A912),0),IF(COUNTIF(Invoices!AG:AH,A912)&lt;&gt;0,IF(COUNTIF(Invoices!AG:AH,A912)&lt;&gt;0,SUMIF(Invoices!AG:AH,A912,Invoices!AH:AH)/COUNTIF(Invoices!AG:AH,A912),0),IF(COUNTIF(Invoices!AI:AJ,A912)&lt;&gt;0,IF(COUNTIF(Invoices!AI:AJ,A912)&lt;&gt;0,SUMIF(Invoices!AI:AJ,A912,Invoices!AJ:AJ)/COUNTIF(Invoices!AI:AJ,A912),0),IF(COUNTIF(Invoices!AK:AL,A912)&lt;&gt;0,IF(COUNTIF(Invoices!AK:AL,A912)&lt;&gt;0,SUMIF(Invoices!AK:AL,A912,Invoices!AL:AL)/COUNTIF(Invoices!AK:AL,A912),0),IF(COUNTIF(Invoices!AM:AN,A912)&lt;&gt;0,IF(COUNTIF(Invoices!AM:AN,A912)&lt;&gt;0,SUMIF(Invoices!AM:AN,A912,Invoices!AN:AN)/COUNTIF(Invoices!AM:AN,A912),0),"Not Available")))))))))))))))</f>
        <v>0.99</v>
      </c>
    </row>
    <row r="913" spans="1:5" ht="13" x14ac:dyDescent="0.15">
      <c r="A913" s="6" t="s">
        <v>2090</v>
      </c>
      <c r="C913" s="6" t="s">
        <v>735</v>
      </c>
      <c r="D913" s="6" t="s">
        <v>736</v>
      </c>
      <c r="E913" t="str">
        <f>IF(COUNTIF(Invoices!K:L,A913)&lt;&gt;0,IF(COUNTIF(Invoices!K:L,A913)&lt;&gt;0,SUMIF(Invoices!K:L,A913,Invoices!L:L)/COUNTIF(Invoices!K:L,A913),0),IF(COUNTIF(Invoices!M:N,A913)&lt;&gt;0,IF(COUNTIF(Invoices!M:N,A913)&lt;&gt;0,SUMIF(Invoices!M:N,A913,Invoices!N:N)/COUNTIF(Invoices!M:N,A913),0),IF(COUNTIF(Invoices!O:P,A913)&lt;&gt;0,IF(COUNTIF(Invoices!O:P,A913)&lt;&gt;0,SUMIF(Invoices!O:P,A913,Invoices!P:P)/COUNTIF(Invoices!O:P,A913),0),IF(COUNTIF(Invoices!Q:R,A913)&lt;&gt;0,IF(COUNTIF(Invoices!Q:R,A913)&lt;&gt;0,SUMIF(Invoices!Q:R,A913,Invoices!R:R)/COUNTIF(Invoices!Q:R,A913),0),IF(COUNTIF(Invoices!S:T,A913)&lt;&gt;0,IF(COUNTIF(Invoices!S:T,A913)&lt;&gt;0,SUMIF(Invoices!S:T,A913,Invoices!T:T)/COUNTIF(Invoices!S:T,A913),0),IF(COUNTIF(Invoices!U:V,A913)&lt;&gt;0,IF(COUNTIF(Invoices!U:V,A913)&lt;&gt;0,SUMIF(Invoices!U:V,A913,Invoices!V:V)/COUNTIF(Invoices!U:V,A913),0),IF(COUNTIF(Invoices!W:X,A913)&lt;&gt;0,IF(COUNTIF(Invoices!W:X,A913)&lt;&gt;0,SUMIF(Invoices!W:X,A913,Invoices!X:X)/COUNTIF(Invoices!W:X,A913),0),IF(COUNTIF(Invoices!Y:Z,A913)&lt;&gt;0,IF(COUNTIF(Invoices!Y:Z,A913)&lt;&gt;0,SUMIF(Invoices!Y:Z,A913,Invoices!Z:Z)/COUNTIF(Invoices!Y:Z,A913),0),IF(COUNTIF(Invoices!AA:AB,A913)&lt;&gt;0,IF(COUNTIF(Invoices!AA:AB,A913)&lt;&gt;0,SUMIF(Invoices!AA:AB,A913,Invoices!AB:AB)/COUNTIF(Invoices!AA:AB,A913),0),IF(COUNTIF(Invoices!AC:AD,A913)&lt;&gt;0,IF(COUNTIF(Invoices!AC:AD,A913)&lt;&gt;0,SUMIF(Invoices!AC:AD,A913,Invoices!AD:AD)/COUNTIF(Invoices!AC:AD,A913),0),IF(COUNTIF(Invoices!AE:AF,A913)&lt;&gt;0,IF(COUNTIF(Invoices!AE:AF,A913)&lt;&gt;0,SUMIF(Invoices!AE:AF,A913,Invoices!AF:AF)/COUNTIF(Invoices!AE:AF,A913),0),IF(COUNTIF(Invoices!AG:AH,A913)&lt;&gt;0,IF(COUNTIF(Invoices!AG:AH,A913)&lt;&gt;0,SUMIF(Invoices!AG:AH,A913,Invoices!AH:AH)/COUNTIF(Invoices!AG:AH,A913),0),IF(COUNTIF(Invoices!AI:AJ,A913)&lt;&gt;0,IF(COUNTIF(Invoices!AI:AJ,A913)&lt;&gt;0,SUMIF(Invoices!AI:AJ,A913,Invoices!AJ:AJ)/COUNTIF(Invoices!AI:AJ,A913),0),IF(COUNTIF(Invoices!AK:AL,A913)&lt;&gt;0,IF(COUNTIF(Invoices!AK:AL,A913)&lt;&gt;0,SUMIF(Invoices!AK:AL,A913,Invoices!AL:AL)/COUNTIF(Invoices!AK:AL,A913),0),IF(COUNTIF(Invoices!AM:AN,A913)&lt;&gt;0,IF(COUNTIF(Invoices!AM:AN,A913)&lt;&gt;0,SUMIF(Invoices!AM:AN,A913,Invoices!AN:AN)/COUNTIF(Invoices!AM:AN,A913),0),"Not Available")))))))))))))))</f>
        <v>Not Available</v>
      </c>
    </row>
    <row r="914" spans="1:5" ht="13" x14ac:dyDescent="0.15">
      <c r="A914" s="6" t="s">
        <v>2091</v>
      </c>
      <c r="B914" s="6" t="s">
        <v>1404</v>
      </c>
      <c r="C914" s="6" t="s">
        <v>1405</v>
      </c>
      <c r="D914" s="6" t="s">
        <v>1404</v>
      </c>
      <c r="E914">
        <f ca="1">IF(COUNTIF(Invoices!K:L,A914)&lt;&gt;0,IF(COUNTIF(Invoices!K:L,A914)&lt;&gt;0,SUMIF(Invoices!K:L,A914,Invoices!L:L)/COUNTIF(Invoices!K:L,A914),0),IF(COUNTIF(Invoices!M:N,A914)&lt;&gt;0,IF(COUNTIF(Invoices!M:N,A914)&lt;&gt;0,SUMIF(Invoices!M:N,A914,Invoices!N:N)/COUNTIF(Invoices!M:N,A914),0),IF(COUNTIF(Invoices!O:P,A914)&lt;&gt;0,IF(COUNTIF(Invoices!O:P,A914)&lt;&gt;0,SUMIF(Invoices!O:P,A914,Invoices!P:P)/COUNTIF(Invoices!O:P,A914),0),IF(COUNTIF(Invoices!Q:R,A914)&lt;&gt;0,IF(COUNTIF(Invoices!Q:R,A914)&lt;&gt;0,SUMIF(Invoices!Q:R,A914,Invoices!R:R)/COUNTIF(Invoices!Q:R,A914),0),IF(COUNTIF(Invoices!S:T,A914)&lt;&gt;0,IF(COUNTIF(Invoices!S:T,A914)&lt;&gt;0,SUMIF(Invoices!S:T,A914,Invoices!T:T)/COUNTIF(Invoices!S:T,A914),0),IF(COUNTIF(Invoices!U:V,A914)&lt;&gt;0,IF(COUNTIF(Invoices!U:V,A914)&lt;&gt;0,SUMIF(Invoices!U:V,A914,Invoices!V:V)/COUNTIF(Invoices!U:V,A914),0),IF(COUNTIF(Invoices!W:X,A914)&lt;&gt;0,IF(COUNTIF(Invoices!W:X,A914)&lt;&gt;0,SUMIF(Invoices!W:X,A914,Invoices!X:X)/COUNTIF(Invoices!W:X,A914),0),IF(COUNTIF(Invoices!Y:Z,A914)&lt;&gt;0,IF(COUNTIF(Invoices!Y:Z,A914)&lt;&gt;0,SUMIF(Invoices!Y:Z,A914,Invoices!Z:Z)/COUNTIF(Invoices!Y:Z,A914),0),IF(COUNTIF(Invoices!AA:AB,A914)&lt;&gt;0,IF(COUNTIF(Invoices!AA:AB,A914)&lt;&gt;0,SUMIF(Invoices!AA:AB,A914,Invoices!AB:AB)/COUNTIF(Invoices!AA:AB,A914),0),IF(COUNTIF(Invoices!AC:AD,A914)&lt;&gt;0,IF(COUNTIF(Invoices!AC:AD,A914)&lt;&gt;0,SUMIF(Invoices!AC:AD,A914,Invoices!AD:AD)/COUNTIF(Invoices!AC:AD,A914),0),IF(COUNTIF(Invoices!AE:AF,A914)&lt;&gt;0,IF(COUNTIF(Invoices!AE:AF,A914)&lt;&gt;0,SUMIF(Invoices!AE:AF,A914,Invoices!AF:AF)/COUNTIF(Invoices!AE:AF,A914),0),IF(COUNTIF(Invoices!AG:AH,A914)&lt;&gt;0,IF(COUNTIF(Invoices!AG:AH,A914)&lt;&gt;0,SUMIF(Invoices!AG:AH,A914,Invoices!AH:AH)/COUNTIF(Invoices!AG:AH,A914),0),IF(COUNTIF(Invoices!AI:AJ,A914)&lt;&gt;0,IF(COUNTIF(Invoices!AI:AJ,A914)&lt;&gt;0,SUMIF(Invoices!AI:AJ,A914,Invoices!AJ:AJ)/COUNTIF(Invoices!AI:AJ,A914),0),IF(COUNTIF(Invoices!AK:AL,A914)&lt;&gt;0,IF(COUNTIF(Invoices!AK:AL,A914)&lt;&gt;0,SUMIF(Invoices!AK:AL,A914,Invoices!AL:AL)/COUNTIF(Invoices!AK:AL,A914),0),IF(COUNTIF(Invoices!AM:AN,A914)&lt;&gt;0,IF(COUNTIF(Invoices!AM:AN,A914)&lt;&gt;0,SUMIF(Invoices!AM:AN,A914,Invoices!AN:AN)/COUNTIF(Invoices!AM:AN,A914),0),"Not Available")))))))))))))))</f>
        <v>0.99</v>
      </c>
    </row>
    <row r="915" spans="1:5" ht="13" x14ac:dyDescent="0.15">
      <c r="A915" s="6" t="s">
        <v>2092</v>
      </c>
      <c r="B915" s="6" t="s">
        <v>2093</v>
      </c>
      <c r="C915" s="6" t="s">
        <v>950</v>
      </c>
      <c r="D915" s="6" t="s">
        <v>655</v>
      </c>
      <c r="E915">
        <f ca="1">IF(COUNTIF(Invoices!K:L,A915)&lt;&gt;0,IF(COUNTIF(Invoices!K:L,A915)&lt;&gt;0,SUMIF(Invoices!K:L,A915,Invoices!L:L)/COUNTIF(Invoices!K:L,A915),0),IF(COUNTIF(Invoices!M:N,A915)&lt;&gt;0,IF(COUNTIF(Invoices!M:N,A915)&lt;&gt;0,SUMIF(Invoices!M:N,A915,Invoices!N:N)/COUNTIF(Invoices!M:N,A915),0),IF(COUNTIF(Invoices!O:P,A915)&lt;&gt;0,IF(COUNTIF(Invoices!O:P,A915)&lt;&gt;0,SUMIF(Invoices!O:P,A915,Invoices!P:P)/COUNTIF(Invoices!O:P,A915),0),IF(COUNTIF(Invoices!Q:R,A915)&lt;&gt;0,IF(COUNTIF(Invoices!Q:R,A915)&lt;&gt;0,SUMIF(Invoices!Q:R,A915,Invoices!R:R)/COUNTIF(Invoices!Q:R,A915),0),IF(COUNTIF(Invoices!S:T,A915)&lt;&gt;0,IF(COUNTIF(Invoices!S:T,A915)&lt;&gt;0,SUMIF(Invoices!S:T,A915,Invoices!T:T)/COUNTIF(Invoices!S:T,A915),0),IF(COUNTIF(Invoices!U:V,A915)&lt;&gt;0,IF(COUNTIF(Invoices!U:V,A915)&lt;&gt;0,SUMIF(Invoices!U:V,A915,Invoices!V:V)/COUNTIF(Invoices!U:V,A915),0),IF(COUNTIF(Invoices!W:X,A915)&lt;&gt;0,IF(COUNTIF(Invoices!W:X,A915)&lt;&gt;0,SUMIF(Invoices!W:X,A915,Invoices!X:X)/COUNTIF(Invoices!W:X,A915),0),IF(COUNTIF(Invoices!Y:Z,A915)&lt;&gt;0,IF(COUNTIF(Invoices!Y:Z,A915)&lt;&gt;0,SUMIF(Invoices!Y:Z,A915,Invoices!Z:Z)/COUNTIF(Invoices!Y:Z,A915),0),IF(COUNTIF(Invoices!AA:AB,A915)&lt;&gt;0,IF(COUNTIF(Invoices!AA:AB,A915)&lt;&gt;0,SUMIF(Invoices!AA:AB,A915,Invoices!AB:AB)/COUNTIF(Invoices!AA:AB,A915),0),IF(COUNTIF(Invoices!AC:AD,A915)&lt;&gt;0,IF(COUNTIF(Invoices!AC:AD,A915)&lt;&gt;0,SUMIF(Invoices!AC:AD,A915,Invoices!AD:AD)/COUNTIF(Invoices!AC:AD,A915),0),IF(COUNTIF(Invoices!AE:AF,A915)&lt;&gt;0,IF(COUNTIF(Invoices!AE:AF,A915)&lt;&gt;0,SUMIF(Invoices!AE:AF,A915,Invoices!AF:AF)/COUNTIF(Invoices!AE:AF,A915),0),IF(COUNTIF(Invoices!AG:AH,A915)&lt;&gt;0,IF(COUNTIF(Invoices!AG:AH,A915)&lt;&gt;0,SUMIF(Invoices!AG:AH,A915,Invoices!AH:AH)/COUNTIF(Invoices!AG:AH,A915),0),IF(COUNTIF(Invoices!AI:AJ,A915)&lt;&gt;0,IF(COUNTIF(Invoices!AI:AJ,A915)&lt;&gt;0,SUMIF(Invoices!AI:AJ,A915,Invoices!AJ:AJ)/COUNTIF(Invoices!AI:AJ,A915),0),IF(COUNTIF(Invoices!AK:AL,A915)&lt;&gt;0,IF(COUNTIF(Invoices!AK:AL,A915)&lt;&gt;0,SUMIF(Invoices!AK:AL,A915,Invoices!AL:AL)/COUNTIF(Invoices!AK:AL,A915),0),IF(COUNTIF(Invoices!AM:AN,A915)&lt;&gt;0,IF(COUNTIF(Invoices!AM:AN,A915)&lt;&gt;0,SUMIF(Invoices!AM:AN,A915,Invoices!AN:AN)/COUNTIF(Invoices!AM:AN,A915),0),"Not Available")))))))))))))))</f>
        <v>0.99</v>
      </c>
    </row>
    <row r="916" spans="1:5" ht="13" x14ac:dyDescent="0.15">
      <c r="A916" s="6" t="s">
        <v>2094</v>
      </c>
      <c r="C916" s="6" t="s">
        <v>2095</v>
      </c>
      <c r="D916" s="6" t="s">
        <v>2096</v>
      </c>
      <c r="E916" t="str">
        <f>IF(COUNTIF(Invoices!K:L,A916)&lt;&gt;0,IF(COUNTIF(Invoices!K:L,A916)&lt;&gt;0,SUMIF(Invoices!K:L,A916,Invoices!L:L)/COUNTIF(Invoices!K:L,A916),0),IF(COUNTIF(Invoices!M:N,A916)&lt;&gt;0,IF(COUNTIF(Invoices!M:N,A916)&lt;&gt;0,SUMIF(Invoices!M:N,A916,Invoices!N:N)/COUNTIF(Invoices!M:N,A916),0),IF(COUNTIF(Invoices!O:P,A916)&lt;&gt;0,IF(COUNTIF(Invoices!O:P,A916)&lt;&gt;0,SUMIF(Invoices!O:P,A916,Invoices!P:P)/COUNTIF(Invoices!O:P,A916),0),IF(COUNTIF(Invoices!Q:R,A916)&lt;&gt;0,IF(COUNTIF(Invoices!Q:R,A916)&lt;&gt;0,SUMIF(Invoices!Q:R,A916,Invoices!R:R)/COUNTIF(Invoices!Q:R,A916),0),IF(COUNTIF(Invoices!S:T,A916)&lt;&gt;0,IF(COUNTIF(Invoices!S:T,A916)&lt;&gt;0,SUMIF(Invoices!S:T,A916,Invoices!T:T)/COUNTIF(Invoices!S:T,A916),0),IF(COUNTIF(Invoices!U:V,A916)&lt;&gt;0,IF(COUNTIF(Invoices!U:V,A916)&lt;&gt;0,SUMIF(Invoices!U:V,A916,Invoices!V:V)/COUNTIF(Invoices!U:V,A916),0),IF(COUNTIF(Invoices!W:X,A916)&lt;&gt;0,IF(COUNTIF(Invoices!W:X,A916)&lt;&gt;0,SUMIF(Invoices!W:X,A916,Invoices!X:X)/COUNTIF(Invoices!W:X,A916),0),IF(COUNTIF(Invoices!Y:Z,A916)&lt;&gt;0,IF(COUNTIF(Invoices!Y:Z,A916)&lt;&gt;0,SUMIF(Invoices!Y:Z,A916,Invoices!Z:Z)/COUNTIF(Invoices!Y:Z,A916),0),IF(COUNTIF(Invoices!AA:AB,A916)&lt;&gt;0,IF(COUNTIF(Invoices!AA:AB,A916)&lt;&gt;0,SUMIF(Invoices!AA:AB,A916,Invoices!AB:AB)/COUNTIF(Invoices!AA:AB,A916),0),IF(COUNTIF(Invoices!AC:AD,A916)&lt;&gt;0,IF(COUNTIF(Invoices!AC:AD,A916)&lt;&gt;0,SUMIF(Invoices!AC:AD,A916,Invoices!AD:AD)/COUNTIF(Invoices!AC:AD,A916),0),IF(COUNTIF(Invoices!AE:AF,A916)&lt;&gt;0,IF(COUNTIF(Invoices!AE:AF,A916)&lt;&gt;0,SUMIF(Invoices!AE:AF,A916,Invoices!AF:AF)/COUNTIF(Invoices!AE:AF,A916),0),IF(COUNTIF(Invoices!AG:AH,A916)&lt;&gt;0,IF(COUNTIF(Invoices!AG:AH,A916)&lt;&gt;0,SUMIF(Invoices!AG:AH,A916,Invoices!AH:AH)/COUNTIF(Invoices!AG:AH,A916),0),IF(COUNTIF(Invoices!AI:AJ,A916)&lt;&gt;0,IF(COUNTIF(Invoices!AI:AJ,A916)&lt;&gt;0,SUMIF(Invoices!AI:AJ,A916,Invoices!AJ:AJ)/COUNTIF(Invoices!AI:AJ,A916),0),IF(COUNTIF(Invoices!AK:AL,A916)&lt;&gt;0,IF(COUNTIF(Invoices!AK:AL,A916)&lt;&gt;0,SUMIF(Invoices!AK:AL,A916,Invoices!AL:AL)/COUNTIF(Invoices!AK:AL,A916),0),IF(COUNTIF(Invoices!AM:AN,A916)&lt;&gt;0,IF(COUNTIF(Invoices!AM:AN,A916)&lt;&gt;0,SUMIF(Invoices!AM:AN,A916,Invoices!AN:AN)/COUNTIF(Invoices!AM:AN,A916),0),"Not Available")))))))))))))))</f>
        <v>Not Available</v>
      </c>
    </row>
    <row r="917" spans="1:5" ht="13" x14ac:dyDescent="0.15">
      <c r="A917" s="6" t="s">
        <v>2097</v>
      </c>
      <c r="B917" s="6" t="s">
        <v>865</v>
      </c>
      <c r="C917" s="6" t="s">
        <v>866</v>
      </c>
      <c r="D917" s="6" t="s">
        <v>543</v>
      </c>
      <c r="E917">
        <f ca="1">IF(COUNTIF(Invoices!K:L,A917)&lt;&gt;0,IF(COUNTIF(Invoices!K:L,A917)&lt;&gt;0,SUMIF(Invoices!K:L,A917,Invoices!L:L)/COUNTIF(Invoices!K:L,A917),0),IF(COUNTIF(Invoices!M:N,A917)&lt;&gt;0,IF(COUNTIF(Invoices!M:N,A917)&lt;&gt;0,SUMIF(Invoices!M:N,A917,Invoices!N:N)/COUNTIF(Invoices!M:N,A917),0),IF(COUNTIF(Invoices!O:P,A917)&lt;&gt;0,IF(COUNTIF(Invoices!O:P,A917)&lt;&gt;0,SUMIF(Invoices!O:P,A917,Invoices!P:P)/COUNTIF(Invoices!O:P,A917),0),IF(COUNTIF(Invoices!Q:R,A917)&lt;&gt;0,IF(COUNTIF(Invoices!Q:R,A917)&lt;&gt;0,SUMIF(Invoices!Q:R,A917,Invoices!R:R)/COUNTIF(Invoices!Q:R,A917),0),IF(COUNTIF(Invoices!S:T,A917)&lt;&gt;0,IF(COUNTIF(Invoices!S:T,A917)&lt;&gt;0,SUMIF(Invoices!S:T,A917,Invoices!T:T)/COUNTIF(Invoices!S:T,A917),0),IF(COUNTIF(Invoices!U:V,A917)&lt;&gt;0,IF(COUNTIF(Invoices!U:V,A917)&lt;&gt;0,SUMIF(Invoices!U:V,A917,Invoices!V:V)/COUNTIF(Invoices!U:V,A917),0),IF(COUNTIF(Invoices!W:X,A917)&lt;&gt;0,IF(COUNTIF(Invoices!W:X,A917)&lt;&gt;0,SUMIF(Invoices!W:X,A917,Invoices!X:X)/COUNTIF(Invoices!W:X,A917),0),IF(COUNTIF(Invoices!Y:Z,A917)&lt;&gt;0,IF(COUNTIF(Invoices!Y:Z,A917)&lt;&gt;0,SUMIF(Invoices!Y:Z,A917,Invoices!Z:Z)/COUNTIF(Invoices!Y:Z,A917),0),IF(COUNTIF(Invoices!AA:AB,A917)&lt;&gt;0,IF(COUNTIF(Invoices!AA:AB,A917)&lt;&gt;0,SUMIF(Invoices!AA:AB,A917,Invoices!AB:AB)/COUNTIF(Invoices!AA:AB,A917),0),IF(COUNTIF(Invoices!AC:AD,A917)&lt;&gt;0,IF(COUNTIF(Invoices!AC:AD,A917)&lt;&gt;0,SUMIF(Invoices!AC:AD,A917,Invoices!AD:AD)/COUNTIF(Invoices!AC:AD,A917),0),IF(COUNTIF(Invoices!AE:AF,A917)&lt;&gt;0,IF(COUNTIF(Invoices!AE:AF,A917)&lt;&gt;0,SUMIF(Invoices!AE:AF,A917,Invoices!AF:AF)/COUNTIF(Invoices!AE:AF,A917),0),IF(COUNTIF(Invoices!AG:AH,A917)&lt;&gt;0,IF(COUNTIF(Invoices!AG:AH,A917)&lt;&gt;0,SUMIF(Invoices!AG:AH,A917,Invoices!AH:AH)/COUNTIF(Invoices!AG:AH,A917),0),IF(COUNTIF(Invoices!AI:AJ,A917)&lt;&gt;0,IF(COUNTIF(Invoices!AI:AJ,A917)&lt;&gt;0,SUMIF(Invoices!AI:AJ,A917,Invoices!AJ:AJ)/COUNTIF(Invoices!AI:AJ,A917),0),IF(COUNTIF(Invoices!AK:AL,A917)&lt;&gt;0,IF(COUNTIF(Invoices!AK:AL,A917)&lt;&gt;0,SUMIF(Invoices!AK:AL,A917,Invoices!AL:AL)/COUNTIF(Invoices!AK:AL,A917),0),IF(COUNTIF(Invoices!AM:AN,A917)&lt;&gt;0,IF(COUNTIF(Invoices!AM:AN,A917)&lt;&gt;0,SUMIF(Invoices!AM:AN,A917,Invoices!AN:AN)/COUNTIF(Invoices!AM:AN,A917),0),"Not Available")))))))))))))))</f>
        <v>0.99</v>
      </c>
    </row>
    <row r="918" spans="1:5" ht="13" x14ac:dyDescent="0.15">
      <c r="A918" s="6" t="s">
        <v>2097</v>
      </c>
      <c r="B918" s="6" t="s">
        <v>868</v>
      </c>
      <c r="C918" s="6" t="s">
        <v>543</v>
      </c>
      <c r="D918" s="6" t="s">
        <v>543</v>
      </c>
      <c r="E918">
        <f ca="1">IF(COUNTIF(Invoices!K:L,A918)&lt;&gt;0,IF(COUNTIF(Invoices!K:L,A918)&lt;&gt;0,SUMIF(Invoices!K:L,A918,Invoices!L:L)/COUNTIF(Invoices!K:L,A918),0),IF(COUNTIF(Invoices!M:N,A918)&lt;&gt;0,IF(COUNTIF(Invoices!M:N,A918)&lt;&gt;0,SUMIF(Invoices!M:N,A918,Invoices!N:N)/COUNTIF(Invoices!M:N,A918),0),IF(COUNTIF(Invoices!O:P,A918)&lt;&gt;0,IF(COUNTIF(Invoices!O:P,A918)&lt;&gt;0,SUMIF(Invoices!O:P,A918,Invoices!P:P)/COUNTIF(Invoices!O:P,A918),0),IF(COUNTIF(Invoices!Q:R,A918)&lt;&gt;0,IF(COUNTIF(Invoices!Q:R,A918)&lt;&gt;0,SUMIF(Invoices!Q:R,A918,Invoices!R:R)/COUNTIF(Invoices!Q:R,A918),0),IF(COUNTIF(Invoices!S:T,A918)&lt;&gt;0,IF(COUNTIF(Invoices!S:T,A918)&lt;&gt;0,SUMIF(Invoices!S:T,A918,Invoices!T:T)/COUNTIF(Invoices!S:T,A918),0),IF(COUNTIF(Invoices!U:V,A918)&lt;&gt;0,IF(COUNTIF(Invoices!U:V,A918)&lt;&gt;0,SUMIF(Invoices!U:V,A918,Invoices!V:V)/COUNTIF(Invoices!U:V,A918),0),IF(COUNTIF(Invoices!W:X,A918)&lt;&gt;0,IF(COUNTIF(Invoices!W:X,A918)&lt;&gt;0,SUMIF(Invoices!W:X,A918,Invoices!X:X)/COUNTIF(Invoices!W:X,A918),0),IF(COUNTIF(Invoices!Y:Z,A918)&lt;&gt;0,IF(COUNTIF(Invoices!Y:Z,A918)&lt;&gt;0,SUMIF(Invoices!Y:Z,A918,Invoices!Z:Z)/COUNTIF(Invoices!Y:Z,A918),0),IF(COUNTIF(Invoices!AA:AB,A918)&lt;&gt;0,IF(COUNTIF(Invoices!AA:AB,A918)&lt;&gt;0,SUMIF(Invoices!AA:AB,A918,Invoices!AB:AB)/COUNTIF(Invoices!AA:AB,A918),0),IF(COUNTIF(Invoices!AC:AD,A918)&lt;&gt;0,IF(COUNTIF(Invoices!AC:AD,A918)&lt;&gt;0,SUMIF(Invoices!AC:AD,A918,Invoices!AD:AD)/COUNTIF(Invoices!AC:AD,A918),0),IF(COUNTIF(Invoices!AE:AF,A918)&lt;&gt;0,IF(COUNTIF(Invoices!AE:AF,A918)&lt;&gt;0,SUMIF(Invoices!AE:AF,A918,Invoices!AF:AF)/COUNTIF(Invoices!AE:AF,A918),0),IF(COUNTIF(Invoices!AG:AH,A918)&lt;&gt;0,IF(COUNTIF(Invoices!AG:AH,A918)&lt;&gt;0,SUMIF(Invoices!AG:AH,A918,Invoices!AH:AH)/COUNTIF(Invoices!AG:AH,A918),0),IF(COUNTIF(Invoices!AI:AJ,A918)&lt;&gt;0,IF(COUNTIF(Invoices!AI:AJ,A918)&lt;&gt;0,SUMIF(Invoices!AI:AJ,A918,Invoices!AJ:AJ)/COUNTIF(Invoices!AI:AJ,A918),0),IF(COUNTIF(Invoices!AK:AL,A918)&lt;&gt;0,IF(COUNTIF(Invoices!AK:AL,A918)&lt;&gt;0,SUMIF(Invoices!AK:AL,A918,Invoices!AL:AL)/COUNTIF(Invoices!AK:AL,A918),0),IF(COUNTIF(Invoices!AM:AN,A918)&lt;&gt;0,IF(COUNTIF(Invoices!AM:AN,A918)&lt;&gt;0,SUMIF(Invoices!AM:AN,A918,Invoices!AN:AN)/COUNTIF(Invoices!AM:AN,A918),0),"Not Available")))))))))))))))</f>
        <v>0.99</v>
      </c>
    </row>
    <row r="919" spans="1:5" ht="13" x14ac:dyDescent="0.15">
      <c r="A919" s="6" t="s">
        <v>2098</v>
      </c>
      <c r="B919" s="6" t="s">
        <v>522</v>
      </c>
      <c r="C919" s="6" t="s">
        <v>1764</v>
      </c>
      <c r="D919" s="6" t="s">
        <v>522</v>
      </c>
      <c r="E919" t="str">
        <f>IF(COUNTIF(Invoices!K:L,A919)&lt;&gt;0,IF(COUNTIF(Invoices!K:L,A919)&lt;&gt;0,SUMIF(Invoices!K:L,A919,Invoices!L:L)/COUNTIF(Invoices!K:L,A919),0),IF(COUNTIF(Invoices!M:N,A919)&lt;&gt;0,IF(COUNTIF(Invoices!M:N,A919)&lt;&gt;0,SUMIF(Invoices!M:N,A919,Invoices!N:N)/COUNTIF(Invoices!M:N,A919),0),IF(COUNTIF(Invoices!O:P,A919)&lt;&gt;0,IF(COUNTIF(Invoices!O:P,A919)&lt;&gt;0,SUMIF(Invoices!O:P,A919,Invoices!P:P)/COUNTIF(Invoices!O:P,A919),0),IF(COUNTIF(Invoices!Q:R,A919)&lt;&gt;0,IF(COUNTIF(Invoices!Q:R,A919)&lt;&gt;0,SUMIF(Invoices!Q:R,A919,Invoices!R:R)/COUNTIF(Invoices!Q:R,A919),0),IF(COUNTIF(Invoices!S:T,A919)&lt;&gt;0,IF(COUNTIF(Invoices!S:T,A919)&lt;&gt;0,SUMIF(Invoices!S:T,A919,Invoices!T:T)/COUNTIF(Invoices!S:T,A919),0),IF(COUNTIF(Invoices!U:V,A919)&lt;&gt;0,IF(COUNTIF(Invoices!U:V,A919)&lt;&gt;0,SUMIF(Invoices!U:V,A919,Invoices!V:V)/COUNTIF(Invoices!U:V,A919),0),IF(COUNTIF(Invoices!W:X,A919)&lt;&gt;0,IF(COUNTIF(Invoices!W:X,A919)&lt;&gt;0,SUMIF(Invoices!W:X,A919,Invoices!X:X)/COUNTIF(Invoices!W:X,A919),0),IF(COUNTIF(Invoices!Y:Z,A919)&lt;&gt;0,IF(COUNTIF(Invoices!Y:Z,A919)&lt;&gt;0,SUMIF(Invoices!Y:Z,A919,Invoices!Z:Z)/COUNTIF(Invoices!Y:Z,A919),0),IF(COUNTIF(Invoices!AA:AB,A919)&lt;&gt;0,IF(COUNTIF(Invoices!AA:AB,A919)&lt;&gt;0,SUMIF(Invoices!AA:AB,A919,Invoices!AB:AB)/COUNTIF(Invoices!AA:AB,A919),0),IF(COUNTIF(Invoices!AC:AD,A919)&lt;&gt;0,IF(COUNTIF(Invoices!AC:AD,A919)&lt;&gt;0,SUMIF(Invoices!AC:AD,A919,Invoices!AD:AD)/COUNTIF(Invoices!AC:AD,A919),0),IF(COUNTIF(Invoices!AE:AF,A919)&lt;&gt;0,IF(COUNTIF(Invoices!AE:AF,A919)&lt;&gt;0,SUMIF(Invoices!AE:AF,A919,Invoices!AF:AF)/COUNTIF(Invoices!AE:AF,A919),0),IF(COUNTIF(Invoices!AG:AH,A919)&lt;&gt;0,IF(COUNTIF(Invoices!AG:AH,A919)&lt;&gt;0,SUMIF(Invoices!AG:AH,A919,Invoices!AH:AH)/COUNTIF(Invoices!AG:AH,A919),0),IF(COUNTIF(Invoices!AI:AJ,A919)&lt;&gt;0,IF(COUNTIF(Invoices!AI:AJ,A919)&lt;&gt;0,SUMIF(Invoices!AI:AJ,A919,Invoices!AJ:AJ)/COUNTIF(Invoices!AI:AJ,A919),0),IF(COUNTIF(Invoices!AK:AL,A919)&lt;&gt;0,IF(COUNTIF(Invoices!AK:AL,A919)&lt;&gt;0,SUMIF(Invoices!AK:AL,A919,Invoices!AL:AL)/COUNTIF(Invoices!AK:AL,A919),0),IF(COUNTIF(Invoices!AM:AN,A919)&lt;&gt;0,IF(COUNTIF(Invoices!AM:AN,A919)&lt;&gt;0,SUMIF(Invoices!AM:AN,A919,Invoices!AN:AN)/COUNTIF(Invoices!AM:AN,A919),0),"Not Available")))))))))))))))</f>
        <v>Not Available</v>
      </c>
    </row>
    <row r="920" spans="1:5" ht="13" x14ac:dyDescent="0.15">
      <c r="A920" s="6" t="s">
        <v>2099</v>
      </c>
      <c r="B920" s="6" t="s">
        <v>742</v>
      </c>
      <c r="C920" s="6" t="s">
        <v>743</v>
      </c>
      <c r="D920" s="6" t="s">
        <v>744</v>
      </c>
      <c r="E920" t="str">
        <f>IF(COUNTIF(Invoices!K:L,A920)&lt;&gt;0,IF(COUNTIF(Invoices!K:L,A920)&lt;&gt;0,SUMIF(Invoices!K:L,A920,Invoices!L:L)/COUNTIF(Invoices!K:L,A920),0),IF(COUNTIF(Invoices!M:N,A920)&lt;&gt;0,IF(COUNTIF(Invoices!M:N,A920)&lt;&gt;0,SUMIF(Invoices!M:N,A920,Invoices!N:N)/COUNTIF(Invoices!M:N,A920),0),IF(COUNTIF(Invoices!O:P,A920)&lt;&gt;0,IF(COUNTIF(Invoices!O:P,A920)&lt;&gt;0,SUMIF(Invoices!O:P,A920,Invoices!P:P)/COUNTIF(Invoices!O:P,A920),0),IF(COUNTIF(Invoices!Q:R,A920)&lt;&gt;0,IF(COUNTIF(Invoices!Q:R,A920)&lt;&gt;0,SUMIF(Invoices!Q:R,A920,Invoices!R:R)/COUNTIF(Invoices!Q:R,A920),0),IF(COUNTIF(Invoices!S:T,A920)&lt;&gt;0,IF(COUNTIF(Invoices!S:T,A920)&lt;&gt;0,SUMIF(Invoices!S:T,A920,Invoices!T:T)/COUNTIF(Invoices!S:T,A920),0),IF(COUNTIF(Invoices!U:V,A920)&lt;&gt;0,IF(COUNTIF(Invoices!U:V,A920)&lt;&gt;0,SUMIF(Invoices!U:V,A920,Invoices!V:V)/COUNTIF(Invoices!U:V,A920),0),IF(COUNTIF(Invoices!W:X,A920)&lt;&gt;0,IF(COUNTIF(Invoices!W:X,A920)&lt;&gt;0,SUMIF(Invoices!W:X,A920,Invoices!X:X)/COUNTIF(Invoices!W:X,A920),0),IF(COUNTIF(Invoices!Y:Z,A920)&lt;&gt;0,IF(COUNTIF(Invoices!Y:Z,A920)&lt;&gt;0,SUMIF(Invoices!Y:Z,A920,Invoices!Z:Z)/COUNTIF(Invoices!Y:Z,A920),0),IF(COUNTIF(Invoices!AA:AB,A920)&lt;&gt;0,IF(COUNTIF(Invoices!AA:AB,A920)&lt;&gt;0,SUMIF(Invoices!AA:AB,A920,Invoices!AB:AB)/COUNTIF(Invoices!AA:AB,A920),0),IF(COUNTIF(Invoices!AC:AD,A920)&lt;&gt;0,IF(COUNTIF(Invoices!AC:AD,A920)&lt;&gt;0,SUMIF(Invoices!AC:AD,A920,Invoices!AD:AD)/COUNTIF(Invoices!AC:AD,A920),0),IF(COUNTIF(Invoices!AE:AF,A920)&lt;&gt;0,IF(COUNTIF(Invoices!AE:AF,A920)&lt;&gt;0,SUMIF(Invoices!AE:AF,A920,Invoices!AF:AF)/COUNTIF(Invoices!AE:AF,A920),0),IF(COUNTIF(Invoices!AG:AH,A920)&lt;&gt;0,IF(COUNTIF(Invoices!AG:AH,A920)&lt;&gt;0,SUMIF(Invoices!AG:AH,A920,Invoices!AH:AH)/COUNTIF(Invoices!AG:AH,A920),0),IF(COUNTIF(Invoices!AI:AJ,A920)&lt;&gt;0,IF(COUNTIF(Invoices!AI:AJ,A920)&lt;&gt;0,SUMIF(Invoices!AI:AJ,A920,Invoices!AJ:AJ)/COUNTIF(Invoices!AI:AJ,A920),0),IF(COUNTIF(Invoices!AK:AL,A920)&lt;&gt;0,IF(COUNTIF(Invoices!AK:AL,A920)&lt;&gt;0,SUMIF(Invoices!AK:AL,A920,Invoices!AL:AL)/COUNTIF(Invoices!AK:AL,A920),0),IF(COUNTIF(Invoices!AM:AN,A920)&lt;&gt;0,IF(COUNTIF(Invoices!AM:AN,A920)&lt;&gt;0,SUMIF(Invoices!AM:AN,A920,Invoices!AN:AN)/COUNTIF(Invoices!AM:AN,A920),0),"Not Available")))))))))))))))</f>
        <v>Not Available</v>
      </c>
    </row>
    <row r="921" spans="1:5" ht="13" x14ac:dyDescent="0.15">
      <c r="A921" s="6" t="s">
        <v>2100</v>
      </c>
      <c r="B921" s="6" t="s">
        <v>2101</v>
      </c>
      <c r="C921" s="6" t="s">
        <v>783</v>
      </c>
      <c r="D921" s="6" t="s">
        <v>742</v>
      </c>
      <c r="E921">
        <f ca="1">IF(COUNTIF(Invoices!K:L,A921)&lt;&gt;0,IF(COUNTIF(Invoices!K:L,A921)&lt;&gt;0,SUMIF(Invoices!K:L,A921,Invoices!L:L)/COUNTIF(Invoices!K:L,A921),0),IF(COUNTIF(Invoices!M:N,A921)&lt;&gt;0,IF(COUNTIF(Invoices!M:N,A921)&lt;&gt;0,SUMIF(Invoices!M:N,A921,Invoices!N:N)/COUNTIF(Invoices!M:N,A921),0),IF(COUNTIF(Invoices!O:P,A921)&lt;&gt;0,IF(COUNTIF(Invoices!O:P,A921)&lt;&gt;0,SUMIF(Invoices!O:P,A921,Invoices!P:P)/COUNTIF(Invoices!O:P,A921),0),IF(COUNTIF(Invoices!Q:R,A921)&lt;&gt;0,IF(COUNTIF(Invoices!Q:R,A921)&lt;&gt;0,SUMIF(Invoices!Q:R,A921,Invoices!R:R)/COUNTIF(Invoices!Q:R,A921),0),IF(COUNTIF(Invoices!S:T,A921)&lt;&gt;0,IF(COUNTIF(Invoices!S:T,A921)&lt;&gt;0,SUMIF(Invoices!S:T,A921,Invoices!T:T)/COUNTIF(Invoices!S:T,A921),0),IF(COUNTIF(Invoices!U:V,A921)&lt;&gt;0,IF(COUNTIF(Invoices!U:V,A921)&lt;&gt;0,SUMIF(Invoices!U:V,A921,Invoices!V:V)/COUNTIF(Invoices!U:V,A921),0),IF(COUNTIF(Invoices!W:X,A921)&lt;&gt;0,IF(COUNTIF(Invoices!W:X,A921)&lt;&gt;0,SUMIF(Invoices!W:X,A921,Invoices!X:X)/COUNTIF(Invoices!W:X,A921),0),IF(COUNTIF(Invoices!Y:Z,A921)&lt;&gt;0,IF(COUNTIF(Invoices!Y:Z,A921)&lt;&gt;0,SUMIF(Invoices!Y:Z,A921,Invoices!Z:Z)/COUNTIF(Invoices!Y:Z,A921),0),IF(COUNTIF(Invoices!AA:AB,A921)&lt;&gt;0,IF(COUNTIF(Invoices!AA:AB,A921)&lt;&gt;0,SUMIF(Invoices!AA:AB,A921,Invoices!AB:AB)/COUNTIF(Invoices!AA:AB,A921),0),IF(COUNTIF(Invoices!AC:AD,A921)&lt;&gt;0,IF(COUNTIF(Invoices!AC:AD,A921)&lt;&gt;0,SUMIF(Invoices!AC:AD,A921,Invoices!AD:AD)/COUNTIF(Invoices!AC:AD,A921),0),IF(COUNTIF(Invoices!AE:AF,A921)&lt;&gt;0,IF(COUNTIF(Invoices!AE:AF,A921)&lt;&gt;0,SUMIF(Invoices!AE:AF,A921,Invoices!AF:AF)/COUNTIF(Invoices!AE:AF,A921),0),IF(COUNTIF(Invoices!AG:AH,A921)&lt;&gt;0,IF(COUNTIF(Invoices!AG:AH,A921)&lt;&gt;0,SUMIF(Invoices!AG:AH,A921,Invoices!AH:AH)/COUNTIF(Invoices!AG:AH,A921),0),IF(COUNTIF(Invoices!AI:AJ,A921)&lt;&gt;0,IF(COUNTIF(Invoices!AI:AJ,A921)&lt;&gt;0,SUMIF(Invoices!AI:AJ,A921,Invoices!AJ:AJ)/COUNTIF(Invoices!AI:AJ,A921),0),IF(COUNTIF(Invoices!AK:AL,A921)&lt;&gt;0,IF(COUNTIF(Invoices!AK:AL,A921)&lt;&gt;0,SUMIF(Invoices!AK:AL,A921,Invoices!AL:AL)/COUNTIF(Invoices!AK:AL,A921),0),IF(COUNTIF(Invoices!AM:AN,A921)&lt;&gt;0,IF(COUNTIF(Invoices!AM:AN,A921)&lt;&gt;0,SUMIF(Invoices!AM:AN,A921,Invoices!AN:AN)/COUNTIF(Invoices!AM:AN,A921),0),"Not Available")))))))))))))))</f>
        <v>0.99</v>
      </c>
    </row>
    <row r="922" spans="1:5" ht="13" x14ac:dyDescent="0.15">
      <c r="A922" s="6" t="s">
        <v>2102</v>
      </c>
      <c r="B922" s="6" t="s">
        <v>610</v>
      </c>
      <c r="C922" s="6" t="s">
        <v>611</v>
      </c>
      <c r="D922" s="6" t="s">
        <v>612</v>
      </c>
      <c r="E922" t="str">
        <f>IF(COUNTIF(Invoices!K:L,A922)&lt;&gt;0,IF(COUNTIF(Invoices!K:L,A922)&lt;&gt;0,SUMIF(Invoices!K:L,A922,Invoices!L:L)/COUNTIF(Invoices!K:L,A922),0),IF(COUNTIF(Invoices!M:N,A922)&lt;&gt;0,IF(COUNTIF(Invoices!M:N,A922)&lt;&gt;0,SUMIF(Invoices!M:N,A922,Invoices!N:N)/COUNTIF(Invoices!M:N,A922),0),IF(COUNTIF(Invoices!O:P,A922)&lt;&gt;0,IF(COUNTIF(Invoices!O:P,A922)&lt;&gt;0,SUMIF(Invoices!O:P,A922,Invoices!P:P)/COUNTIF(Invoices!O:P,A922),0),IF(COUNTIF(Invoices!Q:R,A922)&lt;&gt;0,IF(COUNTIF(Invoices!Q:R,A922)&lt;&gt;0,SUMIF(Invoices!Q:R,A922,Invoices!R:R)/COUNTIF(Invoices!Q:R,A922),0),IF(COUNTIF(Invoices!S:T,A922)&lt;&gt;0,IF(COUNTIF(Invoices!S:T,A922)&lt;&gt;0,SUMIF(Invoices!S:T,A922,Invoices!T:T)/COUNTIF(Invoices!S:T,A922),0),IF(COUNTIF(Invoices!U:V,A922)&lt;&gt;0,IF(COUNTIF(Invoices!U:V,A922)&lt;&gt;0,SUMIF(Invoices!U:V,A922,Invoices!V:V)/COUNTIF(Invoices!U:V,A922),0),IF(COUNTIF(Invoices!W:X,A922)&lt;&gt;0,IF(COUNTIF(Invoices!W:X,A922)&lt;&gt;0,SUMIF(Invoices!W:X,A922,Invoices!X:X)/COUNTIF(Invoices!W:X,A922),0),IF(COUNTIF(Invoices!Y:Z,A922)&lt;&gt;0,IF(COUNTIF(Invoices!Y:Z,A922)&lt;&gt;0,SUMIF(Invoices!Y:Z,A922,Invoices!Z:Z)/COUNTIF(Invoices!Y:Z,A922),0),IF(COUNTIF(Invoices!AA:AB,A922)&lt;&gt;0,IF(COUNTIF(Invoices!AA:AB,A922)&lt;&gt;0,SUMIF(Invoices!AA:AB,A922,Invoices!AB:AB)/COUNTIF(Invoices!AA:AB,A922),0),IF(COUNTIF(Invoices!AC:AD,A922)&lt;&gt;0,IF(COUNTIF(Invoices!AC:AD,A922)&lt;&gt;0,SUMIF(Invoices!AC:AD,A922,Invoices!AD:AD)/COUNTIF(Invoices!AC:AD,A922),0),IF(COUNTIF(Invoices!AE:AF,A922)&lt;&gt;0,IF(COUNTIF(Invoices!AE:AF,A922)&lt;&gt;0,SUMIF(Invoices!AE:AF,A922,Invoices!AF:AF)/COUNTIF(Invoices!AE:AF,A922),0),IF(COUNTIF(Invoices!AG:AH,A922)&lt;&gt;0,IF(COUNTIF(Invoices!AG:AH,A922)&lt;&gt;0,SUMIF(Invoices!AG:AH,A922,Invoices!AH:AH)/COUNTIF(Invoices!AG:AH,A922),0),IF(COUNTIF(Invoices!AI:AJ,A922)&lt;&gt;0,IF(COUNTIF(Invoices!AI:AJ,A922)&lt;&gt;0,SUMIF(Invoices!AI:AJ,A922,Invoices!AJ:AJ)/COUNTIF(Invoices!AI:AJ,A922),0),IF(COUNTIF(Invoices!AK:AL,A922)&lt;&gt;0,IF(COUNTIF(Invoices!AK:AL,A922)&lt;&gt;0,SUMIF(Invoices!AK:AL,A922,Invoices!AL:AL)/COUNTIF(Invoices!AK:AL,A922),0),IF(COUNTIF(Invoices!AM:AN,A922)&lt;&gt;0,IF(COUNTIF(Invoices!AM:AN,A922)&lt;&gt;0,SUMIF(Invoices!AM:AN,A922,Invoices!AN:AN)/COUNTIF(Invoices!AM:AN,A922),0),"Not Available")))))))))))))))</f>
        <v>Not Available</v>
      </c>
    </row>
    <row r="923" spans="1:5" ht="13" x14ac:dyDescent="0.15">
      <c r="A923" s="6" t="s">
        <v>2103</v>
      </c>
      <c r="B923" s="6" t="s">
        <v>1641</v>
      </c>
      <c r="C923" s="6" t="s">
        <v>1640</v>
      </c>
      <c r="D923" s="6" t="s">
        <v>1641</v>
      </c>
      <c r="E923" t="str">
        <f>IF(COUNTIF(Invoices!K:L,A923)&lt;&gt;0,IF(COUNTIF(Invoices!K:L,A923)&lt;&gt;0,SUMIF(Invoices!K:L,A923,Invoices!L:L)/COUNTIF(Invoices!K:L,A923),0),IF(COUNTIF(Invoices!M:N,A923)&lt;&gt;0,IF(COUNTIF(Invoices!M:N,A923)&lt;&gt;0,SUMIF(Invoices!M:N,A923,Invoices!N:N)/COUNTIF(Invoices!M:N,A923),0),IF(COUNTIF(Invoices!O:P,A923)&lt;&gt;0,IF(COUNTIF(Invoices!O:P,A923)&lt;&gt;0,SUMIF(Invoices!O:P,A923,Invoices!P:P)/COUNTIF(Invoices!O:P,A923),0),IF(COUNTIF(Invoices!Q:R,A923)&lt;&gt;0,IF(COUNTIF(Invoices!Q:R,A923)&lt;&gt;0,SUMIF(Invoices!Q:R,A923,Invoices!R:R)/COUNTIF(Invoices!Q:R,A923),0),IF(COUNTIF(Invoices!S:T,A923)&lt;&gt;0,IF(COUNTIF(Invoices!S:T,A923)&lt;&gt;0,SUMIF(Invoices!S:T,A923,Invoices!T:T)/COUNTIF(Invoices!S:T,A923),0),IF(COUNTIF(Invoices!U:V,A923)&lt;&gt;0,IF(COUNTIF(Invoices!U:V,A923)&lt;&gt;0,SUMIF(Invoices!U:V,A923,Invoices!V:V)/COUNTIF(Invoices!U:V,A923),0),IF(COUNTIF(Invoices!W:X,A923)&lt;&gt;0,IF(COUNTIF(Invoices!W:X,A923)&lt;&gt;0,SUMIF(Invoices!W:X,A923,Invoices!X:X)/COUNTIF(Invoices!W:X,A923),0),IF(COUNTIF(Invoices!Y:Z,A923)&lt;&gt;0,IF(COUNTIF(Invoices!Y:Z,A923)&lt;&gt;0,SUMIF(Invoices!Y:Z,A923,Invoices!Z:Z)/COUNTIF(Invoices!Y:Z,A923),0),IF(COUNTIF(Invoices!AA:AB,A923)&lt;&gt;0,IF(COUNTIF(Invoices!AA:AB,A923)&lt;&gt;0,SUMIF(Invoices!AA:AB,A923,Invoices!AB:AB)/COUNTIF(Invoices!AA:AB,A923),0),IF(COUNTIF(Invoices!AC:AD,A923)&lt;&gt;0,IF(COUNTIF(Invoices!AC:AD,A923)&lt;&gt;0,SUMIF(Invoices!AC:AD,A923,Invoices!AD:AD)/COUNTIF(Invoices!AC:AD,A923),0),IF(COUNTIF(Invoices!AE:AF,A923)&lt;&gt;0,IF(COUNTIF(Invoices!AE:AF,A923)&lt;&gt;0,SUMIF(Invoices!AE:AF,A923,Invoices!AF:AF)/COUNTIF(Invoices!AE:AF,A923),0),IF(COUNTIF(Invoices!AG:AH,A923)&lt;&gt;0,IF(COUNTIF(Invoices!AG:AH,A923)&lt;&gt;0,SUMIF(Invoices!AG:AH,A923,Invoices!AH:AH)/COUNTIF(Invoices!AG:AH,A923),0),IF(COUNTIF(Invoices!AI:AJ,A923)&lt;&gt;0,IF(COUNTIF(Invoices!AI:AJ,A923)&lt;&gt;0,SUMIF(Invoices!AI:AJ,A923,Invoices!AJ:AJ)/COUNTIF(Invoices!AI:AJ,A923),0),IF(COUNTIF(Invoices!AK:AL,A923)&lt;&gt;0,IF(COUNTIF(Invoices!AK:AL,A923)&lt;&gt;0,SUMIF(Invoices!AK:AL,A923,Invoices!AL:AL)/COUNTIF(Invoices!AK:AL,A923),0),IF(COUNTIF(Invoices!AM:AN,A923)&lt;&gt;0,IF(COUNTIF(Invoices!AM:AN,A923)&lt;&gt;0,SUMIF(Invoices!AM:AN,A923,Invoices!AN:AN)/COUNTIF(Invoices!AM:AN,A923),0),"Not Available")))))))))))))))</f>
        <v>Not Available</v>
      </c>
    </row>
    <row r="924" spans="1:5" ht="13" x14ac:dyDescent="0.15">
      <c r="A924" s="6" t="s">
        <v>2104</v>
      </c>
      <c r="B924" s="6" t="s">
        <v>764</v>
      </c>
      <c r="C924" s="6" t="s">
        <v>765</v>
      </c>
      <c r="D924" s="6" t="s">
        <v>766</v>
      </c>
      <c r="E924">
        <f ca="1">IF(COUNTIF(Invoices!K:L,A924)&lt;&gt;0,IF(COUNTIF(Invoices!K:L,A924)&lt;&gt;0,SUMIF(Invoices!K:L,A924,Invoices!L:L)/COUNTIF(Invoices!K:L,A924),0),IF(COUNTIF(Invoices!M:N,A924)&lt;&gt;0,IF(COUNTIF(Invoices!M:N,A924)&lt;&gt;0,SUMIF(Invoices!M:N,A924,Invoices!N:N)/COUNTIF(Invoices!M:N,A924),0),IF(COUNTIF(Invoices!O:P,A924)&lt;&gt;0,IF(COUNTIF(Invoices!O:P,A924)&lt;&gt;0,SUMIF(Invoices!O:P,A924,Invoices!P:P)/COUNTIF(Invoices!O:P,A924),0),IF(COUNTIF(Invoices!Q:R,A924)&lt;&gt;0,IF(COUNTIF(Invoices!Q:R,A924)&lt;&gt;0,SUMIF(Invoices!Q:R,A924,Invoices!R:R)/COUNTIF(Invoices!Q:R,A924),0),IF(COUNTIF(Invoices!S:T,A924)&lt;&gt;0,IF(COUNTIF(Invoices!S:T,A924)&lt;&gt;0,SUMIF(Invoices!S:T,A924,Invoices!T:T)/COUNTIF(Invoices!S:T,A924),0),IF(COUNTIF(Invoices!U:V,A924)&lt;&gt;0,IF(COUNTIF(Invoices!U:V,A924)&lt;&gt;0,SUMIF(Invoices!U:V,A924,Invoices!V:V)/COUNTIF(Invoices!U:V,A924),0),IF(COUNTIF(Invoices!W:X,A924)&lt;&gt;0,IF(COUNTIF(Invoices!W:X,A924)&lt;&gt;0,SUMIF(Invoices!W:X,A924,Invoices!X:X)/COUNTIF(Invoices!W:X,A924),0),IF(COUNTIF(Invoices!Y:Z,A924)&lt;&gt;0,IF(COUNTIF(Invoices!Y:Z,A924)&lt;&gt;0,SUMIF(Invoices!Y:Z,A924,Invoices!Z:Z)/COUNTIF(Invoices!Y:Z,A924),0),IF(COUNTIF(Invoices!AA:AB,A924)&lt;&gt;0,IF(COUNTIF(Invoices!AA:AB,A924)&lt;&gt;0,SUMIF(Invoices!AA:AB,A924,Invoices!AB:AB)/COUNTIF(Invoices!AA:AB,A924),0),IF(COUNTIF(Invoices!AC:AD,A924)&lt;&gt;0,IF(COUNTIF(Invoices!AC:AD,A924)&lt;&gt;0,SUMIF(Invoices!AC:AD,A924,Invoices!AD:AD)/COUNTIF(Invoices!AC:AD,A924),0),IF(COUNTIF(Invoices!AE:AF,A924)&lt;&gt;0,IF(COUNTIF(Invoices!AE:AF,A924)&lt;&gt;0,SUMIF(Invoices!AE:AF,A924,Invoices!AF:AF)/COUNTIF(Invoices!AE:AF,A924),0),IF(COUNTIF(Invoices!AG:AH,A924)&lt;&gt;0,IF(COUNTIF(Invoices!AG:AH,A924)&lt;&gt;0,SUMIF(Invoices!AG:AH,A924,Invoices!AH:AH)/COUNTIF(Invoices!AG:AH,A924),0),IF(COUNTIF(Invoices!AI:AJ,A924)&lt;&gt;0,IF(COUNTIF(Invoices!AI:AJ,A924)&lt;&gt;0,SUMIF(Invoices!AI:AJ,A924,Invoices!AJ:AJ)/COUNTIF(Invoices!AI:AJ,A924),0),IF(COUNTIF(Invoices!AK:AL,A924)&lt;&gt;0,IF(COUNTIF(Invoices!AK:AL,A924)&lt;&gt;0,SUMIF(Invoices!AK:AL,A924,Invoices!AL:AL)/COUNTIF(Invoices!AK:AL,A924),0),IF(COUNTIF(Invoices!AM:AN,A924)&lt;&gt;0,IF(COUNTIF(Invoices!AM:AN,A924)&lt;&gt;0,SUMIF(Invoices!AM:AN,A924,Invoices!AN:AN)/COUNTIF(Invoices!AM:AN,A924),0),"Not Available")))))))))))))))</f>
        <v>0.99</v>
      </c>
    </row>
    <row r="925" spans="1:5" ht="13" x14ac:dyDescent="0.15">
      <c r="A925" s="6" t="s">
        <v>2105</v>
      </c>
      <c r="C925" s="6" t="s">
        <v>804</v>
      </c>
      <c r="D925" s="6" t="s">
        <v>677</v>
      </c>
      <c r="E925">
        <f ca="1">IF(COUNTIF(Invoices!K:L,A925)&lt;&gt;0,IF(COUNTIF(Invoices!K:L,A925)&lt;&gt;0,SUMIF(Invoices!K:L,A925,Invoices!L:L)/COUNTIF(Invoices!K:L,A925),0),IF(COUNTIF(Invoices!M:N,A925)&lt;&gt;0,IF(COUNTIF(Invoices!M:N,A925)&lt;&gt;0,SUMIF(Invoices!M:N,A925,Invoices!N:N)/COUNTIF(Invoices!M:N,A925),0),IF(COUNTIF(Invoices!O:P,A925)&lt;&gt;0,IF(COUNTIF(Invoices!O:P,A925)&lt;&gt;0,SUMIF(Invoices!O:P,A925,Invoices!P:P)/COUNTIF(Invoices!O:P,A925),0),IF(COUNTIF(Invoices!Q:R,A925)&lt;&gt;0,IF(COUNTIF(Invoices!Q:R,A925)&lt;&gt;0,SUMIF(Invoices!Q:R,A925,Invoices!R:R)/COUNTIF(Invoices!Q:R,A925),0),IF(COUNTIF(Invoices!S:T,A925)&lt;&gt;0,IF(COUNTIF(Invoices!S:T,A925)&lt;&gt;0,SUMIF(Invoices!S:T,A925,Invoices!T:T)/COUNTIF(Invoices!S:T,A925),0),IF(COUNTIF(Invoices!U:V,A925)&lt;&gt;0,IF(COUNTIF(Invoices!U:V,A925)&lt;&gt;0,SUMIF(Invoices!U:V,A925,Invoices!V:V)/COUNTIF(Invoices!U:V,A925),0),IF(COUNTIF(Invoices!W:X,A925)&lt;&gt;0,IF(COUNTIF(Invoices!W:X,A925)&lt;&gt;0,SUMIF(Invoices!W:X,A925,Invoices!X:X)/COUNTIF(Invoices!W:X,A925),0),IF(COUNTIF(Invoices!Y:Z,A925)&lt;&gt;0,IF(COUNTIF(Invoices!Y:Z,A925)&lt;&gt;0,SUMIF(Invoices!Y:Z,A925,Invoices!Z:Z)/COUNTIF(Invoices!Y:Z,A925),0),IF(COUNTIF(Invoices!AA:AB,A925)&lt;&gt;0,IF(COUNTIF(Invoices!AA:AB,A925)&lt;&gt;0,SUMIF(Invoices!AA:AB,A925,Invoices!AB:AB)/COUNTIF(Invoices!AA:AB,A925),0),IF(COUNTIF(Invoices!AC:AD,A925)&lt;&gt;0,IF(COUNTIF(Invoices!AC:AD,A925)&lt;&gt;0,SUMIF(Invoices!AC:AD,A925,Invoices!AD:AD)/COUNTIF(Invoices!AC:AD,A925),0),IF(COUNTIF(Invoices!AE:AF,A925)&lt;&gt;0,IF(COUNTIF(Invoices!AE:AF,A925)&lt;&gt;0,SUMIF(Invoices!AE:AF,A925,Invoices!AF:AF)/COUNTIF(Invoices!AE:AF,A925),0),IF(COUNTIF(Invoices!AG:AH,A925)&lt;&gt;0,IF(COUNTIF(Invoices!AG:AH,A925)&lt;&gt;0,SUMIF(Invoices!AG:AH,A925,Invoices!AH:AH)/COUNTIF(Invoices!AG:AH,A925),0),IF(COUNTIF(Invoices!AI:AJ,A925)&lt;&gt;0,IF(COUNTIF(Invoices!AI:AJ,A925)&lt;&gt;0,SUMIF(Invoices!AI:AJ,A925,Invoices!AJ:AJ)/COUNTIF(Invoices!AI:AJ,A925),0),IF(COUNTIF(Invoices!AK:AL,A925)&lt;&gt;0,IF(COUNTIF(Invoices!AK:AL,A925)&lt;&gt;0,SUMIF(Invoices!AK:AL,A925,Invoices!AL:AL)/COUNTIF(Invoices!AK:AL,A925),0),IF(COUNTIF(Invoices!AM:AN,A925)&lt;&gt;0,IF(COUNTIF(Invoices!AM:AN,A925)&lt;&gt;0,SUMIF(Invoices!AM:AN,A925,Invoices!AN:AN)/COUNTIF(Invoices!AM:AN,A925),0),"Not Available")))))))))))))))</f>
        <v>0.99</v>
      </c>
    </row>
    <row r="926" spans="1:5" ht="13" x14ac:dyDescent="0.15">
      <c r="A926" s="6" t="s">
        <v>2106</v>
      </c>
      <c r="C926" s="6" t="s">
        <v>666</v>
      </c>
      <c r="D926" s="6" t="s">
        <v>667</v>
      </c>
      <c r="E926" t="str">
        <f>IF(COUNTIF(Invoices!K:L,A926)&lt;&gt;0,IF(COUNTIF(Invoices!K:L,A926)&lt;&gt;0,SUMIF(Invoices!K:L,A926,Invoices!L:L)/COUNTIF(Invoices!K:L,A926),0),IF(COUNTIF(Invoices!M:N,A926)&lt;&gt;0,IF(COUNTIF(Invoices!M:N,A926)&lt;&gt;0,SUMIF(Invoices!M:N,A926,Invoices!N:N)/COUNTIF(Invoices!M:N,A926),0),IF(COUNTIF(Invoices!O:P,A926)&lt;&gt;0,IF(COUNTIF(Invoices!O:P,A926)&lt;&gt;0,SUMIF(Invoices!O:P,A926,Invoices!P:P)/COUNTIF(Invoices!O:P,A926),0),IF(COUNTIF(Invoices!Q:R,A926)&lt;&gt;0,IF(COUNTIF(Invoices!Q:R,A926)&lt;&gt;0,SUMIF(Invoices!Q:R,A926,Invoices!R:R)/COUNTIF(Invoices!Q:R,A926),0),IF(COUNTIF(Invoices!S:T,A926)&lt;&gt;0,IF(COUNTIF(Invoices!S:T,A926)&lt;&gt;0,SUMIF(Invoices!S:T,A926,Invoices!T:T)/COUNTIF(Invoices!S:T,A926),0),IF(COUNTIF(Invoices!U:V,A926)&lt;&gt;0,IF(COUNTIF(Invoices!U:V,A926)&lt;&gt;0,SUMIF(Invoices!U:V,A926,Invoices!V:V)/COUNTIF(Invoices!U:V,A926),0),IF(COUNTIF(Invoices!W:X,A926)&lt;&gt;0,IF(COUNTIF(Invoices!W:X,A926)&lt;&gt;0,SUMIF(Invoices!W:X,A926,Invoices!X:X)/COUNTIF(Invoices!W:X,A926),0),IF(COUNTIF(Invoices!Y:Z,A926)&lt;&gt;0,IF(COUNTIF(Invoices!Y:Z,A926)&lt;&gt;0,SUMIF(Invoices!Y:Z,A926,Invoices!Z:Z)/COUNTIF(Invoices!Y:Z,A926),0),IF(COUNTIF(Invoices!AA:AB,A926)&lt;&gt;0,IF(COUNTIF(Invoices!AA:AB,A926)&lt;&gt;0,SUMIF(Invoices!AA:AB,A926,Invoices!AB:AB)/COUNTIF(Invoices!AA:AB,A926),0),IF(COUNTIF(Invoices!AC:AD,A926)&lt;&gt;0,IF(COUNTIF(Invoices!AC:AD,A926)&lt;&gt;0,SUMIF(Invoices!AC:AD,A926,Invoices!AD:AD)/COUNTIF(Invoices!AC:AD,A926),0),IF(COUNTIF(Invoices!AE:AF,A926)&lt;&gt;0,IF(COUNTIF(Invoices!AE:AF,A926)&lt;&gt;0,SUMIF(Invoices!AE:AF,A926,Invoices!AF:AF)/COUNTIF(Invoices!AE:AF,A926),0),IF(COUNTIF(Invoices!AG:AH,A926)&lt;&gt;0,IF(COUNTIF(Invoices!AG:AH,A926)&lt;&gt;0,SUMIF(Invoices!AG:AH,A926,Invoices!AH:AH)/COUNTIF(Invoices!AG:AH,A926),0),IF(COUNTIF(Invoices!AI:AJ,A926)&lt;&gt;0,IF(COUNTIF(Invoices!AI:AJ,A926)&lt;&gt;0,SUMIF(Invoices!AI:AJ,A926,Invoices!AJ:AJ)/COUNTIF(Invoices!AI:AJ,A926),0),IF(COUNTIF(Invoices!AK:AL,A926)&lt;&gt;0,IF(COUNTIF(Invoices!AK:AL,A926)&lt;&gt;0,SUMIF(Invoices!AK:AL,A926,Invoices!AL:AL)/COUNTIF(Invoices!AK:AL,A926),0),IF(COUNTIF(Invoices!AM:AN,A926)&lt;&gt;0,IF(COUNTIF(Invoices!AM:AN,A926)&lt;&gt;0,SUMIF(Invoices!AM:AN,A926,Invoices!AN:AN)/COUNTIF(Invoices!AM:AN,A926),0),"Not Available")))))))))))))))</f>
        <v>Not Available</v>
      </c>
    </row>
    <row r="927" spans="1:5" ht="13" x14ac:dyDescent="0.15">
      <c r="A927" s="6" t="s">
        <v>2107</v>
      </c>
      <c r="B927" s="6" t="s">
        <v>716</v>
      </c>
      <c r="C927" s="6" t="s">
        <v>717</v>
      </c>
      <c r="D927" s="6" t="s">
        <v>716</v>
      </c>
      <c r="E927">
        <f ca="1">IF(COUNTIF(Invoices!K:L,A927)&lt;&gt;0,IF(COUNTIF(Invoices!K:L,A927)&lt;&gt;0,SUMIF(Invoices!K:L,A927,Invoices!L:L)/COUNTIF(Invoices!K:L,A927),0),IF(COUNTIF(Invoices!M:N,A927)&lt;&gt;0,IF(COUNTIF(Invoices!M:N,A927)&lt;&gt;0,SUMIF(Invoices!M:N,A927,Invoices!N:N)/COUNTIF(Invoices!M:N,A927),0),IF(COUNTIF(Invoices!O:P,A927)&lt;&gt;0,IF(COUNTIF(Invoices!O:P,A927)&lt;&gt;0,SUMIF(Invoices!O:P,A927,Invoices!P:P)/COUNTIF(Invoices!O:P,A927),0),IF(COUNTIF(Invoices!Q:R,A927)&lt;&gt;0,IF(COUNTIF(Invoices!Q:R,A927)&lt;&gt;0,SUMIF(Invoices!Q:R,A927,Invoices!R:R)/COUNTIF(Invoices!Q:R,A927),0),IF(COUNTIF(Invoices!S:T,A927)&lt;&gt;0,IF(COUNTIF(Invoices!S:T,A927)&lt;&gt;0,SUMIF(Invoices!S:T,A927,Invoices!T:T)/COUNTIF(Invoices!S:T,A927),0),IF(COUNTIF(Invoices!U:V,A927)&lt;&gt;0,IF(COUNTIF(Invoices!U:V,A927)&lt;&gt;0,SUMIF(Invoices!U:V,A927,Invoices!V:V)/COUNTIF(Invoices!U:V,A927),0),IF(COUNTIF(Invoices!W:X,A927)&lt;&gt;0,IF(COUNTIF(Invoices!W:X,A927)&lt;&gt;0,SUMIF(Invoices!W:X,A927,Invoices!X:X)/COUNTIF(Invoices!W:X,A927),0),IF(COUNTIF(Invoices!Y:Z,A927)&lt;&gt;0,IF(COUNTIF(Invoices!Y:Z,A927)&lt;&gt;0,SUMIF(Invoices!Y:Z,A927,Invoices!Z:Z)/COUNTIF(Invoices!Y:Z,A927),0),IF(COUNTIF(Invoices!AA:AB,A927)&lt;&gt;0,IF(COUNTIF(Invoices!AA:AB,A927)&lt;&gt;0,SUMIF(Invoices!AA:AB,A927,Invoices!AB:AB)/COUNTIF(Invoices!AA:AB,A927),0),IF(COUNTIF(Invoices!AC:AD,A927)&lt;&gt;0,IF(COUNTIF(Invoices!AC:AD,A927)&lt;&gt;0,SUMIF(Invoices!AC:AD,A927,Invoices!AD:AD)/COUNTIF(Invoices!AC:AD,A927),0),IF(COUNTIF(Invoices!AE:AF,A927)&lt;&gt;0,IF(COUNTIF(Invoices!AE:AF,A927)&lt;&gt;0,SUMIF(Invoices!AE:AF,A927,Invoices!AF:AF)/COUNTIF(Invoices!AE:AF,A927),0),IF(COUNTIF(Invoices!AG:AH,A927)&lt;&gt;0,IF(COUNTIF(Invoices!AG:AH,A927)&lt;&gt;0,SUMIF(Invoices!AG:AH,A927,Invoices!AH:AH)/COUNTIF(Invoices!AG:AH,A927),0),IF(COUNTIF(Invoices!AI:AJ,A927)&lt;&gt;0,IF(COUNTIF(Invoices!AI:AJ,A927)&lt;&gt;0,SUMIF(Invoices!AI:AJ,A927,Invoices!AJ:AJ)/COUNTIF(Invoices!AI:AJ,A927),0),IF(COUNTIF(Invoices!AK:AL,A927)&lt;&gt;0,IF(COUNTIF(Invoices!AK:AL,A927)&lt;&gt;0,SUMIF(Invoices!AK:AL,A927,Invoices!AL:AL)/COUNTIF(Invoices!AK:AL,A927),0),IF(COUNTIF(Invoices!AM:AN,A927)&lt;&gt;0,IF(COUNTIF(Invoices!AM:AN,A927)&lt;&gt;0,SUMIF(Invoices!AM:AN,A927,Invoices!AN:AN)/COUNTIF(Invoices!AM:AN,A927),0),"Not Available")))))))))))))))</f>
        <v>0.99</v>
      </c>
    </row>
    <row r="928" spans="1:5" ht="13" x14ac:dyDescent="0.15">
      <c r="A928" s="6" t="s">
        <v>2108</v>
      </c>
      <c r="C928" s="6" t="s">
        <v>706</v>
      </c>
      <c r="D928" s="6" t="s">
        <v>707</v>
      </c>
      <c r="E928" t="str">
        <f>IF(COUNTIF(Invoices!K:L,A928)&lt;&gt;0,IF(COUNTIF(Invoices!K:L,A928)&lt;&gt;0,SUMIF(Invoices!K:L,A928,Invoices!L:L)/COUNTIF(Invoices!K:L,A928),0),IF(COUNTIF(Invoices!M:N,A928)&lt;&gt;0,IF(COUNTIF(Invoices!M:N,A928)&lt;&gt;0,SUMIF(Invoices!M:N,A928,Invoices!N:N)/COUNTIF(Invoices!M:N,A928),0),IF(COUNTIF(Invoices!O:P,A928)&lt;&gt;0,IF(COUNTIF(Invoices!O:P,A928)&lt;&gt;0,SUMIF(Invoices!O:P,A928,Invoices!P:P)/COUNTIF(Invoices!O:P,A928),0),IF(COUNTIF(Invoices!Q:R,A928)&lt;&gt;0,IF(COUNTIF(Invoices!Q:R,A928)&lt;&gt;0,SUMIF(Invoices!Q:R,A928,Invoices!R:R)/COUNTIF(Invoices!Q:R,A928),0),IF(COUNTIF(Invoices!S:T,A928)&lt;&gt;0,IF(COUNTIF(Invoices!S:T,A928)&lt;&gt;0,SUMIF(Invoices!S:T,A928,Invoices!T:T)/COUNTIF(Invoices!S:T,A928),0),IF(COUNTIF(Invoices!U:V,A928)&lt;&gt;0,IF(COUNTIF(Invoices!U:V,A928)&lt;&gt;0,SUMIF(Invoices!U:V,A928,Invoices!V:V)/COUNTIF(Invoices!U:V,A928),0),IF(COUNTIF(Invoices!W:X,A928)&lt;&gt;0,IF(COUNTIF(Invoices!W:X,A928)&lt;&gt;0,SUMIF(Invoices!W:X,A928,Invoices!X:X)/COUNTIF(Invoices!W:X,A928),0),IF(COUNTIF(Invoices!Y:Z,A928)&lt;&gt;0,IF(COUNTIF(Invoices!Y:Z,A928)&lt;&gt;0,SUMIF(Invoices!Y:Z,A928,Invoices!Z:Z)/COUNTIF(Invoices!Y:Z,A928),0),IF(COUNTIF(Invoices!AA:AB,A928)&lt;&gt;0,IF(COUNTIF(Invoices!AA:AB,A928)&lt;&gt;0,SUMIF(Invoices!AA:AB,A928,Invoices!AB:AB)/COUNTIF(Invoices!AA:AB,A928),0),IF(COUNTIF(Invoices!AC:AD,A928)&lt;&gt;0,IF(COUNTIF(Invoices!AC:AD,A928)&lt;&gt;0,SUMIF(Invoices!AC:AD,A928,Invoices!AD:AD)/COUNTIF(Invoices!AC:AD,A928),0),IF(COUNTIF(Invoices!AE:AF,A928)&lt;&gt;0,IF(COUNTIF(Invoices!AE:AF,A928)&lt;&gt;0,SUMIF(Invoices!AE:AF,A928,Invoices!AF:AF)/COUNTIF(Invoices!AE:AF,A928),0),IF(COUNTIF(Invoices!AG:AH,A928)&lt;&gt;0,IF(COUNTIF(Invoices!AG:AH,A928)&lt;&gt;0,SUMIF(Invoices!AG:AH,A928,Invoices!AH:AH)/COUNTIF(Invoices!AG:AH,A928),0),IF(COUNTIF(Invoices!AI:AJ,A928)&lt;&gt;0,IF(COUNTIF(Invoices!AI:AJ,A928)&lt;&gt;0,SUMIF(Invoices!AI:AJ,A928,Invoices!AJ:AJ)/COUNTIF(Invoices!AI:AJ,A928),0),IF(COUNTIF(Invoices!AK:AL,A928)&lt;&gt;0,IF(COUNTIF(Invoices!AK:AL,A928)&lt;&gt;0,SUMIF(Invoices!AK:AL,A928,Invoices!AL:AL)/COUNTIF(Invoices!AK:AL,A928),0),IF(COUNTIF(Invoices!AM:AN,A928)&lt;&gt;0,IF(COUNTIF(Invoices!AM:AN,A928)&lt;&gt;0,SUMIF(Invoices!AM:AN,A928,Invoices!AN:AN)/COUNTIF(Invoices!AM:AN,A928),0),"Not Available")))))))))))))))</f>
        <v>Not Available</v>
      </c>
    </row>
    <row r="929" spans="1:5" ht="13" x14ac:dyDescent="0.15">
      <c r="A929" s="6" t="s">
        <v>2109</v>
      </c>
      <c r="B929" s="6" t="s">
        <v>1425</v>
      </c>
      <c r="C929" s="6" t="s">
        <v>599</v>
      </c>
      <c r="D929" s="6" t="s">
        <v>600</v>
      </c>
      <c r="E929">
        <f ca="1">IF(COUNTIF(Invoices!K:L,A929)&lt;&gt;0,IF(COUNTIF(Invoices!K:L,A929)&lt;&gt;0,SUMIF(Invoices!K:L,A929,Invoices!L:L)/COUNTIF(Invoices!K:L,A929),0),IF(COUNTIF(Invoices!M:N,A929)&lt;&gt;0,IF(COUNTIF(Invoices!M:N,A929)&lt;&gt;0,SUMIF(Invoices!M:N,A929,Invoices!N:N)/COUNTIF(Invoices!M:N,A929),0),IF(COUNTIF(Invoices!O:P,A929)&lt;&gt;0,IF(COUNTIF(Invoices!O:P,A929)&lt;&gt;0,SUMIF(Invoices!O:P,A929,Invoices!P:P)/COUNTIF(Invoices!O:P,A929),0),IF(COUNTIF(Invoices!Q:R,A929)&lt;&gt;0,IF(COUNTIF(Invoices!Q:R,A929)&lt;&gt;0,SUMIF(Invoices!Q:R,A929,Invoices!R:R)/COUNTIF(Invoices!Q:R,A929),0),IF(COUNTIF(Invoices!S:T,A929)&lt;&gt;0,IF(COUNTIF(Invoices!S:T,A929)&lt;&gt;0,SUMIF(Invoices!S:T,A929,Invoices!T:T)/COUNTIF(Invoices!S:T,A929),0),IF(COUNTIF(Invoices!U:V,A929)&lt;&gt;0,IF(COUNTIF(Invoices!U:V,A929)&lt;&gt;0,SUMIF(Invoices!U:V,A929,Invoices!V:V)/COUNTIF(Invoices!U:V,A929),0),IF(COUNTIF(Invoices!W:X,A929)&lt;&gt;0,IF(COUNTIF(Invoices!W:X,A929)&lt;&gt;0,SUMIF(Invoices!W:X,A929,Invoices!X:X)/COUNTIF(Invoices!W:X,A929),0),IF(COUNTIF(Invoices!Y:Z,A929)&lt;&gt;0,IF(COUNTIF(Invoices!Y:Z,A929)&lt;&gt;0,SUMIF(Invoices!Y:Z,A929,Invoices!Z:Z)/COUNTIF(Invoices!Y:Z,A929),0),IF(COUNTIF(Invoices!AA:AB,A929)&lt;&gt;0,IF(COUNTIF(Invoices!AA:AB,A929)&lt;&gt;0,SUMIF(Invoices!AA:AB,A929,Invoices!AB:AB)/COUNTIF(Invoices!AA:AB,A929),0),IF(COUNTIF(Invoices!AC:AD,A929)&lt;&gt;0,IF(COUNTIF(Invoices!AC:AD,A929)&lt;&gt;0,SUMIF(Invoices!AC:AD,A929,Invoices!AD:AD)/COUNTIF(Invoices!AC:AD,A929),0),IF(COUNTIF(Invoices!AE:AF,A929)&lt;&gt;0,IF(COUNTIF(Invoices!AE:AF,A929)&lt;&gt;0,SUMIF(Invoices!AE:AF,A929,Invoices!AF:AF)/COUNTIF(Invoices!AE:AF,A929),0),IF(COUNTIF(Invoices!AG:AH,A929)&lt;&gt;0,IF(COUNTIF(Invoices!AG:AH,A929)&lt;&gt;0,SUMIF(Invoices!AG:AH,A929,Invoices!AH:AH)/COUNTIF(Invoices!AG:AH,A929),0),IF(COUNTIF(Invoices!AI:AJ,A929)&lt;&gt;0,IF(COUNTIF(Invoices!AI:AJ,A929)&lt;&gt;0,SUMIF(Invoices!AI:AJ,A929,Invoices!AJ:AJ)/COUNTIF(Invoices!AI:AJ,A929),0),IF(COUNTIF(Invoices!AK:AL,A929)&lt;&gt;0,IF(COUNTIF(Invoices!AK:AL,A929)&lt;&gt;0,SUMIF(Invoices!AK:AL,A929,Invoices!AL:AL)/COUNTIF(Invoices!AK:AL,A929),0),IF(COUNTIF(Invoices!AM:AN,A929)&lt;&gt;0,IF(COUNTIF(Invoices!AM:AN,A929)&lt;&gt;0,SUMIF(Invoices!AM:AN,A929,Invoices!AN:AN)/COUNTIF(Invoices!AM:AN,A929),0),"Not Available")))))))))))))))</f>
        <v>0.99</v>
      </c>
    </row>
    <row r="930" spans="1:5" ht="13" x14ac:dyDescent="0.15">
      <c r="A930" s="6" t="s">
        <v>2110</v>
      </c>
      <c r="C930" s="6" t="s">
        <v>746</v>
      </c>
      <c r="D930" s="6" t="s">
        <v>742</v>
      </c>
      <c r="E930">
        <f ca="1">IF(COUNTIF(Invoices!K:L,A930)&lt;&gt;0,IF(COUNTIF(Invoices!K:L,A930)&lt;&gt;0,SUMIF(Invoices!K:L,A930,Invoices!L:L)/COUNTIF(Invoices!K:L,A930),0),IF(COUNTIF(Invoices!M:N,A930)&lt;&gt;0,IF(COUNTIF(Invoices!M:N,A930)&lt;&gt;0,SUMIF(Invoices!M:N,A930,Invoices!N:N)/COUNTIF(Invoices!M:N,A930),0),IF(COUNTIF(Invoices!O:P,A930)&lt;&gt;0,IF(COUNTIF(Invoices!O:P,A930)&lt;&gt;0,SUMIF(Invoices!O:P,A930,Invoices!P:P)/COUNTIF(Invoices!O:P,A930),0),IF(COUNTIF(Invoices!Q:R,A930)&lt;&gt;0,IF(COUNTIF(Invoices!Q:R,A930)&lt;&gt;0,SUMIF(Invoices!Q:R,A930,Invoices!R:R)/COUNTIF(Invoices!Q:R,A930),0),IF(COUNTIF(Invoices!S:T,A930)&lt;&gt;0,IF(COUNTIF(Invoices!S:T,A930)&lt;&gt;0,SUMIF(Invoices!S:T,A930,Invoices!T:T)/COUNTIF(Invoices!S:T,A930),0),IF(COUNTIF(Invoices!U:V,A930)&lt;&gt;0,IF(COUNTIF(Invoices!U:V,A930)&lt;&gt;0,SUMIF(Invoices!U:V,A930,Invoices!V:V)/COUNTIF(Invoices!U:V,A930),0),IF(COUNTIF(Invoices!W:X,A930)&lt;&gt;0,IF(COUNTIF(Invoices!W:X,A930)&lt;&gt;0,SUMIF(Invoices!W:X,A930,Invoices!X:X)/COUNTIF(Invoices!W:X,A930),0),IF(COUNTIF(Invoices!Y:Z,A930)&lt;&gt;0,IF(COUNTIF(Invoices!Y:Z,A930)&lt;&gt;0,SUMIF(Invoices!Y:Z,A930,Invoices!Z:Z)/COUNTIF(Invoices!Y:Z,A930),0),IF(COUNTIF(Invoices!AA:AB,A930)&lt;&gt;0,IF(COUNTIF(Invoices!AA:AB,A930)&lt;&gt;0,SUMIF(Invoices!AA:AB,A930,Invoices!AB:AB)/COUNTIF(Invoices!AA:AB,A930),0),IF(COUNTIF(Invoices!AC:AD,A930)&lt;&gt;0,IF(COUNTIF(Invoices!AC:AD,A930)&lt;&gt;0,SUMIF(Invoices!AC:AD,A930,Invoices!AD:AD)/COUNTIF(Invoices!AC:AD,A930),0),IF(COUNTIF(Invoices!AE:AF,A930)&lt;&gt;0,IF(COUNTIF(Invoices!AE:AF,A930)&lt;&gt;0,SUMIF(Invoices!AE:AF,A930,Invoices!AF:AF)/COUNTIF(Invoices!AE:AF,A930),0),IF(COUNTIF(Invoices!AG:AH,A930)&lt;&gt;0,IF(COUNTIF(Invoices!AG:AH,A930)&lt;&gt;0,SUMIF(Invoices!AG:AH,A930,Invoices!AH:AH)/COUNTIF(Invoices!AG:AH,A930),0),IF(COUNTIF(Invoices!AI:AJ,A930)&lt;&gt;0,IF(COUNTIF(Invoices!AI:AJ,A930)&lt;&gt;0,SUMIF(Invoices!AI:AJ,A930,Invoices!AJ:AJ)/COUNTIF(Invoices!AI:AJ,A930),0),IF(COUNTIF(Invoices!AK:AL,A930)&lt;&gt;0,IF(COUNTIF(Invoices!AK:AL,A930)&lt;&gt;0,SUMIF(Invoices!AK:AL,A930,Invoices!AL:AL)/COUNTIF(Invoices!AK:AL,A930),0),IF(COUNTIF(Invoices!AM:AN,A930)&lt;&gt;0,IF(COUNTIF(Invoices!AM:AN,A930)&lt;&gt;0,SUMIF(Invoices!AM:AN,A930,Invoices!AN:AN)/COUNTIF(Invoices!AM:AN,A930),0),"Not Available")))))))))))))))</f>
        <v>0.99</v>
      </c>
    </row>
    <row r="931" spans="1:5" ht="13" x14ac:dyDescent="0.15">
      <c r="A931" s="6" t="s">
        <v>2111</v>
      </c>
      <c r="B931" s="6" t="s">
        <v>966</v>
      </c>
      <c r="C931" s="6" t="s">
        <v>967</v>
      </c>
      <c r="D931" s="6" t="s">
        <v>968</v>
      </c>
      <c r="E931">
        <f ca="1">IF(COUNTIF(Invoices!K:L,A931)&lt;&gt;0,IF(COUNTIF(Invoices!K:L,A931)&lt;&gt;0,SUMIF(Invoices!K:L,A931,Invoices!L:L)/COUNTIF(Invoices!K:L,A931),0),IF(COUNTIF(Invoices!M:N,A931)&lt;&gt;0,IF(COUNTIF(Invoices!M:N,A931)&lt;&gt;0,SUMIF(Invoices!M:N,A931,Invoices!N:N)/COUNTIF(Invoices!M:N,A931),0),IF(COUNTIF(Invoices!O:P,A931)&lt;&gt;0,IF(COUNTIF(Invoices!O:P,A931)&lt;&gt;0,SUMIF(Invoices!O:P,A931,Invoices!P:P)/COUNTIF(Invoices!O:P,A931),0),IF(COUNTIF(Invoices!Q:R,A931)&lt;&gt;0,IF(COUNTIF(Invoices!Q:R,A931)&lt;&gt;0,SUMIF(Invoices!Q:R,A931,Invoices!R:R)/COUNTIF(Invoices!Q:R,A931),0),IF(COUNTIF(Invoices!S:T,A931)&lt;&gt;0,IF(COUNTIF(Invoices!S:T,A931)&lt;&gt;0,SUMIF(Invoices!S:T,A931,Invoices!T:T)/COUNTIF(Invoices!S:T,A931),0),IF(COUNTIF(Invoices!U:V,A931)&lt;&gt;0,IF(COUNTIF(Invoices!U:V,A931)&lt;&gt;0,SUMIF(Invoices!U:V,A931,Invoices!V:V)/COUNTIF(Invoices!U:V,A931),0),IF(COUNTIF(Invoices!W:X,A931)&lt;&gt;0,IF(COUNTIF(Invoices!W:X,A931)&lt;&gt;0,SUMIF(Invoices!W:X,A931,Invoices!X:X)/COUNTIF(Invoices!W:X,A931),0),IF(COUNTIF(Invoices!Y:Z,A931)&lt;&gt;0,IF(COUNTIF(Invoices!Y:Z,A931)&lt;&gt;0,SUMIF(Invoices!Y:Z,A931,Invoices!Z:Z)/COUNTIF(Invoices!Y:Z,A931),0),IF(COUNTIF(Invoices!AA:AB,A931)&lt;&gt;0,IF(COUNTIF(Invoices!AA:AB,A931)&lt;&gt;0,SUMIF(Invoices!AA:AB,A931,Invoices!AB:AB)/COUNTIF(Invoices!AA:AB,A931),0),IF(COUNTIF(Invoices!AC:AD,A931)&lt;&gt;0,IF(COUNTIF(Invoices!AC:AD,A931)&lt;&gt;0,SUMIF(Invoices!AC:AD,A931,Invoices!AD:AD)/COUNTIF(Invoices!AC:AD,A931),0),IF(COUNTIF(Invoices!AE:AF,A931)&lt;&gt;0,IF(COUNTIF(Invoices!AE:AF,A931)&lt;&gt;0,SUMIF(Invoices!AE:AF,A931,Invoices!AF:AF)/COUNTIF(Invoices!AE:AF,A931),0),IF(COUNTIF(Invoices!AG:AH,A931)&lt;&gt;0,IF(COUNTIF(Invoices!AG:AH,A931)&lt;&gt;0,SUMIF(Invoices!AG:AH,A931,Invoices!AH:AH)/COUNTIF(Invoices!AG:AH,A931),0),IF(COUNTIF(Invoices!AI:AJ,A931)&lt;&gt;0,IF(COUNTIF(Invoices!AI:AJ,A931)&lt;&gt;0,SUMIF(Invoices!AI:AJ,A931,Invoices!AJ:AJ)/COUNTIF(Invoices!AI:AJ,A931),0),IF(COUNTIF(Invoices!AK:AL,A931)&lt;&gt;0,IF(COUNTIF(Invoices!AK:AL,A931)&lt;&gt;0,SUMIF(Invoices!AK:AL,A931,Invoices!AL:AL)/COUNTIF(Invoices!AK:AL,A931),0),IF(COUNTIF(Invoices!AM:AN,A931)&lt;&gt;0,IF(COUNTIF(Invoices!AM:AN,A931)&lt;&gt;0,SUMIF(Invoices!AM:AN,A931,Invoices!AN:AN)/COUNTIF(Invoices!AM:AN,A931),0),"Not Available")))))))))))))))</f>
        <v>0.99</v>
      </c>
    </row>
    <row r="932" spans="1:5" ht="13" x14ac:dyDescent="0.15">
      <c r="A932" s="6" t="s">
        <v>2112</v>
      </c>
      <c r="C932" s="6" t="s">
        <v>2113</v>
      </c>
      <c r="D932" s="6" t="s">
        <v>2114</v>
      </c>
      <c r="E932">
        <f ca="1">IF(COUNTIF(Invoices!K:L,A932)&lt;&gt;0,IF(COUNTIF(Invoices!K:L,A932)&lt;&gt;0,SUMIF(Invoices!K:L,A932,Invoices!L:L)/COUNTIF(Invoices!K:L,A932),0),IF(COUNTIF(Invoices!M:N,A932)&lt;&gt;0,IF(COUNTIF(Invoices!M:N,A932)&lt;&gt;0,SUMIF(Invoices!M:N,A932,Invoices!N:N)/COUNTIF(Invoices!M:N,A932),0),IF(COUNTIF(Invoices!O:P,A932)&lt;&gt;0,IF(COUNTIF(Invoices!O:P,A932)&lt;&gt;0,SUMIF(Invoices!O:P,A932,Invoices!P:P)/COUNTIF(Invoices!O:P,A932),0),IF(COUNTIF(Invoices!Q:R,A932)&lt;&gt;0,IF(COUNTIF(Invoices!Q:R,A932)&lt;&gt;0,SUMIF(Invoices!Q:R,A932,Invoices!R:R)/COUNTIF(Invoices!Q:R,A932),0),IF(COUNTIF(Invoices!S:T,A932)&lt;&gt;0,IF(COUNTIF(Invoices!S:T,A932)&lt;&gt;0,SUMIF(Invoices!S:T,A932,Invoices!T:T)/COUNTIF(Invoices!S:T,A932),0),IF(COUNTIF(Invoices!U:V,A932)&lt;&gt;0,IF(COUNTIF(Invoices!U:V,A932)&lt;&gt;0,SUMIF(Invoices!U:V,A932,Invoices!V:V)/COUNTIF(Invoices!U:V,A932),0),IF(COUNTIF(Invoices!W:X,A932)&lt;&gt;0,IF(COUNTIF(Invoices!W:X,A932)&lt;&gt;0,SUMIF(Invoices!W:X,A932,Invoices!X:X)/COUNTIF(Invoices!W:X,A932),0),IF(COUNTIF(Invoices!Y:Z,A932)&lt;&gt;0,IF(COUNTIF(Invoices!Y:Z,A932)&lt;&gt;0,SUMIF(Invoices!Y:Z,A932,Invoices!Z:Z)/COUNTIF(Invoices!Y:Z,A932),0),IF(COUNTIF(Invoices!AA:AB,A932)&lt;&gt;0,IF(COUNTIF(Invoices!AA:AB,A932)&lt;&gt;0,SUMIF(Invoices!AA:AB,A932,Invoices!AB:AB)/COUNTIF(Invoices!AA:AB,A932),0),IF(COUNTIF(Invoices!AC:AD,A932)&lt;&gt;0,IF(COUNTIF(Invoices!AC:AD,A932)&lt;&gt;0,SUMIF(Invoices!AC:AD,A932,Invoices!AD:AD)/COUNTIF(Invoices!AC:AD,A932),0),IF(COUNTIF(Invoices!AE:AF,A932)&lt;&gt;0,IF(COUNTIF(Invoices!AE:AF,A932)&lt;&gt;0,SUMIF(Invoices!AE:AF,A932,Invoices!AF:AF)/COUNTIF(Invoices!AE:AF,A932),0),IF(COUNTIF(Invoices!AG:AH,A932)&lt;&gt;0,IF(COUNTIF(Invoices!AG:AH,A932)&lt;&gt;0,SUMIF(Invoices!AG:AH,A932,Invoices!AH:AH)/COUNTIF(Invoices!AG:AH,A932),0),IF(COUNTIF(Invoices!AI:AJ,A932)&lt;&gt;0,IF(COUNTIF(Invoices!AI:AJ,A932)&lt;&gt;0,SUMIF(Invoices!AI:AJ,A932,Invoices!AJ:AJ)/COUNTIF(Invoices!AI:AJ,A932),0),IF(COUNTIF(Invoices!AK:AL,A932)&lt;&gt;0,IF(COUNTIF(Invoices!AK:AL,A932)&lt;&gt;0,SUMIF(Invoices!AK:AL,A932,Invoices!AL:AL)/COUNTIF(Invoices!AK:AL,A932),0),IF(COUNTIF(Invoices!AM:AN,A932)&lt;&gt;0,IF(COUNTIF(Invoices!AM:AN,A932)&lt;&gt;0,SUMIF(Invoices!AM:AN,A932,Invoices!AN:AN)/COUNTIF(Invoices!AM:AN,A932),0),"Not Available")))))))))))))))</f>
        <v>0.99</v>
      </c>
    </row>
    <row r="933" spans="1:5" ht="13" x14ac:dyDescent="0.15">
      <c r="A933" s="6" t="s">
        <v>2115</v>
      </c>
      <c r="C933" s="6" t="s">
        <v>706</v>
      </c>
      <c r="D933" s="6" t="s">
        <v>707</v>
      </c>
      <c r="E933">
        <f ca="1">IF(COUNTIF(Invoices!K:L,A933)&lt;&gt;0,IF(COUNTIF(Invoices!K:L,A933)&lt;&gt;0,SUMIF(Invoices!K:L,A933,Invoices!L:L)/COUNTIF(Invoices!K:L,A933),0),IF(COUNTIF(Invoices!M:N,A933)&lt;&gt;0,IF(COUNTIF(Invoices!M:N,A933)&lt;&gt;0,SUMIF(Invoices!M:N,A933,Invoices!N:N)/COUNTIF(Invoices!M:N,A933),0),IF(COUNTIF(Invoices!O:P,A933)&lt;&gt;0,IF(COUNTIF(Invoices!O:P,A933)&lt;&gt;0,SUMIF(Invoices!O:P,A933,Invoices!P:P)/COUNTIF(Invoices!O:P,A933),0),IF(COUNTIF(Invoices!Q:R,A933)&lt;&gt;0,IF(COUNTIF(Invoices!Q:R,A933)&lt;&gt;0,SUMIF(Invoices!Q:R,A933,Invoices!R:R)/COUNTIF(Invoices!Q:R,A933),0),IF(COUNTIF(Invoices!S:T,A933)&lt;&gt;0,IF(COUNTIF(Invoices!S:T,A933)&lt;&gt;0,SUMIF(Invoices!S:T,A933,Invoices!T:T)/COUNTIF(Invoices!S:T,A933),0),IF(COUNTIF(Invoices!U:V,A933)&lt;&gt;0,IF(COUNTIF(Invoices!U:V,A933)&lt;&gt;0,SUMIF(Invoices!U:V,A933,Invoices!V:V)/COUNTIF(Invoices!U:V,A933),0),IF(COUNTIF(Invoices!W:X,A933)&lt;&gt;0,IF(COUNTIF(Invoices!W:X,A933)&lt;&gt;0,SUMIF(Invoices!W:X,A933,Invoices!X:X)/COUNTIF(Invoices!W:X,A933),0),IF(COUNTIF(Invoices!Y:Z,A933)&lt;&gt;0,IF(COUNTIF(Invoices!Y:Z,A933)&lt;&gt;0,SUMIF(Invoices!Y:Z,A933,Invoices!Z:Z)/COUNTIF(Invoices!Y:Z,A933),0),IF(COUNTIF(Invoices!AA:AB,A933)&lt;&gt;0,IF(COUNTIF(Invoices!AA:AB,A933)&lt;&gt;0,SUMIF(Invoices!AA:AB,A933,Invoices!AB:AB)/COUNTIF(Invoices!AA:AB,A933),0),IF(COUNTIF(Invoices!AC:AD,A933)&lt;&gt;0,IF(COUNTIF(Invoices!AC:AD,A933)&lt;&gt;0,SUMIF(Invoices!AC:AD,A933,Invoices!AD:AD)/COUNTIF(Invoices!AC:AD,A933),0),IF(COUNTIF(Invoices!AE:AF,A933)&lt;&gt;0,IF(COUNTIF(Invoices!AE:AF,A933)&lt;&gt;0,SUMIF(Invoices!AE:AF,A933,Invoices!AF:AF)/COUNTIF(Invoices!AE:AF,A933),0),IF(COUNTIF(Invoices!AG:AH,A933)&lt;&gt;0,IF(COUNTIF(Invoices!AG:AH,A933)&lt;&gt;0,SUMIF(Invoices!AG:AH,A933,Invoices!AH:AH)/COUNTIF(Invoices!AG:AH,A933),0),IF(COUNTIF(Invoices!AI:AJ,A933)&lt;&gt;0,IF(COUNTIF(Invoices!AI:AJ,A933)&lt;&gt;0,SUMIF(Invoices!AI:AJ,A933,Invoices!AJ:AJ)/COUNTIF(Invoices!AI:AJ,A933),0),IF(COUNTIF(Invoices!AK:AL,A933)&lt;&gt;0,IF(COUNTIF(Invoices!AK:AL,A933)&lt;&gt;0,SUMIF(Invoices!AK:AL,A933,Invoices!AL:AL)/COUNTIF(Invoices!AK:AL,A933),0),IF(COUNTIF(Invoices!AM:AN,A933)&lt;&gt;0,IF(COUNTIF(Invoices!AM:AN,A933)&lt;&gt;0,SUMIF(Invoices!AM:AN,A933,Invoices!AN:AN)/COUNTIF(Invoices!AM:AN,A933),0),"Not Available")))))))))))))))</f>
        <v>0.99</v>
      </c>
    </row>
    <row r="934" spans="1:5" ht="13" x14ac:dyDescent="0.15">
      <c r="A934" s="6" t="s">
        <v>2116</v>
      </c>
      <c r="C934" s="6" t="s">
        <v>1640</v>
      </c>
      <c r="D934" s="6" t="s">
        <v>1641</v>
      </c>
      <c r="E934">
        <f ca="1">IF(COUNTIF(Invoices!K:L,A934)&lt;&gt;0,IF(COUNTIF(Invoices!K:L,A934)&lt;&gt;0,SUMIF(Invoices!K:L,A934,Invoices!L:L)/COUNTIF(Invoices!K:L,A934),0),IF(COUNTIF(Invoices!M:N,A934)&lt;&gt;0,IF(COUNTIF(Invoices!M:N,A934)&lt;&gt;0,SUMIF(Invoices!M:N,A934,Invoices!N:N)/COUNTIF(Invoices!M:N,A934),0),IF(COUNTIF(Invoices!O:P,A934)&lt;&gt;0,IF(COUNTIF(Invoices!O:P,A934)&lt;&gt;0,SUMIF(Invoices!O:P,A934,Invoices!P:P)/COUNTIF(Invoices!O:P,A934),0),IF(COUNTIF(Invoices!Q:R,A934)&lt;&gt;0,IF(COUNTIF(Invoices!Q:R,A934)&lt;&gt;0,SUMIF(Invoices!Q:R,A934,Invoices!R:R)/COUNTIF(Invoices!Q:R,A934),0),IF(COUNTIF(Invoices!S:T,A934)&lt;&gt;0,IF(COUNTIF(Invoices!S:T,A934)&lt;&gt;0,SUMIF(Invoices!S:T,A934,Invoices!T:T)/COUNTIF(Invoices!S:T,A934),0),IF(COUNTIF(Invoices!U:V,A934)&lt;&gt;0,IF(COUNTIF(Invoices!U:V,A934)&lt;&gt;0,SUMIF(Invoices!U:V,A934,Invoices!V:V)/COUNTIF(Invoices!U:V,A934),0),IF(COUNTIF(Invoices!W:X,A934)&lt;&gt;0,IF(COUNTIF(Invoices!W:X,A934)&lt;&gt;0,SUMIF(Invoices!W:X,A934,Invoices!X:X)/COUNTIF(Invoices!W:X,A934),0),IF(COUNTIF(Invoices!Y:Z,A934)&lt;&gt;0,IF(COUNTIF(Invoices!Y:Z,A934)&lt;&gt;0,SUMIF(Invoices!Y:Z,A934,Invoices!Z:Z)/COUNTIF(Invoices!Y:Z,A934),0),IF(COUNTIF(Invoices!AA:AB,A934)&lt;&gt;0,IF(COUNTIF(Invoices!AA:AB,A934)&lt;&gt;0,SUMIF(Invoices!AA:AB,A934,Invoices!AB:AB)/COUNTIF(Invoices!AA:AB,A934),0),IF(COUNTIF(Invoices!AC:AD,A934)&lt;&gt;0,IF(COUNTIF(Invoices!AC:AD,A934)&lt;&gt;0,SUMIF(Invoices!AC:AD,A934,Invoices!AD:AD)/COUNTIF(Invoices!AC:AD,A934),0),IF(COUNTIF(Invoices!AE:AF,A934)&lt;&gt;0,IF(COUNTIF(Invoices!AE:AF,A934)&lt;&gt;0,SUMIF(Invoices!AE:AF,A934,Invoices!AF:AF)/COUNTIF(Invoices!AE:AF,A934),0),IF(COUNTIF(Invoices!AG:AH,A934)&lt;&gt;0,IF(COUNTIF(Invoices!AG:AH,A934)&lt;&gt;0,SUMIF(Invoices!AG:AH,A934,Invoices!AH:AH)/COUNTIF(Invoices!AG:AH,A934),0),IF(COUNTIF(Invoices!AI:AJ,A934)&lt;&gt;0,IF(COUNTIF(Invoices!AI:AJ,A934)&lt;&gt;0,SUMIF(Invoices!AI:AJ,A934,Invoices!AJ:AJ)/COUNTIF(Invoices!AI:AJ,A934),0),IF(COUNTIF(Invoices!AK:AL,A934)&lt;&gt;0,IF(COUNTIF(Invoices!AK:AL,A934)&lt;&gt;0,SUMIF(Invoices!AK:AL,A934,Invoices!AL:AL)/COUNTIF(Invoices!AK:AL,A934),0),IF(COUNTIF(Invoices!AM:AN,A934)&lt;&gt;0,IF(COUNTIF(Invoices!AM:AN,A934)&lt;&gt;0,SUMIF(Invoices!AM:AN,A934,Invoices!AN:AN)/COUNTIF(Invoices!AM:AN,A934),0),"Not Available")))))))))))))))</f>
        <v>0.99</v>
      </c>
    </row>
    <row r="935" spans="1:5" ht="13" x14ac:dyDescent="0.15">
      <c r="A935" s="6" t="s">
        <v>2117</v>
      </c>
      <c r="B935" s="6" t="s">
        <v>2023</v>
      </c>
      <c r="C935" s="6" t="s">
        <v>2024</v>
      </c>
      <c r="D935" s="6" t="s">
        <v>779</v>
      </c>
      <c r="E935" t="str">
        <f>IF(COUNTIF(Invoices!K:L,A935)&lt;&gt;0,IF(COUNTIF(Invoices!K:L,A935)&lt;&gt;0,SUMIF(Invoices!K:L,A935,Invoices!L:L)/COUNTIF(Invoices!K:L,A935),0),IF(COUNTIF(Invoices!M:N,A935)&lt;&gt;0,IF(COUNTIF(Invoices!M:N,A935)&lt;&gt;0,SUMIF(Invoices!M:N,A935,Invoices!N:N)/COUNTIF(Invoices!M:N,A935),0),IF(COUNTIF(Invoices!O:P,A935)&lt;&gt;0,IF(COUNTIF(Invoices!O:P,A935)&lt;&gt;0,SUMIF(Invoices!O:P,A935,Invoices!P:P)/COUNTIF(Invoices!O:P,A935),0),IF(COUNTIF(Invoices!Q:R,A935)&lt;&gt;0,IF(COUNTIF(Invoices!Q:R,A935)&lt;&gt;0,SUMIF(Invoices!Q:R,A935,Invoices!R:R)/COUNTIF(Invoices!Q:R,A935),0),IF(COUNTIF(Invoices!S:T,A935)&lt;&gt;0,IF(COUNTIF(Invoices!S:T,A935)&lt;&gt;0,SUMIF(Invoices!S:T,A935,Invoices!T:T)/COUNTIF(Invoices!S:T,A935),0),IF(COUNTIF(Invoices!U:V,A935)&lt;&gt;0,IF(COUNTIF(Invoices!U:V,A935)&lt;&gt;0,SUMIF(Invoices!U:V,A935,Invoices!V:V)/COUNTIF(Invoices!U:V,A935),0),IF(COUNTIF(Invoices!W:X,A935)&lt;&gt;0,IF(COUNTIF(Invoices!W:X,A935)&lt;&gt;0,SUMIF(Invoices!W:X,A935,Invoices!X:X)/COUNTIF(Invoices!W:X,A935),0),IF(COUNTIF(Invoices!Y:Z,A935)&lt;&gt;0,IF(COUNTIF(Invoices!Y:Z,A935)&lt;&gt;0,SUMIF(Invoices!Y:Z,A935,Invoices!Z:Z)/COUNTIF(Invoices!Y:Z,A935),0),IF(COUNTIF(Invoices!AA:AB,A935)&lt;&gt;0,IF(COUNTIF(Invoices!AA:AB,A935)&lt;&gt;0,SUMIF(Invoices!AA:AB,A935,Invoices!AB:AB)/COUNTIF(Invoices!AA:AB,A935),0),IF(COUNTIF(Invoices!AC:AD,A935)&lt;&gt;0,IF(COUNTIF(Invoices!AC:AD,A935)&lt;&gt;0,SUMIF(Invoices!AC:AD,A935,Invoices!AD:AD)/COUNTIF(Invoices!AC:AD,A935),0),IF(COUNTIF(Invoices!AE:AF,A935)&lt;&gt;0,IF(COUNTIF(Invoices!AE:AF,A935)&lt;&gt;0,SUMIF(Invoices!AE:AF,A935,Invoices!AF:AF)/COUNTIF(Invoices!AE:AF,A935),0),IF(COUNTIF(Invoices!AG:AH,A935)&lt;&gt;0,IF(COUNTIF(Invoices!AG:AH,A935)&lt;&gt;0,SUMIF(Invoices!AG:AH,A935,Invoices!AH:AH)/COUNTIF(Invoices!AG:AH,A935),0),IF(COUNTIF(Invoices!AI:AJ,A935)&lt;&gt;0,IF(COUNTIF(Invoices!AI:AJ,A935)&lt;&gt;0,SUMIF(Invoices!AI:AJ,A935,Invoices!AJ:AJ)/COUNTIF(Invoices!AI:AJ,A935),0),IF(COUNTIF(Invoices!AK:AL,A935)&lt;&gt;0,IF(COUNTIF(Invoices!AK:AL,A935)&lt;&gt;0,SUMIF(Invoices!AK:AL,A935,Invoices!AL:AL)/COUNTIF(Invoices!AK:AL,A935),0),IF(COUNTIF(Invoices!AM:AN,A935)&lt;&gt;0,IF(COUNTIF(Invoices!AM:AN,A935)&lt;&gt;0,SUMIF(Invoices!AM:AN,A935,Invoices!AN:AN)/COUNTIF(Invoices!AM:AN,A935),0),"Not Available")))))))))))))))</f>
        <v>Not Available</v>
      </c>
    </row>
    <row r="936" spans="1:5" ht="13" x14ac:dyDescent="0.15">
      <c r="A936" s="6" t="s">
        <v>2118</v>
      </c>
      <c r="B936" s="6" t="s">
        <v>924</v>
      </c>
      <c r="C936" s="6" t="s">
        <v>950</v>
      </c>
      <c r="D936" s="6" t="s">
        <v>655</v>
      </c>
      <c r="E936">
        <f ca="1">IF(COUNTIF(Invoices!K:L,A936)&lt;&gt;0,IF(COUNTIF(Invoices!K:L,A936)&lt;&gt;0,SUMIF(Invoices!K:L,A936,Invoices!L:L)/COUNTIF(Invoices!K:L,A936),0),IF(COUNTIF(Invoices!M:N,A936)&lt;&gt;0,IF(COUNTIF(Invoices!M:N,A936)&lt;&gt;0,SUMIF(Invoices!M:N,A936,Invoices!N:N)/COUNTIF(Invoices!M:N,A936),0),IF(COUNTIF(Invoices!O:P,A936)&lt;&gt;0,IF(COUNTIF(Invoices!O:P,A936)&lt;&gt;0,SUMIF(Invoices!O:P,A936,Invoices!P:P)/COUNTIF(Invoices!O:P,A936),0),IF(COUNTIF(Invoices!Q:R,A936)&lt;&gt;0,IF(COUNTIF(Invoices!Q:R,A936)&lt;&gt;0,SUMIF(Invoices!Q:R,A936,Invoices!R:R)/COUNTIF(Invoices!Q:R,A936),0),IF(COUNTIF(Invoices!S:T,A936)&lt;&gt;0,IF(COUNTIF(Invoices!S:T,A936)&lt;&gt;0,SUMIF(Invoices!S:T,A936,Invoices!T:T)/COUNTIF(Invoices!S:T,A936),0),IF(COUNTIF(Invoices!U:V,A936)&lt;&gt;0,IF(COUNTIF(Invoices!U:V,A936)&lt;&gt;0,SUMIF(Invoices!U:V,A936,Invoices!V:V)/COUNTIF(Invoices!U:V,A936),0),IF(COUNTIF(Invoices!W:X,A936)&lt;&gt;0,IF(COUNTIF(Invoices!W:X,A936)&lt;&gt;0,SUMIF(Invoices!W:X,A936,Invoices!X:X)/COUNTIF(Invoices!W:X,A936),0),IF(COUNTIF(Invoices!Y:Z,A936)&lt;&gt;0,IF(COUNTIF(Invoices!Y:Z,A936)&lt;&gt;0,SUMIF(Invoices!Y:Z,A936,Invoices!Z:Z)/COUNTIF(Invoices!Y:Z,A936),0),IF(COUNTIF(Invoices!AA:AB,A936)&lt;&gt;0,IF(COUNTIF(Invoices!AA:AB,A936)&lt;&gt;0,SUMIF(Invoices!AA:AB,A936,Invoices!AB:AB)/COUNTIF(Invoices!AA:AB,A936),0),IF(COUNTIF(Invoices!AC:AD,A936)&lt;&gt;0,IF(COUNTIF(Invoices!AC:AD,A936)&lt;&gt;0,SUMIF(Invoices!AC:AD,A936,Invoices!AD:AD)/COUNTIF(Invoices!AC:AD,A936),0),IF(COUNTIF(Invoices!AE:AF,A936)&lt;&gt;0,IF(COUNTIF(Invoices!AE:AF,A936)&lt;&gt;0,SUMIF(Invoices!AE:AF,A936,Invoices!AF:AF)/COUNTIF(Invoices!AE:AF,A936),0),IF(COUNTIF(Invoices!AG:AH,A936)&lt;&gt;0,IF(COUNTIF(Invoices!AG:AH,A936)&lt;&gt;0,SUMIF(Invoices!AG:AH,A936,Invoices!AH:AH)/COUNTIF(Invoices!AG:AH,A936),0),IF(COUNTIF(Invoices!AI:AJ,A936)&lt;&gt;0,IF(COUNTIF(Invoices!AI:AJ,A936)&lt;&gt;0,SUMIF(Invoices!AI:AJ,A936,Invoices!AJ:AJ)/COUNTIF(Invoices!AI:AJ,A936),0),IF(COUNTIF(Invoices!AK:AL,A936)&lt;&gt;0,IF(COUNTIF(Invoices!AK:AL,A936)&lt;&gt;0,SUMIF(Invoices!AK:AL,A936,Invoices!AL:AL)/COUNTIF(Invoices!AK:AL,A936),0),IF(COUNTIF(Invoices!AM:AN,A936)&lt;&gt;0,IF(COUNTIF(Invoices!AM:AN,A936)&lt;&gt;0,SUMIF(Invoices!AM:AN,A936,Invoices!AN:AN)/COUNTIF(Invoices!AM:AN,A936),0),"Not Available")))))))))))))))</f>
        <v>0.99</v>
      </c>
    </row>
    <row r="937" spans="1:5" ht="13" x14ac:dyDescent="0.15">
      <c r="A937" s="6" t="s">
        <v>2119</v>
      </c>
      <c r="C937" s="6" t="s">
        <v>1042</v>
      </c>
      <c r="D937" s="6" t="s">
        <v>1043</v>
      </c>
      <c r="E937" t="str">
        <f>IF(COUNTIF(Invoices!K:L,A937)&lt;&gt;0,IF(COUNTIF(Invoices!K:L,A937)&lt;&gt;0,SUMIF(Invoices!K:L,A937,Invoices!L:L)/COUNTIF(Invoices!K:L,A937),0),IF(COUNTIF(Invoices!M:N,A937)&lt;&gt;0,IF(COUNTIF(Invoices!M:N,A937)&lt;&gt;0,SUMIF(Invoices!M:N,A937,Invoices!N:N)/COUNTIF(Invoices!M:N,A937),0),IF(COUNTIF(Invoices!O:P,A937)&lt;&gt;0,IF(COUNTIF(Invoices!O:P,A937)&lt;&gt;0,SUMIF(Invoices!O:P,A937,Invoices!P:P)/COUNTIF(Invoices!O:P,A937),0),IF(COUNTIF(Invoices!Q:R,A937)&lt;&gt;0,IF(COUNTIF(Invoices!Q:R,A937)&lt;&gt;0,SUMIF(Invoices!Q:R,A937,Invoices!R:R)/COUNTIF(Invoices!Q:R,A937),0),IF(COUNTIF(Invoices!S:T,A937)&lt;&gt;0,IF(COUNTIF(Invoices!S:T,A937)&lt;&gt;0,SUMIF(Invoices!S:T,A937,Invoices!T:T)/COUNTIF(Invoices!S:T,A937),0),IF(COUNTIF(Invoices!U:V,A937)&lt;&gt;0,IF(COUNTIF(Invoices!U:V,A937)&lt;&gt;0,SUMIF(Invoices!U:V,A937,Invoices!V:V)/COUNTIF(Invoices!U:V,A937),0),IF(COUNTIF(Invoices!W:X,A937)&lt;&gt;0,IF(COUNTIF(Invoices!W:X,A937)&lt;&gt;0,SUMIF(Invoices!W:X,A937,Invoices!X:X)/COUNTIF(Invoices!W:X,A937),0),IF(COUNTIF(Invoices!Y:Z,A937)&lt;&gt;0,IF(COUNTIF(Invoices!Y:Z,A937)&lt;&gt;0,SUMIF(Invoices!Y:Z,A937,Invoices!Z:Z)/COUNTIF(Invoices!Y:Z,A937),0),IF(COUNTIF(Invoices!AA:AB,A937)&lt;&gt;0,IF(COUNTIF(Invoices!AA:AB,A937)&lt;&gt;0,SUMIF(Invoices!AA:AB,A937,Invoices!AB:AB)/COUNTIF(Invoices!AA:AB,A937),0),IF(COUNTIF(Invoices!AC:AD,A937)&lt;&gt;0,IF(COUNTIF(Invoices!AC:AD,A937)&lt;&gt;0,SUMIF(Invoices!AC:AD,A937,Invoices!AD:AD)/COUNTIF(Invoices!AC:AD,A937),0),IF(COUNTIF(Invoices!AE:AF,A937)&lt;&gt;0,IF(COUNTIF(Invoices!AE:AF,A937)&lt;&gt;0,SUMIF(Invoices!AE:AF,A937,Invoices!AF:AF)/COUNTIF(Invoices!AE:AF,A937),0),IF(COUNTIF(Invoices!AG:AH,A937)&lt;&gt;0,IF(COUNTIF(Invoices!AG:AH,A937)&lt;&gt;0,SUMIF(Invoices!AG:AH,A937,Invoices!AH:AH)/COUNTIF(Invoices!AG:AH,A937),0),IF(COUNTIF(Invoices!AI:AJ,A937)&lt;&gt;0,IF(COUNTIF(Invoices!AI:AJ,A937)&lt;&gt;0,SUMIF(Invoices!AI:AJ,A937,Invoices!AJ:AJ)/COUNTIF(Invoices!AI:AJ,A937),0),IF(COUNTIF(Invoices!AK:AL,A937)&lt;&gt;0,IF(COUNTIF(Invoices!AK:AL,A937)&lt;&gt;0,SUMIF(Invoices!AK:AL,A937,Invoices!AL:AL)/COUNTIF(Invoices!AK:AL,A937),0),IF(COUNTIF(Invoices!AM:AN,A937)&lt;&gt;0,IF(COUNTIF(Invoices!AM:AN,A937)&lt;&gt;0,SUMIF(Invoices!AM:AN,A937,Invoices!AN:AN)/COUNTIF(Invoices!AM:AN,A937),0),"Not Available")))))))))))))))</f>
        <v>Not Available</v>
      </c>
    </row>
    <row r="938" spans="1:5" ht="13" x14ac:dyDescent="0.15">
      <c r="A938" s="6" t="s">
        <v>2120</v>
      </c>
      <c r="C938" s="6" t="s">
        <v>589</v>
      </c>
      <c r="D938" s="6" t="s">
        <v>590</v>
      </c>
      <c r="E938">
        <f ca="1">IF(COUNTIF(Invoices!K:L,A938)&lt;&gt;0,IF(COUNTIF(Invoices!K:L,A938)&lt;&gt;0,SUMIF(Invoices!K:L,A938,Invoices!L:L)/COUNTIF(Invoices!K:L,A938),0),IF(COUNTIF(Invoices!M:N,A938)&lt;&gt;0,IF(COUNTIF(Invoices!M:N,A938)&lt;&gt;0,SUMIF(Invoices!M:N,A938,Invoices!N:N)/COUNTIF(Invoices!M:N,A938),0),IF(COUNTIF(Invoices!O:P,A938)&lt;&gt;0,IF(COUNTIF(Invoices!O:P,A938)&lt;&gt;0,SUMIF(Invoices!O:P,A938,Invoices!P:P)/COUNTIF(Invoices!O:P,A938),0),IF(COUNTIF(Invoices!Q:R,A938)&lt;&gt;0,IF(COUNTIF(Invoices!Q:R,A938)&lt;&gt;0,SUMIF(Invoices!Q:R,A938,Invoices!R:R)/COUNTIF(Invoices!Q:R,A938),0),IF(COUNTIF(Invoices!S:T,A938)&lt;&gt;0,IF(COUNTIF(Invoices!S:T,A938)&lt;&gt;0,SUMIF(Invoices!S:T,A938,Invoices!T:T)/COUNTIF(Invoices!S:T,A938),0),IF(COUNTIF(Invoices!U:V,A938)&lt;&gt;0,IF(COUNTIF(Invoices!U:V,A938)&lt;&gt;0,SUMIF(Invoices!U:V,A938,Invoices!V:V)/COUNTIF(Invoices!U:V,A938),0),IF(COUNTIF(Invoices!W:X,A938)&lt;&gt;0,IF(COUNTIF(Invoices!W:X,A938)&lt;&gt;0,SUMIF(Invoices!W:X,A938,Invoices!X:X)/COUNTIF(Invoices!W:X,A938),0),IF(COUNTIF(Invoices!Y:Z,A938)&lt;&gt;0,IF(COUNTIF(Invoices!Y:Z,A938)&lt;&gt;0,SUMIF(Invoices!Y:Z,A938,Invoices!Z:Z)/COUNTIF(Invoices!Y:Z,A938),0),IF(COUNTIF(Invoices!AA:AB,A938)&lt;&gt;0,IF(COUNTIF(Invoices!AA:AB,A938)&lt;&gt;0,SUMIF(Invoices!AA:AB,A938,Invoices!AB:AB)/COUNTIF(Invoices!AA:AB,A938),0),IF(COUNTIF(Invoices!AC:AD,A938)&lt;&gt;0,IF(COUNTIF(Invoices!AC:AD,A938)&lt;&gt;0,SUMIF(Invoices!AC:AD,A938,Invoices!AD:AD)/COUNTIF(Invoices!AC:AD,A938),0),IF(COUNTIF(Invoices!AE:AF,A938)&lt;&gt;0,IF(COUNTIF(Invoices!AE:AF,A938)&lt;&gt;0,SUMIF(Invoices!AE:AF,A938,Invoices!AF:AF)/COUNTIF(Invoices!AE:AF,A938),0),IF(COUNTIF(Invoices!AG:AH,A938)&lt;&gt;0,IF(COUNTIF(Invoices!AG:AH,A938)&lt;&gt;0,SUMIF(Invoices!AG:AH,A938,Invoices!AH:AH)/COUNTIF(Invoices!AG:AH,A938),0),IF(COUNTIF(Invoices!AI:AJ,A938)&lt;&gt;0,IF(COUNTIF(Invoices!AI:AJ,A938)&lt;&gt;0,SUMIF(Invoices!AI:AJ,A938,Invoices!AJ:AJ)/COUNTIF(Invoices!AI:AJ,A938),0),IF(COUNTIF(Invoices!AK:AL,A938)&lt;&gt;0,IF(COUNTIF(Invoices!AK:AL,A938)&lt;&gt;0,SUMIF(Invoices!AK:AL,A938,Invoices!AL:AL)/COUNTIF(Invoices!AK:AL,A938),0),IF(COUNTIF(Invoices!AM:AN,A938)&lt;&gt;0,IF(COUNTIF(Invoices!AM:AN,A938)&lt;&gt;0,SUMIF(Invoices!AM:AN,A938,Invoices!AN:AN)/COUNTIF(Invoices!AM:AN,A938),0),"Not Available")))))))))))))))</f>
        <v>0.99</v>
      </c>
    </row>
    <row r="939" spans="1:5" ht="13" x14ac:dyDescent="0.15">
      <c r="A939" s="6" t="s">
        <v>2121</v>
      </c>
      <c r="B939" s="6" t="s">
        <v>2122</v>
      </c>
      <c r="C939" s="6" t="s">
        <v>687</v>
      </c>
      <c r="D939" s="6" t="s">
        <v>685</v>
      </c>
      <c r="E939">
        <f ca="1">IF(COUNTIF(Invoices!K:L,A939)&lt;&gt;0,IF(COUNTIF(Invoices!K:L,A939)&lt;&gt;0,SUMIF(Invoices!K:L,A939,Invoices!L:L)/COUNTIF(Invoices!K:L,A939),0),IF(COUNTIF(Invoices!M:N,A939)&lt;&gt;0,IF(COUNTIF(Invoices!M:N,A939)&lt;&gt;0,SUMIF(Invoices!M:N,A939,Invoices!N:N)/COUNTIF(Invoices!M:N,A939),0),IF(COUNTIF(Invoices!O:P,A939)&lt;&gt;0,IF(COUNTIF(Invoices!O:P,A939)&lt;&gt;0,SUMIF(Invoices!O:P,A939,Invoices!P:P)/COUNTIF(Invoices!O:P,A939),0),IF(COUNTIF(Invoices!Q:R,A939)&lt;&gt;0,IF(COUNTIF(Invoices!Q:R,A939)&lt;&gt;0,SUMIF(Invoices!Q:R,A939,Invoices!R:R)/COUNTIF(Invoices!Q:R,A939),0),IF(COUNTIF(Invoices!S:T,A939)&lt;&gt;0,IF(COUNTIF(Invoices!S:T,A939)&lt;&gt;0,SUMIF(Invoices!S:T,A939,Invoices!T:T)/COUNTIF(Invoices!S:T,A939),0),IF(COUNTIF(Invoices!U:V,A939)&lt;&gt;0,IF(COUNTIF(Invoices!U:V,A939)&lt;&gt;0,SUMIF(Invoices!U:V,A939,Invoices!V:V)/COUNTIF(Invoices!U:V,A939),0),IF(COUNTIF(Invoices!W:X,A939)&lt;&gt;0,IF(COUNTIF(Invoices!W:X,A939)&lt;&gt;0,SUMIF(Invoices!W:X,A939,Invoices!X:X)/COUNTIF(Invoices!W:X,A939),0),IF(COUNTIF(Invoices!Y:Z,A939)&lt;&gt;0,IF(COUNTIF(Invoices!Y:Z,A939)&lt;&gt;0,SUMIF(Invoices!Y:Z,A939,Invoices!Z:Z)/COUNTIF(Invoices!Y:Z,A939),0),IF(COUNTIF(Invoices!AA:AB,A939)&lt;&gt;0,IF(COUNTIF(Invoices!AA:AB,A939)&lt;&gt;0,SUMIF(Invoices!AA:AB,A939,Invoices!AB:AB)/COUNTIF(Invoices!AA:AB,A939),0),IF(COUNTIF(Invoices!AC:AD,A939)&lt;&gt;0,IF(COUNTIF(Invoices!AC:AD,A939)&lt;&gt;0,SUMIF(Invoices!AC:AD,A939,Invoices!AD:AD)/COUNTIF(Invoices!AC:AD,A939),0),IF(COUNTIF(Invoices!AE:AF,A939)&lt;&gt;0,IF(COUNTIF(Invoices!AE:AF,A939)&lt;&gt;0,SUMIF(Invoices!AE:AF,A939,Invoices!AF:AF)/COUNTIF(Invoices!AE:AF,A939),0),IF(COUNTIF(Invoices!AG:AH,A939)&lt;&gt;0,IF(COUNTIF(Invoices!AG:AH,A939)&lt;&gt;0,SUMIF(Invoices!AG:AH,A939,Invoices!AH:AH)/COUNTIF(Invoices!AG:AH,A939),0),IF(COUNTIF(Invoices!AI:AJ,A939)&lt;&gt;0,IF(COUNTIF(Invoices!AI:AJ,A939)&lt;&gt;0,SUMIF(Invoices!AI:AJ,A939,Invoices!AJ:AJ)/COUNTIF(Invoices!AI:AJ,A939),0),IF(COUNTIF(Invoices!AK:AL,A939)&lt;&gt;0,IF(COUNTIF(Invoices!AK:AL,A939)&lt;&gt;0,SUMIF(Invoices!AK:AL,A939,Invoices!AL:AL)/COUNTIF(Invoices!AK:AL,A939),0),IF(COUNTIF(Invoices!AM:AN,A939)&lt;&gt;0,IF(COUNTIF(Invoices!AM:AN,A939)&lt;&gt;0,SUMIF(Invoices!AM:AN,A939,Invoices!AN:AN)/COUNTIF(Invoices!AM:AN,A939),0),"Not Available")))))))))))))))</f>
        <v>0.99</v>
      </c>
    </row>
    <row r="940" spans="1:5" ht="13" x14ac:dyDescent="0.15">
      <c r="A940" s="6" t="s">
        <v>2123</v>
      </c>
      <c r="C940" s="6" t="s">
        <v>804</v>
      </c>
      <c r="D940" s="6" t="s">
        <v>677</v>
      </c>
      <c r="E940" t="str">
        <f>IF(COUNTIF(Invoices!K:L,A940)&lt;&gt;0,IF(COUNTIF(Invoices!K:L,A940)&lt;&gt;0,SUMIF(Invoices!K:L,A940,Invoices!L:L)/COUNTIF(Invoices!K:L,A940),0),IF(COUNTIF(Invoices!M:N,A940)&lt;&gt;0,IF(COUNTIF(Invoices!M:N,A940)&lt;&gt;0,SUMIF(Invoices!M:N,A940,Invoices!N:N)/COUNTIF(Invoices!M:N,A940),0),IF(COUNTIF(Invoices!O:P,A940)&lt;&gt;0,IF(COUNTIF(Invoices!O:P,A940)&lt;&gt;0,SUMIF(Invoices!O:P,A940,Invoices!P:P)/COUNTIF(Invoices!O:P,A940),0),IF(COUNTIF(Invoices!Q:R,A940)&lt;&gt;0,IF(COUNTIF(Invoices!Q:R,A940)&lt;&gt;0,SUMIF(Invoices!Q:R,A940,Invoices!R:R)/COUNTIF(Invoices!Q:R,A940),0),IF(COUNTIF(Invoices!S:T,A940)&lt;&gt;0,IF(COUNTIF(Invoices!S:T,A940)&lt;&gt;0,SUMIF(Invoices!S:T,A940,Invoices!T:T)/COUNTIF(Invoices!S:T,A940),0),IF(COUNTIF(Invoices!U:V,A940)&lt;&gt;0,IF(COUNTIF(Invoices!U:V,A940)&lt;&gt;0,SUMIF(Invoices!U:V,A940,Invoices!V:V)/COUNTIF(Invoices!U:V,A940),0),IF(COUNTIF(Invoices!W:X,A940)&lt;&gt;0,IF(COUNTIF(Invoices!W:X,A940)&lt;&gt;0,SUMIF(Invoices!W:X,A940,Invoices!X:X)/COUNTIF(Invoices!W:X,A940),0),IF(COUNTIF(Invoices!Y:Z,A940)&lt;&gt;0,IF(COUNTIF(Invoices!Y:Z,A940)&lt;&gt;0,SUMIF(Invoices!Y:Z,A940,Invoices!Z:Z)/COUNTIF(Invoices!Y:Z,A940),0),IF(COUNTIF(Invoices!AA:AB,A940)&lt;&gt;0,IF(COUNTIF(Invoices!AA:AB,A940)&lt;&gt;0,SUMIF(Invoices!AA:AB,A940,Invoices!AB:AB)/COUNTIF(Invoices!AA:AB,A940),0),IF(COUNTIF(Invoices!AC:AD,A940)&lt;&gt;0,IF(COUNTIF(Invoices!AC:AD,A940)&lt;&gt;0,SUMIF(Invoices!AC:AD,A940,Invoices!AD:AD)/COUNTIF(Invoices!AC:AD,A940),0),IF(COUNTIF(Invoices!AE:AF,A940)&lt;&gt;0,IF(COUNTIF(Invoices!AE:AF,A940)&lt;&gt;0,SUMIF(Invoices!AE:AF,A940,Invoices!AF:AF)/COUNTIF(Invoices!AE:AF,A940),0),IF(COUNTIF(Invoices!AG:AH,A940)&lt;&gt;0,IF(COUNTIF(Invoices!AG:AH,A940)&lt;&gt;0,SUMIF(Invoices!AG:AH,A940,Invoices!AH:AH)/COUNTIF(Invoices!AG:AH,A940),0),IF(COUNTIF(Invoices!AI:AJ,A940)&lt;&gt;0,IF(COUNTIF(Invoices!AI:AJ,A940)&lt;&gt;0,SUMIF(Invoices!AI:AJ,A940,Invoices!AJ:AJ)/COUNTIF(Invoices!AI:AJ,A940),0),IF(COUNTIF(Invoices!AK:AL,A940)&lt;&gt;0,IF(COUNTIF(Invoices!AK:AL,A940)&lt;&gt;0,SUMIF(Invoices!AK:AL,A940,Invoices!AL:AL)/COUNTIF(Invoices!AK:AL,A940),0),IF(COUNTIF(Invoices!AM:AN,A940)&lt;&gt;0,IF(COUNTIF(Invoices!AM:AN,A940)&lt;&gt;0,SUMIF(Invoices!AM:AN,A940,Invoices!AN:AN)/COUNTIF(Invoices!AM:AN,A940),0),"Not Available")))))))))))))))</f>
        <v>Not Available</v>
      </c>
    </row>
    <row r="941" spans="1:5" ht="13" x14ac:dyDescent="0.15">
      <c r="A941" s="6" t="s">
        <v>2124</v>
      </c>
      <c r="B941" s="6" t="s">
        <v>795</v>
      </c>
      <c r="C941" s="6" t="s">
        <v>796</v>
      </c>
      <c r="D941" s="6" t="s">
        <v>797</v>
      </c>
      <c r="E941">
        <f ca="1">IF(COUNTIF(Invoices!K:L,A941)&lt;&gt;0,IF(COUNTIF(Invoices!K:L,A941)&lt;&gt;0,SUMIF(Invoices!K:L,A941,Invoices!L:L)/COUNTIF(Invoices!K:L,A941),0),IF(COUNTIF(Invoices!M:N,A941)&lt;&gt;0,IF(COUNTIF(Invoices!M:N,A941)&lt;&gt;0,SUMIF(Invoices!M:N,A941,Invoices!N:N)/COUNTIF(Invoices!M:N,A941),0),IF(COUNTIF(Invoices!O:P,A941)&lt;&gt;0,IF(COUNTIF(Invoices!O:P,A941)&lt;&gt;0,SUMIF(Invoices!O:P,A941,Invoices!P:P)/COUNTIF(Invoices!O:P,A941),0),IF(COUNTIF(Invoices!Q:R,A941)&lt;&gt;0,IF(COUNTIF(Invoices!Q:R,A941)&lt;&gt;0,SUMIF(Invoices!Q:R,A941,Invoices!R:R)/COUNTIF(Invoices!Q:R,A941),0),IF(COUNTIF(Invoices!S:T,A941)&lt;&gt;0,IF(COUNTIF(Invoices!S:T,A941)&lt;&gt;0,SUMIF(Invoices!S:T,A941,Invoices!T:T)/COUNTIF(Invoices!S:T,A941),0),IF(COUNTIF(Invoices!U:V,A941)&lt;&gt;0,IF(COUNTIF(Invoices!U:V,A941)&lt;&gt;0,SUMIF(Invoices!U:V,A941,Invoices!V:V)/COUNTIF(Invoices!U:V,A941),0),IF(COUNTIF(Invoices!W:X,A941)&lt;&gt;0,IF(COUNTIF(Invoices!W:X,A941)&lt;&gt;0,SUMIF(Invoices!W:X,A941,Invoices!X:X)/COUNTIF(Invoices!W:X,A941),0),IF(COUNTIF(Invoices!Y:Z,A941)&lt;&gt;0,IF(COUNTIF(Invoices!Y:Z,A941)&lt;&gt;0,SUMIF(Invoices!Y:Z,A941,Invoices!Z:Z)/COUNTIF(Invoices!Y:Z,A941),0),IF(COUNTIF(Invoices!AA:AB,A941)&lt;&gt;0,IF(COUNTIF(Invoices!AA:AB,A941)&lt;&gt;0,SUMIF(Invoices!AA:AB,A941,Invoices!AB:AB)/COUNTIF(Invoices!AA:AB,A941),0),IF(COUNTIF(Invoices!AC:AD,A941)&lt;&gt;0,IF(COUNTIF(Invoices!AC:AD,A941)&lt;&gt;0,SUMIF(Invoices!AC:AD,A941,Invoices!AD:AD)/COUNTIF(Invoices!AC:AD,A941),0),IF(COUNTIF(Invoices!AE:AF,A941)&lt;&gt;0,IF(COUNTIF(Invoices!AE:AF,A941)&lt;&gt;0,SUMIF(Invoices!AE:AF,A941,Invoices!AF:AF)/COUNTIF(Invoices!AE:AF,A941),0),IF(COUNTIF(Invoices!AG:AH,A941)&lt;&gt;0,IF(COUNTIF(Invoices!AG:AH,A941)&lt;&gt;0,SUMIF(Invoices!AG:AH,A941,Invoices!AH:AH)/COUNTIF(Invoices!AG:AH,A941),0),IF(COUNTIF(Invoices!AI:AJ,A941)&lt;&gt;0,IF(COUNTIF(Invoices!AI:AJ,A941)&lt;&gt;0,SUMIF(Invoices!AI:AJ,A941,Invoices!AJ:AJ)/COUNTIF(Invoices!AI:AJ,A941),0),IF(COUNTIF(Invoices!AK:AL,A941)&lt;&gt;0,IF(COUNTIF(Invoices!AK:AL,A941)&lt;&gt;0,SUMIF(Invoices!AK:AL,A941,Invoices!AL:AL)/COUNTIF(Invoices!AK:AL,A941),0),IF(COUNTIF(Invoices!AM:AN,A941)&lt;&gt;0,IF(COUNTIF(Invoices!AM:AN,A941)&lt;&gt;0,SUMIF(Invoices!AM:AN,A941,Invoices!AN:AN)/COUNTIF(Invoices!AM:AN,A941),0),"Not Available")))))))))))))))</f>
        <v>0.99</v>
      </c>
    </row>
    <row r="942" spans="1:5" ht="13" x14ac:dyDescent="0.15">
      <c r="A942" s="6" t="s">
        <v>2125</v>
      </c>
      <c r="B942" s="6" t="s">
        <v>562</v>
      </c>
      <c r="C942" s="6" t="s">
        <v>812</v>
      </c>
      <c r="D942" s="6" t="s">
        <v>562</v>
      </c>
      <c r="E942">
        <f ca="1">IF(COUNTIF(Invoices!K:L,A942)&lt;&gt;0,IF(COUNTIF(Invoices!K:L,A942)&lt;&gt;0,SUMIF(Invoices!K:L,A942,Invoices!L:L)/COUNTIF(Invoices!K:L,A942),0),IF(COUNTIF(Invoices!M:N,A942)&lt;&gt;0,IF(COUNTIF(Invoices!M:N,A942)&lt;&gt;0,SUMIF(Invoices!M:N,A942,Invoices!N:N)/COUNTIF(Invoices!M:N,A942),0),IF(COUNTIF(Invoices!O:P,A942)&lt;&gt;0,IF(COUNTIF(Invoices!O:P,A942)&lt;&gt;0,SUMIF(Invoices!O:P,A942,Invoices!P:P)/COUNTIF(Invoices!O:P,A942),0),IF(COUNTIF(Invoices!Q:R,A942)&lt;&gt;0,IF(COUNTIF(Invoices!Q:R,A942)&lt;&gt;0,SUMIF(Invoices!Q:R,A942,Invoices!R:R)/COUNTIF(Invoices!Q:R,A942),0),IF(COUNTIF(Invoices!S:T,A942)&lt;&gt;0,IF(COUNTIF(Invoices!S:T,A942)&lt;&gt;0,SUMIF(Invoices!S:T,A942,Invoices!T:T)/COUNTIF(Invoices!S:T,A942),0),IF(COUNTIF(Invoices!U:V,A942)&lt;&gt;0,IF(COUNTIF(Invoices!U:V,A942)&lt;&gt;0,SUMIF(Invoices!U:V,A942,Invoices!V:V)/COUNTIF(Invoices!U:V,A942),0),IF(COUNTIF(Invoices!W:X,A942)&lt;&gt;0,IF(COUNTIF(Invoices!W:X,A942)&lt;&gt;0,SUMIF(Invoices!W:X,A942,Invoices!X:X)/COUNTIF(Invoices!W:X,A942),0),IF(COUNTIF(Invoices!Y:Z,A942)&lt;&gt;0,IF(COUNTIF(Invoices!Y:Z,A942)&lt;&gt;0,SUMIF(Invoices!Y:Z,A942,Invoices!Z:Z)/COUNTIF(Invoices!Y:Z,A942),0),IF(COUNTIF(Invoices!AA:AB,A942)&lt;&gt;0,IF(COUNTIF(Invoices!AA:AB,A942)&lt;&gt;0,SUMIF(Invoices!AA:AB,A942,Invoices!AB:AB)/COUNTIF(Invoices!AA:AB,A942),0),IF(COUNTIF(Invoices!AC:AD,A942)&lt;&gt;0,IF(COUNTIF(Invoices!AC:AD,A942)&lt;&gt;0,SUMIF(Invoices!AC:AD,A942,Invoices!AD:AD)/COUNTIF(Invoices!AC:AD,A942),0),IF(COUNTIF(Invoices!AE:AF,A942)&lt;&gt;0,IF(COUNTIF(Invoices!AE:AF,A942)&lt;&gt;0,SUMIF(Invoices!AE:AF,A942,Invoices!AF:AF)/COUNTIF(Invoices!AE:AF,A942),0),IF(COUNTIF(Invoices!AG:AH,A942)&lt;&gt;0,IF(COUNTIF(Invoices!AG:AH,A942)&lt;&gt;0,SUMIF(Invoices!AG:AH,A942,Invoices!AH:AH)/COUNTIF(Invoices!AG:AH,A942),0),IF(COUNTIF(Invoices!AI:AJ,A942)&lt;&gt;0,IF(COUNTIF(Invoices!AI:AJ,A942)&lt;&gt;0,SUMIF(Invoices!AI:AJ,A942,Invoices!AJ:AJ)/COUNTIF(Invoices!AI:AJ,A942),0),IF(COUNTIF(Invoices!AK:AL,A942)&lt;&gt;0,IF(COUNTIF(Invoices!AK:AL,A942)&lt;&gt;0,SUMIF(Invoices!AK:AL,A942,Invoices!AL:AL)/COUNTIF(Invoices!AK:AL,A942),0),IF(COUNTIF(Invoices!AM:AN,A942)&lt;&gt;0,IF(COUNTIF(Invoices!AM:AN,A942)&lt;&gt;0,SUMIF(Invoices!AM:AN,A942,Invoices!AN:AN)/COUNTIF(Invoices!AM:AN,A942),0),"Not Available")))))))))))))))</f>
        <v>0.99</v>
      </c>
    </row>
    <row r="943" spans="1:5" ht="13" x14ac:dyDescent="0.15">
      <c r="A943" s="6" t="s">
        <v>2126</v>
      </c>
      <c r="B943" s="6" t="s">
        <v>1296</v>
      </c>
      <c r="C943" s="6" t="s">
        <v>1270</v>
      </c>
      <c r="D943" s="6" t="s">
        <v>587</v>
      </c>
      <c r="E943" t="str">
        <f>IF(COUNTIF(Invoices!K:L,A943)&lt;&gt;0,IF(COUNTIF(Invoices!K:L,A943)&lt;&gt;0,SUMIF(Invoices!K:L,A943,Invoices!L:L)/COUNTIF(Invoices!K:L,A943),0),IF(COUNTIF(Invoices!M:N,A943)&lt;&gt;0,IF(COUNTIF(Invoices!M:N,A943)&lt;&gt;0,SUMIF(Invoices!M:N,A943,Invoices!N:N)/COUNTIF(Invoices!M:N,A943),0),IF(COUNTIF(Invoices!O:P,A943)&lt;&gt;0,IF(COUNTIF(Invoices!O:P,A943)&lt;&gt;0,SUMIF(Invoices!O:P,A943,Invoices!P:P)/COUNTIF(Invoices!O:P,A943),0),IF(COUNTIF(Invoices!Q:R,A943)&lt;&gt;0,IF(COUNTIF(Invoices!Q:R,A943)&lt;&gt;0,SUMIF(Invoices!Q:R,A943,Invoices!R:R)/COUNTIF(Invoices!Q:R,A943),0),IF(COUNTIF(Invoices!S:T,A943)&lt;&gt;0,IF(COUNTIF(Invoices!S:T,A943)&lt;&gt;0,SUMIF(Invoices!S:T,A943,Invoices!T:T)/COUNTIF(Invoices!S:T,A943),0),IF(COUNTIF(Invoices!U:V,A943)&lt;&gt;0,IF(COUNTIF(Invoices!U:V,A943)&lt;&gt;0,SUMIF(Invoices!U:V,A943,Invoices!V:V)/COUNTIF(Invoices!U:V,A943),0),IF(COUNTIF(Invoices!W:X,A943)&lt;&gt;0,IF(COUNTIF(Invoices!W:X,A943)&lt;&gt;0,SUMIF(Invoices!W:X,A943,Invoices!X:X)/COUNTIF(Invoices!W:X,A943),0),IF(COUNTIF(Invoices!Y:Z,A943)&lt;&gt;0,IF(COUNTIF(Invoices!Y:Z,A943)&lt;&gt;0,SUMIF(Invoices!Y:Z,A943,Invoices!Z:Z)/COUNTIF(Invoices!Y:Z,A943),0),IF(COUNTIF(Invoices!AA:AB,A943)&lt;&gt;0,IF(COUNTIF(Invoices!AA:AB,A943)&lt;&gt;0,SUMIF(Invoices!AA:AB,A943,Invoices!AB:AB)/COUNTIF(Invoices!AA:AB,A943),0),IF(COUNTIF(Invoices!AC:AD,A943)&lt;&gt;0,IF(COUNTIF(Invoices!AC:AD,A943)&lt;&gt;0,SUMIF(Invoices!AC:AD,A943,Invoices!AD:AD)/COUNTIF(Invoices!AC:AD,A943),0),IF(COUNTIF(Invoices!AE:AF,A943)&lt;&gt;0,IF(COUNTIF(Invoices!AE:AF,A943)&lt;&gt;0,SUMIF(Invoices!AE:AF,A943,Invoices!AF:AF)/COUNTIF(Invoices!AE:AF,A943),0),IF(COUNTIF(Invoices!AG:AH,A943)&lt;&gt;0,IF(COUNTIF(Invoices!AG:AH,A943)&lt;&gt;0,SUMIF(Invoices!AG:AH,A943,Invoices!AH:AH)/COUNTIF(Invoices!AG:AH,A943),0),IF(COUNTIF(Invoices!AI:AJ,A943)&lt;&gt;0,IF(COUNTIF(Invoices!AI:AJ,A943)&lt;&gt;0,SUMIF(Invoices!AI:AJ,A943,Invoices!AJ:AJ)/COUNTIF(Invoices!AI:AJ,A943),0),IF(COUNTIF(Invoices!AK:AL,A943)&lt;&gt;0,IF(COUNTIF(Invoices!AK:AL,A943)&lt;&gt;0,SUMIF(Invoices!AK:AL,A943,Invoices!AL:AL)/COUNTIF(Invoices!AK:AL,A943),0),IF(COUNTIF(Invoices!AM:AN,A943)&lt;&gt;0,IF(COUNTIF(Invoices!AM:AN,A943)&lt;&gt;0,SUMIF(Invoices!AM:AN,A943,Invoices!AN:AN)/COUNTIF(Invoices!AM:AN,A943),0),"Not Available")))))))))))))))</f>
        <v>Not Available</v>
      </c>
    </row>
    <row r="944" spans="1:5" ht="13" x14ac:dyDescent="0.15">
      <c r="A944" s="6" t="s">
        <v>2127</v>
      </c>
      <c r="B944" s="6" t="s">
        <v>893</v>
      </c>
      <c r="C944" s="6" t="s">
        <v>894</v>
      </c>
      <c r="D944" s="6" t="s">
        <v>587</v>
      </c>
      <c r="E944" t="str">
        <f>IF(COUNTIF(Invoices!K:L,A944)&lt;&gt;0,IF(COUNTIF(Invoices!K:L,A944)&lt;&gt;0,SUMIF(Invoices!K:L,A944,Invoices!L:L)/COUNTIF(Invoices!K:L,A944),0),IF(COUNTIF(Invoices!M:N,A944)&lt;&gt;0,IF(COUNTIF(Invoices!M:N,A944)&lt;&gt;0,SUMIF(Invoices!M:N,A944,Invoices!N:N)/COUNTIF(Invoices!M:N,A944),0),IF(COUNTIF(Invoices!O:P,A944)&lt;&gt;0,IF(COUNTIF(Invoices!O:P,A944)&lt;&gt;0,SUMIF(Invoices!O:P,A944,Invoices!P:P)/COUNTIF(Invoices!O:P,A944),0),IF(COUNTIF(Invoices!Q:R,A944)&lt;&gt;0,IF(COUNTIF(Invoices!Q:R,A944)&lt;&gt;0,SUMIF(Invoices!Q:R,A944,Invoices!R:R)/COUNTIF(Invoices!Q:R,A944),0),IF(COUNTIF(Invoices!S:T,A944)&lt;&gt;0,IF(COUNTIF(Invoices!S:T,A944)&lt;&gt;0,SUMIF(Invoices!S:T,A944,Invoices!T:T)/COUNTIF(Invoices!S:T,A944),0),IF(COUNTIF(Invoices!U:V,A944)&lt;&gt;0,IF(COUNTIF(Invoices!U:V,A944)&lt;&gt;0,SUMIF(Invoices!U:V,A944,Invoices!V:V)/COUNTIF(Invoices!U:V,A944),0),IF(COUNTIF(Invoices!W:X,A944)&lt;&gt;0,IF(COUNTIF(Invoices!W:X,A944)&lt;&gt;0,SUMIF(Invoices!W:X,A944,Invoices!X:X)/COUNTIF(Invoices!W:X,A944),0),IF(COUNTIF(Invoices!Y:Z,A944)&lt;&gt;0,IF(COUNTIF(Invoices!Y:Z,A944)&lt;&gt;0,SUMIF(Invoices!Y:Z,A944,Invoices!Z:Z)/COUNTIF(Invoices!Y:Z,A944),0),IF(COUNTIF(Invoices!AA:AB,A944)&lt;&gt;0,IF(COUNTIF(Invoices!AA:AB,A944)&lt;&gt;0,SUMIF(Invoices!AA:AB,A944,Invoices!AB:AB)/COUNTIF(Invoices!AA:AB,A944),0),IF(COUNTIF(Invoices!AC:AD,A944)&lt;&gt;0,IF(COUNTIF(Invoices!AC:AD,A944)&lt;&gt;0,SUMIF(Invoices!AC:AD,A944,Invoices!AD:AD)/COUNTIF(Invoices!AC:AD,A944),0),IF(COUNTIF(Invoices!AE:AF,A944)&lt;&gt;0,IF(COUNTIF(Invoices!AE:AF,A944)&lt;&gt;0,SUMIF(Invoices!AE:AF,A944,Invoices!AF:AF)/COUNTIF(Invoices!AE:AF,A944),0),IF(COUNTIF(Invoices!AG:AH,A944)&lt;&gt;0,IF(COUNTIF(Invoices!AG:AH,A944)&lt;&gt;0,SUMIF(Invoices!AG:AH,A944,Invoices!AH:AH)/COUNTIF(Invoices!AG:AH,A944),0),IF(COUNTIF(Invoices!AI:AJ,A944)&lt;&gt;0,IF(COUNTIF(Invoices!AI:AJ,A944)&lt;&gt;0,SUMIF(Invoices!AI:AJ,A944,Invoices!AJ:AJ)/COUNTIF(Invoices!AI:AJ,A944),0),IF(COUNTIF(Invoices!AK:AL,A944)&lt;&gt;0,IF(COUNTIF(Invoices!AK:AL,A944)&lt;&gt;0,SUMIF(Invoices!AK:AL,A944,Invoices!AL:AL)/COUNTIF(Invoices!AK:AL,A944),0),IF(COUNTIF(Invoices!AM:AN,A944)&lt;&gt;0,IF(COUNTIF(Invoices!AM:AN,A944)&lt;&gt;0,SUMIF(Invoices!AM:AN,A944,Invoices!AN:AN)/COUNTIF(Invoices!AM:AN,A944),0),"Not Available")))))))))))))))</f>
        <v>Not Available</v>
      </c>
    </row>
    <row r="945" spans="1:5" ht="13" x14ac:dyDescent="0.15">
      <c r="A945" s="6" t="s">
        <v>2128</v>
      </c>
      <c r="B945" s="6" t="s">
        <v>2129</v>
      </c>
      <c r="C945" s="6" t="s">
        <v>752</v>
      </c>
      <c r="D945" s="6" t="s">
        <v>562</v>
      </c>
      <c r="E945">
        <f ca="1">IF(COUNTIF(Invoices!K:L,A945)&lt;&gt;0,IF(COUNTIF(Invoices!K:L,A945)&lt;&gt;0,SUMIF(Invoices!K:L,A945,Invoices!L:L)/COUNTIF(Invoices!K:L,A945),0),IF(COUNTIF(Invoices!M:N,A945)&lt;&gt;0,IF(COUNTIF(Invoices!M:N,A945)&lt;&gt;0,SUMIF(Invoices!M:N,A945,Invoices!N:N)/COUNTIF(Invoices!M:N,A945),0),IF(COUNTIF(Invoices!O:P,A945)&lt;&gt;0,IF(COUNTIF(Invoices!O:P,A945)&lt;&gt;0,SUMIF(Invoices!O:P,A945,Invoices!P:P)/COUNTIF(Invoices!O:P,A945),0),IF(COUNTIF(Invoices!Q:R,A945)&lt;&gt;0,IF(COUNTIF(Invoices!Q:R,A945)&lt;&gt;0,SUMIF(Invoices!Q:R,A945,Invoices!R:R)/COUNTIF(Invoices!Q:R,A945),0),IF(COUNTIF(Invoices!S:T,A945)&lt;&gt;0,IF(COUNTIF(Invoices!S:T,A945)&lt;&gt;0,SUMIF(Invoices!S:T,A945,Invoices!T:T)/COUNTIF(Invoices!S:T,A945),0),IF(COUNTIF(Invoices!U:V,A945)&lt;&gt;0,IF(COUNTIF(Invoices!U:V,A945)&lt;&gt;0,SUMIF(Invoices!U:V,A945,Invoices!V:V)/COUNTIF(Invoices!U:V,A945),0),IF(COUNTIF(Invoices!W:X,A945)&lt;&gt;0,IF(COUNTIF(Invoices!W:X,A945)&lt;&gt;0,SUMIF(Invoices!W:X,A945,Invoices!X:X)/COUNTIF(Invoices!W:X,A945),0),IF(COUNTIF(Invoices!Y:Z,A945)&lt;&gt;0,IF(COUNTIF(Invoices!Y:Z,A945)&lt;&gt;0,SUMIF(Invoices!Y:Z,A945,Invoices!Z:Z)/COUNTIF(Invoices!Y:Z,A945),0),IF(COUNTIF(Invoices!AA:AB,A945)&lt;&gt;0,IF(COUNTIF(Invoices!AA:AB,A945)&lt;&gt;0,SUMIF(Invoices!AA:AB,A945,Invoices!AB:AB)/COUNTIF(Invoices!AA:AB,A945),0),IF(COUNTIF(Invoices!AC:AD,A945)&lt;&gt;0,IF(COUNTIF(Invoices!AC:AD,A945)&lt;&gt;0,SUMIF(Invoices!AC:AD,A945,Invoices!AD:AD)/COUNTIF(Invoices!AC:AD,A945),0),IF(COUNTIF(Invoices!AE:AF,A945)&lt;&gt;0,IF(COUNTIF(Invoices!AE:AF,A945)&lt;&gt;0,SUMIF(Invoices!AE:AF,A945,Invoices!AF:AF)/COUNTIF(Invoices!AE:AF,A945),0),IF(COUNTIF(Invoices!AG:AH,A945)&lt;&gt;0,IF(COUNTIF(Invoices!AG:AH,A945)&lt;&gt;0,SUMIF(Invoices!AG:AH,A945,Invoices!AH:AH)/COUNTIF(Invoices!AG:AH,A945),0),IF(COUNTIF(Invoices!AI:AJ,A945)&lt;&gt;0,IF(COUNTIF(Invoices!AI:AJ,A945)&lt;&gt;0,SUMIF(Invoices!AI:AJ,A945,Invoices!AJ:AJ)/COUNTIF(Invoices!AI:AJ,A945),0),IF(COUNTIF(Invoices!AK:AL,A945)&lt;&gt;0,IF(COUNTIF(Invoices!AK:AL,A945)&lt;&gt;0,SUMIF(Invoices!AK:AL,A945,Invoices!AL:AL)/COUNTIF(Invoices!AK:AL,A945),0),IF(COUNTIF(Invoices!AM:AN,A945)&lt;&gt;0,IF(COUNTIF(Invoices!AM:AN,A945)&lt;&gt;0,SUMIF(Invoices!AM:AN,A945,Invoices!AN:AN)/COUNTIF(Invoices!AM:AN,A945),0),"Not Available")))))))))))))))</f>
        <v>0.99</v>
      </c>
    </row>
    <row r="946" spans="1:5" ht="13" x14ac:dyDescent="0.15">
      <c r="A946" s="6" t="s">
        <v>2130</v>
      </c>
      <c r="B946" s="6" t="s">
        <v>2080</v>
      </c>
      <c r="C946" s="6" t="s">
        <v>1960</v>
      </c>
      <c r="D946" s="6" t="s">
        <v>912</v>
      </c>
      <c r="E946">
        <f ca="1">IF(COUNTIF(Invoices!K:L,A946)&lt;&gt;0,IF(COUNTIF(Invoices!K:L,A946)&lt;&gt;0,SUMIF(Invoices!K:L,A946,Invoices!L:L)/COUNTIF(Invoices!K:L,A946),0),IF(COUNTIF(Invoices!M:N,A946)&lt;&gt;0,IF(COUNTIF(Invoices!M:N,A946)&lt;&gt;0,SUMIF(Invoices!M:N,A946,Invoices!N:N)/COUNTIF(Invoices!M:N,A946),0),IF(COUNTIF(Invoices!O:P,A946)&lt;&gt;0,IF(COUNTIF(Invoices!O:P,A946)&lt;&gt;0,SUMIF(Invoices!O:P,A946,Invoices!P:P)/COUNTIF(Invoices!O:P,A946),0),IF(COUNTIF(Invoices!Q:R,A946)&lt;&gt;0,IF(COUNTIF(Invoices!Q:R,A946)&lt;&gt;0,SUMIF(Invoices!Q:R,A946,Invoices!R:R)/COUNTIF(Invoices!Q:R,A946),0),IF(COUNTIF(Invoices!S:T,A946)&lt;&gt;0,IF(COUNTIF(Invoices!S:T,A946)&lt;&gt;0,SUMIF(Invoices!S:T,A946,Invoices!T:T)/COUNTIF(Invoices!S:T,A946),0),IF(COUNTIF(Invoices!U:V,A946)&lt;&gt;0,IF(COUNTIF(Invoices!U:V,A946)&lt;&gt;0,SUMIF(Invoices!U:V,A946,Invoices!V:V)/COUNTIF(Invoices!U:V,A946),0),IF(COUNTIF(Invoices!W:X,A946)&lt;&gt;0,IF(COUNTIF(Invoices!W:X,A946)&lt;&gt;0,SUMIF(Invoices!W:X,A946,Invoices!X:X)/COUNTIF(Invoices!W:X,A946),0),IF(COUNTIF(Invoices!Y:Z,A946)&lt;&gt;0,IF(COUNTIF(Invoices!Y:Z,A946)&lt;&gt;0,SUMIF(Invoices!Y:Z,A946,Invoices!Z:Z)/COUNTIF(Invoices!Y:Z,A946),0),IF(COUNTIF(Invoices!AA:AB,A946)&lt;&gt;0,IF(COUNTIF(Invoices!AA:AB,A946)&lt;&gt;0,SUMIF(Invoices!AA:AB,A946,Invoices!AB:AB)/COUNTIF(Invoices!AA:AB,A946),0),IF(COUNTIF(Invoices!AC:AD,A946)&lt;&gt;0,IF(COUNTIF(Invoices!AC:AD,A946)&lt;&gt;0,SUMIF(Invoices!AC:AD,A946,Invoices!AD:AD)/COUNTIF(Invoices!AC:AD,A946),0),IF(COUNTIF(Invoices!AE:AF,A946)&lt;&gt;0,IF(COUNTIF(Invoices!AE:AF,A946)&lt;&gt;0,SUMIF(Invoices!AE:AF,A946,Invoices!AF:AF)/COUNTIF(Invoices!AE:AF,A946),0),IF(COUNTIF(Invoices!AG:AH,A946)&lt;&gt;0,IF(COUNTIF(Invoices!AG:AH,A946)&lt;&gt;0,SUMIF(Invoices!AG:AH,A946,Invoices!AH:AH)/COUNTIF(Invoices!AG:AH,A946),0),IF(COUNTIF(Invoices!AI:AJ,A946)&lt;&gt;0,IF(COUNTIF(Invoices!AI:AJ,A946)&lt;&gt;0,SUMIF(Invoices!AI:AJ,A946,Invoices!AJ:AJ)/COUNTIF(Invoices!AI:AJ,A946),0),IF(COUNTIF(Invoices!AK:AL,A946)&lt;&gt;0,IF(COUNTIF(Invoices!AK:AL,A946)&lt;&gt;0,SUMIF(Invoices!AK:AL,A946,Invoices!AL:AL)/COUNTIF(Invoices!AK:AL,A946),0),IF(COUNTIF(Invoices!AM:AN,A946)&lt;&gt;0,IF(COUNTIF(Invoices!AM:AN,A946)&lt;&gt;0,SUMIF(Invoices!AM:AN,A946,Invoices!AN:AN)/COUNTIF(Invoices!AM:AN,A946),0),"Not Available")))))))))))))))</f>
        <v>0.99</v>
      </c>
    </row>
    <row r="947" spans="1:5" ht="13" x14ac:dyDescent="0.15">
      <c r="A947" s="6" t="s">
        <v>2131</v>
      </c>
      <c r="B947" s="6" t="s">
        <v>1512</v>
      </c>
      <c r="C947" s="6" t="s">
        <v>1513</v>
      </c>
      <c r="D947" s="6" t="s">
        <v>1514</v>
      </c>
      <c r="E947">
        <f ca="1">IF(COUNTIF(Invoices!K:L,A947)&lt;&gt;0,IF(COUNTIF(Invoices!K:L,A947)&lt;&gt;0,SUMIF(Invoices!K:L,A947,Invoices!L:L)/COUNTIF(Invoices!K:L,A947),0),IF(COUNTIF(Invoices!M:N,A947)&lt;&gt;0,IF(COUNTIF(Invoices!M:N,A947)&lt;&gt;0,SUMIF(Invoices!M:N,A947,Invoices!N:N)/COUNTIF(Invoices!M:N,A947),0),IF(COUNTIF(Invoices!O:P,A947)&lt;&gt;0,IF(COUNTIF(Invoices!O:P,A947)&lt;&gt;0,SUMIF(Invoices!O:P,A947,Invoices!P:P)/COUNTIF(Invoices!O:P,A947),0),IF(COUNTIF(Invoices!Q:R,A947)&lt;&gt;0,IF(COUNTIF(Invoices!Q:R,A947)&lt;&gt;0,SUMIF(Invoices!Q:R,A947,Invoices!R:R)/COUNTIF(Invoices!Q:R,A947),0),IF(COUNTIF(Invoices!S:T,A947)&lt;&gt;0,IF(COUNTIF(Invoices!S:T,A947)&lt;&gt;0,SUMIF(Invoices!S:T,A947,Invoices!T:T)/COUNTIF(Invoices!S:T,A947),0),IF(COUNTIF(Invoices!U:V,A947)&lt;&gt;0,IF(COUNTIF(Invoices!U:V,A947)&lt;&gt;0,SUMIF(Invoices!U:V,A947,Invoices!V:V)/COUNTIF(Invoices!U:V,A947),0),IF(COUNTIF(Invoices!W:X,A947)&lt;&gt;0,IF(COUNTIF(Invoices!W:X,A947)&lt;&gt;0,SUMIF(Invoices!W:X,A947,Invoices!X:X)/COUNTIF(Invoices!W:X,A947),0),IF(COUNTIF(Invoices!Y:Z,A947)&lt;&gt;0,IF(COUNTIF(Invoices!Y:Z,A947)&lt;&gt;0,SUMIF(Invoices!Y:Z,A947,Invoices!Z:Z)/COUNTIF(Invoices!Y:Z,A947),0),IF(COUNTIF(Invoices!AA:AB,A947)&lt;&gt;0,IF(COUNTIF(Invoices!AA:AB,A947)&lt;&gt;0,SUMIF(Invoices!AA:AB,A947,Invoices!AB:AB)/COUNTIF(Invoices!AA:AB,A947),0),IF(COUNTIF(Invoices!AC:AD,A947)&lt;&gt;0,IF(COUNTIF(Invoices!AC:AD,A947)&lt;&gt;0,SUMIF(Invoices!AC:AD,A947,Invoices!AD:AD)/COUNTIF(Invoices!AC:AD,A947),0),IF(COUNTIF(Invoices!AE:AF,A947)&lt;&gt;0,IF(COUNTIF(Invoices!AE:AF,A947)&lt;&gt;0,SUMIF(Invoices!AE:AF,A947,Invoices!AF:AF)/COUNTIF(Invoices!AE:AF,A947),0),IF(COUNTIF(Invoices!AG:AH,A947)&lt;&gt;0,IF(COUNTIF(Invoices!AG:AH,A947)&lt;&gt;0,SUMIF(Invoices!AG:AH,A947,Invoices!AH:AH)/COUNTIF(Invoices!AG:AH,A947),0),IF(COUNTIF(Invoices!AI:AJ,A947)&lt;&gt;0,IF(COUNTIF(Invoices!AI:AJ,A947)&lt;&gt;0,SUMIF(Invoices!AI:AJ,A947,Invoices!AJ:AJ)/COUNTIF(Invoices!AI:AJ,A947),0),IF(COUNTIF(Invoices!AK:AL,A947)&lt;&gt;0,IF(COUNTIF(Invoices!AK:AL,A947)&lt;&gt;0,SUMIF(Invoices!AK:AL,A947,Invoices!AL:AL)/COUNTIF(Invoices!AK:AL,A947),0),IF(COUNTIF(Invoices!AM:AN,A947)&lt;&gt;0,IF(COUNTIF(Invoices!AM:AN,A947)&lt;&gt;0,SUMIF(Invoices!AM:AN,A947,Invoices!AN:AN)/COUNTIF(Invoices!AM:AN,A947),0),"Not Available")))))))))))))))</f>
        <v>0.99</v>
      </c>
    </row>
    <row r="948" spans="1:5" ht="13" x14ac:dyDescent="0.15">
      <c r="A948" s="6" t="s">
        <v>2132</v>
      </c>
      <c r="B948" s="6" t="s">
        <v>1512</v>
      </c>
      <c r="C948" s="6" t="s">
        <v>1513</v>
      </c>
      <c r="D948" s="6" t="s">
        <v>1514</v>
      </c>
      <c r="E948" t="str">
        <f>IF(COUNTIF(Invoices!K:L,A948)&lt;&gt;0,IF(COUNTIF(Invoices!K:L,A948)&lt;&gt;0,SUMIF(Invoices!K:L,A948,Invoices!L:L)/COUNTIF(Invoices!K:L,A948),0),IF(COUNTIF(Invoices!M:N,A948)&lt;&gt;0,IF(COUNTIF(Invoices!M:N,A948)&lt;&gt;0,SUMIF(Invoices!M:N,A948,Invoices!N:N)/COUNTIF(Invoices!M:N,A948),0),IF(COUNTIF(Invoices!O:P,A948)&lt;&gt;0,IF(COUNTIF(Invoices!O:P,A948)&lt;&gt;0,SUMIF(Invoices!O:P,A948,Invoices!P:P)/COUNTIF(Invoices!O:P,A948),0),IF(COUNTIF(Invoices!Q:R,A948)&lt;&gt;0,IF(COUNTIF(Invoices!Q:R,A948)&lt;&gt;0,SUMIF(Invoices!Q:R,A948,Invoices!R:R)/COUNTIF(Invoices!Q:R,A948),0),IF(COUNTIF(Invoices!S:T,A948)&lt;&gt;0,IF(COUNTIF(Invoices!S:T,A948)&lt;&gt;0,SUMIF(Invoices!S:T,A948,Invoices!T:T)/COUNTIF(Invoices!S:T,A948),0),IF(COUNTIF(Invoices!U:V,A948)&lt;&gt;0,IF(COUNTIF(Invoices!U:V,A948)&lt;&gt;0,SUMIF(Invoices!U:V,A948,Invoices!V:V)/COUNTIF(Invoices!U:V,A948),0),IF(COUNTIF(Invoices!W:X,A948)&lt;&gt;0,IF(COUNTIF(Invoices!W:X,A948)&lt;&gt;0,SUMIF(Invoices!W:X,A948,Invoices!X:X)/COUNTIF(Invoices!W:X,A948),0),IF(COUNTIF(Invoices!Y:Z,A948)&lt;&gt;0,IF(COUNTIF(Invoices!Y:Z,A948)&lt;&gt;0,SUMIF(Invoices!Y:Z,A948,Invoices!Z:Z)/COUNTIF(Invoices!Y:Z,A948),0),IF(COUNTIF(Invoices!AA:AB,A948)&lt;&gt;0,IF(COUNTIF(Invoices!AA:AB,A948)&lt;&gt;0,SUMIF(Invoices!AA:AB,A948,Invoices!AB:AB)/COUNTIF(Invoices!AA:AB,A948),0),IF(COUNTIF(Invoices!AC:AD,A948)&lt;&gt;0,IF(COUNTIF(Invoices!AC:AD,A948)&lt;&gt;0,SUMIF(Invoices!AC:AD,A948,Invoices!AD:AD)/COUNTIF(Invoices!AC:AD,A948),0),IF(COUNTIF(Invoices!AE:AF,A948)&lt;&gt;0,IF(COUNTIF(Invoices!AE:AF,A948)&lt;&gt;0,SUMIF(Invoices!AE:AF,A948,Invoices!AF:AF)/COUNTIF(Invoices!AE:AF,A948),0),IF(COUNTIF(Invoices!AG:AH,A948)&lt;&gt;0,IF(COUNTIF(Invoices!AG:AH,A948)&lt;&gt;0,SUMIF(Invoices!AG:AH,A948,Invoices!AH:AH)/COUNTIF(Invoices!AG:AH,A948),0),IF(COUNTIF(Invoices!AI:AJ,A948)&lt;&gt;0,IF(COUNTIF(Invoices!AI:AJ,A948)&lt;&gt;0,SUMIF(Invoices!AI:AJ,A948,Invoices!AJ:AJ)/COUNTIF(Invoices!AI:AJ,A948),0),IF(COUNTIF(Invoices!AK:AL,A948)&lt;&gt;0,IF(COUNTIF(Invoices!AK:AL,A948)&lt;&gt;0,SUMIF(Invoices!AK:AL,A948,Invoices!AL:AL)/COUNTIF(Invoices!AK:AL,A948),0),IF(COUNTIF(Invoices!AM:AN,A948)&lt;&gt;0,IF(COUNTIF(Invoices!AM:AN,A948)&lt;&gt;0,SUMIF(Invoices!AM:AN,A948,Invoices!AN:AN)/COUNTIF(Invoices!AM:AN,A948),0),"Not Available")))))))))))))))</f>
        <v>Not Available</v>
      </c>
    </row>
    <row r="949" spans="1:5" ht="13" x14ac:dyDescent="0.15">
      <c r="A949" s="6" t="s">
        <v>2133</v>
      </c>
      <c r="C949" s="6" t="s">
        <v>768</v>
      </c>
      <c r="D949" s="6" t="s">
        <v>518</v>
      </c>
      <c r="E949" t="str">
        <f>IF(COUNTIF(Invoices!K:L,A949)&lt;&gt;0,IF(COUNTIF(Invoices!K:L,A949)&lt;&gt;0,SUMIF(Invoices!K:L,A949,Invoices!L:L)/COUNTIF(Invoices!K:L,A949),0),IF(COUNTIF(Invoices!M:N,A949)&lt;&gt;0,IF(COUNTIF(Invoices!M:N,A949)&lt;&gt;0,SUMIF(Invoices!M:N,A949,Invoices!N:N)/COUNTIF(Invoices!M:N,A949),0),IF(COUNTIF(Invoices!O:P,A949)&lt;&gt;0,IF(COUNTIF(Invoices!O:P,A949)&lt;&gt;0,SUMIF(Invoices!O:P,A949,Invoices!P:P)/COUNTIF(Invoices!O:P,A949),0),IF(COUNTIF(Invoices!Q:R,A949)&lt;&gt;0,IF(COUNTIF(Invoices!Q:R,A949)&lt;&gt;0,SUMIF(Invoices!Q:R,A949,Invoices!R:R)/COUNTIF(Invoices!Q:R,A949),0),IF(COUNTIF(Invoices!S:T,A949)&lt;&gt;0,IF(COUNTIF(Invoices!S:T,A949)&lt;&gt;0,SUMIF(Invoices!S:T,A949,Invoices!T:T)/COUNTIF(Invoices!S:T,A949),0),IF(COUNTIF(Invoices!U:V,A949)&lt;&gt;0,IF(COUNTIF(Invoices!U:V,A949)&lt;&gt;0,SUMIF(Invoices!U:V,A949,Invoices!V:V)/COUNTIF(Invoices!U:V,A949),0),IF(COUNTIF(Invoices!W:X,A949)&lt;&gt;0,IF(COUNTIF(Invoices!W:X,A949)&lt;&gt;0,SUMIF(Invoices!W:X,A949,Invoices!X:X)/COUNTIF(Invoices!W:X,A949),0),IF(COUNTIF(Invoices!Y:Z,A949)&lt;&gt;0,IF(COUNTIF(Invoices!Y:Z,A949)&lt;&gt;0,SUMIF(Invoices!Y:Z,A949,Invoices!Z:Z)/COUNTIF(Invoices!Y:Z,A949),0),IF(COUNTIF(Invoices!AA:AB,A949)&lt;&gt;0,IF(COUNTIF(Invoices!AA:AB,A949)&lt;&gt;0,SUMIF(Invoices!AA:AB,A949,Invoices!AB:AB)/COUNTIF(Invoices!AA:AB,A949),0),IF(COUNTIF(Invoices!AC:AD,A949)&lt;&gt;0,IF(COUNTIF(Invoices!AC:AD,A949)&lt;&gt;0,SUMIF(Invoices!AC:AD,A949,Invoices!AD:AD)/COUNTIF(Invoices!AC:AD,A949),0),IF(COUNTIF(Invoices!AE:AF,A949)&lt;&gt;0,IF(COUNTIF(Invoices!AE:AF,A949)&lt;&gt;0,SUMIF(Invoices!AE:AF,A949,Invoices!AF:AF)/COUNTIF(Invoices!AE:AF,A949),0),IF(COUNTIF(Invoices!AG:AH,A949)&lt;&gt;0,IF(COUNTIF(Invoices!AG:AH,A949)&lt;&gt;0,SUMIF(Invoices!AG:AH,A949,Invoices!AH:AH)/COUNTIF(Invoices!AG:AH,A949),0),IF(COUNTIF(Invoices!AI:AJ,A949)&lt;&gt;0,IF(COUNTIF(Invoices!AI:AJ,A949)&lt;&gt;0,SUMIF(Invoices!AI:AJ,A949,Invoices!AJ:AJ)/COUNTIF(Invoices!AI:AJ,A949),0),IF(COUNTIF(Invoices!AK:AL,A949)&lt;&gt;0,IF(COUNTIF(Invoices!AK:AL,A949)&lt;&gt;0,SUMIF(Invoices!AK:AL,A949,Invoices!AL:AL)/COUNTIF(Invoices!AK:AL,A949),0),IF(COUNTIF(Invoices!AM:AN,A949)&lt;&gt;0,IF(COUNTIF(Invoices!AM:AN,A949)&lt;&gt;0,SUMIF(Invoices!AM:AN,A949,Invoices!AN:AN)/COUNTIF(Invoices!AM:AN,A949),0),"Not Available")))))))))))))))</f>
        <v>Not Available</v>
      </c>
    </row>
    <row r="950" spans="1:5" ht="13" x14ac:dyDescent="0.15">
      <c r="A950" s="6" t="s">
        <v>2134</v>
      </c>
      <c r="B950" s="6" t="s">
        <v>2135</v>
      </c>
      <c r="C950" s="6" t="s">
        <v>629</v>
      </c>
      <c r="D950" s="6" t="s">
        <v>630</v>
      </c>
      <c r="E950">
        <f ca="1">IF(COUNTIF(Invoices!K:L,A950)&lt;&gt;0,IF(COUNTIF(Invoices!K:L,A950)&lt;&gt;0,SUMIF(Invoices!K:L,A950,Invoices!L:L)/COUNTIF(Invoices!K:L,A950),0),IF(COUNTIF(Invoices!M:N,A950)&lt;&gt;0,IF(COUNTIF(Invoices!M:N,A950)&lt;&gt;0,SUMIF(Invoices!M:N,A950,Invoices!N:N)/COUNTIF(Invoices!M:N,A950),0),IF(COUNTIF(Invoices!O:P,A950)&lt;&gt;0,IF(COUNTIF(Invoices!O:P,A950)&lt;&gt;0,SUMIF(Invoices!O:P,A950,Invoices!P:P)/COUNTIF(Invoices!O:P,A950),0),IF(COUNTIF(Invoices!Q:R,A950)&lt;&gt;0,IF(COUNTIF(Invoices!Q:R,A950)&lt;&gt;0,SUMIF(Invoices!Q:R,A950,Invoices!R:R)/COUNTIF(Invoices!Q:R,A950),0),IF(COUNTIF(Invoices!S:T,A950)&lt;&gt;0,IF(COUNTIF(Invoices!S:T,A950)&lt;&gt;0,SUMIF(Invoices!S:T,A950,Invoices!T:T)/COUNTIF(Invoices!S:T,A950),0),IF(COUNTIF(Invoices!U:V,A950)&lt;&gt;0,IF(COUNTIF(Invoices!U:V,A950)&lt;&gt;0,SUMIF(Invoices!U:V,A950,Invoices!V:V)/COUNTIF(Invoices!U:V,A950),0),IF(COUNTIF(Invoices!W:X,A950)&lt;&gt;0,IF(COUNTIF(Invoices!W:X,A950)&lt;&gt;0,SUMIF(Invoices!W:X,A950,Invoices!X:X)/COUNTIF(Invoices!W:X,A950),0),IF(COUNTIF(Invoices!Y:Z,A950)&lt;&gt;0,IF(COUNTIF(Invoices!Y:Z,A950)&lt;&gt;0,SUMIF(Invoices!Y:Z,A950,Invoices!Z:Z)/COUNTIF(Invoices!Y:Z,A950),0),IF(COUNTIF(Invoices!AA:AB,A950)&lt;&gt;0,IF(COUNTIF(Invoices!AA:AB,A950)&lt;&gt;0,SUMIF(Invoices!AA:AB,A950,Invoices!AB:AB)/COUNTIF(Invoices!AA:AB,A950),0),IF(COUNTIF(Invoices!AC:AD,A950)&lt;&gt;0,IF(COUNTIF(Invoices!AC:AD,A950)&lt;&gt;0,SUMIF(Invoices!AC:AD,A950,Invoices!AD:AD)/COUNTIF(Invoices!AC:AD,A950),0),IF(COUNTIF(Invoices!AE:AF,A950)&lt;&gt;0,IF(COUNTIF(Invoices!AE:AF,A950)&lt;&gt;0,SUMIF(Invoices!AE:AF,A950,Invoices!AF:AF)/COUNTIF(Invoices!AE:AF,A950),0),IF(COUNTIF(Invoices!AG:AH,A950)&lt;&gt;0,IF(COUNTIF(Invoices!AG:AH,A950)&lt;&gt;0,SUMIF(Invoices!AG:AH,A950,Invoices!AH:AH)/COUNTIF(Invoices!AG:AH,A950),0),IF(COUNTIF(Invoices!AI:AJ,A950)&lt;&gt;0,IF(COUNTIF(Invoices!AI:AJ,A950)&lt;&gt;0,SUMIF(Invoices!AI:AJ,A950,Invoices!AJ:AJ)/COUNTIF(Invoices!AI:AJ,A950),0),IF(COUNTIF(Invoices!AK:AL,A950)&lt;&gt;0,IF(COUNTIF(Invoices!AK:AL,A950)&lt;&gt;0,SUMIF(Invoices!AK:AL,A950,Invoices!AL:AL)/COUNTIF(Invoices!AK:AL,A950),0),IF(COUNTIF(Invoices!AM:AN,A950)&lt;&gt;0,IF(COUNTIF(Invoices!AM:AN,A950)&lt;&gt;0,SUMIF(Invoices!AM:AN,A950,Invoices!AN:AN)/COUNTIF(Invoices!AM:AN,A950),0),"Not Available")))))))))))))))</f>
        <v>0.99</v>
      </c>
    </row>
    <row r="951" spans="1:5" ht="13" x14ac:dyDescent="0.15">
      <c r="A951" s="6" t="s">
        <v>2136</v>
      </c>
      <c r="C951" s="6" t="s">
        <v>517</v>
      </c>
      <c r="D951" s="6" t="s">
        <v>518</v>
      </c>
      <c r="E951" t="str">
        <f>IF(COUNTIF(Invoices!K:L,A951)&lt;&gt;0,IF(COUNTIF(Invoices!K:L,A951)&lt;&gt;0,SUMIF(Invoices!K:L,A951,Invoices!L:L)/COUNTIF(Invoices!K:L,A951),0),IF(COUNTIF(Invoices!M:N,A951)&lt;&gt;0,IF(COUNTIF(Invoices!M:N,A951)&lt;&gt;0,SUMIF(Invoices!M:N,A951,Invoices!N:N)/COUNTIF(Invoices!M:N,A951),0),IF(COUNTIF(Invoices!O:P,A951)&lt;&gt;0,IF(COUNTIF(Invoices!O:P,A951)&lt;&gt;0,SUMIF(Invoices!O:P,A951,Invoices!P:P)/COUNTIF(Invoices!O:P,A951),0),IF(COUNTIF(Invoices!Q:R,A951)&lt;&gt;0,IF(COUNTIF(Invoices!Q:R,A951)&lt;&gt;0,SUMIF(Invoices!Q:R,A951,Invoices!R:R)/COUNTIF(Invoices!Q:R,A951),0),IF(COUNTIF(Invoices!S:T,A951)&lt;&gt;0,IF(COUNTIF(Invoices!S:T,A951)&lt;&gt;0,SUMIF(Invoices!S:T,A951,Invoices!T:T)/COUNTIF(Invoices!S:T,A951),0),IF(COUNTIF(Invoices!U:V,A951)&lt;&gt;0,IF(COUNTIF(Invoices!U:V,A951)&lt;&gt;0,SUMIF(Invoices!U:V,A951,Invoices!V:V)/COUNTIF(Invoices!U:V,A951),0),IF(COUNTIF(Invoices!W:X,A951)&lt;&gt;0,IF(COUNTIF(Invoices!W:X,A951)&lt;&gt;0,SUMIF(Invoices!W:X,A951,Invoices!X:X)/COUNTIF(Invoices!W:X,A951),0),IF(COUNTIF(Invoices!Y:Z,A951)&lt;&gt;0,IF(COUNTIF(Invoices!Y:Z,A951)&lt;&gt;0,SUMIF(Invoices!Y:Z,A951,Invoices!Z:Z)/COUNTIF(Invoices!Y:Z,A951),0),IF(COUNTIF(Invoices!AA:AB,A951)&lt;&gt;0,IF(COUNTIF(Invoices!AA:AB,A951)&lt;&gt;0,SUMIF(Invoices!AA:AB,A951,Invoices!AB:AB)/COUNTIF(Invoices!AA:AB,A951),0),IF(COUNTIF(Invoices!AC:AD,A951)&lt;&gt;0,IF(COUNTIF(Invoices!AC:AD,A951)&lt;&gt;0,SUMIF(Invoices!AC:AD,A951,Invoices!AD:AD)/COUNTIF(Invoices!AC:AD,A951),0),IF(COUNTIF(Invoices!AE:AF,A951)&lt;&gt;0,IF(COUNTIF(Invoices!AE:AF,A951)&lt;&gt;0,SUMIF(Invoices!AE:AF,A951,Invoices!AF:AF)/COUNTIF(Invoices!AE:AF,A951),0),IF(COUNTIF(Invoices!AG:AH,A951)&lt;&gt;0,IF(COUNTIF(Invoices!AG:AH,A951)&lt;&gt;0,SUMIF(Invoices!AG:AH,A951,Invoices!AH:AH)/COUNTIF(Invoices!AG:AH,A951),0),IF(COUNTIF(Invoices!AI:AJ,A951)&lt;&gt;0,IF(COUNTIF(Invoices!AI:AJ,A951)&lt;&gt;0,SUMIF(Invoices!AI:AJ,A951,Invoices!AJ:AJ)/COUNTIF(Invoices!AI:AJ,A951),0),IF(COUNTIF(Invoices!AK:AL,A951)&lt;&gt;0,IF(COUNTIF(Invoices!AK:AL,A951)&lt;&gt;0,SUMIF(Invoices!AK:AL,A951,Invoices!AL:AL)/COUNTIF(Invoices!AK:AL,A951),0),IF(COUNTIF(Invoices!AM:AN,A951)&lt;&gt;0,IF(COUNTIF(Invoices!AM:AN,A951)&lt;&gt;0,SUMIF(Invoices!AM:AN,A951,Invoices!AN:AN)/COUNTIF(Invoices!AM:AN,A951),0),"Not Available")))))))))))))))</f>
        <v>Not Available</v>
      </c>
    </row>
    <row r="952" spans="1:5" ht="13" x14ac:dyDescent="0.15">
      <c r="A952" s="6" t="s">
        <v>2137</v>
      </c>
      <c r="C952" s="6" t="s">
        <v>1205</v>
      </c>
      <c r="D952" s="6" t="s">
        <v>1206</v>
      </c>
      <c r="E952">
        <f ca="1">IF(COUNTIF(Invoices!K:L,A952)&lt;&gt;0,IF(COUNTIF(Invoices!K:L,A952)&lt;&gt;0,SUMIF(Invoices!K:L,A952,Invoices!L:L)/COUNTIF(Invoices!K:L,A952),0),IF(COUNTIF(Invoices!M:N,A952)&lt;&gt;0,IF(COUNTIF(Invoices!M:N,A952)&lt;&gt;0,SUMIF(Invoices!M:N,A952,Invoices!N:N)/COUNTIF(Invoices!M:N,A952),0),IF(COUNTIF(Invoices!O:P,A952)&lt;&gt;0,IF(COUNTIF(Invoices!O:P,A952)&lt;&gt;0,SUMIF(Invoices!O:P,A952,Invoices!P:P)/COUNTIF(Invoices!O:P,A952),0),IF(COUNTIF(Invoices!Q:R,A952)&lt;&gt;0,IF(COUNTIF(Invoices!Q:R,A952)&lt;&gt;0,SUMIF(Invoices!Q:R,A952,Invoices!R:R)/COUNTIF(Invoices!Q:R,A952),0),IF(COUNTIF(Invoices!S:T,A952)&lt;&gt;0,IF(COUNTIF(Invoices!S:T,A952)&lt;&gt;0,SUMIF(Invoices!S:T,A952,Invoices!T:T)/COUNTIF(Invoices!S:T,A952),0),IF(COUNTIF(Invoices!U:V,A952)&lt;&gt;0,IF(COUNTIF(Invoices!U:V,A952)&lt;&gt;0,SUMIF(Invoices!U:V,A952,Invoices!V:V)/COUNTIF(Invoices!U:V,A952),0),IF(COUNTIF(Invoices!W:X,A952)&lt;&gt;0,IF(COUNTIF(Invoices!W:X,A952)&lt;&gt;0,SUMIF(Invoices!W:X,A952,Invoices!X:X)/COUNTIF(Invoices!W:X,A952),0),IF(COUNTIF(Invoices!Y:Z,A952)&lt;&gt;0,IF(COUNTIF(Invoices!Y:Z,A952)&lt;&gt;0,SUMIF(Invoices!Y:Z,A952,Invoices!Z:Z)/COUNTIF(Invoices!Y:Z,A952),0),IF(COUNTIF(Invoices!AA:AB,A952)&lt;&gt;0,IF(COUNTIF(Invoices!AA:AB,A952)&lt;&gt;0,SUMIF(Invoices!AA:AB,A952,Invoices!AB:AB)/COUNTIF(Invoices!AA:AB,A952),0),IF(COUNTIF(Invoices!AC:AD,A952)&lt;&gt;0,IF(COUNTIF(Invoices!AC:AD,A952)&lt;&gt;0,SUMIF(Invoices!AC:AD,A952,Invoices!AD:AD)/COUNTIF(Invoices!AC:AD,A952),0),IF(COUNTIF(Invoices!AE:AF,A952)&lt;&gt;0,IF(COUNTIF(Invoices!AE:AF,A952)&lt;&gt;0,SUMIF(Invoices!AE:AF,A952,Invoices!AF:AF)/COUNTIF(Invoices!AE:AF,A952),0),IF(COUNTIF(Invoices!AG:AH,A952)&lt;&gt;0,IF(COUNTIF(Invoices!AG:AH,A952)&lt;&gt;0,SUMIF(Invoices!AG:AH,A952,Invoices!AH:AH)/COUNTIF(Invoices!AG:AH,A952),0),IF(COUNTIF(Invoices!AI:AJ,A952)&lt;&gt;0,IF(COUNTIF(Invoices!AI:AJ,A952)&lt;&gt;0,SUMIF(Invoices!AI:AJ,A952,Invoices!AJ:AJ)/COUNTIF(Invoices!AI:AJ,A952),0),IF(COUNTIF(Invoices!AK:AL,A952)&lt;&gt;0,IF(COUNTIF(Invoices!AK:AL,A952)&lt;&gt;0,SUMIF(Invoices!AK:AL,A952,Invoices!AL:AL)/COUNTIF(Invoices!AK:AL,A952),0),IF(COUNTIF(Invoices!AM:AN,A952)&lt;&gt;0,IF(COUNTIF(Invoices!AM:AN,A952)&lt;&gt;0,SUMIF(Invoices!AM:AN,A952,Invoices!AN:AN)/COUNTIF(Invoices!AM:AN,A952),0),"Not Available")))))))))))))))</f>
        <v>0.99</v>
      </c>
    </row>
    <row r="953" spans="1:5" ht="13" x14ac:dyDescent="0.15">
      <c r="A953" s="6" t="s">
        <v>2138</v>
      </c>
      <c r="C953" s="6" t="s">
        <v>757</v>
      </c>
      <c r="D953" s="6" t="s">
        <v>758</v>
      </c>
      <c r="E953">
        <f ca="1">IF(COUNTIF(Invoices!K:L,A953)&lt;&gt;0,IF(COUNTIF(Invoices!K:L,A953)&lt;&gt;0,SUMIF(Invoices!K:L,A953,Invoices!L:L)/COUNTIF(Invoices!K:L,A953),0),IF(COUNTIF(Invoices!M:N,A953)&lt;&gt;0,IF(COUNTIF(Invoices!M:N,A953)&lt;&gt;0,SUMIF(Invoices!M:N,A953,Invoices!N:N)/COUNTIF(Invoices!M:N,A953),0),IF(COUNTIF(Invoices!O:P,A953)&lt;&gt;0,IF(COUNTIF(Invoices!O:P,A953)&lt;&gt;0,SUMIF(Invoices!O:P,A953,Invoices!P:P)/COUNTIF(Invoices!O:P,A953),0),IF(COUNTIF(Invoices!Q:R,A953)&lt;&gt;0,IF(COUNTIF(Invoices!Q:R,A953)&lt;&gt;0,SUMIF(Invoices!Q:R,A953,Invoices!R:R)/COUNTIF(Invoices!Q:R,A953),0),IF(COUNTIF(Invoices!S:T,A953)&lt;&gt;0,IF(COUNTIF(Invoices!S:T,A953)&lt;&gt;0,SUMIF(Invoices!S:T,A953,Invoices!T:T)/COUNTIF(Invoices!S:T,A953),0),IF(COUNTIF(Invoices!U:V,A953)&lt;&gt;0,IF(COUNTIF(Invoices!U:V,A953)&lt;&gt;0,SUMIF(Invoices!U:V,A953,Invoices!V:V)/COUNTIF(Invoices!U:V,A953),0),IF(COUNTIF(Invoices!W:X,A953)&lt;&gt;0,IF(COUNTIF(Invoices!W:X,A953)&lt;&gt;0,SUMIF(Invoices!W:X,A953,Invoices!X:X)/COUNTIF(Invoices!W:X,A953),0),IF(COUNTIF(Invoices!Y:Z,A953)&lt;&gt;0,IF(COUNTIF(Invoices!Y:Z,A953)&lt;&gt;0,SUMIF(Invoices!Y:Z,A953,Invoices!Z:Z)/COUNTIF(Invoices!Y:Z,A953),0),IF(COUNTIF(Invoices!AA:AB,A953)&lt;&gt;0,IF(COUNTIF(Invoices!AA:AB,A953)&lt;&gt;0,SUMIF(Invoices!AA:AB,A953,Invoices!AB:AB)/COUNTIF(Invoices!AA:AB,A953),0),IF(COUNTIF(Invoices!AC:AD,A953)&lt;&gt;0,IF(COUNTIF(Invoices!AC:AD,A953)&lt;&gt;0,SUMIF(Invoices!AC:AD,A953,Invoices!AD:AD)/COUNTIF(Invoices!AC:AD,A953),0),IF(COUNTIF(Invoices!AE:AF,A953)&lt;&gt;0,IF(COUNTIF(Invoices!AE:AF,A953)&lt;&gt;0,SUMIF(Invoices!AE:AF,A953,Invoices!AF:AF)/COUNTIF(Invoices!AE:AF,A953),0),IF(COUNTIF(Invoices!AG:AH,A953)&lt;&gt;0,IF(COUNTIF(Invoices!AG:AH,A953)&lt;&gt;0,SUMIF(Invoices!AG:AH,A953,Invoices!AH:AH)/COUNTIF(Invoices!AG:AH,A953),0),IF(COUNTIF(Invoices!AI:AJ,A953)&lt;&gt;0,IF(COUNTIF(Invoices!AI:AJ,A953)&lt;&gt;0,SUMIF(Invoices!AI:AJ,A953,Invoices!AJ:AJ)/COUNTIF(Invoices!AI:AJ,A953),0),IF(COUNTIF(Invoices!AK:AL,A953)&lt;&gt;0,IF(COUNTIF(Invoices!AK:AL,A953)&lt;&gt;0,SUMIF(Invoices!AK:AL,A953,Invoices!AL:AL)/COUNTIF(Invoices!AK:AL,A953),0),IF(COUNTIF(Invoices!AM:AN,A953)&lt;&gt;0,IF(COUNTIF(Invoices!AM:AN,A953)&lt;&gt;0,SUMIF(Invoices!AM:AN,A953,Invoices!AN:AN)/COUNTIF(Invoices!AM:AN,A953),0),"Not Available")))))))))))))))</f>
        <v>0.99</v>
      </c>
    </row>
    <row r="954" spans="1:5" ht="13" x14ac:dyDescent="0.15">
      <c r="A954" s="6" t="s">
        <v>2139</v>
      </c>
      <c r="B954" s="6" t="s">
        <v>1533</v>
      </c>
      <c r="C954" s="6" t="s">
        <v>800</v>
      </c>
      <c r="D954" s="6" t="s">
        <v>758</v>
      </c>
      <c r="E954" t="str">
        <f>IF(COUNTIF(Invoices!K:L,A954)&lt;&gt;0,IF(COUNTIF(Invoices!K:L,A954)&lt;&gt;0,SUMIF(Invoices!K:L,A954,Invoices!L:L)/COUNTIF(Invoices!K:L,A954),0),IF(COUNTIF(Invoices!M:N,A954)&lt;&gt;0,IF(COUNTIF(Invoices!M:N,A954)&lt;&gt;0,SUMIF(Invoices!M:N,A954,Invoices!N:N)/COUNTIF(Invoices!M:N,A954),0),IF(COUNTIF(Invoices!O:P,A954)&lt;&gt;0,IF(COUNTIF(Invoices!O:P,A954)&lt;&gt;0,SUMIF(Invoices!O:P,A954,Invoices!P:P)/COUNTIF(Invoices!O:P,A954),0),IF(COUNTIF(Invoices!Q:R,A954)&lt;&gt;0,IF(COUNTIF(Invoices!Q:R,A954)&lt;&gt;0,SUMIF(Invoices!Q:R,A954,Invoices!R:R)/COUNTIF(Invoices!Q:R,A954),0),IF(COUNTIF(Invoices!S:T,A954)&lt;&gt;0,IF(COUNTIF(Invoices!S:T,A954)&lt;&gt;0,SUMIF(Invoices!S:T,A954,Invoices!T:T)/COUNTIF(Invoices!S:T,A954),0),IF(COUNTIF(Invoices!U:V,A954)&lt;&gt;0,IF(COUNTIF(Invoices!U:V,A954)&lt;&gt;0,SUMIF(Invoices!U:V,A954,Invoices!V:V)/COUNTIF(Invoices!U:V,A954),0),IF(COUNTIF(Invoices!W:X,A954)&lt;&gt;0,IF(COUNTIF(Invoices!W:X,A954)&lt;&gt;0,SUMIF(Invoices!W:X,A954,Invoices!X:X)/COUNTIF(Invoices!W:X,A954),0),IF(COUNTIF(Invoices!Y:Z,A954)&lt;&gt;0,IF(COUNTIF(Invoices!Y:Z,A954)&lt;&gt;0,SUMIF(Invoices!Y:Z,A954,Invoices!Z:Z)/COUNTIF(Invoices!Y:Z,A954),0),IF(COUNTIF(Invoices!AA:AB,A954)&lt;&gt;0,IF(COUNTIF(Invoices!AA:AB,A954)&lt;&gt;0,SUMIF(Invoices!AA:AB,A954,Invoices!AB:AB)/COUNTIF(Invoices!AA:AB,A954),0),IF(COUNTIF(Invoices!AC:AD,A954)&lt;&gt;0,IF(COUNTIF(Invoices!AC:AD,A954)&lt;&gt;0,SUMIF(Invoices!AC:AD,A954,Invoices!AD:AD)/COUNTIF(Invoices!AC:AD,A954),0),IF(COUNTIF(Invoices!AE:AF,A954)&lt;&gt;0,IF(COUNTIF(Invoices!AE:AF,A954)&lt;&gt;0,SUMIF(Invoices!AE:AF,A954,Invoices!AF:AF)/COUNTIF(Invoices!AE:AF,A954),0),IF(COUNTIF(Invoices!AG:AH,A954)&lt;&gt;0,IF(COUNTIF(Invoices!AG:AH,A954)&lt;&gt;0,SUMIF(Invoices!AG:AH,A954,Invoices!AH:AH)/COUNTIF(Invoices!AG:AH,A954),0),IF(COUNTIF(Invoices!AI:AJ,A954)&lt;&gt;0,IF(COUNTIF(Invoices!AI:AJ,A954)&lt;&gt;0,SUMIF(Invoices!AI:AJ,A954,Invoices!AJ:AJ)/COUNTIF(Invoices!AI:AJ,A954),0),IF(COUNTIF(Invoices!AK:AL,A954)&lt;&gt;0,IF(COUNTIF(Invoices!AK:AL,A954)&lt;&gt;0,SUMIF(Invoices!AK:AL,A954,Invoices!AL:AL)/COUNTIF(Invoices!AK:AL,A954),0),IF(COUNTIF(Invoices!AM:AN,A954)&lt;&gt;0,IF(COUNTIF(Invoices!AM:AN,A954)&lt;&gt;0,SUMIF(Invoices!AM:AN,A954,Invoices!AN:AN)/COUNTIF(Invoices!AM:AN,A954),0),"Not Available")))))))))))))))</f>
        <v>Not Available</v>
      </c>
    </row>
    <row r="955" spans="1:5" ht="13" x14ac:dyDescent="0.15">
      <c r="A955" s="6" t="s">
        <v>2140</v>
      </c>
      <c r="C955" s="6" t="s">
        <v>762</v>
      </c>
      <c r="D955" s="6" t="s">
        <v>762</v>
      </c>
      <c r="E955">
        <f ca="1">IF(COUNTIF(Invoices!K:L,A955)&lt;&gt;0,IF(COUNTIF(Invoices!K:L,A955)&lt;&gt;0,SUMIF(Invoices!K:L,A955,Invoices!L:L)/COUNTIF(Invoices!K:L,A955),0),IF(COUNTIF(Invoices!M:N,A955)&lt;&gt;0,IF(COUNTIF(Invoices!M:N,A955)&lt;&gt;0,SUMIF(Invoices!M:N,A955,Invoices!N:N)/COUNTIF(Invoices!M:N,A955),0),IF(COUNTIF(Invoices!O:P,A955)&lt;&gt;0,IF(COUNTIF(Invoices!O:P,A955)&lt;&gt;0,SUMIF(Invoices!O:P,A955,Invoices!P:P)/COUNTIF(Invoices!O:P,A955),0),IF(COUNTIF(Invoices!Q:R,A955)&lt;&gt;0,IF(COUNTIF(Invoices!Q:R,A955)&lt;&gt;0,SUMIF(Invoices!Q:R,A955,Invoices!R:R)/COUNTIF(Invoices!Q:R,A955),0),IF(COUNTIF(Invoices!S:T,A955)&lt;&gt;0,IF(COUNTIF(Invoices!S:T,A955)&lt;&gt;0,SUMIF(Invoices!S:T,A955,Invoices!T:T)/COUNTIF(Invoices!S:T,A955),0),IF(COUNTIF(Invoices!U:V,A955)&lt;&gt;0,IF(COUNTIF(Invoices!U:V,A955)&lt;&gt;0,SUMIF(Invoices!U:V,A955,Invoices!V:V)/COUNTIF(Invoices!U:V,A955),0),IF(COUNTIF(Invoices!W:X,A955)&lt;&gt;0,IF(COUNTIF(Invoices!W:X,A955)&lt;&gt;0,SUMIF(Invoices!W:X,A955,Invoices!X:X)/COUNTIF(Invoices!W:X,A955),0),IF(COUNTIF(Invoices!Y:Z,A955)&lt;&gt;0,IF(COUNTIF(Invoices!Y:Z,A955)&lt;&gt;0,SUMIF(Invoices!Y:Z,A955,Invoices!Z:Z)/COUNTIF(Invoices!Y:Z,A955),0),IF(COUNTIF(Invoices!AA:AB,A955)&lt;&gt;0,IF(COUNTIF(Invoices!AA:AB,A955)&lt;&gt;0,SUMIF(Invoices!AA:AB,A955,Invoices!AB:AB)/COUNTIF(Invoices!AA:AB,A955),0),IF(COUNTIF(Invoices!AC:AD,A955)&lt;&gt;0,IF(COUNTIF(Invoices!AC:AD,A955)&lt;&gt;0,SUMIF(Invoices!AC:AD,A955,Invoices!AD:AD)/COUNTIF(Invoices!AC:AD,A955),0),IF(COUNTIF(Invoices!AE:AF,A955)&lt;&gt;0,IF(COUNTIF(Invoices!AE:AF,A955)&lt;&gt;0,SUMIF(Invoices!AE:AF,A955,Invoices!AF:AF)/COUNTIF(Invoices!AE:AF,A955),0),IF(COUNTIF(Invoices!AG:AH,A955)&lt;&gt;0,IF(COUNTIF(Invoices!AG:AH,A955)&lt;&gt;0,SUMIF(Invoices!AG:AH,A955,Invoices!AH:AH)/COUNTIF(Invoices!AG:AH,A955),0),IF(COUNTIF(Invoices!AI:AJ,A955)&lt;&gt;0,IF(COUNTIF(Invoices!AI:AJ,A955)&lt;&gt;0,SUMIF(Invoices!AI:AJ,A955,Invoices!AJ:AJ)/COUNTIF(Invoices!AI:AJ,A955),0),IF(COUNTIF(Invoices!AK:AL,A955)&lt;&gt;0,IF(COUNTIF(Invoices!AK:AL,A955)&lt;&gt;0,SUMIF(Invoices!AK:AL,A955,Invoices!AL:AL)/COUNTIF(Invoices!AK:AL,A955),0),IF(COUNTIF(Invoices!AM:AN,A955)&lt;&gt;0,IF(COUNTIF(Invoices!AM:AN,A955)&lt;&gt;0,SUMIF(Invoices!AM:AN,A955,Invoices!AN:AN)/COUNTIF(Invoices!AM:AN,A955),0),"Not Available")))))))))))))))</f>
        <v>0.99</v>
      </c>
    </row>
    <row r="956" spans="1:5" ht="13" x14ac:dyDescent="0.15">
      <c r="A956" s="6" t="s">
        <v>2141</v>
      </c>
      <c r="B956" s="6" t="s">
        <v>1434</v>
      </c>
      <c r="C956" s="6" t="s">
        <v>1435</v>
      </c>
      <c r="D956" s="6" t="s">
        <v>1140</v>
      </c>
      <c r="E956">
        <f ca="1">IF(COUNTIF(Invoices!K:L,A956)&lt;&gt;0,IF(COUNTIF(Invoices!K:L,A956)&lt;&gt;0,SUMIF(Invoices!K:L,A956,Invoices!L:L)/COUNTIF(Invoices!K:L,A956),0),IF(COUNTIF(Invoices!M:N,A956)&lt;&gt;0,IF(COUNTIF(Invoices!M:N,A956)&lt;&gt;0,SUMIF(Invoices!M:N,A956,Invoices!N:N)/COUNTIF(Invoices!M:N,A956),0),IF(COUNTIF(Invoices!O:P,A956)&lt;&gt;0,IF(COUNTIF(Invoices!O:P,A956)&lt;&gt;0,SUMIF(Invoices!O:P,A956,Invoices!P:P)/COUNTIF(Invoices!O:P,A956),0),IF(COUNTIF(Invoices!Q:R,A956)&lt;&gt;0,IF(COUNTIF(Invoices!Q:R,A956)&lt;&gt;0,SUMIF(Invoices!Q:R,A956,Invoices!R:R)/COUNTIF(Invoices!Q:R,A956),0),IF(COUNTIF(Invoices!S:T,A956)&lt;&gt;0,IF(COUNTIF(Invoices!S:T,A956)&lt;&gt;0,SUMIF(Invoices!S:T,A956,Invoices!T:T)/COUNTIF(Invoices!S:T,A956),0),IF(COUNTIF(Invoices!U:V,A956)&lt;&gt;0,IF(COUNTIF(Invoices!U:V,A956)&lt;&gt;0,SUMIF(Invoices!U:V,A956,Invoices!V:V)/COUNTIF(Invoices!U:V,A956),0),IF(COUNTIF(Invoices!W:X,A956)&lt;&gt;0,IF(COUNTIF(Invoices!W:X,A956)&lt;&gt;0,SUMIF(Invoices!W:X,A956,Invoices!X:X)/COUNTIF(Invoices!W:X,A956),0),IF(COUNTIF(Invoices!Y:Z,A956)&lt;&gt;0,IF(COUNTIF(Invoices!Y:Z,A956)&lt;&gt;0,SUMIF(Invoices!Y:Z,A956,Invoices!Z:Z)/COUNTIF(Invoices!Y:Z,A956),0),IF(COUNTIF(Invoices!AA:AB,A956)&lt;&gt;0,IF(COUNTIF(Invoices!AA:AB,A956)&lt;&gt;0,SUMIF(Invoices!AA:AB,A956,Invoices!AB:AB)/COUNTIF(Invoices!AA:AB,A956),0),IF(COUNTIF(Invoices!AC:AD,A956)&lt;&gt;0,IF(COUNTIF(Invoices!AC:AD,A956)&lt;&gt;0,SUMIF(Invoices!AC:AD,A956,Invoices!AD:AD)/COUNTIF(Invoices!AC:AD,A956),0),IF(COUNTIF(Invoices!AE:AF,A956)&lt;&gt;0,IF(COUNTIF(Invoices!AE:AF,A956)&lt;&gt;0,SUMIF(Invoices!AE:AF,A956,Invoices!AF:AF)/COUNTIF(Invoices!AE:AF,A956),0),IF(COUNTIF(Invoices!AG:AH,A956)&lt;&gt;0,IF(COUNTIF(Invoices!AG:AH,A956)&lt;&gt;0,SUMIF(Invoices!AG:AH,A956,Invoices!AH:AH)/COUNTIF(Invoices!AG:AH,A956),0),IF(COUNTIF(Invoices!AI:AJ,A956)&lt;&gt;0,IF(COUNTIF(Invoices!AI:AJ,A956)&lt;&gt;0,SUMIF(Invoices!AI:AJ,A956,Invoices!AJ:AJ)/COUNTIF(Invoices!AI:AJ,A956),0),IF(COUNTIF(Invoices!AK:AL,A956)&lt;&gt;0,IF(COUNTIF(Invoices!AK:AL,A956)&lt;&gt;0,SUMIF(Invoices!AK:AL,A956,Invoices!AL:AL)/COUNTIF(Invoices!AK:AL,A956),0),IF(COUNTIF(Invoices!AM:AN,A956)&lt;&gt;0,IF(COUNTIF(Invoices!AM:AN,A956)&lt;&gt;0,SUMIF(Invoices!AM:AN,A956,Invoices!AN:AN)/COUNTIF(Invoices!AM:AN,A956),0),"Not Available")))))))))))))))</f>
        <v>0.99</v>
      </c>
    </row>
    <row r="957" spans="1:5" ht="13" x14ac:dyDescent="0.15">
      <c r="A957" s="6" t="s">
        <v>2142</v>
      </c>
      <c r="C957" s="6" t="s">
        <v>2143</v>
      </c>
      <c r="D957" s="6" t="s">
        <v>535</v>
      </c>
      <c r="E957">
        <f ca="1">IF(COUNTIF(Invoices!K:L,A957)&lt;&gt;0,IF(COUNTIF(Invoices!K:L,A957)&lt;&gt;0,SUMIF(Invoices!K:L,A957,Invoices!L:L)/COUNTIF(Invoices!K:L,A957),0),IF(COUNTIF(Invoices!M:N,A957)&lt;&gt;0,IF(COUNTIF(Invoices!M:N,A957)&lt;&gt;0,SUMIF(Invoices!M:N,A957,Invoices!N:N)/COUNTIF(Invoices!M:N,A957),0),IF(COUNTIF(Invoices!O:P,A957)&lt;&gt;0,IF(COUNTIF(Invoices!O:P,A957)&lt;&gt;0,SUMIF(Invoices!O:P,A957,Invoices!P:P)/COUNTIF(Invoices!O:P,A957),0),IF(COUNTIF(Invoices!Q:R,A957)&lt;&gt;0,IF(COUNTIF(Invoices!Q:R,A957)&lt;&gt;0,SUMIF(Invoices!Q:R,A957,Invoices!R:R)/COUNTIF(Invoices!Q:R,A957),0),IF(COUNTIF(Invoices!S:T,A957)&lt;&gt;0,IF(COUNTIF(Invoices!S:T,A957)&lt;&gt;0,SUMIF(Invoices!S:T,A957,Invoices!T:T)/COUNTIF(Invoices!S:T,A957),0),IF(COUNTIF(Invoices!U:V,A957)&lt;&gt;0,IF(COUNTIF(Invoices!U:V,A957)&lt;&gt;0,SUMIF(Invoices!U:V,A957,Invoices!V:V)/COUNTIF(Invoices!U:V,A957),0),IF(COUNTIF(Invoices!W:X,A957)&lt;&gt;0,IF(COUNTIF(Invoices!W:X,A957)&lt;&gt;0,SUMIF(Invoices!W:X,A957,Invoices!X:X)/COUNTIF(Invoices!W:X,A957),0),IF(COUNTIF(Invoices!Y:Z,A957)&lt;&gt;0,IF(COUNTIF(Invoices!Y:Z,A957)&lt;&gt;0,SUMIF(Invoices!Y:Z,A957,Invoices!Z:Z)/COUNTIF(Invoices!Y:Z,A957),0),IF(COUNTIF(Invoices!AA:AB,A957)&lt;&gt;0,IF(COUNTIF(Invoices!AA:AB,A957)&lt;&gt;0,SUMIF(Invoices!AA:AB,A957,Invoices!AB:AB)/COUNTIF(Invoices!AA:AB,A957),0),IF(COUNTIF(Invoices!AC:AD,A957)&lt;&gt;0,IF(COUNTIF(Invoices!AC:AD,A957)&lt;&gt;0,SUMIF(Invoices!AC:AD,A957,Invoices!AD:AD)/COUNTIF(Invoices!AC:AD,A957),0),IF(COUNTIF(Invoices!AE:AF,A957)&lt;&gt;0,IF(COUNTIF(Invoices!AE:AF,A957)&lt;&gt;0,SUMIF(Invoices!AE:AF,A957,Invoices!AF:AF)/COUNTIF(Invoices!AE:AF,A957),0),IF(COUNTIF(Invoices!AG:AH,A957)&lt;&gt;0,IF(COUNTIF(Invoices!AG:AH,A957)&lt;&gt;0,SUMIF(Invoices!AG:AH,A957,Invoices!AH:AH)/COUNTIF(Invoices!AG:AH,A957),0),IF(COUNTIF(Invoices!AI:AJ,A957)&lt;&gt;0,IF(COUNTIF(Invoices!AI:AJ,A957)&lt;&gt;0,SUMIF(Invoices!AI:AJ,A957,Invoices!AJ:AJ)/COUNTIF(Invoices!AI:AJ,A957),0),IF(COUNTIF(Invoices!AK:AL,A957)&lt;&gt;0,IF(COUNTIF(Invoices!AK:AL,A957)&lt;&gt;0,SUMIF(Invoices!AK:AL,A957,Invoices!AL:AL)/COUNTIF(Invoices!AK:AL,A957),0),IF(COUNTIF(Invoices!AM:AN,A957)&lt;&gt;0,IF(COUNTIF(Invoices!AM:AN,A957)&lt;&gt;0,SUMIF(Invoices!AM:AN,A957,Invoices!AN:AN)/COUNTIF(Invoices!AM:AN,A957),0),"Not Available")))))))))))))))</f>
        <v>0.99</v>
      </c>
    </row>
    <row r="958" spans="1:5" ht="13" x14ac:dyDescent="0.15">
      <c r="A958" s="6" t="s">
        <v>2144</v>
      </c>
      <c r="C958" s="6" t="s">
        <v>1227</v>
      </c>
      <c r="D958" s="6" t="s">
        <v>1227</v>
      </c>
      <c r="E958">
        <f ca="1">IF(COUNTIF(Invoices!K:L,A958)&lt;&gt;0,IF(COUNTIF(Invoices!K:L,A958)&lt;&gt;0,SUMIF(Invoices!K:L,A958,Invoices!L:L)/COUNTIF(Invoices!K:L,A958),0),IF(COUNTIF(Invoices!M:N,A958)&lt;&gt;0,IF(COUNTIF(Invoices!M:N,A958)&lt;&gt;0,SUMIF(Invoices!M:N,A958,Invoices!N:N)/COUNTIF(Invoices!M:N,A958),0),IF(COUNTIF(Invoices!O:P,A958)&lt;&gt;0,IF(COUNTIF(Invoices!O:P,A958)&lt;&gt;0,SUMIF(Invoices!O:P,A958,Invoices!P:P)/COUNTIF(Invoices!O:P,A958),0),IF(COUNTIF(Invoices!Q:R,A958)&lt;&gt;0,IF(COUNTIF(Invoices!Q:R,A958)&lt;&gt;0,SUMIF(Invoices!Q:R,A958,Invoices!R:R)/COUNTIF(Invoices!Q:R,A958),0),IF(COUNTIF(Invoices!S:T,A958)&lt;&gt;0,IF(COUNTIF(Invoices!S:T,A958)&lt;&gt;0,SUMIF(Invoices!S:T,A958,Invoices!T:T)/COUNTIF(Invoices!S:T,A958),0),IF(COUNTIF(Invoices!U:V,A958)&lt;&gt;0,IF(COUNTIF(Invoices!U:V,A958)&lt;&gt;0,SUMIF(Invoices!U:V,A958,Invoices!V:V)/COUNTIF(Invoices!U:V,A958),0),IF(COUNTIF(Invoices!W:X,A958)&lt;&gt;0,IF(COUNTIF(Invoices!W:X,A958)&lt;&gt;0,SUMIF(Invoices!W:X,A958,Invoices!X:X)/COUNTIF(Invoices!W:X,A958),0),IF(COUNTIF(Invoices!Y:Z,A958)&lt;&gt;0,IF(COUNTIF(Invoices!Y:Z,A958)&lt;&gt;0,SUMIF(Invoices!Y:Z,A958,Invoices!Z:Z)/COUNTIF(Invoices!Y:Z,A958),0),IF(COUNTIF(Invoices!AA:AB,A958)&lt;&gt;0,IF(COUNTIF(Invoices!AA:AB,A958)&lt;&gt;0,SUMIF(Invoices!AA:AB,A958,Invoices!AB:AB)/COUNTIF(Invoices!AA:AB,A958),0),IF(COUNTIF(Invoices!AC:AD,A958)&lt;&gt;0,IF(COUNTIF(Invoices!AC:AD,A958)&lt;&gt;0,SUMIF(Invoices!AC:AD,A958,Invoices!AD:AD)/COUNTIF(Invoices!AC:AD,A958),0),IF(COUNTIF(Invoices!AE:AF,A958)&lt;&gt;0,IF(COUNTIF(Invoices!AE:AF,A958)&lt;&gt;0,SUMIF(Invoices!AE:AF,A958,Invoices!AF:AF)/COUNTIF(Invoices!AE:AF,A958),0),IF(COUNTIF(Invoices!AG:AH,A958)&lt;&gt;0,IF(COUNTIF(Invoices!AG:AH,A958)&lt;&gt;0,SUMIF(Invoices!AG:AH,A958,Invoices!AH:AH)/COUNTIF(Invoices!AG:AH,A958),0),IF(COUNTIF(Invoices!AI:AJ,A958)&lt;&gt;0,IF(COUNTIF(Invoices!AI:AJ,A958)&lt;&gt;0,SUMIF(Invoices!AI:AJ,A958,Invoices!AJ:AJ)/COUNTIF(Invoices!AI:AJ,A958),0),IF(COUNTIF(Invoices!AK:AL,A958)&lt;&gt;0,IF(COUNTIF(Invoices!AK:AL,A958)&lt;&gt;0,SUMIF(Invoices!AK:AL,A958,Invoices!AL:AL)/COUNTIF(Invoices!AK:AL,A958),0),IF(COUNTIF(Invoices!AM:AN,A958)&lt;&gt;0,IF(COUNTIF(Invoices!AM:AN,A958)&lt;&gt;0,SUMIF(Invoices!AM:AN,A958,Invoices!AN:AN)/COUNTIF(Invoices!AM:AN,A958),0),"Not Available")))))))))))))))</f>
        <v>0.99</v>
      </c>
    </row>
    <row r="959" spans="1:5" ht="13" x14ac:dyDescent="0.15">
      <c r="A959" s="6" t="s">
        <v>2145</v>
      </c>
      <c r="C959" s="6" t="s">
        <v>524</v>
      </c>
      <c r="D959" s="6" t="s">
        <v>518</v>
      </c>
      <c r="E959" t="str">
        <f>IF(COUNTIF(Invoices!K:L,A959)&lt;&gt;0,IF(COUNTIF(Invoices!K:L,A959)&lt;&gt;0,SUMIF(Invoices!K:L,A959,Invoices!L:L)/COUNTIF(Invoices!K:L,A959),0),IF(COUNTIF(Invoices!M:N,A959)&lt;&gt;0,IF(COUNTIF(Invoices!M:N,A959)&lt;&gt;0,SUMIF(Invoices!M:N,A959,Invoices!N:N)/COUNTIF(Invoices!M:N,A959),0),IF(COUNTIF(Invoices!O:P,A959)&lt;&gt;0,IF(COUNTIF(Invoices!O:P,A959)&lt;&gt;0,SUMIF(Invoices!O:P,A959,Invoices!P:P)/COUNTIF(Invoices!O:P,A959),0),IF(COUNTIF(Invoices!Q:R,A959)&lt;&gt;0,IF(COUNTIF(Invoices!Q:R,A959)&lt;&gt;0,SUMIF(Invoices!Q:R,A959,Invoices!R:R)/COUNTIF(Invoices!Q:R,A959),0),IF(COUNTIF(Invoices!S:T,A959)&lt;&gt;0,IF(COUNTIF(Invoices!S:T,A959)&lt;&gt;0,SUMIF(Invoices!S:T,A959,Invoices!T:T)/COUNTIF(Invoices!S:T,A959),0),IF(COUNTIF(Invoices!U:V,A959)&lt;&gt;0,IF(COUNTIF(Invoices!U:V,A959)&lt;&gt;0,SUMIF(Invoices!U:V,A959,Invoices!V:V)/COUNTIF(Invoices!U:V,A959),0),IF(COUNTIF(Invoices!W:X,A959)&lt;&gt;0,IF(COUNTIF(Invoices!W:X,A959)&lt;&gt;0,SUMIF(Invoices!W:X,A959,Invoices!X:X)/COUNTIF(Invoices!W:X,A959),0),IF(COUNTIF(Invoices!Y:Z,A959)&lt;&gt;0,IF(COUNTIF(Invoices!Y:Z,A959)&lt;&gt;0,SUMIF(Invoices!Y:Z,A959,Invoices!Z:Z)/COUNTIF(Invoices!Y:Z,A959),0),IF(COUNTIF(Invoices!AA:AB,A959)&lt;&gt;0,IF(COUNTIF(Invoices!AA:AB,A959)&lt;&gt;0,SUMIF(Invoices!AA:AB,A959,Invoices!AB:AB)/COUNTIF(Invoices!AA:AB,A959),0),IF(COUNTIF(Invoices!AC:AD,A959)&lt;&gt;0,IF(COUNTIF(Invoices!AC:AD,A959)&lt;&gt;0,SUMIF(Invoices!AC:AD,A959,Invoices!AD:AD)/COUNTIF(Invoices!AC:AD,A959),0),IF(COUNTIF(Invoices!AE:AF,A959)&lt;&gt;0,IF(COUNTIF(Invoices!AE:AF,A959)&lt;&gt;0,SUMIF(Invoices!AE:AF,A959,Invoices!AF:AF)/COUNTIF(Invoices!AE:AF,A959),0),IF(COUNTIF(Invoices!AG:AH,A959)&lt;&gt;0,IF(COUNTIF(Invoices!AG:AH,A959)&lt;&gt;0,SUMIF(Invoices!AG:AH,A959,Invoices!AH:AH)/COUNTIF(Invoices!AG:AH,A959),0),IF(COUNTIF(Invoices!AI:AJ,A959)&lt;&gt;0,IF(COUNTIF(Invoices!AI:AJ,A959)&lt;&gt;0,SUMIF(Invoices!AI:AJ,A959,Invoices!AJ:AJ)/COUNTIF(Invoices!AI:AJ,A959),0),IF(COUNTIF(Invoices!AK:AL,A959)&lt;&gt;0,IF(COUNTIF(Invoices!AK:AL,A959)&lt;&gt;0,SUMIF(Invoices!AK:AL,A959,Invoices!AL:AL)/COUNTIF(Invoices!AK:AL,A959),0),IF(COUNTIF(Invoices!AM:AN,A959)&lt;&gt;0,IF(COUNTIF(Invoices!AM:AN,A959)&lt;&gt;0,SUMIF(Invoices!AM:AN,A959,Invoices!AN:AN)/COUNTIF(Invoices!AM:AN,A959),0),"Not Available")))))))))))))))</f>
        <v>Not Available</v>
      </c>
    </row>
    <row r="960" spans="1:5" ht="13" x14ac:dyDescent="0.15">
      <c r="A960" s="6" t="s">
        <v>2146</v>
      </c>
      <c r="C960" s="6" t="s">
        <v>524</v>
      </c>
      <c r="D960" s="6" t="s">
        <v>518</v>
      </c>
      <c r="E960">
        <f ca="1">IF(COUNTIF(Invoices!K:L,A960)&lt;&gt;0,IF(COUNTIF(Invoices!K:L,A960)&lt;&gt;0,SUMIF(Invoices!K:L,A960,Invoices!L:L)/COUNTIF(Invoices!K:L,A960),0),IF(COUNTIF(Invoices!M:N,A960)&lt;&gt;0,IF(COUNTIF(Invoices!M:N,A960)&lt;&gt;0,SUMIF(Invoices!M:N,A960,Invoices!N:N)/COUNTIF(Invoices!M:N,A960),0),IF(COUNTIF(Invoices!O:P,A960)&lt;&gt;0,IF(COUNTIF(Invoices!O:P,A960)&lt;&gt;0,SUMIF(Invoices!O:P,A960,Invoices!P:P)/COUNTIF(Invoices!O:P,A960),0),IF(COUNTIF(Invoices!Q:R,A960)&lt;&gt;0,IF(COUNTIF(Invoices!Q:R,A960)&lt;&gt;0,SUMIF(Invoices!Q:R,A960,Invoices!R:R)/COUNTIF(Invoices!Q:R,A960),0),IF(COUNTIF(Invoices!S:T,A960)&lt;&gt;0,IF(COUNTIF(Invoices!S:T,A960)&lt;&gt;0,SUMIF(Invoices!S:T,A960,Invoices!T:T)/COUNTIF(Invoices!S:T,A960),0),IF(COUNTIF(Invoices!U:V,A960)&lt;&gt;0,IF(COUNTIF(Invoices!U:V,A960)&lt;&gt;0,SUMIF(Invoices!U:V,A960,Invoices!V:V)/COUNTIF(Invoices!U:V,A960),0),IF(COUNTIF(Invoices!W:X,A960)&lt;&gt;0,IF(COUNTIF(Invoices!W:X,A960)&lt;&gt;0,SUMIF(Invoices!W:X,A960,Invoices!X:X)/COUNTIF(Invoices!W:X,A960),0),IF(COUNTIF(Invoices!Y:Z,A960)&lt;&gt;0,IF(COUNTIF(Invoices!Y:Z,A960)&lt;&gt;0,SUMIF(Invoices!Y:Z,A960,Invoices!Z:Z)/COUNTIF(Invoices!Y:Z,A960),0),IF(COUNTIF(Invoices!AA:AB,A960)&lt;&gt;0,IF(COUNTIF(Invoices!AA:AB,A960)&lt;&gt;0,SUMIF(Invoices!AA:AB,A960,Invoices!AB:AB)/COUNTIF(Invoices!AA:AB,A960),0),IF(COUNTIF(Invoices!AC:AD,A960)&lt;&gt;0,IF(COUNTIF(Invoices!AC:AD,A960)&lt;&gt;0,SUMIF(Invoices!AC:AD,A960,Invoices!AD:AD)/COUNTIF(Invoices!AC:AD,A960),0),IF(COUNTIF(Invoices!AE:AF,A960)&lt;&gt;0,IF(COUNTIF(Invoices!AE:AF,A960)&lt;&gt;0,SUMIF(Invoices!AE:AF,A960,Invoices!AF:AF)/COUNTIF(Invoices!AE:AF,A960),0),IF(COUNTIF(Invoices!AG:AH,A960)&lt;&gt;0,IF(COUNTIF(Invoices!AG:AH,A960)&lt;&gt;0,SUMIF(Invoices!AG:AH,A960,Invoices!AH:AH)/COUNTIF(Invoices!AG:AH,A960),0),IF(COUNTIF(Invoices!AI:AJ,A960)&lt;&gt;0,IF(COUNTIF(Invoices!AI:AJ,A960)&lt;&gt;0,SUMIF(Invoices!AI:AJ,A960,Invoices!AJ:AJ)/COUNTIF(Invoices!AI:AJ,A960),0),IF(COUNTIF(Invoices!AK:AL,A960)&lt;&gt;0,IF(COUNTIF(Invoices!AK:AL,A960)&lt;&gt;0,SUMIF(Invoices!AK:AL,A960,Invoices!AL:AL)/COUNTIF(Invoices!AK:AL,A960),0),IF(COUNTIF(Invoices!AM:AN,A960)&lt;&gt;0,IF(COUNTIF(Invoices!AM:AN,A960)&lt;&gt;0,SUMIF(Invoices!AM:AN,A960,Invoices!AN:AN)/COUNTIF(Invoices!AM:AN,A960),0),"Not Available")))))))))))))))</f>
        <v>1.99</v>
      </c>
    </row>
    <row r="961" spans="1:5" ht="13" x14ac:dyDescent="0.15">
      <c r="A961" s="6" t="s">
        <v>2147</v>
      </c>
      <c r="C961" s="6" t="s">
        <v>524</v>
      </c>
      <c r="D961" s="6" t="s">
        <v>518</v>
      </c>
      <c r="E961" t="str">
        <f>IF(COUNTIF(Invoices!K:L,A961)&lt;&gt;0,IF(COUNTIF(Invoices!K:L,A961)&lt;&gt;0,SUMIF(Invoices!K:L,A961,Invoices!L:L)/COUNTIF(Invoices!K:L,A961),0),IF(COUNTIF(Invoices!M:N,A961)&lt;&gt;0,IF(COUNTIF(Invoices!M:N,A961)&lt;&gt;0,SUMIF(Invoices!M:N,A961,Invoices!N:N)/COUNTIF(Invoices!M:N,A961),0),IF(COUNTIF(Invoices!O:P,A961)&lt;&gt;0,IF(COUNTIF(Invoices!O:P,A961)&lt;&gt;0,SUMIF(Invoices!O:P,A961,Invoices!P:P)/COUNTIF(Invoices!O:P,A961),0),IF(COUNTIF(Invoices!Q:R,A961)&lt;&gt;0,IF(COUNTIF(Invoices!Q:R,A961)&lt;&gt;0,SUMIF(Invoices!Q:R,A961,Invoices!R:R)/COUNTIF(Invoices!Q:R,A961),0),IF(COUNTIF(Invoices!S:T,A961)&lt;&gt;0,IF(COUNTIF(Invoices!S:T,A961)&lt;&gt;0,SUMIF(Invoices!S:T,A961,Invoices!T:T)/COUNTIF(Invoices!S:T,A961),0),IF(COUNTIF(Invoices!U:V,A961)&lt;&gt;0,IF(COUNTIF(Invoices!U:V,A961)&lt;&gt;0,SUMIF(Invoices!U:V,A961,Invoices!V:V)/COUNTIF(Invoices!U:V,A961),0),IF(COUNTIF(Invoices!W:X,A961)&lt;&gt;0,IF(COUNTIF(Invoices!W:X,A961)&lt;&gt;0,SUMIF(Invoices!W:X,A961,Invoices!X:X)/COUNTIF(Invoices!W:X,A961),0),IF(COUNTIF(Invoices!Y:Z,A961)&lt;&gt;0,IF(COUNTIF(Invoices!Y:Z,A961)&lt;&gt;0,SUMIF(Invoices!Y:Z,A961,Invoices!Z:Z)/COUNTIF(Invoices!Y:Z,A961),0),IF(COUNTIF(Invoices!AA:AB,A961)&lt;&gt;0,IF(COUNTIF(Invoices!AA:AB,A961)&lt;&gt;0,SUMIF(Invoices!AA:AB,A961,Invoices!AB:AB)/COUNTIF(Invoices!AA:AB,A961),0),IF(COUNTIF(Invoices!AC:AD,A961)&lt;&gt;0,IF(COUNTIF(Invoices!AC:AD,A961)&lt;&gt;0,SUMIF(Invoices!AC:AD,A961,Invoices!AD:AD)/COUNTIF(Invoices!AC:AD,A961),0),IF(COUNTIF(Invoices!AE:AF,A961)&lt;&gt;0,IF(COUNTIF(Invoices!AE:AF,A961)&lt;&gt;0,SUMIF(Invoices!AE:AF,A961,Invoices!AF:AF)/COUNTIF(Invoices!AE:AF,A961),0),IF(COUNTIF(Invoices!AG:AH,A961)&lt;&gt;0,IF(COUNTIF(Invoices!AG:AH,A961)&lt;&gt;0,SUMIF(Invoices!AG:AH,A961,Invoices!AH:AH)/COUNTIF(Invoices!AG:AH,A961),0),IF(COUNTIF(Invoices!AI:AJ,A961)&lt;&gt;0,IF(COUNTIF(Invoices!AI:AJ,A961)&lt;&gt;0,SUMIF(Invoices!AI:AJ,A961,Invoices!AJ:AJ)/COUNTIF(Invoices!AI:AJ,A961),0),IF(COUNTIF(Invoices!AK:AL,A961)&lt;&gt;0,IF(COUNTIF(Invoices!AK:AL,A961)&lt;&gt;0,SUMIF(Invoices!AK:AL,A961,Invoices!AL:AL)/COUNTIF(Invoices!AK:AL,A961),0),IF(COUNTIF(Invoices!AM:AN,A961)&lt;&gt;0,IF(COUNTIF(Invoices!AM:AN,A961)&lt;&gt;0,SUMIF(Invoices!AM:AN,A961,Invoices!AN:AN)/COUNTIF(Invoices!AM:AN,A961),0),"Not Available")))))))))))))))</f>
        <v>Not Available</v>
      </c>
    </row>
    <row r="962" spans="1:5" ht="13" x14ac:dyDescent="0.15">
      <c r="A962" s="6" t="s">
        <v>2148</v>
      </c>
      <c r="C962" s="6" t="s">
        <v>692</v>
      </c>
      <c r="D962" s="6" t="s">
        <v>693</v>
      </c>
      <c r="E962">
        <f ca="1">IF(COUNTIF(Invoices!K:L,A962)&lt;&gt;0,IF(COUNTIF(Invoices!K:L,A962)&lt;&gt;0,SUMIF(Invoices!K:L,A962,Invoices!L:L)/COUNTIF(Invoices!K:L,A962),0),IF(COUNTIF(Invoices!M:N,A962)&lt;&gt;0,IF(COUNTIF(Invoices!M:N,A962)&lt;&gt;0,SUMIF(Invoices!M:N,A962,Invoices!N:N)/COUNTIF(Invoices!M:N,A962),0),IF(COUNTIF(Invoices!O:P,A962)&lt;&gt;0,IF(COUNTIF(Invoices!O:P,A962)&lt;&gt;0,SUMIF(Invoices!O:P,A962,Invoices!P:P)/COUNTIF(Invoices!O:P,A962),0),IF(COUNTIF(Invoices!Q:R,A962)&lt;&gt;0,IF(COUNTIF(Invoices!Q:R,A962)&lt;&gt;0,SUMIF(Invoices!Q:R,A962,Invoices!R:R)/COUNTIF(Invoices!Q:R,A962),0),IF(COUNTIF(Invoices!S:T,A962)&lt;&gt;0,IF(COUNTIF(Invoices!S:T,A962)&lt;&gt;0,SUMIF(Invoices!S:T,A962,Invoices!T:T)/COUNTIF(Invoices!S:T,A962),0),IF(COUNTIF(Invoices!U:V,A962)&lt;&gt;0,IF(COUNTIF(Invoices!U:V,A962)&lt;&gt;0,SUMIF(Invoices!U:V,A962,Invoices!V:V)/COUNTIF(Invoices!U:V,A962),0),IF(COUNTIF(Invoices!W:X,A962)&lt;&gt;0,IF(COUNTIF(Invoices!W:X,A962)&lt;&gt;0,SUMIF(Invoices!W:X,A962,Invoices!X:X)/COUNTIF(Invoices!W:X,A962),0),IF(COUNTIF(Invoices!Y:Z,A962)&lt;&gt;0,IF(COUNTIF(Invoices!Y:Z,A962)&lt;&gt;0,SUMIF(Invoices!Y:Z,A962,Invoices!Z:Z)/COUNTIF(Invoices!Y:Z,A962),0),IF(COUNTIF(Invoices!AA:AB,A962)&lt;&gt;0,IF(COUNTIF(Invoices!AA:AB,A962)&lt;&gt;0,SUMIF(Invoices!AA:AB,A962,Invoices!AB:AB)/COUNTIF(Invoices!AA:AB,A962),0),IF(COUNTIF(Invoices!AC:AD,A962)&lt;&gt;0,IF(COUNTIF(Invoices!AC:AD,A962)&lt;&gt;0,SUMIF(Invoices!AC:AD,A962,Invoices!AD:AD)/COUNTIF(Invoices!AC:AD,A962),0),IF(COUNTIF(Invoices!AE:AF,A962)&lt;&gt;0,IF(COUNTIF(Invoices!AE:AF,A962)&lt;&gt;0,SUMIF(Invoices!AE:AF,A962,Invoices!AF:AF)/COUNTIF(Invoices!AE:AF,A962),0),IF(COUNTIF(Invoices!AG:AH,A962)&lt;&gt;0,IF(COUNTIF(Invoices!AG:AH,A962)&lt;&gt;0,SUMIF(Invoices!AG:AH,A962,Invoices!AH:AH)/COUNTIF(Invoices!AG:AH,A962),0),IF(COUNTIF(Invoices!AI:AJ,A962)&lt;&gt;0,IF(COUNTIF(Invoices!AI:AJ,A962)&lt;&gt;0,SUMIF(Invoices!AI:AJ,A962,Invoices!AJ:AJ)/COUNTIF(Invoices!AI:AJ,A962),0),IF(COUNTIF(Invoices!AK:AL,A962)&lt;&gt;0,IF(COUNTIF(Invoices!AK:AL,A962)&lt;&gt;0,SUMIF(Invoices!AK:AL,A962,Invoices!AL:AL)/COUNTIF(Invoices!AK:AL,A962),0),IF(COUNTIF(Invoices!AM:AN,A962)&lt;&gt;0,IF(COUNTIF(Invoices!AM:AN,A962)&lt;&gt;0,SUMIF(Invoices!AM:AN,A962,Invoices!AN:AN)/COUNTIF(Invoices!AM:AN,A962),0),"Not Available")))))))))))))))</f>
        <v>1.99</v>
      </c>
    </row>
    <row r="963" spans="1:5" ht="13" x14ac:dyDescent="0.15">
      <c r="A963" s="6" t="s">
        <v>2149</v>
      </c>
      <c r="C963" s="6" t="s">
        <v>692</v>
      </c>
      <c r="D963" s="6" t="s">
        <v>693</v>
      </c>
      <c r="E963">
        <f ca="1">IF(COUNTIF(Invoices!K:L,A963)&lt;&gt;0,IF(COUNTIF(Invoices!K:L,A963)&lt;&gt;0,SUMIF(Invoices!K:L,A963,Invoices!L:L)/COUNTIF(Invoices!K:L,A963),0),IF(COUNTIF(Invoices!M:N,A963)&lt;&gt;0,IF(COUNTIF(Invoices!M:N,A963)&lt;&gt;0,SUMIF(Invoices!M:N,A963,Invoices!N:N)/COUNTIF(Invoices!M:N,A963),0),IF(COUNTIF(Invoices!O:P,A963)&lt;&gt;0,IF(COUNTIF(Invoices!O:P,A963)&lt;&gt;0,SUMIF(Invoices!O:P,A963,Invoices!P:P)/COUNTIF(Invoices!O:P,A963),0),IF(COUNTIF(Invoices!Q:R,A963)&lt;&gt;0,IF(COUNTIF(Invoices!Q:R,A963)&lt;&gt;0,SUMIF(Invoices!Q:R,A963,Invoices!R:R)/COUNTIF(Invoices!Q:R,A963),0),IF(COUNTIF(Invoices!S:T,A963)&lt;&gt;0,IF(COUNTIF(Invoices!S:T,A963)&lt;&gt;0,SUMIF(Invoices!S:T,A963,Invoices!T:T)/COUNTIF(Invoices!S:T,A963),0),IF(COUNTIF(Invoices!U:V,A963)&lt;&gt;0,IF(COUNTIF(Invoices!U:V,A963)&lt;&gt;0,SUMIF(Invoices!U:V,A963,Invoices!V:V)/COUNTIF(Invoices!U:V,A963),0),IF(COUNTIF(Invoices!W:X,A963)&lt;&gt;0,IF(COUNTIF(Invoices!W:X,A963)&lt;&gt;0,SUMIF(Invoices!W:X,A963,Invoices!X:X)/COUNTIF(Invoices!W:X,A963),0),IF(COUNTIF(Invoices!Y:Z,A963)&lt;&gt;0,IF(COUNTIF(Invoices!Y:Z,A963)&lt;&gt;0,SUMIF(Invoices!Y:Z,A963,Invoices!Z:Z)/COUNTIF(Invoices!Y:Z,A963),0),IF(COUNTIF(Invoices!AA:AB,A963)&lt;&gt;0,IF(COUNTIF(Invoices!AA:AB,A963)&lt;&gt;0,SUMIF(Invoices!AA:AB,A963,Invoices!AB:AB)/COUNTIF(Invoices!AA:AB,A963),0),IF(COUNTIF(Invoices!AC:AD,A963)&lt;&gt;0,IF(COUNTIF(Invoices!AC:AD,A963)&lt;&gt;0,SUMIF(Invoices!AC:AD,A963,Invoices!AD:AD)/COUNTIF(Invoices!AC:AD,A963),0),IF(COUNTIF(Invoices!AE:AF,A963)&lt;&gt;0,IF(COUNTIF(Invoices!AE:AF,A963)&lt;&gt;0,SUMIF(Invoices!AE:AF,A963,Invoices!AF:AF)/COUNTIF(Invoices!AE:AF,A963),0),IF(COUNTIF(Invoices!AG:AH,A963)&lt;&gt;0,IF(COUNTIF(Invoices!AG:AH,A963)&lt;&gt;0,SUMIF(Invoices!AG:AH,A963,Invoices!AH:AH)/COUNTIF(Invoices!AG:AH,A963),0),IF(COUNTIF(Invoices!AI:AJ,A963)&lt;&gt;0,IF(COUNTIF(Invoices!AI:AJ,A963)&lt;&gt;0,SUMIF(Invoices!AI:AJ,A963,Invoices!AJ:AJ)/COUNTIF(Invoices!AI:AJ,A963),0),IF(COUNTIF(Invoices!AK:AL,A963)&lt;&gt;0,IF(COUNTIF(Invoices!AK:AL,A963)&lt;&gt;0,SUMIF(Invoices!AK:AL,A963,Invoices!AL:AL)/COUNTIF(Invoices!AK:AL,A963),0),IF(COUNTIF(Invoices!AM:AN,A963)&lt;&gt;0,IF(COUNTIF(Invoices!AM:AN,A963)&lt;&gt;0,SUMIF(Invoices!AM:AN,A963,Invoices!AN:AN)/COUNTIF(Invoices!AM:AN,A963),0),"Not Available")))))))))))))))</f>
        <v>1.99</v>
      </c>
    </row>
    <row r="964" spans="1:5" ht="13" x14ac:dyDescent="0.15">
      <c r="A964" s="6" t="s">
        <v>2150</v>
      </c>
      <c r="C964" s="6" t="s">
        <v>1167</v>
      </c>
      <c r="D964" s="6" t="s">
        <v>1168</v>
      </c>
      <c r="E964">
        <f ca="1">IF(COUNTIF(Invoices!K:L,A964)&lt;&gt;0,IF(COUNTIF(Invoices!K:L,A964)&lt;&gt;0,SUMIF(Invoices!K:L,A964,Invoices!L:L)/COUNTIF(Invoices!K:L,A964),0),IF(COUNTIF(Invoices!M:N,A964)&lt;&gt;0,IF(COUNTIF(Invoices!M:N,A964)&lt;&gt;0,SUMIF(Invoices!M:N,A964,Invoices!N:N)/COUNTIF(Invoices!M:N,A964),0),IF(COUNTIF(Invoices!O:P,A964)&lt;&gt;0,IF(COUNTIF(Invoices!O:P,A964)&lt;&gt;0,SUMIF(Invoices!O:P,A964,Invoices!P:P)/COUNTIF(Invoices!O:P,A964),0),IF(COUNTIF(Invoices!Q:R,A964)&lt;&gt;0,IF(COUNTIF(Invoices!Q:R,A964)&lt;&gt;0,SUMIF(Invoices!Q:R,A964,Invoices!R:R)/COUNTIF(Invoices!Q:R,A964),0),IF(COUNTIF(Invoices!S:T,A964)&lt;&gt;0,IF(COUNTIF(Invoices!S:T,A964)&lt;&gt;0,SUMIF(Invoices!S:T,A964,Invoices!T:T)/COUNTIF(Invoices!S:T,A964),0),IF(COUNTIF(Invoices!U:V,A964)&lt;&gt;0,IF(COUNTIF(Invoices!U:V,A964)&lt;&gt;0,SUMIF(Invoices!U:V,A964,Invoices!V:V)/COUNTIF(Invoices!U:V,A964),0),IF(COUNTIF(Invoices!W:X,A964)&lt;&gt;0,IF(COUNTIF(Invoices!W:X,A964)&lt;&gt;0,SUMIF(Invoices!W:X,A964,Invoices!X:X)/COUNTIF(Invoices!W:X,A964),0),IF(COUNTIF(Invoices!Y:Z,A964)&lt;&gt;0,IF(COUNTIF(Invoices!Y:Z,A964)&lt;&gt;0,SUMIF(Invoices!Y:Z,A964,Invoices!Z:Z)/COUNTIF(Invoices!Y:Z,A964),0),IF(COUNTIF(Invoices!AA:AB,A964)&lt;&gt;0,IF(COUNTIF(Invoices!AA:AB,A964)&lt;&gt;0,SUMIF(Invoices!AA:AB,A964,Invoices!AB:AB)/COUNTIF(Invoices!AA:AB,A964),0),IF(COUNTIF(Invoices!AC:AD,A964)&lt;&gt;0,IF(COUNTIF(Invoices!AC:AD,A964)&lt;&gt;0,SUMIF(Invoices!AC:AD,A964,Invoices!AD:AD)/COUNTIF(Invoices!AC:AD,A964),0),IF(COUNTIF(Invoices!AE:AF,A964)&lt;&gt;0,IF(COUNTIF(Invoices!AE:AF,A964)&lt;&gt;0,SUMIF(Invoices!AE:AF,A964,Invoices!AF:AF)/COUNTIF(Invoices!AE:AF,A964),0),IF(COUNTIF(Invoices!AG:AH,A964)&lt;&gt;0,IF(COUNTIF(Invoices!AG:AH,A964)&lt;&gt;0,SUMIF(Invoices!AG:AH,A964,Invoices!AH:AH)/COUNTIF(Invoices!AG:AH,A964),0),IF(COUNTIF(Invoices!AI:AJ,A964)&lt;&gt;0,IF(COUNTIF(Invoices!AI:AJ,A964)&lt;&gt;0,SUMIF(Invoices!AI:AJ,A964,Invoices!AJ:AJ)/COUNTIF(Invoices!AI:AJ,A964),0),IF(COUNTIF(Invoices!AK:AL,A964)&lt;&gt;0,IF(COUNTIF(Invoices!AK:AL,A964)&lt;&gt;0,SUMIF(Invoices!AK:AL,A964,Invoices!AL:AL)/COUNTIF(Invoices!AK:AL,A964),0),IF(COUNTIF(Invoices!AM:AN,A964)&lt;&gt;0,IF(COUNTIF(Invoices!AM:AN,A964)&lt;&gt;0,SUMIF(Invoices!AM:AN,A964,Invoices!AN:AN)/COUNTIF(Invoices!AM:AN,A964),0),"Not Available")))))))))))))))</f>
        <v>1.99</v>
      </c>
    </row>
    <row r="965" spans="1:5" ht="13" x14ac:dyDescent="0.15">
      <c r="A965" s="6" t="s">
        <v>2151</v>
      </c>
      <c r="B965" s="6" t="s">
        <v>1449</v>
      </c>
      <c r="C965" s="6" t="s">
        <v>570</v>
      </c>
      <c r="D965" s="6" t="s">
        <v>570</v>
      </c>
      <c r="E965">
        <f ca="1">IF(COUNTIF(Invoices!K:L,A965)&lt;&gt;0,IF(COUNTIF(Invoices!K:L,A965)&lt;&gt;0,SUMIF(Invoices!K:L,A965,Invoices!L:L)/COUNTIF(Invoices!K:L,A965),0),IF(COUNTIF(Invoices!M:N,A965)&lt;&gt;0,IF(COUNTIF(Invoices!M:N,A965)&lt;&gt;0,SUMIF(Invoices!M:N,A965,Invoices!N:N)/COUNTIF(Invoices!M:N,A965),0),IF(COUNTIF(Invoices!O:P,A965)&lt;&gt;0,IF(COUNTIF(Invoices!O:P,A965)&lt;&gt;0,SUMIF(Invoices!O:P,A965,Invoices!P:P)/COUNTIF(Invoices!O:P,A965),0),IF(COUNTIF(Invoices!Q:R,A965)&lt;&gt;0,IF(COUNTIF(Invoices!Q:R,A965)&lt;&gt;0,SUMIF(Invoices!Q:R,A965,Invoices!R:R)/COUNTIF(Invoices!Q:R,A965),0),IF(COUNTIF(Invoices!S:T,A965)&lt;&gt;0,IF(COUNTIF(Invoices!S:T,A965)&lt;&gt;0,SUMIF(Invoices!S:T,A965,Invoices!T:T)/COUNTIF(Invoices!S:T,A965),0),IF(COUNTIF(Invoices!U:V,A965)&lt;&gt;0,IF(COUNTIF(Invoices!U:V,A965)&lt;&gt;0,SUMIF(Invoices!U:V,A965,Invoices!V:V)/COUNTIF(Invoices!U:V,A965),0),IF(COUNTIF(Invoices!W:X,A965)&lt;&gt;0,IF(COUNTIF(Invoices!W:X,A965)&lt;&gt;0,SUMIF(Invoices!W:X,A965,Invoices!X:X)/COUNTIF(Invoices!W:X,A965),0),IF(COUNTIF(Invoices!Y:Z,A965)&lt;&gt;0,IF(COUNTIF(Invoices!Y:Z,A965)&lt;&gt;0,SUMIF(Invoices!Y:Z,A965,Invoices!Z:Z)/COUNTIF(Invoices!Y:Z,A965),0),IF(COUNTIF(Invoices!AA:AB,A965)&lt;&gt;0,IF(COUNTIF(Invoices!AA:AB,A965)&lt;&gt;0,SUMIF(Invoices!AA:AB,A965,Invoices!AB:AB)/COUNTIF(Invoices!AA:AB,A965),0),IF(COUNTIF(Invoices!AC:AD,A965)&lt;&gt;0,IF(COUNTIF(Invoices!AC:AD,A965)&lt;&gt;0,SUMIF(Invoices!AC:AD,A965,Invoices!AD:AD)/COUNTIF(Invoices!AC:AD,A965),0),IF(COUNTIF(Invoices!AE:AF,A965)&lt;&gt;0,IF(COUNTIF(Invoices!AE:AF,A965)&lt;&gt;0,SUMIF(Invoices!AE:AF,A965,Invoices!AF:AF)/COUNTIF(Invoices!AE:AF,A965),0),IF(COUNTIF(Invoices!AG:AH,A965)&lt;&gt;0,IF(COUNTIF(Invoices!AG:AH,A965)&lt;&gt;0,SUMIF(Invoices!AG:AH,A965,Invoices!AH:AH)/COUNTIF(Invoices!AG:AH,A965),0),IF(COUNTIF(Invoices!AI:AJ,A965)&lt;&gt;0,IF(COUNTIF(Invoices!AI:AJ,A965)&lt;&gt;0,SUMIF(Invoices!AI:AJ,A965,Invoices!AJ:AJ)/COUNTIF(Invoices!AI:AJ,A965),0),IF(COUNTIF(Invoices!AK:AL,A965)&lt;&gt;0,IF(COUNTIF(Invoices!AK:AL,A965)&lt;&gt;0,SUMIF(Invoices!AK:AL,A965,Invoices!AL:AL)/COUNTIF(Invoices!AK:AL,A965),0),IF(COUNTIF(Invoices!AM:AN,A965)&lt;&gt;0,IF(COUNTIF(Invoices!AM:AN,A965)&lt;&gt;0,SUMIF(Invoices!AM:AN,A965,Invoices!AN:AN)/COUNTIF(Invoices!AM:AN,A965),0),"Not Available")))))))))))))))</f>
        <v>0.99</v>
      </c>
    </row>
    <row r="966" spans="1:5" ht="13" x14ac:dyDescent="0.15">
      <c r="A966" s="6" t="s">
        <v>2152</v>
      </c>
      <c r="C966" s="6" t="s">
        <v>768</v>
      </c>
      <c r="D966" s="6" t="s">
        <v>518</v>
      </c>
      <c r="E966">
        <f ca="1">IF(COUNTIF(Invoices!K:L,A966)&lt;&gt;0,IF(COUNTIF(Invoices!K:L,A966)&lt;&gt;0,SUMIF(Invoices!K:L,A966,Invoices!L:L)/COUNTIF(Invoices!K:L,A966),0),IF(COUNTIF(Invoices!M:N,A966)&lt;&gt;0,IF(COUNTIF(Invoices!M:N,A966)&lt;&gt;0,SUMIF(Invoices!M:N,A966,Invoices!N:N)/COUNTIF(Invoices!M:N,A966),0),IF(COUNTIF(Invoices!O:P,A966)&lt;&gt;0,IF(COUNTIF(Invoices!O:P,A966)&lt;&gt;0,SUMIF(Invoices!O:P,A966,Invoices!P:P)/COUNTIF(Invoices!O:P,A966),0),IF(COUNTIF(Invoices!Q:R,A966)&lt;&gt;0,IF(COUNTIF(Invoices!Q:R,A966)&lt;&gt;0,SUMIF(Invoices!Q:R,A966,Invoices!R:R)/COUNTIF(Invoices!Q:R,A966),0),IF(COUNTIF(Invoices!S:T,A966)&lt;&gt;0,IF(COUNTIF(Invoices!S:T,A966)&lt;&gt;0,SUMIF(Invoices!S:T,A966,Invoices!T:T)/COUNTIF(Invoices!S:T,A966),0),IF(COUNTIF(Invoices!U:V,A966)&lt;&gt;0,IF(COUNTIF(Invoices!U:V,A966)&lt;&gt;0,SUMIF(Invoices!U:V,A966,Invoices!V:V)/COUNTIF(Invoices!U:V,A966),0),IF(COUNTIF(Invoices!W:X,A966)&lt;&gt;0,IF(COUNTIF(Invoices!W:X,A966)&lt;&gt;0,SUMIF(Invoices!W:X,A966,Invoices!X:X)/COUNTIF(Invoices!W:X,A966),0),IF(COUNTIF(Invoices!Y:Z,A966)&lt;&gt;0,IF(COUNTIF(Invoices!Y:Z,A966)&lt;&gt;0,SUMIF(Invoices!Y:Z,A966,Invoices!Z:Z)/COUNTIF(Invoices!Y:Z,A966),0),IF(COUNTIF(Invoices!AA:AB,A966)&lt;&gt;0,IF(COUNTIF(Invoices!AA:AB,A966)&lt;&gt;0,SUMIF(Invoices!AA:AB,A966,Invoices!AB:AB)/COUNTIF(Invoices!AA:AB,A966),0),IF(COUNTIF(Invoices!AC:AD,A966)&lt;&gt;0,IF(COUNTIF(Invoices!AC:AD,A966)&lt;&gt;0,SUMIF(Invoices!AC:AD,A966,Invoices!AD:AD)/COUNTIF(Invoices!AC:AD,A966),0),IF(COUNTIF(Invoices!AE:AF,A966)&lt;&gt;0,IF(COUNTIF(Invoices!AE:AF,A966)&lt;&gt;0,SUMIF(Invoices!AE:AF,A966,Invoices!AF:AF)/COUNTIF(Invoices!AE:AF,A966),0),IF(COUNTIF(Invoices!AG:AH,A966)&lt;&gt;0,IF(COUNTIF(Invoices!AG:AH,A966)&lt;&gt;0,SUMIF(Invoices!AG:AH,A966,Invoices!AH:AH)/COUNTIF(Invoices!AG:AH,A966),0),IF(COUNTIF(Invoices!AI:AJ,A966)&lt;&gt;0,IF(COUNTIF(Invoices!AI:AJ,A966)&lt;&gt;0,SUMIF(Invoices!AI:AJ,A966,Invoices!AJ:AJ)/COUNTIF(Invoices!AI:AJ,A966),0),IF(COUNTIF(Invoices!AK:AL,A966)&lt;&gt;0,IF(COUNTIF(Invoices!AK:AL,A966)&lt;&gt;0,SUMIF(Invoices!AK:AL,A966,Invoices!AL:AL)/COUNTIF(Invoices!AK:AL,A966),0),IF(COUNTIF(Invoices!AM:AN,A966)&lt;&gt;0,IF(COUNTIF(Invoices!AM:AN,A966)&lt;&gt;0,SUMIF(Invoices!AM:AN,A966,Invoices!AN:AN)/COUNTIF(Invoices!AM:AN,A966),0),"Not Available")))))))))))))))</f>
        <v>1.99</v>
      </c>
    </row>
    <row r="967" spans="1:5" ht="13" x14ac:dyDescent="0.15">
      <c r="A967" s="6" t="s">
        <v>2153</v>
      </c>
      <c r="B967" s="6" t="s">
        <v>742</v>
      </c>
      <c r="C967" s="6" t="s">
        <v>743</v>
      </c>
      <c r="D967" s="6" t="s">
        <v>744</v>
      </c>
      <c r="E967">
        <f ca="1">IF(COUNTIF(Invoices!K:L,A967)&lt;&gt;0,IF(COUNTIF(Invoices!K:L,A967)&lt;&gt;0,SUMIF(Invoices!K:L,A967,Invoices!L:L)/COUNTIF(Invoices!K:L,A967),0),IF(COUNTIF(Invoices!M:N,A967)&lt;&gt;0,IF(COUNTIF(Invoices!M:N,A967)&lt;&gt;0,SUMIF(Invoices!M:N,A967,Invoices!N:N)/COUNTIF(Invoices!M:N,A967),0),IF(COUNTIF(Invoices!O:P,A967)&lt;&gt;0,IF(COUNTIF(Invoices!O:P,A967)&lt;&gt;0,SUMIF(Invoices!O:P,A967,Invoices!P:P)/COUNTIF(Invoices!O:P,A967),0),IF(COUNTIF(Invoices!Q:R,A967)&lt;&gt;0,IF(COUNTIF(Invoices!Q:R,A967)&lt;&gt;0,SUMIF(Invoices!Q:R,A967,Invoices!R:R)/COUNTIF(Invoices!Q:R,A967),0),IF(COUNTIF(Invoices!S:T,A967)&lt;&gt;0,IF(COUNTIF(Invoices!S:T,A967)&lt;&gt;0,SUMIF(Invoices!S:T,A967,Invoices!T:T)/COUNTIF(Invoices!S:T,A967),0),IF(COUNTIF(Invoices!U:V,A967)&lt;&gt;0,IF(COUNTIF(Invoices!U:V,A967)&lt;&gt;0,SUMIF(Invoices!U:V,A967,Invoices!V:V)/COUNTIF(Invoices!U:V,A967),0),IF(COUNTIF(Invoices!W:X,A967)&lt;&gt;0,IF(COUNTIF(Invoices!W:X,A967)&lt;&gt;0,SUMIF(Invoices!W:X,A967,Invoices!X:X)/COUNTIF(Invoices!W:X,A967),0),IF(COUNTIF(Invoices!Y:Z,A967)&lt;&gt;0,IF(COUNTIF(Invoices!Y:Z,A967)&lt;&gt;0,SUMIF(Invoices!Y:Z,A967,Invoices!Z:Z)/COUNTIF(Invoices!Y:Z,A967),0),IF(COUNTIF(Invoices!AA:AB,A967)&lt;&gt;0,IF(COUNTIF(Invoices!AA:AB,A967)&lt;&gt;0,SUMIF(Invoices!AA:AB,A967,Invoices!AB:AB)/COUNTIF(Invoices!AA:AB,A967),0),IF(COUNTIF(Invoices!AC:AD,A967)&lt;&gt;0,IF(COUNTIF(Invoices!AC:AD,A967)&lt;&gt;0,SUMIF(Invoices!AC:AD,A967,Invoices!AD:AD)/COUNTIF(Invoices!AC:AD,A967),0),IF(COUNTIF(Invoices!AE:AF,A967)&lt;&gt;0,IF(COUNTIF(Invoices!AE:AF,A967)&lt;&gt;0,SUMIF(Invoices!AE:AF,A967,Invoices!AF:AF)/COUNTIF(Invoices!AE:AF,A967),0),IF(COUNTIF(Invoices!AG:AH,A967)&lt;&gt;0,IF(COUNTIF(Invoices!AG:AH,A967)&lt;&gt;0,SUMIF(Invoices!AG:AH,A967,Invoices!AH:AH)/COUNTIF(Invoices!AG:AH,A967),0),IF(COUNTIF(Invoices!AI:AJ,A967)&lt;&gt;0,IF(COUNTIF(Invoices!AI:AJ,A967)&lt;&gt;0,SUMIF(Invoices!AI:AJ,A967,Invoices!AJ:AJ)/COUNTIF(Invoices!AI:AJ,A967),0),IF(COUNTIF(Invoices!AK:AL,A967)&lt;&gt;0,IF(COUNTIF(Invoices!AK:AL,A967)&lt;&gt;0,SUMIF(Invoices!AK:AL,A967,Invoices!AL:AL)/COUNTIF(Invoices!AK:AL,A967),0),IF(COUNTIF(Invoices!AM:AN,A967)&lt;&gt;0,IF(COUNTIF(Invoices!AM:AN,A967)&lt;&gt;0,SUMIF(Invoices!AM:AN,A967,Invoices!AN:AN)/COUNTIF(Invoices!AM:AN,A967),0),"Not Available")))))))))))))))</f>
        <v>0.99</v>
      </c>
    </row>
    <row r="968" spans="1:5" ht="13" x14ac:dyDescent="0.15">
      <c r="A968" s="6" t="s">
        <v>2154</v>
      </c>
      <c r="B968" s="6" t="s">
        <v>742</v>
      </c>
      <c r="C968" s="6" t="s">
        <v>684</v>
      </c>
      <c r="D968" s="6" t="s">
        <v>685</v>
      </c>
      <c r="E968">
        <f ca="1">IF(COUNTIF(Invoices!K:L,A968)&lt;&gt;0,IF(COUNTIF(Invoices!K:L,A968)&lt;&gt;0,SUMIF(Invoices!K:L,A968,Invoices!L:L)/COUNTIF(Invoices!K:L,A968),0),IF(COUNTIF(Invoices!M:N,A968)&lt;&gt;0,IF(COUNTIF(Invoices!M:N,A968)&lt;&gt;0,SUMIF(Invoices!M:N,A968,Invoices!N:N)/COUNTIF(Invoices!M:N,A968),0),IF(COUNTIF(Invoices!O:P,A968)&lt;&gt;0,IF(COUNTIF(Invoices!O:P,A968)&lt;&gt;0,SUMIF(Invoices!O:P,A968,Invoices!P:P)/COUNTIF(Invoices!O:P,A968),0),IF(COUNTIF(Invoices!Q:R,A968)&lt;&gt;0,IF(COUNTIF(Invoices!Q:R,A968)&lt;&gt;0,SUMIF(Invoices!Q:R,A968,Invoices!R:R)/COUNTIF(Invoices!Q:R,A968),0),IF(COUNTIF(Invoices!S:T,A968)&lt;&gt;0,IF(COUNTIF(Invoices!S:T,A968)&lt;&gt;0,SUMIF(Invoices!S:T,A968,Invoices!T:T)/COUNTIF(Invoices!S:T,A968),0),IF(COUNTIF(Invoices!U:V,A968)&lt;&gt;0,IF(COUNTIF(Invoices!U:V,A968)&lt;&gt;0,SUMIF(Invoices!U:V,A968,Invoices!V:V)/COUNTIF(Invoices!U:V,A968),0),IF(COUNTIF(Invoices!W:X,A968)&lt;&gt;0,IF(COUNTIF(Invoices!W:X,A968)&lt;&gt;0,SUMIF(Invoices!W:X,A968,Invoices!X:X)/COUNTIF(Invoices!W:X,A968),0),IF(COUNTIF(Invoices!Y:Z,A968)&lt;&gt;0,IF(COUNTIF(Invoices!Y:Z,A968)&lt;&gt;0,SUMIF(Invoices!Y:Z,A968,Invoices!Z:Z)/COUNTIF(Invoices!Y:Z,A968),0),IF(COUNTIF(Invoices!AA:AB,A968)&lt;&gt;0,IF(COUNTIF(Invoices!AA:AB,A968)&lt;&gt;0,SUMIF(Invoices!AA:AB,A968,Invoices!AB:AB)/COUNTIF(Invoices!AA:AB,A968),0),IF(COUNTIF(Invoices!AC:AD,A968)&lt;&gt;0,IF(COUNTIF(Invoices!AC:AD,A968)&lt;&gt;0,SUMIF(Invoices!AC:AD,A968,Invoices!AD:AD)/COUNTIF(Invoices!AC:AD,A968),0),IF(COUNTIF(Invoices!AE:AF,A968)&lt;&gt;0,IF(COUNTIF(Invoices!AE:AF,A968)&lt;&gt;0,SUMIF(Invoices!AE:AF,A968,Invoices!AF:AF)/COUNTIF(Invoices!AE:AF,A968),0),IF(COUNTIF(Invoices!AG:AH,A968)&lt;&gt;0,IF(COUNTIF(Invoices!AG:AH,A968)&lt;&gt;0,SUMIF(Invoices!AG:AH,A968,Invoices!AH:AH)/COUNTIF(Invoices!AG:AH,A968),0),IF(COUNTIF(Invoices!AI:AJ,A968)&lt;&gt;0,IF(COUNTIF(Invoices!AI:AJ,A968)&lt;&gt;0,SUMIF(Invoices!AI:AJ,A968,Invoices!AJ:AJ)/COUNTIF(Invoices!AI:AJ,A968),0),IF(COUNTIF(Invoices!AK:AL,A968)&lt;&gt;0,IF(COUNTIF(Invoices!AK:AL,A968)&lt;&gt;0,SUMIF(Invoices!AK:AL,A968,Invoices!AL:AL)/COUNTIF(Invoices!AK:AL,A968),0),IF(COUNTIF(Invoices!AM:AN,A968)&lt;&gt;0,IF(COUNTIF(Invoices!AM:AN,A968)&lt;&gt;0,SUMIF(Invoices!AM:AN,A968,Invoices!AN:AN)/COUNTIF(Invoices!AM:AN,A968),0),"Not Available")))))))))))))))</f>
        <v>0.99</v>
      </c>
    </row>
    <row r="969" spans="1:5" ht="13" x14ac:dyDescent="0.15">
      <c r="A969" s="6" t="s">
        <v>2155</v>
      </c>
      <c r="B969" s="6" t="s">
        <v>962</v>
      </c>
      <c r="C969" s="6" t="s">
        <v>960</v>
      </c>
      <c r="D969" s="6" t="s">
        <v>962</v>
      </c>
      <c r="E969">
        <f ca="1">IF(COUNTIF(Invoices!K:L,A969)&lt;&gt;0,IF(COUNTIF(Invoices!K:L,A969)&lt;&gt;0,SUMIF(Invoices!K:L,A969,Invoices!L:L)/COUNTIF(Invoices!K:L,A969),0),IF(COUNTIF(Invoices!M:N,A969)&lt;&gt;0,IF(COUNTIF(Invoices!M:N,A969)&lt;&gt;0,SUMIF(Invoices!M:N,A969,Invoices!N:N)/COUNTIF(Invoices!M:N,A969),0),IF(COUNTIF(Invoices!O:P,A969)&lt;&gt;0,IF(COUNTIF(Invoices!O:P,A969)&lt;&gt;0,SUMIF(Invoices!O:P,A969,Invoices!P:P)/COUNTIF(Invoices!O:P,A969),0),IF(COUNTIF(Invoices!Q:R,A969)&lt;&gt;0,IF(COUNTIF(Invoices!Q:R,A969)&lt;&gt;0,SUMIF(Invoices!Q:R,A969,Invoices!R:R)/COUNTIF(Invoices!Q:R,A969),0),IF(COUNTIF(Invoices!S:T,A969)&lt;&gt;0,IF(COUNTIF(Invoices!S:T,A969)&lt;&gt;0,SUMIF(Invoices!S:T,A969,Invoices!T:T)/COUNTIF(Invoices!S:T,A969),0),IF(COUNTIF(Invoices!U:V,A969)&lt;&gt;0,IF(COUNTIF(Invoices!U:V,A969)&lt;&gt;0,SUMIF(Invoices!U:V,A969,Invoices!V:V)/COUNTIF(Invoices!U:V,A969),0),IF(COUNTIF(Invoices!W:X,A969)&lt;&gt;0,IF(COUNTIF(Invoices!W:X,A969)&lt;&gt;0,SUMIF(Invoices!W:X,A969,Invoices!X:X)/COUNTIF(Invoices!W:X,A969),0),IF(COUNTIF(Invoices!Y:Z,A969)&lt;&gt;0,IF(COUNTIF(Invoices!Y:Z,A969)&lt;&gt;0,SUMIF(Invoices!Y:Z,A969,Invoices!Z:Z)/COUNTIF(Invoices!Y:Z,A969),0),IF(COUNTIF(Invoices!AA:AB,A969)&lt;&gt;0,IF(COUNTIF(Invoices!AA:AB,A969)&lt;&gt;0,SUMIF(Invoices!AA:AB,A969,Invoices!AB:AB)/COUNTIF(Invoices!AA:AB,A969),0),IF(COUNTIF(Invoices!AC:AD,A969)&lt;&gt;0,IF(COUNTIF(Invoices!AC:AD,A969)&lt;&gt;0,SUMIF(Invoices!AC:AD,A969,Invoices!AD:AD)/COUNTIF(Invoices!AC:AD,A969),0),IF(COUNTIF(Invoices!AE:AF,A969)&lt;&gt;0,IF(COUNTIF(Invoices!AE:AF,A969)&lt;&gt;0,SUMIF(Invoices!AE:AF,A969,Invoices!AF:AF)/COUNTIF(Invoices!AE:AF,A969),0),IF(COUNTIF(Invoices!AG:AH,A969)&lt;&gt;0,IF(COUNTIF(Invoices!AG:AH,A969)&lt;&gt;0,SUMIF(Invoices!AG:AH,A969,Invoices!AH:AH)/COUNTIF(Invoices!AG:AH,A969),0),IF(COUNTIF(Invoices!AI:AJ,A969)&lt;&gt;0,IF(COUNTIF(Invoices!AI:AJ,A969)&lt;&gt;0,SUMIF(Invoices!AI:AJ,A969,Invoices!AJ:AJ)/COUNTIF(Invoices!AI:AJ,A969),0),IF(COUNTIF(Invoices!AK:AL,A969)&lt;&gt;0,IF(COUNTIF(Invoices!AK:AL,A969)&lt;&gt;0,SUMIF(Invoices!AK:AL,A969,Invoices!AL:AL)/COUNTIF(Invoices!AK:AL,A969),0),IF(COUNTIF(Invoices!AM:AN,A969)&lt;&gt;0,IF(COUNTIF(Invoices!AM:AN,A969)&lt;&gt;0,SUMIF(Invoices!AM:AN,A969,Invoices!AN:AN)/COUNTIF(Invoices!AM:AN,A969),0),"Not Available")))))))))))))))</f>
        <v>0.99</v>
      </c>
    </row>
    <row r="970" spans="1:5" ht="13" x14ac:dyDescent="0.15">
      <c r="A970" s="6" t="s">
        <v>2156</v>
      </c>
      <c r="B970" s="6" t="s">
        <v>564</v>
      </c>
      <c r="C970" s="6" t="s">
        <v>565</v>
      </c>
      <c r="D970" s="6" t="s">
        <v>566</v>
      </c>
      <c r="E970">
        <f ca="1">IF(COUNTIF(Invoices!K:L,A970)&lt;&gt;0,IF(COUNTIF(Invoices!K:L,A970)&lt;&gt;0,SUMIF(Invoices!K:L,A970,Invoices!L:L)/COUNTIF(Invoices!K:L,A970),0),IF(COUNTIF(Invoices!M:N,A970)&lt;&gt;0,IF(COUNTIF(Invoices!M:N,A970)&lt;&gt;0,SUMIF(Invoices!M:N,A970,Invoices!N:N)/COUNTIF(Invoices!M:N,A970),0),IF(COUNTIF(Invoices!O:P,A970)&lt;&gt;0,IF(COUNTIF(Invoices!O:P,A970)&lt;&gt;0,SUMIF(Invoices!O:P,A970,Invoices!P:P)/COUNTIF(Invoices!O:P,A970),0),IF(COUNTIF(Invoices!Q:R,A970)&lt;&gt;0,IF(COUNTIF(Invoices!Q:R,A970)&lt;&gt;0,SUMIF(Invoices!Q:R,A970,Invoices!R:R)/COUNTIF(Invoices!Q:R,A970),0),IF(COUNTIF(Invoices!S:T,A970)&lt;&gt;0,IF(COUNTIF(Invoices!S:T,A970)&lt;&gt;0,SUMIF(Invoices!S:T,A970,Invoices!T:T)/COUNTIF(Invoices!S:T,A970),0),IF(COUNTIF(Invoices!U:V,A970)&lt;&gt;0,IF(COUNTIF(Invoices!U:V,A970)&lt;&gt;0,SUMIF(Invoices!U:V,A970,Invoices!V:V)/COUNTIF(Invoices!U:V,A970),0),IF(COUNTIF(Invoices!W:X,A970)&lt;&gt;0,IF(COUNTIF(Invoices!W:X,A970)&lt;&gt;0,SUMIF(Invoices!W:X,A970,Invoices!X:X)/COUNTIF(Invoices!W:X,A970),0),IF(COUNTIF(Invoices!Y:Z,A970)&lt;&gt;0,IF(COUNTIF(Invoices!Y:Z,A970)&lt;&gt;0,SUMIF(Invoices!Y:Z,A970,Invoices!Z:Z)/COUNTIF(Invoices!Y:Z,A970),0),IF(COUNTIF(Invoices!AA:AB,A970)&lt;&gt;0,IF(COUNTIF(Invoices!AA:AB,A970)&lt;&gt;0,SUMIF(Invoices!AA:AB,A970,Invoices!AB:AB)/COUNTIF(Invoices!AA:AB,A970),0),IF(COUNTIF(Invoices!AC:AD,A970)&lt;&gt;0,IF(COUNTIF(Invoices!AC:AD,A970)&lt;&gt;0,SUMIF(Invoices!AC:AD,A970,Invoices!AD:AD)/COUNTIF(Invoices!AC:AD,A970),0),IF(COUNTIF(Invoices!AE:AF,A970)&lt;&gt;0,IF(COUNTIF(Invoices!AE:AF,A970)&lt;&gt;0,SUMIF(Invoices!AE:AF,A970,Invoices!AF:AF)/COUNTIF(Invoices!AE:AF,A970),0),IF(COUNTIF(Invoices!AG:AH,A970)&lt;&gt;0,IF(COUNTIF(Invoices!AG:AH,A970)&lt;&gt;0,SUMIF(Invoices!AG:AH,A970,Invoices!AH:AH)/COUNTIF(Invoices!AG:AH,A970),0),IF(COUNTIF(Invoices!AI:AJ,A970)&lt;&gt;0,IF(COUNTIF(Invoices!AI:AJ,A970)&lt;&gt;0,SUMIF(Invoices!AI:AJ,A970,Invoices!AJ:AJ)/COUNTIF(Invoices!AI:AJ,A970),0),IF(COUNTIF(Invoices!AK:AL,A970)&lt;&gt;0,IF(COUNTIF(Invoices!AK:AL,A970)&lt;&gt;0,SUMIF(Invoices!AK:AL,A970,Invoices!AL:AL)/COUNTIF(Invoices!AK:AL,A970),0),IF(COUNTIF(Invoices!AM:AN,A970)&lt;&gt;0,IF(COUNTIF(Invoices!AM:AN,A970)&lt;&gt;0,SUMIF(Invoices!AM:AN,A970,Invoices!AN:AN)/COUNTIF(Invoices!AM:AN,A970),0),"Not Available")))))))))))))))</f>
        <v>0.99</v>
      </c>
    </row>
    <row r="971" spans="1:5" ht="13" x14ac:dyDescent="0.15">
      <c r="A971" s="6" t="s">
        <v>2157</v>
      </c>
      <c r="B971" s="6" t="s">
        <v>521</v>
      </c>
      <c r="C971" s="6" t="s">
        <v>520</v>
      </c>
      <c r="D971" s="6" t="s">
        <v>522</v>
      </c>
      <c r="E971">
        <f ca="1">IF(COUNTIF(Invoices!K:L,A971)&lt;&gt;0,IF(COUNTIF(Invoices!K:L,A971)&lt;&gt;0,SUMIF(Invoices!K:L,A971,Invoices!L:L)/COUNTIF(Invoices!K:L,A971),0),IF(COUNTIF(Invoices!M:N,A971)&lt;&gt;0,IF(COUNTIF(Invoices!M:N,A971)&lt;&gt;0,SUMIF(Invoices!M:N,A971,Invoices!N:N)/COUNTIF(Invoices!M:N,A971),0),IF(COUNTIF(Invoices!O:P,A971)&lt;&gt;0,IF(COUNTIF(Invoices!O:P,A971)&lt;&gt;0,SUMIF(Invoices!O:P,A971,Invoices!P:P)/COUNTIF(Invoices!O:P,A971),0),IF(COUNTIF(Invoices!Q:R,A971)&lt;&gt;0,IF(COUNTIF(Invoices!Q:R,A971)&lt;&gt;0,SUMIF(Invoices!Q:R,A971,Invoices!R:R)/COUNTIF(Invoices!Q:R,A971),0),IF(COUNTIF(Invoices!S:T,A971)&lt;&gt;0,IF(COUNTIF(Invoices!S:T,A971)&lt;&gt;0,SUMIF(Invoices!S:T,A971,Invoices!T:T)/COUNTIF(Invoices!S:T,A971),0),IF(COUNTIF(Invoices!U:V,A971)&lt;&gt;0,IF(COUNTIF(Invoices!U:V,A971)&lt;&gt;0,SUMIF(Invoices!U:V,A971,Invoices!V:V)/COUNTIF(Invoices!U:V,A971),0),IF(COUNTIF(Invoices!W:X,A971)&lt;&gt;0,IF(COUNTIF(Invoices!W:X,A971)&lt;&gt;0,SUMIF(Invoices!W:X,A971,Invoices!X:X)/COUNTIF(Invoices!W:X,A971),0),IF(COUNTIF(Invoices!Y:Z,A971)&lt;&gt;0,IF(COUNTIF(Invoices!Y:Z,A971)&lt;&gt;0,SUMIF(Invoices!Y:Z,A971,Invoices!Z:Z)/COUNTIF(Invoices!Y:Z,A971),0),IF(COUNTIF(Invoices!AA:AB,A971)&lt;&gt;0,IF(COUNTIF(Invoices!AA:AB,A971)&lt;&gt;0,SUMIF(Invoices!AA:AB,A971,Invoices!AB:AB)/COUNTIF(Invoices!AA:AB,A971),0),IF(COUNTIF(Invoices!AC:AD,A971)&lt;&gt;0,IF(COUNTIF(Invoices!AC:AD,A971)&lt;&gt;0,SUMIF(Invoices!AC:AD,A971,Invoices!AD:AD)/COUNTIF(Invoices!AC:AD,A971),0),IF(COUNTIF(Invoices!AE:AF,A971)&lt;&gt;0,IF(COUNTIF(Invoices!AE:AF,A971)&lt;&gt;0,SUMIF(Invoices!AE:AF,A971,Invoices!AF:AF)/COUNTIF(Invoices!AE:AF,A971),0),IF(COUNTIF(Invoices!AG:AH,A971)&lt;&gt;0,IF(COUNTIF(Invoices!AG:AH,A971)&lt;&gt;0,SUMIF(Invoices!AG:AH,A971,Invoices!AH:AH)/COUNTIF(Invoices!AG:AH,A971),0),IF(COUNTIF(Invoices!AI:AJ,A971)&lt;&gt;0,IF(COUNTIF(Invoices!AI:AJ,A971)&lt;&gt;0,SUMIF(Invoices!AI:AJ,A971,Invoices!AJ:AJ)/COUNTIF(Invoices!AI:AJ,A971),0),IF(COUNTIF(Invoices!AK:AL,A971)&lt;&gt;0,IF(COUNTIF(Invoices!AK:AL,A971)&lt;&gt;0,SUMIF(Invoices!AK:AL,A971,Invoices!AL:AL)/COUNTIF(Invoices!AK:AL,A971),0),IF(COUNTIF(Invoices!AM:AN,A971)&lt;&gt;0,IF(COUNTIF(Invoices!AM:AN,A971)&lt;&gt;0,SUMIF(Invoices!AM:AN,A971,Invoices!AN:AN)/COUNTIF(Invoices!AM:AN,A971),0),"Not Available")))))))))))))))</f>
        <v>0.99</v>
      </c>
    </row>
    <row r="972" spans="1:5" ht="13" x14ac:dyDescent="0.15">
      <c r="A972" s="6" t="s">
        <v>2158</v>
      </c>
      <c r="B972" s="6" t="s">
        <v>1501</v>
      </c>
      <c r="C972" s="6" t="s">
        <v>855</v>
      </c>
      <c r="D972" s="6" t="s">
        <v>574</v>
      </c>
      <c r="E972">
        <f ca="1">IF(COUNTIF(Invoices!K:L,A972)&lt;&gt;0,IF(COUNTIF(Invoices!K:L,A972)&lt;&gt;0,SUMIF(Invoices!K:L,A972,Invoices!L:L)/COUNTIF(Invoices!K:L,A972),0),IF(COUNTIF(Invoices!M:N,A972)&lt;&gt;0,IF(COUNTIF(Invoices!M:N,A972)&lt;&gt;0,SUMIF(Invoices!M:N,A972,Invoices!N:N)/COUNTIF(Invoices!M:N,A972),0),IF(COUNTIF(Invoices!O:P,A972)&lt;&gt;0,IF(COUNTIF(Invoices!O:P,A972)&lt;&gt;0,SUMIF(Invoices!O:P,A972,Invoices!P:P)/COUNTIF(Invoices!O:P,A972),0),IF(COUNTIF(Invoices!Q:R,A972)&lt;&gt;0,IF(COUNTIF(Invoices!Q:R,A972)&lt;&gt;0,SUMIF(Invoices!Q:R,A972,Invoices!R:R)/COUNTIF(Invoices!Q:R,A972),0),IF(COUNTIF(Invoices!S:T,A972)&lt;&gt;0,IF(COUNTIF(Invoices!S:T,A972)&lt;&gt;0,SUMIF(Invoices!S:T,A972,Invoices!T:T)/COUNTIF(Invoices!S:T,A972),0),IF(COUNTIF(Invoices!U:V,A972)&lt;&gt;0,IF(COUNTIF(Invoices!U:V,A972)&lt;&gt;0,SUMIF(Invoices!U:V,A972,Invoices!V:V)/COUNTIF(Invoices!U:V,A972),0),IF(COUNTIF(Invoices!W:X,A972)&lt;&gt;0,IF(COUNTIF(Invoices!W:X,A972)&lt;&gt;0,SUMIF(Invoices!W:X,A972,Invoices!X:X)/COUNTIF(Invoices!W:X,A972),0),IF(COUNTIF(Invoices!Y:Z,A972)&lt;&gt;0,IF(COUNTIF(Invoices!Y:Z,A972)&lt;&gt;0,SUMIF(Invoices!Y:Z,A972,Invoices!Z:Z)/COUNTIF(Invoices!Y:Z,A972),0),IF(COUNTIF(Invoices!AA:AB,A972)&lt;&gt;0,IF(COUNTIF(Invoices!AA:AB,A972)&lt;&gt;0,SUMIF(Invoices!AA:AB,A972,Invoices!AB:AB)/COUNTIF(Invoices!AA:AB,A972),0),IF(COUNTIF(Invoices!AC:AD,A972)&lt;&gt;0,IF(COUNTIF(Invoices!AC:AD,A972)&lt;&gt;0,SUMIF(Invoices!AC:AD,A972,Invoices!AD:AD)/COUNTIF(Invoices!AC:AD,A972),0),IF(COUNTIF(Invoices!AE:AF,A972)&lt;&gt;0,IF(COUNTIF(Invoices!AE:AF,A972)&lt;&gt;0,SUMIF(Invoices!AE:AF,A972,Invoices!AF:AF)/COUNTIF(Invoices!AE:AF,A972),0),IF(COUNTIF(Invoices!AG:AH,A972)&lt;&gt;0,IF(COUNTIF(Invoices!AG:AH,A972)&lt;&gt;0,SUMIF(Invoices!AG:AH,A972,Invoices!AH:AH)/COUNTIF(Invoices!AG:AH,A972),0),IF(COUNTIF(Invoices!AI:AJ,A972)&lt;&gt;0,IF(COUNTIF(Invoices!AI:AJ,A972)&lt;&gt;0,SUMIF(Invoices!AI:AJ,A972,Invoices!AJ:AJ)/COUNTIF(Invoices!AI:AJ,A972),0),IF(COUNTIF(Invoices!AK:AL,A972)&lt;&gt;0,IF(COUNTIF(Invoices!AK:AL,A972)&lt;&gt;0,SUMIF(Invoices!AK:AL,A972,Invoices!AL:AL)/COUNTIF(Invoices!AK:AL,A972),0),IF(COUNTIF(Invoices!AM:AN,A972)&lt;&gt;0,IF(COUNTIF(Invoices!AM:AN,A972)&lt;&gt;0,SUMIF(Invoices!AM:AN,A972,Invoices!AN:AN)/COUNTIF(Invoices!AM:AN,A972),0),"Not Available")))))))))))))))</f>
        <v>0.99</v>
      </c>
    </row>
    <row r="973" spans="1:5" ht="13" x14ac:dyDescent="0.15">
      <c r="A973" s="6" t="s">
        <v>1583</v>
      </c>
      <c r="B973" s="6" t="s">
        <v>1848</v>
      </c>
      <c r="C973" s="6" t="s">
        <v>1583</v>
      </c>
      <c r="D973" s="6" t="s">
        <v>1584</v>
      </c>
      <c r="E973">
        <f ca="1">IF(COUNTIF(Invoices!K:L,A973)&lt;&gt;0,IF(COUNTIF(Invoices!K:L,A973)&lt;&gt;0,SUMIF(Invoices!K:L,A973,Invoices!L:L)/COUNTIF(Invoices!K:L,A973),0),IF(COUNTIF(Invoices!M:N,A973)&lt;&gt;0,IF(COUNTIF(Invoices!M:N,A973)&lt;&gt;0,SUMIF(Invoices!M:N,A973,Invoices!N:N)/COUNTIF(Invoices!M:N,A973),0),IF(COUNTIF(Invoices!O:P,A973)&lt;&gt;0,IF(COUNTIF(Invoices!O:P,A973)&lt;&gt;0,SUMIF(Invoices!O:P,A973,Invoices!P:P)/COUNTIF(Invoices!O:P,A973),0),IF(COUNTIF(Invoices!Q:R,A973)&lt;&gt;0,IF(COUNTIF(Invoices!Q:R,A973)&lt;&gt;0,SUMIF(Invoices!Q:R,A973,Invoices!R:R)/COUNTIF(Invoices!Q:R,A973),0),IF(COUNTIF(Invoices!S:T,A973)&lt;&gt;0,IF(COUNTIF(Invoices!S:T,A973)&lt;&gt;0,SUMIF(Invoices!S:T,A973,Invoices!T:T)/COUNTIF(Invoices!S:T,A973),0),IF(COUNTIF(Invoices!U:V,A973)&lt;&gt;0,IF(COUNTIF(Invoices!U:V,A973)&lt;&gt;0,SUMIF(Invoices!U:V,A973,Invoices!V:V)/COUNTIF(Invoices!U:V,A973),0),IF(COUNTIF(Invoices!W:X,A973)&lt;&gt;0,IF(COUNTIF(Invoices!W:X,A973)&lt;&gt;0,SUMIF(Invoices!W:X,A973,Invoices!X:X)/COUNTIF(Invoices!W:X,A973),0),IF(COUNTIF(Invoices!Y:Z,A973)&lt;&gt;0,IF(COUNTIF(Invoices!Y:Z,A973)&lt;&gt;0,SUMIF(Invoices!Y:Z,A973,Invoices!Z:Z)/COUNTIF(Invoices!Y:Z,A973),0),IF(COUNTIF(Invoices!AA:AB,A973)&lt;&gt;0,IF(COUNTIF(Invoices!AA:AB,A973)&lt;&gt;0,SUMIF(Invoices!AA:AB,A973,Invoices!AB:AB)/COUNTIF(Invoices!AA:AB,A973),0),IF(COUNTIF(Invoices!AC:AD,A973)&lt;&gt;0,IF(COUNTIF(Invoices!AC:AD,A973)&lt;&gt;0,SUMIF(Invoices!AC:AD,A973,Invoices!AD:AD)/COUNTIF(Invoices!AC:AD,A973),0),IF(COUNTIF(Invoices!AE:AF,A973)&lt;&gt;0,IF(COUNTIF(Invoices!AE:AF,A973)&lt;&gt;0,SUMIF(Invoices!AE:AF,A973,Invoices!AF:AF)/COUNTIF(Invoices!AE:AF,A973),0),IF(COUNTIF(Invoices!AG:AH,A973)&lt;&gt;0,IF(COUNTIF(Invoices!AG:AH,A973)&lt;&gt;0,SUMIF(Invoices!AG:AH,A973,Invoices!AH:AH)/COUNTIF(Invoices!AG:AH,A973),0),IF(COUNTIF(Invoices!AI:AJ,A973)&lt;&gt;0,IF(COUNTIF(Invoices!AI:AJ,A973)&lt;&gt;0,SUMIF(Invoices!AI:AJ,A973,Invoices!AJ:AJ)/COUNTIF(Invoices!AI:AJ,A973),0),IF(COUNTIF(Invoices!AK:AL,A973)&lt;&gt;0,IF(COUNTIF(Invoices!AK:AL,A973)&lt;&gt;0,SUMIF(Invoices!AK:AL,A973,Invoices!AL:AL)/COUNTIF(Invoices!AK:AL,A973),0),IF(COUNTIF(Invoices!AM:AN,A973)&lt;&gt;0,IF(COUNTIF(Invoices!AM:AN,A973)&lt;&gt;0,SUMIF(Invoices!AM:AN,A973,Invoices!AN:AN)/COUNTIF(Invoices!AM:AN,A973),0),"Not Available")))))))))))))))</f>
        <v>0.99</v>
      </c>
    </row>
    <row r="974" spans="1:5" ht="13" x14ac:dyDescent="0.15">
      <c r="A974" s="6" t="s">
        <v>2159</v>
      </c>
      <c r="B974" s="6" t="s">
        <v>522</v>
      </c>
      <c r="C974" s="6" t="s">
        <v>1764</v>
      </c>
      <c r="D974" s="6" t="s">
        <v>522</v>
      </c>
      <c r="E974">
        <f ca="1">IF(COUNTIF(Invoices!K:L,A974)&lt;&gt;0,IF(COUNTIF(Invoices!K:L,A974)&lt;&gt;0,SUMIF(Invoices!K:L,A974,Invoices!L:L)/COUNTIF(Invoices!K:L,A974),0),IF(COUNTIF(Invoices!M:N,A974)&lt;&gt;0,IF(COUNTIF(Invoices!M:N,A974)&lt;&gt;0,SUMIF(Invoices!M:N,A974,Invoices!N:N)/COUNTIF(Invoices!M:N,A974),0),IF(COUNTIF(Invoices!O:P,A974)&lt;&gt;0,IF(COUNTIF(Invoices!O:P,A974)&lt;&gt;0,SUMIF(Invoices!O:P,A974,Invoices!P:P)/COUNTIF(Invoices!O:P,A974),0),IF(COUNTIF(Invoices!Q:R,A974)&lt;&gt;0,IF(COUNTIF(Invoices!Q:R,A974)&lt;&gt;0,SUMIF(Invoices!Q:R,A974,Invoices!R:R)/COUNTIF(Invoices!Q:R,A974),0),IF(COUNTIF(Invoices!S:T,A974)&lt;&gt;0,IF(COUNTIF(Invoices!S:T,A974)&lt;&gt;0,SUMIF(Invoices!S:T,A974,Invoices!T:T)/COUNTIF(Invoices!S:T,A974),0),IF(COUNTIF(Invoices!U:V,A974)&lt;&gt;0,IF(COUNTIF(Invoices!U:V,A974)&lt;&gt;0,SUMIF(Invoices!U:V,A974,Invoices!V:V)/COUNTIF(Invoices!U:V,A974),0),IF(COUNTIF(Invoices!W:X,A974)&lt;&gt;0,IF(COUNTIF(Invoices!W:X,A974)&lt;&gt;0,SUMIF(Invoices!W:X,A974,Invoices!X:X)/COUNTIF(Invoices!W:X,A974),0),IF(COUNTIF(Invoices!Y:Z,A974)&lt;&gt;0,IF(COUNTIF(Invoices!Y:Z,A974)&lt;&gt;0,SUMIF(Invoices!Y:Z,A974,Invoices!Z:Z)/COUNTIF(Invoices!Y:Z,A974),0),IF(COUNTIF(Invoices!AA:AB,A974)&lt;&gt;0,IF(COUNTIF(Invoices!AA:AB,A974)&lt;&gt;0,SUMIF(Invoices!AA:AB,A974,Invoices!AB:AB)/COUNTIF(Invoices!AA:AB,A974),0),IF(COUNTIF(Invoices!AC:AD,A974)&lt;&gt;0,IF(COUNTIF(Invoices!AC:AD,A974)&lt;&gt;0,SUMIF(Invoices!AC:AD,A974,Invoices!AD:AD)/COUNTIF(Invoices!AC:AD,A974),0),IF(COUNTIF(Invoices!AE:AF,A974)&lt;&gt;0,IF(COUNTIF(Invoices!AE:AF,A974)&lt;&gt;0,SUMIF(Invoices!AE:AF,A974,Invoices!AF:AF)/COUNTIF(Invoices!AE:AF,A974),0),IF(COUNTIF(Invoices!AG:AH,A974)&lt;&gt;0,IF(COUNTIF(Invoices!AG:AH,A974)&lt;&gt;0,SUMIF(Invoices!AG:AH,A974,Invoices!AH:AH)/COUNTIF(Invoices!AG:AH,A974),0),IF(COUNTIF(Invoices!AI:AJ,A974)&lt;&gt;0,IF(COUNTIF(Invoices!AI:AJ,A974)&lt;&gt;0,SUMIF(Invoices!AI:AJ,A974,Invoices!AJ:AJ)/COUNTIF(Invoices!AI:AJ,A974),0),IF(COUNTIF(Invoices!AK:AL,A974)&lt;&gt;0,IF(COUNTIF(Invoices!AK:AL,A974)&lt;&gt;0,SUMIF(Invoices!AK:AL,A974,Invoices!AL:AL)/COUNTIF(Invoices!AK:AL,A974),0),IF(COUNTIF(Invoices!AM:AN,A974)&lt;&gt;0,IF(COUNTIF(Invoices!AM:AN,A974)&lt;&gt;0,SUMIF(Invoices!AM:AN,A974,Invoices!AN:AN)/COUNTIF(Invoices!AM:AN,A974),0),"Not Available")))))))))))))))</f>
        <v>0.99</v>
      </c>
    </row>
    <row r="975" spans="1:5" ht="13" x14ac:dyDescent="0.15">
      <c r="A975" s="6" t="s">
        <v>2160</v>
      </c>
      <c r="B975" s="6" t="s">
        <v>1471</v>
      </c>
      <c r="C975" s="6" t="s">
        <v>1300</v>
      </c>
      <c r="D975" s="6" t="s">
        <v>1301</v>
      </c>
      <c r="E975" t="str">
        <f>IF(COUNTIF(Invoices!K:L,A975)&lt;&gt;0,IF(COUNTIF(Invoices!K:L,A975)&lt;&gt;0,SUMIF(Invoices!K:L,A975,Invoices!L:L)/COUNTIF(Invoices!K:L,A975),0),IF(COUNTIF(Invoices!M:N,A975)&lt;&gt;0,IF(COUNTIF(Invoices!M:N,A975)&lt;&gt;0,SUMIF(Invoices!M:N,A975,Invoices!N:N)/COUNTIF(Invoices!M:N,A975),0),IF(COUNTIF(Invoices!O:P,A975)&lt;&gt;0,IF(COUNTIF(Invoices!O:P,A975)&lt;&gt;0,SUMIF(Invoices!O:P,A975,Invoices!P:P)/COUNTIF(Invoices!O:P,A975),0),IF(COUNTIF(Invoices!Q:R,A975)&lt;&gt;0,IF(COUNTIF(Invoices!Q:R,A975)&lt;&gt;0,SUMIF(Invoices!Q:R,A975,Invoices!R:R)/COUNTIF(Invoices!Q:R,A975),0),IF(COUNTIF(Invoices!S:T,A975)&lt;&gt;0,IF(COUNTIF(Invoices!S:T,A975)&lt;&gt;0,SUMIF(Invoices!S:T,A975,Invoices!T:T)/COUNTIF(Invoices!S:T,A975),0),IF(COUNTIF(Invoices!U:V,A975)&lt;&gt;0,IF(COUNTIF(Invoices!U:V,A975)&lt;&gt;0,SUMIF(Invoices!U:V,A975,Invoices!V:V)/COUNTIF(Invoices!U:V,A975),0),IF(COUNTIF(Invoices!W:X,A975)&lt;&gt;0,IF(COUNTIF(Invoices!W:X,A975)&lt;&gt;0,SUMIF(Invoices!W:X,A975,Invoices!X:X)/COUNTIF(Invoices!W:X,A975),0),IF(COUNTIF(Invoices!Y:Z,A975)&lt;&gt;0,IF(COUNTIF(Invoices!Y:Z,A975)&lt;&gt;0,SUMIF(Invoices!Y:Z,A975,Invoices!Z:Z)/COUNTIF(Invoices!Y:Z,A975),0),IF(COUNTIF(Invoices!AA:AB,A975)&lt;&gt;0,IF(COUNTIF(Invoices!AA:AB,A975)&lt;&gt;0,SUMIF(Invoices!AA:AB,A975,Invoices!AB:AB)/COUNTIF(Invoices!AA:AB,A975),0),IF(COUNTIF(Invoices!AC:AD,A975)&lt;&gt;0,IF(COUNTIF(Invoices!AC:AD,A975)&lt;&gt;0,SUMIF(Invoices!AC:AD,A975,Invoices!AD:AD)/COUNTIF(Invoices!AC:AD,A975),0),IF(COUNTIF(Invoices!AE:AF,A975)&lt;&gt;0,IF(COUNTIF(Invoices!AE:AF,A975)&lt;&gt;0,SUMIF(Invoices!AE:AF,A975,Invoices!AF:AF)/COUNTIF(Invoices!AE:AF,A975),0),IF(COUNTIF(Invoices!AG:AH,A975)&lt;&gt;0,IF(COUNTIF(Invoices!AG:AH,A975)&lt;&gt;0,SUMIF(Invoices!AG:AH,A975,Invoices!AH:AH)/COUNTIF(Invoices!AG:AH,A975),0),IF(COUNTIF(Invoices!AI:AJ,A975)&lt;&gt;0,IF(COUNTIF(Invoices!AI:AJ,A975)&lt;&gt;0,SUMIF(Invoices!AI:AJ,A975,Invoices!AJ:AJ)/COUNTIF(Invoices!AI:AJ,A975),0),IF(COUNTIF(Invoices!AK:AL,A975)&lt;&gt;0,IF(COUNTIF(Invoices!AK:AL,A975)&lt;&gt;0,SUMIF(Invoices!AK:AL,A975,Invoices!AL:AL)/COUNTIF(Invoices!AK:AL,A975),0),IF(COUNTIF(Invoices!AM:AN,A975)&lt;&gt;0,IF(COUNTIF(Invoices!AM:AN,A975)&lt;&gt;0,SUMIF(Invoices!AM:AN,A975,Invoices!AN:AN)/COUNTIF(Invoices!AM:AN,A975),0),"Not Available")))))))))))))))</f>
        <v>Not Available</v>
      </c>
    </row>
    <row r="976" spans="1:5" ht="13" x14ac:dyDescent="0.15">
      <c r="A976" s="6" t="s">
        <v>2161</v>
      </c>
      <c r="B976" s="6" t="s">
        <v>734</v>
      </c>
      <c r="C976" s="6" t="s">
        <v>735</v>
      </c>
      <c r="D976" s="6" t="s">
        <v>736</v>
      </c>
      <c r="E976" t="str">
        <f>IF(COUNTIF(Invoices!K:L,A976)&lt;&gt;0,IF(COUNTIF(Invoices!K:L,A976)&lt;&gt;0,SUMIF(Invoices!K:L,A976,Invoices!L:L)/COUNTIF(Invoices!K:L,A976),0),IF(COUNTIF(Invoices!M:N,A976)&lt;&gt;0,IF(COUNTIF(Invoices!M:N,A976)&lt;&gt;0,SUMIF(Invoices!M:N,A976,Invoices!N:N)/COUNTIF(Invoices!M:N,A976),0),IF(COUNTIF(Invoices!O:P,A976)&lt;&gt;0,IF(COUNTIF(Invoices!O:P,A976)&lt;&gt;0,SUMIF(Invoices!O:P,A976,Invoices!P:P)/COUNTIF(Invoices!O:P,A976),0),IF(COUNTIF(Invoices!Q:R,A976)&lt;&gt;0,IF(COUNTIF(Invoices!Q:R,A976)&lt;&gt;0,SUMIF(Invoices!Q:R,A976,Invoices!R:R)/COUNTIF(Invoices!Q:R,A976),0),IF(COUNTIF(Invoices!S:T,A976)&lt;&gt;0,IF(COUNTIF(Invoices!S:T,A976)&lt;&gt;0,SUMIF(Invoices!S:T,A976,Invoices!T:T)/COUNTIF(Invoices!S:T,A976),0),IF(COUNTIF(Invoices!U:V,A976)&lt;&gt;0,IF(COUNTIF(Invoices!U:V,A976)&lt;&gt;0,SUMIF(Invoices!U:V,A976,Invoices!V:V)/COUNTIF(Invoices!U:V,A976),0),IF(COUNTIF(Invoices!W:X,A976)&lt;&gt;0,IF(COUNTIF(Invoices!W:X,A976)&lt;&gt;0,SUMIF(Invoices!W:X,A976,Invoices!X:X)/COUNTIF(Invoices!W:X,A976),0),IF(COUNTIF(Invoices!Y:Z,A976)&lt;&gt;0,IF(COUNTIF(Invoices!Y:Z,A976)&lt;&gt;0,SUMIF(Invoices!Y:Z,A976,Invoices!Z:Z)/COUNTIF(Invoices!Y:Z,A976),0),IF(COUNTIF(Invoices!AA:AB,A976)&lt;&gt;0,IF(COUNTIF(Invoices!AA:AB,A976)&lt;&gt;0,SUMIF(Invoices!AA:AB,A976,Invoices!AB:AB)/COUNTIF(Invoices!AA:AB,A976),0),IF(COUNTIF(Invoices!AC:AD,A976)&lt;&gt;0,IF(COUNTIF(Invoices!AC:AD,A976)&lt;&gt;0,SUMIF(Invoices!AC:AD,A976,Invoices!AD:AD)/COUNTIF(Invoices!AC:AD,A976),0),IF(COUNTIF(Invoices!AE:AF,A976)&lt;&gt;0,IF(COUNTIF(Invoices!AE:AF,A976)&lt;&gt;0,SUMIF(Invoices!AE:AF,A976,Invoices!AF:AF)/COUNTIF(Invoices!AE:AF,A976),0),IF(COUNTIF(Invoices!AG:AH,A976)&lt;&gt;0,IF(COUNTIF(Invoices!AG:AH,A976)&lt;&gt;0,SUMIF(Invoices!AG:AH,A976,Invoices!AH:AH)/COUNTIF(Invoices!AG:AH,A976),0),IF(COUNTIF(Invoices!AI:AJ,A976)&lt;&gt;0,IF(COUNTIF(Invoices!AI:AJ,A976)&lt;&gt;0,SUMIF(Invoices!AI:AJ,A976,Invoices!AJ:AJ)/COUNTIF(Invoices!AI:AJ,A976),0),IF(COUNTIF(Invoices!AK:AL,A976)&lt;&gt;0,IF(COUNTIF(Invoices!AK:AL,A976)&lt;&gt;0,SUMIF(Invoices!AK:AL,A976,Invoices!AL:AL)/COUNTIF(Invoices!AK:AL,A976),0),IF(COUNTIF(Invoices!AM:AN,A976)&lt;&gt;0,IF(COUNTIF(Invoices!AM:AN,A976)&lt;&gt;0,SUMIF(Invoices!AM:AN,A976,Invoices!AN:AN)/COUNTIF(Invoices!AM:AN,A976),0),"Not Available")))))))))))))))</f>
        <v>Not Available</v>
      </c>
    </row>
    <row r="977" spans="1:5" ht="13" x14ac:dyDescent="0.15">
      <c r="A977" s="6" t="s">
        <v>2162</v>
      </c>
      <c r="C977" s="6" t="s">
        <v>1327</v>
      </c>
      <c r="D977" s="6" t="s">
        <v>1182</v>
      </c>
      <c r="E977">
        <f ca="1">IF(COUNTIF(Invoices!K:L,A977)&lt;&gt;0,IF(COUNTIF(Invoices!K:L,A977)&lt;&gt;0,SUMIF(Invoices!K:L,A977,Invoices!L:L)/COUNTIF(Invoices!K:L,A977),0),IF(COUNTIF(Invoices!M:N,A977)&lt;&gt;0,IF(COUNTIF(Invoices!M:N,A977)&lt;&gt;0,SUMIF(Invoices!M:N,A977,Invoices!N:N)/COUNTIF(Invoices!M:N,A977),0),IF(COUNTIF(Invoices!O:P,A977)&lt;&gt;0,IF(COUNTIF(Invoices!O:P,A977)&lt;&gt;0,SUMIF(Invoices!O:P,A977,Invoices!P:P)/COUNTIF(Invoices!O:P,A977),0),IF(COUNTIF(Invoices!Q:R,A977)&lt;&gt;0,IF(COUNTIF(Invoices!Q:R,A977)&lt;&gt;0,SUMIF(Invoices!Q:R,A977,Invoices!R:R)/COUNTIF(Invoices!Q:R,A977),0),IF(COUNTIF(Invoices!S:T,A977)&lt;&gt;0,IF(COUNTIF(Invoices!S:T,A977)&lt;&gt;0,SUMIF(Invoices!S:T,A977,Invoices!T:T)/COUNTIF(Invoices!S:T,A977),0),IF(COUNTIF(Invoices!U:V,A977)&lt;&gt;0,IF(COUNTIF(Invoices!U:V,A977)&lt;&gt;0,SUMIF(Invoices!U:V,A977,Invoices!V:V)/COUNTIF(Invoices!U:V,A977),0),IF(COUNTIF(Invoices!W:X,A977)&lt;&gt;0,IF(COUNTIF(Invoices!W:X,A977)&lt;&gt;0,SUMIF(Invoices!W:X,A977,Invoices!X:X)/COUNTIF(Invoices!W:X,A977),0),IF(COUNTIF(Invoices!Y:Z,A977)&lt;&gt;0,IF(COUNTIF(Invoices!Y:Z,A977)&lt;&gt;0,SUMIF(Invoices!Y:Z,A977,Invoices!Z:Z)/COUNTIF(Invoices!Y:Z,A977),0),IF(COUNTIF(Invoices!AA:AB,A977)&lt;&gt;0,IF(COUNTIF(Invoices!AA:AB,A977)&lt;&gt;0,SUMIF(Invoices!AA:AB,A977,Invoices!AB:AB)/COUNTIF(Invoices!AA:AB,A977),0),IF(COUNTIF(Invoices!AC:AD,A977)&lt;&gt;0,IF(COUNTIF(Invoices!AC:AD,A977)&lt;&gt;0,SUMIF(Invoices!AC:AD,A977,Invoices!AD:AD)/COUNTIF(Invoices!AC:AD,A977),0),IF(COUNTIF(Invoices!AE:AF,A977)&lt;&gt;0,IF(COUNTIF(Invoices!AE:AF,A977)&lt;&gt;0,SUMIF(Invoices!AE:AF,A977,Invoices!AF:AF)/COUNTIF(Invoices!AE:AF,A977),0),IF(COUNTIF(Invoices!AG:AH,A977)&lt;&gt;0,IF(COUNTIF(Invoices!AG:AH,A977)&lt;&gt;0,SUMIF(Invoices!AG:AH,A977,Invoices!AH:AH)/COUNTIF(Invoices!AG:AH,A977),0),IF(COUNTIF(Invoices!AI:AJ,A977)&lt;&gt;0,IF(COUNTIF(Invoices!AI:AJ,A977)&lt;&gt;0,SUMIF(Invoices!AI:AJ,A977,Invoices!AJ:AJ)/COUNTIF(Invoices!AI:AJ,A977),0),IF(COUNTIF(Invoices!AK:AL,A977)&lt;&gt;0,IF(COUNTIF(Invoices!AK:AL,A977)&lt;&gt;0,SUMIF(Invoices!AK:AL,A977,Invoices!AL:AL)/COUNTIF(Invoices!AK:AL,A977),0),IF(COUNTIF(Invoices!AM:AN,A977)&lt;&gt;0,IF(COUNTIF(Invoices!AM:AN,A977)&lt;&gt;0,SUMIF(Invoices!AM:AN,A977,Invoices!AN:AN)/COUNTIF(Invoices!AM:AN,A977),0),"Not Available")))))))))))))))</f>
        <v>0.99</v>
      </c>
    </row>
    <row r="978" spans="1:5" ht="13" x14ac:dyDescent="0.15">
      <c r="A978" s="6" t="s">
        <v>2163</v>
      </c>
      <c r="B978" s="6" t="s">
        <v>2164</v>
      </c>
      <c r="C978" s="6" t="s">
        <v>1497</v>
      </c>
      <c r="D978" s="6" t="s">
        <v>1498</v>
      </c>
      <c r="E978">
        <f ca="1">IF(COUNTIF(Invoices!K:L,A978)&lt;&gt;0,IF(COUNTIF(Invoices!K:L,A978)&lt;&gt;0,SUMIF(Invoices!K:L,A978,Invoices!L:L)/COUNTIF(Invoices!K:L,A978),0),IF(COUNTIF(Invoices!M:N,A978)&lt;&gt;0,IF(COUNTIF(Invoices!M:N,A978)&lt;&gt;0,SUMIF(Invoices!M:N,A978,Invoices!N:N)/COUNTIF(Invoices!M:N,A978),0),IF(COUNTIF(Invoices!O:P,A978)&lt;&gt;0,IF(COUNTIF(Invoices!O:P,A978)&lt;&gt;0,SUMIF(Invoices!O:P,A978,Invoices!P:P)/COUNTIF(Invoices!O:P,A978),0),IF(COUNTIF(Invoices!Q:R,A978)&lt;&gt;0,IF(COUNTIF(Invoices!Q:R,A978)&lt;&gt;0,SUMIF(Invoices!Q:R,A978,Invoices!R:R)/COUNTIF(Invoices!Q:R,A978),0),IF(COUNTIF(Invoices!S:T,A978)&lt;&gt;0,IF(COUNTIF(Invoices!S:T,A978)&lt;&gt;0,SUMIF(Invoices!S:T,A978,Invoices!T:T)/COUNTIF(Invoices!S:T,A978),0),IF(COUNTIF(Invoices!U:V,A978)&lt;&gt;0,IF(COUNTIF(Invoices!U:V,A978)&lt;&gt;0,SUMIF(Invoices!U:V,A978,Invoices!V:V)/COUNTIF(Invoices!U:V,A978),0),IF(COUNTIF(Invoices!W:X,A978)&lt;&gt;0,IF(COUNTIF(Invoices!W:X,A978)&lt;&gt;0,SUMIF(Invoices!W:X,A978,Invoices!X:X)/COUNTIF(Invoices!W:X,A978),0),IF(COUNTIF(Invoices!Y:Z,A978)&lt;&gt;0,IF(COUNTIF(Invoices!Y:Z,A978)&lt;&gt;0,SUMIF(Invoices!Y:Z,A978,Invoices!Z:Z)/COUNTIF(Invoices!Y:Z,A978),0),IF(COUNTIF(Invoices!AA:AB,A978)&lt;&gt;0,IF(COUNTIF(Invoices!AA:AB,A978)&lt;&gt;0,SUMIF(Invoices!AA:AB,A978,Invoices!AB:AB)/COUNTIF(Invoices!AA:AB,A978),0),IF(COUNTIF(Invoices!AC:AD,A978)&lt;&gt;0,IF(COUNTIF(Invoices!AC:AD,A978)&lt;&gt;0,SUMIF(Invoices!AC:AD,A978,Invoices!AD:AD)/COUNTIF(Invoices!AC:AD,A978),0),IF(COUNTIF(Invoices!AE:AF,A978)&lt;&gt;0,IF(COUNTIF(Invoices!AE:AF,A978)&lt;&gt;0,SUMIF(Invoices!AE:AF,A978,Invoices!AF:AF)/COUNTIF(Invoices!AE:AF,A978),0),IF(COUNTIF(Invoices!AG:AH,A978)&lt;&gt;0,IF(COUNTIF(Invoices!AG:AH,A978)&lt;&gt;0,SUMIF(Invoices!AG:AH,A978,Invoices!AH:AH)/COUNTIF(Invoices!AG:AH,A978),0),IF(COUNTIF(Invoices!AI:AJ,A978)&lt;&gt;0,IF(COUNTIF(Invoices!AI:AJ,A978)&lt;&gt;0,SUMIF(Invoices!AI:AJ,A978,Invoices!AJ:AJ)/COUNTIF(Invoices!AI:AJ,A978),0),IF(COUNTIF(Invoices!AK:AL,A978)&lt;&gt;0,IF(COUNTIF(Invoices!AK:AL,A978)&lt;&gt;0,SUMIF(Invoices!AK:AL,A978,Invoices!AL:AL)/COUNTIF(Invoices!AK:AL,A978),0),IF(COUNTIF(Invoices!AM:AN,A978)&lt;&gt;0,IF(COUNTIF(Invoices!AM:AN,A978)&lt;&gt;0,SUMIF(Invoices!AM:AN,A978,Invoices!AN:AN)/COUNTIF(Invoices!AM:AN,A978),0),"Not Available")))))))))))))))</f>
        <v>0.99</v>
      </c>
    </row>
    <row r="979" spans="1:5" ht="13" x14ac:dyDescent="0.15">
      <c r="A979" s="6" t="s">
        <v>2165</v>
      </c>
      <c r="C979" s="6" t="s">
        <v>1075</v>
      </c>
      <c r="D979" s="6" t="s">
        <v>1076</v>
      </c>
      <c r="E979">
        <f ca="1">IF(COUNTIF(Invoices!K:L,A979)&lt;&gt;0,IF(COUNTIF(Invoices!K:L,A979)&lt;&gt;0,SUMIF(Invoices!K:L,A979,Invoices!L:L)/COUNTIF(Invoices!K:L,A979),0),IF(COUNTIF(Invoices!M:N,A979)&lt;&gt;0,IF(COUNTIF(Invoices!M:N,A979)&lt;&gt;0,SUMIF(Invoices!M:N,A979,Invoices!N:N)/COUNTIF(Invoices!M:N,A979),0),IF(COUNTIF(Invoices!O:P,A979)&lt;&gt;0,IF(COUNTIF(Invoices!O:P,A979)&lt;&gt;0,SUMIF(Invoices!O:P,A979,Invoices!P:P)/COUNTIF(Invoices!O:P,A979),0),IF(COUNTIF(Invoices!Q:R,A979)&lt;&gt;0,IF(COUNTIF(Invoices!Q:R,A979)&lt;&gt;0,SUMIF(Invoices!Q:R,A979,Invoices!R:R)/COUNTIF(Invoices!Q:R,A979),0),IF(COUNTIF(Invoices!S:T,A979)&lt;&gt;0,IF(COUNTIF(Invoices!S:T,A979)&lt;&gt;0,SUMIF(Invoices!S:T,A979,Invoices!T:T)/COUNTIF(Invoices!S:T,A979),0),IF(COUNTIF(Invoices!U:V,A979)&lt;&gt;0,IF(COUNTIF(Invoices!U:V,A979)&lt;&gt;0,SUMIF(Invoices!U:V,A979,Invoices!V:V)/COUNTIF(Invoices!U:V,A979),0),IF(COUNTIF(Invoices!W:X,A979)&lt;&gt;0,IF(COUNTIF(Invoices!W:X,A979)&lt;&gt;0,SUMIF(Invoices!W:X,A979,Invoices!X:X)/COUNTIF(Invoices!W:X,A979),0),IF(COUNTIF(Invoices!Y:Z,A979)&lt;&gt;0,IF(COUNTIF(Invoices!Y:Z,A979)&lt;&gt;0,SUMIF(Invoices!Y:Z,A979,Invoices!Z:Z)/COUNTIF(Invoices!Y:Z,A979),0),IF(COUNTIF(Invoices!AA:AB,A979)&lt;&gt;0,IF(COUNTIF(Invoices!AA:AB,A979)&lt;&gt;0,SUMIF(Invoices!AA:AB,A979,Invoices!AB:AB)/COUNTIF(Invoices!AA:AB,A979),0),IF(COUNTIF(Invoices!AC:AD,A979)&lt;&gt;0,IF(COUNTIF(Invoices!AC:AD,A979)&lt;&gt;0,SUMIF(Invoices!AC:AD,A979,Invoices!AD:AD)/COUNTIF(Invoices!AC:AD,A979),0),IF(COUNTIF(Invoices!AE:AF,A979)&lt;&gt;0,IF(COUNTIF(Invoices!AE:AF,A979)&lt;&gt;0,SUMIF(Invoices!AE:AF,A979,Invoices!AF:AF)/COUNTIF(Invoices!AE:AF,A979),0),IF(COUNTIF(Invoices!AG:AH,A979)&lt;&gt;0,IF(COUNTIF(Invoices!AG:AH,A979)&lt;&gt;0,SUMIF(Invoices!AG:AH,A979,Invoices!AH:AH)/COUNTIF(Invoices!AG:AH,A979),0),IF(COUNTIF(Invoices!AI:AJ,A979)&lt;&gt;0,IF(COUNTIF(Invoices!AI:AJ,A979)&lt;&gt;0,SUMIF(Invoices!AI:AJ,A979,Invoices!AJ:AJ)/COUNTIF(Invoices!AI:AJ,A979),0),IF(COUNTIF(Invoices!AK:AL,A979)&lt;&gt;0,IF(COUNTIF(Invoices!AK:AL,A979)&lt;&gt;0,SUMIF(Invoices!AK:AL,A979,Invoices!AL:AL)/COUNTIF(Invoices!AK:AL,A979),0),IF(COUNTIF(Invoices!AM:AN,A979)&lt;&gt;0,IF(COUNTIF(Invoices!AM:AN,A979)&lt;&gt;0,SUMIF(Invoices!AM:AN,A979,Invoices!AN:AN)/COUNTIF(Invoices!AM:AN,A979),0),"Not Available")))))))))))))))</f>
        <v>0.99</v>
      </c>
    </row>
    <row r="980" spans="1:5" ht="13" x14ac:dyDescent="0.15">
      <c r="A980" s="6" t="s">
        <v>2166</v>
      </c>
      <c r="C980" s="6" t="s">
        <v>983</v>
      </c>
      <c r="D980" s="6" t="s">
        <v>797</v>
      </c>
      <c r="E980">
        <f ca="1">IF(COUNTIF(Invoices!K:L,A980)&lt;&gt;0,IF(COUNTIF(Invoices!K:L,A980)&lt;&gt;0,SUMIF(Invoices!K:L,A980,Invoices!L:L)/COUNTIF(Invoices!K:L,A980),0),IF(COUNTIF(Invoices!M:N,A980)&lt;&gt;0,IF(COUNTIF(Invoices!M:N,A980)&lt;&gt;0,SUMIF(Invoices!M:N,A980,Invoices!N:N)/COUNTIF(Invoices!M:N,A980),0),IF(COUNTIF(Invoices!O:P,A980)&lt;&gt;0,IF(COUNTIF(Invoices!O:P,A980)&lt;&gt;0,SUMIF(Invoices!O:P,A980,Invoices!P:P)/COUNTIF(Invoices!O:P,A980),0),IF(COUNTIF(Invoices!Q:R,A980)&lt;&gt;0,IF(COUNTIF(Invoices!Q:R,A980)&lt;&gt;0,SUMIF(Invoices!Q:R,A980,Invoices!R:R)/COUNTIF(Invoices!Q:R,A980),0),IF(COUNTIF(Invoices!S:T,A980)&lt;&gt;0,IF(COUNTIF(Invoices!S:T,A980)&lt;&gt;0,SUMIF(Invoices!S:T,A980,Invoices!T:T)/COUNTIF(Invoices!S:T,A980),0),IF(COUNTIF(Invoices!U:V,A980)&lt;&gt;0,IF(COUNTIF(Invoices!U:V,A980)&lt;&gt;0,SUMIF(Invoices!U:V,A980,Invoices!V:V)/COUNTIF(Invoices!U:V,A980),0),IF(COUNTIF(Invoices!W:X,A980)&lt;&gt;0,IF(COUNTIF(Invoices!W:X,A980)&lt;&gt;0,SUMIF(Invoices!W:X,A980,Invoices!X:X)/COUNTIF(Invoices!W:X,A980),0),IF(COUNTIF(Invoices!Y:Z,A980)&lt;&gt;0,IF(COUNTIF(Invoices!Y:Z,A980)&lt;&gt;0,SUMIF(Invoices!Y:Z,A980,Invoices!Z:Z)/COUNTIF(Invoices!Y:Z,A980),0),IF(COUNTIF(Invoices!AA:AB,A980)&lt;&gt;0,IF(COUNTIF(Invoices!AA:AB,A980)&lt;&gt;0,SUMIF(Invoices!AA:AB,A980,Invoices!AB:AB)/COUNTIF(Invoices!AA:AB,A980),0),IF(COUNTIF(Invoices!AC:AD,A980)&lt;&gt;0,IF(COUNTIF(Invoices!AC:AD,A980)&lt;&gt;0,SUMIF(Invoices!AC:AD,A980,Invoices!AD:AD)/COUNTIF(Invoices!AC:AD,A980),0),IF(COUNTIF(Invoices!AE:AF,A980)&lt;&gt;0,IF(COUNTIF(Invoices!AE:AF,A980)&lt;&gt;0,SUMIF(Invoices!AE:AF,A980,Invoices!AF:AF)/COUNTIF(Invoices!AE:AF,A980),0),IF(COUNTIF(Invoices!AG:AH,A980)&lt;&gt;0,IF(COUNTIF(Invoices!AG:AH,A980)&lt;&gt;0,SUMIF(Invoices!AG:AH,A980,Invoices!AH:AH)/COUNTIF(Invoices!AG:AH,A980),0),IF(COUNTIF(Invoices!AI:AJ,A980)&lt;&gt;0,IF(COUNTIF(Invoices!AI:AJ,A980)&lt;&gt;0,SUMIF(Invoices!AI:AJ,A980,Invoices!AJ:AJ)/COUNTIF(Invoices!AI:AJ,A980),0),IF(COUNTIF(Invoices!AK:AL,A980)&lt;&gt;0,IF(COUNTIF(Invoices!AK:AL,A980)&lt;&gt;0,SUMIF(Invoices!AK:AL,A980,Invoices!AL:AL)/COUNTIF(Invoices!AK:AL,A980),0),IF(COUNTIF(Invoices!AM:AN,A980)&lt;&gt;0,IF(COUNTIF(Invoices!AM:AN,A980)&lt;&gt;0,SUMIF(Invoices!AM:AN,A980,Invoices!AN:AN)/COUNTIF(Invoices!AM:AN,A980),0),"Not Available")))))))))))))))</f>
        <v>0.99</v>
      </c>
    </row>
    <row r="981" spans="1:5" ht="13" x14ac:dyDescent="0.15">
      <c r="A981" s="6" t="s">
        <v>2167</v>
      </c>
      <c r="B981" s="6" t="s">
        <v>2168</v>
      </c>
      <c r="C981" s="6" t="s">
        <v>687</v>
      </c>
      <c r="D981" s="6" t="s">
        <v>685</v>
      </c>
      <c r="E981">
        <f ca="1">IF(COUNTIF(Invoices!K:L,A981)&lt;&gt;0,IF(COUNTIF(Invoices!K:L,A981)&lt;&gt;0,SUMIF(Invoices!K:L,A981,Invoices!L:L)/COUNTIF(Invoices!K:L,A981),0),IF(COUNTIF(Invoices!M:N,A981)&lt;&gt;0,IF(COUNTIF(Invoices!M:N,A981)&lt;&gt;0,SUMIF(Invoices!M:N,A981,Invoices!N:N)/COUNTIF(Invoices!M:N,A981),0),IF(COUNTIF(Invoices!O:P,A981)&lt;&gt;0,IF(COUNTIF(Invoices!O:P,A981)&lt;&gt;0,SUMIF(Invoices!O:P,A981,Invoices!P:P)/COUNTIF(Invoices!O:P,A981),0),IF(COUNTIF(Invoices!Q:R,A981)&lt;&gt;0,IF(COUNTIF(Invoices!Q:R,A981)&lt;&gt;0,SUMIF(Invoices!Q:R,A981,Invoices!R:R)/COUNTIF(Invoices!Q:R,A981),0),IF(COUNTIF(Invoices!S:T,A981)&lt;&gt;0,IF(COUNTIF(Invoices!S:T,A981)&lt;&gt;0,SUMIF(Invoices!S:T,A981,Invoices!T:T)/COUNTIF(Invoices!S:T,A981),0),IF(COUNTIF(Invoices!U:V,A981)&lt;&gt;0,IF(COUNTIF(Invoices!U:V,A981)&lt;&gt;0,SUMIF(Invoices!U:V,A981,Invoices!V:V)/COUNTIF(Invoices!U:V,A981),0),IF(COUNTIF(Invoices!W:X,A981)&lt;&gt;0,IF(COUNTIF(Invoices!W:X,A981)&lt;&gt;0,SUMIF(Invoices!W:X,A981,Invoices!X:X)/COUNTIF(Invoices!W:X,A981),0),IF(COUNTIF(Invoices!Y:Z,A981)&lt;&gt;0,IF(COUNTIF(Invoices!Y:Z,A981)&lt;&gt;0,SUMIF(Invoices!Y:Z,A981,Invoices!Z:Z)/COUNTIF(Invoices!Y:Z,A981),0),IF(COUNTIF(Invoices!AA:AB,A981)&lt;&gt;0,IF(COUNTIF(Invoices!AA:AB,A981)&lt;&gt;0,SUMIF(Invoices!AA:AB,A981,Invoices!AB:AB)/COUNTIF(Invoices!AA:AB,A981),0),IF(COUNTIF(Invoices!AC:AD,A981)&lt;&gt;0,IF(COUNTIF(Invoices!AC:AD,A981)&lt;&gt;0,SUMIF(Invoices!AC:AD,A981,Invoices!AD:AD)/COUNTIF(Invoices!AC:AD,A981),0),IF(COUNTIF(Invoices!AE:AF,A981)&lt;&gt;0,IF(COUNTIF(Invoices!AE:AF,A981)&lt;&gt;0,SUMIF(Invoices!AE:AF,A981,Invoices!AF:AF)/COUNTIF(Invoices!AE:AF,A981),0),IF(COUNTIF(Invoices!AG:AH,A981)&lt;&gt;0,IF(COUNTIF(Invoices!AG:AH,A981)&lt;&gt;0,SUMIF(Invoices!AG:AH,A981,Invoices!AH:AH)/COUNTIF(Invoices!AG:AH,A981),0),IF(COUNTIF(Invoices!AI:AJ,A981)&lt;&gt;0,IF(COUNTIF(Invoices!AI:AJ,A981)&lt;&gt;0,SUMIF(Invoices!AI:AJ,A981,Invoices!AJ:AJ)/COUNTIF(Invoices!AI:AJ,A981),0),IF(COUNTIF(Invoices!AK:AL,A981)&lt;&gt;0,IF(COUNTIF(Invoices!AK:AL,A981)&lt;&gt;0,SUMIF(Invoices!AK:AL,A981,Invoices!AL:AL)/COUNTIF(Invoices!AK:AL,A981),0),IF(COUNTIF(Invoices!AM:AN,A981)&lt;&gt;0,IF(COUNTIF(Invoices!AM:AN,A981)&lt;&gt;0,SUMIF(Invoices!AM:AN,A981,Invoices!AN:AN)/COUNTIF(Invoices!AM:AN,A981),0),"Not Available")))))))))))))))</f>
        <v>0.99</v>
      </c>
    </row>
    <row r="982" spans="1:5" ht="13" x14ac:dyDescent="0.15">
      <c r="A982" s="6" t="s">
        <v>2169</v>
      </c>
      <c r="B982" s="6" t="s">
        <v>1210</v>
      </c>
      <c r="C982" s="6" t="s">
        <v>1506</v>
      </c>
      <c r="D982" s="6" t="s">
        <v>1210</v>
      </c>
      <c r="E982">
        <f ca="1">IF(COUNTIF(Invoices!K:L,A982)&lt;&gt;0,IF(COUNTIF(Invoices!K:L,A982)&lt;&gt;0,SUMIF(Invoices!K:L,A982,Invoices!L:L)/COUNTIF(Invoices!K:L,A982),0),IF(COUNTIF(Invoices!M:N,A982)&lt;&gt;0,IF(COUNTIF(Invoices!M:N,A982)&lt;&gt;0,SUMIF(Invoices!M:N,A982,Invoices!N:N)/COUNTIF(Invoices!M:N,A982),0),IF(COUNTIF(Invoices!O:P,A982)&lt;&gt;0,IF(COUNTIF(Invoices!O:P,A982)&lt;&gt;0,SUMIF(Invoices!O:P,A982,Invoices!P:P)/COUNTIF(Invoices!O:P,A982),0),IF(COUNTIF(Invoices!Q:R,A982)&lt;&gt;0,IF(COUNTIF(Invoices!Q:R,A982)&lt;&gt;0,SUMIF(Invoices!Q:R,A982,Invoices!R:R)/COUNTIF(Invoices!Q:R,A982),0),IF(COUNTIF(Invoices!S:T,A982)&lt;&gt;0,IF(COUNTIF(Invoices!S:T,A982)&lt;&gt;0,SUMIF(Invoices!S:T,A982,Invoices!T:T)/COUNTIF(Invoices!S:T,A982),0),IF(COUNTIF(Invoices!U:V,A982)&lt;&gt;0,IF(COUNTIF(Invoices!U:V,A982)&lt;&gt;0,SUMIF(Invoices!U:V,A982,Invoices!V:V)/COUNTIF(Invoices!U:V,A982),0),IF(COUNTIF(Invoices!W:X,A982)&lt;&gt;0,IF(COUNTIF(Invoices!W:X,A982)&lt;&gt;0,SUMIF(Invoices!W:X,A982,Invoices!X:X)/COUNTIF(Invoices!W:X,A982),0),IF(COUNTIF(Invoices!Y:Z,A982)&lt;&gt;0,IF(COUNTIF(Invoices!Y:Z,A982)&lt;&gt;0,SUMIF(Invoices!Y:Z,A982,Invoices!Z:Z)/COUNTIF(Invoices!Y:Z,A982),0),IF(COUNTIF(Invoices!AA:AB,A982)&lt;&gt;0,IF(COUNTIF(Invoices!AA:AB,A982)&lt;&gt;0,SUMIF(Invoices!AA:AB,A982,Invoices!AB:AB)/COUNTIF(Invoices!AA:AB,A982),0),IF(COUNTIF(Invoices!AC:AD,A982)&lt;&gt;0,IF(COUNTIF(Invoices!AC:AD,A982)&lt;&gt;0,SUMIF(Invoices!AC:AD,A982,Invoices!AD:AD)/COUNTIF(Invoices!AC:AD,A982),0),IF(COUNTIF(Invoices!AE:AF,A982)&lt;&gt;0,IF(COUNTIF(Invoices!AE:AF,A982)&lt;&gt;0,SUMIF(Invoices!AE:AF,A982,Invoices!AF:AF)/COUNTIF(Invoices!AE:AF,A982),0),IF(COUNTIF(Invoices!AG:AH,A982)&lt;&gt;0,IF(COUNTIF(Invoices!AG:AH,A982)&lt;&gt;0,SUMIF(Invoices!AG:AH,A982,Invoices!AH:AH)/COUNTIF(Invoices!AG:AH,A982),0),IF(COUNTIF(Invoices!AI:AJ,A982)&lt;&gt;0,IF(COUNTIF(Invoices!AI:AJ,A982)&lt;&gt;0,SUMIF(Invoices!AI:AJ,A982,Invoices!AJ:AJ)/COUNTIF(Invoices!AI:AJ,A982),0),IF(COUNTIF(Invoices!AK:AL,A982)&lt;&gt;0,IF(COUNTIF(Invoices!AK:AL,A982)&lt;&gt;0,SUMIF(Invoices!AK:AL,A982,Invoices!AL:AL)/COUNTIF(Invoices!AK:AL,A982),0),IF(COUNTIF(Invoices!AM:AN,A982)&lt;&gt;0,IF(COUNTIF(Invoices!AM:AN,A982)&lt;&gt;0,SUMIF(Invoices!AM:AN,A982,Invoices!AN:AN)/COUNTIF(Invoices!AM:AN,A982),0),"Not Available")))))))))))))))</f>
        <v>0.99</v>
      </c>
    </row>
    <row r="983" spans="1:5" ht="13" x14ac:dyDescent="0.15">
      <c r="A983" s="6" t="s">
        <v>2170</v>
      </c>
      <c r="B983" s="6" t="s">
        <v>1279</v>
      </c>
      <c r="C983" s="6" t="s">
        <v>1280</v>
      </c>
      <c r="D983" s="6" t="s">
        <v>1281</v>
      </c>
      <c r="E983">
        <f ca="1">IF(COUNTIF(Invoices!K:L,A983)&lt;&gt;0,IF(COUNTIF(Invoices!K:L,A983)&lt;&gt;0,SUMIF(Invoices!K:L,A983,Invoices!L:L)/COUNTIF(Invoices!K:L,A983),0),IF(COUNTIF(Invoices!M:N,A983)&lt;&gt;0,IF(COUNTIF(Invoices!M:N,A983)&lt;&gt;0,SUMIF(Invoices!M:N,A983,Invoices!N:N)/COUNTIF(Invoices!M:N,A983),0),IF(COUNTIF(Invoices!O:P,A983)&lt;&gt;0,IF(COUNTIF(Invoices!O:P,A983)&lt;&gt;0,SUMIF(Invoices!O:P,A983,Invoices!P:P)/COUNTIF(Invoices!O:P,A983),0),IF(COUNTIF(Invoices!Q:R,A983)&lt;&gt;0,IF(COUNTIF(Invoices!Q:R,A983)&lt;&gt;0,SUMIF(Invoices!Q:R,A983,Invoices!R:R)/COUNTIF(Invoices!Q:R,A983),0),IF(COUNTIF(Invoices!S:T,A983)&lt;&gt;0,IF(COUNTIF(Invoices!S:T,A983)&lt;&gt;0,SUMIF(Invoices!S:T,A983,Invoices!T:T)/COUNTIF(Invoices!S:T,A983),0),IF(COUNTIF(Invoices!U:V,A983)&lt;&gt;0,IF(COUNTIF(Invoices!U:V,A983)&lt;&gt;0,SUMIF(Invoices!U:V,A983,Invoices!V:V)/COUNTIF(Invoices!U:V,A983),0),IF(COUNTIF(Invoices!W:X,A983)&lt;&gt;0,IF(COUNTIF(Invoices!W:X,A983)&lt;&gt;0,SUMIF(Invoices!W:X,A983,Invoices!X:X)/COUNTIF(Invoices!W:X,A983),0),IF(COUNTIF(Invoices!Y:Z,A983)&lt;&gt;0,IF(COUNTIF(Invoices!Y:Z,A983)&lt;&gt;0,SUMIF(Invoices!Y:Z,A983,Invoices!Z:Z)/COUNTIF(Invoices!Y:Z,A983),0),IF(COUNTIF(Invoices!AA:AB,A983)&lt;&gt;0,IF(COUNTIF(Invoices!AA:AB,A983)&lt;&gt;0,SUMIF(Invoices!AA:AB,A983,Invoices!AB:AB)/COUNTIF(Invoices!AA:AB,A983),0),IF(COUNTIF(Invoices!AC:AD,A983)&lt;&gt;0,IF(COUNTIF(Invoices!AC:AD,A983)&lt;&gt;0,SUMIF(Invoices!AC:AD,A983,Invoices!AD:AD)/COUNTIF(Invoices!AC:AD,A983),0),IF(COUNTIF(Invoices!AE:AF,A983)&lt;&gt;0,IF(COUNTIF(Invoices!AE:AF,A983)&lt;&gt;0,SUMIF(Invoices!AE:AF,A983,Invoices!AF:AF)/COUNTIF(Invoices!AE:AF,A983),0),IF(COUNTIF(Invoices!AG:AH,A983)&lt;&gt;0,IF(COUNTIF(Invoices!AG:AH,A983)&lt;&gt;0,SUMIF(Invoices!AG:AH,A983,Invoices!AH:AH)/COUNTIF(Invoices!AG:AH,A983),0),IF(COUNTIF(Invoices!AI:AJ,A983)&lt;&gt;0,IF(COUNTIF(Invoices!AI:AJ,A983)&lt;&gt;0,SUMIF(Invoices!AI:AJ,A983,Invoices!AJ:AJ)/COUNTIF(Invoices!AI:AJ,A983),0),IF(COUNTIF(Invoices!AK:AL,A983)&lt;&gt;0,IF(COUNTIF(Invoices!AK:AL,A983)&lt;&gt;0,SUMIF(Invoices!AK:AL,A983,Invoices!AL:AL)/COUNTIF(Invoices!AK:AL,A983),0),IF(COUNTIF(Invoices!AM:AN,A983)&lt;&gt;0,IF(COUNTIF(Invoices!AM:AN,A983)&lt;&gt;0,SUMIF(Invoices!AM:AN,A983,Invoices!AN:AN)/COUNTIF(Invoices!AM:AN,A983),0),"Not Available")))))))))))))))</f>
        <v>0.99</v>
      </c>
    </row>
    <row r="984" spans="1:5" ht="13" x14ac:dyDescent="0.15">
      <c r="A984" s="6" t="s">
        <v>2171</v>
      </c>
      <c r="B984" s="6" t="s">
        <v>1316</v>
      </c>
      <c r="C984" s="6" t="s">
        <v>1317</v>
      </c>
      <c r="D984" s="6" t="s">
        <v>1318</v>
      </c>
      <c r="E984" t="str">
        <f>IF(COUNTIF(Invoices!K:L,A984)&lt;&gt;0,IF(COUNTIF(Invoices!K:L,A984)&lt;&gt;0,SUMIF(Invoices!K:L,A984,Invoices!L:L)/COUNTIF(Invoices!K:L,A984),0),IF(COUNTIF(Invoices!M:N,A984)&lt;&gt;0,IF(COUNTIF(Invoices!M:N,A984)&lt;&gt;0,SUMIF(Invoices!M:N,A984,Invoices!N:N)/COUNTIF(Invoices!M:N,A984),0),IF(COUNTIF(Invoices!O:P,A984)&lt;&gt;0,IF(COUNTIF(Invoices!O:P,A984)&lt;&gt;0,SUMIF(Invoices!O:P,A984,Invoices!P:P)/COUNTIF(Invoices!O:P,A984),0),IF(COUNTIF(Invoices!Q:R,A984)&lt;&gt;0,IF(COUNTIF(Invoices!Q:R,A984)&lt;&gt;0,SUMIF(Invoices!Q:R,A984,Invoices!R:R)/COUNTIF(Invoices!Q:R,A984),0),IF(COUNTIF(Invoices!S:T,A984)&lt;&gt;0,IF(COUNTIF(Invoices!S:T,A984)&lt;&gt;0,SUMIF(Invoices!S:T,A984,Invoices!T:T)/COUNTIF(Invoices!S:T,A984),0),IF(COUNTIF(Invoices!U:V,A984)&lt;&gt;0,IF(COUNTIF(Invoices!U:V,A984)&lt;&gt;0,SUMIF(Invoices!U:V,A984,Invoices!V:V)/COUNTIF(Invoices!U:V,A984),0),IF(COUNTIF(Invoices!W:X,A984)&lt;&gt;0,IF(COUNTIF(Invoices!W:X,A984)&lt;&gt;0,SUMIF(Invoices!W:X,A984,Invoices!X:X)/COUNTIF(Invoices!W:X,A984),0),IF(COUNTIF(Invoices!Y:Z,A984)&lt;&gt;0,IF(COUNTIF(Invoices!Y:Z,A984)&lt;&gt;0,SUMIF(Invoices!Y:Z,A984,Invoices!Z:Z)/COUNTIF(Invoices!Y:Z,A984),0),IF(COUNTIF(Invoices!AA:AB,A984)&lt;&gt;0,IF(COUNTIF(Invoices!AA:AB,A984)&lt;&gt;0,SUMIF(Invoices!AA:AB,A984,Invoices!AB:AB)/COUNTIF(Invoices!AA:AB,A984),0),IF(COUNTIF(Invoices!AC:AD,A984)&lt;&gt;0,IF(COUNTIF(Invoices!AC:AD,A984)&lt;&gt;0,SUMIF(Invoices!AC:AD,A984,Invoices!AD:AD)/COUNTIF(Invoices!AC:AD,A984),0),IF(COUNTIF(Invoices!AE:AF,A984)&lt;&gt;0,IF(COUNTIF(Invoices!AE:AF,A984)&lt;&gt;0,SUMIF(Invoices!AE:AF,A984,Invoices!AF:AF)/COUNTIF(Invoices!AE:AF,A984),0),IF(COUNTIF(Invoices!AG:AH,A984)&lt;&gt;0,IF(COUNTIF(Invoices!AG:AH,A984)&lt;&gt;0,SUMIF(Invoices!AG:AH,A984,Invoices!AH:AH)/COUNTIF(Invoices!AG:AH,A984),0),IF(COUNTIF(Invoices!AI:AJ,A984)&lt;&gt;0,IF(COUNTIF(Invoices!AI:AJ,A984)&lt;&gt;0,SUMIF(Invoices!AI:AJ,A984,Invoices!AJ:AJ)/COUNTIF(Invoices!AI:AJ,A984),0),IF(COUNTIF(Invoices!AK:AL,A984)&lt;&gt;0,IF(COUNTIF(Invoices!AK:AL,A984)&lt;&gt;0,SUMIF(Invoices!AK:AL,A984,Invoices!AL:AL)/COUNTIF(Invoices!AK:AL,A984),0),IF(COUNTIF(Invoices!AM:AN,A984)&lt;&gt;0,IF(COUNTIF(Invoices!AM:AN,A984)&lt;&gt;0,SUMIF(Invoices!AM:AN,A984,Invoices!AN:AN)/COUNTIF(Invoices!AM:AN,A984),0),"Not Available")))))))))))))))</f>
        <v>Not Available</v>
      </c>
    </row>
    <row r="985" spans="1:5" ht="13" x14ac:dyDescent="0.15">
      <c r="A985" s="6" t="s">
        <v>2172</v>
      </c>
      <c r="B985" s="6" t="s">
        <v>758</v>
      </c>
      <c r="C985" s="6" t="s">
        <v>2040</v>
      </c>
      <c r="D985" s="6" t="s">
        <v>758</v>
      </c>
      <c r="E985">
        <f ca="1">IF(COUNTIF(Invoices!K:L,A985)&lt;&gt;0,IF(COUNTIF(Invoices!K:L,A985)&lt;&gt;0,SUMIF(Invoices!K:L,A985,Invoices!L:L)/COUNTIF(Invoices!K:L,A985),0),IF(COUNTIF(Invoices!M:N,A985)&lt;&gt;0,IF(COUNTIF(Invoices!M:N,A985)&lt;&gt;0,SUMIF(Invoices!M:N,A985,Invoices!N:N)/COUNTIF(Invoices!M:N,A985),0),IF(COUNTIF(Invoices!O:P,A985)&lt;&gt;0,IF(COUNTIF(Invoices!O:P,A985)&lt;&gt;0,SUMIF(Invoices!O:P,A985,Invoices!P:P)/COUNTIF(Invoices!O:P,A985),0),IF(COUNTIF(Invoices!Q:R,A985)&lt;&gt;0,IF(COUNTIF(Invoices!Q:R,A985)&lt;&gt;0,SUMIF(Invoices!Q:R,A985,Invoices!R:R)/COUNTIF(Invoices!Q:R,A985),0),IF(COUNTIF(Invoices!S:T,A985)&lt;&gt;0,IF(COUNTIF(Invoices!S:T,A985)&lt;&gt;0,SUMIF(Invoices!S:T,A985,Invoices!T:T)/COUNTIF(Invoices!S:T,A985),0),IF(COUNTIF(Invoices!U:V,A985)&lt;&gt;0,IF(COUNTIF(Invoices!U:V,A985)&lt;&gt;0,SUMIF(Invoices!U:V,A985,Invoices!V:V)/COUNTIF(Invoices!U:V,A985),0),IF(COUNTIF(Invoices!W:X,A985)&lt;&gt;0,IF(COUNTIF(Invoices!W:X,A985)&lt;&gt;0,SUMIF(Invoices!W:X,A985,Invoices!X:X)/COUNTIF(Invoices!W:X,A985),0),IF(COUNTIF(Invoices!Y:Z,A985)&lt;&gt;0,IF(COUNTIF(Invoices!Y:Z,A985)&lt;&gt;0,SUMIF(Invoices!Y:Z,A985,Invoices!Z:Z)/COUNTIF(Invoices!Y:Z,A985),0),IF(COUNTIF(Invoices!AA:AB,A985)&lt;&gt;0,IF(COUNTIF(Invoices!AA:AB,A985)&lt;&gt;0,SUMIF(Invoices!AA:AB,A985,Invoices!AB:AB)/COUNTIF(Invoices!AA:AB,A985),0),IF(COUNTIF(Invoices!AC:AD,A985)&lt;&gt;0,IF(COUNTIF(Invoices!AC:AD,A985)&lt;&gt;0,SUMIF(Invoices!AC:AD,A985,Invoices!AD:AD)/COUNTIF(Invoices!AC:AD,A985),0),IF(COUNTIF(Invoices!AE:AF,A985)&lt;&gt;0,IF(COUNTIF(Invoices!AE:AF,A985)&lt;&gt;0,SUMIF(Invoices!AE:AF,A985,Invoices!AF:AF)/COUNTIF(Invoices!AE:AF,A985),0),IF(COUNTIF(Invoices!AG:AH,A985)&lt;&gt;0,IF(COUNTIF(Invoices!AG:AH,A985)&lt;&gt;0,SUMIF(Invoices!AG:AH,A985,Invoices!AH:AH)/COUNTIF(Invoices!AG:AH,A985),0),IF(COUNTIF(Invoices!AI:AJ,A985)&lt;&gt;0,IF(COUNTIF(Invoices!AI:AJ,A985)&lt;&gt;0,SUMIF(Invoices!AI:AJ,A985,Invoices!AJ:AJ)/COUNTIF(Invoices!AI:AJ,A985),0),IF(COUNTIF(Invoices!AK:AL,A985)&lt;&gt;0,IF(COUNTIF(Invoices!AK:AL,A985)&lt;&gt;0,SUMIF(Invoices!AK:AL,A985,Invoices!AL:AL)/COUNTIF(Invoices!AK:AL,A985),0),IF(COUNTIF(Invoices!AM:AN,A985)&lt;&gt;0,IF(COUNTIF(Invoices!AM:AN,A985)&lt;&gt;0,SUMIF(Invoices!AM:AN,A985,Invoices!AN:AN)/COUNTIF(Invoices!AM:AN,A985),0),"Not Available")))))))))))))))</f>
        <v>0.99</v>
      </c>
    </row>
    <row r="986" spans="1:5" ht="13" x14ac:dyDescent="0.15">
      <c r="A986" s="6" t="s">
        <v>2173</v>
      </c>
      <c r="C986" s="6" t="s">
        <v>526</v>
      </c>
      <c r="D986" s="6" t="s">
        <v>527</v>
      </c>
      <c r="E986" t="str">
        <f>IF(COUNTIF(Invoices!K:L,A986)&lt;&gt;0,IF(COUNTIF(Invoices!K:L,A986)&lt;&gt;0,SUMIF(Invoices!K:L,A986,Invoices!L:L)/COUNTIF(Invoices!K:L,A986),0),IF(COUNTIF(Invoices!M:N,A986)&lt;&gt;0,IF(COUNTIF(Invoices!M:N,A986)&lt;&gt;0,SUMIF(Invoices!M:N,A986,Invoices!N:N)/COUNTIF(Invoices!M:N,A986),0),IF(COUNTIF(Invoices!O:P,A986)&lt;&gt;0,IF(COUNTIF(Invoices!O:P,A986)&lt;&gt;0,SUMIF(Invoices!O:P,A986,Invoices!P:P)/COUNTIF(Invoices!O:P,A986),0),IF(COUNTIF(Invoices!Q:R,A986)&lt;&gt;0,IF(COUNTIF(Invoices!Q:R,A986)&lt;&gt;0,SUMIF(Invoices!Q:R,A986,Invoices!R:R)/COUNTIF(Invoices!Q:R,A986),0),IF(COUNTIF(Invoices!S:T,A986)&lt;&gt;0,IF(COUNTIF(Invoices!S:T,A986)&lt;&gt;0,SUMIF(Invoices!S:T,A986,Invoices!T:T)/COUNTIF(Invoices!S:T,A986),0),IF(COUNTIF(Invoices!U:V,A986)&lt;&gt;0,IF(COUNTIF(Invoices!U:V,A986)&lt;&gt;0,SUMIF(Invoices!U:V,A986,Invoices!V:V)/COUNTIF(Invoices!U:V,A986),0),IF(COUNTIF(Invoices!W:X,A986)&lt;&gt;0,IF(COUNTIF(Invoices!W:X,A986)&lt;&gt;0,SUMIF(Invoices!W:X,A986,Invoices!X:X)/COUNTIF(Invoices!W:X,A986),0),IF(COUNTIF(Invoices!Y:Z,A986)&lt;&gt;0,IF(COUNTIF(Invoices!Y:Z,A986)&lt;&gt;0,SUMIF(Invoices!Y:Z,A986,Invoices!Z:Z)/COUNTIF(Invoices!Y:Z,A986),0),IF(COUNTIF(Invoices!AA:AB,A986)&lt;&gt;0,IF(COUNTIF(Invoices!AA:AB,A986)&lt;&gt;0,SUMIF(Invoices!AA:AB,A986,Invoices!AB:AB)/COUNTIF(Invoices!AA:AB,A986),0),IF(COUNTIF(Invoices!AC:AD,A986)&lt;&gt;0,IF(COUNTIF(Invoices!AC:AD,A986)&lt;&gt;0,SUMIF(Invoices!AC:AD,A986,Invoices!AD:AD)/COUNTIF(Invoices!AC:AD,A986),0),IF(COUNTIF(Invoices!AE:AF,A986)&lt;&gt;0,IF(COUNTIF(Invoices!AE:AF,A986)&lt;&gt;0,SUMIF(Invoices!AE:AF,A986,Invoices!AF:AF)/COUNTIF(Invoices!AE:AF,A986),0),IF(COUNTIF(Invoices!AG:AH,A986)&lt;&gt;0,IF(COUNTIF(Invoices!AG:AH,A986)&lt;&gt;0,SUMIF(Invoices!AG:AH,A986,Invoices!AH:AH)/COUNTIF(Invoices!AG:AH,A986),0),IF(COUNTIF(Invoices!AI:AJ,A986)&lt;&gt;0,IF(COUNTIF(Invoices!AI:AJ,A986)&lt;&gt;0,SUMIF(Invoices!AI:AJ,A986,Invoices!AJ:AJ)/COUNTIF(Invoices!AI:AJ,A986),0),IF(COUNTIF(Invoices!AK:AL,A986)&lt;&gt;0,IF(COUNTIF(Invoices!AK:AL,A986)&lt;&gt;0,SUMIF(Invoices!AK:AL,A986,Invoices!AL:AL)/COUNTIF(Invoices!AK:AL,A986),0),IF(COUNTIF(Invoices!AM:AN,A986)&lt;&gt;0,IF(COUNTIF(Invoices!AM:AN,A986)&lt;&gt;0,SUMIF(Invoices!AM:AN,A986,Invoices!AN:AN)/COUNTIF(Invoices!AM:AN,A986),0),"Not Available")))))))))))))))</f>
        <v>Not Available</v>
      </c>
    </row>
    <row r="987" spans="1:5" ht="13" x14ac:dyDescent="0.15">
      <c r="A987" s="6" t="s">
        <v>2174</v>
      </c>
      <c r="C987" s="6" t="s">
        <v>804</v>
      </c>
      <c r="D987" s="6" t="s">
        <v>677</v>
      </c>
      <c r="E987" t="str">
        <f>IF(COUNTIF(Invoices!K:L,A987)&lt;&gt;0,IF(COUNTIF(Invoices!K:L,A987)&lt;&gt;0,SUMIF(Invoices!K:L,A987,Invoices!L:L)/COUNTIF(Invoices!K:L,A987),0),IF(COUNTIF(Invoices!M:N,A987)&lt;&gt;0,IF(COUNTIF(Invoices!M:N,A987)&lt;&gt;0,SUMIF(Invoices!M:N,A987,Invoices!N:N)/COUNTIF(Invoices!M:N,A987),0),IF(COUNTIF(Invoices!O:P,A987)&lt;&gt;0,IF(COUNTIF(Invoices!O:P,A987)&lt;&gt;0,SUMIF(Invoices!O:P,A987,Invoices!P:P)/COUNTIF(Invoices!O:P,A987),0),IF(COUNTIF(Invoices!Q:R,A987)&lt;&gt;0,IF(COUNTIF(Invoices!Q:R,A987)&lt;&gt;0,SUMIF(Invoices!Q:R,A987,Invoices!R:R)/COUNTIF(Invoices!Q:R,A987),0),IF(COUNTIF(Invoices!S:T,A987)&lt;&gt;0,IF(COUNTIF(Invoices!S:T,A987)&lt;&gt;0,SUMIF(Invoices!S:T,A987,Invoices!T:T)/COUNTIF(Invoices!S:T,A987),0),IF(COUNTIF(Invoices!U:V,A987)&lt;&gt;0,IF(COUNTIF(Invoices!U:V,A987)&lt;&gt;0,SUMIF(Invoices!U:V,A987,Invoices!V:V)/COUNTIF(Invoices!U:V,A987),0),IF(COUNTIF(Invoices!W:X,A987)&lt;&gt;0,IF(COUNTIF(Invoices!W:X,A987)&lt;&gt;0,SUMIF(Invoices!W:X,A987,Invoices!X:X)/COUNTIF(Invoices!W:X,A987),0),IF(COUNTIF(Invoices!Y:Z,A987)&lt;&gt;0,IF(COUNTIF(Invoices!Y:Z,A987)&lt;&gt;0,SUMIF(Invoices!Y:Z,A987,Invoices!Z:Z)/COUNTIF(Invoices!Y:Z,A987),0),IF(COUNTIF(Invoices!AA:AB,A987)&lt;&gt;0,IF(COUNTIF(Invoices!AA:AB,A987)&lt;&gt;0,SUMIF(Invoices!AA:AB,A987,Invoices!AB:AB)/COUNTIF(Invoices!AA:AB,A987),0),IF(COUNTIF(Invoices!AC:AD,A987)&lt;&gt;0,IF(COUNTIF(Invoices!AC:AD,A987)&lt;&gt;0,SUMIF(Invoices!AC:AD,A987,Invoices!AD:AD)/COUNTIF(Invoices!AC:AD,A987),0),IF(COUNTIF(Invoices!AE:AF,A987)&lt;&gt;0,IF(COUNTIF(Invoices!AE:AF,A987)&lt;&gt;0,SUMIF(Invoices!AE:AF,A987,Invoices!AF:AF)/COUNTIF(Invoices!AE:AF,A987),0),IF(COUNTIF(Invoices!AG:AH,A987)&lt;&gt;0,IF(COUNTIF(Invoices!AG:AH,A987)&lt;&gt;0,SUMIF(Invoices!AG:AH,A987,Invoices!AH:AH)/COUNTIF(Invoices!AG:AH,A987),0),IF(COUNTIF(Invoices!AI:AJ,A987)&lt;&gt;0,IF(COUNTIF(Invoices!AI:AJ,A987)&lt;&gt;0,SUMIF(Invoices!AI:AJ,A987,Invoices!AJ:AJ)/COUNTIF(Invoices!AI:AJ,A987),0),IF(COUNTIF(Invoices!AK:AL,A987)&lt;&gt;0,IF(COUNTIF(Invoices!AK:AL,A987)&lt;&gt;0,SUMIF(Invoices!AK:AL,A987,Invoices!AL:AL)/COUNTIF(Invoices!AK:AL,A987),0),IF(COUNTIF(Invoices!AM:AN,A987)&lt;&gt;0,IF(COUNTIF(Invoices!AM:AN,A987)&lt;&gt;0,SUMIF(Invoices!AM:AN,A987,Invoices!AN:AN)/COUNTIF(Invoices!AM:AN,A987),0),"Not Available")))))))))))))))</f>
        <v>Not Available</v>
      </c>
    </row>
    <row r="988" spans="1:5" ht="13" x14ac:dyDescent="0.15">
      <c r="A988" s="6" t="s">
        <v>2175</v>
      </c>
      <c r="B988" s="6" t="s">
        <v>655</v>
      </c>
      <c r="C988" s="6" t="s">
        <v>656</v>
      </c>
      <c r="D988" s="6" t="s">
        <v>655</v>
      </c>
      <c r="E988">
        <f ca="1">IF(COUNTIF(Invoices!K:L,A988)&lt;&gt;0,IF(COUNTIF(Invoices!K:L,A988)&lt;&gt;0,SUMIF(Invoices!K:L,A988,Invoices!L:L)/COUNTIF(Invoices!K:L,A988),0),IF(COUNTIF(Invoices!M:N,A988)&lt;&gt;0,IF(COUNTIF(Invoices!M:N,A988)&lt;&gt;0,SUMIF(Invoices!M:N,A988,Invoices!N:N)/COUNTIF(Invoices!M:N,A988),0),IF(COUNTIF(Invoices!O:P,A988)&lt;&gt;0,IF(COUNTIF(Invoices!O:P,A988)&lt;&gt;0,SUMIF(Invoices!O:P,A988,Invoices!P:P)/COUNTIF(Invoices!O:P,A988),0),IF(COUNTIF(Invoices!Q:R,A988)&lt;&gt;0,IF(COUNTIF(Invoices!Q:R,A988)&lt;&gt;0,SUMIF(Invoices!Q:R,A988,Invoices!R:R)/COUNTIF(Invoices!Q:R,A988),0),IF(COUNTIF(Invoices!S:T,A988)&lt;&gt;0,IF(COUNTIF(Invoices!S:T,A988)&lt;&gt;0,SUMIF(Invoices!S:T,A988,Invoices!T:T)/COUNTIF(Invoices!S:T,A988),0),IF(COUNTIF(Invoices!U:V,A988)&lt;&gt;0,IF(COUNTIF(Invoices!U:V,A988)&lt;&gt;0,SUMIF(Invoices!U:V,A988,Invoices!V:V)/COUNTIF(Invoices!U:V,A988),0),IF(COUNTIF(Invoices!W:X,A988)&lt;&gt;0,IF(COUNTIF(Invoices!W:X,A988)&lt;&gt;0,SUMIF(Invoices!W:X,A988,Invoices!X:X)/COUNTIF(Invoices!W:X,A988),0),IF(COUNTIF(Invoices!Y:Z,A988)&lt;&gt;0,IF(COUNTIF(Invoices!Y:Z,A988)&lt;&gt;0,SUMIF(Invoices!Y:Z,A988,Invoices!Z:Z)/COUNTIF(Invoices!Y:Z,A988),0),IF(COUNTIF(Invoices!AA:AB,A988)&lt;&gt;0,IF(COUNTIF(Invoices!AA:AB,A988)&lt;&gt;0,SUMIF(Invoices!AA:AB,A988,Invoices!AB:AB)/COUNTIF(Invoices!AA:AB,A988),0),IF(COUNTIF(Invoices!AC:AD,A988)&lt;&gt;0,IF(COUNTIF(Invoices!AC:AD,A988)&lt;&gt;0,SUMIF(Invoices!AC:AD,A988,Invoices!AD:AD)/COUNTIF(Invoices!AC:AD,A988),0),IF(COUNTIF(Invoices!AE:AF,A988)&lt;&gt;0,IF(COUNTIF(Invoices!AE:AF,A988)&lt;&gt;0,SUMIF(Invoices!AE:AF,A988,Invoices!AF:AF)/COUNTIF(Invoices!AE:AF,A988),0),IF(COUNTIF(Invoices!AG:AH,A988)&lt;&gt;0,IF(COUNTIF(Invoices!AG:AH,A988)&lt;&gt;0,SUMIF(Invoices!AG:AH,A988,Invoices!AH:AH)/COUNTIF(Invoices!AG:AH,A988),0),IF(COUNTIF(Invoices!AI:AJ,A988)&lt;&gt;0,IF(COUNTIF(Invoices!AI:AJ,A988)&lt;&gt;0,SUMIF(Invoices!AI:AJ,A988,Invoices!AJ:AJ)/COUNTIF(Invoices!AI:AJ,A988),0),IF(COUNTIF(Invoices!AK:AL,A988)&lt;&gt;0,IF(COUNTIF(Invoices!AK:AL,A988)&lt;&gt;0,SUMIF(Invoices!AK:AL,A988,Invoices!AL:AL)/COUNTIF(Invoices!AK:AL,A988),0),IF(COUNTIF(Invoices!AM:AN,A988)&lt;&gt;0,IF(COUNTIF(Invoices!AM:AN,A988)&lt;&gt;0,SUMIF(Invoices!AM:AN,A988,Invoices!AN:AN)/COUNTIF(Invoices!AM:AN,A988),0),"Not Available")))))))))))))))</f>
        <v>0.99</v>
      </c>
    </row>
    <row r="989" spans="1:5" ht="13" x14ac:dyDescent="0.15">
      <c r="A989" s="6" t="s">
        <v>2176</v>
      </c>
      <c r="B989" s="6" t="s">
        <v>2177</v>
      </c>
      <c r="C989" s="6" t="s">
        <v>2178</v>
      </c>
      <c r="D989" s="6" t="s">
        <v>2179</v>
      </c>
      <c r="E989" t="str">
        <f>IF(COUNTIF(Invoices!K:L,A989)&lt;&gt;0,IF(COUNTIF(Invoices!K:L,A989)&lt;&gt;0,SUMIF(Invoices!K:L,A989,Invoices!L:L)/COUNTIF(Invoices!K:L,A989),0),IF(COUNTIF(Invoices!M:N,A989)&lt;&gt;0,IF(COUNTIF(Invoices!M:N,A989)&lt;&gt;0,SUMIF(Invoices!M:N,A989,Invoices!N:N)/COUNTIF(Invoices!M:N,A989),0),IF(COUNTIF(Invoices!O:P,A989)&lt;&gt;0,IF(COUNTIF(Invoices!O:P,A989)&lt;&gt;0,SUMIF(Invoices!O:P,A989,Invoices!P:P)/COUNTIF(Invoices!O:P,A989),0),IF(COUNTIF(Invoices!Q:R,A989)&lt;&gt;0,IF(COUNTIF(Invoices!Q:R,A989)&lt;&gt;0,SUMIF(Invoices!Q:R,A989,Invoices!R:R)/COUNTIF(Invoices!Q:R,A989),0),IF(COUNTIF(Invoices!S:T,A989)&lt;&gt;0,IF(COUNTIF(Invoices!S:T,A989)&lt;&gt;0,SUMIF(Invoices!S:T,A989,Invoices!T:T)/COUNTIF(Invoices!S:T,A989),0),IF(COUNTIF(Invoices!U:V,A989)&lt;&gt;0,IF(COUNTIF(Invoices!U:V,A989)&lt;&gt;0,SUMIF(Invoices!U:V,A989,Invoices!V:V)/COUNTIF(Invoices!U:V,A989),0),IF(COUNTIF(Invoices!W:X,A989)&lt;&gt;0,IF(COUNTIF(Invoices!W:X,A989)&lt;&gt;0,SUMIF(Invoices!W:X,A989,Invoices!X:X)/COUNTIF(Invoices!W:X,A989),0),IF(COUNTIF(Invoices!Y:Z,A989)&lt;&gt;0,IF(COUNTIF(Invoices!Y:Z,A989)&lt;&gt;0,SUMIF(Invoices!Y:Z,A989,Invoices!Z:Z)/COUNTIF(Invoices!Y:Z,A989),0),IF(COUNTIF(Invoices!AA:AB,A989)&lt;&gt;0,IF(COUNTIF(Invoices!AA:AB,A989)&lt;&gt;0,SUMIF(Invoices!AA:AB,A989,Invoices!AB:AB)/COUNTIF(Invoices!AA:AB,A989),0),IF(COUNTIF(Invoices!AC:AD,A989)&lt;&gt;0,IF(COUNTIF(Invoices!AC:AD,A989)&lt;&gt;0,SUMIF(Invoices!AC:AD,A989,Invoices!AD:AD)/COUNTIF(Invoices!AC:AD,A989),0),IF(COUNTIF(Invoices!AE:AF,A989)&lt;&gt;0,IF(COUNTIF(Invoices!AE:AF,A989)&lt;&gt;0,SUMIF(Invoices!AE:AF,A989,Invoices!AF:AF)/COUNTIF(Invoices!AE:AF,A989),0),IF(COUNTIF(Invoices!AG:AH,A989)&lt;&gt;0,IF(COUNTIF(Invoices!AG:AH,A989)&lt;&gt;0,SUMIF(Invoices!AG:AH,A989,Invoices!AH:AH)/COUNTIF(Invoices!AG:AH,A989),0),IF(COUNTIF(Invoices!AI:AJ,A989)&lt;&gt;0,IF(COUNTIF(Invoices!AI:AJ,A989)&lt;&gt;0,SUMIF(Invoices!AI:AJ,A989,Invoices!AJ:AJ)/COUNTIF(Invoices!AI:AJ,A989),0),IF(COUNTIF(Invoices!AK:AL,A989)&lt;&gt;0,IF(COUNTIF(Invoices!AK:AL,A989)&lt;&gt;0,SUMIF(Invoices!AK:AL,A989,Invoices!AL:AL)/COUNTIF(Invoices!AK:AL,A989),0),IF(COUNTIF(Invoices!AM:AN,A989)&lt;&gt;0,IF(COUNTIF(Invoices!AM:AN,A989)&lt;&gt;0,SUMIF(Invoices!AM:AN,A989,Invoices!AN:AN)/COUNTIF(Invoices!AM:AN,A989),0),"Not Available")))))))))))))))</f>
        <v>Not Available</v>
      </c>
    </row>
    <row r="990" spans="1:5" ht="13" x14ac:dyDescent="0.15">
      <c r="A990" s="6" t="s">
        <v>2180</v>
      </c>
      <c r="B990" s="6" t="s">
        <v>2181</v>
      </c>
      <c r="C990" s="6" t="s">
        <v>2182</v>
      </c>
      <c r="D990" s="6" t="s">
        <v>2183</v>
      </c>
      <c r="E990">
        <f ca="1">IF(COUNTIF(Invoices!K:L,A990)&lt;&gt;0,IF(COUNTIF(Invoices!K:L,A990)&lt;&gt;0,SUMIF(Invoices!K:L,A990,Invoices!L:L)/COUNTIF(Invoices!K:L,A990),0),IF(COUNTIF(Invoices!M:N,A990)&lt;&gt;0,IF(COUNTIF(Invoices!M:N,A990)&lt;&gt;0,SUMIF(Invoices!M:N,A990,Invoices!N:N)/COUNTIF(Invoices!M:N,A990),0),IF(COUNTIF(Invoices!O:P,A990)&lt;&gt;0,IF(COUNTIF(Invoices!O:P,A990)&lt;&gt;0,SUMIF(Invoices!O:P,A990,Invoices!P:P)/COUNTIF(Invoices!O:P,A990),0),IF(COUNTIF(Invoices!Q:R,A990)&lt;&gt;0,IF(COUNTIF(Invoices!Q:R,A990)&lt;&gt;0,SUMIF(Invoices!Q:R,A990,Invoices!R:R)/COUNTIF(Invoices!Q:R,A990),0),IF(COUNTIF(Invoices!S:T,A990)&lt;&gt;0,IF(COUNTIF(Invoices!S:T,A990)&lt;&gt;0,SUMIF(Invoices!S:T,A990,Invoices!T:T)/COUNTIF(Invoices!S:T,A990),0),IF(COUNTIF(Invoices!U:V,A990)&lt;&gt;0,IF(COUNTIF(Invoices!U:V,A990)&lt;&gt;0,SUMIF(Invoices!U:V,A990,Invoices!V:V)/COUNTIF(Invoices!U:V,A990),0),IF(COUNTIF(Invoices!W:X,A990)&lt;&gt;0,IF(COUNTIF(Invoices!W:X,A990)&lt;&gt;0,SUMIF(Invoices!W:X,A990,Invoices!X:X)/COUNTIF(Invoices!W:X,A990),0),IF(COUNTIF(Invoices!Y:Z,A990)&lt;&gt;0,IF(COUNTIF(Invoices!Y:Z,A990)&lt;&gt;0,SUMIF(Invoices!Y:Z,A990,Invoices!Z:Z)/COUNTIF(Invoices!Y:Z,A990),0),IF(COUNTIF(Invoices!AA:AB,A990)&lt;&gt;0,IF(COUNTIF(Invoices!AA:AB,A990)&lt;&gt;0,SUMIF(Invoices!AA:AB,A990,Invoices!AB:AB)/COUNTIF(Invoices!AA:AB,A990),0),IF(COUNTIF(Invoices!AC:AD,A990)&lt;&gt;0,IF(COUNTIF(Invoices!AC:AD,A990)&lt;&gt;0,SUMIF(Invoices!AC:AD,A990,Invoices!AD:AD)/COUNTIF(Invoices!AC:AD,A990),0),IF(COUNTIF(Invoices!AE:AF,A990)&lt;&gt;0,IF(COUNTIF(Invoices!AE:AF,A990)&lt;&gt;0,SUMIF(Invoices!AE:AF,A990,Invoices!AF:AF)/COUNTIF(Invoices!AE:AF,A990),0),IF(COUNTIF(Invoices!AG:AH,A990)&lt;&gt;0,IF(COUNTIF(Invoices!AG:AH,A990)&lt;&gt;0,SUMIF(Invoices!AG:AH,A990,Invoices!AH:AH)/COUNTIF(Invoices!AG:AH,A990),0),IF(COUNTIF(Invoices!AI:AJ,A990)&lt;&gt;0,IF(COUNTIF(Invoices!AI:AJ,A990)&lt;&gt;0,SUMIF(Invoices!AI:AJ,A990,Invoices!AJ:AJ)/COUNTIF(Invoices!AI:AJ,A990),0),IF(COUNTIF(Invoices!AK:AL,A990)&lt;&gt;0,IF(COUNTIF(Invoices!AK:AL,A990)&lt;&gt;0,SUMIF(Invoices!AK:AL,A990,Invoices!AL:AL)/COUNTIF(Invoices!AK:AL,A990),0),IF(COUNTIF(Invoices!AM:AN,A990)&lt;&gt;0,IF(COUNTIF(Invoices!AM:AN,A990)&lt;&gt;0,SUMIF(Invoices!AM:AN,A990,Invoices!AN:AN)/COUNTIF(Invoices!AM:AN,A990),0),"Not Available")))))))))))))))</f>
        <v>0.99</v>
      </c>
    </row>
    <row r="991" spans="1:5" ht="13" x14ac:dyDescent="0.15">
      <c r="A991" s="6" t="s">
        <v>2184</v>
      </c>
      <c r="C991" s="6" t="s">
        <v>1555</v>
      </c>
      <c r="D991" s="6" t="s">
        <v>1555</v>
      </c>
      <c r="E991" t="str">
        <f>IF(COUNTIF(Invoices!K:L,A991)&lt;&gt;0,IF(COUNTIF(Invoices!K:L,A991)&lt;&gt;0,SUMIF(Invoices!K:L,A991,Invoices!L:L)/COUNTIF(Invoices!K:L,A991),0),IF(COUNTIF(Invoices!M:N,A991)&lt;&gt;0,IF(COUNTIF(Invoices!M:N,A991)&lt;&gt;0,SUMIF(Invoices!M:N,A991,Invoices!N:N)/COUNTIF(Invoices!M:N,A991),0),IF(COUNTIF(Invoices!O:P,A991)&lt;&gt;0,IF(COUNTIF(Invoices!O:P,A991)&lt;&gt;0,SUMIF(Invoices!O:P,A991,Invoices!P:P)/COUNTIF(Invoices!O:P,A991),0),IF(COUNTIF(Invoices!Q:R,A991)&lt;&gt;0,IF(COUNTIF(Invoices!Q:R,A991)&lt;&gt;0,SUMIF(Invoices!Q:R,A991,Invoices!R:R)/COUNTIF(Invoices!Q:R,A991),0),IF(COUNTIF(Invoices!S:T,A991)&lt;&gt;0,IF(COUNTIF(Invoices!S:T,A991)&lt;&gt;0,SUMIF(Invoices!S:T,A991,Invoices!T:T)/COUNTIF(Invoices!S:T,A991),0),IF(COUNTIF(Invoices!U:V,A991)&lt;&gt;0,IF(COUNTIF(Invoices!U:V,A991)&lt;&gt;0,SUMIF(Invoices!U:V,A991,Invoices!V:V)/COUNTIF(Invoices!U:V,A991),0),IF(COUNTIF(Invoices!W:X,A991)&lt;&gt;0,IF(COUNTIF(Invoices!W:X,A991)&lt;&gt;0,SUMIF(Invoices!W:X,A991,Invoices!X:X)/COUNTIF(Invoices!W:X,A991),0),IF(COUNTIF(Invoices!Y:Z,A991)&lt;&gt;0,IF(COUNTIF(Invoices!Y:Z,A991)&lt;&gt;0,SUMIF(Invoices!Y:Z,A991,Invoices!Z:Z)/COUNTIF(Invoices!Y:Z,A991),0),IF(COUNTIF(Invoices!AA:AB,A991)&lt;&gt;0,IF(COUNTIF(Invoices!AA:AB,A991)&lt;&gt;0,SUMIF(Invoices!AA:AB,A991,Invoices!AB:AB)/COUNTIF(Invoices!AA:AB,A991),0),IF(COUNTIF(Invoices!AC:AD,A991)&lt;&gt;0,IF(COUNTIF(Invoices!AC:AD,A991)&lt;&gt;0,SUMIF(Invoices!AC:AD,A991,Invoices!AD:AD)/COUNTIF(Invoices!AC:AD,A991),0),IF(COUNTIF(Invoices!AE:AF,A991)&lt;&gt;0,IF(COUNTIF(Invoices!AE:AF,A991)&lt;&gt;0,SUMIF(Invoices!AE:AF,A991,Invoices!AF:AF)/COUNTIF(Invoices!AE:AF,A991),0),IF(COUNTIF(Invoices!AG:AH,A991)&lt;&gt;0,IF(COUNTIF(Invoices!AG:AH,A991)&lt;&gt;0,SUMIF(Invoices!AG:AH,A991,Invoices!AH:AH)/COUNTIF(Invoices!AG:AH,A991),0),IF(COUNTIF(Invoices!AI:AJ,A991)&lt;&gt;0,IF(COUNTIF(Invoices!AI:AJ,A991)&lt;&gt;0,SUMIF(Invoices!AI:AJ,A991,Invoices!AJ:AJ)/COUNTIF(Invoices!AI:AJ,A991),0),IF(COUNTIF(Invoices!AK:AL,A991)&lt;&gt;0,IF(COUNTIF(Invoices!AK:AL,A991)&lt;&gt;0,SUMIF(Invoices!AK:AL,A991,Invoices!AL:AL)/COUNTIF(Invoices!AK:AL,A991),0),IF(COUNTIF(Invoices!AM:AN,A991)&lt;&gt;0,IF(COUNTIF(Invoices!AM:AN,A991)&lt;&gt;0,SUMIF(Invoices!AM:AN,A991,Invoices!AN:AN)/COUNTIF(Invoices!AM:AN,A991),0),"Not Available")))))))))))))))</f>
        <v>Not Available</v>
      </c>
    </row>
    <row r="992" spans="1:5" ht="13" x14ac:dyDescent="0.15">
      <c r="A992" s="6" t="s">
        <v>2185</v>
      </c>
      <c r="B992" s="6" t="s">
        <v>610</v>
      </c>
      <c r="C992" s="6" t="s">
        <v>871</v>
      </c>
      <c r="D992" s="6" t="s">
        <v>612</v>
      </c>
      <c r="E992" t="str">
        <f>IF(COUNTIF(Invoices!K:L,A992)&lt;&gt;0,IF(COUNTIF(Invoices!K:L,A992)&lt;&gt;0,SUMIF(Invoices!K:L,A992,Invoices!L:L)/COUNTIF(Invoices!K:L,A992),0),IF(COUNTIF(Invoices!M:N,A992)&lt;&gt;0,IF(COUNTIF(Invoices!M:N,A992)&lt;&gt;0,SUMIF(Invoices!M:N,A992,Invoices!N:N)/COUNTIF(Invoices!M:N,A992),0),IF(COUNTIF(Invoices!O:P,A992)&lt;&gt;0,IF(COUNTIF(Invoices!O:P,A992)&lt;&gt;0,SUMIF(Invoices!O:P,A992,Invoices!P:P)/COUNTIF(Invoices!O:P,A992),0),IF(COUNTIF(Invoices!Q:R,A992)&lt;&gt;0,IF(COUNTIF(Invoices!Q:R,A992)&lt;&gt;0,SUMIF(Invoices!Q:R,A992,Invoices!R:R)/COUNTIF(Invoices!Q:R,A992),0),IF(COUNTIF(Invoices!S:T,A992)&lt;&gt;0,IF(COUNTIF(Invoices!S:T,A992)&lt;&gt;0,SUMIF(Invoices!S:T,A992,Invoices!T:T)/COUNTIF(Invoices!S:T,A992),0),IF(COUNTIF(Invoices!U:V,A992)&lt;&gt;0,IF(COUNTIF(Invoices!U:V,A992)&lt;&gt;0,SUMIF(Invoices!U:V,A992,Invoices!V:V)/COUNTIF(Invoices!U:V,A992),0),IF(COUNTIF(Invoices!W:X,A992)&lt;&gt;0,IF(COUNTIF(Invoices!W:X,A992)&lt;&gt;0,SUMIF(Invoices!W:X,A992,Invoices!X:X)/COUNTIF(Invoices!W:X,A992),0),IF(COUNTIF(Invoices!Y:Z,A992)&lt;&gt;0,IF(COUNTIF(Invoices!Y:Z,A992)&lt;&gt;0,SUMIF(Invoices!Y:Z,A992,Invoices!Z:Z)/COUNTIF(Invoices!Y:Z,A992),0),IF(COUNTIF(Invoices!AA:AB,A992)&lt;&gt;0,IF(COUNTIF(Invoices!AA:AB,A992)&lt;&gt;0,SUMIF(Invoices!AA:AB,A992,Invoices!AB:AB)/COUNTIF(Invoices!AA:AB,A992),0),IF(COUNTIF(Invoices!AC:AD,A992)&lt;&gt;0,IF(COUNTIF(Invoices!AC:AD,A992)&lt;&gt;0,SUMIF(Invoices!AC:AD,A992,Invoices!AD:AD)/COUNTIF(Invoices!AC:AD,A992),0),IF(COUNTIF(Invoices!AE:AF,A992)&lt;&gt;0,IF(COUNTIF(Invoices!AE:AF,A992)&lt;&gt;0,SUMIF(Invoices!AE:AF,A992,Invoices!AF:AF)/COUNTIF(Invoices!AE:AF,A992),0),IF(COUNTIF(Invoices!AG:AH,A992)&lt;&gt;0,IF(COUNTIF(Invoices!AG:AH,A992)&lt;&gt;0,SUMIF(Invoices!AG:AH,A992,Invoices!AH:AH)/COUNTIF(Invoices!AG:AH,A992),0),IF(COUNTIF(Invoices!AI:AJ,A992)&lt;&gt;0,IF(COUNTIF(Invoices!AI:AJ,A992)&lt;&gt;0,SUMIF(Invoices!AI:AJ,A992,Invoices!AJ:AJ)/COUNTIF(Invoices!AI:AJ,A992),0),IF(COUNTIF(Invoices!AK:AL,A992)&lt;&gt;0,IF(COUNTIF(Invoices!AK:AL,A992)&lt;&gt;0,SUMIF(Invoices!AK:AL,A992,Invoices!AL:AL)/COUNTIF(Invoices!AK:AL,A992),0),IF(COUNTIF(Invoices!AM:AN,A992)&lt;&gt;0,IF(COUNTIF(Invoices!AM:AN,A992)&lt;&gt;0,SUMIF(Invoices!AM:AN,A992,Invoices!AN:AN)/COUNTIF(Invoices!AM:AN,A992),0),"Not Available")))))))))))))))</f>
        <v>Not Available</v>
      </c>
    </row>
    <row r="993" spans="1:5" ht="13" x14ac:dyDescent="0.15">
      <c r="A993" s="6" t="s">
        <v>2186</v>
      </c>
      <c r="C993" s="6" t="s">
        <v>931</v>
      </c>
      <c r="D993" s="6" t="s">
        <v>932</v>
      </c>
      <c r="E993">
        <f ca="1">IF(COUNTIF(Invoices!K:L,A993)&lt;&gt;0,IF(COUNTIF(Invoices!K:L,A993)&lt;&gt;0,SUMIF(Invoices!K:L,A993,Invoices!L:L)/COUNTIF(Invoices!K:L,A993),0),IF(COUNTIF(Invoices!M:N,A993)&lt;&gt;0,IF(COUNTIF(Invoices!M:N,A993)&lt;&gt;0,SUMIF(Invoices!M:N,A993,Invoices!N:N)/COUNTIF(Invoices!M:N,A993),0),IF(COUNTIF(Invoices!O:P,A993)&lt;&gt;0,IF(COUNTIF(Invoices!O:P,A993)&lt;&gt;0,SUMIF(Invoices!O:P,A993,Invoices!P:P)/COUNTIF(Invoices!O:P,A993),0),IF(COUNTIF(Invoices!Q:R,A993)&lt;&gt;0,IF(COUNTIF(Invoices!Q:R,A993)&lt;&gt;0,SUMIF(Invoices!Q:R,A993,Invoices!R:R)/COUNTIF(Invoices!Q:R,A993),0),IF(COUNTIF(Invoices!S:T,A993)&lt;&gt;0,IF(COUNTIF(Invoices!S:T,A993)&lt;&gt;0,SUMIF(Invoices!S:T,A993,Invoices!T:T)/COUNTIF(Invoices!S:T,A993),0),IF(COUNTIF(Invoices!U:V,A993)&lt;&gt;0,IF(COUNTIF(Invoices!U:V,A993)&lt;&gt;0,SUMIF(Invoices!U:V,A993,Invoices!V:V)/COUNTIF(Invoices!U:V,A993),0),IF(COUNTIF(Invoices!W:X,A993)&lt;&gt;0,IF(COUNTIF(Invoices!W:X,A993)&lt;&gt;0,SUMIF(Invoices!W:X,A993,Invoices!X:X)/COUNTIF(Invoices!W:X,A993),0),IF(COUNTIF(Invoices!Y:Z,A993)&lt;&gt;0,IF(COUNTIF(Invoices!Y:Z,A993)&lt;&gt;0,SUMIF(Invoices!Y:Z,A993,Invoices!Z:Z)/COUNTIF(Invoices!Y:Z,A993),0),IF(COUNTIF(Invoices!AA:AB,A993)&lt;&gt;0,IF(COUNTIF(Invoices!AA:AB,A993)&lt;&gt;0,SUMIF(Invoices!AA:AB,A993,Invoices!AB:AB)/COUNTIF(Invoices!AA:AB,A993),0),IF(COUNTIF(Invoices!AC:AD,A993)&lt;&gt;0,IF(COUNTIF(Invoices!AC:AD,A993)&lt;&gt;0,SUMIF(Invoices!AC:AD,A993,Invoices!AD:AD)/COUNTIF(Invoices!AC:AD,A993),0),IF(COUNTIF(Invoices!AE:AF,A993)&lt;&gt;0,IF(COUNTIF(Invoices!AE:AF,A993)&lt;&gt;0,SUMIF(Invoices!AE:AF,A993,Invoices!AF:AF)/COUNTIF(Invoices!AE:AF,A993),0),IF(COUNTIF(Invoices!AG:AH,A993)&lt;&gt;0,IF(COUNTIF(Invoices!AG:AH,A993)&lt;&gt;0,SUMIF(Invoices!AG:AH,A993,Invoices!AH:AH)/COUNTIF(Invoices!AG:AH,A993),0),IF(COUNTIF(Invoices!AI:AJ,A993)&lt;&gt;0,IF(COUNTIF(Invoices!AI:AJ,A993)&lt;&gt;0,SUMIF(Invoices!AI:AJ,A993,Invoices!AJ:AJ)/COUNTIF(Invoices!AI:AJ,A993),0),IF(COUNTIF(Invoices!AK:AL,A993)&lt;&gt;0,IF(COUNTIF(Invoices!AK:AL,A993)&lt;&gt;0,SUMIF(Invoices!AK:AL,A993,Invoices!AL:AL)/COUNTIF(Invoices!AK:AL,A993),0),IF(COUNTIF(Invoices!AM:AN,A993)&lt;&gt;0,IF(COUNTIF(Invoices!AM:AN,A993)&lt;&gt;0,SUMIF(Invoices!AM:AN,A993,Invoices!AN:AN)/COUNTIF(Invoices!AM:AN,A993),0),"Not Available")))))))))))))))</f>
        <v>0.99</v>
      </c>
    </row>
    <row r="994" spans="1:5" ht="13" x14ac:dyDescent="0.15">
      <c r="A994" s="6" t="s">
        <v>2187</v>
      </c>
      <c r="B994" s="6" t="s">
        <v>549</v>
      </c>
      <c r="C994" s="6" t="s">
        <v>550</v>
      </c>
      <c r="D994" s="6" t="s">
        <v>551</v>
      </c>
      <c r="E994">
        <f ca="1">IF(COUNTIF(Invoices!K:L,A994)&lt;&gt;0,IF(COUNTIF(Invoices!K:L,A994)&lt;&gt;0,SUMIF(Invoices!K:L,A994,Invoices!L:L)/COUNTIF(Invoices!K:L,A994),0),IF(COUNTIF(Invoices!M:N,A994)&lt;&gt;0,IF(COUNTIF(Invoices!M:N,A994)&lt;&gt;0,SUMIF(Invoices!M:N,A994,Invoices!N:N)/COUNTIF(Invoices!M:N,A994),0),IF(COUNTIF(Invoices!O:P,A994)&lt;&gt;0,IF(COUNTIF(Invoices!O:P,A994)&lt;&gt;0,SUMIF(Invoices!O:P,A994,Invoices!P:P)/COUNTIF(Invoices!O:P,A994),0),IF(COUNTIF(Invoices!Q:R,A994)&lt;&gt;0,IF(COUNTIF(Invoices!Q:R,A994)&lt;&gt;0,SUMIF(Invoices!Q:R,A994,Invoices!R:R)/COUNTIF(Invoices!Q:R,A994),0),IF(COUNTIF(Invoices!S:T,A994)&lt;&gt;0,IF(COUNTIF(Invoices!S:T,A994)&lt;&gt;0,SUMIF(Invoices!S:T,A994,Invoices!T:T)/COUNTIF(Invoices!S:T,A994),0),IF(COUNTIF(Invoices!U:V,A994)&lt;&gt;0,IF(COUNTIF(Invoices!U:V,A994)&lt;&gt;0,SUMIF(Invoices!U:V,A994,Invoices!V:V)/COUNTIF(Invoices!U:V,A994),0),IF(COUNTIF(Invoices!W:X,A994)&lt;&gt;0,IF(COUNTIF(Invoices!W:X,A994)&lt;&gt;0,SUMIF(Invoices!W:X,A994,Invoices!X:X)/COUNTIF(Invoices!W:X,A994),0),IF(COUNTIF(Invoices!Y:Z,A994)&lt;&gt;0,IF(COUNTIF(Invoices!Y:Z,A994)&lt;&gt;0,SUMIF(Invoices!Y:Z,A994,Invoices!Z:Z)/COUNTIF(Invoices!Y:Z,A994),0),IF(COUNTIF(Invoices!AA:AB,A994)&lt;&gt;0,IF(COUNTIF(Invoices!AA:AB,A994)&lt;&gt;0,SUMIF(Invoices!AA:AB,A994,Invoices!AB:AB)/COUNTIF(Invoices!AA:AB,A994),0),IF(COUNTIF(Invoices!AC:AD,A994)&lt;&gt;0,IF(COUNTIF(Invoices!AC:AD,A994)&lt;&gt;0,SUMIF(Invoices!AC:AD,A994,Invoices!AD:AD)/COUNTIF(Invoices!AC:AD,A994),0),IF(COUNTIF(Invoices!AE:AF,A994)&lt;&gt;0,IF(COUNTIF(Invoices!AE:AF,A994)&lt;&gt;0,SUMIF(Invoices!AE:AF,A994,Invoices!AF:AF)/COUNTIF(Invoices!AE:AF,A994),0),IF(COUNTIF(Invoices!AG:AH,A994)&lt;&gt;0,IF(COUNTIF(Invoices!AG:AH,A994)&lt;&gt;0,SUMIF(Invoices!AG:AH,A994,Invoices!AH:AH)/COUNTIF(Invoices!AG:AH,A994),0),IF(COUNTIF(Invoices!AI:AJ,A994)&lt;&gt;0,IF(COUNTIF(Invoices!AI:AJ,A994)&lt;&gt;0,SUMIF(Invoices!AI:AJ,A994,Invoices!AJ:AJ)/COUNTIF(Invoices!AI:AJ,A994),0),IF(COUNTIF(Invoices!AK:AL,A994)&lt;&gt;0,IF(COUNTIF(Invoices!AK:AL,A994)&lt;&gt;0,SUMIF(Invoices!AK:AL,A994,Invoices!AL:AL)/COUNTIF(Invoices!AK:AL,A994),0),IF(COUNTIF(Invoices!AM:AN,A994)&lt;&gt;0,IF(COUNTIF(Invoices!AM:AN,A994)&lt;&gt;0,SUMIF(Invoices!AM:AN,A994,Invoices!AN:AN)/COUNTIF(Invoices!AM:AN,A994),0),"Not Available")))))))))))))))</f>
        <v>0.99</v>
      </c>
    </row>
    <row r="995" spans="1:5" ht="13" x14ac:dyDescent="0.15">
      <c r="A995" s="6" t="s">
        <v>2188</v>
      </c>
      <c r="B995" s="6" t="s">
        <v>2189</v>
      </c>
      <c r="C995" s="6" t="s">
        <v>2190</v>
      </c>
      <c r="D995" s="6" t="s">
        <v>2191</v>
      </c>
      <c r="E995">
        <f ca="1">IF(COUNTIF(Invoices!K:L,A995)&lt;&gt;0,IF(COUNTIF(Invoices!K:L,A995)&lt;&gt;0,SUMIF(Invoices!K:L,A995,Invoices!L:L)/COUNTIF(Invoices!K:L,A995),0),IF(COUNTIF(Invoices!M:N,A995)&lt;&gt;0,IF(COUNTIF(Invoices!M:N,A995)&lt;&gt;0,SUMIF(Invoices!M:N,A995,Invoices!N:N)/COUNTIF(Invoices!M:N,A995),0),IF(COUNTIF(Invoices!O:P,A995)&lt;&gt;0,IF(COUNTIF(Invoices!O:P,A995)&lt;&gt;0,SUMIF(Invoices!O:P,A995,Invoices!P:P)/COUNTIF(Invoices!O:P,A995),0),IF(COUNTIF(Invoices!Q:R,A995)&lt;&gt;0,IF(COUNTIF(Invoices!Q:R,A995)&lt;&gt;0,SUMIF(Invoices!Q:R,A995,Invoices!R:R)/COUNTIF(Invoices!Q:R,A995),0),IF(COUNTIF(Invoices!S:T,A995)&lt;&gt;0,IF(COUNTIF(Invoices!S:T,A995)&lt;&gt;0,SUMIF(Invoices!S:T,A995,Invoices!T:T)/COUNTIF(Invoices!S:T,A995),0),IF(COUNTIF(Invoices!U:V,A995)&lt;&gt;0,IF(COUNTIF(Invoices!U:V,A995)&lt;&gt;0,SUMIF(Invoices!U:V,A995,Invoices!V:V)/COUNTIF(Invoices!U:V,A995),0),IF(COUNTIF(Invoices!W:X,A995)&lt;&gt;0,IF(COUNTIF(Invoices!W:X,A995)&lt;&gt;0,SUMIF(Invoices!W:X,A995,Invoices!X:X)/COUNTIF(Invoices!W:X,A995),0),IF(COUNTIF(Invoices!Y:Z,A995)&lt;&gt;0,IF(COUNTIF(Invoices!Y:Z,A995)&lt;&gt;0,SUMIF(Invoices!Y:Z,A995,Invoices!Z:Z)/COUNTIF(Invoices!Y:Z,A995),0),IF(COUNTIF(Invoices!AA:AB,A995)&lt;&gt;0,IF(COUNTIF(Invoices!AA:AB,A995)&lt;&gt;0,SUMIF(Invoices!AA:AB,A995,Invoices!AB:AB)/COUNTIF(Invoices!AA:AB,A995),0),IF(COUNTIF(Invoices!AC:AD,A995)&lt;&gt;0,IF(COUNTIF(Invoices!AC:AD,A995)&lt;&gt;0,SUMIF(Invoices!AC:AD,A995,Invoices!AD:AD)/COUNTIF(Invoices!AC:AD,A995),0),IF(COUNTIF(Invoices!AE:AF,A995)&lt;&gt;0,IF(COUNTIF(Invoices!AE:AF,A995)&lt;&gt;0,SUMIF(Invoices!AE:AF,A995,Invoices!AF:AF)/COUNTIF(Invoices!AE:AF,A995),0),IF(COUNTIF(Invoices!AG:AH,A995)&lt;&gt;0,IF(COUNTIF(Invoices!AG:AH,A995)&lt;&gt;0,SUMIF(Invoices!AG:AH,A995,Invoices!AH:AH)/COUNTIF(Invoices!AG:AH,A995),0),IF(COUNTIF(Invoices!AI:AJ,A995)&lt;&gt;0,IF(COUNTIF(Invoices!AI:AJ,A995)&lt;&gt;0,SUMIF(Invoices!AI:AJ,A995,Invoices!AJ:AJ)/COUNTIF(Invoices!AI:AJ,A995),0),IF(COUNTIF(Invoices!AK:AL,A995)&lt;&gt;0,IF(COUNTIF(Invoices!AK:AL,A995)&lt;&gt;0,SUMIF(Invoices!AK:AL,A995,Invoices!AL:AL)/COUNTIF(Invoices!AK:AL,A995),0),IF(COUNTIF(Invoices!AM:AN,A995)&lt;&gt;0,IF(COUNTIF(Invoices!AM:AN,A995)&lt;&gt;0,SUMIF(Invoices!AM:AN,A995,Invoices!AN:AN)/COUNTIF(Invoices!AM:AN,A995),0),"Not Available")))))))))))))))</f>
        <v>0.99</v>
      </c>
    </row>
    <row r="996" spans="1:5" ht="13" x14ac:dyDescent="0.15">
      <c r="A996" s="6" t="s">
        <v>2192</v>
      </c>
      <c r="B996" s="6" t="s">
        <v>2193</v>
      </c>
      <c r="C996" s="6" t="s">
        <v>991</v>
      </c>
      <c r="D996" s="6" t="s">
        <v>714</v>
      </c>
      <c r="E996">
        <f ca="1">IF(COUNTIF(Invoices!K:L,A996)&lt;&gt;0,IF(COUNTIF(Invoices!K:L,A996)&lt;&gt;0,SUMIF(Invoices!K:L,A996,Invoices!L:L)/COUNTIF(Invoices!K:L,A996),0),IF(COUNTIF(Invoices!M:N,A996)&lt;&gt;0,IF(COUNTIF(Invoices!M:N,A996)&lt;&gt;0,SUMIF(Invoices!M:N,A996,Invoices!N:N)/COUNTIF(Invoices!M:N,A996),0),IF(COUNTIF(Invoices!O:P,A996)&lt;&gt;0,IF(COUNTIF(Invoices!O:P,A996)&lt;&gt;0,SUMIF(Invoices!O:P,A996,Invoices!P:P)/COUNTIF(Invoices!O:P,A996),0),IF(COUNTIF(Invoices!Q:R,A996)&lt;&gt;0,IF(COUNTIF(Invoices!Q:R,A996)&lt;&gt;0,SUMIF(Invoices!Q:R,A996,Invoices!R:R)/COUNTIF(Invoices!Q:R,A996),0),IF(COUNTIF(Invoices!S:T,A996)&lt;&gt;0,IF(COUNTIF(Invoices!S:T,A996)&lt;&gt;0,SUMIF(Invoices!S:T,A996,Invoices!T:T)/COUNTIF(Invoices!S:T,A996),0),IF(COUNTIF(Invoices!U:V,A996)&lt;&gt;0,IF(COUNTIF(Invoices!U:V,A996)&lt;&gt;0,SUMIF(Invoices!U:V,A996,Invoices!V:V)/COUNTIF(Invoices!U:V,A996),0),IF(COUNTIF(Invoices!W:X,A996)&lt;&gt;0,IF(COUNTIF(Invoices!W:X,A996)&lt;&gt;0,SUMIF(Invoices!W:X,A996,Invoices!X:X)/COUNTIF(Invoices!W:X,A996),0),IF(COUNTIF(Invoices!Y:Z,A996)&lt;&gt;0,IF(COUNTIF(Invoices!Y:Z,A996)&lt;&gt;0,SUMIF(Invoices!Y:Z,A996,Invoices!Z:Z)/COUNTIF(Invoices!Y:Z,A996),0),IF(COUNTIF(Invoices!AA:AB,A996)&lt;&gt;0,IF(COUNTIF(Invoices!AA:AB,A996)&lt;&gt;0,SUMIF(Invoices!AA:AB,A996,Invoices!AB:AB)/COUNTIF(Invoices!AA:AB,A996),0),IF(COUNTIF(Invoices!AC:AD,A996)&lt;&gt;0,IF(COUNTIF(Invoices!AC:AD,A996)&lt;&gt;0,SUMIF(Invoices!AC:AD,A996,Invoices!AD:AD)/COUNTIF(Invoices!AC:AD,A996),0),IF(COUNTIF(Invoices!AE:AF,A996)&lt;&gt;0,IF(COUNTIF(Invoices!AE:AF,A996)&lt;&gt;0,SUMIF(Invoices!AE:AF,A996,Invoices!AF:AF)/COUNTIF(Invoices!AE:AF,A996),0),IF(COUNTIF(Invoices!AG:AH,A996)&lt;&gt;0,IF(COUNTIF(Invoices!AG:AH,A996)&lt;&gt;0,SUMIF(Invoices!AG:AH,A996,Invoices!AH:AH)/COUNTIF(Invoices!AG:AH,A996),0),IF(COUNTIF(Invoices!AI:AJ,A996)&lt;&gt;0,IF(COUNTIF(Invoices!AI:AJ,A996)&lt;&gt;0,SUMIF(Invoices!AI:AJ,A996,Invoices!AJ:AJ)/COUNTIF(Invoices!AI:AJ,A996),0),IF(COUNTIF(Invoices!AK:AL,A996)&lt;&gt;0,IF(COUNTIF(Invoices!AK:AL,A996)&lt;&gt;0,SUMIF(Invoices!AK:AL,A996,Invoices!AL:AL)/COUNTIF(Invoices!AK:AL,A996),0),IF(COUNTIF(Invoices!AM:AN,A996)&lt;&gt;0,IF(COUNTIF(Invoices!AM:AN,A996)&lt;&gt;0,SUMIF(Invoices!AM:AN,A996,Invoices!AN:AN)/COUNTIF(Invoices!AM:AN,A996),0),"Not Available")))))))))))))))</f>
        <v>0.99</v>
      </c>
    </row>
    <row r="997" spans="1:5" ht="13" x14ac:dyDescent="0.15">
      <c r="A997" s="6" t="s">
        <v>2194</v>
      </c>
      <c r="B997" s="6" t="s">
        <v>854</v>
      </c>
      <c r="C997" s="6" t="s">
        <v>2195</v>
      </c>
      <c r="D997" s="6" t="s">
        <v>574</v>
      </c>
      <c r="E997">
        <f ca="1">IF(COUNTIF(Invoices!K:L,A997)&lt;&gt;0,IF(COUNTIF(Invoices!K:L,A997)&lt;&gt;0,SUMIF(Invoices!K:L,A997,Invoices!L:L)/COUNTIF(Invoices!K:L,A997),0),IF(COUNTIF(Invoices!M:N,A997)&lt;&gt;0,IF(COUNTIF(Invoices!M:N,A997)&lt;&gt;0,SUMIF(Invoices!M:N,A997,Invoices!N:N)/COUNTIF(Invoices!M:N,A997),0),IF(COUNTIF(Invoices!O:P,A997)&lt;&gt;0,IF(COUNTIF(Invoices!O:P,A997)&lt;&gt;0,SUMIF(Invoices!O:P,A997,Invoices!P:P)/COUNTIF(Invoices!O:P,A997),0),IF(COUNTIF(Invoices!Q:R,A997)&lt;&gt;0,IF(COUNTIF(Invoices!Q:R,A997)&lt;&gt;0,SUMIF(Invoices!Q:R,A997,Invoices!R:R)/COUNTIF(Invoices!Q:R,A997),0),IF(COUNTIF(Invoices!S:T,A997)&lt;&gt;0,IF(COUNTIF(Invoices!S:T,A997)&lt;&gt;0,SUMIF(Invoices!S:T,A997,Invoices!T:T)/COUNTIF(Invoices!S:T,A997),0),IF(COUNTIF(Invoices!U:V,A997)&lt;&gt;0,IF(COUNTIF(Invoices!U:V,A997)&lt;&gt;0,SUMIF(Invoices!U:V,A997,Invoices!V:V)/COUNTIF(Invoices!U:V,A997),0),IF(COUNTIF(Invoices!W:X,A997)&lt;&gt;0,IF(COUNTIF(Invoices!W:X,A997)&lt;&gt;0,SUMIF(Invoices!W:X,A997,Invoices!X:X)/COUNTIF(Invoices!W:X,A997),0),IF(COUNTIF(Invoices!Y:Z,A997)&lt;&gt;0,IF(COUNTIF(Invoices!Y:Z,A997)&lt;&gt;0,SUMIF(Invoices!Y:Z,A997,Invoices!Z:Z)/COUNTIF(Invoices!Y:Z,A997),0),IF(COUNTIF(Invoices!AA:AB,A997)&lt;&gt;0,IF(COUNTIF(Invoices!AA:AB,A997)&lt;&gt;0,SUMIF(Invoices!AA:AB,A997,Invoices!AB:AB)/COUNTIF(Invoices!AA:AB,A997),0),IF(COUNTIF(Invoices!AC:AD,A997)&lt;&gt;0,IF(COUNTIF(Invoices!AC:AD,A997)&lt;&gt;0,SUMIF(Invoices!AC:AD,A997,Invoices!AD:AD)/COUNTIF(Invoices!AC:AD,A997),0),IF(COUNTIF(Invoices!AE:AF,A997)&lt;&gt;0,IF(COUNTIF(Invoices!AE:AF,A997)&lt;&gt;0,SUMIF(Invoices!AE:AF,A997,Invoices!AF:AF)/COUNTIF(Invoices!AE:AF,A997),0),IF(COUNTIF(Invoices!AG:AH,A997)&lt;&gt;0,IF(COUNTIF(Invoices!AG:AH,A997)&lt;&gt;0,SUMIF(Invoices!AG:AH,A997,Invoices!AH:AH)/COUNTIF(Invoices!AG:AH,A997),0),IF(COUNTIF(Invoices!AI:AJ,A997)&lt;&gt;0,IF(COUNTIF(Invoices!AI:AJ,A997)&lt;&gt;0,SUMIF(Invoices!AI:AJ,A997,Invoices!AJ:AJ)/COUNTIF(Invoices!AI:AJ,A997),0),IF(COUNTIF(Invoices!AK:AL,A997)&lt;&gt;0,IF(COUNTIF(Invoices!AK:AL,A997)&lt;&gt;0,SUMIF(Invoices!AK:AL,A997,Invoices!AL:AL)/COUNTIF(Invoices!AK:AL,A997),0),IF(COUNTIF(Invoices!AM:AN,A997)&lt;&gt;0,IF(COUNTIF(Invoices!AM:AN,A997)&lt;&gt;0,SUMIF(Invoices!AM:AN,A997,Invoices!AN:AN)/COUNTIF(Invoices!AM:AN,A997),0),"Not Available")))))))))))))))</f>
        <v>0.99</v>
      </c>
    </row>
    <row r="998" spans="1:5" ht="13" x14ac:dyDescent="0.15">
      <c r="A998" s="6" t="s">
        <v>2196</v>
      </c>
      <c r="C998" s="6" t="s">
        <v>804</v>
      </c>
      <c r="D998" s="6" t="s">
        <v>677</v>
      </c>
      <c r="E998" t="str">
        <f>IF(COUNTIF(Invoices!K:L,A998)&lt;&gt;0,IF(COUNTIF(Invoices!K:L,A998)&lt;&gt;0,SUMIF(Invoices!K:L,A998,Invoices!L:L)/COUNTIF(Invoices!K:L,A998),0),IF(COUNTIF(Invoices!M:N,A998)&lt;&gt;0,IF(COUNTIF(Invoices!M:N,A998)&lt;&gt;0,SUMIF(Invoices!M:N,A998,Invoices!N:N)/COUNTIF(Invoices!M:N,A998),0),IF(COUNTIF(Invoices!O:P,A998)&lt;&gt;0,IF(COUNTIF(Invoices!O:P,A998)&lt;&gt;0,SUMIF(Invoices!O:P,A998,Invoices!P:P)/COUNTIF(Invoices!O:P,A998),0),IF(COUNTIF(Invoices!Q:R,A998)&lt;&gt;0,IF(COUNTIF(Invoices!Q:R,A998)&lt;&gt;0,SUMIF(Invoices!Q:R,A998,Invoices!R:R)/COUNTIF(Invoices!Q:R,A998),0),IF(COUNTIF(Invoices!S:T,A998)&lt;&gt;0,IF(COUNTIF(Invoices!S:T,A998)&lt;&gt;0,SUMIF(Invoices!S:T,A998,Invoices!T:T)/COUNTIF(Invoices!S:T,A998),0),IF(COUNTIF(Invoices!U:V,A998)&lt;&gt;0,IF(COUNTIF(Invoices!U:V,A998)&lt;&gt;0,SUMIF(Invoices!U:V,A998,Invoices!V:V)/COUNTIF(Invoices!U:V,A998),0),IF(COUNTIF(Invoices!W:X,A998)&lt;&gt;0,IF(COUNTIF(Invoices!W:X,A998)&lt;&gt;0,SUMIF(Invoices!W:X,A998,Invoices!X:X)/COUNTIF(Invoices!W:X,A998),0),IF(COUNTIF(Invoices!Y:Z,A998)&lt;&gt;0,IF(COUNTIF(Invoices!Y:Z,A998)&lt;&gt;0,SUMIF(Invoices!Y:Z,A998,Invoices!Z:Z)/COUNTIF(Invoices!Y:Z,A998),0),IF(COUNTIF(Invoices!AA:AB,A998)&lt;&gt;0,IF(COUNTIF(Invoices!AA:AB,A998)&lt;&gt;0,SUMIF(Invoices!AA:AB,A998,Invoices!AB:AB)/COUNTIF(Invoices!AA:AB,A998),0),IF(COUNTIF(Invoices!AC:AD,A998)&lt;&gt;0,IF(COUNTIF(Invoices!AC:AD,A998)&lt;&gt;0,SUMIF(Invoices!AC:AD,A998,Invoices!AD:AD)/COUNTIF(Invoices!AC:AD,A998),0),IF(COUNTIF(Invoices!AE:AF,A998)&lt;&gt;0,IF(COUNTIF(Invoices!AE:AF,A998)&lt;&gt;0,SUMIF(Invoices!AE:AF,A998,Invoices!AF:AF)/COUNTIF(Invoices!AE:AF,A998),0),IF(COUNTIF(Invoices!AG:AH,A998)&lt;&gt;0,IF(COUNTIF(Invoices!AG:AH,A998)&lt;&gt;0,SUMIF(Invoices!AG:AH,A998,Invoices!AH:AH)/COUNTIF(Invoices!AG:AH,A998),0),IF(COUNTIF(Invoices!AI:AJ,A998)&lt;&gt;0,IF(COUNTIF(Invoices!AI:AJ,A998)&lt;&gt;0,SUMIF(Invoices!AI:AJ,A998,Invoices!AJ:AJ)/COUNTIF(Invoices!AI:AJ,A998),0),IF(COUNTIF(Invoices!AK:AL,A998)&lt;&gt;0,IF(COUNTIF(Invoices!AK:AL,A998)&lt;&gt;0,SUMIF(Invoices!AK:AL,A998,Invoices!AL:AL)/COUNTIF(Invoices!AK:AL,A998),0),IF(COUNTIF(Invoices!AM:AN,A998)&lt;&gt;0,IF(COUNTIF(Invoices!AM:AN,A998)&lt;&gt;0,SUMIF(Invoices!AM:AN,A998,Invoices!AN:AN)/COUNTIF(Invoices!AM:AN,A998),0),"Not Available")))))))))))))))</f>
        <v>Not Available</v>
      </c>
    </row>
    <row r="999" spans="1:5" ht="13" x14ac:dyDescent="0.15">
      <c r="A999" s="6" t="s">
        <v>2197</v>
      </c>
      <c r="B999" s="6" t="s">
        <v>2198</v>
      </c>
      <c r="C999" s="6" t="s">
        <v>1235</v>
      </c>
      <c r="D999" s="6" t="s">
        <v>740</v>
      </c>
      <c r="E999" t="str">
        <f>IF(COUNTIF(Invoices!K:L,A999)&lt;&gt;0,IF(COUNTIF(Invoices!K:L,A999)&lt;&gt;0,SUMIF(Invoices!K:L,A999,Invoices!L:L)/COUNTIF(Invoices!K:L,A999),0),IF(COUNTIF(Invoices!M:N,A999)&lt;&gt;0,IF(COUNTIF(Invoices!M:N,A999)&lt;&gt;0,SUMIF(Invoices!M:N,A999,Invoices!N:N)/COUNTIF(Invoices!M:N,A999),0),IF(COUNTIF(Invoices!O:P,A999)&lt;&gt;0,IF(COUNTIF(Invoices!O:P,A999)&lt;&gt;0,SUMIF(Invoices!O:P,A999,Invoices!P:P)/COUNTIF(Invoices!O:P,A999),0),IF(COUNTIF(Invoices!Q:R,A999)&lt;&gt;0,IF(COUNTIF(Invoices!Q:R,A999)&lt;&gt;0,SUMIF(Invoices!Q:R,A999,Invoices!R:R)/COUNTIF(Invoices!Q:R,A999),0),IF(COUNTIF(Invoices!S:T,A999)&lt;&gt;0,IF(COUNTIF(Invoices!S:T,A999)&lt;&gt;0,SUMIF(Invoices!S:T,A999,Invoices!T:T)/COUNTIF(Invoices!S:T,A999),0),IF(COUNTIF(Invoices!U:V,A999)&lt;&gt;0,IF(COUNTIF(Invoices!U:V,A999)&lt;&gt;0,SUMIF(Invoices!U:V,A999,Invoices!V:V)/COUNTIF(Invoices!U:V,A999),0),IF(COUNTIF(Invoices!W:X,A999)&lt;&gt;0,IF(COUNTIF(Invoices!W:X,A999)&lt;&gt;0,SUMIF(Invoices!W:X,A999,Invoices!X:X)/COUNTIF(Invoices!W:X,A999),0),IF(COUNTIF(Invoices!Y:Z,A999)&lt;&gt;0,IF(COUNTIF(Invoices!Y:Z,A999)&lt;&gt;0,SUMIF(Invoices!Y:Z,A999,Invoices!Z:Z)/COUNTIF(Invoices!Y:Z,A999),0),IF(COUNTIF(Invoices!AA:AB,A999)&lt;&gt;0,IF(COUNTIF(Invoices!AA:AB,A999)&lt;&gt;0,SUMIF(Invoices!AA:AB,A999,Invoices!AB:AB)/COUNTIF(Invoices!AA:AB,A999),0),IF(COUNTIF(Invoices!AC:AD,A999)&lt;&gt;0,IF(COUNTIF(Invoices!AC:AD,A999)&lt;&gt;0,SUMIF(Invoices!AC:AD,A999,Invoices!AD:AD)/COUNTIF(Invoices!AC:AD,A999),0),IF(COUNTIF(Invoices!AE:AF,A999)&lt;&gt;0,IF(COUNTIF(Invoices!AE:AF,A999)&lt;&gt;0,SUMIF(Invoices!AE:AF,A999,Invoices!AF:AF)/COUNTIF(Invoices!AE:AF,A999),0),IF(COUNTIF(Invoices!AG:AH,A999)&lt;&gt;0,IF(COUNTIF(Invoices!AG:AH,A999)&lt;&gt;0,SUMIF(Invoices!AG:AH,A999,Invoices!AH:AH)/COUNTIF(Invoices!AG:AH,A999),0),IF(COUNTIF(Invoices!AI:AJ,A999)&lt;&gt;0,IF(COUNTIF(Invoices!AI:AJ,A999)&lt;&gt;0,SUMIF(Invoices!AI:AJ,A999,Invoices!AJ:AJ)/COUNTIF(Invoices!AI:AJ,A999),0),IF(COUNTIF(Invoices!AK:AL,A999)&lt;&gt;0,IF(COUNTIF(Invoices!AK:AL,A999)&lt;&gt;0,SUMIF(Invoices!AK:AL,A999,Invoices!AL:AL)/COUNTIF(Invoices!AK:AL,A999),0),IF(COUNTIF(Invoices!AM:AN,A999)&lt;&gt;0,IF(COUNTIF(Invoices!AM:AN,A999)&lt;&gt;0,SUMIF(Invoices!AM:AN,A999,Invoices!AN:AN)/COUNTIF(Invoices!AM:AN,A999),0),"Not Available")))))))))))))))</f>
        <v>Not Available</v>
      </c>
    </row>
    <row r="1000" spans="1:5" ht="13" x14ac:dyDescent="0.15">
      <c r="A1000" s="6" t="s">
        <v>2199</v>
      </c>
      <c r="B1000" s="6" t="s">
        <v>1212</v>
      </c>
      <c r="C1000" s="6" t="s">
        <v>842</v>
      </c>
      <c r="D1000" s="6" t="s">
        <v>574</v>
      </c>
      <c r="E1000">
        <f ca="1">IF(COUNTIF(Invoices!K:L,A1000)&lt;&gt;0,IF(COUNTIF(Invoices!K:L,A1000)&lt;&gt;0,SUMIF(Invoices!K:L,A1000,Invoices!L:L)/COUNTIF(Invoices!K:L,A1000),0),IF(COUNTIF(Invoices!M:N,A1000)&lt;&gt;0,IF(COUNTIF(Invoices!M:N,A1000)&lt;&gt;0,SUMIF(Invoices!M:N,A1000,Invoices!N:N)/COUNTIF(Invoices!M:N,A1000),0),IF(COUNTIF(Invoices!O:P,A1000)&lt;&gt;0,IF(COUNTIF(Invoices!O:P,A1000)&lt;&gt;0,SUMIF(Invoices!O:P,A1000,Invoices!P:P)/COUNTIF(Invoices!O:P,A1000),0),IF(COUNTIF(Invoices!Q:R,A1000)&lt;&gt;0,IF(COUNTIF(Invoices!Q:R,A1000)&lt;&gt;0,SUMIF(Invoices!Q:R,A1000,Invoices!R:R)/COUNTIF(Invoices!Q:R,A1000),0),IF(COUNTIF(Invoices!S:T,A1000)&lt;&gt;0,IF(COUNTIF(Invoices!S:T,A1000)&lt;&gt;0,SUMIF(Invoices!S:T,A1000,Invoices!T:T)/COUNTIF(Invoices!S:T,A1000),0),IF(COUNTIF(Invoices!U:V,A1000)&lt;&gt;0,IF(COUNTIF(Invoices!U:V,A1000)&lt;&gt;0,SUMIF(Invoices!U:V,A1000,Invoices!V:V)/COUNTIF(Invoices!U:V,A1000),0),IF(COUNTIF(Invoices!W:X,A1000)&lt;&gt;0,IF(COUNTIF(Invoices!W:X,A1000)&lt;&gt;0,SUMIF(Invoices!W:X,A1000,Invoices!X:X)/COUNTIF(Invoices!W:X,A1000),0),IF(COUNTIF(Invoices!Y:Z,A1000)&lt;&gt;0,IF(COUNTIF(Invoices!Y:Z,A1000)&lt;&gt;0,SUMIF(Invoices!Y:Z,A1000,Invoices!Z:Z)/COUNTIF(Invoices!Y:Z,A1000),0),IF(COUNTIF(Invoices!AA:AB,A1000)&lt;&gt;0,IF(COUNTIF(Invoices!AA:AB,A1000)&lt;&gt;0,SUMIF(Invoices!AA:AB,A1000,Invoices!AB:AB)/COUNTIF(Invoices!AA:AB,A1000),0),IF(COUNTIF(Invoices!AC:AD,A1000)&lt;&gt;0,IF(COUNTIF(Invoices!AC:AD,A1000)&lt;&gt;0,SUMIF(Invoices!AC:AD,A1000,Invoices!AD:AD)/COUNTIF(Invoices!AC:AD,A1000),0),IF(COUNTIF(Invoices!AE:AF,A1000)&lt;&gt;0,IF(COUNTIF(Invoices!AE:AF,A1000)&lt;&gt;0,SUMIF(Invoices!AE:AF,A1000,Invoices!AF:AF)/COUNTIF(Invoices!AE:AF,A1000),0),IF(COUNTIF(Invoices!AG:AH,A1000)&lt;&gt;0,IF(COUNTIF(Invoices!AG:AH,A1000)&lt;&gt;0,SUMIF(Invoices!AG:AH,A1000,Invoices!AH:AH)/COUNTIF(Invoices!AG:AH,A1000),0),IF(COUNTIF(Invoices!AI:AJ,A1000)&lt;&gt;0,IF(COUNTIF(Invoices!AI:AJ,A1000)&lt;&gt;0,SUMIF(Invoices!AI:AJ,A1000,Invoices!AJ:AJ)/COUNTIF(Invoices!AI:AJ,A1000),0),IF(COUNTIF(Invoices!AK:AL,A1000)&lt;&gt;0,IF(COUNTIF(Invoices!AK:AL,A1000)&lt;&gt;0,SUMIF(Invoices!AK:AL,A1000,Invoices!AL:AL)/COUNTIF(Invoices!AK:AL,A1000),0),IF(COUNTIF(Invoices!AM:AN,A1000)&lt;&gt;0,IF(COUNTIF(Invoices!AM:AN,A1000)&lt;&gt;0,SUMIF(Invoices!AM:AN,A1000,Invoices!AN:AN)/COUNTIF(Invoices!AM:AN,A1000),0),"Not Available")))))))))))))))</f>
        <v>0.99</v>
      </c>
    </row>
    <row r="1001" spans="1:5" ht="13" x14ac:dyDescent="0.15">
      <c r="A1001" s="6" t="s">
        <v>842</v>
      </c>
      <c r="B1001" s="6" t="s">
        <v>573</v>
      </c>
      <c r="C1001" s="6" t="s">
        <v>841</v>
      </c>
      <c r="D1001" s="6" t="s">
        <v>574</v>
      </c>
      <c r="E1001">
        <f ca="1">IF(COUNTIF(Invoices!K:L,A1001)&lt;&gt;0,IF(COUNTIF(Invoices!K:L,A1001)&lt;&gt;0,SUMIF(Invoices!K:L,A1001,Invoices!L:L)/COUNTIF(Invoices!K:L,A1001),0),IF(COUNTIF(Invoices!M:N,A1001)&lt;&gt;0,IF(COUNTIF(Invoices!M:N,A1001)&lt;&gt;0,SUMIF(Invoices!M:N,A1001,Invoices!N:N)/COUNTIF(Invoices!M:N,A1001),0),IF(COUNTIF(Invoices!O:P,A1001)&lt;&gt;0,IF(COUNTIF(Invoices!O:P,A1001)&lt;&gt;0,SUMIF(Invoices!O:P,A1001,Invoices!P:P)/COUNTIF(Invoices!O:P,A1001),0),IF(COUNTIF(Invoices!Q:R,A1001)&lt;&gt;0,IF(COUNTIF(Invoices!Q:R,A1001)&lt;&gt;0,SUMIF(Invoices!Q:R,A1001,Invoices!R:R)/COUNTIF(Invoices!Q:R,A1001),0),IF(COUNTIF(Invoices!S:T,A1001)&lt;&gt;0,IF(COUNTIF(Invoices!S:T,A1001)&lt;&gt;0,SUMIF(Invoices!S:T,A1001,Invoices!T:T)/COUNTIF(Invoices!S:T,A1001),0),IF(COUNTIF(Invoices!U:V,A1001)&lt;&gt;0,IF(COUNTIF(Invoices!U:V,A1001)&lt;&gt;0,SUMIF(Invoices!U:V,A1001,Invoices!V:V)/COUNTIF(Invoices!U:V,A1001),0),IF(COUNTIF(Invoices!W:X,A1001)&lt;&gt;0,IF(COUNTIF(Invoices!W:X,A1001)&lt;&gt;0,SUMIF(Invoices!W:X,A1001,Invoices!X:X)/COUNTIF(Invoices!W:X,A1001),0),IF(COUNTIF(Invoices!Y:Z,A1001)&lt;&gt;0,IF(COUNTIF(Invoices!Y:Z,A1001)&lt;&gt;0,SUMIF(Invoices!Y:Z,A1001,Invoices!Z:Z)/COUNTIF(Invoices!Y:Z,A1001),0),IF(COUNTIF(Invoices!AA:AB,A1001)&lt;&gt;0,IF(COUNTIF(Invoices!AA:AB,A1001)&lt;&gt;0,SUMIF(Invoices!AA:AB,A1001,Invoices!AB:AB)/COUNTIF(Invoices!AA:AB,A1001),0),IF(COUNTIF(Invoices!AC:AD,A1001)&lt;&gt;0,IF(COUNTIF(Invoices!AC:AD,A1001)&lt;&gt;0,SUMIF(Invoices!AC:AD,A1001,Invoices!AD:AD)/COUNTIF(Invoices!AC:AD,A1001),0),IF(COUNTIF(Invoices!AE:AF,A1001)&lt;&gt;0,IF(COUNTIF(Invoices!AE:AF,A1001)&lt;&gt;0,SUMIF(Invoices!AE:AF,A1001,Invoices!AF:AF)/COUNTIF(Invoices!AE:AF,A1001),0),IF(COUNTIF(Invoices!AG:AH,A1001)&lt;&gt;0,IF(COUNTIF(Invoices!AG:AH,A1001)&lt;&gt;0,SUMIF(Invoices!AG:AH,A1001,Invoices!AH:AH)/COUNTIF(Invoices!AG:AH,A1001),0),IF(COUNTIF(Invoices!AI:AJ,A1001)&lt;&gt;0,IF(COUNTIF(Invoices!AI:AJ,A1001)&lt;&gt;0,SUMIF(Invoices!AI:AJ,A1001,Invoices!AJ:AJ)/COUNTIF(Invoices!AI:AJ,A1001),0),IF(COUNTIF(Invoices!AK:AL,A1001)&lt;&gt;0,IF(COUNTIF(Invoices!AK:AL,A1001)&lt;&gt;0,SUMIF(Invoices!AK:AL,A1001,Invoices!AL:AL)/COUNTIF(Invoices!AK:AL,A1001),0),IF(COUNTIF(Invoices!AM:AN,A1001)&lt;&gt;0,IF(COUNTIF(Invoices!AM:AN,A1001)&lt;&gt;0,SUMIF(Invoices!AM:AN,A1001,Invoices!AN:AN)/COUNTIF(Invoices!AM:AN,A1001),0),"Not Available")))))))))))))))</f>
        <v>0.99</v>
      </c>
    </row>
    <row r="1002" spans="1:5" ht="13" x14ac:dyDescent="0.15">
      <c r="A1002" s="6" t="s">
        <v>842</v>
      </c>
      <c r="B1002" s="6" t="s">
        <v>573</v>
      </c>
      <c r="C1002" s="6" t="s">
        <v>842</v>
      </c>
      <c r="D1002" s="6" t="s">
        <v>574</v>
      </c>
      <c r="E1002">
        <f ca="1">IF(COUNTIF(Invoices!K:L,A1002)&lt;&gt;0,IF(COUNTIF(Invoices!K:L,A1002)&lt;&gt;0,SUMIF(Invoices!K:L,A1002,Invoices!L:L)/COUNTIF(Invoices!K:L,A1002),0),IF(COUNTIF(Invoices!M:N,A1002)&lt;&gt;0,IF(COUNTIF(Invoices!M:N,A1002)&lt;&gt;0,SUMIF(Invoices!M:N,A1002,Invoices!N:N)/COUNTIF(Invoices!M:N,A1002),0),IF(COUNTIF(Invoices!O:P,A1002)&lt;&gt;0,IF(COUNTIF(Invoices!O:P,A1002)&lt;&gt;0,SUMIF(Invoices!O:P,A1002,Invoices!P:P)/COUNTIF(Invoices!O:P,A1002),0),IF(COUNTIF(Invoices!Q:R,A1002)&lt;&gt;0,IF(COUNTIF(Invoices!Q:R,A1002)&lt;&gt;0,SUMIF(Invoices!Q:R,A1002,Invoices!R:R)/COUNTIF(Invoices!Q:R,A1002),0),IF(COUNTIF(Invoices!S:T,A1002)&lt;&gt;0,IF(COUNTIF(Invoices!S:T,A1002)&lt;&gt;0,SUMIF(Invoices!S:T,A1002,Invoices!T:T)/COUNTIF(Invoices!S:T,A1002),0),IF(COUNTIF(Invoices!U:V,A1002)&lt;&gt;0,IF(COUNTIF(Invoices!U:V,A1002)&lt;&gt;0,SUMIF(Invoices!U:V,A1002,Invoices!V:V)/COUNTIF(Invoices!U:V,A1002),0),IF(COUNTIF(Invoices!W:X,A1002)&lt;&gt;0,IF(COUNTIF(Invoices!W:X,A1002)&lt;&gt;0,SUMIF(Invoices!W:X,A1002,Invoices!X:X)/COUNTIF(Invoices!W:X,A1002),0),IF(COUNTIF(Invoices!Y:Z,A1002)&lt;&gt;0,IF(COUNTIF(Invoices!Y:Z,A1002)&lt;&gt;0,SUMIF(Invoices!Y:Z,A1002,Invoices!Z:Z)/COUNTIF(Invoices!Y:Z,A1002),0),IF(COUNTIF(Invoices!AA:AB,A1002)&lt;&gt;0,IF(COUNTIF(Invoices!AA:AB,A1002)&lt;&gt;0,SUMIF(Invoices!AA:AB,A1002,Invoices!AB:AB)/COUNTIF(Invoices!AA:AB,A1002),0),IF(COUNTIF(Invoices!AC:AD,A1002)&lt;&gt;0,IF(COUNTIF(Invoices!AC:AD,A1002)&lt;&gt;0,SUMIF(Invoices!AC:AD,A1002,Invoices!AD:AD)/COUNTIF(Invoices!AC:AD,A1002),0),IF(COUNTIF(Invoices!AE:AF,A1002)&lt;&gt;0,IF(COUNTIF(Invoices!AE:AF,A1002)&lt;&gt;0,SUMIF(Invoices!AE:AF,A1002,Invoices!AF:AF)/COUNTIF(Invoices!AE:AF,A1002),0),IF(COUNTIF(Invoices!AG:AH,A1002)&lt;&gt;0,IF(COUNTIF(Invoices!AG:AH,A1002)&lt;&gt;0,SUMIF(Invoices!AG:AH,A1002,Invoices!AH:AH)/COUNTIF(Invoices!AG:AH,A1002),0),IF(COUNTIF(Invoices!AI:AJ,A1002)&lt;&gt;0,IF(COUNTIF(Invoices!AI:AJ,A1002)&lt;&gt;0,SUMIF(Invoices!AI:AJ,A1002,Invoices!AJ:AJ)/COUNTIF(Invoices!AI:AJ,A1002),0),IF(COUNTIF(Invoices!AK:AL,A1002)&lt;&gt;0,IF(COUNTIF(Invoices!AK:AL,A1002)&lt;&gt;0,SUMIF(Invoices!AK:AL,A1002,Invoices!AL:AL)/COUNTIF(Invoices!AK:AL,A1002),0),IF(COUNTIF(Invoices!AM:AN,A1002)&lt;&gt;0,IF(COUNTIF(Invoices!AM:AN,A1002)&lt;&gt;0,SUMIF(Invoices!AM:AN,A1002,Invoices!AN:AN)/COUNTIF(Invoices!AM:AN,A1002),0),"Not Available")))))))))))))))</f>
        <v>0.99</v>
      </c>
    </row>
    <row r="1003" spans="1:5" ht="13" x14ac:dyDescent="0.15">
      <c r="A1003" s="6" t="s">
        <v>842</v>
      </c>
      <c r="C1003" s="6" t="s">
        <v>843</v>
      </c>
      <c r="D1003" s="6" t="s">
        <v>574</v>
      </c>
      <c r="E1003">
        <f ca="1">IF(COUNTIF(Invoices!K:L,A1003)&lt;&gt;0,IF(COUNTIF(Invoices!K:L,A1003)&lt;&gt;0,SUMIF(Invoices!K:L,A1003,Invoices!L:L)/COUNTIF(Invoices!K:L,A1003),0),IF(COUNTIF(Invoices!M:N,A1003)&lt;&gt;0,IF(COUNTIF(Invoices!M:N,A1003)&lt;&gt;0,SUMIF(Invoices!M:N,A1003,Invoices!N:N)/COUNTIF(Invoices!M:N,A1003),0),IF(COUNTIF(Invoices!O:P,A1003)&lt;&gt;0,IF(COUNTIF(Invoices!O:P,A1003)&lt;&gt;0,SUMIF(Invoices!O:P,A1003,Invoices!P:P)/COUNTIF(Invoices!O:P,A1003),0),IF(COUNTIF(Invoices!Q:R,A1003)&lt;&gt;0,IF(COUNTIF(Invoices!Q:R,A1003)&lt;&gt;0,SUMIF(Invoices!Q:R,A1003,Invoices!R:R)/COUNTIF(Invoices!Q:R,A1003),0),IF(COUNTIF(Invoices!S:T,A1003)&lt;&gt;0,IF(COUNTIF(Invoices!S:T,A1003)&lt;&gt;0,SUMIF(Invoices!S:T,A1003,Invoices!T:T)/COUNTIF(Invoices!S:T,A1003),0),IF(COUNTIF(Invoices!U:V,A1003)&lt;&gt;0,IF(COUNTIF(Invoices!U:V,A1003)&lt;&gt;0,SUMIF(Invoices!U:V,A1003,Invoices!V:V)/COUNTIF(Invoices!U:V,A1003),0),IF(COUNTIF(Invoices!W:X,A1003)&lt;&gt;0,IF(COUNTIF(Invoices!W:X,A1003)&lt;&gt;0,SUMIF(Invoices!W:X,A1003,Invoices!X:X)/COUNTIF(Invoices!W:X,A1003),0),IF(COUNTIF(Invoices!Y:Z,A1003)&lt;&gt;0,IF(COUNTIF(Invoices!Y:Z,A1003)&lt;&gt;0,SUMIF(Invoices!Y:Z,A1003,Invoices!Z:Z)/COUNTIF(Invoices!Y:Z,A1003),0),IF(COUNTIF(Invoices!AA:AB,A1003)&lt;&gt;0,IF(COUNTIF(Invoices!AA:AB,A1003)&lt;&gt;0,SUMIF(Invoices!AA:AB,A1003,Invoices!AB:AB)/COUNTIF(Invoices!AA:AB,A1003),0),IF(COUNTIF(Invoices!AC:AD,A1003)&lt;&gt;0,IF(COUNTIF(Invoices!AC:AD,A1003)&lt;&gt;0,SUMIF(Invoices!AC:AD,A1003,Invoices!AD:AD)/COUNTIF(Invoices!AC:AD,A1003),0),IF(COUNTIF(Invoices!AE:AF,A1003)&lt;&gt;0,IF(COUNTIF(Invoices!AE:AF,A1003)&lt;&gt;0,SUMIF(Invoices!AE:AF,A1003,Invoices!AF:AF)/COUNTIF(Invoices!AE:AF,A1003),0),IF(COUNTIF(Invoices!AG:AH,A1003)&lt;&gt;0,IF(COUNTIF(Invoices!AG:AH,A1003)&lt;&gt;0,SUMIF(Invoices!AG:AH,A1003,Invoices!AH:AH)/COUNTIF(Invoices!AG:AH,A1003),0),IF(COUNTIF(Invoices!AI:AJ,A1003)&lt;&gt;0,IF(COUNTIF(Invoices!AI:AJ,A1003)&lt;&gt;0,SUMIF(Invoices!AI:AJ,A1003,Invoices!AJ:AJ)/COUNTIF(Invoices!AI:AJ,A1003),0),IF(COUNTIF(Invoices!AK:AL,A1003)&lt;&gt;0,IF(COUNTIF(Invoices!AK:AL,A1003)&lt;&gt;0,SUMIF(Invoices!AK:AL,A1003,Invoices!AL:AL)/COUNTIF(Invoices!AK:AL,A1003),0),IF(COUNTIF(Invoices!AM:AN,A1003)&lt;&gt;0,IF(COUNTIF(Invoices!AM:AN,A1003)&lt;&gt;0,SUMIF(Invoices!AM:AN,A1003,Invoices!AN:AN)/COUNTIF(Invoices!AM:AN,A1003),0),"Not Available")))))))))))))))</f>
        <v>0.99</v>
      </c>
    </row>
    <row r="1004" spans="1:5" ht="13" x14ac:dyDescent="0.15">
      <c r="A1004" s="6" t="s">
        <v>842</v>
      </c>
      <c r="B1004" s="6" t="s">
        <v>573</v>
      </c>
      <c r="C1004" s="6" t="s">
        <v>1999</v>
      </c>
      <c r="D1004" s="6" t="s">
        <v>574</v>
      </c>
      <c r="E1004">
        <f ca="1">IF(COUNTIF(Invoices!K:L,A1004)&lt;&gt;0,IF(COUNTIF(Invoices!K:L,A1004)&lt;&gt;0,SUMIF(Invoices!K:L,A1004,Invoices!L:L)/COUNTIF(Invoices!K:L,A1004),0),IF(COUNTIF(Invoices!M:N,A1004)&lt;&gt;0,IF(COUNTIF(Invoices!M:N,A1004)&lt;&gt;0,SUMIF(Invoices!M:N,A1004,Invoices!N:N)/COUNTIF(Invoices!M:N,A1004),0),IF(COUNTIF(Invoices!O:P,A1004)&lt;&gt;0,IF(COUNTIF(Invoices!O:P,A1004)&lt;&gt;0,SUMIF(Invoices!O:P,A1004,Invoices!P:P)/COUNTIF(Invoices!O:P,A1004),0),IF(COUNTIF(Invoices!Q:R,A1004)&lt;&gt;0,IF(COUNTIF(Invoices!Q:R,A1004)&lt;&gt;0,SUMIF(Invoices!Q:R,A1004,Invoices!R:R)/COUNTIF(Invoices!Q:R,A1004),0),IF(COUNTIF(Invoices!S:T,A1004)&lt;&gt;0,IF(COUNTIF(Invoices!S:T,A1004)&lt;&gt;0,SUMIF(Invoices!S:T,A1004,Invoices!T:T)/COUNTIF(Invoices!S:T,A1004),0),IF(COUNTIF(Invoices!U:V,A1004)&lt;&gt;0,IF(COUNTIF(Invoices!U:V,A1004)&lt;&gt;0,SUMIF(Invoices!U:V,A1004,Invoices!V:V)/COUNTIF(Invoices!U:V,A1004),0),IF(COUNTIF(Invoices!W:X,A1004)&lt;&gt;0,IF(COUNTIF(Invoices!W:X,A1004)&lt;&gt;0,SUMIF(Invoices!W:X,A1004,Invoices!X:X)/COUNTIF(Invoices!W:X,A1004),0),IF(COUNTIF(Invoices!Y:Z,A1004)&lt;&gt;0,IF(COUNTIF(Invoices!Y:Z,A1004)&lt;&gt;0,SUMIF(Invoices!Y:Z,A1004,Invoices!Z:Z)/COUNTIF(Invoices!Y:Z,A1004),0),IF(COUNTIF(Invoices!AA:AB,A1004)&lt;&gt;0,IF(COUNTIF(Invoices!AA:AB,A1004)&lt;&gt;0,SUMIF(Invoices!AA:AB,A1004,Invoices!AB:AB)/COUNTIF(Invoices!AA:AB,A1004),0),IF(COUNTIF(Invoices!AC:AD,A1004)&lt;&gt;0,IF(COUNTIF(Invoices!AC:AD,A1004)&lt;&gt;0,SUMIF(Invoices!AC:AD,A1004,Invoices!AD:AD)/COUNTIF(Invoices!AC:AD,A1004),0),IF(COUNTIF(Invoices!AE:AF,A1004)&lt;&gt;0,IF(COUNTIF(Invoices!AE:AF,A1004)&lt;&gt;0,SUMIF(Invoices!AE:AF,A1004,Invoices!AF:AF)/COUNTIF(Invoices!AE:AF,A1004),0),IF(COUNTIF(Invoices!AG:AH,A1004)&lt;&gt;0,IF(COUNTIF(Invoices!AG:AH,A1004)&lt;&gt;0,SUMIF(Invoices!AG:AH,A1004,Invoices!AH:AH)/COUNTIF(Invoices!AG:AH,A1004),0),IF(COUNTIF(Invoices!AI:AJ,A1004)&lt;&gt;0,IF(COUNTIF(Invoices!AI:AJ,A1004)&lt;&gt;0,SUMIF(Invoices!AI:AJ,A1004,Invoices!AJ:AJ)/COUNTIF(Invoices!AI:AJ,A1004),0),IF(COUNTIF(Invoices!AK:AL,A1004)&lt;&gt;0,IF(COUNTIF(Invoices!AK:AL,A1004)&lt;&gt;0,SUMIF(Invoices!AK:AL,A1004,Invoices!AL:AL)/COUNTIF(Invoices!AK:AL,A1004),0),IF(COUNTIF(Invoices!AM:AN,A1004)&lt;&gt;0,IF(COUNTIF(Invoices!AM:AN,A1004)&lt;&gt;0,SUMIF(Invoices!AM:AN,A1004,Invoices!AN:AN)/COUNTIF(Invoices!AM:AN,A1004),0),"Not Available")))))))))))))))</f>
        <v>0.99</v>
      </c>
    </row>
    <row r="1005" spans="1:5" ht="13" x14ac:dyDescent="0.15">
      <c r="A1005" s="6" t="s">
        <v>2200</v>
      </c>
      <c r="B1005" s="6" t="s">
        <v>1959</v>
      </c>
      <c r="C1005" s="6" t="s">
        <v>1960</v>
      </c>
      <c r="D1005" s="6" t="s">
        <v>912</v>
      </c>
      <c r="E1005" t="str">
        <f>IF(COUNTIF(Invoices!K:L,A1005)&lt;&gt;0,IF(COUNTIF(Invoices!K:L,A1005)&lt;&gt;0,SUMIF(Invoices!K:L,A1005,Invoices!L:L)/COUNTIF(Invoices!K:L,A1005),0),IF(COUNTIF(Invoices!M:N,A1005)&lt;&gt;0,IF(COUNTIF(Invoices!M:N,A1005)&lt;&gt;0,SUMIF(Invoices!M:N,A1005,Invoices!N:N)/COUNTIF(Invoices!M:N,A1005),0),IF(COUNTIF(Invoices!O:P,A1005)&lt;&gt;0,IF(COUNTIF(Invoices!O:P,A1005)&lt;&gt;0,SUMIF(Invoices!O:P,A1005,Invoices!P:P)/COUNTIF(Invoices!O:P,A1005),0),IF(COUNTIF(Invoices!Q:R,A1005)&lt;&gt;0,IF(COUNTIF(Invoices!Q:R,A1005)&lt;&gt;0,SUMIF(Invoices!Q:R,A1005,Invoices!R:R)/COUNTIF(Invoices!Q:R,A1005),0),IF(COUNTIF(Invoices!S:T,A1005)&lt;&gt;0,IF(COUNTIF(Invoices!S:T,A1005)&lt;&gt;0,SUMIF(Invoices!S:T,A1005,Invoices!T:T)/COUNTIF(Invoices!S:T,A1005),0),IF(COUNTIF(Invoices!U:V,A1005)&lt;&gt;0,IF(COUNTIF(Invoices!U:V,A1005)&lt;&gt;0,SUMIF(Invoices!U:V,A1005,Invoices!V:V)/COUNTIF(Invoices!U:V,A1005),0),IF(COUNTIF(Invoices!W:X,A1005)&lt;&gt;0,IF(COUNTIF(Invoices!W:X,A1005)&lt;&gt;0,SUMIF(Invoices!W:X,A1005,Invoices!X:X)/COUNTIF(Invoices!W:X,A1005),0),IF(COUNTIF(Invoices!Y:Z,A1005)&lt;&gt;0,IF(COUNTIF(Invoices!Y:Z,A1005)&lt;&gt;0,SUMIF(Invoices!Y:Z,A1005,Invoices!Z:Z)/COUNTIF(Invoices!Y:Z,A1005),0),IF(COUNTIF(Invoices!AA:AB,A1005)&lt;&gt;0,IF(COUNTIF(Invoices!AA:AB,A1005)&lt;&gt;0,SUMIF(Invoices!AA:AB,A1005,Invoices!AB:AB)/COUNTIF(Invoices!AA:AB,A1005),0),IF(COUNTIF(Invoices!AC:AD,A1005)&lt;&gt;0,IF(COUNTIF(Invoices!AC:AD,A1005)&lt;&gt;0,SUMIF(Invoices!AC:AD,A1005,Invoices!AD:AD)/COUNTIF(Invoices!AC:AD,A1005),0),IF(COUNTIF(Invoices!AE:AF,A1005)&lt;&gt;0,IF(COUNTIF(Invoices!AE:AF,A1005)&lt;&gt;0,SUMIF(Invoices!AE:AF,A1005,Invoices!AF:AF)/COUNTIF(Invoices!AE:AF,A1005),0),IF(COUNTIF(Invoices!AG:AH,A1005)&lt;&gt;0,IF(COUNTIF(Invoices!AG:AH,A1005)&lt;&gt;0,SUMIF(Invoices!AG:AH,A1005,Invoices!AH:AH)/COUNTIF(Invoices!AG:AH,A1005),0),IF(COUNTIF(Invoices!AI:AJ,A1005)&lt;&gt;0,IF(COUNTIF(Invoices!AI:AJ,A1005)&lt;&gt;0,SUMIF(Invoices!AI:AJ,A1005,Invoices!AJ:AJ)/COUNTIF(Invoices!AI:AJ,A1005),0),IF(COUNTIF(Invoices!AK:AL,A1005)&lt;&gt;0,IF(COUNTIF(Invoices!AK:AL,A1005)&lt;&gt;0,SUMIF(Invoices!AK:AL,A1005,Invoices!AL:AL)/COUNTIF(Invoices!AK:AL,A1005),0),IF(COUNTIF(Invoices!AM:AN,A1005)&lt;&gt;0,IF(COUNTIF(Invoices!AM:AN,A1005)&lt;&gt;0,SUMIF(Invoices!AM:AN,A1005,Invoices!AN:AN)/COUNTIF(Invoices!AM:AN,A1005),0),"Not Available")))))))))))))))</f>
        <v>Not Available</v>
      </c>
    </row>
    <row r="1006" spans="1:5" ht="13" x14ac:dyDescent="0.15">
      <c r="A1006" s="6" t="s">
        <v>2201</v>
      </c>
      <c r="B1006" s="6" t="s">
        <v>2202</v>
      </c>
      <c r="C1006" s="6" t="s">
        <v>918</v>
      </c>
      <c r="D1006" s="6" t="s">
        <v>919</v>
      </c>
      <c r="E1006">
        <f ca="1">IF(COUNTIF(Invoices!K:L,A1006)&lt;&gt;0,IF(COUNTIF(Invoices!K:L,A1006)&lt;&gt;0,SUMIF(Invoices!K:L,A1006,Invoices!L:L)/COUNTIF(Invoices!K:L,A1006),0),IF(COUNTIF(Invoices!M:N,A1006)&lt;&gt;0,IF(COUNTIF(Invoices!M:N,A1006)&lt;&gt;0,SUMIF(Invoices!M:N,A1006,Invoices!N:N)/COUNTIF(Invoices!M:N,A1006),0),IF(COUNTIF(Invoices!O:P,A1006)&lt;&gt;0,IF(COUNTIF(Invoices!O:P,A1006)&lt;&gt;0,SUMIF(Invoices!O:P,A1006,Invoices!P:P)/COUNTIF(Invoices!O:P,A1006),0),IF(COUNTIF(Invoices!Q:R,A1006)&lt;&gt;0,IF(COUNTIF(Invoices!Q:R,A1006)&lt;&gt;0,SUMIF(Invoices!Q:R,A1006,Invoices!R:R)/COUNTIF(Invoices!Q:R,A1006),0),IF(COUNTIF(Invoices!S:T,A1006)&lt;&gt;0,IF(COUNTIF(Invoices!S:T,A1006)&lt;&gt;0,SUMIF(Invoices!S:T,A1006,Invoices!T:T)/COUNTIF(Invoices!S:T,A1006),0),IF(COUNTIF(Invoices!U:V,A1006)&lt;&gt;0,IF(COUNTIF(Invoices!U:V,A1006)&lt;&gt;0,SUMIF(Invoices!U:V,A1006,Invoices!V:V)/COUNTIF(Invoices!U:V,A1006),0),IF(COUNTIF(Invoices!W:X,A1006)&lt;&gt;0,IF(COUNTIF(Invoices!W:X,A1006)&lt;&gt;0,SUMIF(Invoices!W:X,A1006,Invoices!X:X)/COUNTIF(Invoices!W:X,A1006),0),IF(COUNTIF(Invoices!Y:Z,A1006)&lt;&gt;0,IF(COUNTIF(Invoices!Y:Z,A1006)&lt;&gt;0,SUMIF(Invoices!Y:Z,A1006,Invoices!Z:Z)/COUNTIF(Invoices!Y:Z,A1006),0),IF(COUNTIF(Invoices!AA:AB,A1006)&lt;&gt;0,IF(COUNTIF(Invoices!AA:AB,A1006)&lt;&gt;0,SUMIF(Invoices!AA:AB,A1006,Invoices!AB:AB)/COUNTIF(Invoices!AA:AB,A1006),0),IF(COUNTIF(Invoices!AC:AD,A1006)&lt;&gt;0,IF(COUNTIF(Invoices!AC:AD,A1006)&lt;&gt;0,SUMIF(Invoices!AC:AD,A1006,Invoices!AD:AD)/COUNTIF(Invoices!AC:AD,A1006),0),IF(COUNTIF(Invoices!AE:AF,A1006)&lt;&gt;0,IF(COUNTIF(Invoices!AE:AF,A1006)&lt;&gt;0,SUMIF(Invoices!AE:AF,A1006,Invoices!AF:AF)/COUNTIF(Invoices!AE:AF,A1006),0),IF(COUNTIF(Invoices!AG:AH,A1006)&lt;&gt;0,IF(COUNTIF(Invoices!AG:AH,A1006)&lt;&gt;0,SUMIF(Invoices!AG:AH,A1006,Invoices!AH:AH)/COUNTIF(Invoices!AG:AH,A1006),0),IF(COUNTIF(Invoices!AI:AJ,A1006)&lt;&gt;0,IF(COUNTIF(Invoices!AI:AJ,A1006)&lt;&gt;0,SUMIF(Invoices!AI:AJ,A1006,Invoices!AJ:AJ)/COUNTIF(Invoices!AI:AJ,A1006),0),IF(COUNTIF(Invoices!AK:AL,A1006)&lt;&gt;0,IF(COUNTIF(Invoices!AK:AL,A1006)&lt;&gt;0,SUMIF(Invoices!AK:AL,A1006,Invoices!AL:AL)/COUNTIF(Invoices!AK:AL,A1006),0),IF(COUNTIF(Invoices!AM:AN,A1006)&lt;&gt;0,IF(COUNTIF(Invoices!AM:AN,A1006)&lt;&gt;0,SUMIF(Invoices!AM:AN,A1006,Invoices!AN:AN)/COUNTIF(Invoices!AM:AN,A1006),0),"Not Available")))))))))))))))</f>
        <v>0.99</v>
      </c>
    </row>
    <row r="1007" spans="1:5" ht="13" x14ac:dyDescent="0.15">
      <c r="A1007" s="6" t="s">
        <v>2203</v>
      </c>
      <c r="B1007" s="6" t="s">
        <v>868</v>
      </c>
      <c r="C1007" s="6" t="s">
        <v>543</v>
      </c>
      <c r="D1007" s="6" t="s">
        <v>543</v>
      </c>
      <c r="E1007">
        <f ca="1">IF(COUNTIF(Invoices!K:L,A1007)&lt;&gt;0,IF(COUNTIF(Invoices!K:L,A1007)&lt;&gt;0,SUMIF(Invoices!K:L,A1007,Invoices!L:L)/COUNTIF(Invoices!K:L,A1007),0),IF(COUNTIF(Invoices!M:N,A1007)&lt;&gt;0,IF(COUNTIF(Invoices!M:N,A1007)&lt;&gt;0,SUMIF(Invoices!M:N,A1007,Invoices!N:N)/COUNTIF(Invoices!M:N,A1007),0),IF(COUNTIF(Invoices!O:P,A1007)&lt;&gt;0,IF(COUNTIF(Invoices!O:P,A1007)&lt;&gt;0,SUMIF(Invoices!O:P,A1007,Invoices!P:P)/COUNTIF(Invoices!O:P,A1007),0),IF(COUNTIF(Invoices!Q:R,A1007)&lt;&gt;0,IF(COUNTIF(Invoices!Q:R,A1007)&lt;&gt;0,SUMIF(Invoices!Q:R,A1007,Invoices!R:R)/COUNTIF(Invoices!Q:R,A1007),0),IF(COUNTIF(Invoices!S:T,A1007)&lt;&gt;0,IF(COUNTIF(Invoices!S:T,A1007)&lt;&gt;0,SUMIF(Invoices!S:T,A1007,Invoices!T:T)/COUNTIF(Invoices!S:T,A1007),0),IF(COUNTIF(Invoices!U:V,A1007)&lt;&gt;0,IF(COUNTIF(Invoices!U:V,A1007)&lt;&gt;0,SUMIF(Invoices!U:V,A1007,Invoices!V:V)/COUNTIF(Invoices!U:V,A1007),0),IF(COUNTIF(Invoices!W:X,A1007)&lt;&gt;0,IF(COUNTIF(Invoices!W:X,A1007)&lt;&gt;0,SUMIF(Invoices!W:X,A1007,Invoices!X:X)/COUNTIF(Invoices!W:X,A1007),0),IF(COUNTIF(Invoices!Y:Z,A1007)&lt;&gt;0,IF(COUNTIF(Invoices!Y:Z,A1007)&lt;&gt;0,SUMIF(Invoices!Y:Z,A1007,Invoices!Z:Z)/COUNTIF(Invoices!Y:Z,A1007),0),IF(COUNTIF(Invoices!AA:AB,A1007)&lt;&gt;0,IF(COUNTIF(Invoices!AA:AB,A1007)&lt;&gt;0,SUMIF(Invoices!AA:AB,A1007,Invoices!AB:AB)/COUNTIF(Invoices!AA:AB,A1007),0),IF(COUNTIF(Invoices!AC:AD,A1007)&lt;&gt;0,IF(COUNTIF(Invoices!AC:AD,A1007)&lt;&gt;0,SUMIF(Invoices!AC:AD,A1007,Invoices!AD:AD)/COUNTIF(Invoices!AC:AD,A1007),0),IF(COUNTIF(Invoices!AE:AF,A1007)&lt;&gt;0,IF(COUNTIF(Invoices!AE:AF,A1007)&lt;&gt;0,SUMIF(Invoices!AE:AF,A1007,Invoices!AF:AF)/COUNTIF(Invoices!AE:AF,A1007),0),IF(COUNTIF(Invoices!AG:AH,A1007)&lt;&gt;0,IF(COUNTIF(Invoices!AG:AH,A1007)&lt;&gt;0,SUMIF(Invoices!AG:AH,A1007,Invoices!AH:AH)/COUNTIF(Invoices!AG:AH,A1007),0),IF(COUNTIF(Invoices!AI:AJ,A1007)&lt;&gt;0,IF(COUNTIF(Invoices!AI:AJ,A1007)&lt;&gt;0,SUMIF(Invoices!AI:AJ,A1007,Invoices!AJ:AJ)/COUNTIF(Invoices!AI:AJ,A1007),0),IF(COUNTIF(Invoices!AK:AL,A1007)&lt;&gt;0,IF(COUNTIF(Invoices!AK:AL,A1007)&lt;&gt;0,SUMIF(Invoices!AK:AL,A1007,Invoices!AL:AL)/COUNTIF(Invoices!AK:AL,A1007),0),IF(COUNTIF(Invoices!AM:AN,A1007)&lt;&gt;0,IF(COUNTIF(Invoices!AM:AN,A1007)&lt;&gt;0,SUMIF(Invoices!AM:AN,A1007,Invoices!AN:AN)/COUNTIF(Invoices!AM:AN,A1007),0),"Not Available")))))))))))))))</f>
        <v>0.99</v>
      </c>
    </row>
    <row r="1008" spans="1:5" ht="13" x14ac:dyDescent="0.15">
      <c r="A1008" s="6" t="s">
        <v>2204</v>
      </c>
      <c r="B1008" s="6" t="s">
        <v>2205</v>
      </c>
      <c r="C1008" s="6" t="s">
        <v>1395</v>
      </c>
      <c r="D1008" s="6" t="s">
        <v>878</v>
      </c>
      <c r="E1008" t="str">
        <f>IF(COUNTIF(Invoices!K:L,A1008)&lt;&gt;0,IF(COUNTIF(Invoices!K:L,A1008)&lt;&gt;0,SUMIF(Invoices!K:L,A1008,Invoices!L:L)/COUNTIF(Invoices!K:L,A1008),0),IF(COUNTIF(Invoices!M:N,A1008)&lt;&gt;0,IF(COUNTIF(Invoices!M:N,A1008)&lt;&gt;0,SUMIF(Invoices!M:N,A1008,Invoices!N:N)/COUNTIF(Invoices!M:N,A1008),0),IF(COUNTIF(Invoices!O:P,A1008)&lt;&gt;0,IF(COUNTIF(Invoices!O:P,A1008)&lt;&gt;0,SUMIF(Invoices!O:P,A1008,Invoices!P:P)/COUNTIF(Invoices!O:P,A1008),0),IF(COUNTIF(Invoices!Q:R,A1008)&lt;&gt;0,IF(COUNTIF(Invoices!Q:R,A1008)&lt;&gt;0,SUMIF(Invoices!Q:R,A1008,Invoices!R:R)/COUNTIF(Invoices!Q:R,A1008),0),IF(COUNTIF(Invoices!S:T,A1008)&lt;&gt;0,IF(COUNTIF(Invoices!S:T,A1008)&lt;&gt;0,SUMIF(Invoices!S:T,A1008,Invoices!T:T)/COUNTIF(Invoices!S:T,A1008),0),IF(COUNTIF(Invoices!U:V,A1008)&lt;&gt;0,IF(COUNTIF(Invoices!U:V,A1008)&lt;&gt;0,SUMIF(Invoices!U:V,A1008,Invoices!V:V)/COUNTIF(Invoices!U:V,A1008),0),IF(COUNTIF(Invoices!W:X,A1008)&lt;&gt;0,IF(COUNTIF(Invoices!W:X,A1008)&lt;&gt;0,SUMIF(Invoices!W:X,A1008,Invoices!X:X)/COUNTIF(Invoices!W:X,A1008),0),IF(COUNTIF(Invoices!Y:Z,A1008)&lt;&gt;0,IF(COUNTIF(Invoices!Y:Z,A1008)&lt;&gt;0,SUMIF(Invoices!Y:Z,A1008,Invoices!Z:Z)/COUNTIF(Invoices!Y:Z,A1008),0),IF(COUNTIF(Invoices!AA:AB,A1008)&lt;&gt;0,IF(COUNTIF(Invoices!AA:AB,A1008)&lt;&gt;0,SUMIF(Invoices!AA:AB,A1008,Invoices!AB:AB)/COUNTIF(Invoices!AA:AB,A1008),0),IF(COUNTIF(Invoices!AC:AD,A1008)&lt;&gt;0,IF(COUNTIF(Invoices!AC:AD,A1008)&lt;&gt;0,SUMIF(Invoices!AC:AD,A1008,Invoices!AD:AD)/COUNTIF(Invoices!AC:AD,A1008),0),IF(COUNTIF(Invoices!AE:AF,A1008)&lt;&gt;0,IF(COUNTIF(Invoices!AE:AF,A1008)&lt;&gt;0,SUMIF(Invoices!AE:AF,A1008,Invoices!AF:AF)/COUNTIF(Invoices!AE:AF,A1008),0),IF(COUNTIF(Invoices!AG:AH,A1008)&lt;&gt;0,IF(COUNTIF(Invoices!AG:AH,A1008)&lt;&gt;0,SUMIF(Invoices!AG:AH,A1008,Invoices!AH:AH)/COUNTIF(Invoices!AG:AH,A1008),0),IF(COUNTIF(Invoices!AI:AJ,A1008)&lt;&gt;0,IF(COUNTIF(Invoices!AI:AJ,A1008)&lt;&gt;0,SUMIF(Invoices!AI:AJ,A1008,Invoices!AJ:AJ)/COUNTIF(Invoices!AI:AJ,A1008),0),IF(COUNTIF(Invoices!AK:AL,A1008)&lt;&gt;0,IF(COUNTIF(Invoices!AK:AL,A1008)&lt;&gt;0,SUMIF(Invoices!AK:AL,A1008,Invoices!AL:AL)/COUNTIF(Invoices!AK:AL,A1008),0),IF(COUNTIF(Invoices!AM:AN,A1008)&lt;&gt;0,IF(COUNTIF(Invoices!AM:AN,A1008)&lt;&gt;0,SUMIF(Invoices!AM:AN,A1008,Invoices!AN:AN)/COUNTIF(Invoices!AM:AN,A1008),0),"Not Available")))))))))))))))</f>
        <v>Not Available</v>
      </c>
    </row>
    <row r="1009" spans="1:5" ht="13" x14ac:dyDescent="0.15">
      <c r="A1009" s="6" t="s">
        <v>2206</v>
      </c>
      <c r="B1009" s="6" t="s">
        <v>2207</v>
      </c>
      <c r="C1009" s="6" t="s">
        <v>1497</v>
      </c>
      <c r="D1009" s="6" t="s">
        <v>1498</v>
      </c>
      <c r="E1009">
        <f ca="1">IF(COUNTIF(Invoices!K:L,A1009)&lt;&gt;0,IF(COUNTIF(Invoices!K:L,A1009)&lt;&gt;0,SUMIF(Invoices!K:L,A1009,Invoices!L:L)/COUNTIF(Invoices!K:L,A1009),0),IF(COUNTIF(Invoices!M:N,A1009)&lt;&gt;0,IF(COUNTIF(Invoices!M:N,A1009)&lt;&gt;0,SUMIF(Invoices!M:N,A1009,Invoices!N:N)/COUNTIF(Invoices!M:N,A1009),0),IF(COUNTIF(Invoices!O:P,A1009)&lt;&gt;0,IF(COUNTIF(Invoices!O:P,A1009)&lt;&gt;0,SUMIF(Invoices!O:P,A1009,Invoices!P:P)/COUNTIF(Invoices!O:P,A1009),0),IF(COUNTIF(Invoices!Q:R,A1009)&lt;&gt;0,IF(COUNTIF(Invoices!Q:R,A1009)&lt;&gt;0,SUMIF(Invoices!Q:R,A1009,Invoices!R:R)/COUNTIF(Invoices!Q:R,A1009),0),IF(COUNTIF(Invoices!S:T,A1009)&lt;&gt;0,IF(COUNTIF(Invoices!S:T,A1009)&lt;&gt;0,SUMIF(Invoices!S:T,A1009,Invoices!T:T)/COUNTIF(Invoices!S:T,A1009),0),IF(COUNTIF(Invoices!U:V,A1009)&lt;&gt;0,IF(COUNTIF(Invoices!U:V,A1009)&lt;&gt;0,SUMIF(Invoices!U:V,A1009,Invoices!V:V)/COUNTIF(Invoices!U:V,A1009),0),IF(COUNTIF(Invoices!W:X,A1009)&lt;&gt;0,IF(COUNTIF(Invoices!W:X,A1009)&lt;&gt;0,SUMIF(Invoices!W:X,A1009,Invoices!X:X)/COUNTIF(Invoices!W:X,A1009),0),IF(COUNTIF(Invoices!Y:Z,A1009)&lt;&gt;0,IF(COUNTIF(Invoices!Y:Z,A1009)&lt;&gt;0,SUMIF(Invoices!Y:Z,A1009,Invoices!Z:Z)/COUNTIF(Invoices!Y:Z,A1009),0),IF(COUNTIF(Invoices!AA:AB,A1009)&lt;&gt;0,IF(COUNTIF(Invoices!AA:AB,A1009)&lt;&gt;0,SUMIF(Invoices!AA:AB,A1009,Invoices!AB:AB)/COUNTIF(Invoices!AA:AB,A1009),0),IF(COUNTIF(Invoices!AC:AD,A1009)&lt;&gt;0,IF(COUNTIF(Invoices!AC:AD,A1009)&lt;&gt;0,SUMIF(Invoices!AC:AD,A1009,Invoices!AD:AD)/COUNTIF(Invoices!AC:AD,A1009),0),IF(COUNTIF(Invoices!AE:AF,A1009)&lt;&gt;0,IF(COUNTIF(Invoices!AE:AF,A1009)&lt;&gt;0,SUMIF(Invoices!AE:AF,A1009,Invoices!AF:AF)/COUNTIF(Invoices!AE:AF,A1009),0),IF(COUNTIF(Invoices!AG:AH,A1009)&lt;&gt;0,IF(COUNTIF(Invoices!AG:AH,A1009)&lt;&gt;0,SUMIF(Invoices!AG:AH,A1009,Invoices!AH:AH)/COUNTIF(Invoices!AG:AH,A1009),0),IF(COUNTIF(Invoices!AI:AJ,A1009)&lt;&gt;0,IF(COUNTIF(Invoices!AI:AJ,A1009)&lt;&gt;0,SUMIF(Invoices!AI:AJ,A1009,Invoices!AJ:AJ)/COUNTIF(Invoices!AI:AJ,A1009),0),IF(COUNTIF(Invoices!AK:AL,A1009)&lt;&gt;0,IF(COUNTIF(Invoices!AK:AL,A1009)&lt;&gt;0,SUMIF(Invoices!AK:AL,A1009,Invoices!AL:AL)/COUNTIF(Invoices!AK:AL,A1009),0),IF(COUNTIF(Invoices!AM:AN,A1009)&lt;&gt;0,IF(COUNTIF(Invoices!AM:AN,A1009)&lt;&gt;0,SUMIF(Invoices!AM:AN,A1009,Invoices!AN:AN)/COUNTIF(Invoices!AM:AN,A1009),0),"Not Available")))))))))))))))</f>
        <v>0.99</v>
      </c>
    </row>
    <row r="1010" spans="1:5" ht="13" x14ac:dyDescent="0.15">
      <c r="A1010" s="6" t="s">
        <v>2208</v>
      </c>
      <c r="C1010" s="6" t="s">
        <v>709</v>
      </c>
      <c r="D1010" s="6" t="s">
        <v>710</v>
      </c>
      <c r="E1010">
        <f ca="1">IF(COUNTIF(Invoices!K:L,A1010)&lt;&gt;0,IF(COUNTIF(Invoices!K:L,A1010)&lt;&gt;0,SUMIF(Invoices!K:L,A1010,Invoices!L:L)/COUNTIF(Invoices!K:L,A1010),0),IF(COUNTIF(Invoices!M:N,A1010)&lt;&gt;0,IF(COUNTIF(Invoices!M:N,A1010)&lt;&gt;0,SUMIF(Invoices!M:N,A1010,Invoices!N:N)/COUNTIF(Invoices!M:N,A1010),0),IF(COUNTIF(Invoices!O:P,A1010)&lt;&gt;0,IF(COUNTIF(Invoices!O:P,A1010)&lt;&gt;0,SUMIF(Invoices!O:P,A1010,Invoices!P:P)/COUNTIF(Invoices!O:P,A1010),0),IF(COUNTIF(Invoices!Q:R,A1010)&lt;&gt;0,IF(COUNTIF(Invoices!Q:R,A1010)&lt;&gt;0,SUMIF(Invoices!Q:R,A1010,Invoices!R:R)/COUNTIF(Invoices!Q:R,A1010),0),IF(COUNTIF(Invoices!S:T,A1010)&lt;&gt;0,IF(COUNTIF(Invoices!S:T,A1010)&lt;&gt;0,SUMIF(Invoices!S:T,A1010,Invoices!T:T)/COUNTIF(Invoices!S:T,A1010),0),IF(COUNTIF(Invoices!U:V,A1010)&lt;&gt;0,IF(COUNTIF(Invoices!U:V,A1010)&lt;&gt;0,SUMIF(Invoices!U:V,A1010,Invoices!V:V)/COUNTIF(Invoices!U:V,A1010),0),IF(COUNTIF(Invoices!W:X,A1010)&lt;&gt;0,IF(COUNTIF(Invoices!W:X,A1010)&lt;&gt;0,SUMIF(Invoices!W:X,A1010,Invoices!X:X)/COUNTIF(Invoices!W:X,A1010),0),IF(COUNTIF(Invoices!Y:Z,A1010)&lt;&gt;0,IF(COUNTIF(Invoices!Y:Z,A1010)&lt;&gt;0,SUMIF(Invoices!Y:Z,A1010,Invoices!Z:Z)/COUNTIF(Invoices!Y:Z,A1010),0),IF(COUNTIF(Invoices!AA:AB,A1010)&lt;&gt;0,IF(COUNTIF(Invoices!AA:AB,A1010)&lt;&gt;0,SUMIF(Invoices!AA:AB,A1010,Invoices!AB:AB)/COUNTIF(Invoices!AA:AB,A1010),0),IF(COUNTIF(Invoices!AC:AD,A1010)&lt;&gt;0,IF(COUNTIF(Invoices!AC:AD,A1010)&lt;&gt;0,SUMIF(Invoices!AC:AD,A1010,Invoices!AD:AD)/COUNTIF(Invoices!AC:AD,A1010),0),IF(COUNTIF(Invoices!AE:AF,A1010)&lt;&gt;0,IF(COUNTIF(Invoices!AE:AF,A1010)&lt;&gt;0,SUMIF(Invoices!AE:AF,A1010,Invoices!AF:AF)/COUNTIF(Invoices!AE:AF,A1010),0),IF(COUNTIF(Invoices!AG:AH,A1010)&lt;&gt;0,IF(COUNTIF(Invoices!AG:AH,A1010)&lt;&gt;0,SUMIF(Invoices!AG:AH,A1010,Invoices!AH:AH)/COUNTIF(Invoices!AG:AH,A1010),0),IF(COUNTIF(Invoices!AI:AJ,A1010)&lt;&gt;0,IF(COUNTIF(Invoices!AI:AJ,A1010)&lt;&gt;0,SUMIF(Invoices!AI:AJ,A1010,Invoices!AJ:AJ)/COUNTIF(Invoices!AI:AJ,A1010),0),IF(COUNTIF(Invoices!AK:AL,A1010)&lt;&gt;0,IF(COUNTIF(Invoices!AK:AL,A1010)&lt;&gt;0,SUMIF(Invoices!AK:AL,A1010,Invoices!AL:AL)/COUNTIF(Invoices!AK:AL,A1010),0),IF(COUNTIF(Invoices!AM:AN,A1010)&lt;&gt;0,IF(COUNTIF(Invoices!AM:AN,A1010)&lt;&gt;0,SUMIF(Invoices!AM:AN,A1010,Invoices!AN:AN)/COUNTIF(Invoices!AM:AN,A1010),0),"Not Available")))))))))))))))</f>
        <v>0.99</v>
      </c>
    </row>
    <row r="1011" spans="1:5" ht="13" x14ac:dyDescent="0.15">
      <c r="A1011" s="6" t="s">
        <v>2209</v>
      </c>
      <c r="B1011" s="6" t="s">
        <v>1046</v>
      </c>
      <c r="C1011" s="6" t="s">
        <v>1314</v>
      </c>
      <c r="D1011" s="6" t="s">
        <v>1313</v>
      </c>
      <c r="E1011" t="str">
        <f>IF(COUNTIF(Invoices!K:L,A1011)&lt;&gt;0,IF(COUNTIF(Invoices!K:L,A1011)&lt;&gt;0,SUMIF(Invoices!K:L,A1011,Invoices!L:L)/COUNTIF(Invoices!K:L,A1011),0),IF(COUNTIF(Invoices!M:N,A1011)&lt;&gt;0,IF(COUNTIF(Invoices!M:N,A1011)&lt;&gt;0,SUMIF(Invoices!M:N,A1011,Invoices!N:N)/COUNTIF(Invoices!M:N,A1011),0),IF(COUNTIF(Invoices!O:P,A1011)&lt;&gt;0,IF(COUNTIF(Invoices!O:P,A1011)&lt;&gt;0,SUMIF(Invoices!O:P,A1011,Invoices!P:P)/COUNTIF(Invoices!O:P,A1011),0),IF(COUNTIF(Invoices!Q:R,A1011)&lt;&gt;0,IF(COUNTIF(Invoices!Q:R,A1011)&lt;&gt;0,SUMIF(Invoices!Q:R,A1011,Invoices!R:R)/COUNTIF(Invoices!Q:R,A1011),0),IF(COUNTIF(Invoices!S:T,A1011)&lt;&gt;0,IF(COUNTIF(Invoices!S:T,A1011)&lt;&gt;0,SUMIF(Invoices!S:T,A1011,Invoices!T:T)/COUNTIF(Invoices!S:T,A1011),0),IF(COUNTIF(Invoices!U:V,A1011)&lt;&gt;0,IF(COUNTIF(Invoices!U:V,A1011)&lt;&gt;0,SUMIF(Invoices!U:V,A1011,Invoices!V:V)/COUNTIF(Invoices!U:V,A1011),0),IF(COUNTIF(Invoices!W:X,A1011)&lt;&gt;0,IF(COUNTIF(Invoices!W:X,A1011)&lt;&gt;0,SUMIF(Invoices!W:X,A1011,Invoices!X:X)/COUNTIF(Invoices!W:X,A1011),0),IF(COUNTIF(Invoices!Y:Z,A1011)&lt;&gt;0,IF(COUNTIF(Invoices!Y:Z,A1011)&lt;&gt;0,SUMIF(Invoices!Y:Z,A1011,Invoices!Z:Z)/COUNTIF(Invoices!Y:Z,A1011),0),IF(COUNTIF(Invoices!AA:AB,A1011)&lt;&gt;0,IF(COUNTIF(Invoices!AA:AB,A1011)&lt;&gt;0,SUMIF(Invoices!AA:AB,A1011,Invoices!AB:AB)/COUNTIF(Invoices!AA:AB,A1011),0),IF(COUNTIF(Invoices!AC:AD,A1011)&lt;&gt;0,IF(COUNTIF(Invoices!AC:AD,A1011)&lt;&gt;0,SUMIF(Invoices!AC:AD,A1011,Invoices!AD:AD)/COUNTIF(Invoices!AC:AD,A1011),0),IF(COUNTIF(Invoices!AE:AF,A1011)&lt;&gt;0,IF(COUNTIF(Invoices!AE:AF,A1011)&lt;&gt;0,SUMIF(Invoices!AE:AF,A1011,Invoices!AF:AF)/COUNTIF(Invoices!AE:AF,A1011),0),IF(COUNTIF(Invoices!AG:AH,A1011)&lt;&gt;0,IF(COUNTIF(Invoices!AG:AH,A1011)&lt;&gt;0,SUMIF(Invoices!AG:AH,A1011,Invoices!AH:AH)/COUNTIF(Invoices!AG:AH,A1011),0),IF(COUNTIF(Invoices!AI:AJ,A1011)&lt;&gt;0,IF(COUNTIF(Invoices!AI:AJ,A1011)&lt;&gt;0,SUMIF(Invoices!AI:AJ,A1011,Invoices!AJ:AJ)/COUNTIF(Invoices!AI:AJ,A1011),0),IF(COUNTIF(Invoices!AK:AL,A1011)&lt;&gt;0,IF(COUNTIF(Invoices!AK:AL,A1011)&lt;&gt;0,SUMIF(Invoices!AK:AL,A1011,Invoices!AL:AL)/COUNTIF(Invoices!AK:AL,A1011),0),IF(COUNTIF(Invoices!AM:AN,A1011)&lt;&gt;0,IF(COUNTIF(Invoices!AM:AN,A1011)&lt;&gt;0,SUMIF(Invoices!AM:AN,A1011,Invoices!AN:AN)/COUNTIF(Invoices!AM:AN,A1011),0),"Not Available")))))))))))))))</f>
        <v>Not Available</v>
      </c>
    </row>
    <row r="1012" spans="1:5" ht="13" x14ac:dyDescent="0.15">
      <c r="A1012" s="6" t="s">
        <v>2210</v>
      </c>
      <c r="C1012" s="6" t="s">
        <v>709</v>
      </c>
      <c r="D1012" s="6" t="s">
        <v>710</v>
      </c>
      <c r="E1012" t="str">
        <f>IF(COUNTIF(Invoices!K:L,A1012)&lt;&gt;0,IF(COUNTIF(Invoices!K:L,A1012)&lt;&gt;0,SUMIF(Invoices!K:L,A1012,Invoices!L:L)/COUNTIF(Invoices!K:L,A1012),0),IF(COUNTIF(Invoices!M:N,A1012)&lt;&gt;0,IF(COUNTIF(Invoices!M:N,A1012)&lt;&gt;0,SUMIF(Invoices!M:N,A1012,Invoices!N:N)/COUNTIF(Invoices!M:N,A1012),0),IF(COUNTIF(Invoices!O:P,A1012)&lt;&gt;0,IF(COUNTIF(Invoices!O:P,A1012)&lt;&gt;0,SUMIF(Invoices!O:P,A1012,Invoices!P:P)/COUNTIF(Invoices!O:P,A1012),0),IF(COUNTIF(Invoices!Q:R,A1012)&lt;&gt;0,IF(COUNTIF(Invoices!Q:R,A1012)&lt;&gt;0,SUMIF(Invoices!Q:R,A1012,Invoices!R:R)/COUNTIF(Invoices!Q:R,A1012),0),IF(COUNTIF(Invoices!S:T,A1012)&lt;&gt;0,IF(COUNTIF(Invoices!S:T,A1012)&lt;&gt;0,SUMIF(Invoices!S:T,A1012,Invoices!T:T)/COUNTIF(Invoices!S:T,A1012),0),IF(COUNTIF(Invoices!U:V,A1012)&lt;&gt;0,IF(COUNTIF(Invoices!U:V,A1012)&lt;&gt;0,SUMIF(Invoices!U:V,A1012,Invoices!V:V)/COUNTIF(Invoices!U:V,A1012),0),IF(COUNTIF(Invoices!W:X,A1012)&lt;&gt;0,IF(COUNTIF(Invoices!W:X,A1012)&lt;&gt;0,SUMIF(Invoices!W:X,A1012,Invoices!X:X)/COUNTIF(Invoices!W:X,A1012),0),IF(COUNTIF(Invoices!Y:Z,A1012)&lt;&gt;0,IF(COUNTIF(Invoices!Y:Z,A1012)&lt;&gt;0,SUMIF(Invoices!Y:Z,A1012,Invoices!Z:Z)/COUNTIF(Invoices!Y:Z,A1012),0),IF(COUNTIF(Invoices!AA:AB,A1012)&lt;&gt;0,IF(COUNTIF(Invoices!AA:AB,A1012)&lt;&gt;0,SUMIF(Invoices!AA:AB,A1012,Invoices!AB:AB)/COUNTIF(Invoices!AA:AB,A1012),0),IF(COUNTIF(Invoices!AC:AD,A1012)&lt;&gt;0,IF(COUNTIF(Invoices!AC:AD,A1012)&lt;&gt;0,SUMIF(Invoices!AC:AD,A1012,Invoices!AD:AD)/COUNTIF(Invoices!AC:AD,A1012),0),IF(COUNTIF(Invoices!AE:AF,A1012)&lt;&gt;0,IF(COUNTIF(Invoices!AE:AF,A1012)&lt;&gt;0,SUMIF(Invoices!AE:AF,A1012,Invoices!AF:AF)/COUNTIF(Invoices!AE:AF,A1012),0),IF(COUNTIF(Invoices!AG:AH,A1012)&lt;&gt;0,IF(COUNTIF(Invoices!AG:AH,A1012)&lt;&gt;0,SUMIF(Invoices!AG:AH,A1012,Invoices!AH:AH)/COUNTIF(Invoices!AG:AH,A1012),0),IF(COUNTIF(Invoices!AI:AJ,A1012)&lt;&gt;0,IF(COUNTIF(Invoices!AI:AJ,A1012)&lt;&gt;0,SUMIF(Invoices!AI:AJ,A1012,Invoices!AJ:AJ)/COUNTIF(Invoices!AI:AJ,A1012),0),IF(COUNTIF(Invoices!AK:AL,A1012)&lt;&gt;0,IF(COUNTIF(Invoices!AK:AL,A1012)&lt;&gt;0,SUMIF(Invoices!AK:AL,A1012,Invoices!AL:AL)/COUNTIF(Invoices!AK:AL,A1012),0),IF(COUNTIF(Invoices!AM:AN,A1012)&lt;&gt;0,IF(COUNTIF(Invoices!AM:AN,A1012)&lt;&gt;0,SUMIF(Invoices!AM:AN,A1012,Invoices!AN:AN)/COUNTIF(Invoices!AM:AN,A1012),0),"Not Available")))))))))))))))</f>
        <v>Not Available</v>
      </c>
    </row>
    <row r="1013" spans="1:5" ht="13" x14ac:dyDescent="0.15">
      <c r="A1013" s="6" t="s">
        <v>2211</v>
      </c>
      <c r="B1013" s="6" t="s">
        <v>2053</v>
      </c>
      <c r="C1013" s="6" t="s">
        <v>778</v>
      </c>
      <c r="D1013" s="6" t="s">
        <v>779</v>
      </c>
      <c r="E1013">
        <f ca="1">IF(COUNTIF(Invoices!K:L,A1013)&lt;&gt;0,IF(COUNTIF(Invoices!K:L,A1013)&lt;&gt;0,SUMIF(Invoices!K:L,A1013,Invoices!L:L)/COUNTIF(Invoices!K:L,A1013),0),IF(COUNTIF(Invoices!M:N,A1013)&lt;&gt;0,IF(COUNTIF(Invoices!M:N,A1013)&lt;&gt;0,SUMIF(Invoices!M:N,A1013,Invoices!N:N)/COUNTIF(Invoices!M:N,A1013),0),IF(COUNTIF(Invoices!O:P,A1013)&lt;&gt;0,IF(COUNTIF(Invoices!O:P,A1013)&lt;&gt;0,SUMIF(Invoices!O:P,A1013,Invoices!P:P)/COUNTIF(Invoices!O:P,A1013),0),IF(COUNTIF(Invoices!Q:R,A1013)&lt;&gt;0,IF(COUNTIF(Invoices!Q:R,A1013)&lt;&gt;0,SUMIF(Invoices!Q:R,A1013,Invoices!R:R)/COUNTIF(Invoices!Q:R,A1013),0),IF(COUNTIF(Invoices!S:T,A1013)&lt;&gt;0,IF(COUNTIF(Invoices!S:T,A1013)&lt;&gt;0,SUMIF(Invoices!S:T,A1013,Invoices!T:T)/COUNTIF(Invoices!S:T,A1013),0),IF(COUNTIF(Invoices!U:V,A1013)&lt;&gt;0,IF(COUNTIF(Invoices!U:V,A1013)&lt;&gt;0,SUMIF(Invoices!U:V,A1013,Invoices!V:V)/COUNTIF(Invoices!U:V,A1013),0),IF(COUNTIF(Invoices!W:X,A1013)&lt;&gt;0,IF(COUNTIF(Invoices!W:X,A1013)&lt;&gt;0,SUMIF(Invoices!W:X,A1013,Invoices!X:X)/COUNTIF(Invoices!W:X,A1013),0),IF(COUNTIF(Invoices!Y:Z,A1013)&lt;&gt;0,IF(COUNTIF(Invoices!Y:Z,A1013)&lt;&gt;0,SUMIF(Invoices!Y:Z,A1013,Invoices!Z:Z)/COUNTIF(Invoices!Y:Z,A1013),0),IF(COUNTIF(Invoices!AA:AB,A1013)&lt;&gt;0,IF(COUNTIF(Invoices!AA:AB,A1013)&lt;&gt;0,SUMIF(Invoices!AA:AB,A1013,Invoices!AB:AB)/COUNTIF(Invoices!AA:AB,A1013),0),IF(COUNTIF(Invoices!AC:AD,A1013)&lt;&gt;0,IF(COUNTIF(Invoices!AC:AD,A1013)&lt;&gt;0,SUMIF(Invoices!AC:AD,A1013,Invoices!AD:AD)/COUNTIF(Invoices!AC:AD,A1013),0),IF(COUNTIF(Invoices!AE:AF,A1013)&lt;&gt;0,IF(COUNTIF(Invoices!AE:AF,A1013)&lt;&gt;0,SUMIF(Invoices!AE:AF,A1013,Invoices!AF:AF)/COUNTIF(Invoices!AE:AF,A1013),0),IF(COUNTIF(Invoices!AG:AH,A1013)&lt;&gt;0,IF(COUNTIF(Invoices!AG:AH,A1013)&lt;&gt;0,SUMIF(Invoices!AG:AH,A1013,Invoices!AH:AH)/COUNTIF(Invoices!AG:AH,A1013),0),IF(COUNTIF(Invoices!AI:AJ,A1013)&lt;&gt;0,IF(COUNTIF(Invoices!AI:AJ,A1013)&lt;&gt;0,SUMIF(Invoices!AI:AJ,A1013,Invoices!AJ:AJ)/COUNTIF(Invoices!AI:AJ,A1013),0),IF(COUNTIF(Invoices!AK:AL,A1013)&lt;&gt;0,IF(COUNTIF(Invoices!AK:AL,A1013)&lt;&gt;0,SUMIF(Invoices!AK:AL,A1013,Invoices!AL:AL)/COUNTIF(Invoices!AK:AL,A1013),0),IF(COUNTIF(Invoices!AM:AN,A1013)&lt;&gt;0,IF(COUNTIF(Invoices!AM:AN,A1013)&lt;&gt;0,SUMIF(Invoices!AM:AN,A1013,Invoices!AN:AN)/COUNTIF(Invoices!AM:AN,A1013),0),"Not Available")))))))))))))))</f>
        <v>0.99</v>
      </c>
    </row>
    <row r="1014" spans="1:5" ht="13" x14ac:dyDescent="0.15">
      <c r="A1014" s="6" t="s">
        <v>2212</v>
      </c>
      <c r="B1014" s="6" t="s">
        <v>522</v>
      </c>
      <c r="C1014" s="6" t="s">
        <v>1764</v>
      </c>
      <c r="D1014" s="6" t="s">
        <v>522</v>
      </c>
      <c r="E1014" t="str">
        <f>IF(COUNTIF(Invoices!K:L,A1014)&lt;&gt;0,IF(COUNTIF(Invoices!K:L,A1014)&lt;&gt;0,SUMIF(Invoices!K:L,A1014,Invoices!L:L)/COUNTIF(Invoices!K:L,A1014),0),IF(COUNTIF(Invoices!M:N,A1014)&lt;&gt;0,IF(COUNTIF(Invoices!M:N,A1014)&lt;&gt;0,SUMIF(Invoices!M:N,A1014,Invoices!N:N)/COUNTIF(Invoices!M:N,A1014),0),IF(COUNTIF(Invoices!O:P,A1014)&lt;&gt;0,IF(COUNTIF(Invoices!O:P,A1014)&lt;&gt;0,SUMIF(Invoices!O:P,A1014,Invoices!P:P)/COUNTIF(Invoices!O:P,A1014),0),IF(COUNTIF(Invoices!Q:R,A1014)&lt;&gt;0,IF(COUNTIF(Invoices!Q:R,A1014)&lt;&gt;0,SUMIF(Invoices!Q:R,A1014,Invoices!R:R)/COUNTIF(Invoices!Q:R,A1014),0),IF(COUNTIF(Invoices!S:T,A1014)&lt;&gt;0,IF(COUNTIF(Invoices!S:T,A1014)&lt;&gt;0,SUMIF(Invoices!S:T,A1014,Invoices!T:T)/COUNTIF(Invoices!S:T,A1014),0),IF(COUNTIF(Invoices!U:V,A1014)&lt;&gt;0,IF(COUNTIF(Invoices!U:V,A1014)&lt;&gt;0,SUMIF(Invoices!U:V,A1014,Invoices!V:V)/COUNTIF(Invoices!U:V,A1014),0),IF(COUNTIF(Invoices!W:X,A1014)&lt;&gt;0,IF(COUNTIF(Invoices!W:X,A1014)&lt;&gt;0,SUMIF(Invoices!W:X,A1014,Invoices!X:X)/COUNTIF(Invoices!W:X,A1014),0),IF(COUNTIF(Invoices!Y:Z,A1014)&lt;&gt;0,IF(COUNTIF(Invoices!Y:Z,A1014)&lt;&gt;0,SUMIF(Invoices!Y:Z,A1014,Invoices!Z:Z)/COUNTIF(Invoices!Y:Z,A1014),0),IF(COUNTIF(Invoices!AA:AB,A1014)&lt;&gt;0,IF(COUNTIF(Invoices!AA:AB,A1014)&lt;&gt;0,SUMIF(Invoices!AA:AB,A1014,Invoices!AB:AB)/COUNTIF(Invoices!AA:AB,A1014),0),IF(COUNTIF(Invoices!AC:AD,A1014)&lt;&gt;0,IF(COUNTIF(Invoices!AC:AD,A1014)&lt;&gt;0,SUMIF(Invoices!AC:AD,A1014,Invoices!AD:AD)/COUNTIF(Invoices!AC:AD,A1014),0),IF(COUNTIF(Invoices!AE:AF,A1014)&lt;&gt;0,IF(COUNTIF(Invoices!AE:AF,A1014)&lt;&gt;0,SUMIF(Invoices!AE:AF,A1014,Invoices!AF:AF)/COUNTIF(Invoices!AE:AF,A1014),0),IF(COUNTIF(Invoices!AG:AH,A1014)&lt;&gt;0,IF(COUNTIF(Invoices!AG:AH,A1014)&lt;&gt;0,SUMIF(Invoices!AG:AH,A1014,Invoices!AH:AH)/COUNTIF(Invoices!AG:AH,A1014),0),IF(COUNTIF(Invoices!AI:AJ,A1014)&lt;&gt;0,IF(COUNTIF(Invoices!AI:AJ,A1014)&lt;&gt;0,SUMIF(Invoices!AI:AJ,A1014,Invoices!AJ:AJ)/COUNTIF(Invoices!AI:AJ,A1014),0),IF(COUNTIF(Invoices!AK:AL,A1014)&lt;&gt;0,IF(COUNTIF(Invoices!AK:AL,A1014)&lt;&gt;0,SUMIF(Invoices!AK:AL,A1014,Invoices!AL:AL)/COUNTIF(Invoices!AK:AL,A1014),0),IF(COUNTIF(Invoices!AM:AN,A1014)&lt;&gt;0,IF(COUNTIF(Invoices!AM:AN,A1014)&lt;&gt;0,SUMIF(Invoices!AM:AN,A1014,Invoices!AN:AN)/COUNTIF(Invoices!AM:AN,A1014),0),"Not Available")))))))))))))))</f>
        <v>Not Available</v>
      </c>
    </row>
    <row r="1015" spans="1:5" ht="13" x14ac:dyDescent="0.15">
      <c r="A1015" s="6" t="s">
        <v>2213</v>
      </c>
      <c r="B1015" s="6" t="s">
        <v>2214</v>
      </c>
      <c r="C1015" s="6" t="s">
        <v>901</v>
      </c>
      <c r="D1015" s="6" t="s">
        <v>714</v>
      </c>
      <c r="E1015">
        <f ca="1">IF(COUNTIF(Invoices!K:L,A1015)&lt;&gt;0,IF(COUNTIF(Invoices!K:L,A1015)&lt;&gt;0,SUMIF(Invoices!K:L,A1015,Invoices!L:L)/COUNTIF(Invoices!K:L,A1015),0),IF(COUNTIF(Invoices!M:N,A1015)&lt;&gt;0,IF(COUNTIF(Invoices!M:N,A1015)&lt;&gt;0,SUMIF(Invoices!M:N,A1015,Invoices!N:N)/COUNTIF(Invoices!M:N,A1015),0),IF(COUNTIF(Invoices!O:P,A1015)&lt;&gt;0,IF(COUNTIF(Invoices!O:P,A1015)&lt;&gt;0,SUMIF(Invoices!O:P,A1015,Invoices!P:P)/COUNTIF(Invoices!O:P,A1015),0),IF(COUNTIF(Invoices!Q:R,A1015)&lt;&gt;0,IF(COUNTIF(Invoices!Q:R,A1015)&lt;&gt;0,SUMIF(Invoices!Q:R,A1015,Invoices!R:R)/COUNTIF(Invoices!Q:R,A1015),0),IF(COUNTIF(Invoices!S:T,A1015)&lt;&gt;0,IF(COUNTIF(Invoices!S:T,A1015)&lt;&gt;0,SUMIF(Invoices!S:T,A1015,Invoices!T:T)/COUNTIF(Invoices!S:T,A1015),0),IF(COUNTIF(Invoices!U:V,A1015)&lt;&gt;0,IF(COUNTIF(Invoices!U:V,A1015)&lt;&gt;0,SUMIF(Invoices!U:V,A1015,Invoices!V:V)/COUNTIF(Invoices!U:V,A1015),0),IF(COUNTIF(Invoices!W:X,A1015)&lt;&gt;0,IF(COUNTIF(Invoices!W:X,A1015)&lt;&gt;0,SUMIF(Invoices!W:X,A1015,Invoices!X:X)/COUNTIF(Invoices!W:X,A1015),0),IF(COUNTIF(Invoices!Y:Z,A1015)&lt;&gt;0,IF(COUNTIF(Invoices!Y:Z,A1015)&lt;&gt;0,SUMIF(Invoices!Y:Z,A1015,Invoices!Z:Z)/COUNTIF(Invoices!Y:Z,A1015),0),IF(COUNTIF(Invoices!AA:AB,A1015)&lt;&gt;0,IF(COUNTIF(Invoices!AA:AB,A1015)&lt;&gt;0,SUMIF(Invoices!AA:AB,A1015,Invoices!AB:AB)/COUNTIF(Invoices!AA:AB,A1015),0),IF(COUNTIF(Invoices!AC:AD,A1015)&lt;&gt;0,IF(COUNTIF(Invoices!AC:AD,A1015)&lt;&gt;0,SUMIF(Invoices!AC:AD,A1015,Invoices!AD:AD)/COUNTIF(Invoices!AC:AD,A1015),0),IF(COUNTIF(Invoices!AE:AF,A1015)&lt;&gt;0,IF(COUNTIF(Invoices!AE:AF,A1015)&lt;&gt;0,SUMIF(Invoices!AE:AF,A1015,Invoices!AF:AF)/COUNTIF(Invoices!AE:AF,A1015),0),IF(COUNTIF(Invoices!AG:AH,A1015)&lt;&gt;0,IF(COUNTIF(Invoices!AG:AH,A1015)&lt;&gt;0,SUMIF(Invoices!AG:AH,A1015,Invoices!AH:AH)/COUNTIF(Invoices!AG:AH,A1015),0),IF(COUNTIF(Invoices!AI:AJ,A1015)&lt;&gt;0,IF(COUNTIF(Invoices!AI:AJ,A1015)&lt;&gt;0,SUMIF(Invoices!AI:AJ,A1015,Invoices!AJ:AJ)/COUNTIF(Invoices!AI:AJ,A1015),0),IF(COUNTIF(Invoices!AK:AL,A1015)&lt;&gt;0,IF(COUNTIF(Invoices!AK:AL,A1015)&lt;&gt;0,SUMIF(Invoices!AK:AL,A1015,Invoices!AL:AL)/COUNTIF(Invoices!AK:AL,A1015),0),IF(COUNTIF(Invoices!AM:AN,A1015)&lt;&gt;0,IF(COUNTIF(Invoices!AM:AN,A1015)&lt;&gt;0,SUMIF(Invoices!AM:AN,A1015,Invoices!AN:AN)/COUNTIF(Invoices!AM:AN,A1015),0),"Not Available")))))))))))))))</f>
        <v>0.99</v>
      </c>
    </row>
    <row r="1016" spans="1:5" ht="13" x14ac:dyDescent="0.15">
      <c r="A1016" s="6" t="s">
        <v>2215</v>
      </c>
      <c r="C1016" s="6" t="s">
        <v>883</v>
      </c>
      <c r="D1016" s="6" t="s">
        <v>884</v>
      </c>
      <c r="E1016">
        <f ca="1">IF(COUNTIF(Invoices!K:L,A1016)&lt;&gt;0,IF(COUNTIF(Invoices!K:L,A1016)&lt;&gt;0,SUMIF(Invoices!K:L,A1016,Invoices!L:L)/COUNTIF(Invoices!K:L,A1016),0),IF(COUNTIF(Invoices!M:N,A1016)&lt;&gt;0,IF(COUNTIF(Invoices!M:N,A1016)&lt;&gt;0,SUMIF(Invoices!M:N,A1016,Invoices!N:N)/COUNTIF(Invoices!M:N,A1016),0),IF(COUNTIF(Invoices!O:P,A1016)&lt;&gt;0,IF(COUNTIF(Invoices!O:P,A1016)&lt;&gt;0,SUMIF(Invoices!O:P,A1016,Invoices!P:P)/COUNTIF(Invoices!O:P,A1016),0),IF(COUNTIF(Invoices!Q:R,A1016)&lt;&gt;0,IF(COUNTIF(Invoices!Q:R,A1016)&lt;&gt;0,SUMIF(Invoices!Q:R,A1016,Invoices!R:R)/COUNTIF(Invoices!Q:R,A1016),0),IF(COUNTIF(Invoices!S:T,A1016)&lt;&gt;0,IF(COUNTIF(Invoices!S:T,A1016)&lt;&gt;0,SUMIF(Invoices!S:T,A1016,Invoices!T:T)/COUNTIF(Invoices!S:T,A1016),0),IF(COUNTIF(Invoices!U:V,A1016)&lt;&gt;0,IF(COUNTIF(Invoices!U:V,A1016)&lt;&gt;0,SUMIF(Invoices!U:V,A1016,Invoices!V:V)/COUNTIF(Invoices!U:V,A1016),0),IF(COUNTIF(Invoices!W:X,A1016)&lt;&gt;0,IF(COUNTIF(Invoices!W:X,A1016)&lt;&gt;0,SUMIF(Invoices!W:X,A1016,Invoices!X:X)/COUNTIF(Invoices!W:X,A1016),0),IF(COUNTIF(Invoices!Y:Z,A1016)&lt;&gt;0,IF(COUNTIF(Invoices!Y:Z,A1016)&lt;&gt;0,SUMIF(Invoices!Y:Z,A1016,Invoices!Z:Z)/COUNTIF(Invoices!Y:Z,A1016),0),IF(COUNTIF(Invoices!AA:AB,A1016)&lt;&gt;0,IF(COUNTIF(Invoices!AA:AB,A1016)&lt;&gt;0,SUMIF(Invoices!AA:AB,A1016,Invoices!AB:AB)/COUNTIF(Invoices!AA:AB,A1016),0),IF(COUNTIF(Invoices!AC:AD,A1016)&lt;&gt;0,IF(COUNTIF(Invoices!AC:AD,A1016)&lt;&gt;0,SUMIF(Invoices!AC:AD,A1016,Invoices!AD:AD)/COUNTIF(Invoices!AC:AD,A1016),0),IF(COUNTIF(Invoices!AE:AF,A1016)&lt;&gt;0,IF(COUNTIF(Invoices!AE:AF,A1016)&lt;&gt;0,SUMIF(Invoices!AE:AF,A1016,Invoices!AF:AF)/COUNTIF(Invoices!AE:AF,A1016),0),IF(COUNTIF(Invoices!AG:AH,A1016)&lt;&gt;0,IF(COUNTIF(Invoices!AG:AH,A1016)&lt;&gt;0,SUMIF(Invoices!AG:AH,A1016,Invoices!AH:AH)/COUNTIF(Invoices!AG:AH,A1016),0),IF(COUNTIF(Invoices!AI:AJ,A1016)&lt;&gt;0,IF(COUNTIF(Invoices!AI:AJ,A1016)&lt;&gt;0,SUMIF(Invoices!AI:AJ,A1016,Invoices!AJ:AJ)/COUNTIF(Invoices!AI:AJ,A1016),0),IF(COUNTIF(Invoices!AK:AL,A1016)&lt;&gt;0,IF(COUNTIF(Invoices!AK:AL,A1016)&lt;&gt;0,SUMIF(Invoices!AK:AL,A1016,Invoices!AL:AL)/COUNTIF(Invoices!AK:AL,A1016),0),IF(COUNTIF(Invoices!AM:AN,A1016)&lt;&gt;0,IF(COUNTIF(Invoices!AM:AN,A1016)&lt;&gt;0,SUMIF(Invoices!AM:AN,A1016,Invoices!AN:AN)/COUNTIF(Invoices!AM:AN,A1016),0),"Not Available")))))))))))))))</f>
        <v>0.99</v>
      </c>
    </row>
    <row r="1017" spans="1:5" ht="13" x14ac:dyDescent="0.15">
      <c r="A1017" s="6" t="s">
        <v>2216</v>
      </c>
      <c r="B1017" s="6" t="s">
        <v>1046</v>
      </c>
      <c r="C1017" s="6" t="s">
        <v>1047</v>
      </c>
      <c r="D1017" s="6" t="s">
        <v>1046</v>
      </c>
      <c r="E1017" t="str">
        <f>IF(COUNTIF(Invoices!K:L,A1017)&lt;&gt;0,IF(COUNTIF(Invoices!K:L,A1017)&lt;&gt;0,SUMIF(Invoices!K:L,A1017,Invoices!L:L)/COUNTIF(Invoices!K:L,A1017),0),IF(COUNTIF(Invoices!M:N,A1017)&lt;&gt;0,IF(COUNTIF(Invoices!M:N,A1017)&lt;&gt;0,SUMIF(Invoices!M:N,A1017,Invoices!N:N)/COUNTIF(Invoices!M:N,A1017),0),IF(COUNTIF(Invoices!O:P,A1017)&lt;&gt;0,IF(COUNTIF(Invoices!O:P,A1017)&lt;&gt;0,SUMIF(Invoices!O:P,A1017,Invoices!P:P)/COUNTIF(Invoices!O:P,A1017),0),IF(COUNTIF(Invoices!Q:R,A1017)&lt;&gt;0,IF(COUNTIF(Invoices!Q:R,A1017)&lt;&gt;0,SUMIF(Invoices!Q:R,A1017,Invoices!R:R)/COUNTIF(Invoices!Q:R,A1017),0),IF(COUNTIF(Invoices!S:T,A1017)&lt;&gt;0,IF(COUNTIF(Invoices!S:T,A1017)&lt;&gt;0,SUMIF(Invoices!S:T,A1017,Invoices!T:T)/COUNTIF(Invoices!S:T,A1017),0),IF(COUNTIF(Invoices!U:V,A1017)&lt;&gt;0,IF(COUNTIF(Invoices!U:V,A1017)&lt;&gt;0,SUMIF(Invoices!U:V,A1017,Invoices!V:V)/COUNTIF(Invoices!U:V,A1017),0),IF(COUNTIF(Invoices!W:X,A1017)&lt;&gt;0,IF(COUNTIF(Invoices!W:X,A1017)&lt;&gt;0,SUMIF(Invoices!W:X,A1017,Invoices!X:X)/COUNTIF(Invoices!W:X,A1017),0),IF(COUNTIF(Invoices!Y:Z,A1017)&lt;&gt;0,IF(COUNTIF(Invoices!Y:Z,A1017)&lt;&gt;0,SUMIF(Invoices!Y:Z,A1017,Invoices!Z:Z)/COUNTIF(Invoices!Y:Z,A1017),0),IF(COUNTIF(Invoices!AA:AB,A1017)&lt;&gt;0,IF(COUNTIF(Invoices!AA:AB,A1017)&lt;&gt;0,SUMIF(Invoices!AA:AB,A1017,Invoices!AB:AB)/COUNTIF(Invoices!AA:AB,A1017),0),IF(COUNTIF(Invoices!AC:AD,A1017)&lt;&gt;0,IF(COUNTIF(Invoices!AC:AD,A1017)&lt;&gt;0,SUMIF(Invoices!AC:AD,A1017,Invoices!AD:AD)/COUNTIF(Invoices!AC:AD,A1017),0),IF(COUNTIF(Invoices!AE:AF,A1017)&lt;&gt;0,IF(COUNTIF(Invoices!AE:AF,A1017)&lt;&gt;0,SUMIF(Invoices!AE:AF,A1017,Invoices!AF:AF)/COUNTIF(Invoices!AE:AF,A1017),0),IF(COUNTIF(Invoices!AG:AH,A1017)&lt;&gt;0,IF(COUNTIF(Invoices!AG:AH,A1017)&lt;&gt;0,SUMIF(Invoices!AG:AH,A1017,Invoices!AH:AH)/COUNTIF(Invoices!AG:AH,A1017),0),IF(COUNTIF(Invoices!AI:AJ,A1017)&lt;&gt;0,IF(COUNTIF(Invoices!AI:AJ,A1017)&lt;&gt;0,SUMIF(Invoices!AI:AJ,A1017,Invoices!AJ:AJ)/COUNTIF(Invoices!AI:AJ,A1017),0),IF(COUNTIF(Invoices!AK:AL,A1017)&lt;&gt;0,IF(COUNTIF(Invoices!AK:AL,A1017)&lt;&gt;0,SUMIF(Invoices!AK:AL,A1017,Invoices!AL:AL)/COUNTIF(Invoices!AK:AL,A1017),0),IF(COUNTIF(Invoices!AM:AN,A1017)&lt;&gt;0,IF(COUNTIF(Invoices!AM:AN,A1017)&lt;&gt;0,SUMIF(Invoices!AM:AN,A1017,Invoices!AN:AN)/COUNTIF(Invoices!AM:AN,A1017),0),"Not Available")))))))))))))))</f>
        <v>Not Available</v>
      </c>
    </row>
    <row r="1018" spans="1:5" ht="13" x14ac:dyDescent="0.15">
      <c r="A1018" s="6" t="s">
        <v>2217</v>
      </c>
      <c r="B1018" s="6" t="s">
        <v>640</v>
      </c>
      <c r="C1018" s="6" t="s">
        <v>641</v>
      </c>
      <c r="D1018" s="6" t="s">
        <v>642</v>
      </c>
      <c r="E1018">
        <f ca="1">IF(COUNTIF(Invoices!K:L,A1018)&lt;&gt;0,IF(COUNTIF(Invoices!K:L,A1018)&lt;&gt;0,SUMIF(Invoices!K:L,A1018,Invoices!L:L)/COUNTIF(Invoices!K:L,A1018),0),IF(COUNTIF(Invoices!M:N,A1018)&lt;&gt;0,IF(COUNTIF(Invoices!M:N,A1018)&lt;&gt;0,SUMIF(Invoices!M:N,A1018,Invoices!N:N)/COUNTIF(Invoices!M:N,A1018),0),IF(COUNTIF(Invoices!O:P,A1018)&lt;&gt;0,IF(COUNTIF(Invoices!O:P,A1018)&lt;&gt;0,SUMIF(Invoices!O:P,A1018,Invoices!P:P)/COUNTIF(Invoices!O:P,A1018),0),IF(COUNTIF(Invoices!Q:R,A1018)&lt;&gt;0,IF(COUNTIF(Invoices!Q:R,A1018)&lt;&gt;0,SUMIF(Invoices!Q:R,A1018,Invoices!R:R)/COUNTIF(Invoices!Q:R,A1018),0),IF(COUNTIF(Invoices!S:T,A1018)&lt;&gt;0,IF(COUNTIF(Invoices!S:T,A1018)&lt;&gt;0,SUMIF(Invoices!S:T,A1018,Invoices!T:T)/COUNTIF(Invoices!S:T,A1018),0),IF(COUNTIF(Invoices!U:V,A1018)&lt;&gt;0,IF(COUNTIF(Invoices!U:V,A1018)&lt;&gt;0,SUMIF(Invoices!U:V,A1018,Invoices!V:V)/COUNTIF(Invoices!U:V,A1018),0),IF(COUNTIF(Invoices!W:X,A1018)&lt;&gt;0,IF(COUNTIF(Invoices!W:X,A1018)&lt;&gt;0,SUMIF(Invoices!W:X,A1018,Invoices!X:X)/COUNTIF(Invoices!W:X,A1018),0),IF(COUNTIF(Invoices!Y:Z,A1018)&lt;&gt;0,IF(COUNTIF(Invoices!Y:Z,A1018)&lt;&gt;0,SUMIF(Invoices!Y:Z,A1018,Invoices!Z:Z)/COUNTIF(Invoices!Y:Z,A1018),0),IF(COUNTIF(Invoices!AA:AB,A1018)&lt;&gt;0,IF(COUNTIF(Invoices!AA:AB,A1018)&lt;&gt;0,SUMIF(Invoices!AA:AB,A1018,Invoices!AB:AB)/COUNTIF(Invoices!AA:AB,A1018),0),IF(COUNTIF(Invoices!AC:AD,A1018)&lt;&gt;0,IF(COUNTIF(Invoices!AC:AD,A1018)&lt;&gt;0,SUMIF(Invoices!AC:AD,A1018,Invoices!AD:AD)/COUNTIF(Invoices!AC:AD,A1018),0),IF(COUNTIF(Invoices!AE:AF,A1018)&lt;&gt;0,IF(COUNTIF(Invoices!AE:AF,A1018)&lt;&gt;0,SUMIF(Invoices!AE:AF,A1018,Invoices!AF:AF)/COUNTIF(Invoices!AE:AF,A1018),0),IF(COUNTIF(Invoices!AG:AH,A1018)&lt;&gt;0,IF(COUNTIF(Invoices!AG:AH,A1018)&lt;&gt;0,SUMIF(Invoices!AG:AH,A1018,Invoices!AH:AH)/COUNTIF(Invoices!AG:AH,A1018),0),IF(COUNTIF(Invoices!AI:AJ,A1018)&lt;&gt;0,IF(COUNTIF(Invoices!AI:AJ,A1018)&lt;&gt;0,SUMIF(Invoices!AI:AJ,A1018,Invoices!AJ:AJ)/COUNTIF(Invoices!AI:AJ,A1018),0),IF(COUNTIF(Invoices!AK:AL,A1018)&lt;&gt;0,IF(COUNTIF(Invoices!AK:AL,A1018)&lt;&gt;0,SUMIF(Invoices!AK:AL,A1018,Invoices!AL:AL)/COUNTIF(Invoices!AK:AL,A1018),0),IF(COUNTIF(Invoices!AM:AN,A1018)&lt;&gt;0,IF(COUNTIF(Invoices!AM:AN,A1018)&lt;&gt;0,SUMIF(Invoices!AM:AN,A1018,Invoices!AN:AN)/COUNTIF(Invoices!AM:AN,A1018),0),"Not Available")))))))))))))))</f>
        <v>0.99</v>
      </c>
    </row>
    <row r="1019" spans="1:5" ht="13" x14ac:dyDescent="0.15">
      <c r="A1019" s="6" t="s">
        <v>2218</v>
      </c>
      <c r="B1019" s="6" t="s">
        <v>663</v>
      </c>
      <c r="C1019" s="6" t="s">
        <v>664</v>
      </c>
      <c r="D1019" s="6" t="s">
        <v>663</v>
      </c>
      <c r="E1019">
        <f ca="1">IF(COUNTIF(Invoices!K:L,A1019)&lt;&gt;0,IF(COUNTIF(Invoices!K:L,A1019)&lt;&gt;0,SUMIF(Invoices!K:L,A1019,Invoices!L:L)/COUNTIF(Invoices!K:L,A1019),0),IF(COUNTIF(Invoices!M:N,A1019)&lt;&gt;0,IF(COUNTIF(Invoices!M:N,A1019)&lt;&gt;0,SUMIF(Invoices!M:N,A1019,Invoices!N:N)/COUNTIF(Invoices!M:N,A1019),0),IF(COUNTIF(Invoices!O:P,A1019)&lt;&gt;0,IF(COUNTIF(Invoices!O:P,A1019)&lt;&gt;0,SUMIF(Invoices!O:P,A1019,Invoices!P:P)/COUNTIF(Invoices!O:P,A1019),0),IF(COUNTIF(Invoices!Q:R,A1019)&lt;&gt;0,IF(COUNTIF(Invoices!Q:R,A1019)&lt;&gt;0,SUMIF(Invoices!Q:R,A1019,Invoices!R:R)/COUNTIF(Invoices!Q:R,A1019),0),IF(COUNTIF(Invoices!S:T,A1019)&lt;&gt;0,IF(COUNTIF(Invoices!S:T,A1019)&lt;&gt;0,SUMIF(Invoices!S:T,A1019,Invoices!T:T)/COUNTIF(Invoices!S:T,A1019),0),IF(COUNTIF(Invoices!U:V,A1019)&lt;&gt;0,IF(COUNTIF(Invoices!U:V,A1019)&lt;&gt;0,SUMIF(Invoices!U:V,A1019,Invoices!V:V)/COUNTIF(Invoices!U:V,A1019),0),IF(COUNTIF(Invoices!W:X,A1019)&lt;&gt;0,IF(COUNTIF(Invoices!W:X,A1019)&lt;&gt;0,SUMIF(Invoices!W:X,A1019,Invoices!X:X)/COUNTIF(Invoices!W:X,A1019),0),IF(COUNTIF(Invoices!Y:Z,A1019)&lt;&gt;0,IF(COUNTIF(Invoices!Y:Z,A1019)&lt;&gt;0,SUMIF(Invoices!Y:Z,A1019,Invoices!Z:Z)/COUNTIF(Invoices!Y:Z,A1019),0),IF(COUNTIF(Invoices!AA:AB,A1019)&lt;&gt;0,IF(COUNTIF(Invoices!AA:AB,A1019)&lt;&gt;0,SUMIF(Invoices!AA:AB,A1019,Invoices!AB:AB)/COUNTIF(Invoices!AA:AB,A1019),0),IF(COUNTIF(Invoices!AC:AD,A1019)&lt;&gt;0,IF(COUNTIF(Invoices!AC:AD,A1019)&lt;&gt;0,SUMIF(Invoices!AC:AD,A1019,Invoices!AD:AD)/COUNTIF(Invoices!AC:AD,A1019),0),IF(COUNTIF(Invoices!AE:AF,A1019)&lt;&gt;0,IF(COUNTIF(Invoices!AE:AF,A1019)&lt;&gt;0,SUMIF(Invoices!AE:AF,A1019,Invoices!AF:AF)/COUNTIF(Invoices!AE:AF,A1019),0),IF(COUNTIF(Invoices!AG:AH,A1019)&lt;&gt;0,IF(COUNTIF(Invoices!AG:AH,A1019)&lt;&gt;0,SUMIF(Invoices!AG:AH,A1019,Invoices!AH:AH)/COUNTIF(Invoices!AG:AH,A1019),0),IF(COUNTIF(Invoices!AI:AJ,A1019)&lt;&gt;0,IF(COUNTIF(Invoices!AI:AJ,A1019)&lt;&gt;0,SUMIF(Invoices!AI:AJ,A1019,Invoices!AJ:AJ)/COUNTIF(Invoices!AI:AJ,A1019),0),IF(COUNTIF(Invoices!AK:AL,A1019)&lt;&gt;0,IF(COUNTIF(Invoices!AK:AL,A1019)&lt;&gt;0,SUMIF(Invoices!AK:AL,A1019,Invoices!AL:AL)/COUNTIF(Invoices!AK:AL,A1019),0),IF(COUNTIF(Invoices!AM:AN,A1019)&lt;&gt;0,IF(COUNTIF(Invoices!AM:AN,A1019)&lt;&gt;0,SUMIF(Invoices!AM:AN,A1019,Invoices!AN:AN)/COUNTIF(Invoices!AM:AN,A1019),0),"Not Available")))))))))))))))</f>
        <v>0.99</v>
      </c>
    </row>
    <row r="1020" spans="1:5" ht="13" x14ac:dyDescent="0.15">
      <c r="A1020" s="6" t="s">
        <v>2219</v>
      </c>
      <c r="C1020" s="6" t="s">
        <v>517</v>
      </c>
      <c r="D1020" s="6" t="s">
        <v>518</v>
      </c>
      <c r="E1020">
        <f ca="1">IF(COUNTIF(Invoices!K:L,A1020)&lt;&gt;0,IF(COUNTIF(Invoices!K:L,A1020)&lt;&gt;0,SUMIF(Invoices!K:L,A1020,Invoices!L:L)/COUNTIF(Invoices!K:L,A1020),0),IF(COUNTIF(Invoices!M:N,A1020)&lt;&gt;0,IF(COUNTIF(Invoices!M:N,A1020)&lt;&gt;0,SUMIF(Invoices!M:N,A1020,Invoices!N:N)/COUNTIF(Invoices!M:N,A1020),0),IF(COUNTIF(Invoices!O:P,A1020)&lt;&gt;0,IF(COUNTIF(Invoices!O:P,A1020)&lt;&gt;0,SUMIF(Invoices!O:P,A1020,Invoices!P:P)/COUNTIF(Invoices!O:P,A1020),0),IF(COUNTIF(Invoices!Q:R,A1020)&lt;&gt;0,IF(COUNTIF(Invoices!Q:R,A1020)&lt;&gt;0,SUMIF(Invoices!Q:R,A1020,Invoices!R:R)/COUNTIF(Invoices!Q:R,A1020),0),IF(COUNTIF(Invoices!S:T,A1020)&lt;&gt;0,IF(COUNTIF(Invoices!S:T,A1020)&lt;&gt;0,SUMIF(Invoices!S:T,A1020,Invoices!T:T)/COUNTIF(Invoices!S:T,A1020),0),IF(COUNTIF(Invoices!U:V,A1020)&lt;&gt;0,IF(COUNTIF(Invoices!U:V,A1020)&lt;&gt;0,SUMIF(Invoices!U:V,A1020,Invoices!V:V)/COUNTIF(Invoices!U:V,A1020),0),IF(COUNTIF(Invoices!W:X,A1020)&lt;&gt;0,IF(COUNTIF(Invoices!W:X,A1020)&lt;&gt;0,SUMIF(Invoices!W:X,A1020,Invoices!X:X)/COUNTIF(Invoices!W:X,A1020),0),IF(COUNTIF(Invoices!Y:Z,A1020)&lt;&gt;0,IF(COUNTIF(Invoices!Y:Z,A1020)&lt;&gt;0,SUMIF(Invoices!Y:Z,A1020,Invoices!Z:Z)/COUNTIF(Invoices!Y:Z,A1020),0),IF(COUNTIF(Invoices!AA:AB,A1020)&lt;&gt;0,IF(COUNTIF(Invoices!AA:AB,A1020)&lt;&gt;0,SUMIF(Invoices!AA:AB,A1020,Invoices!AB:AB)/COUNTIF(Invoices!AA:AB,A1020),0),IF(COUNTIF(Invoices!AC:AD,A1020)&lt;&gt;0,IF(COUNTIF(Invoices!AC:AD,A1020)&lt;&gt;0,SUMIF(Invoices!AC:AD,A1020,Invoices!AD:AD)/COUNTIF(Invoices!AC:AD,A1020),0),IF(COUNTIF(Invoices!AE:AF,A1020)&lt;&gt;0,IF(COUNTIF(Invoices!AE:AF,A1020)&lt;&gt;0,SUMIF(Invoices!AE:AF,A1020,Invoices!AF:AF)/COUNTIF(Invoices!AE:AF,A1020),0),IF(COUNTIF(Invoices!AG:AH,A1020)&lt;&gt;0,IF(COUNTIF(Invoices!AG:AH,A1020)&lt;&gt;0,SUMIF(Invoices!AG:AH,A1020,Invoices!AH:AH)/COUNTIF(Invoices!AG:AH,A1020),0),IF(COUNTIF(Invoices!AI:AJ,A1020)&lt;&gt;0,IF(COUNTIF(Invoices!AI:AJ,A1020)&lt;&gt;0,SUMIF(Invoices!AI:AJ,A1020,Invoices!AJ:AJ)/COUNTIF(Invoices!AI:AJ,A1020),0),IF(COUNTIF(Invoices!AK:AL,A1020)&lt;&gt;0,IF(COUNTIF(Invoices!AK:AL,A1020)&lt;&gt;0,SUMIF(Invoices!AK:AL,A1020,Invoices!AL:AL)/COUNTIF(Invoices!AK:AL,A1020),0),IF(COUNTIF(Invoices!AM:AN,A1020)&lt;&gt;0,IF(COUNTIF(Invoices!AM:AN,A1020)&lt;&gt;0,SUMIF(Invoices!AM:AN,A1020,Invoices!AN:AN)/COUNTIF(Invoices!AM:AN,A1020),0),"Not Available")))))))))))))))</f>
        <v>1.99</v>
      </c>
    </row>
    <row r="1021" spans="1:5" ht="13" x14ac:dyDescent="0.15">
      <c r="A1021" s="6" t="s">
        <v>2220</v>
      </c>
      <c r="B1021" s="6" t="s">
        <v>549</v>
      </c>
      <c r="C1021" s="6" t="s">
        <v>550</v>
      </c>
      <c r="D1021" s="6" t="s">
        <v>551</v>
      </c>
      <c r="E1021" t="str">
        <f>IF(COUNTIF(Invoices!K:L,A1021)&lt;&gt;0,IF(COUNTIF(Invoices!K:L,A1021)&lt;&gt;0,SUMIF(Invoices!K:L,A1021,Invoices!L:L)/COUNTIF(Invoices!K:L,A1021),0),IF(COUNTIF(Invoices!M:N,A1021)&lt;&gt;0,IF(COUNTIF(Invoices!M:N,A1021)&lt;&gt;0,SUMIF(Invoices!M:N,A1021,Invoices!N:N)/COUNTIF(Invoices!M:N,A1021),0),IF(COUNTIF(Invoices!O:P,A1021)&lt;&gt;0,IF(COUNTIF(Invoices!O:P,A1021)&lt;&gt;0,SUMIF(Invoices!O:P,A1021,Invoices!P:P)/COUNTIF(Invoices!O:P,A1021),0),IF(COUNTIF(Invoices!Q:R,A1021)&lt;&gt;0,IF(COUNTIF(Invoices!Q:R,A1021)&lt;&gt;0,SUMIF(Invoices!Q:R,A1021,Invoices!R:R)/COUNTIF(Invoices!Q:R,A1021),0),IF(COUNTIF(Invoices!S:T,A1021)&lt;&gt;0,IF(COUNTIF(Invoices!S:T,A1021)&lt;&gt;0,SUMIF(Invoices!S:T,A1021,Invoices!T:T)/COUNTIF(Invoices!S:T,A1021),0),IF(COUNTIF(Invoices!U:V,A1021)&lt;&gt;0,IF(COUNTIF(Invoices!U:V,A1021)&lt;&gt;0,SUMIF(Invoices!U:V,A1021,Invoices!V:V)/COUNTIF(Invoices!U:V,A1021),0),IF(COUNTIF(Invoices!W:X,A1021)&lt;&gt;0,IF(COUNTIF(Invoices!W:X,A1021)&lt;&gt;0,SUMIF(Invoices!W:X,A1021,Invoices!X:X)/COUNTIF(Invoices!W:X,A1021),0),IF(COUNTIF(Invoices!Y:Z,A1021)&lt;&gt;0,IF(COUNTIF(Invoices!Y:Z,A1021)&lt;&gt;0,SUMIF(Invoices!Y:Z,A1021,Invoices!Z:Z)/COUNTIF(Invoices!Y:Z,A1021),0),IF(COUNTIF(Invoices!AA:AB,A1021)&lt;&gt;0,IF(COUNTIF(Invoices!AA:AB,A1021)&lt;&gt;0,SUMIF(Invoices!AA:AB,A1021,Invoices!AB:AB)/COUNTIF(Invoices!AA:AB,A1021),0),IF(COUNTIF(Invoices!AC:AD,A1021)&lt;&gt;0,IF(COUNTIF(Invoices!AC:AD,A1021)&lt;&gt;0,SUMIF(Invoices!AC:AD,A1021,Invoices!AD:AD)/COUNTIF(Invoices!AC:AD,A1021),0),IF(COUNTIF(Invoices!AE:AF,A1021)&lt;&gt;0,IF(COUNTIF(Invoices!AE:AF,A1021)&lt;&gt;0,SUMIF(Invoices!AE:AF,A1021,Invoices!AF:AF)/COUNTIF(Invoices!AE:AF,A1021),0),IF(COUNTIF(Invoices!AG:AH,A1021)&lt;&gt;0,IF(COUNTIF(Invoices!AG:AH,A1021)&lt;&gt;0,SUMIF(Invoices!AG:AH,A1021,Invoices!AH:AH)/COUNTIF(Invoices!AG:AH,A1021),0),IF(COUNTIF(Invoices!AI:AJ,A1021)&lt;&gt;0,IF(COUNTIF(Invoices!AI:AJ,A1021)&lt;&gt;0,SUMIF(Invoices!AI:AJ,A1021,Invoices!AJ:AJ)/COUNTIF(Invoices!AI:AJ,A1021),0),IF(COUNTIF(Invoices!AK:AL,A1021)&lt;&gt;0,IF(COUNTIF(Invoices!AK:AL,A1021)&lt;&gt;0,SUMIF(Invoices!AK:AL,A1021,Invoices!AL:AL)/COUNTIF(Invoices!AK:AL,A1021),0),IF(COUNTIF(Invoices!AM:AN,A1021)&lt;&gt;0,IF(COUNTIF(Invoices!AM:AN,A1021)&lt;&gt;0,SUMIF(Invoices!AM:AN,A1021,Invoices!AN:AN)/COUNTIF(Invoices!AM:AN,A1021),0),"Not Available")))))))))))))))</f>
        <v>Not Available</v>
      </c>
    </row>
    <row r="1022" spans="1:5" ht="13" x14ac:dyDescent="0.15">
      <c r="A1022" s="6" t="s">
        <v>2221</v>
      </c>
      <c r="C1022" s="6" t="s">
        <v>1167</v>
      </c>
      <c r="D1022" s="6" t="s">
        <v>1168</v>
      </c>
      <c r="E1022" t="str">
        <f>IF(COUNTIF(Invoices!K:L,A1022)&lt;&gt;0,IF(COUNTIF(Invoices!K:L,A1022)&lt;&gt;0,SUMIF(Invoices!K:L,A1022,Invoices!L:L)/COUNTIF(Invoices!K:L,A1022),0),IF(COUNTIF(Invoices!M:N,A1022)&lt;&gt;0,IF(COUNTIF(Invoices!M:N,A1022)&lt;&gt;0,SUMIF(Invoices!M:N,A1022,Invoices!N:N)/COUNTIF(Invoices!M:N,A1022),0),IF(COUNTIF(Invoices!O:P,A1022)&lt;&gt;0,IF(COUNTIF(Invoices!O:P,A1022)&lt;&gt;0,SUMIF(Invoices!O:P,A1022,Invoices!P:P)/COUNTIF(Invoices!O:P,A1022),0),IF(COUNTIF(Invoices!Q:R,A1022)&lt;&gt;0,IF(COUNTIF(Invoices!Q:R,A1022)&lt;&gt;0,SUMIF(Invoices!Q:R,A1022,Invoices!R:R)/COUNTIF(Invoices!Q:R,A1022),0),IF(COUNTIF(Invoices!S:T,A1022)&lt;&gt;0,IF(COUNTIF(Invoices!S:T,A1022)&lt;&gt;0,SUMIF(Invoices!S:T,A1022,Invoices!T:T)/COUNTIF(Invoices!S:T,A1022),0),IF(COUNTIF(Invoices!U:V,A1022)&lt;&gt;0,IF(COUNTIF(Invoices!U:V,A1022)&lt;&gt;0,SUMIF(Invoices!U:V,A1022,Invoices!V:V)/COUNTIF(Invoices!U:V,A1022),0),IF(COUNTIF(Invoices!W:X,A1022)&lt;&gt;0,IF(COUNTIF(Invoices!W:X,A1022)&lt;&gt;0,SUMIF(Invoices!W:X,A1022,Invoices!X:X)/COUNTIF(Invoices!W:X,A1022),0),IF(COUNTIF(Invoices!Y:Z,A1022)&lt;&gt;0,IF(COUNTIF(Invoices!Y:Z,A1022)&lt;&gt;0,SUMIF(Invoices!Y:Z,A1022,Invoices!Z:Z)/COUNTIF(Invoices!Y:Z,A1022),0),IF(COUNTIF(Invoices!AA:AB,A1022)&lt;&gt;0,IF(COUNTIF(Invoices!AA:AB,A1022)&lt;&gt;0,SUMIF(Invoices!AA:AB,A1022,Invoices!AB:AB)/COUNTIF(Invoices!AA:AB,A1022),0),IF(COUNTIF(Invoices!AC:AD,A1022)&lt;&gt;0,IF(COUNTIF(Invoices!AC:AD,A1022)&lt;&gt;0,SUMIF(Invoices!AC:AD,A1022,Invoices!AD:AD)/COUNTIF(Invoices!AC:AD,A1022),0),IF(COUNTIF(Invoices!AE:AF,A1022)&lt;&gt;0,IF(COUNTIF(Invoices!AE:AF,A1022)&lt;&gt;0,SUMIF(Invoices!AE:AF,A1022,Invoices!AF:AF)/COUNTIF(Invoices!AE:AF,A1022),0),IF(COUNTIF(Invoices!AG:AH,A1022)&lt;&gt;0,IF(COUNTIF(Invoices!AG:AH,A1022)&lt;&gt;0,SUMIF(Invoices!AG:AH,A1022,Invoices!AH:AH)/COUNTIF(Invoices!AG:AH,A1022),0),IF(COUNTIF(Invoices!AI:AJ,A1022)&lt;&gt;0,IF(COUNTIF(Invoices!AI:AJ,A1022)&lt;&gt;0,SUMIF(Invoices!AI:AJ,A1022,Invoices!AJ:AJ)/COUNTIF(Invoices!AI:AJ,A1022),0),IF(COUNTIF(Invoices!AK:AL,A1022)&lt;&gt;0,IF(COUNTIF(Invoices!AK:AL,A1022)&lt;&gt;0,SUMIF(Invoices!AK:AL,A1022,Invoices!AL:AL)/COUNTIF(Invoices!AK:AL,A1022),0),IF(COUNTIF(Invoices!AM:AN,A1022)&lt;&gt;0,IF(COUNTIF(Invoices!AM:AN,A1022)&lt;&gt;0,SUMIF(Invoices!AM:AN,A1022,Invoices!AN:AN)/COUNTIF(Invoices!AM:AN,A1022),0),"Not Available")))))))))))))))</f>
        <v>Not Available</v>
      </c>
    </row>
    <row r="1023" spans="1:5" ht="13" x14ac:dyDescent="0.15">
      <c r="A1023" s="6" t="s">
        <v>2222</v>
      </c>
      <c r="B1023" s="6" t="s">
        <v>2223</v>
      </c>
      <c r="C1023" s="6" t="s">
        <v>1428</v>
      </c>
      <c r="D1023" s="6" t="s">
        <v>681</v>
      </c>
      <c r="E1023" t="str">
        <f>IF(COUNTIF(Invoices!K:L,A1023)&lt;&gt;0,IF(COUNTIF(Invoices!K:L,A1023)&lt;&gt;0,SUMIF(Invoices!K:L,A1023,Invoices!L:L)/COUNTIF(Invoices!K:L,A1023),0),IF(COUNTIF(Invoices!M:N,A1023)&lt;&gt;0,IF(COUNTIF(Invoices!M:N,A1023)&lt;&gt;0,SUMIF(Invoices!M:N,A1023,Invoices!N:N)/COUNTIF(Invoices!M:N,A1023),0),IF(COUNTIF(Invoices!O:P,A1023)&lt;&gt;0,IF(COUNTIF(Invoices!O:P,A1023)&lt;&gt;0,SUMIF(Invoices!O:P,A1023,Invoices!P:P)/COUNTIF(Invoices!O:P,A1023),0),IF(COUNTIF(Invoices!Q:R,A1023)&lt;&gt;0,IF(COUNTIF(Invoices!Q:R,A1023)&lt;&gt;0,SUMIF(Invoices!Q:R,A1023,Invoices!R:R)/COUNTIF(Invoices!Q:R,A1023),0),IF(COUNTIF(Invoices!S:T,A1023)&lt;&gt;0,IF(COUNTIF(Invoices!S:T,A1023)&lt;&gt;0,SUMIF(Invoices!S:T,A1023,Invoices!T:T)/COUNTIF(Invoices!S:T,A1023),0),IF(COUNTIF(Invoices!U:V,A1023)&lt;&gt;0,IF(COUNTIF(Invoices!U:V,A1023)&lt;&gt;0,SUMIF(Invoices!U:V,A1023,Invoices!V:V)/COUNTIF(Invoices!U:V,A1023),0),IF(COUNTIF(Invoices!W:X,A1023)&lt;&gt;0,IF(COUNTIF(Invoices!W:X,A1023)&lt;&gt;0,SUMIF(Invoices!W:X,A1023,Invoices!X:X)/COUNTIF(Invoices!W:X,A1023),0),IF(COUNTIF(Invoices!Y:Z,A1023)&lt;&gt;0,IF(COUNTIF(Invoices!Y:Z,A1023)&lt;&gt;0,SUMIF(Invoices!Y:Z,A1023,Invoices!Z:Z)/COUNTIF(Invoices!Y:Z,A1023),0),IF(COUNTIF(Invoices!AA:AB,A1023)&lt;&gt;0,IF(COUNTIF(Invoices!AA:AB,A1023)&lt;&gt;0,SUMIF(Invoices!AA:AB,A1023,Invoices!AB:AB)/COUNTIF(Invoices!AA:AB,A1023),0),IF(COUNTIF(Invoices!AC:AD,A1023)&lt;&gt;0,IF(COUNTIF(Invoices!AC:AD,A1023)&lt;&gt;0,SUMIF(Invoices!AC:AD,A1023,Invoices!AD:AD)/COUNTIF(Invoices!AC:AD,A1023),0),IF(COUNTIF(Invoices!AE:AF,A1023)&lt;&gt;0,IF(COUNTIF(Invoices!AE:AF,A1023)&lt;&gt;0,SUMIF(Invoices!AE:AF,A1023,Invoices!AF:AF)/COUNTIF(Invoices!AE:AF,A1023),0),IF(COUNTIF(Invoices!AG:AH,A1023)&lt;&gt;0,IF(COUNTIF(Invoices!AG:AH,A1023)&lt;&gt;0,SUMIF(Invoices!AG:AH,A1023,Invoices!AH:AH)/COUNTIF(Invoices!AG:AH,A1023),0),IF(COUNTIF(Invoices!AI:AJ,A1023)&lt;&gt;0,IF(COUNTIF(Invoices!AI:AJ,A1023)&lt;&gt;0,SUMIF(Invoices!AI:AJ,A1023,Invoices!AJ:AJ)/COUNTIF(Invoices!AI:AJ,A1023),0),IF(COUNTIF(Invoices!AK:AL,A1023)&lt;&gt;0,IF(COUNTIF(Invoices!AK:AL,A1023)&lt;&gt;0,SUMIF(Invoices!AK:AL,A1023,Invoices!AL:AL)/COUNTIF(Invoices!AK:AL,A1023),0),IF(COUNTIF(Invoices!AM:AN,A1023)&lt;&gt;0,IF(COUNTIF(Invoices!AM:AN,A1023)&lt;&gt;0,SUMIF(Invoices!AM:AN,A1023,Invoices!AN:AN)/COUNTIF(Invoices!AM:AN,A1023),0),"Not Available")))))))))))))))</f>
        <v>Not Available</v>
      </c>
    </row>
    <row r="1024" spans="1:5" ht="13" x14ac:dyDescent="0.15">
      <c r="A1024" s="6" t="s">
        <v>2224</v>
      </c>
      <c r="B1024" s="6" t="s">
        <v>850</v>
      </c>
      <c r="C1024" s="6" t="s">
        <v>1123</v>
      </c>
      <c r="D1024" s="6" t="s">
        <v>850</v>
      </c>
      <c r="E1024" t="str">
        <f>IF(COUNTIF(Invoices!K:L,A1024)&lt;&gt;0,IF(COUNTIF(Invoices!K:L,A1024)&lt;&gt;0,SUMIF(Invoices!K:L,A1024,Invoices!L:L)/COUNTIF(Invoices!K:L,A1024),0),IF(COUNTIF(Invoices!M:N,A1024)&lt;&gt;0,IF(COUNTIF(Invoices!M:N,A1024)&lt;&gt;0,SUMIF(Invoices!M:N,A1024,Invoices!N:N)/COUNTIF(Invoices!M:N,A1024),0),IF(COUNTIF(Invoices!O:P,A1024)&lt;&gt;0,IF(COUNTIF(Invoices!O:P,A1024)&lt;&gt;0,SUMIF(Invoices!O:P,A1024,Invoices!P:P)/COUNTIF(Invoices!O:P,A1024),0),IF(COUNTIF(Invoices!Q:R,A1024)&lt;&gt;0,IF(COUNTIF(Invoices!Q:R,A1024)&lt;&gt;0,SUMIF(Invoices!Q:R,A1024,Invoices!R:R)/COUNTIF(Invoices!Q:R,A1024),0),IF(COUNTIF(Invoices!S:T,A1024)&lt;&gt;0,IF(COUNTIF(Invoices!S:T,A1024)&lt;&gt;0,SUMIF(Invoices!S:T,A1024,Invoices!T:T)/COUNTIF(Invoices!S:T,A1024),0),IF(COUNTIF(Invoices!U:V,A1024)&lt;&gt;0,IF(COUNTIF(Invoices!U:V,A1024)&lt;&gt;0,SUMIF(Invoices!U:V,A1024,Invoices!V:V)/COUNTIF(Invoices!U:V,A1024),0),IF(COUNTIF(Invoices!W:X,A1024)&lt;&gt;0,IF(COUNTIF(Invoices!W:X,A1024)&lt;&gt;0,SUMIF(Invoices!W:X,A1024,Invoices!X:X)/COUNTIF(Invoices!W:X,A1024),0),IF(COUNTIF(Invoices!Y:Z,A1024)&lt;&gt;0,IF(COUNTIF(Invoices!Y:Z,A1024)&lt;&gt;0,SUMIF(Invoices!Y:Z,A1024,Invoices!Z:Z)/COUNTIF(Invoices!Y:Z,A1024),0),IF(COUNTIF(Invoices!AA:AB,A1024)&lt;&gt;0,IF(COUNTIF(Invoices!AA:AB,A1024)&lt;&gt;0,SUMIF(Invoices!AA:AB,A1024,Invoices!AB:AB)/COUNTIF(Invoices!AA:AB,A1024),0),IF(COUNTIF(Invoices!AC:AD,A1024)&lt;&gt;0,IF(COUNTIF(Invoices!AC:AD,A1024)&lt;&gt;0,SUMIF(Invoices!AC:AD,A1024,Invoices!AD:AD)/COUNTIF(Invoices!AC:AD,A1024),0),IF(COUNTIF(Invoices!AE:AF,A1024)&lt;&gt;0,IF(COUNTIF(Invoices!AE:AF,A1024)&lt;&gt;0,SUMIF(Invoices!AE:AF,A1024,Invoices!AF:AF)/COUNTIF(Invoices!AE:AF,A1024),0),IF(COUNTIF(Invoices!AG:AH,A1024)&lt;&gt;0,IF(COUNTIF(Invoices!AG:AH,A1024)&lt;&gt;0,SUMIF(Invoices!AG:AH,A1024,Invoices!AH:AH)/COUNTIF(Invoices!AG:AH,A1024),0),IF(COUNTIF(Invoices!AI:AJ,A1024)&lt;&gt;0,IF(COUNTIF(Invoices!AI:AJ,A1024)&lt;&gt;0,SUMIF(Invoices!AI:AJ,A1024,Invoices!AJ:AJ)/COUNTIF(Invoices!AI:AJ,A1024),0),IF(COUNTIF(Invoices!AK:AL,A1024)&lt;&gt;0,IF(COUNTIF(Invoices!AK:AL,A1024)&lt;&gt;0,SUMIF(Invoices!AK:AL,A1024,Invoices!AL:AL)/COUNTIF(Invoices!AK:AL,A1024),0),IF(COUNTIF(Invoices!AM:AN,A1024)&lt;&gt;0,IF(COUNTIF(Invoices!AM:AN,A1024)&lt;&gt;0,SUMIF(Invoices!AM:AN,A1024,Invoices!AN:AN)/COUNTIF(Invoices!AM:AN,A1024),0),"Not Available")))))))))))))))</f>
        <v>Not Available</v>
      </c>
    </row>
    <row r="1025" spans="1:5" ht="13" x14ac:dyDescent="0.15">
      <c r="A1025" s="6" t="s">
        <v>2225</v>
      </c>
      <c r="B1025" s="6" t="s">
        <v>543</v>
      </c>
      <c r="C1025" s="6" t="s">
        <v>1165</v>
      </c>
      <c r="D1025" s="6" t="s">
        <v>543</v>
      </c>
      <c r="E1025" t="str">
        <f>IF(COUNTIF(Invoices!K:L,A1025)&lt;&gt;0,IF(COUNTIF(Invoices!K:L,A1025)&lt;&gt;0,SUMIF(Invoices!K:L,A1025,Invoices!L:L)/COUNTIF(Invoices!K:L,A1025),0),IF(COUNTIF(Invoices!M:N,A1025)&lt;&gt;0,IF(COUNTIF(Invoices!M:N,A1025)&lt;&gt;0,SUMIF(Invoices!M:N,A1025,Invoices!N:N)/COUNTIF(Invoices!M:N,A1025),0),IF(COUNTIF(Invoices!O:P,A1025)&lt;&gt;0,IF(COUNTIF(Invoices!O:P,A1025)&lt;&gt;0,SUMIF(Invoices!O:P,A1025,Invoices!P:P)/COUNTIF(Invoices!O:P,A1025),0),IF(COUNTIF(Invoices!Q:R,A1025)&lt;&gt;0,IF(COUNTIF(Invoices!Q:R,A1025)&lt;&gt;0,SUMIF(Invoices!Q:R,A1025,Invoices!R:R)/COUNTIF(Invoices!Q:R,A1025),0),IF(COUNTIF(Invoices!S:T,A1025)&lt;&gt;0,IF(COUNTIF(Invoices!S:T,A1025)&lt;&gt;0,SUMIF(Invoices!S:T,A1025,Invoices!T:T)/COUNTIF(Invoices!S:T,A1025),0),IF(COUNTIF(Invoices!U:V,A1025)&lt;&gt;0,IF(COUNTIF(Invoices!U:V,A1025)&lt;&gt;0,SUMIF(Invoices!U:V,A1025,Invoices!V:V)/COUNTIF(Invoices!U:V,A1025),0),IF(COUNTIF(Invoices!W:X,A1025)&lt;&gt;0,IF(COUNTIF(Invoices!W:X,A1025)&lt;&gt;0,SUMIF(Invoices!W:X,A1025,Invoices!X:X)/COUNTIF(Invoices!W:X,A1025),0),IF(COUNTIF(Invoices!Y:Z,A1025)&lt;&gt;0,IF(COUNTIF(Invoices!Y:Z,A1025)&lt;&gt;0,SUMIF(Invoices!Y:Z,A1025,Invoices!Z:Z)/COUNTIF(Invoices!Y:Z,A1025),0),IF(COUNTIF(Invoices!AA:AB,A1025)&lt;&gt;0,IF(COUNTIF(Invoices!AA:AB,A1025)&lt;&gt;0,SUMIF(Invoices!AA:AB,A1025,Invoices!AB:AB)/COUNTIF(Invoices!AA:AB,A1025),0),IF(COUNTIF(Invoices!AC:AD,A1025)&lt;&gt;0,IF(COUNTIF(Invoices!AC:AD,A1025)&lt;&gt;0,SUMIF(Invoices!AC:AD,A1025,Invoices!AD:AD)/COUNTIF(Invoices!AC:AD,A1025),0),IF(COUNTIF(Invoices!AE:AF,A1025)&lt;&gt;0,IF(COUNTIF(Invoices!AE:AF,A1025)&lt;&gt;0,SUMIF(Invoices!AE:AF,A1025,Invoices!AF:AF)/COUNTIF(Invoices!AE:AF,A1025),0),IF(COUNTIF(Invoices!AG:AH,A1025)&lt;&gt;0,IF(COUNTIF(Invoices!AG:AH,A1025)&lt;&gt;0,SUMIF(Invoices!AG:AH,A1025,Invoices!AH:AH)/COUNTIF(Invoices!AG:AH,A1025),0),IF(COUNTIF(Invoices!AI:AJ,A1025)&lt;&gt;0,IF(COUNTIF(Invoices!AI:AJ,A1025)&lt;&gt;0,SUMIF(Invoices!AI:AJ,A1025,Invoices!AJ:AJ)/COUNTIF(Invoices!AI:AJ,A1025),0),IF(COUNTIF(Invoices!AK:AL,A1025)&lt;&gt;0,IF(COUNTIF(Invoices!AK:AL,A1025)&lt;&gt;0,SUMIF(Invoices!AK:AL,A1025,Invoices!AL:AL)/COUNTIF(Invoices!AK:AL,A1025),0),IF(COUNTIF(Invoices!AM:AN,A1025)&lt;&gt;0,IF(COUNTIF(Invoices!AM:AN,A1025)&lt;&gt;0,SUMIF(Invoices!AM:AN,A1025,Invoices!AN:AN)/COUNTIF(Invoices!AM:AN,A1025),0),"Not Available")))))))))))))))</f>
        <v>Not Available</v>
      </c>
    </row>
    <row r="1026" spans="1:5" ht="13" x14ac:dyDescent="0.15">
      <c r="A1026" s="6" t="s">
        <v>2226</v>
      </c>
      <c r="C1026" s="6" t="s">
        <v>2030</v>
      </c>
      <c r="D1026" s="6" t="s">
        <v>959</v>
      </c>
      <c r="E1026" t="str">
        <f>IF(COUNTIF(Invoices!K:L,A1026)&lt;&gt;0,IF(COUNTIF(Invoices!K:L,A1026)&lt;&gt;0,SUMIF(Invoices!K:L,A1026,Invoices!L:L)/COUNTIF(Invoices!K:L,A1026),0),IF(COUNTIF(Invoices!M:N,A1026)&lt;&gt;0,IF(COUNTIF(Invoices!M:N,A1026)&lt;&gt;0,SUMIF(Invoices!M:N,A1026,Invoices!N:N)/COUNTIF(Invoices!M:N,A1026),0),IF(COUNTIF(Invoices!O:P,A1026)&lt;&gt;0,IF(COUNTIF(Invoices!O:P,A1026)&lt;&gt;0,SUMIF(Invoices!O:P,A1026,Invoices!P:P)/COUNTIF(Invoices!O:P,A1026),0),IF(COUNTIF(Invoices!Q:R,A1026)&lt;&gt;0,IF(COUNTIF(Invoices!Q:R,A1026)&lt;&gt;0,SUMIF(Invoices!Q:R,A1026,Invoices!R:R)/COUNTIF(Invoices!Q:R,A1026),0),IF(COUNTIF(Invoices!S:T,A1026)&lt;&gt;0,IF(COUNTIF(Invoices!S:T,A1026)&lt;&gt;0,SUMIF(Invoices!S:T,A1026,Invoices!T:T)/COUNTIF(Invoices!S:T,A1026),0),IF(COUNTIF(Invoices!U:V,A1026)&lt;&gt;0,IF(COUNTIF(Invoices!U:V,A1026)&lt;&gt;0,SUMIF(Invoices!U:V,A1026,Invoices!V:V)/COUNTIF(Invoices!U:V,A1026),0),IF(COUNTIF(Invoices!W:X,A1026)&lt;&gt;0,IF(COUNTIF(Invoices!W:X,A1026)&lt;&gt;0,SUMIF(Invoices!W:X,A1026,Invoices!X:X)/COUNTIF(Invoices!W:X,A1026),0),IF(COUNTIF(Invoices!Y:Z,A1026)&lt;&gt;0,IF(COUNTIF(Invoices!Y:Z,A1026)&lt;&gt;0,SUMIF(Invoices!Y:Z,A1026,Invoices!Z:Z)/COUNTIF(Invoices!Y:Z,A1026),0),IF(COUNTIF(Invoices!AA:AB,A1026)&lt;&gt;0,IF(COUNTIF(Invoices!AA:AB,A1026)&lt;&gt;0,SUMIF(Invoices!AA:AB,A1026,Invoices!AB:AB)/COUNTIF(Invoices!AA:AB,A1026),0),IF(COUNTIF(Invoices!AC:AD,A1026)&lt;&gt;0,IF(COUNTIF(Invoices!AC:AD,A1026)&lt;&gt;0,SUMIF(Invoices!AC:AD,A1026,Invoices!AD:AD)/COUNTIF(Invoices!AC:AD,A1026),0),IF(COUNTIF(Invoices!AE:AF,A1026)&lt;&gt;0,IF(COUNTIF(Invoices!AE:AF,A1026)&lt;&gt;0,SUMIF(Invoices!AE:AF,A1026,Invoices!AF:AF)/COUNTIF(Invoices!AE:AF,A1026),0),IF(COUNTIF(Invoices!AG:AH,A1026)&lt;&gt;0,IF(COUNTIF(Invoices!AG:AH,A1026)&lt;&gt;0,SUMIF(Invoices!AG:AH,A1026,Invoices!AH:AH)/COUNTIF(Invoices!AG:AH,A1026),0),IF(COUNTIF(Invoices!AI:AJ,A1026)&lt;&gt;0,IF(COUNTIF(Invoices!AI:AJ,A1026)&lt;&gt;0,SUMIF(Invoices!AI:AJ,A1026,Invoices!AJ:AJ)/COUNTIF(Invoices!AI:AJ,A1026),0),IF(COUNTIF(Invoices!AK:AL,A1026)&lt;&gt;0,IF(COUNTIF(Invoices!AK:AL,A1026)&lt;&gt;0,SUMIF(Invoices!AK:AL,A1026,Invoices!AL:AL)/COUNTIF(Invoices!AK:AL,A1026),0),IF(COUNTIF(Invoices!AM:AN,A1026)&lt;&gt;0,IF(COUNTIF(Invoices!AM:AN,A1026)&lt;&gt;0,SUMIF(Invoices!AM:AN,A1026,Invoices!AN:AN)/COUNTIF(Invoices!AM:AN,A1026),0),"Not Available")))))))))))))))</f>
        <v>Not Available</v>
      </c>
    </row>
    <row r="1027" spans="1:5" ht="13" x14ac:dyDescent="0.15">
      <c r="A1027" s="6" t="s">
        <v>1008</v>
      </c>
      <c r="B1027" s="6" t="s">
        <v>1007</v>
      </c>
      <c r="C1027" s="6" t="s">
        <v>1008</v>
      </c>
      <c r="D1027" s="6" t="s">
        <v>681</v>
      </c>
      <c r="E1027" t="str">
        <f>IF(COUNTIF(Invoices!K:L,A1027)&lt;&gt;0,IF(COUNTIF(Invoices!K:L,A1027)&lt;&gt;0,SUMIF(Invoices!K:L,A1027,Invoices!L:L)/COUNTIF(Invoices!K:L,A1027),0),IF(COUNTIF(Invoices!M:N,A1027)&lt;&gt;0,IF(COUNTIF(Invoices!M:N,A1027)&lt;&gt;0,SUMIF(Invoices!M:N,A1027,Invoices!N:N)/COUNTIF(Invoices!M:N,A1027),0),IF(COUNTIF(Invoices!O:P,A1027)&lt;&gt;0,IF(COUNTIF(Invoices!O:P,A1027)&lt;&gt;0,SUMIF(Invoices!O:P,A1027,Invoices!P:P)/COUNTIF(Invoices!O:P,A1027),0),IF(COUNTIF(Invoices!Q:R,A1027)&lt;&gt;0,IF(COUNTIF(Invoices!Q:R,A1027)&lt;&gt;0,SUMIF(Invoices!Q:R,A1027,Invoices!R:R)/COUNTIF(Invoices!Q:R,A1027),0),IF(COUNTIF(Invoices!S:T,A1027)&lt;&gt;0,IF(COUNTIF(Invoices!S:T,A1027)&lt;&gt;0,SUMIF(Invoices!S:T,A1027,Invoices!T:T)/COUNTIF(Invoices!S:T,A1027),0),IF(COUNTIF(Invoices!U:V,A1027)&lt;&gt;0,IF(COUNTIF(Invoices!U:V,A1027)&lt;&gt;0,SUMIF(Invoices!U:V,A1027,Invoices!V:V)/COUNTIF(Invoices!U:V,A1027),0),IF(COUNTIF(Invoices!W:X,A1027)&lt;&gt;0,IF(COUNTIF(Invoices!W:X,A1027)&lt;&gt;0,SUMIF(Invoices!W:X,A1027,Invoices!X:X)/COUNTIF(Invoices!W:X,A1027),0),IF(COUNTIF(Invoices!Y:Z,A1027)&lt;&gt;0,IF(COUNTIF(Invoices!Y:Z,A1027)&lt;&gt;0,SUMIF(Invoices!Y:Z,A1027,Invoices!Z:Z)/COUNTIF(Invoices!Y:Z,A1027),0),IF(COUNTIF(Invoices!AA:AB,A1027)&lt;&gt;0,IF(COUNTIF(Invoices!AA:AB,A1027)&lt;&gt;0,SUMIF(Invoices!AA:AB,A1027,Invoices!AB:AB)/COUNTIF(Invoices!AA:AB,A1027),0),IF(COUNTIF(Invoices!AC:AD,A1027)&lt;&gt;0,IF(COUNTIF(Invoices!AC:AD,A1027)&lt;&gt;0,SUMIF(Invoices!AC:AD,A1027,Invoices!AD:AD)/COUNTIF(Invoices!AC:AD,A1027),0),IF(COUNTIF(Invoices!AE:AF,A1027)&lt;&gt;0,IF(COUNTIF(Invoices!AE:AF,A1027)&lt;&gt;0,SUMIF(Invoices!AE:AF,A1027,Invoices!AF:AF)/COUNTIF(Invoices!AE:AF,A1027),0),IF(COUNTIF(Invoices!AG:AH,A1027)&lt;&gt;0,IF(COUNTIF(Invoices!AG:AH,A1027)&lt;&gt;0,SUMIF(Invoices!AG:AH,A1027,Invoices!AH:AH)/COUNTIF(Invoices!AG:AH,A1027),0),IF(COUNTIF(Invoices!AI:AJ,A1027)&lt;&gt;0,IF(COUNTIF(Invoices!AI:AJ,A1027)&lt;&gt;0,SUMIF(Invoices!AI:AJ,A1027,Invoices!AJ:AJ)/COUNTIF(Invoices!AI:AJ,A1027),0),IF(COUNTIF(Invoices!AK:AL,A1027)&lt;&gt;0,IF(COUNTIF(Invoices!AK:AL,A1027)&lt;&gt;0,SUMIF(Invoices!AK:AL,A1027,Invoices!AL:AL)/COUNTIF(Invoices!AK:AL,A1027),0),IF(COUNTIF(Invoices!AM:AN,A1027)&lt;&gt;0,IF(COUNTIF(Invoices!AM:AN,A1027)&lt;&gt;0,SUMIF(Invoices!AM:AN,A1027,Invoices!AN:AN)/COUNTIF(Invoices!AM:AN,A1027),0),"Not Available")))))))))))))))</f>
        <v>Not Available</v>
      </c>
    </row>
    <row r="1028" spans="1:5" ht="13" x14ac:dyDescent="0.15">
      <c r="A1028" s="6" t="s">
        <v>2227</v>
      </c>
      <c r="B1028" s="6" t="s">
        <v>2228</v>
      </c>
      <c r="C1028" s="6" t="s">
        <v>684</v>
      </c>
      <c r="D1028" s="6" t="s">
        <v>685</v>
      </c>
      <c r="E1028">
        <f ca="1">IF(COUNTIF(Invoices!K:L,A1028)&lt;&gt;0,IF(COUNTIF(Invoices!K:L,A1028)&lt;&gt;0,SUMIF(Invoices!K:L,A1028,Invoices!L:L)/COUNTIF(Invoices!K:L,A1028),0),IF(COUNTIF(Invoices!M:N,A1028)&lt;&gt;0,IF(COUNTIF(Invoices!M:N,A1028)&lt;&gt;0,SUMIF(Invoices!M:N,A1028,Invoices!N:N)/COUNTIF(Invoices!M:N,A1028),0),IF(COUNTIF(Invoices!O:P,A1028)&lt;&gt;0,IF(COUNTIF(Invoices!O:P,A1028)&lt;&gt;0,SUMIF(Invoices!O:P,A1028,Invoices!P:P)/COUNTIF(Invoices!O:P,A1028),0),IF(COUNTIF(Invoices!Q:R,A1028)&lt;&gt;0,IF(COUNTIF(Invoices!Q:R,A1028)&lt;&gt;0,SUMIF(Invoices!Q:R,A1028,Invoices!R:R)/COUNTIF(Invoices!Q:R,A1028),0),IF(COUNTIF(Invoices!S:T,A1028)&lt;&gt;0,IF(COUNTIF(Invoices!S:T,A1028)&lt;&gt;0,SUMIF(Invoices!S:T,A1028,Invoices!T:T)/COUNTIF(Invoices!S:T,A1028),0),IF(COUNTIF(Invoices!U:V,A1028)&lt;&gt;0,IF(COUNTIF(Invoices!U:V,A1028)&lt;&gt;0,SUMIF(Invoices!U:V,A1028,Invoices!V:V)/COUNTIF(Invoices!U:V,A1028),0),IF(COUNTIF(Invoices!W:X,A1028)&lt;&gt;0,IF(COUNTIF(Invoices!W:X,A1028)&lt;&gt;0,SUMIF(Invoices!W:X,A1028,Invoices!X:X)/COUNTIF(Invoices!W:X,A1028),0),IF(COUNTIF(Invoices!Y:Z,A1028)&lt;&gt;0,IF(COUNTIF(Invoices!Y:Z,A1028)&lt;&gt;0,SUMIF(Invoices!Y:Z,A1028,Invoices!Z:Z)/COUNTIF(Invoices!Y:Z,A1028),0),IF(COUNTIF(Invoices!AA:AB,A1028)&lt;&gt;0,IF(COUNTIF(Invoices!AA:AB,A1028)&lt;&gt;0,SUMIF(Invoices!AA:AB,A1028,Invoices!AB:AB)/COUNTIF(Invoices!AA:AB,A1028),0),IF(COUNTIF(Invoices!AC:AD,A1028)&lt;&gt;0,IF(COUNTIF(Invoices!AC:AD,A1028)&lt;&gt;0,SUMIF(Invoices!AC:AD,A1028,Invoices!AD:AD)/COUNTIF(Invoices!AC:AD,A1028),0),IF(COUNTIF(Invoices!AE:AF,A1028)&lt;&gt;0,IF(COUNTIF(Invoices!AE:AF,A1028)&lt;&gt;0,SUMIF(Invoices!AE:AF,A1028,Invoices!AF:AF)/COUNTIF(Invoices!AE:AF,A1028),0),IF(COUNTIF(Invoices!AG:AH,A1028)&lt;&gt;0,IF(COUNTIF(Invoices!AG:AH,A1028)&lt;&gt;0,SUMIF(Invoices!AG:AH,A1028,Invoices!AH:AH)/COUNTIF(Invoices!AG:AH,A1028),0),IF(COUNTIF(Invoices!AI:AJ,A1028)&lt;&gt;0,IF(COUNTIF(Invoices!AI:AJ,A1028)&lt;&gt;0,SUMIF(Invoices!AI:AJ,A1028,Invoices!AJ:AJ)/COUNTIF(Invoices!AI:AJ,A1028),0),IF(COUNTIF(Invoices!AK:AL,A1028)&lt;&gt;0,IF(COUNTIF(Invoices!AK:AL,A1028)&lt;&gt;0,SUMIF(Invoices!AK:AL,A1028,Invoices!AL:AL)/COUNTIF(Invoices!AK:AL,A1028),0),IF(COUNTIF(Invoices!AM:AN,A1028)&lt;&gt;0,IF(COUNTIF(Invoices!AM:AN,A1028)&lt;&gt;0,SUMIF(Invoices!AM:AN,A1028,Invoices!AN:AN)/COUNTIF(Invoices!AM:AN,A1028),0),"Not Available")))))))))))))))</f>
        <v>0.99</v>
      </c>
    </row>
    <row r="1029" spans="1:5" ht="13" x14ac:dyDescent="0.15">
      <c r="A1029" s="6" t="s">
        <v>2227</v>
      </c>
      <c r="B1029" s="6" t="s">
        <v>2229</v>
      </c>
      <c r="C1029" s="6" t="s">
        <v>687</v>
      </c>
      <c r="D1029" s="6" t="s">
        <v>685</v>
      </c>
      <c r="E1029">
        <f ca="1">IF(COUNTIF(Invoices!K:L,A1029)&lt;&gt;0,IF(COUNTIF(Invoices!K:L,A1029)&lt;&gt;0,SUMIF(Invoices!K:L,A1029,Invoices!L:L)/COUNTIF(Invoices!K:L,A1029),0),IF(COUNTIF(Invoices!M:N,A1029)&lt;&gt;0,IF(COUNTIF(Invoices!M:N,A1029)&lt;&gt;0,SUMIF(Invoices!M:N,A1029,Invoices!N:N)/COUNTIF(Invoices!M:N,A1029),0),IF(COUNTIF(Invoices!O:P,A1029)&lt;&gt;0,IF(COUNTIF(Invoices!O:P,A1029)&lt;&gt;0,SUMIF(Invoices!O:P,A1029,Invoices!P:P)/COUNTIF(Invoices!O:P,A1029),0),IF(COUNTIF(Invoices!Q:R,A1029)&lt;&gt;0,IF(COUNTIF(Invoices!Q:R,A1029)&lt;&gt;0,SUMIF(Invoices!Q:R,A1029,Invoices!R:R)/COUNTIF(Invoices!Q:R,A1029),0),IF(COUNTIF(Invoices!S:T,A1029)&lt;&gt;0,IF(COUNTIF(Invoices!S:T,A1029)&lt;&gt;0,SUMIF(Invoices!S:T,A1029,Invoices!T:T)/COUNTIF(Invoices!S:T,A1029),0),IF(COUNTIF(Invoices!U:V,A1029)&lt;&gt;0,IF(COUNTIF(Invoices!U:V,A1029)&lt;&gt;0,SUMIF(Invoices!U:V,A1029,Invoices!V:V)/COUNTIF(Invoices!U:V,A1029),0),IF(COUNTIF(Invoices!W:X,A1029)&lt;&gt;0,IF(COUNTIF(Invoices!W:X,A1029)&lt;&gt;0,SUMIF(Invoices!W:X,A1029,Invoices!X:X)/COUNTIF(Invoices!W:X,A1029),0),IF(COUNTIF(Invoices!Y:Z,A1029)&lt;&gt;0,IF(COUNTIF(Invoices!Y:Z,A1029)&lt;&gt;0,SUMIF(Invoices!Y:Z,A1029,Invoices!Z:Z)/COUNTIF(Invoices!Y:Z,A1029),0),IF(COUNTIF(Invoices!AA:AB,A1029)&lt;&gt;0,IF(COUNTIF(Invoices!AA:AB,A1029)&lt;&gt;0,SUMIF(Invoices!AA:AB,A1029,Invoices!AB:AB)/COUNTIF(Invoices!AA:AB,A1029),0),IF(COUNTIF(Invoices!AC:AD,A1029)&lt;&gt;0,IF(COUNTIF(Invoices!AC:AD,A1029)&lt;&gt;0,SUMIF(Invoices!AC:AD,A1029,Invoices!AD:AD)/COUNTIF(Invoices!AC:AD,A1029),0),IF(COUNTIF(Invoices!AE:AF,A1029)&lt;&gt;0,IF(COUNTIF(Invoices!AE:AF,A1029)&lt;&gt;0,SUMIF(Invoices!AE:AF,A1029,Invoices!AF:AF)/COUNTIF(Invoices!AE:AF,A1029),0),IF(COUNTIF(Invoices!AG:AH,A1029)&lt;&gt;0,IF(COUNTIF(Invoices!AG:AH,A1029)&lt;&gt;0,SUMIF(Invoices!AG:AH,A1029,Invoices!AH:AH)/COUNTIF(Invoices!AG:AH,A1029),0),IF(COUNTIF(Invoices!AI:AJ,A1029)&lt;&gt;0,IF(COUNTIF(Invoices!AI:AJ,A1029)&lt;&gt;0,SUMIF(Invoices!AI:AJ,A1029,Invoices!AJ:AJ)/COUNTIF(Invoices!AI:AJ,A1029),0),IF(COUNTIF(Invoices!AK:AL,A1029)&lt;&gt;0,IF(COUNTIF(Invoices!AK:AL,A1029)&lt;&gt;0,SUMIF(Invoices!AK:AL,A1029,Invoices!AL:AL)/COUNTIF(Invoices!AK:AL,A1029),0),IF(COUNTIF(Invoices!AM:AN,A1029)&lt;&gt;0,IF(COUNTIF(Invoices!AM:AN,A1029)&lt;&gt;0,SUMIF(Invoices!AM:AN,A1029,Invoices!AN:AN)/COUNTIF(Invoices!AM:AN,A1029),0),"Not Available")))))))))))))))</f>
        <v>0.99</v>
      </c>
    </row>
    <row r="1030" spans="1:5" ht="13" x14ac:dyDescent="0.15">
      <c r="A1030" s="6" t="s">
        <v>2230</v>
      </c>
      <c r="B1030" s="6" t="s">
        <v>2231</v>
      </c>
      <c r="C1030" s="6" t="s">
        <v>2232</v>
      </c>
      <c r="D1030" s="6" t="s">
        <v>2233</v>
      </c>
      <c r="E1030">
        <f ca="1">IF(COUNTIF(Invoices!K:L,A1030)&lt;&gt;0,IF(COUNTIF(Invoices!K:L,A1030)&lt;&gt;0,SUMIF(Invoices!K:L,A1030,Invoices!L:L)/COUNTIF(Invoices!K:L,A1030),0),IF(COUNTIF(Invoices!M:N,A1030)&lt;&gt;0,IF(COUNTIF(Invoices!M:N,A1030)&lt;&gt;0,SUMIF(Invoices!M:N,A1030,Invoices!N:N)/COUNTIF(Invoices!M:N,A1030),0),IF(COUNTIF(Invoices!O:P,A1030)&lt;&gt;0,IF(COUNTIF(Invoices!O:P,A1030)&lt;&gt;0,SUMIF(Invoices!O:P,A1030,Invoices!P:P)/COUNTIF(Invoices!O:P,A1030),0),IF(COUNTIF(Invoices!Q:R,A1030)&lt;&gt;0,IF(COUNTIF(Invoices!Q:R,A1030)&lt;&gt;0,SUMIF(Invoices!Q:R,A1030,Invoices!R:R)/COUNTIF(Invoices!Q:R,A1030),0),IF(COUNTIF(Invoices!S:T,A1030)&lt;&gt;0,IF(COUNTIF(Invoices!S:T,A1030)&lt;&gt;0,SUMIF(Invoices!S:T,A1030,Invoices!T:T)/COUNTIF(Invoices!S:T,A1030),0),IF(COUNTIF(Invoices!U:V,A1030)&lt;&gt;0,IF(COUNTIF(Invoices!U:V,A1030)&lt;&gt;0,SUMIF(Invoices!U:V,A1030,Invoices!V:V)/COUNTIF(Invoices!U:V,A1030),0),IF(COUNTIF(Invoices!W:X,A1030)&lt;&gt;0,IF(COUNTIF(Invoices!W:X,A1030)&lt;&gt;0,SUMIF(Invoices!W:X,A1030,Invoices!X:X)/COUNTIF(Invoices!W:X,A1030),0),IF(COUNTIF(Invoices!Y:Z,A1030)&lt;&gt;0,IF(COUNTIF(Invoices!Y:Z,A1030)&lt;&gt;0,SUMIF(Invoices!Y:Z,A1030,Invoices!Z:Z)/COUNTIF(Invoices!Y:Z,A1030),0),IF(COUNTIF(Invoices!AA:AB,A1030)&lt;&gt;0,IF(COUNTIF(Invoices!AA:AB,A1030)&lt;&gt;0,SUMIF(Invoices!AA:AB,A1030,Invoices!AB:AB)/COUNTIF(Invoices!AA:AB,A1030),0),IF(COUNTIF(Invoices!AC:AD,A1030)&lt;&gt;0,IF(COUNTIF(Invoices!AC:AD,A1030)&lt;&gt;0,SUMIF(Invoices!AC:AD,A1030,Invoices!AD:AD)/COUNTIF(Invoices!AC:AD,A1030),0),IF(COUNTIF(Invoices!AE:AF,A1030)&lt;&gt;0,IF(COUNTIF(Invoices!AE:AF,A1030)&lt;&gt;0,SUMIF(Invoices!AE:AF,A1030,Invoices!AF:AF)/COUNTIF(Invoices!AE:AF,A1030),0),IF(COUNTIF(Invoices!AG:AH,A1030)&lt;&gt;0,IF(COUNTIF(Invoices!AG:AH,A1030)&lt;&gt;0,SUMIF(Invoices!AG:AH,A1030,Invoices!AH:AH)/COUNTIF(Invoices!AG:AH,A1030),0),IF(COUNTIF(Invoices!AI:AJ,A1030)&lt;&gt;0,IF(COUNTIF(Invoices!AI:AJ,A1030)&lt;&gt;0,SUMIF(Invoices!AI:AJ,A1030,Invoices!AJ:AJ)/COUNTIF(Invoices!AI:AJ,A1030),0),IF(COUNTIF(Invoices!AK:AL,A1030)&lt;&gt;0,IF(COUNTIF(Invoices!AK:AL,A1030)&lt;&gt;0,SUMIF(Invoices!AK:AL,A1030,Invoices!AL:AL)/COUNTIF(Invoices!AK:AL,A1030),0),IF(COUNTIF(Invoices!AM:AN,A1030)&lt;&gt;0,IF(COUNTIF(Invoices!AM:AN,A1030)&lt;&gt;0,SUMIF(Invoices!AM:AN,A1030,Invoices!AN:AN)/COUNTIF(Invoices!AM:AN,A1030),0),"Not Available")))))))))))))))</f>
        <v>0.99</v>
      </c>
    </row>
    <row r="1031" spans="1:5" ht="13" x14ac:dyDescent="0.15">
      <c r="A1031" s="6" t="s">
        <v>2234</v>
      </c>
      <c r="C1031" s="6" t="s">
        <v>526</v>
      </c>
      <c r="D1031" s="6" t="s">
        <v>527</v>
      </c>
      <c r="E1031" t="str">
        <f>IF(COUNTIF(Invoices!K:L,A1031)&lt;&gt;0,IF(COUNTIF(Invoices!K:L,A1031)&lt;&gt;0,SUMIF(Invoices!K:L,A1031,Invoices!L:L)/COUNTIF(Invoices!K:L,A1031),0),IF(COUNTIF(Invoices!M:N,A1031)&lt;&gt;0,IF(COUNTIF(Invoices!M:N,A1031)&lt;&gt;0,SUMIF(Invoices!M:N,A1031,Invoices!N:N)/COUNTIF(Invoices!M:N,A1031),0),IF(COUNTIF(Invoices!O:P,A1031)&lt;&gt;0,IF(COUNTIF(Invoices!O:P,A1031)&lt;&gt;0,SUMIF(Invoices!O:P,A1031,Invoices!P:P)/COUNTIF(Invoices!O:P,A1031),0),IF(COUNTIF(Invoices!Q:R,A1031)&lt;&gt;0,IF(COUNTIF(Invoices!Q:R,A1031)&lt;&gt;0,SUMIF(Invoices!Q:R,A1031,Invoices!R:R)/COUNTIF(Invoices!Q:R,A1031),0),IF(COUNTIF(Invoices!S:T,A1031)&lt;&gt;0,IF(COUNTIF(Invoices!S:T,A1031)&lt;&gt;0,SUMIF(Invoices!S:T,A1031,Invoices!T:T)/COUNTIF(Invoices!S:T,A1031),0),IF(COUNTIF(Invoices!U:V,A1031)&lt;&gt;0,IF(COUNTIF(Invoices!U:V,A1031)&lt;&gt;0,SUMIF(Invoices!U:V,A1031,Invoices!V:V)/COUNTIF(Invoices!U:V,A1031),0),IF(COUNTIF(Invoices!W:X,A1031)&lt;&gt;0,IF(COUNTIF(Invoices!W:X,A1031)&lt;&gt;0,SUMIF(Invoices!W:X,A1031,Invoices!X:X)/COUNTIF(Invoices!W:X,A1031),0),IF(COUNTIF(Invoices!Y:Z,A1031)&lt;&gt;0,IF(COUNTIF(Invoices!Y:Z,A1031)&lt;&gt;0,SUMIF(Invoices!Y:Z,A1031,Invoices!Z:Z)/COUNTIF(Invoices!Y:Z,A1031),0),IF(COUNTIF(Invoices!AA:AB,A1031)&lt;&gt;0,IF(COUNTIF(Invoices!AA:AB,A1031)&lt;&gt;0,SUMIF(Invoices!AA:AB,A1031,Invoices!AB:AB)/COUNTIF(Invoices!AA:AB,A1031),0),IF(COUNTIF(Invoices!AC:AD,A1031)&lt;&gt;0,IF(COUNTIF(Invoices!AC:AD,A1031)&lt;&gt;0,SUMIF(Invoices!AC:AD,A1031,Invoices!AD:AD)/COUNTIF(Invoices!AC:AD,A1031),0),IF(COUNTIF(Invoices!AE:AF,A1031)&lt;&gt;0,IF(COUNTIF(Invoices!AE:AF,A1031)&lt;&gt;0,SUMIF(Invoices!AE:AF,A1031,Invoices!AF:AF)/COUNTIF(Invoices!AE:AF,A1031),0),IF(COUNTIF(Invoices!AG:AH,A1031)&lt;&gt;0,IF(COUNTIF(Invoices!AG:AH,A1031)&lt;&gt;0,SUMIF(Invoices!AG:AH,A1031,Invoices!AH:AH)/COUNTIF(Invoices!AG:AH,A1031),0),IF(COUNTIF(Invoices!AI:AJ,A1031)&lt;&gt;0,IF(COUNTIF(Invoices!AI:AJ,A1031)&lt;&gt;0,SUMIF(Invoices!AI:AJ,A1031,Invoices!AJ:AJ)/COUNTIF(Invoices!AI:AJ,A1031),0),IF(COUNTIF(Invoices!AK:AL,A1031)&lt;&gt;0,IF(COUNTIF(Invoices!AK:AL,A1031)&lt;&gt;0,SUMIF(Invoices!AK:AL,A1031,Invoices!AL:AL)/COUNTIF(Invoices!AK:AL,A1031),0),IF(COUNTIF(Invoices!AM:AN,A1031)&lt;&gt;0,IF(COUNTIF(Invoices!AM:AN,A1031)&lt;&gt;0,SUMIF(Invoices!AM:AN,A1031,Invoices!AN:AN)/COUNTIF(Invoices!AM:AN,A1031),0),"Not Available")))))))))))))))</f>
        <v>Not Available</v>
      </c>
    </row>
    <row r="1032" spans="1:5" ht="13" x14ac:dyDescent="0.15">
      <c r="A1032" s="6" t="s">
        <v>2235</v>
      </c>
      <c r="B1032" s="6" t="s">
        <v>1147</v>
      </c>
      <c r="C1032" s="6" t="s">
        <v>1098</v>
      </c>
      <c r="D1032" s="6" t="s">
        <v>522</v>
      </c>
      <c r="E1032" t="str">
        <f>IF(COUNTIF(Invoices!K:L,A1032)&lt;&gt;0,IF(COUNTIF(Invoices!K:L,A1032)&lt;&gt;0,SUMIF(Invoices!K:L,A1032,Invoices!L:L)/COUNTIF(Invoices!K:L,A1032),0),IF(COUNTIF(Invoices!M:N,A1032)&lt;&gt;0,IF(COUNTIF(Invoices!M:N,A1032)&lt;&gt;0,SUMIF(Invoices!M:N,A1032,Invoices!N:N)/COUNTIF(Invoices!M:N,A1032),0),IF(COUNTIF(Invoices!O:P,A1032)&lt;&gt;0,IF(COUNTIF(Invoices!O:P,A1032)&lt;&gt;0,SUMIF(Invoices!O:P,A1032,Invoices!P:P)/COUNTIF(Invoices!O:P,A1032),0),IF(COUNTIF(Invoices!Q:R,A1032)&lt;&gt;0,IF(COUNTIF(Invoices!Q:R,A1032)&lt;&gt;0,SUMIF(Invoices!Q:R,A1032,Invoices!R:R)/COUNTIF(Invoices!Q:R,A1032),0),IF(COUNTIF(Invoices!S:T,A1032)&lt;&gt;0,IF(COUNTIF(Invoices!S:T,A1032)&lt;&gt;0,SUMIF(Invoices!S:T,A1032,Invoices!T:T)/COUNTIF(Invoices!S:T,A1032),0),IF(COUNTIF(Invoices!U:V,A1032)&lt;&gt;0,IF(COUNTIF(Invoices!U:V,A1032)&lt;&gt;0,SUMIF(Invoices!U:V,A1032,Invoices!V:V)/COUNTIF(Invoices!U:V,A1032),0),IF(COUNTIF(Invoices!W:X,A1032)&lt;&gt;0,IF(COUNTIF(Invoices!W:X,A1032)&lt;&gt;0,SUMIF(Invoices!W:X,A1032,Invoices!X:X)/COUNTIF(Invoices!W:X,A1032),0),IF(COUNTIF(Invoices!Y:Z,A1032)&lt;&gt;0,IF(COUNTIF(Invoices!Y:Z,A1032)&lt;&gt;0,SUMIF(Invoices!Y:Z,A1032,Invoices!Z:Z)/COUNTIF(Invoices!Y:Z,A1032),0),IF(COUNTIF(Invoices!AA:AB,A1032)&lt;&gt;0,IF(COUNTIF(Invoices!AA:AB,A1032)&lt;&gt;0,SUMIF(Invoices!AA:AB,A1032,Invoices!AB:AB)/COUNTIF(Invoices!AA:AB,A1032),0),IF(COUNTIF(Invoices!AC:AD,A1032)&lt;&gt;0,IF(COUNTIF(Invoices!AC:AD,A1032)&lt;&gt;0,SUMIF(Invoices!AC:AD,A1032,Invoices!AD:AD)/COUNTIF(Invoices!AC:AD,A1032),0),IF(COUNTIF(Invoices!AE:AF,A1032)&lt;&gt;0,IF(COUNTIF(Invoices!AE:AF,A1032)&lt;&gt;0,SUMIF(Invoices!AE:AF,A1032,Invoices!AF:AF)/COUNTIF(Invoices!AE:AF,A1032),0),IF(COUNTIF(Invoices!AG:AH,A1032)&lt;&gt;0,IF(COUNTIF(Invoices!AG:AH,A1032)&lt;&gt;0,SUMIF(Invoices!AG:AH,A1032,Invoices!AH:AH)/COUNTIF(Invoices!AG:AH,A1032),0),IF(COUNTIF(Invoices!AI:AJ,A1032)&lt;&gt;0,IF(COUNTIF(Invoices!AI:AJ,A1032)&lt;&gt;0,SUMIF(Invoices!AI:AJ,A1032,Invoices!AJ:AJ)/COUNTIF(Invoices!AI:AJ,A1032),0),IF(COUNTIF(Invoices!AK:AL,A1032)&lt;&gt;0,IF(COUNTIF(Invoices!AK:AL,A1032)&lt;&gt;0,SUMIF(Invoices!AK:AL,A1032,Invoices!AL:AL)/COUNTIF(Invoices!AK:AL,A1032),0),IF(COUNTIF(Invoices!AM:AN,A1032)&lt;&gt;0,IF(COUNTIF(Invoices!AM:AN,A1032)&lt;&gt;0,SUMIF(Invoices!AM:AN,A1032,Invoices!AN:AN)/COUNTIF(Invoices!AM:AN,A1032),0),"Not Available")))))))))))))))</f>
        <v>Not Available</v>
      </c>
    </row>
    <row r="1033" spans="1:5" ht="13" x14ac:dyDescent="0.15">
      <c r="A1033" s="6" t="s">
        <v>2236</v>
      </c>
      <c r="B1033" s="6" t="s">
        <v>2193</v>
      </c>
      <c r="C1033" s="6" t="s">
        <v>991</v>
      </c>
      <c r="D1033" s="6" t="s">
        <v>714</v>
      </c>
      <c r="E1033">
        <f ca="1">IF(COUNTIF(Invoices!K:L,A1033)&lt;&gt;0,IF(COUNTIF(Invoices!K:L,A1033)&lt;&gt;0,SUMIF(Invoices!K:L,A1033,Invoices!L:L)/COUNTIF(Invoices!K:L,A1033),0),IF(COUNTIF(Invoices!M:N,A1033)&lt;&gt;0,IF(COUNTIF(Invoices!M:N,A1033)&lt;&gt;0,SUMIF(Invoices!M:N,A1033,Invoices!N:N)/COUNTIF(Invoices!M:N,A1033),0),IF(COUNTIF(Invoices!O:P,A1033)&lt;&gt;0,IF(COUNTIF(Invoices!O:P,A1033)&lt;&gt;0,SUMIF(Invoices!O:P,A1033,Invoices!P:P)/COUNTIF(Invoices!O:P,A1033),0),IF(COUNTIF(Invoices!Q:R,A1033)&lt;&gt;0,IF(COUNTIF(Invoices!Q:R,A1033)&lt;&gt;0,SUMIF(Invoices!Q:R,A1033,Invoices!R:R)/COUNTIF(Invoices!Q:R,A1033),0),IF(COUNTIF(Invoices!S:T,A1033)&lt;&gt;0,IF(COUNTIF(Invoices!S:T,A1033)&lt;&gt;0,SUMIF(Invoices!S:T,A1033,Invoices!T:T)/COUNTIF(Invoices!S:T,A1033),0),IF(COUNTIF(Invoices!U:V,A1033)&lt;&gt;0,IF(COUNTIF(Invoices!U:V,A1033)&lt;&gt;0,SUMIF(Invoices!U:V,A1033,Invoices!V:V)/COUNTIF(Invoices!U:V,A1033),0),IF(COUNTIF(Invoices!W:X,A1033)&lt;&gt;0,IF(COUNTIF(Invoices!W:X,A1033)&lt;&gt;0,SUMIF(Invoices!W:X,A1033,Invoices!X:X)/COUNTIF(Invoices!W:X,A1033),0),IF(COUNTIF(Invoices!Y:Z,A1033)&lt;&gt;0,IF(COUNTIF(Invoices!Y:Z,A1033)&lt;&gt;0,SUMIF(Invoices!Y:Z,A1033,Invoices!Z:Z)/COUNTIF(Invoices!Y:Z,A1033),0),IF(COUNTIF(Invoices!AA:AB,A1033)&lt;&gt;0,IF(COUNTIF(Invoices!AA:AB,A1033)&lt;&gt;0,SUMIF(Invoices!AA:AB,A1033,Invoices!AB:AB)/COUNTIF(Invoices!AA:AB,A1033),0),IF(COUNTIF(Invoices!AC:AD,A1033)&lt;&gt;0,IF(COUNTIF(Invoices!AC:AD,A1033)&lt;&gt;0,SUMIF(Invoices!AC:AD,A1033,Invoices!AD:AD)/COUNTIF(Invoices!AC:AD,A1033),0),IF(COUNTIF(Invoices!AE:AF,A1033)&lt;&gt;0,IF(COUNTIF(Invoices!AE:AF,A1033)&lt;&gt;0,SUMIF(Invoices!AE:AF,A1033,Invoices!AF:AF)/COUNTIF(Invoices!AE:AF,A1033),0),IF(COUNTIF(Invoices!AG:AH,A1033)&lt;&gt;0,IF(COUNTIF(Invoices!AG:AH,A1033)&lt;&gt;0,SUMIF(Invoices!AG:AH,A1033,Invoices!AH:AH)/COUNTIF(Invoices!AG:AH,A1033),0),IF(COUNTIF(Invoices!AI:AJ,A1033)&lt;&gt;0,IF(COUNTIF(Invoices!AI:AJ,A1033)&lt;&gt;0,SUMIF(Invoices!AI:AJ,A1033,Invoices!AJ:AJ)/COUNTIF(Invoices!AI:AJ,A1033),0),IF(COUNTIF(Invoices!AK:AL,A1033)&lt;&gt;0,IF(COUNTIF(Invoices!AK:AL,A1033)&lt;&gt;0,SUMIF(Invoices!AK:AL,A1033,Invoices!AL:AL)/COUNTIF(Invoices!AK:AL,A1033),0),IF(COUNTIF(Invoices!AM:AN,A1033)&lt;&gt;0,IF(COUNTIF(Invoices!AM:AN,A1033)&lt;&gt;0,SUMIF(Invoices!AM:AN,A1033,Invoices!AN:AN)/COUNTIF(Invoices!AM:AN,A1033),0),"Not Available")))))))))))))))</f>
        <v>0.99</v>
      </c>
    </row>
    <row r="1034" spans="1:5" ht="13" x14ac:dyDescent="0.15">
      <c r="A1034" s="6" t="s">
        <v>2237</v>
      </c>
      <c r="B1034" s="6" t="s">
        <v>2238</v>
      </c>
      <c r="C1034" s="6" t="s">
        <v>622</v>
      </c>
      <c r="D1034" s="6" t="s">
        <v>574</v>
      </c>
      <c r="E1034">
        <f ca="1">IF(COUNTIF(Invoices!K:L,A1034)&lt;&gt;0,IF(COUNTIF(Invoices!K:L,A1034)&lt;&gt;0,SUMIF(Invoices!K:L,A1034,Invoices!L:L)/COUNTIF(Invoices!K:L,A1034),0),IF(COUNTIF(Invoices!M:N,A1034)&lt;&gt;0,IF(COUNTIF(Invoices!M:N,A1034)&lt;&gt;0,SUMIF(Invoices!M:N,A1034,Invoices!N:N)/COUNTIF(Invoices!M:N,A1034),0),IF(COUNTIF(Invoices!O:P,A1034)&lt;&gt;0,IF(COUNTIF(Invoices!O:P,A1034)&lt;&gt;0,SUMIF(Invoices!O:P,A1034,Invoices!P:P)/COUNTIF(Invoices!O:P,A1034),0),IF(COUNTIF(Invoices!Q:R,A1034)&lt;&gt;0,IF(COUNTIF(Invoices!Q:R,A1034)&lt;&gt;0,SUMIF(Invoices!Q:R,A1034,Invoices!R:R)/COUNTIF(Invoices!Q:R,A1034),0),IF(COUNTIF(Invoices!S:T,A1034)&lt;&gt;0,IF(COUNTIF(Invoices!S:T,A1034)&lt;&gt;0,SUMIF(Invoices!S:T,A1034,Invoices!T:T)/COUNTIF(Invoices!S:T,A1034),0),IF(COUNTIF(Invoices!U:V,A1034)&lt;&gt;0,IF(COUNTIF(Invoices!U:V,A1034)&lt;&gt;0,SUMIF(Invoices!U:V,A1034,Invoices!V:V)/COUNTIF(Invoices!U:V,A1034),0),IF(COUNTIF(Invoices!W:X,A1034)&lt;&gt;0,IF(COUNTIF(Invoices!W:X,A1034)&lt;&gt;0,SUMIF(Invoices!W:X,A1034,Invoices!X:X)/COUNTIF(Invoices!W:X,A1034),0),IF(COUNTIF(Invoices!Y:Z,A1034)&lt;&gt;0,IF(COUNTIF(Invoices!Y:Z,A1034)&lt;&gt;0,SUMIF(Invoices!Y:Z,A1034,Invoices!Z:Z)/COUNTIF(Invoices!Y:Z,A1034),0),IF(COUNTIF(Invoices!AA:AB,A1034)&lt;&gt;0,IF(COUNTIF(Invoices!AA:AB,A1034)&lt;&gt;0,SUMIF(Invoices!AA:AB,A1034,Invoices!AB:AB)/COUNTIF(Invoices!AA:AB,A1034),0),IF(COUNTIF(Invoices!AC:AD,A1034)&lt;&gt;0,IF(COUNTIF(Invoices!AC:AD,A1034)&lt;&gt;0,SUMIF(Invoices!AC:AD,A1034,Invoices!AD:AD)/COUNTIF(Invoices!AC:AD,A1034),0),IF(COUNTIF(Invoices!AE:AF,A1034)&lt;&gt;0,IF(COUNTIF(Invoices!AE:AF,A1034)&lt;&gt;0,SUMIF(Invoices!AE:AF,A1034,Invoices!AF:AF)/COUNTIF(Invoices!AE:AF,A1034),0),IF(COUNTIF(Invoices!AG:AH,A1034)&lt;&gt;0,IF(COUNTIF(Invoices!AG:AH,A1034)&lt;&gt;0,SUMIF(Invoices!AG:AH,A1034,Invoices!AH:AH)/COUNTIF(Invoices!AG:AH,A1034),0),IF(COUNTIF(Invoices!AI:AJ,A1034)&lt;&gt;0,IF(COUNTIF(Invoices!AI:AJ,A1034)&lt;&gt;0,SUMIF(Invoices!AI:AJ,A1034,Invoices!AJ:AJ)/COUNTIF(Invoices!AI:AJ,A1034),0),IF(COUNTIF(Invoices!AK:AL,A1034)&lt;&gt;0,IF(COUNTIF(Invoices!AK:AL,A1034)&lt;&gt;0,SUMIF(Invoices!AK:AL,A1034,Invoices!AL:AL)/COUNTIF(Invoices!AK:AL,A1034),0),IF(COUNTIF(Invoices!AM:AN,A1034)&lt;&gt;0,IF(COUNTIF(Invoices!AM:AN,A1034)&lt;&gt;0,SUMIF(Invoices!AM:AN,A1034,Invoices!AN:AN)/COUNTIF(Invoices!AM:AN,A1034),0),"Not Available")))))))))))))))</f>
        <v>0.99</v>
      </c>
    </row>
    <row r="1035" spans="1:5" ht="13" x14ac:dyDescent="0.15">
      <c r="A1035" s="6" t="s">
        <v>2239</v>
      </c>
      <c r="C1035" s="6" t="s">
        <v>768</v>
      </c>
      <c r="D1035" s="6" t="s">
        <v>518</v>
      </c>
      <c r="E1035" t="str">
        <f>IF(COUNTIF(Invoices!K:L,A1035)&lt;&gt;0,IF(COUNTIF(Invoices!K:L,A1035)&lt;&gt;0,SUMIF(Invoices!K:L,A1035,Invoices!L:L)/COUNTIF(Invoices!K:L,A1035),0),IF(COUNTIF(Invoices!M:N,A1035)&lt;&gt;0,IF(COUNTIF(Invoices!M:N,A1035)&lt;&gt;0,SUMIF(Invoices!M:N,A1035,Invoices!N:N)/COUNTIF(Invoices!M:N,A1035),0),IF(COUNTIF(Invoices!O:P,A1035)&lt;&gt;0,IF(COUNTIF(Invoices!O:P,A1035)&lt;&gt;0,SUMIF(Invoices!O:P,A1035,Invoices!P:P)/COUNTIF(Invoices!O:P,A1035),0),IF(COUNTIF(Invoices!Q:R,A1035)&lt;&gt;0,IF(COUNTIF(Invoices!Q:R,A1035)&lt;&gt;0,SUMIF(Invoices!Q:R,A1035,Invoices!R:R)/COUNTIF(Invoices!Q:R,A1035),0),IF(COUNTIF(Invoices!S:T,A1035)&lt;&gt;0,IF(COUNTIF(Invoices!S:T,A1035)&lt;&gt;0,SUMIF(Invoices!S:T,A1035,Invoices!T:T)/COUNTIF(Invoices!S:T,A1035),0),IF(COUNTIF(Invoices!U:V,A1035)&lt;&gt;0,IF(COUNTIF(Invoices!U:V,A1035)&lt;&gt;0,SUMIF(Invoices!U:V,A1035,Invoices!V:V)/COUNTIF(Invoices!U:V,A1035),0),IF(COUNTIF(Invoices!W:X,A1035)&lt;&gt;0,IF(COUNTIF(Invoices!W:X,A1035)&lt;&gt;0,SUMIF(Invoices!W:X,A1035,Invoices!X:X)/COUNTIF(Invoices!W:X,A1035),0),IF(COUNTIF(Invoices!Y:Z,A1035)&lt;&gt;0,IF(COUNTIF(Invoices!Y:Z,A1035)&lt;&gt;0,SUMIF(Invoices!Y:Z,A1035,Invoices!Z:Z)/COUNTIF(Invoices!Y:Z,A1035),0),IF(COUNTIF(Invoices!AA:AB,A1035)&lt;&gt;0,IF(COUNTIF(Invoices!AA:AB,A1035)&lt;&gt;0,SUMIF(Invoices!AA:AB,A1035,Invoices!AB:AB)/COUNTIF(Invoices!AA:AB,A1035),0),IF(COUNTIF(Invoices!AC:AD,A1035)&lt;&gt;0,IF(COUNTIF(Invoices!AC:AD,A1035)&lt;&gt;0,SUMIF(Invoices!AC:AD,A1035,Invoices!AD:AD)/COUNTIF(Invoices!AC:AD,A1035),0),IF(COUNTIF(Invoices!AE:AF,A1035)&lt;&gt;0,IF(COUNTIF(Invoices!AE:AF,A1035)&lt;&gt;0,SUMIF(Invoices!AE:AF,A1035,Invoices!AF:AF)/COUNTIF(Invoices!AE:AF,A1035),0),IF(COUNTIF(Invoices!AG:AH,A1035)&lt;&gt;0,IF(COUNTIF(Invoices!AG:AH,A1035)&lt;&gt;0,SUMIF(Invoices!AG:AH,A1035,Invoices!AH:AH)/COUNTIF(Invoices!AG:AH,A1035),0),IF(COUNTIF(Invoices!AI:AJ,A1035)&lt;&gt;0,IF(COUNTIF(Invoices!AI:AJ,A1035)&lt;&gt;0,SUMIF(Invoices!AI:AJ,A1035,Invoices!AJ:AJ)/COUNTIF(Invoices!AI:AJ,A1035),0),IF(COUNTIF(Invoices!AK:AL,A1035)&lt;&gt;0,IF(COUNTIF(Invoices!AK:AL,A1035)&lt;&gt;0,SUMIF(Invoices!AK:AL,A1035,Invoices!AL:AL)/COUNTIF(Invoices!AK:AL,A1035),0),IF(COUNTIF(Invoices!AM:AN,A1035)&lt;&gt;0,IF(COUNTIF(Invoices!AM:AN,A1035)&lt;&gt;0,SUMIF(Invoices!AM:AN,A1035,Invoices!AN:AN)/COUNTIF(Invoices!AM:AN,A1035),0),"Not Available")))))))))))))))</f>
        <v>Not Available</v>
      </c>
    </row>
    <row r="1036" spans="1:5" ht="13" x14ac:dyDescent="0.15">
      <c r="A1036" s="6" t="s">
        <v>2240</v>
      </c>
      <c r="B1036" s="6" t="s">
        <v>619</v>
      </c>
      <c r="C1036" s="6" t="s">
        <v>620</v>
      </c>
      <c r="D1036" s="6" t="s">
        <v>574</v>
      </c>
      <c r="E1036" t="str">
        <f>IF(COUNTIF(Invoices!K:L,A1036)&lt;&gt;0,IF(COUNTIF(Invoices!K:L,A1036)&lt;&gt;0,SUMIF(Invoices!K:L,A1036,Invoices!L:L)/COUNTIF(Invoices!K:L,A1036),0),IF(COUNTIF(Invoices!M:N,A1036)&lt;&gt;0,IF(COUNTIF(Invoices!M:N,A1036)&lt;&gt;0,SUMIF(Invoices!M:N,A1036,Invoices!N:N)/COUNTIF(Invoices!M:N,A1036),0),IF(COUNTIF(Invoices!O:P,A1036)&lt;&gt;0,IF(COUNTIF(Invoices!O:P,A1036)&lt;&gt;0,SUMIF(Invoices!O:P,A1036,Invoices!P:P)/COUNTIF(Invoices!O:P,A1036),0),IF(COUNTIF(Invoices!Q:R,A1036)&lt;&gt;0,IF(COUNTIF(Invoices!Q:R,A1036)&lt;&gt;0,SUMIF(Invoices!Q:R,A1036,Invoices!R:R)/COUNTIF(Invoices!Q:R,A1036),0),IF(COUNTIF(Invoices!S:T,A1036)&lt;&gt;0,IF(COUNTIF(Invoices!S:T,A1036)&lt;&gt;0,SUMIF(Invoices!S:T,A1036,Invoices!T:T)/COUNTIF(Invoices!S:T,A1036),0),IF(COUNTIF(Invoices!U:V,A1036)&lt;&gt;0,IF(COUNTIF(Invoices!U:V,A1036)&lt;&gt;0,SUMIF(Invoices!U:V,A1036,Invoices!V:V)/COUNTIF(Invoices!U:V,A1036),0),IF(COUNTIF(Invoices!W:X,A1036)&lt;&gt;0,IF(COUNTIF(Invoices!W:X,A1036)&lt;&gt;0,SUMIF(Invoices!W:X,A1036,Invoices!X:X)/COUNTIF(Invoices!W:X,A1036),0),IF(COUNTIF(Invoices!Y:Z,A1036)&lt;&gt;0,IF(COUNTIF(Invoices!Y:Z,A1036)&lt;&gt;0,SUMIF(Invoices!Y:Z,A1036,Invoices!Z:Z)/COUNTIF(Invoices!Y:Z,A1036),0),IF(COUNTIF(Invoices!AA:AB,A1036)&lt;&gt;0,IF(COUNTIF(Invoices!AA:AB,A1036)&lt;&gt;0,SUMIF(Invoices!AA:AB,A1036,Invoices!AB:AB)/COUNTIF(Invoices!AA:AB,A1036),0),IF(COUNTIF(Invoices!AC:AD,A1036)&lt;&gt;0,IF(COUNTIF(Invoices!AC:AD,A1036)&lt;&gt;0,SUMIF(Invoices!AC:AD,A1036,Invoices!AD:AD)/COUNTIF(Invoices!AC:AD,A1036),0),IF(COUNTIF(Invoices!AE:AF,A1036)&lt;&gt;0,IF(COUNTIF(Invoices!AE:AF,A1036)&lt;&gt;0,SUMIF(Invoices!AE:AF,A1036,Invoices!AF:AF)/COUNTIF(Invoices!AE:AF,A1036),0),IF(COUNTIF(Invoices!AG:AH,A1036)&lt;&gt;0,IF(COUNTIF(Invoices!AG:AH,A1036)&lt;&gt;0,SUMIF(Invoices!AG:AH,A1036,Invoices!AH:AH)/COUNTIF(Invoices!AG:AH,A1036),0),IF(COUNTIF(Invoices!AI:AJ,A1036)&lt;&gt;0,IF(COUNTIF(Invoices!AI:AJ,A1036)&lt;&gt;0,SUMIF(Invoices!AI:AJ,A1036,Invoices!AJ:AJ)/COUNTIF(Invoices!AI:AJ,A1036),0),IF(COUNTIF(Invoices!AK:AL,A1036)&lt;&gt;0,IF(COUNTIF(Invoices!AK:AL,A1036)&lt;&gt;0,SUMIF(Invoices!AK:AL,A1036,Invoices!AL:AL)/COUNTIF(Invoices!AK:AL,A1036),0),IF(COUNTIF(Invoices!AM:AN,A1036)&lt;&gt;0,IF(COUNTIF(Invoices!AM:AN,A1036)&lt;&gt;0,SUMIF(Invoices!AM:AN,A1036,Invoices!AN:AN)/COUNTIF(Invoices!AM:AN,A1036),0),"Not Available")))))))))))))))</f>
        <v>Not Available</v>
      </c>
    </row>
    <row r="1037" spans="1:5" ht="13" x14ac:dyDescent="0.15">
      <c r="A1037" s="6" t="s">
        <v>2241</v>
      </c>
      <c r="B1037" s="6" t="s">
        <v>617</v>
      </c>
      <c r="C1037" s="6" t="s">
        <v>1895</v>
      </c>
      <c r="D1037" s="6" t="s">
        <v>574</v>
      </c>
      <c r="E1037" t="str">
        <f>IF(COUNTIF(Invoices!K:L,A1037)&lt;&gt;0,IF(COUNTIF(Invoices!K:L,A1037)&lt;&gt;0,SUMIF(Invoices!K:L,A1037,Invoices!L:L)/COUNTIF(Invoices!K:L,A1037),0),IF(COUNTIF(Invoices!M:N,A1037)&lt;&gt;0,IF(COUNTIF(Invoices!M:N,A1037)&lt;&gt;0,SUMIF(Invoices!M:N,A1037,Invoices!N:N)/COUNTIF(Invoices!M:N,A1037),0),IF(COUNTIF(Invoices!O:P,A1037)&lt;&gt;0,IF(COUNTIF(Invoices!O:P,A1037)&lt;&gt;0,SUMIF(Invoices!O:P,A1037,Invoices!P:P)/COUNTIF(Invoices!O:P,A1037),0),IF(COUNTIF(Invoices!Q:R,A1037)&lt;&gt;0,IF(COUNTIF(Invoices!Q:R,A1037)&lt;&gt;0,SUMIF(Invoices!Q:R,A1037,Invoices!R:R)/COUNTIF(Invoices!Q:R,A1037),0),IF(COUNTIF(Invoices!S:T,A1037)&lt;&gt;0,IF(COUNTIF(Invoices!S:T,A1037)&lt;&gt;0,SUMIF(Invoices!S:T,A1037,Invoices!T:T)/COUNTIF(Invoices!S:T,A1037),0),IF(COUNTIF(Invoices!U:V,A1037)&lt;&gt;0,IF(COUNTIF(Invoices!U:V,A1037)&lt;&gt;0,SUMIF(Invoices!U:V,A1037,Invoices!V:V)/COUNTIF(Invoices!U:V,A1037),0),IF(COUNTIF(Invoices!W:X,A1037)&lt;&gt;0,IF(COUNTIF(Invoices!W:X,A1037)&lt;&gt;0,SUMIF(Invoices!W:X,A1037,Invoices!X:X)/COUNTIF(Invoices!W:X,A1037),0),IF(COUNTIF(Invoices!Y:Z,A1037)&lt;&gt;0,IF(COUNTIF(Invoices!Y:Z,A1037)&lt;&gt;0,SUMIF(Invoices!Y:Z,A1037,Invoices!Z:Z)/COUNTIF(Invoices!Y:Z,A1037),0),IF(COUNTIF(Invoices!AA:AB,A1037)&lt;&gt;0,IF(COUNTIF(Invoices!AA:AB,A1037)&lt;&gt;0,SUMIF(Invoices!AA:AB,A1037,Invoices!AB:AB)/COUNTIF(Invoices!AA:AB,A1037),0),IF(COUNTIF(Invoices!AC:AD,A1037)&lt;&gt;0,IF(COUNTIF(Invoices!AC:AD,A1037)&lt;&gt;0,SUMIF(Invoices!AC:AD,A1037,Invoices!AD:AD)/COUNTIF(Invoices!AC:AD,A1037),0),IF(COUNTIF(Invoices!AE:AF,A1037)&lt;&gt;0,IF(COUNTIF(Invoices!AE:AF,A1037)&lt;&gt;0,SUMIF(Invoices!AE:AF,A1037,Invoices!AF:AF)/COUNTIF(Invoices!AE:AF,A1037),0),IF(COUNTIF(Invoices!AG:AH,A1037)&lt;&gt;0,IF(COUNTIF(Invoices!AG:AH,A1037)&lt;&gt;0,SUMIF(Invoices!AG:AH,A1037,Invoices!AH:AH)/COUNTIF(Invoices!AG:AH,A1037),0),IF(COUNTIF(Invoices!AI:AJ,A1037)&lt;&gt;0,IF(COUNTIF(Invoices!AI:AJ,A1037)&lt;&gt;0,SUMIF(Invoices!AI:AJ,A1037,Invoices!AJ:AJ)/COUNTIF(Invoices!AI:AJ,A1037),0),IF(COUNTIF(Invoices!AK:AL,A1037)&lt;&gt;0,IF(COUNTIF(Invoices!AK:AL,A1037)&lt;&gt;0,SUMIF(Invoices!AK:AL,A1037,Invoices!AL:AL)/COUNTIF(Invoices!AK:AL,A1037),0),IF(COUNTIF(Invoices!AM:AN,A1037)&lt;&gt;0,IF(COUNTIF(Invoices!AM:AN,A1037)&lt;&gt;0,SUMIF(Invoices!AM:AN,A1037,Invoices!AN:AN)/COUNTIF(Invoices!AM:AN,A1037),0),"Not Available")))))))))))))))</f>
        <v>Not Available</v>
      </c>
    </row>
    <row r="1038" spans="1:5" ht="13" x14ac:dyDescent="0.15">
      <c r="A1038" s="6" t="s">
        <v>2242</v>
      </c>
      <c r="B1038" s="6" t="s">
        <v>1356</v>
      </c>
      <c r="C1038" s="6" t="s">
        <v>1357</v>
      </c>
      <c r="D1038" s="6" t="s">
        <v>681</v>
      </c>
      <c r="E1038">
        <f ca="1">IF(COUNTIF(Invoices!K:L,A1038)&lt;&gt;0,IF(COUNTIF(Invoices!K:L,A1038)&lt;&gt;0,SUMIF(Invoices!K:L,A1038,Invoices!L:L)/COUNTIF(Invoices!K:L,A1038),0),IF(COUNTIF(Invoices!M:N,A1038)&lt;&gt;0,IF(COUNTIF(Invoices!M:N,A1038)&lt;&gt;0,SUMIF(Invoices!M:N,A1038,Invoices!N:N)/COUNTIF(Invoices!M:N,A1038),0),IF(COUNTIF(Invoices!O:P,A1038)&lt;&gt;0,IF(COUNTIF(Invoices!O:P,A1038)&lt;&gt;0,SUMIF(Invoices!O:P,A1038,Invoices!P:P)/COUNTIF(Invoices!O:P,A1038),0),IF(COUNTIF(Invoices!Q:R,A1038)&lt;&gt;0,IF(COUNTIF(Invoices!Q:R,A1038)&lt;&gt;0,SUMIF(Invoices!Q:R,A1038,Invoices!R:R)/COUNTIF(Invoices!Q:R,A1038),0),IF(COUNTIF(Invoices!S:T,A1038)&lt;&gt;0,IF(COUNTIF(Invoices!S:T,A1038)&lt;&gt;0,SUMIF(Invoices!S:T,A1038,Invoices!T:T)/COUNTIF(Invoices!S:T,A1038),0),IF(COUNTIF(Invoices!U:V,A1038)&lt;&gt;0,IF(COUNTIF(Invoices!U:V,A1038)&lt;&gt;0,SUMIF(Invoices!U:V,A1038,Invoices!V:V)/COUNTIF(Invoices!U:V,A1038),0),IF(COUNTIF(Invoices!W:X,A1038)&lt;&gt;0,IF(COUNTIF(Invoices!W:X,A1038)&lt;&gt;0,SUMIF(Invoices!W:X,A1038,Invoices!X:X)/COUNTIF(Invoices!W:X,A1038),0),IF(COUNTIF(Invoices!Y:Z,A1038)&lt;&gt;0,IF(COUNTIF(Invoices!Y:Z,A1038)&lt;&gt;0,SUMIF(Invoices!Y:Z,A1038,Invoices!Z:Z)/COUNTIF(Invoices!Y:Z,A1038),0),IF(COUNTIF(Invoices!AA:AB,A1038)&lt;&gt;0,IF(COUNTIF(Invoices!AA:AB,A1038)&lt;&gt;0,SUMIF(Invoices!AA:AB,A1038,Invoices!AB:AB)/COUNTIF(Invoices!AA:AB,A1038),0),IF(COUNTIF(Invoices!AC:AD,A1038)&lt;&gt;0,IF(COUNTIF(Invoices!AC:AD,A1038)&lt;&gt;0,SUMIF(Invoices!AC:AD,A1038,Invoices!AD:AD)/COUNTIF(Invoices!AC:AD,A1038),0),IF(COUNTIF(Invoices!AE:AF,A1038)&lt;&gt;0,IF(COUNTIF(Invoices!AE:AF,A1038)&lt;&gt;0,SUMIF(Invoices!AE:AF,A1038,Invoices!AF:AF)/COUNTIF(Invoices!AE:AF,A1038),0),IF(COUNTIF(Invoices!AG:AH,A1038)&lt;&gt;0,IF(COUNTIF(Invoices!AG:AH,A1038)&lt;&gt;0,SUMIF(Invoices!AG:AH,A1038,Invoices!AH:AH)/COUNTIF(Invoices!AG:AH,A1038),0),IF(COUNTIF(Invoices!AI:AJ,A1038)&lt;&gt;0,IF(COUNTIF(Invoices!AI:AJ,A1038)&lt;&gt;0,SUMIF(Invoices!AI:AJ,A1038,Invoices!AJ:AJ)/COUNTIF(Invoices!AI:AJ,A1038),0),IF(COUNTIF(Invoices!AK:AL,A1038)&lt;&gt;0,IF(COUNTIF(Invoices!AK:AL,A1038)&lt;&gt;0,SUMIF(Invoices!AK:AL,A1038,Invoices!AL:AL)/COUNTIF(Invoices!AK:AL,A1038),0),IF(COUNTIF(Invoices!AM:AN,A1038)&lt;&gt;0,IF(COUNTIF(Invoices!AM:AN,A1038)&lt;&gt;0,SUMIF(Invoices!AM:AN,A1038,Invoices!AN:AN)/COUNTIF(Invoices!AM:AN,A1038),0),"Not Available")))))))))))))))</f>
        <v>0.99</v>
      </c>
    </row>
    <row r="1039" spans="1:5" ht="13" x14ac:dyDescent="0.15">
      <c r="A1039" s="6" t="s">
        <v>2243</v>
      </c>
      <c r="B1039" s="6" t="s">
        <v>606</v>
      </c>
      <c r="C1039" s="6" t="s">
        <v>1735</v>
      </c>
      <c r="D1039" s="6" t="s">
        <v>608</v>
      </c>
      <c r="E1039" t="str">
        <f>IF(COUNTIF(Invoices!K:L,A1039)&lt;&gt;0,IF(COUNTIF(Invoices!K:L,A1039)&lt;&gt;0,SUMIF(Invoices!K:L,A1039,Invoices!L:L)/COUNTIF(Invoices!K:L,A1039),0),IF(COUNTIF(Invoices!M:N,A1039)&lt;&gt;0,IF(COUNTIF(Invoices!M:N,A1039)&lt;&gt;0,SUMIF(Invoices!M:N,A1039,Invoices!N:N)/COUNTIF(Invoices!M:N,A1039),0),IF(COUNTIF(Invoices!O:P,A1039)&lt;&gt;0,IF(COUNTIF(Invoices!O:P,A1039)&lt;&gt;0,SUMIF(Invoices!O:P,A1039,Invoices!P:P)/COUNTIF(Invoices!O:P,A1039),0),IF(COUNTIF(Invoices!Q:R,A1039)&lt;&gt;0,IF(COUNTIF(Invoices!Q:R,A1039)&lt;&gt;0,SUMIF(Invoices!Q:R,A1039,Invoices!R:R)/COUNTIF(Invoices!Q:R,A1039),0),IF(COUNTIF(Invoices!S:T,A1039)&lt;&gt;0,IF(COUNTIF(Invoices!S:T,A1039)&lt;&gt;0,SUMIF(Invoices!S:T,A1039,Invoices!T:T)/COUNTIF(Invoices!S:T,A1039),0),IF(COUNTIF(Invoices!U:V,A1039)&lt;&gt;0,IF(COUNTIF(Invoices!U:V,A1039)&lt;&gt;0,SUMIF(Invoices!U:V,A1039,Invoices!V:V)/COUNTIF(Invoices!U:V,A1039),0),IF(COUNTIF(Invoices!W:X,A1039)&lt;&gt;0,IF(COUNTIF(Invoices!W:X,A1039)&lt;&gt;0,SUMIF(Invoices!W:X,A1039,Invoices!X:X)/COUNTIF(Invoices!W:X,A1039),0),IF(COUNTIF(Invoices!Y:Z,A1039)&lt;&gt;0,IF(COUNTIF(Invoices!Y:Z,A1039)&lt;&gt;0,SUMIF(Invoices!Y:Z,A1039,Invoices!Z:Z)/COUNTIF(Invoices!Y:Z,A1039),0),IF(COUNTIF(Invoices!AA:AB,A1039)&lt;&gt;0,IF(COUNTIF(Invoices!AA:AB,A1039)&lt;&gt;0,SUMIF(Invoices!AA:AB,A1039,Invoices!AB:AB)/COUNTIF(Invoices!AA:AB,A1039),0),IF(COUNTIF(Invoices!AC:AD,A1039)&lt;&gt;0,IF(COUNTIF(Invoices!AC:AD,A1039)&lt;&gt;0,SUMIF(Invoices!AC:AD,A1039,Invoices!AD:AD)/COUNTIF(Invoices!AC:AD,A1039),0),IF(COUNTIF(Invoices!AE:AF,A1039)&lt;&gt;0,IF(COUNTIF(Invoices!AE:AF,A1039)&lt;&gt;0,SUMIF(Invoices!AE:AF,A1039,Invoices!AF:AF)/COUNTIF(Invoices!AE:AF,A1039),0),IF(COUNTIF(Invoices!AG:AH,A1039)&lt;&gt;0,IF(COUNTIF(Invoices!AG:AH,A1039)&lt;&gt;0,SUMIF(Invoices!AG:AH,A1039,Invoices!AH:AH)/COUNTIF(Invoices!AG:AH,A1039),0),IF(COUNTIF(Invoices!AI:AJ,A1039)&lt;&gt;0,IF(COUNTIF(Invoices!AI:AJ,A1039)&lt;&gt;0,SUMIF(Invoices!AI:AJ,A1039,Invoices!AJ:AJ)/COUNTIF(Invoices!AI:AJ,A1039),0),IF(COUNTIF(Invoices!AK:AL,A1039)&lt;&gt;0,IF(COUNTIF(Invoices!AK:AL,A1039)&lt;&gt;0,SUMIF(Invoices!AK:AL,A1039,Invoices!AL:AL)/COUNTIF(Invoices!AK:AL,A1039),0),IF(COUNTIF(Invoices!AM:AN,A1039)&lt;&gt;0,IF(COUNTIF(Invoices!AM:AN,A1039)&lt;&gt;0,SUMIF(Invoices!AM:AN,A1039,Invoices!AN:AN)/COUNTIF(Invoices!AM:AN,A1039),0),"Not Available")))))))))))))))</f>
        <v>Not Available</v>
      </c>
    </row>
    <row r="1040" spans="1:5" ht="13" x14ac:dyDescent="0.15">
      <c r="A1040" s="6" t="s">
        <v>2244</v>
      </c>
      <c r="B1040" s="6" t="s">
        <v>677</v>
      </c>
      <c r="C1040" s="6" t="s">
        <v>676</v>
      </c>
      <c r="D1040" s="6" t="s">
        <v>677</v>
      </c>
      <c r="E1040">
        <f ca="1">IF(COUNTIF(Invoices!K:L,A1040)&lt;&gt;0,IF(COUNTIF(Invoices!K:L,A1040)&lt;&gt;0,SUMIF(Invoices!K:L,A1040,Invoices!L:L)/COUNTIF(Invoices!K:L,A1040),0),IF(COUNTIF(Invoices!M:N,A1040)&lt;&gt;0,IF(COUNTIF(Invoices!M:N,A1040)&lt;&gt;0,SUMIF(Invoices!M:N,A1040,Invoices!N:N)/COUNTIF(Invoices!M:N,A1040),0),IF(COUNTIF(Invoices!O:P,A1040)&lt;&gt;0,IF(COUNTIF(Invoices!O:P,A1040)&lt;&gt;0,SUMIF(Invoices!O:P,A1040,Invoices!P:P)/COUNTIF(Invoices!O:P,A1040),0),IF(COUNTIF(Invoices!Q:R,A1040)&lt;&gt;0,IF(COUNTIF(Invoices!Q:R,A1040)&lt;&gt;0,SUMIF(Invoices!Q:R,A1040,Invoices!R:R)/COUNTIF(Invoices!Q:R,A1040),0),IF(COUNTIF(Invoices!S:T,A1040)&lt;&gt;0,IF(COUNTIF(Invoices!S:T,A1040)&lt;&gt;0,SUMIF(Invoices!S:T,A1040,Invoices!T:T)/COUNTIF(Invoices!S:T,A1040),0),IF(COUNTIF(Invoices!U:V,A1040)&lt;&gt;0,IF(COUNTIF(Invoices!U:V,A1040)&lt;&gt;0,SUMIF(Invoices!U:V,A1040,Invoices!V:V)/COUNTIF(Invoices!U:V,A1040),0),IF(COUNTIF(Invoices!W:X,A1040)&lt;&gt;0,IF(COUNTIF(Invoices!W:X,A1040)&lt;&gt;0,SUMIF(Invoices!W:X,A1040,Invoices!X:X)/COUNTIF(Invoices!W:X,A1040),0),IF(COUNTIF(Invoices!Y:Z,A1040)&lt;&gt;0,IF(COUNTIF(Invoices!Y:Z,A1040)&lt;&gt;0,SUMIF(Invoices!Y:Z,A1040,Invoices!Z:Z)/COUNTIF(Invoices!Y:Z,A1040),0),IF(COUNTIF(Invoices!AA:AB,A1040)&lt;&gt;0,IF(COUNTIF(Invoices!AA:AB,A1040)&lt;&gt;0,SUMIF(Invoices!AA:AB,A1040,Invoices!AB:AB)/COUNTIF(Invoices!AA:AB,A1040),0),IF(COUNTIF(Invoices!AC:AD,A1040)&lt;&gt;0,IF(COUNTIF(Invoices!AC:AD,A1040)&lt;&gt;0,SUMIF(Invoices!AC:AD,A1040,Invoices!AD:AD)/COUNTIF(Invoices!AC:AD,A1040),0),IF(COUNTIF(Invoices!AE:AF,A1040)&lt;&gt;0,IF(COUNTIF(Invoices!AE:AF,A1040)&lt;&gt;0,SUMIF(Invoices!AE:AF,A1040,Invoices!AF:AF)/COUNTIF(Invoices!AE:AF,A1040),0),IF(COUNTIF(Invoices!AG:AH,A1040)&lt;&gt;0,IF(COUNTIF(Invoices!AG:AH,A1040)&lt;&gt;0,SUMIF(Invoices!AG:AH,A1040,Invoices!AH:AH)/COUNTIF(Invoices!AG:AH,A1040),0),IF(COUNTIF(Invoices!AI:AJ,A1040)&lt;&gt;0,IF(COUNTIF(Invoices!AI:AJ,A1040)&lt;&gt;0,SUMIF(Invoices!AI:AJ,A1040,Invoices!AJ:AJ)/COUNTIF(Invoices!AI:AJ,A1040),0),IF(COUNTIF(Invoices!AK:AL,A1040)&lt;&gt;0,IF(COUNTIF(Invoices!AK:AL,A1040)&lt;&gt;0,SUMIF(Invoices!AK:AL,A1040,Invoices!AL:AL)/COUNTIF(Invoices!AK:AL,A1040),0),IF(COUNTIF(Invoices!AM:AN,A1040)&lt;&gt;0,IF(COUNTIF(Invoices!AM:AN,A1040)&lt;&gt;0,SUMIF(Invoices!AM:AN,A1040,Invoices!AN:AN)/COUNTIF(Invoices!AM:AN,A1040),0),"Not Available")))))))))))))))</f>
        <v>0.99</v>
      </c>
    </row>
    <row r="1041" spans="1:5" ht="13" x14ac:dyDescent="0.15">
      <c r="A1041" s="6" t="s">
        <v>2245</v>
      </c>
      <c r="C1041" s="6" t="s">
        <v>709</v>
      </c>
      <c r="D1041" s="6" t="s">
        <v>710</v>
      </c>
      <c r="E1041" t="str">
        <f>IF(COUNTIF(Invoices!K:L,A1041)&lt;&gt;0,IF(COUNTIF(Invoices!K:L,A1041)&lt;&gt;0,SUMIF(Invoices!K:L,A1041,Invoices!L:L)/COUNTIF(Invoices!K:L,A1041),0),IF(COUNTIF(Invoices!M:N,A1041)&lt;&gt;0,IF(COUNTIF(Invoices!M:N,A1041)&lt;&gt;0,SUMIF(Invoices!M:N,A1041,Invoices!N:N)/COUNTIF(Invoices!M:N,A1041),0),IF(COUNTIF(Invoices!O:P,A1041)&lt;&gt;0,IF(COUNTIF(Invoices!O:P,A1041)&lt;&gt;0,SUMIF(Invoices!O:P,A1041,Invoices!P:P)/COUNTIF(Invoices!O:P,A1041),0),IF(COUNTIF(Invoices!Q:R,A1041)&lt;&gt;0,IF(COUNTIF(Invoices!Q:R,A1041)&lt;&gt;0,SUMIF(Invoices!Q:R,A1041,Invoices!R:R)/COUNTIF(Invoices!Q:R,A1041),0),IF(COUNTIF(Invoices!S:T,A1041)&lt;&gt;0,IF(COUNTIF(Invoices!S:T,A1041)&lt;&gt;0,SUMIF(Invoices!S:T,A1041,Invoices!T:T)/COUNTIF(Invoices!S:T,A1041),0),IF(COUNTIF(Invoices!U:V,A1041)&lt;&gt;0,IF(COUNTIF(Invoices!U:V,A1041)&lt;&gt;0,SUMIF(Invoices!U:V,A1041,Invoices!V:V)/COUNTIF(Invoices!U:V,A1041),0),IF(COUNTIF(Invoices!W:X,A1041)&lt;&gt;0,IF(COUNTIF(Invoices!W:X,A1041)&lt;&gt;0,SUMIF(Invoices!W:X,A1041,Invoices!X:X)/COUNTIF(Invoices!W:X,A1041),0),IF(COUNTIF(Invoices!Y:Z,A1041)&lt;&gt;0,IF(COUNTIF(Invoices!Y:Z,A1041)&lt;&gt;0,SUMIF(Invoices!Y:Z,A1041,Invoices!Z:Z)/COUNTIF(Invoices!Y:Z,A1041),0),IF(COUNTIF(Invoices!AA:AB,A1041)&lt;&gt;0,IF(COUNTIF(Invoices!AA:AB,A1041)&lt;&gt;0,SUMIF(Invoices!AA:AB,A1041,Invoices!AB:AB)/COUNTIF(Invoices!AA:AB,A1041),0),IF(COUNTIF(Invoices!AC:AD,A1041)&lt;&gt;0,IF(COUNTIF(Invoices!AC:AD,A1041)&lt;&gt;0,SUMIF(Invoices!AC:AD,A1041,Invoices!AD:AD)/COUNTIF(Invoices!AC:AD,A1041),0),IF(COUNTIF(Invoices!AE:AF,A1041)&lt;&gt;0,IF(COUNTIF(Invoices!AE:AF,A1041)&lt;&gt;0,SUMIF(Invoices!AE:AF,A1041,Invoices!AF:AF)/COUNTIF(Invoices!AE:AF,A1041),0),IF(COUNTIF(Invoices!AG:AH,A1041)&lt;&gt;0,IF(COUNTIF(Invoices!AG:AH,A1041)&lt;&gt;0,SUMIF(Invoices!AG:AH,A1041,Invoices!AH:AH)/COUNTIF(Invoices!AG:AH,A1041),0),IF(COUNTIF(Invoices!AI:AJ,A1041)&lt;&gt;0,IF(COUNTIF(Invoices!AI:AJ,A1041)&lt;&gt;0,SUMIF(Invoices!AI:AJ,A1041,Invoices!AJ:AJ)/COUNTIF(Invoices!AI:AJ,A1041),0),IF(COUNTIF(Invoices!AK:AL,A1041)&lt;&gt;0,IF(COUNTIF(Invoices!AK:AL,A1041)&lt;&gt;0,SUMIF(Invoices!AK:AL,A1041,Invoices!AL:AL)/COUNTIF(Invoices!AK:AL,A1041),0),IF(COUNTIF(Invoices!AM:AN,A1041)&lt;&gt;0,IF(COUNTIF(Invoices!AM:AN,A1041)&lt;&gt;0,SUMIF(Invoices!AM:AN,A1041,Invoices!AN:AN)/COUNTIF(Invoices!AM:AN,A1041),0),"Not Available")))))))))))))))</f>
        <v>Not Available</v>
      </c>
    </row>
    <row r="1042" spans="1:5" ht="13" x14ac:dyDescent="0.15">
      <c r="A1042" s="6" t="s">
        <v>2246</v>
      </c>
      <c r="B1042" s="6" t="s">
        <v>655</v>
      </c>
      <c r="C1042" s="6" t="s">
        <v>656</v>
      </c>
      <c r="D1042" s="6" t="s">
        <v>655</v>
      </c>
      <c r="E1042">
        <f ca="1">IF(COUNTIF(Invoices!K:L,A1042)&lt;&gt;0,IF(COUNTIF(Invoices!K:L,A1042)&lt;&gt;0,SUMIF(Invoices!K:L,A1042,Invoices!L:L)/COUNTIF(Invoices!K:L,A1042),0),IF(COUNTIF(Invoices!M:N,A1042)&lt;&gt;0,IF(COUNTIF(Invoices!M:N,A1042)&lt;&gt;0,SUMIF(Invoices!M:N,A1042,Invoices!N:N)/COUNTIF(Invoices!M:N,A1042),0),IF(COUNTIF(Invoices!O:P,A1042)&lt;&gt;0,IF(COUNTIF(Invoices!O:P,A1042)&lt;&gt;0,SUMIF(Invoices!O:P,A1042,Invoices!P:P)/COUNTIF(Invoices!O:P,A1042),0),IF(COUNTIF(Invoices!Q:R,A1042)&lt;&gt;0,IF(COUNTIF(Invoices!Q:R,A1042)&lt;&gt;0,SUMIF(Invoices!Q:R,A1042,Invoices!R:R)/COUNTIF(Invoices!Q:R,A1042),0),IF(COUNTIF(Invoices!S:T,A1042)&lt;&gt;0,IF(COUNTIF(Invoices!S:T,A1042)&lt;&gt;0,SUMIF(Invoices!S:T,A1042,Invoices!T:T)/COUNTIF(Invoices!S:T,A1042),0),IF(COUNTIF(Invoices!U:V,A1042)&lt;&gt;0,IF(COUNTIF(Invoices!U:V,A1042)&lt;&gt;0,SUMIF(Invoices!U:V,A1042,Invoices!V:V)/COUNTIF(Invoices!U:V,A1042),0),IF(COUNTIF(Invoices!W:X,A1042)&lt;&gt;0,IF(COUNTIF(Invoices!W:X,A1042)&lt;&gt;0,SUMIF(Invoices!W:X,A1042,Invoices!X:X)/COUNTIF(Invoices!W:X,A1042),0),IF(COUNTIF(Invoices!Y:Z,A1042)&lt;&gt;0,IF(COUNTIF(Invoices!Y:Z,A1042)&lt;&gt;0,SUMIF(Invoices!Y:Z,A1042,Invoices!Z:Z)/COUNTIF(Invoices!Y:Z,A1042),0),IF(COUNTIF(Invoices!AA:AB,A1042)&lt;&gt;0,IF(COUNTIF(Invoices!AA:AB,A1042)&lt;&gt;0,SUMIF(Invoices!AA:AB,A1042,Invoices!AB:AB)/COUNTIF(Invoices!AA:AB,A1042),0),IF(COUNTIF(Invoices!AC:AD,A1042)&lt;&gt;0,IF(COUNTIF(Invoices!AC:AD,A1042)&lt;&gt;0,SUMIF(Invoices!AC:AD,A1042,Invoices!AD:AD)/COUNTIF(Invoices!AC:AD,A1042),0),IF(COUNTIF(Invoices!AE:AF,A1042)&lt;&gt;0,IF(COUNTIF(Invoices!AE:AF,A1042)&lt;&gt;0,SUMIF(Invoices!AE:AF,A1042,Invoices!AF:AF)/COUNTIF(Invoices!AE:AF,A1042),0),IF(COUNTIF(Invoices!AG:AH,A1042)&lt;&gt;0,IF(COUNTIF(Invoices!AG:AH,A1042)&lt;&gt;0,SUMIF(Invoices!AG:AH,A1042,Invoices!AH:AH)/COUNTIF(Invoices!AG:AH,A1042),0),IF(COUNTIF(Invoices!AI:AJ,A1042)&lt;&gt;0,IF(COUNTIF(Invoices!AI:AJ,A1042)&lt;&gt;0,SUMIF(Invoices!AI:AJ,A1042,Invoices!AJ:AJ)/COUNTIF(Invoices!AI:AJ,A1042),0),IF(COUNTIF(Invoices!AK:AL,A1042)&lt;&gt;0,IF(COUNTIF(Invoices!AK:AL,A1042)&lt;&gt;0,SUMIF(Invoices!AK:AL,A1042,Invoices!AL:AL)/COUNTIF(Invoices!AK:AL,A1042),0),IF(COUNTIF(Invoices!AM:AN,A1042)&lt;&gt;0,IF(COUNTIF(Invoices!AM:AN,A1042)&lt;&gt;0,SUMIF(Invoices!AM:AN,A1042,Invoices!AN:AN)/COUNTIF(Invoices!AM:AN,A1042),0),"Not Available")))))))))))))))</f>
        <v>0.99</v>
      </c>
    </row>
    <row r="1043" spans="1:5" ht="13" x14ac:dyDescent="0.15">
      <c r="A1043" s="6" t="s">
        <v>2247</v>
      </c>
      <c r="B1043" s="6" t="s">
        <v>2248</v>
      </c>
      <c r="C1043" s="6" t="s">
        <v>1314</v>
      </c>
      <c r="D1043" s="6" t="s">
        <v>1313</v>
      </c>
      <c r="E1043">
        <f ca="1">IF(COUNTIF(Invoices!K:L,A1043)&lt;&gt;0,IF(COUNTIF(Invoices!K:L,A1043)&lt;&gt;0,SUMIF(Invoices!K:L,A1043,Invoices!L:L)/COUNTIF(Invoices!K:L,A1043),0),IF(COUNTIF(Invoices!M:N,A1043)&lt;&gt;0,IF(COUNTIF(Invoices!M:N,A1043)&lt;&gt;0,SUMIF(Invoices!M:N,A1043,Invoices!N:N)/COUNTIF(Invoices!M:N,A1043),0),IF(COUNTIF(Invoices!O:P,A1043)&lt;&gt;0,IF(COUNTIF(Invoices!O:P,A1043)&lt;&gt;0,SUMIF(Invoices!O:P,A1043,Invoices!P:P)/COUNTIF(Invoices!O:P,A1043),0),IF(COUNTIF(Invoices!Q:R,A1043)&lt;&gt;0,IF(COUNTIF(Invoices!Q:R,A1043)&lt;&gt;0,SUMIF(Invoices!Q:R,A1043,Invoices!R:R)/COUNTIF(Invoices!Q:R,A1043),0),IF(COUNTIF(Invoices!S:T,A1043)&lt;&gt;0,IF(COUNTIF(Invoices!S:T,A1043)&lt;&gt;0,SUMIF(Invoices!S:T,A1043,Invoices!T:T)/COUNTIF(Invoices!S:T,A1043),0),IF(COUNTIF(Invoices!U:V,A1043)&lt;&gt;0,IF(COUNTIF(Invoices!U:V,A1043)&lt;&gt;0,SUMIF(Invoices!U:V,A1043,Invoices!V:V)/COUNTIF(Invoices!U:V,A1043),0),IF(COUNTIF(Invoices!W:X,A1043)&lt;&gt;0,IF(COUNTIF(Invoices!W:X,A1043)&lt;&gt;0,SUMIF(Invoices!W:X,A1043,Invoices!X:X)/COUNTIF(Invoices!W:X,A1043),0),IF(COUNTIF(Invoices!Y:Z,A1043)&lt;&gt;0,IF(COUNTIF(Invoices!Y:Z,A1043)&lt;&gt;0,SUMIF(Invoices!Y:Z,A1043,Invoices!Z:Z)/COUNTIF(Invoices!Y:Z,A1043),0),IF(COUNTIF(Invoices!AA:AB,A1043)&lt;&gt;0,IF(COUNTIF(Invoices!AA:AB,A1043)&lt;&gt;0,SUMIF(Invoices!AA:AB,A1043,Invoices!AB:AB)/COUNTIF(Invoices!AA:AB,A1043),0),IF(COUNTIF(Invoices!AC:AD,A1043)&lt;&gt;0,IF(COUNTIF(Invoices!AC:AD,A1043)&lt;&gt;0,SUMIF(Invoices!AC:AD,A1043,Invoices!AD:AD)/COUNTIF(Invoices!AC:AD,A1043),0),IF(COUNTIF(Invoices!AE:AF,A1043)&lt;&gt;0,IF(COUNTIF(Invoices!AE:AF,A1043)&lt;&gt;0,SUMIF(Invoices!AE:AF,A1043,Invoices!AF:AF)/COUNTIF(Invoices!AE:AF,A1043),0),IF(COUNTIF(Invoices!AG:AH,A1043)&lt;&gt;0,IF(COUNTIF(Invoices!AG:AH,A1043)&lt;&gt;0,SUMIF(Invoices!AG:AH,A1043,Invoices!AH:AH)/COUNTIF(Invoices!AG:AH,A1043),0),IF(COUNTIF(Invoices!AI:AJ,A1043)&lt;&gt;0,IF(COUNTIF(Invoices!AI:AJ,A1043)&lt;&gt;0,SUMIF(Invoices!AI:AJ,A1043,Invoices!AJ:AJ)/COUNTIF(Invoices!AI:AJ,A1043),0),IF(COUNTIF(Invoices!AK:AL,A1043)&lt;&gt;0,IF(COUNTIF(Invoices!AK:AL,A1043)&lt;&gt;0,SUMIF(Invoices!AK:AL,A1043,Invoices!AL:AL)/COUNTIF(Invoices!AK:AL,A1043),0),IF(COUNTIF(Invoices!AM:AN,A1043)&lt;&gt;0,IF(COUNTIF(Invoices!AM:AN,A1043)&lt;&gt;0,SUMIF(Invoices!AM:AN,A1043,Invoices!AN:AN)/COUNTIF(Invoices!AM:AN,A1043),0),"Not Available")))))))))))))))</f>
        <v>0.99</v>
      </c>
    </row>
    <row r="1044" spans="1:5" ht="13" x14ac:dyDescent="0.15">
      <c r="A1044" s="6" t="s">
        <v>2249</v>
      </c>
      <c r="B1044" s="6" t="s">
        <v>736</v>
      </c>
      <c r="C1044" s="6" t="s">
        <v>735</v>
      </c>
      <c r="D1044" s="6" t="s">
        <v>736</v>
      </c>
      <c r="E1044" t="str">
        <f>IF(COUNTIF(Invoices!K:L,A1044)&lt;&gt;0,IF(COUNTIF(Invoices!K:L,A1044)&lt;&gt;0,SUMIF(Invoices!K:L,A1044,Invoices!L:L)/COUNTIF(Invoices!K:L,A1044),0),IF(COUNTIF(Invoices!M:N,A1044)&lt;&gt;0,IF(COUNTIF(Invoices!M:N,A1044)&lt;&gt;0,SUMIF(Invoices!M:N,A1044,Invoices!N:N)/COUNTIF(Invoices!M:N,A1044),0),IF(COUNTIF(Invoices!O:P,A1044)&lt;&gt;0,IF(COUNTIF(Invoices!O:P,A1044)&lt;&gt;0,SUMIF(Invoices!O:P,A1044,Invoices!P:P)/COUNTIF(Invoices!O:P,A1044),0),IF(COUNTIF(Invoices!Q:R,A1044)&lt;&gt;0,IF(COUNTIF(Invoices!Q:R,A1044)&lt;&gt;0,SUMIF(Invoices!Q:R,A1044,Invoices!R:R)/COUNTIF(Invoices!Q:R,A1044),0),IF(COUNTIF(Invoices!S:T,A1044)&lt;&gt;0,IF(COUNTIF(Invoices!S:T,A1044)&lt;&gt;0,SUMIF(Invoices!S:T,A1044,Invoices!T:T)/COUNTIF(Invoices!S:T,A1044),0),IF(COUNTIF(Invoices!U:V,A1044)&lt;&gt;0,IF(COUNTIF(Invoices!U:V,A1044)&lt;&gt;0,SUMIF(Invoices!U:V,A1044,Invoices!V:V)/COUNTIF(Invoices!U:V,A1044),0),IF(COUNTIF(Invoices!W:X,A1044)&lt;&gt;0,IF(COUNTIF(Invoices!W:X,A1044)&lt;&gt;0,SUMIF(Invoices!W:X,A1044,Invoices!X:X)/COUNTIF(Invoices!W:X,A1044),0),IF(COUNTIF(Invoices!Y:Z,A1044)&lt;&gt;0,IF(COUNTIF(Invoices!Y:Z,A1044)&lt;&gt;0,SUMIF(Invoices!Y:Z,A1044,Invoices!Z:Z)/COUNTIF(Invoices!Y:Z,A1044),0),IF(COUNTIF(Invoices!AA:AB,A1044)&lt;&gt;0,IF(COUNTIF(Invoices!AA:AB,A1044)&lt;&gt;0,SUMIF(Invoices!AA:AB,A1044,Invoices!AB:AB)/COUNTIF(Invoices!AA:AB,A1044),0),IF(COUNTIF(Invoices!AC:AD,A1044)&lt;&gt;0,IF(COUNTIF(Invoices!AC:AD,A1044)&lt;&gt;0,SUMIF(Invoices!AC:AD,A1044,Invoices!AD:AD)/COUNTIF(Invoices!AC:AD,A1044),0),IF(COUNTIF(Invoices!AE:AF,A1044)&lt;&gt;0,IF(COUNTIF(Invoices!AE:AF,A1044)&lt;&gt;0,SUMIF(Invoices!AE:AF,A1044,Invoices!AF:AF)/COUNTIF(Invoices!AE:AF,A1044),0),IF(COUNTIF(Invoices!AG:AH,A1044)&lt;&gt;0,IF(COUNTIF(Invoices!AG:AH,A1044)&lt;&gt;0,SUMIF(Invoices!AG:AH,A1044,Invoices!AH:AH)/COUNTIF(Invoices!AG:AH,A1044),0),IF(COUNTIF(Invoices!AI:AJ,A1044)&lt;&gt;0,IF(COUNTIF(Invoices!AI:AJ,A1044)&lt;&gt;0,SUMIF(Invoices!AI:AJ,A1044,Invoices!AJ:AJ)/COUNTIF(Invoices!AI:AJ,A1044),0),IF(COUNTIF(Invoices!AK:AL,A1044)&lt;&gt;0,IF(COUNTIF(Invoices!AK:AL,A1044)&lt;&gt;0,SUMIF(Invoices!AK:AL,A1044,Invoices!AL:AL)/COUNTIF(Invoices!AK:AL,A1044),0),IF(COUNTIF(Invoices!AM:AN,A1044)&lt;&gt;0,IF(COUNTIF(Invoices!AM:AN,A1044)&lt;&gt;0,SUMIF(Invoices!AM:AN,A1044,Invoices!AN:AN)/COUNTIF(Invoices!AM:AN,A1044),0),"Not Available")))))))))))))))</f>
        <v>Not Available</v>
      </c>
    </row>
    <row r="1045" spans="1:5" ht="13" x14ac:dyDescent="0.15">
      <c r="A1045" s="6" t="s">
        <v>2250</v>
      </c>
      <c r="B1045" s="6" t="s">
        <v>640</v>
      </c>
      <c r="C1045" s="6" t="s">
        <v>641</v>
      </c>
      <c r="D1045" s="6" t="s">
        <v>642</v>
      </c>
      <c r="E1045">
        <f ca="1">IF(COUNTIF(Invoices!K:L,A1045)&lt;&gt;0,IF(COUNTIF(Invoices!K:L,A1045)&lt;&gt;0,SUMIF(Invoices!K:L,A1045,Invoices!L:L)/COUNTIF(Invoices!K:L,A1045),0),IF(COUNTIF(Invoices!M:N,A1045)&lt;&gt;0,IF(COUNTIF(Invoices!M:N,A1045)&lt;&gt;0,SUMIF(Invoices!M:N,A1045,Invoices!N:N)/COUNTIF(Invoices!M:N,A1045),0),IF(COUNTIF(Invoices!O:P,A1045)&lt;&gt;0,IF(COUNTIF(Invoices!O:P,A1045)&lt;&gt;0,SUMIF(Invoices!O:P,A1045,Invoices!P:P)/COUNTIF(Invoices!O:P,A1045),0),IF(COUNTIF(Invoices!Q:R,A1045)&lt;&gt;0,IF(COUNTIF(Invoices!Q:R,A1045)&lt;&gt;0,SUMIF(Invoices!Q:R,A1045,Invoices!R:R)/COUNTIF(Invoices!Q:R,A1045),0),IF(COUNTIF(Invoices!S:T,A1045)&lt;&gt;0,IF(COUNTIF(Invoices!S:T,A1045)&lt;&gt;0,SUMIF(Invoices!S:T,A1045,Invoices!T:T)/COUNTIF(Invoices!S:T,A1045),0),IF(COUNTIF(Invoices!U:V,A1045)&lt;&gt;0,IF(COUNTIF(Invoices!U:V,A1045)&lt;&gt;0,SUMIF(Invoices!U:V,A1045,Invoices!V:V)/COUNTIF(Invoices!U:V,A1045),0),IF(COUNTIF(Invoices!W:X,A1045)&lt;&gt;0,IF(COUNTIF(Invoices!W:X,A1045)&lt;&gt;0,SUMIF(Invoices!W:X,A1045,Invoices!X:X)/COUNTIF(Invoices!W:X,A1045),0),IF(COUNTIF(Invoices!Y:Z,A1045)&lt;&gt;0,IF(COUNTIF(Invoices!Y:Z,A1045)&lt;&gt;0,SUMIF(Invoices!Y:Z,A1045,Invoices!Z:Z)/COUNTIF(Invoices!Y:Z,A1045),0),IF(COUNTIF(Invoices!AA:AB,A1045)&lt;&gt;0,IF(COUNTIF(Invoices!AA:AB,A1045)&lt;&gt;0,SUMIF(Invoices!AA:AB,A1045,Invoices!AB:AB)/COUNTIF(Invoices!AA:AB,A1045),0),IF(COUNTIF(Invoices!AC:AD,A1045)&lt;&gt;0,IF(COUNTIF(Invoices!AC:AD,A1045)&lt;&gt;0,SUMIF(Invoices!AC:AD,A1045,Invoices!AD:AD)/COUNTIF(Invoices!AC:AD,A1045),0),IF(COUNTIF(Invoices!AE:AF,A1045)&lt;&gt;0,IF(COUNTIF(Invoices!AE:AF,A1045)&lt;&gt;0,SUMIF(Invoices!AE:AF,A1045,Invoices!AF:AF)/COUNTIF(Invoices!AE:AF,A1045),0),IF(COUNTIF(Invoices!AG:AH,A1045)&lt;&gt;0,IF(COUNTIF(Invoices!AG:AH,A1045)&lt;&gt;0,SUMIF(Invoices!AG:AH,A1045,Invoices!AH:AH)/COUNTIF(Invoices!AG:AH,A1045),0),IF(COUNTIF(Invoices!AI:AJ,A1045)&lt;&gt;0,IF(COUNTIF(Invoices!AI:AJ,A1045)&lt;&gt;0,SUMIF(Invoices!AI:AJ,A1045,Invoices!AJ:AJ)/COUNTIF(Invoices!AI:AJ,A1045),0),IF(COUNTIF(Invoices!AK:AL,A1045)&lt;&gt;0,IF(COUNTIF(Invoices!AK:AL,A1045)&lt;&gt;0,SUMIF(Invoices!AK:AL,A1045,Invoices!AL:AL)/COUNTIF(Invoices!AK:AL,A1045),0),IF(COUNTIF(Invoices!AM:AN,A1045)&lt;&gt;0,IF(COUNTIF(Invoices!AM:AN,A1045)&lt;&gt;0,SUMIF(Invoices!AM:AN,A1045,Invoices!AN:AN)/COUNTIF(Invoices!AM:AN,A1045),0),"Not Available")))))))))))))))</f>
        <v>0.99</v>
      </c>
    </row>
    <row r="1046" spans="1:5" ht="13" x14ac:dyDescent="0.15">
      <c r="A1046" s="6" t="s">
        <v>2251</v>
      </c>
      <c r="B1046" s="6" t="s">
        <v>2252</v>
      </c>
      <c r="C1046" s="6" t="s">
        <v>1150</v>
      </c>
      <c r="D1046" s="6" t="s">
        <v>1151</v>
      </c>
      <c r="E1046">
        <f ca="1">IF(COUNTIF(Invoices!K:L,A1046)&lt;&gt;0,IF(COUNTIF(Invoices!K:L,A1046)&lt;&gt;0,SUMIF(Invoices!K:L,A1046,Invoices!L:L)/COUNTIF(Invoices!K:L,A1046),0),IF(COUNTIF(Invoices!M:N,A1046)&lt;&gt;0,IF(COUNTIF(Invoices!M:N,A1046)&lt;&gt;0,SUMIF(Invoices!M:N,A1046,Invoices!N:N)/COUNTIF(Invoices!M:N,A1046),0),IF(COUNTIF(Invoices!O:P,A1046)&lt;&gt;0,IF(COUNTIF(Invoices!O:P,A1046)&lt;&gt;0,SUMIF(Invoices!O:P,A1046,Invoices!P:P)/COUNTIF(Invoices!O:P,A1046),0),IF(COUNTIF(Invoices!Q:R,A1046)&lt;&gt;0,IF(COUNTIF(Invoices!Q:R,A1046)&lt;&gt;0,SUMIF(Invoices!Q:R,A1046,Invoices!R:R)/COUNTIF(Invoices!Q:R,A1046),0),IF(COUNTIF(Invoices!S:T,A1046)&lt;&gt;0,IF(COUNTIF(Invoices!S:T,A1046)&lt;&gt;0,SUMIF(Invoices!S:T,A1046,Invoices!T:T)/COUNTIF(Invoices!S:T,A1046),0),IF(COUNTIF(Invoices!U:V,A1046)&lt;&gt;0,IF(COUNTIF(Invoices!U:V,A1046)&lt;&gt;0,SUMIF(Invoices!U:V,A1046,Invoices!V:V)/COUNTIF(Invoices!U:V,A1046),0),IF(COUNTIF(Invoices!W:X,A1046)&lt;&gt;0,IF(COUNTIF(Invoices!W:X,A1046)&lt;&gt;0,SUMIF(Invoices!W:X,A1046,Invoices!X:X)/COUNTIF(Invoices!W:X,A1046),0),IF(COUNTIF(Invoices!Y:Z,A1046)&lt;&gt;0,IF(COUNTIF(Invoices!Y:Z,A1046)&lt;&gt;0,SUMIF(Invoices!Y:Z,A1046,Invoices!Z:Z)/COUNTIF(Invoices!Y:Z,A1046),0),IF(COUNTIF(Invoices!AA:AB,A1046)&lt;&gt;0,IF(COUNTIF(Invoices!AA:AB,A1046)&lt;&gt;0,SUMIF(Invoices!AA:AB,A1046,Invoices!AB:AB)/COUNTIF(Invoices!AA:AB,A1046),0),IF(COUNTIF(Invoices!AC:AD,A1046)&lt;&gt;0,IF(COUNTIF(Invoices!AC:AD,A1046)&lt;&gt;0,SUMIF(Invoices!AC:AD,A1046,Invoices!AD:AD)/COUNTIF(Invoices!AC:AD,A1046),0),IF(COUNTIF(Invoices!AE:AF,A1046)&lt;&gt;0,IF(COUNTIF(Invoices!AE:AF,A1046)&lt;&gt;0,SUMIF(Invoices!AE:AF,A1046,Invoices!AF:AF)/COUNTIF(Invoices!AE:AF,A1046),0),IF(COUNTIF(Invoices!AG:AH,A1046)&lt;&gt;0,IF(COUNTIF(Invoices!AG:AH,A1046)&lt;&gt;0,SUMIF(Invoices!AG:AH,A1046,Invoices!AH:AH)/COUNTIF(Invoices!AG:AH,A1046),0),IF(COUNTIF(Invoices!AI:AJ,A1046)&lt;&gt;0,IF(COUNTIF(Invoices!AI:AJ,A1046)&lt;&gt;0,SUMIF(Invoices!AI:AJ,A1046,Invoices!AJ:AJ)/COUNTIF(Invoices!AI:AJ,A1046),0),IF(COUNTIF(Invoices!AK:AL,A1046)&lt;&gt;0,IF(COUNTIF(Invoices!AK:AL,A1046)&lt;&gt;0,SUMIF(Invoices!AK:AL,A1046,Invoices!AL:AL)/COUNTIF(Invoices!AK:AL,A1046),0),IF(COUNTIF(Invoices!AM:AN,A1046)&lt;&gt;0,IF(COUNTIF(Invoices!AM:AN,A1046)&lt;&gt;0,SUMIF(Invoices!AM:AN,A1046,Invoices!AN:AN)/COUNTIF(Invoices!AM:AN,A1046),0),"Not Available")))))))))))))))</f>
        <v>0.99</v>
      </c>
    </row>
    <row r="1047" spans="1:5" ht="13" x14ac:dyDescent="0.15">
      <c r="A1047" s="6" t="s">
        <v>2253</v>
      </c>
      <c r="B1047" s="6" t="s">
        <v>2254</v>
      </c>
      <c r="C1047" s="6" t="s">
        <v>2255</v>
      </c>
      <c r="D1047" s="6" t="s">
        <v>1182</v>
      </c>
      <c r="E1047">
        <f ca="1">IF(COUNTIF(Invoices!K:L,A1047)&lt;&gt;0,IF(COUNTIF(Invoices!K:L,A1047)&lt;&gt;0,SUMIF(Invoices!K:L,A1047,Invoices!L:L)/COUNTIF(Invoices!K:L,A1047),0),IF(COUNTIF(Invoices!M:N,A1047)&lt;&gt;0,IF(COUNTIF(Invoices!M:N,A1047)&lt;&gt;0,SUMIF(Invoices!M:N,A1047,Invoices!N:N)/COUNTIF(Invoices!M:N,A1047),0),IF(COUNTIF(Invoices!O:P,A1047)&lt;&gt;0,IF(COUNTIF(Invoices!O:P,A1047)&lt;&gt;0,SUMIF(Invoices!O:P,A1047,Invoices!P:P)/COUNTIF(Invoices!O:P,A1047),0),IF(COUNTIF(Invoices!Q:R,A1047)&lt;&gt;0,IF(COUNTIF(Invoices!Q:R,A1047)&lt;&gt;0,SUMIF(Invoices!Q:R,A1047,Invoices!R:R)/COUNTIF(Invoices!Q:R,A1047),0),IF(COUNTIF(Invoices!S:T,A1047)&lt;&gt;0,IF(COUNTIF(Invoices!S:T,A1047)&lt;&gt;0,SUMIF(Invoices!S:T,A1047,Invoices!T:T)/COUNTIF(Invoices!S:T,A1047),0),IF(COUNTIF(Invoices!U:V,A1047)&lt;&gt;0,IF(COUNTIF(Invoices!U:V,A1047)&lt;&gt;0,SUMIF(Invoices!U:V,A1047,Invoices!V:V)/COUNTIF(Invoices!U:V,A1047),0),IF(COUNTIF(Invoices!W:X,A1047)&lt;&gt;0,IF(COUNTIF(Invoices!W:X,A1047)&lt;&gt;0,SUMIF(Invoices!W:X,A1047,Invoices!X:X)/COUNTIF(Invoices!W:X,A1047),0),IF(COUNTIF(Invoices!Y:Z,A1047)&lt;&gt;0,IF(COUNTIF(Invoices!Y:Z,A1047)&lt;&gt;0,SUMIF(Invoices!Y:Z,A1047,Invoices!Z:Z)/COUNTIF(Invoices!Y:Z,A1047),0),IF(COUNTIF(Invoices!AA:AB,A1047)&lt;&gt;0,IF(COUNTIF(Invoices!AA:AB,A1047)&lt;&gt;0,SUMIF(Invoices!AA:AB,A1047,Invoices!AB:AB)/COUNTIF(Invoices!AA:AB,A1047),0),IF(COUNTIF(Invoices!AC:AD,A1047)&lt;&gt;0,IF(COUNTIF(Invoices!AC:AD,A1047)&lt;&gt;0,SUMIF(Invoices!AC:AD,A1047,Invoices!AD:AD)/COUNTIF(Invoices!AC:AD,A1047),0),IF(COUNTIF(Invoices!AE:AF,A1047)&lt;&gt;0,IF(COUNTIF(Invoices!AE:AF,A1047)&lt;&gt;0,SUMIF(Invoices!AE:AF,A1047,Invoices!AF:AF)/COUNTIF(Invoices!AE:AF,A1047),0),IF(COUNTIF(Invoices!AG:AH,A1047)&lt;&gt;0,IF(COUNTIF(Invoices!AG:AH,A1047)&lt;&gt;0,SUMIF(Invoices!AG:AH,A1047,Invoices!AH:AH)/COUNTIF(Invoices!AG:AH,A1047),0),IF(COUNTIF(Invoices!AI:AJ,A1047)&lt;&gt;0,IF(COUNTIF(Invoices!AI:AJ,A1047)&lt;&gt;0,SUMIF(Invoices!AI:AJ,A1047,Invoices!AJ:AJ)/COUNTIF(Invoices!AI:AJ,A1047),0),IF(COUNTIF(Invoices!AK:AL,A1047)&lt;&gt;0,IF(COUNTIF(Invoices!AK:AL,A1047)&lt;&gt;0,SUMIF(Invoices!AK:AL,A1047,Invoices!AL:AL)/COUNTIF(Invoices!AK:AL,A1047),0),IF(COUNTIF(Invoices!AM:AN,A1047)&lt;&gt;0,IF(COUNTIF(Invoices!AM:AN,A1047)&lt;&gt;0,SUMIF(Invoices!AM:AN,A1047,Invoices!AN:AN)/COUNTIF(Invoices!AM:AN,A1047),0),"Not Available")))))))))))))))</f>
        <v>0.99</v>
      </c>
    </row>
    <row r="1048" spans="1:5" ht="13" x14ac:dyDescent="0.15">
      <c r="A1048" s="6" t="s">
        <v>2253</v>
      </c>
      <c r="B1048" s="6" t="s">
        <v>2256</v>
      </c>
      <c r="C1048" s="6" t="s">
        <v>1245</v>
      </c>
      <c r="D1048" s="6" t="s">
        <v>1182</v>
      </c>
      <c r="E1048">
        <f ca="1">IF(COUNTIF(Invoices!K:L,A1048)&lt;&gt;0,IF(COUNTIF(Invoices!K:L,A1048)&lt;&gt;0,SUMIF(Invoices!K:L,A1048,Invoices!L:L)/COUNTIF(Invoices!K:L,A1048),0),IF(COUNTIF(Invoices!M:N,A1048)&lt;&gt;0,IF(COUNTIF(Invoices!M:N,A1048)&lt;&gt;0,SUMIF(Invoices!M:N,A1048,Invoices!N:N)/COUNTIF(Invoices!M:N,A1048),0),IF(COUNTIF(Invoices!O:P,A1048)&lt;&gt;0,IF(COUNTIF(Invoices!O:P,A1048)&lt;&gt;0,SUMIF(Invoices!O:P,A1048,Invoices!P:P)/COUNTIF(Invoices!O:P,A1048),0),IF(COUNTIF(Invoices!Q:R,A1048)&lt;&gt;0,IF(COUNTIF(Invoices!Q:R,A1048)&lt;&gt;0,SUMIF(Invoices!Q:R,A1048,Invoices!R:R)/COUNTIF(Invoices!Q:R,A1048),0),IF(COUNTIF(Invoices!S:T,A1048)&lt;&gt;0,IF(COUNTIF(Invoices!S:T,A1048)&lt;&gt;0,SUMIF(Invoices!S:T,A1048,Invoices!T:T)/COUNTIF(Invoices!S:T,A1048),0),IF(COUNTIF(Invoices!U:V,A1048)&lt;&gt;0,IF(COUNTIF(Invoices!U:V,A1048)&lt;&gt;0,SUMIF(Invoices!U:V,A1048,Invoices!V:V)/COUNTIF(Invoices!U:V,A1048),0),IF(COUNTIF(Invoices!W:X,A1048)&lt;&gt;0,IF(COUNTIF(Invoices!W:X,A1048)&lt;&gt;0,SUMIF(Invoices!W:X,A1048,Invoices!X:X)/COUNTIF(Invoices!W:X,A1048),0),IF(COUNTIF(Invoices!Y:Z,A1048)&lt;&gt;0,IF(COUNTIF(Invoices!Y:Z,A1048)&lt;&gt;0,SUMIF(Invoices!Y:Z,A1048,Invoices!Z:Z)/COUNTIF(Invoices!Y:Z,A1048),0),IF(COUNTIF(Invoices!AA:AB,A1048)&lt;&gt;0,IF(COUNTIF(Invoices!AA:AB,A1048)&lt;&gt;0,SUMIF(Invoices!AA:AB,A1048,Invoices!AB:AB)/COUNTIF(Invoices!AA:AB,A1048),0),IF(COUNTIF(Invoices!AC:AD,A1048)&lt;&gt;0,IF(COUNTIF(Invoices!AC:AD,A1048)&lt;&gt;0,SUMIF(Invoices!AC:AD,A1048,Invoices!AD:AD)/COUNTIF(Invoices!AC:AD,A1048),0),IF(COUNTIF(Invoices!AE:AF,A1048)&lt;&gt;0,IF(COUNTIF(Invoices!AE:AF,A1048)&lt;&gt;0,SUMIF(Invoices!AE:AF,A1048,Invoices!AF:AF)/COUNTIF(Invoices!AE:AF,A1048),0),IF(COUNTIF(Invoices!AG:AH,A1048)&lt;&gt;0,IF(COUNTIF(Invoices!AG:AH,A1048)&lt;&gt;0,SUMIF(Invoices!AG:AH,A1048,Invoices!AH:AH)/COUNTIF(Invoices!AG:AH,A1048),0),IF(COUNTIF(Invoices!AI:AJ,A1048)&lt;&gt;0,IF(COUNTIF(Invoices!AI:AJ,A1048)&lt;&gt;0,SUMIF(Invoices!AI:AJ,A1048,Invoices!AJ:AJ)/COUNTIF(Invoices!AI:AJ,A1048),0),IF(COUNTIF(Invoices!AK:AL,A1048)&lt;&gt;0,IF(COUNTIF(Invoices!AK:AL,A1048)&lt;&gt;0,SUMIF(Invoices!AK:AL,A1048,Invoices!AL:AL)/COUNTIF(Invoices!AK:AL,A1048),0),IF(COUNTIF(Invoices!AM:AN,A1048)&lt;&gt;0,IF(COUNTIF(Invoices!AM:AN,A1048)&lt;&gt;0,SUMIF(Invoices!AM:AN,A1048,Invoices!AN:AN)/COUNTIF(Invoices!AM:AN,A1048),0),"Not Available")))))))))))))))</f>
        <v>0.99</v>
      </c>
    </row>
    <row r="1049" spans="1:5" ht="13" x14ac:dyDescent="0.15">
      <c r="A1049" s="6" t="s">
        <v>2257</v>
      </c>
      <c r="C1049" s="6" t="s">
        <v>1028</v>
      </c>
      <c r="D1049" s="6" t="s">
        <v>690</v>
      </c>
      <c r="E1049" t="str">
        <f>IF(COUNTIF(Invoices!K:L,A1049)&lt;&gt;0,IF(COUNTIF(Invoices!K:L,A1049)&lt;&gt;0,SUMIF(Invoices!K:L,A1049,Invoices!L:L)/COUNTIF(Invoices!K:L,A1049),0),IF(COUNTIF(Invoices!M:N,A1049)&lt;&gt;0,IF(COUNTIF(Invoices!M:N,A1049)&lt;&gt;0,SUMIF(Invoices!M:N,A1049,Invoices!N:N)/COUNTIF(Invoices!M:N,A1049),0),IF(COUNTIF(Invoices!O:P,A1049)&lt;&gt;0,IF(COUNTIF(Invoices!O:P,A1049)&lt;&gt;0,SUMIF(Invoices!O:P,A1049,Invoices!P:P)/COUNTIF(Invoices!O:P,A1049),0),IF(COUNTIF(Invoices!Q:R,A1049)&lt;&gt;0,IF(COUNTIF(Invoices!Q:R,A1049)&lt;&gt;0,SUMIF(Invoices!Q:R,A1049,Invoices!R:R)/COUNTIF(Invoices!Q:R,A1049),0),IF(COUNTIF(Invoices!S:T,A1049)&lt;&gt;0,IF(COUNTIF(Invoices!S:T,A1049)&lt;&gt;0,SUMIF(Invoices!S:T,A1049,Invoices!T:T)/COUNTIF(Invoices!S:T,A1049),0),IF(COUNTIF(Invoices!U:V,A1049)&lt;&gt;0,IF(COUNTIF(Invoices!U:V,A1049)&lt;&gt;0,SUMIF(Invoices!U:V,A1049,Invoices!V:V)/COUNTIF(Invoices!U:V,A1049),0),IF(COUNTIF(Invoices!W:X,A1049)&lt;&gt;0,IF(COUNTIF(Invoices!W:X,A1049)&lt;&gt;0,SUMIF(Invoices!W:X,A1049,Invoices!X:X)/COUNTIF(Invoices!W:X,A1049),0),IF(COUNTIF(Invoices!Y:Z,A1049)&lt;&gt;0,IF(COUNTIF(Invoices!Y:Z,A1049)&lt;&gt;0,SUMIF(Invoices!Y:Z,A1049,Invoices!Z:Z)/COUNTIF(Invoices!Y:Z,A1049),0),IF(COUNTIF(Invoices!AA:AB,A1049)&lt;&gt;0,IF(COUNTIF(Invoices!AA:AB,A1049)&lt;&gt;0,SUMIF(Invoices!AA:AB,A1049,Invoices!AB:AB)/COUNTIF(Invoices!AA:AB,A1049),0),IF(COUNTIF(Invoices!AC:AD,A1049)&lt;&gt;0,IF(COUNTIF(Invoices!AC:AD,A1049)&lt;&gt;0,SUMIF(Invoices!AC:AD,A1049,Invoices!AD:AD)/COUNTIF(Invoices!AC:AD,A1049),0),IF(COUNTIF(Invoices!AE:AF,A1049)&lt;&gt;0,IF(COUNTIF(Invoices!AE:AF,A1049)&lt;&gt;0,SUMIF(Invoices!AE:AF,A1049,Invoices!AF:AF)/COUNTIF(Invoices!AE:AF,A1049),0),IF(COUNTIF(Invoices!AG:AH,A1049)&lt;&gt;0,IF(COUNTIF(Invoices!AG:AH,A1049)&lt;&gt;0,SUMIF(Invoices!AG:AH,A1049,Invoices!AH:AH)/COUNTIF(Invoices!AG:AH,A1049),0),IF(COUNTIF(Invoices!AI:AJ,A1049)&lt;&gt;0,IF(COUNTIF(Invoices!AI:AJ,A1049)&lt;&gt;0,SUMIF(Invoices!AI:AJ,A1049,Invoices!AJ:AJ)/COUNTIF(Invoices!AI:AJ,A1049),0),IF(COUNTIF(Invoices!AK:AL,A1049)&lt;&gt;0,IF(COUNTIF(Invoices!AK:AL,A1049)&lt;&gt;0,SUMIF(Invoices!AK:AL,A1049,Invoices!AL:AL)/COUNTIF(Invoices!AK:AL,A1049),0),IF(COUNTIF(Invoices!AM:AN,A1049)&lt;&gt;0,IF(COUNTIF(Invoices!AM:AN,A1049)&lt;&gt;0,SUMIF(Invoices!AM:AN,A1049,Invoices!AN:AN)/COUNTIF(Invoices!AM:AN,A1049),0),"Not Available")))))))))))))))</f>
        <v>Not Available</v>
      </c>
    </row>
    <row r="1050" spans="1:5" ht="13" x14ac:dyDescent="0.15">
      <c r="A1050" s="6" t="s">
        <v>2258</v>
      </c>
      <c r="C1050" s="6" t="s">
        <v>1067</v>
      </c>
      <c r="D1050" s="6" t="s">
        <v>1068</v>
      </c>
      <c r="E1050">
        <f ca="1">IF(COUNTIF(Invoices!K:L,A1050)&lt;&gt;0,IF(COUNTIF(Invoices!K:L,A1050)&lt;&gt;0,SUMIF(Invoices!K:L,A1050,Invoices!L:L)/COUNTIF(Invoices!K:L,A1050),0),IF(COUNTIF(Invoices!M:N,A1050)&lt;&gt;0,IF(COUNTIF(Invoices!M:N,A1050)&lt;&gt;0,SUMIF(Invoices!M:N,A1050,Invoices!N:N)/COUNTIF(Invoices!M:N,A1050),0),IF(COUNTIF(Invoices!O:P,A1050)&lt;&gt;0,IF(COUNTIF(Invoices!O:P,A1050)&lt;&gt;0,SUMIF(Invoices!O:P,A1050,Invoices!P:P)/COUNTIF(Invoices!O:P,A1050),0),IF(COUNTIF(Invoices!Q:R,A1050)&lt;&gt;0,IF(COUNTIF(Invoices!Q:R,A1050)&lt;&gt;0,SUMIF(Invoices!Q:R,A1050,Invoices!R:R)/COUNTIF(Invoices!Q:R,A1050),0),IF(COUNTIF(Invoices!S:T,A1050)&lt;&gt;0,IF(COUNTIF(Invoices!S:T,A1050)&lt;&gt;0,SUMIF(Invoices!S:T,A1050,Invoices!T:T)/COUNTIF(Invoices!S:T,A1050),0),IF(COUNTIF(Invoices!U:V,A1050)&lt;&gt;0,IF(COUNTIF(Invoices!U:V,A1050)&lt;&gt;0,SUMIF(Invoices!U:V,A1050,Invoices!V:V)/COUNTIF(Invoices!U:V,A1050),0),IF(COUNTIF(Invoices!W:X,A1050)&lt;&gt;0,IF(COUNTIF(Invoices!W:X,A1050)&lt;&gt;0,SUMIF(Invoices!W:X,A1050,Invoices!X:X)/COUNTIF(Invoices!W:X,A1050),0),IF(COUNTIF(Invoices!Y:Z,A1050)&lt;&gt;0,IF(COUNTIF(Invoices!Y:Z,A1050)&lt;&gt;0,SUMIF(Invoices!Y:Z,A1050,Invoices!Z:Z)/COUNTIF(Invoices!Y:Z,A1050),0),IF(COUNTIF(Invoices!AA:AB,A1050)&lt;&gt;0,IF(COUNTIF(Invoices!AA:AB,A1050)&lt;&gt;0,SUMIF(Invoices!AA:AB,A1050,Invoices!AB:AB)/COUNTIF(Invoices!AA:AB,A1050),0),IF(COUNTIF(Invoices!AC:AD,A1050)&lt;&gt;0,IF(COUNTIF(Invoices!AC:AD,A1050)&lt;&gt;0,SUMIF(Invoices!AC:AD,A1050,Invoices!AD:AD)/COUNTIF(Invoices!AC:AD,A1050),0),IF(COUNTIF(Invoices!AE:AF,A1050)&lt;&gt;0,IF(COUNTIF(Invoices!AE:AF,A1050)&lt;&gt;0,SUMIF(Invoices!AE:AF,A1050,Invoices!AF:AF)/COUNTIF(Invoices!AE:AF,A1050),0),IF(COUNTIF(Invoices!AG:AH,A1050)&lt;&gt;0,IF(COUNTIF(Invoices!AG:AH,A1050)&lt;&gt;0,SUMIF(Invoices!AG:AH,A1050,Invoices!AH:AH)/COUNTIF(Invoices!AG:AH,A1050),0),IF(COUNTIF(Invoices!AI:AJ,A1050)&lt;&gt;0,IF(COUNTIF(Invoices!AI:AJ,A1050)&lt;&gt;0,SUMIF(Invoices!AI:AJ,A1050,Invoices!AJ:AJ)/COUNTIF(Invoices!AI:AJ,A1050),0),IF(COUNTIF(Invoices!AK:AL,A1050)&lt;&gt;0,IF(COUNTIF(Invoices!AK:AL,A1050)&lt;&gt;0,SUMIF(Invoices!AK:AL,A1050,Invoices!AL:AL)/COUNTIF(Invoices!AK:AL,A1050),0),IF(COUNTIF(Invoices!AM:AN,A1050)&lt;&gt;0,IF(COUNTIF(Invoices!AM:AN,A1050)&lt;&gt;0,SUMIF(Invoices!AM:AN,A1050,Invoices!AN:AN)/COUNTIF(Invoices!AM:AN,A1050),0),"Not Available")))))))))))))))</f>
        <v>0.99</v>
      </c>
    </row>
    <row r="1051" spans="1:5" ht="13" x14ac:dyDescent="0.15">
      <c r="A1051" s="6" t="s">
        <v>2259</v>
      </c>
      <c r="B1051" s="6" t="s">
        <v>2260</v>
      </c>
      <c r="C1051" s="6" t="s">
        <v>735</v>
      </c>
      <c r="D1051" s="6" t="s">
        <v>736</v>
      </c>
      <c r="E1051" t="str">
        <f>IF(COUNTIF(Invoices!K:L,A1051)&lt;&gt;0,IF(COUNTIF(Invoices!K:L,A1051)&lt;&gt;0,SUMIF(Invoices!K:L,A1051,Invoices!L:L)/COUNTIF(Invoices!K:L,A1051),0),IF(COUNTIF(Invoices!M:N,A1051)&lt;&gt;0,IF(COUNTIF(Invoices!M:N,A1051)&lt;&gt;0,SUMIF(Invoices!M:N,A1051,Invoices!N:N)/COUNTIF(Invoices!M:N,A1051),0),IF(COUNTIF(Invoices!O:P,A1051)&lt;&gt;0,IF(COUNTIF(Invoices!O:P,A1051)&lt;&gt;0,SUMIF(Invoices!O:P,A1051,Invoices!P:P)/COUNTIF(Invoices!O:P,A1051),0),IF(COUNTIF(Invoices!Q:R,A1051)&lt;&gt;0,IF(COUNTIF(Invoices!Q:R,A1051)&lt;&gt;0,SUMIF(Invoices!Q:R,A1051,Invoices!R:R)/COUNTIF(Invoices!Q:R,A1051),0),IF(COUNTIF(Invoices!S:T,A1051)&lt;&gt;0,IF(COUNTIF(Invoices!S:T,A1051)&lt;&gt;0,SUMIF(Invoices!S:T,A1051,Invoices!T:T)/COUNTIF(Invoices!S:T,A1051),0),IF(COUNTIF(Invoices!U:V,A1051)&lt;&gt;0,IF(COUNTIF(Invoices!U:V,A1051)&lt;&gt;0,SUMIF(Invoices!U:V,A1051,Invoices!V:V)/COUNTIF(Invoices!U:V,A1051),0),IF(COUNTIF(Invoices!W:X,A1051)&lt;&gt;0,IF(COUNTIF(Invoices!W:X,A1051)&lt;&gt;0,SUMIF(Invoices!W:X,A1051,Invoices!X:X)/COUNTIF(Invoices!W:X,A1051),0),IF(COUNTIF(Invoices!Y:Z,A1051)&lt;&gt;0,IF(COUNTIF(Invoices!Y:Z,A1051)&lt;&gt;0,SUMIF(Invoices!Y:Z,A1051,Invoices!Z:Z)/COUNTIF(Invoices!Y:Z,A1051),0),IF(COUNTIF(Invoices!AA:AB,A1051)&lt;&gt;0,IF(COUNTIF(Invoices!AA:AB,A1051)&lt;&gt;0,SUMIF(Invoices!AA:AB,A1051,Invoices!AB:AB)/COUNTIF(Invoices!AA:AB,A1051),0),IF(COUNTIF(Invoices!AC:AD,A1051)&lt;&gt;0,IF(COUNTIF(Invoices!AC:AD,A1051)&lt;&gt;0,SUMIF(Invoices!AC:AD,A1051,Invoices!AD:AD)/COUNTIF(Invoices!AC:AD,A1051),0),IF(COUNTIF(Invoices!AE:AF,A1051)&lt;&gt;0,IF(COUNTIF(Invoices!AE:AF,A1051)&lt;&gt;0,SUMIF(Invoices!AE:AF,A1051,Invoices!AF:AF)/COUNTIF(Invoices!AE:AF,A1051),0),IF(COUNTIF(Invoices!AG:AH,A1051)&lt;&gt;0,IF(COUNTIF(Invoices!AG:AH,A1051)&lt;&gt;0,SUMIF(Invoices!AG:AH,A1051,Invoices!AH:AH)/COUNTIF(Invoices!AG:AH,A1051),0),IF(COUNTIF(Invoices!AI:AJ,A1051)&lt;&gt;0,IF(COUNTIF(Invoices!AI:AJ,A1051)&lt;&gt;0,SUMIF(Invoices!AI:AJ,A1051,Invoices!AJ:AJ)/COUNTIF(Invoices!AI:AJ,A1051),0),IF(COUNTIF(Invoices!AK:AL,A1051)&lt;&gt;0,IF(COUNTIF(Invoices!AK:AL,A1051)&lt;&gt;0,SUMIF(Invoices!AK:AL,A1051,Invoices!AL:AL)/COUNTIF(Invoices!AK:AL,A1051),0),IF(COUNTIF(Invoices!AM:AN,A1051)&lt;&gt;0,IF(COUNTIF(Invoices!AM:AN,A1051)&lt;&gt;0,SUMIF(Invoices!AM:AN,A1051,Invoices!AN:AN)/COUNTIF(Invoices!AM:AN,A1051),0),"Not Available")))))))))))))))</f>
        <v>Not Available</v>
      </c>
    </row>
    <row r="1052" spans="1:5" ht="13" x14ac:dyDescent="0.15">
      <c r="A1052" s="6" t="s">
        <v>2261</v>
      </c>
      <c r="B1052" s="6" t="s">
        <v>2262</v>
      </c>
      <c r="C1052" s="6" t="s">
        <v>916</v>
      </c>
      <c r="D1052" s="6" t="s">
        <v>810</v>
      </c>
      <c r="E1052">
        <f ca="1">IF(COUNTIF(Invoices!K:L,A1052)&lt;&gt;0,IF(COUNTIF(Invoices!K:L,A1052)&lt;&gt;0,SUMIF(Invoices!K:L,A1052,Invoices!L:L)/COUNTIF(Invoices!K:L,A1052),0),IF(COUNTIF(Invoices!M:N,A1052)&lt;&gt;0,IF(COUNTIF(Invoices!M:N,A1052)&lt;&gt;0,SUMIF(Invoices!M:N,A1052,Invoices!N:N)/COUNTIF(Invoices!M:N,A1052),0),IF(COUNTIF(Invoices!O:P,A1052)&lt;&gt;0,IF(COUNTIF(Invoices!O:P,A1052)&lt;&gt;0,SUMIF(Invoices!O:P,A1052,Invoices!P:P)/COUNTIF(Invoices!O:P,A1052),0),IF(COUNTIF(Invoices!Q:R,A1052)&lt;&gt;0,IF(COUNTIF(Invoices!Q:R,A1052)&lt;&gt;0,SUMIF(Invoices!Q:R,A1052,Invoices!R:R)/COUNTIF(Invoices!Q:R,A1052),0),IF(COUNTIF(Invoices!S:T,A1052)&lt;&gt;0,IF(COUNTIF(Invoices!S:T,A1052)&lt;&gt;0,SUMIF(Invoices!S:T,A1052,Invoices!T:T)/COUNTIF(Invoices!S:T,A1052),0),IF(COUNTIF(Invoices!U:V,A1052)&lt;&gt;0,IF(COUNTIF(Invoices!U:V,A1052)&lt;&gt;0,SUMIF(Invoices!U:V,A1052,Invoices!V:V)/COUNTIF(Invoices!U:V,A1052),0),IF(COUNTIF(Invoices!W:X,A1052)&lt;&gt;0,IF(COUNTIF(Invoices!W:X,A1052)&lt;&gt;0,SUMIF(Invoices!W:X,A1052,Invoices!X:X)/COUNTIF(Invoices!W:X,A1052),0),IF(COUNTIF(Invoices!Y:Z,A1052)&lt;&gt;0,IF(COUNTIF(Invoices!Y:Z,A1052)&lt;&gt;0,SUMIF(Invoices!Y:Z,A1052,Invoices!Z:Z)/COUNTIF(Invoices!Y:Z,A1052),0),IF(COUNTIF(Invoices!AA:AB,A1052)&lt;&gt;0,IF(COUNTIF(Invoices!AA:AB,A1052)&lt;&gt;0,SUMIF(Invoices!AA:AB,A1052,Invoices!AB:AB)/COUNTIF(Invoices!AA:AB,A1052),0),IF(COUNTIF(Invoices!AC:AD,A1052)&lt;&gt;0,IF(COUNTIF(Invoices!AC:AD,A1052)&lt;&gt;0,SUMIF(Invoices!AC:AD,A1052,Invoices!AD:AD)/COUNTIF(Invoices!AC:AD,A1052),0),IF(COUNTIF(Invoices!AE:AF,A1052)&lt;&gt;0,IF(COUNTIF(Invoices!AE:AF,A1052)&lt;&gt;0,SUMIF(Invoices!AE:AF,A1052,Invoices!AF:AF)/COUNTIF(Invoices!AE:AF,A1052),0),IF(COUNTIF(Invoices!AG:AH,A1052)&lt;&gt;0,IF(COUNTIF(Invoices!AG:AH,A1052)&lt;&gt;0,SUMIF(Invoices!AG:AH,A1052,Invoices!AH:AH)/COUNTIF(Invoices!AG:AH,A1052),0),IF(COUNTIF(Invoices!AI:AJ,A1052)&lt;&gt;0,IF(COUNTIF(Invoices!AI:AJ,A1052)&lt;&gt;0,SUMIF(Invoices!AI:AJ,A1052,Invoices!AJ:AJ)/COUNTIF(Invoices!AI:AJ,A1052),0),IF(COUNTIF(Invoices!AK:AL,A1052)&lt;&gt;0,IF(COUNTIF(Invoices!AK:AL,A1052)&lt;&gt;0,SUMIF(Invoices!AK:AL,A1052,Invoices!AL:AL)/COUNTIF(Invoices!AK:AL,A1052),0),IF(COUNTIF(Invoices!AM:AN,A1052)&lt;&gt;0,IF(COUNTIF(Invoices!AM:AN,A1052)&lt;&gt;0,SUMIF(Invoices!AM:AN,A1052,Invoices!AN:AN)/COUNTIF(Invoices!AM:AN,A1052),0),"Not Available")))))))))))))))</f>
        <v>0.99</v>
      </c>
    </row>
    <row r="1053" spans="1:5" ht="13" x14ac:dyDescent="0.15">
      <c r="A1053" s="6" t="s">
        <v>2263</v>
      </c>
      <c r="B1053" s="6" t="s">
        <v>1007</v>
      </c>
      <c r="C1053" s="6" t="s">
        <v>1008</v>
      </c>
      <c r="D1053" s="6" t="s">
        <v>681</v>
      </c>
      <c r="E1053" t="str">
        <f>IF(COUNTIF(Invoices!K:L,A1053)&lt;&gt;0,IF(COUNTIF(Invoices!K:L,A1053)&lt;&gt;0,SUMIF(Invoices!K:L,A1053,Invoices!L:L)/COUNTIF(Invoices!K:L,A1053),0),IF(COUNTIF(Invoices!M:N,A1053)&lt;&gt;0,IF(COUNTIF(Invoices!M:N,A1053)&lt;&gt;0,SUMIF(Invoices!M:N,A1053,Invoices!N:N)/COUNTIF(Invoices!M:N,A1053),0),IF(COUNTIF(Invoices!O:P,A1053)&lt;&gt;0,IF(COUNTIF(Invoices!O:P,A1053)&lt;&gt;0,SUMIF(Invoices!O:P,A1053,Invoices!P:P)/COUNTIF(Invoices!O:P,A1053),0),IF(COUNTIF(Invoices!Q:R,A1053)&lt;&gt;0,IF(COUNTIF(Invoices!Q:R,A1053)&lt;&gt;0,SUMIF(Invoices!Q:R,A1053,Invoices!R:R)/COUNTIF(Invoices!Q:R,A1053),0),IF(COUNTIF(Invoices!S:T,A1053)&lt;&gt;0,IF(COUNTIF(Invoices!S:T,A1053)&lt;&gt;0,SUMIF(Invoices!S:T,A1053,Invoices!T:T)/COUNTIF(Invoices!S:T,A1053),0),IF(COUNTIF(Invoices!U:V,A1053)&lt;&gt;0,IF(COUNTIF(Invoices!U:V,A1053)&lt;&gt;0,SUMIF(Invoices!U:V,A1053,Invoices!V:V)/COUNTIF(Invoices!U:V,A1053),0),IF(COUNTIF(Invoices!W:X,A1053)&lt;&gt;0,IF(COUNTIF(Invoices!W:X,A1053)&lt;&gt;0,SUMIF(Invoices!W:X,A1053,Invoices!X:X)/COUNTIF(Invoices!W:X,A1053),0),IF(COUNTIF(Invoices!Y:Z,A1053)&lt;&gt;0,IF(COUNTIF(Invoices!Y:Z,A1053)&lt;&gt;0,SUMIF(Invoices!Y:Z,A1053,Invoices!Z:Z)/COUNTIF(Invoices!Y:Z,A1053),0),IF(COUNTIF(Invoices!AA:AB,A1053)&lt;&gt;0,IF(COUNTIF(Invoices!AA:AB,A1053)&lt;&gt;0,SUMIF(Invoices!AA:AB,A1053,Invoices!AB:AB)/COUNTIF(Invoices!AA:AB,A1053),0),IF(COUNTIF(Invoices!AC:AD,A1053)&lt;&gt;0,IF(COUNTIF(Invoices!AC:AD,A1053)&lt;&gt;0,SUMIF(Invoices!AC:AD,A1053,Invoices!AD:AD)/COUNTIF(Invoices!AC:AD,A1053),0),IF(COUNTIF(Invoices!AE:AF,A1053)&lt;&gt;0,IF(COUNTIF(Invoices!AE:AF,A1053)&lt;&gt;0,SUMIF(Invoices!AE:AF,A1053,Invoices!AF:AF)/COUNTIF(Invoices!AE:AF,A1053),0),IF(COUNTIF(Invoices!AG:AH,A1053)&lt;&gt;0,IF(COUNTIF(Invoices!AG:AH,A1053)&lt;&gt;0,SUMIF(Invoices!AG:AH,A1053,Invoices!AH:AH)/COUNTIF(Invoices!AG:AH,A1053),0),IF(COUNTIF(Invoices!AI:AJ,A1053)&lt;&gt;0,IF(COUNTIF(Invoices!AI:AJ,A1053)&lt;&gt;0,SUMIF(Invoices!AI:AJ,A1053,Invoices!AJ:AJ)/COUNTIF(Invoices!AI:AJ,A1053),0),IF(COUNTIF(Invoices!AK:AL,A1053)&lt;&gt;0,IF(COUNTIF(Invoices!AK:AL,A1053)&lt;&gt;0,SUMIF(Invoices!AK:AL,A1053,Invoices!AL:AL)/COUNTIF(Invoices!AK:AL,A1053),0),IF(COUNTIF(Invoices!AM:AN,A1053)&lt;&gt;0,IF(COUNTIF(Invoices!AM:AN,A1053)&lt;&gt;0,SUMIF(Invoices!AM:AN,A1053,Invoices!AN:AN)/COUNTIF(Invoices!AM:AN,A1053),0),"Not Available")))))))))))))))</f>
        <v>Not Available</v>
      </c>
    </row>
    <row r="1054" spans="1:5" ht="13" x14ac:dyDescent="0.15">
      <c r="A1054" s="6" t="s">
        <v>2264</v>
      </c>
      <c r="B1054" s="6" t="s">
        <v>2265</v>
      </c>
      <c r="C1054" s="6" t="s">
        <v>1150</v>
      </c>
      <c r="D1054" s="6" t="s">
        <v>1151</v>
      </c>
      <c r="E1054" t="str">
        <f>IF(COUNTIF(Invoices!K:L,A1054)&lt;&gt;0,IF(COUNTIF(Invoices!K:L,A1054)&lt;&gt;0,SUMIF(Invoices!K:L,A1054,Invoices!L:L)/COUNTIF(Invoices!K:L,A1054),0),IF(COUNTIF(Invoices!M:N,A1054)&lt;&gt;0,IF(COUNTIF(Invoices!M:N,A1054)&lt;&gt;0,SUMIF(Invoices!M:N,A1054,Invoices!N:N)/COUNTIF(Invoices!M:N,A1054),0),IF(COUNTIF(Invoices!O:P,A1054)&lt;&gt;0,IF(COUNTIF(Invoices!O:P,A1054)&lt;&gt;0,SUMIF(Invoices!O:P,A1054,Invoices!P:P)/COUNTIF(Invoices!O:P,A1054),0),IF(COUNTIF(Invoices!Q:R,A1054)&lt;&gt;0,IF(COUNTIF(Invoices!Q:R,A1054)&lt;&gt;0,SUMIF(Invoices!Q:R,A1054,Invoices!R:R)/COUNTIF(Invoices!Q:R,A1054),0),IF(COUNTIF(Invoices!S:T,A1054)&lt;&gt;0,IF(COUNTIF(Invoices!S:T,A1054)&lt;&gt;0,SUMIF(Invoices!S:T,A1054,Invoices!T:T)/COUNTIF(Invoices!S:T,A1054),0),IF(COUNTIF(Invoices!U:V,A1054)&lt;&gt;0,IF(COUNTIF(Invoices!U:V,A1054)&lt;&gt;0,SUMIF(Invoices!U:V,A1054,Invoices!V:V)/COUNTIF(Invoices!U:V,A1054),0),IF(COUNTIF(Invoices!W:X,A1054)&lt;&gt;0,IF(COUNTIF(Invoices!W:X,A1054)&lt;&gt;0,SUMIF(Invoices!W:X,A1054,Invoices!X:X)/COUNTIF(Invoices!W:X,A1054),0),IF(COUNTIF(Invoices!Y:Z,A1054)&lt;&gt;0,IF(COUNTIF(Invoices!Y:Z,A1054)&lt;&gt;0,SUMIF(Invoices!Y:Z,A1054,Invoices!Z:Z)/COUNTIF(Invoices!Y:Z,A1054),0),IF(COUNTIF(Invoices!AA:AB,A1054)&lt;&gt;0,IF(COUNTIF(Invoices!AA:AB,A1054)&lt;&gt;0,SUMIF(Invoices!AA:AB,A1054,Invoices!AB:AB)/COUNTIF(Invoices!AA:AB,A1054),0),IF(COUNTIF(Invoices!AC:AD,A1054)&lt;&gt;0,IF(COUNTIF(Invoices!AC:AD,A1054)&lt;&gt;0,SUMIF(Invoices!AC:AD,A1054,Invoices!AD:AD)/COUNTIF(Invoices!AC:AD,A1054),0),IF(COUNTIF(Invoices!AE:AF,A1054)&lt;&gt;0,IF(COUNTIF(Invoices!AE:AF,A1054)&lt;&gt;0,SUMIF(Invoices!AE:AF,A1054,Invoices!AF:AF)/COUNTIF(Invoices!AE:AF,A1054),0),IF(COUNTIF(Invoices!AG:AH,A1054)&lt;&gt;0,IF(COUNTIF(Invoices!AG:AH,A1054)&lt;&gt;0,SUMIF(Invoices!AG:AH,A1054,Invoices!AH:AH)/COUNTIF(Invoices!AG:AH,A1054),0),IF(COUNTIF(Invoices!AI:AJ,A1054)&lt;&gt;0,IF(COUNTIF(Invoices!AI:AJ,A1054)&lt;&gt;0,SUMIF(Invoices!AI:AJ,A1054,Invoices!AJ:AJ)/COUNTIF(Invoices!AI:AJ,A1054),0),IF(COUNTIF(Invoices!AK:AL,A1054)&lt;&gt;0,IF(COUNTIF(Invoices!AK:AL,A1054)&lt;&gt;0,SUMIF(Invoices!AK:AL,A1054,Invoices!AL:AL)/COUNTIF(Invoices!AK:AL,A1054),0),IF(COUNTIF(Invoices!AM:AN,A1054)&lt;&gt;0,IF(COUNTIF(Invoices!AM:AN,A1054)&lt;&gt;0,SUMIF(Invoices!AM:AN,A1054,Invoices!AN:AN)/COUNTIF(Invoices!AM:AN,A1054),0),"Not Available")))))))))))))))</f>
        <v>Not Available</v>
      </c>
    </row>
    <row r="1055" spans="1:5" ht="13" x14ac:dyDescent="0.15">
      <c r="A1055" s="6" t="s">
        <v>2266</v>
      </c>
      <c r="C1055" s="6" t="s">
        <v>1443</v>
      </c>
      <c r="D1055" s="6" t="s">
        <v>574</v>
      </c>
      <c r="E1055">
        <f ca="1">IF(COUNTIF(Invoices!K:L,A1055)&lt;&gt;0,IF(COUNTIF(Invoices!K:L,A1055)&lt;&gt;0,SUMIF(Invoices!K:L,A1055,Invoices!L:L)/COUNTIF(Invoices!K:L,A1055),0),IF(COUNTIF(Invoices!M:N,A1055)&lt;&gt;0,IF(COUNTIF(Invoices!M:N,A1055)&lt;&gt;0,SUMIF(Invoices!M:N,A1055,Invoices!N:N)/COUNTIF(Invoices!M:N,A1055),0),IF(COUNTIF(Invoices!O:P,A1055)&lt;&gt;0,IF(COUNTIF(Invoices!O:P,A1055)&lt;&gt;0,SUMIF(Invoices!O:P,A1055,Invoices!P:P)/COUNTIF(Invoices!O:P,A1055),0),IF(COUNTIF(Invoices!Q:R,A1055)&lt;&gt;0,IF(COUNTIF(Invoices!Q:R,A1055)&lt;&gt;0,SUMIF(Invoices!Q:R,A1055,Invoices!R:R)/COUNTIF(Invoices!Q:R,A1055),0),IF(COUNTIF(Invoices!S:T,A1055)&lt;&gt;0,IF(COUNTIF(Invoices!S:T,A1055)&lt;&gt;0,SUMIF(Invoices!S:T,A1055,Invoices!T:T)/COUNTIF(Invoices!S:T,A1055),0),IF(COUNTIF(Invoices!U:V,A1055)&lt;&gt;0,IF(COUNTIF(Invoices!U:V,A1055)&lt;&gt;0,SUMIF(Invoices!U:V,A1055,Invoices!V:V)/COUNTIF(Invoices!U:V,A1055),0),IF(COUNTIF(Invoices!W:X,A1055)&lt;&gt;0,IF(COUNTIF(Invoices!W:X,A1055)&lt;&gt;0,SUMIF(Invoices!W:X,A1055,Invoices!X:X)/COUNTIF(Invoices!W:X,A1055),0),IF(COUNTIF(Invoices!Y:Z,A1055)&lt;&gt;0,IF(COUNTIF(Invoices!Y:Z,A1055)&lt;&gt;0,SUMIF(Invoices!Y:Z,A1055,Invoices!Z:Z)/COUNTIF(Invoices!Y:Z,A1055),0),IF(COUNTIF(Invoices!AA:AB,A1055)&lt;&gt;0,IF(COUNTIF(Invoices!AA:AB,A1055)&lt;&gt;0,SUMIF(Invoices!AA:AB,A1055,Invoices!AB:AB)/COUNTIF(Invoices!AA:AB,A1055),0),IF(COUNTIF(Invoices!AC:AD,A1055)&lt;&gt;0,IF(COUNTIF(Invoices!AC:AD,A1055)&lt;&gt;0,SUMIF(Invoices!AC:AD,A1055,Invoices!AD:AD)/COUNTIF(Invoices!AC:AD,A1055),0),IF(COUNTIF(Invoices!AE:AF,A1055)&lt;&gt;0,IF(COUNTIF(Invoices!AE:AF,A1055)&lt;&gt;0,SUMIF(Invoices!AE:AF,A1055,Invoices!AF:AF)/COUNTIF(Invoices!AE:AF,A1055),0),IF(COUNTIF(Invoices!AG:AH,A1055)&lt;&gt;0,IF(COUNTIF(Invoices!AG:AH,A1055)&lt;&gt;0,SUMIF(Invoices!AG:AH,A1055,Invoices!AH:AH)/COUNTIF(Invoices!AG:AH,A1055),0),IF(COUNTIF(Invoices!AI:AJ,A1055)&lt;&gt;0,IF(COUNTIF(Invoices!AI:AJ,A1055)&lt;&gt;0,SUMIF(Invoices!AI:AJ,A1055,Invoices!AJ:AJ)/COUNTIF(Invoices!AI:AJ,A1055),0),IF(COUNTIF(Invoices!AK:AL,A1055)&lt;&gt;0,IF(COUNTIF(Invoices!AK:AL,A1055)&lt;&gt;0,SUMIF(Invoices!AK:AL,A1055,Invoices!AL:AL)/COUNTIF(Invoices!AK:AL,A1055),0),IF(COUNTIF(Invoices!AM:AN,A1055)&lt;&gt;0,IF(COUNTIF(Invoices!AM:AN,A1055)&lt;&gt;0,SUMIF(Invoices!AM:AN,A1055,Invoices!AN:AN)/COUNTIF(Invoices!AM:AN,A1055),0),"Not Available")))))))))))))))</f>
        <v>0.99</v>
      </c>
    </row>
    <row r="1056" spans="1:5" ht="13" x14ac:dyDescent="0.15">
      <c r="A1056" s="6" t="s">
        <v>2267</v>
      </c>
      <c r="B1056" s="6" t="s">
        <v>1434</v>
      </c>
      <c r="C1056" s="6" t="s">
        <v>1435</v>
      </c>
      <c r="D1056" s="6" t="s">
        <v>1140</v>
      </c>
      <c r="E1056">
        <f ca="1">IF(COUNTIF(Invoices!K:L,A1056)&lt;&gt;0,IF(COUNTIF(Invoices!K:L,A1056)&lt;&gt;0,SUMIF(Invoices!K:L,A1056,Invoices!L:L)/COUNTIF(Invoices!K:L,A1056),0),IF(COUNTIF(Invoices!M:N,A1056)&lt;&gt;0,IF(COUNTIF(Invoices!M:N,A1056)&lt;&gt;0,SUMIF(Invoices!M:N,A1056,Invoices!N:N)/COUNTIF(Invoices!M:N,A1056),0),IF(COUNTIF(Invoices!O:P,A1056)&lt;&gt;0,IF(COUNTIF(Invoices!O:P,A1056)&lt;&gt;0,SUMIF(Invoices!O:P,A1056,Invoices!P:P)/COUNTIF(Invoices!O:P,A1056),0),IF(COUNTIF(Invoices!Q:R,A1056)&lt;&gt;0,IF(COUNTIF(Invoices!Q:R,A1056)&lt;&gt;0,SUMIF(Invoices!Q:R,A1056,Invoices!R:R)/COUNTIF(Invoices!Q:R,A1056),0),IF(COUNTIF(Invoices!S:T,A1056)&lt;&gt;0,IF(COUNTIF(Invoices!S:T,A1056)&lt;&gt;0,SUMIF(Invoices!S:T,A1056,Invoices!T:T)/COUNTIF(Invoices!S:T,A1056),0),IF(COUNTIF(Invoices!U:V,A1056)&lt;&gt;0,IF(COUNTIF(Invoices!U:V,A1056)&lt;&gt;0,SUMIF(Invoices!U:V,A1056,Invoices!V:V)/COUNTIF(Invoices!U:V,A1056),0),IF(COUNTIF(Invoices!W:X,A1056)&lt;&gt;0,IF(COUNTIF(Invoices!W:X,A1056)&lt;&gt;0,SUMIF(Invoices!W:X,A1056,Invoices!X:X)/COUNTIF(Invoices!W:X,A1056),0),IF(COUNTIF(Invoices!Y:Z,A1056)&lt;&gt;0,IF(COUNTIF(Invoices!Y:Z,A1056)&lt;&gt;0,SUMIF(Invoices!Y:Z,A1056,Invoices!Z:Z)/COUNTIF(Invoices!Y:Z,A1056),0),IF(COUNTIF(Invoices!AA:AB,A1056)&lt;&gt;0,IF(COUNTIF(Invoices!AA:AB,A1056)&lt;&gt;0,SUMIF(Invoices!AA:AB,A1056,Invoices!AB:AB)/COUNTIF(Invoices!AA:AB,A1056),0),IF(COUNTIF(Invoices!AC:AD,A1056)&lt;&gt;0,IF(COUNTIF(Invoices!AC:AD,A1056)&lt;&gt;0,SUMIF(Invoices!AC:AD,A1056,Invoices!AD:AD)/COUNTIF(Invoices!AC:AD,A1056),0),IF(COUNTIF(Invoices!AE:AF,A1056)&lt;&gt;0,IF(COUNTIF(Invoices!AE:AF,A1056)&lt;&gt;0,SUMIF(Invoices!AE:AF,A1056,Invoices!AF:AF)/COUNTIF(Invoices!AE:AF,A1056),0),IF(COUNTIF(Invoices!AG:AH,A1056)&lt;&gt;0,IF(COUNTIF(Invoices!AG:AH,A1056)&lt;&gt;0,SUMIF(Invoices!AG:AH,A1056,Invoices!AH:AH)/COUNTIF(Invoices!AG:AH,A1056),0),IF(COUNTIF(Invoices!AI:AJ,A1056)&lt;&gt;0,IF(COUNTIF(Invoices!AI:AJ,A1056)&lt;&gt;0,SUMIF(Invoices!AI:AJ,A1056,Invoices!AJ:AJ)/COUNTIF(Invoices!AI:AJ,A1056),0),IF(COUNTIF(Invoices!AK:AL,A1056)&lt;&gt;0,IF(COUNTIF(Invoices!AK:AL,A1056)&lt;&gt;0,SUMIF(Invoices!AK:AL,A1056,Invoices!AL:AL)/COUNTIF(Invoices!AK:AL,A1056),0),IF(COUNTIF(Invoices!AM:AN,A1056)&lt;&gt;0,IF(COUNTIF(Invoices!AM:AN,A1056)&lt;&gt;0,SUMIF(Invoices!AM:AN,A1056,Invoices!AN:AN)/COUNTIF(Invoices!AM:AN,A1056),0),"Not Available")))))))))))))))</f>
        <v>0.99</v>
      </c>
    </row>
    <row r="1057" spans="1:5" ht="13" x14ac:dyDescent="0.15">
      <c r="A1057" s="6" t="s">
        <v>2268</v>
      </c>
      <c r="B1057" s="6" t="s">
        <v>522</v>
      </c>
      <c r="C1057" s="6" t="s">
        <v>1764</v>
      </c>
      <c r="D1057" s="6" t="s">
        <v>522</v>
      </c>
      <c r="E1057">
        <f ca="1">IF(COUNTIF(Invoices!K:L,A1057)&lt;&gt;0,IF(COUNTIF(Invoices!K:L,A1057)&lt;&gt;0,SUMIF(Invoices!K:L,A1057,Invoices!L:L)/COUNTIF(Invoices!K:L,A1057),0),IF(COUNTIF(Invoices!M:N,A1057)&lt;&gt;0,IF(COUNTIF(Invoices!M:N,A1057)&lt;&gt;0,SUMIF(Invoices!M:N,A1057,Invoices!N:N)/COUNTIF(Invoices!M:N,A1057),0),IF(COUNTIF(Invoices!O:P,A1057)&lt;&gt;0,IF(COUNTIF(Invoices!O:P,A1057)&lt;&gt;0,SUMIF(Invoices!O:P,A1057,Invoices!P:P)/COUNTIF(Invoices!O:P,A1057),0),IF(COUNTIF(Invoices!Q:R,A1057)&lt;&gt;0,IF(COUNTIF(Invoices!Q:R,A1057)&lt;&gt;0,SUMIF(Invoices!Q:R,A1057,Invoices!R:R)/COUNTIF(Invoices!Q:R,A1057),0),IF(COUNTIF(Invoices!S:T,A1057)&lt;&gt;0,IF(COUNTIF(Invoices!S:T,A1057)&lt;&gt;0,SUMIF(Invoices!S:T,A1057,Invoices!T:T)/COUNTIF(Invoices!S:T,A1057),0),IF(COUNTIF(Invoices!U:V,A1057)&lt;&gt;0,IF(COUNTIF(Invoices!U:V,A1057)&lt;&gt;0,SUMIF(Invoices!U:V,A1057,Invoices!V:V)/COUNTIF(Invoices!U:V,A1057),0),IF(COUNTIF(Invoices!W:X,A1057)&lt;&gt;0,IF(COUNTIF(Invoices!W:X,A1057)&lt;&gt;0,SUMIF(Invoices!W:X,A1057,Invoices!X:X)/COUNTIF(Invoices!W:X,A1057),0),IF(COUNTIF(Invoices!Y:Z,A1057)&lt;&gt;0,IF(COUNTIF(Invoices!Y:Z,A1057)&lt;&gt;0,SUMIF(Invoices!Y:Z,A1057,Invoices!Z:Z)/COUNTIF(Invoices!Y:Z,A1057),0),IF(COUNTIF(Invoices!AA:AB,A1057)&lt;&gt;0,IF(COUNTIF(Invoices!AA:AB,A1057)&lt;&gt;0,SUMIF(Invoices!AA:AB,A1057,Invoices!AB:AB)/COUNTIF(Invoices!AA:AB,A1057),0),IF(COUNTIF(Invoices!AC:AD,A1057)&lt;&gt;0,IF(COUNTIF(Invoices!AC:AD,A1057)&lt;&gt;0,SUMIF(Invoices!AC:AD,A1057,Invoices!AD:AD)/COUNTIF(Invoices!AC:AD,A1057),0),IF(COUNTIF(Invoices!AE:AF,A1057)&lt;&gt;0,IF(COUNTIF(Invoices!AE:AF,A1057)&lt;&gt;0,SUMIF(Invoices!AE:AF,A1057,Invoices!AF:AF)/COUNTIF(Invoices!AE:AF,A1057),0),IF(COUNTIF(Invoices!AG:AH,A1057)&lt;&gt;0,IF(COUNTIF(Invoices!AG:AH,A1057)&lt;&gt;0,SUMIF(Invoices!AG:AH,A1057,Invoices!AH:AH)/COUNTIF(Invoices!AG:AH,A1057),0),IF(COUNTIF(Invoices!AI:AJ,A1057)&lt;&gt;0,IF(COUNTIF(Invoices!AI:AJ,A1057)&lt;&gt;0,SUMIF(Invoices!AI:AJ,A1057,Invoices!AJ:AJ)/COUNTIF(Invoices!AI:AJ,A1057),0),IF(COUNTIF(Invoices!AK:AL,A1057)&lt;&gt;0,IF(COUNTIF(Invoices!AK:AL,A1057)&lt;&gt;0,SUMIF(Invoices!AK:AL,A1057,Invoices!AL:AL)/COUNTIF(Invoices!AK:AL,A1057),0),IF(COUNTIF(Invoices!AM:AN,A1057)&lt;&gt;0,IF(COUNTIF(Invoices!AM:AN,A1057)&lt;&gt;0,SUMIF(Invoices!AM:AN,A1057,Invoices!AN:AN)/COUNTIF(Invoices!AM:AN,A1057),0),"Not Available")))))))))))))))</f>
        <v>0.99</v>
      </c>
    </row>
    <row r="1058" spans="1:5" ht="13" x14ac:dyDescent="0.15">
      <c r="A1058" s="6" t="s">
        <v>2269</v>
      </c>
      <c r="B1058" s="6" t="s">
        <v>734</v>
      </c>
      <c r="C1058" s="6" t="s">
        <v>735</v>
      </c>
      <c r="D1058" s="6" t="s">
        <v>736</v>
      </c>
      <c r="E1058">
        <f ca="1">IF(COUNTIF(Invoices!K:L,A1058)&lt;&gt;0,IF(COUNTIF(Invoices!K:L,A1058)&lt;&gt;0,SUMIF(Invoices!K:L,A1058,Invoices!L:L)/COUNTIF(Invoices!K:L,A1058),0),IF(COUNTIF(Invoices!M:N,A1058)&lt;&gt;0,IF(COUNTIF(Invoices!M:N,A1058)&lt;&gt;0,SUMIF(Invoices!M:N,A1058,Invoices!N:N)/COUNTIF(Invoices!M:N,A1058),0),IF(COUNTIF(Invoices!O:P,A1058)&lt;&gt;0,IF(COUNTIF(Invoices!O:P,A1058)&lt;&gt;0,SUMIF(Invoices!O:P,A1058,Invoices!P:P)/COUNTIF(Invoices!O:P,A1058),0),IF(COUNTIF(Invoices!Q:R,A1058)&lt;&gt;0,IF(COUNTIF(Invoices!Q:R,A1058)&lt;&gt;0,SUMIF(Invoices!Q:R,A1058,Invoices!R:R)/COUNTIF(Invoices!Q:R,A1058),0),IF(COUNTIF(Invoices!S:T,A1058)&lt;&gt;0,IF(COUNTIF(Invoices!S:T,A1058)&lt;&gt;0,SUMIF(Invoices!S:T,A1058,Invoices!T:T)/COUNTIF(Invoices!S:T,A1058),0),IF(COUNTIF(Invoices!U:V,A1058)&lt;&gt;0,IF(COUNTIF(Invoices!U:V,A1058)&lt;&gt;0,SUMIF(Invoices!U:V,A1058,Invoices!V:V)/COUNTIF(Invoices!U:V,A1058),0),IF(COUNTIF(Invoices!W:X,A1058)&lt;&gt;0,IF(COUNTIF(Invoices!W:X,A1058)&lt;&gt;0,SUMIF(Invoices!W:X,A1058,Invoices!X:X)/COUNTIF(Invoices!W:X,A1058),0),IF(COUNTIF(Invoices!Y:Z,A1058)&lt;&gt;0,IF(COUNTIF(Invoices!Y:Z,A1058)&lt;&gt;0,SUMIF(Invoices!Y:Z,A1058,Invoices!Z:Z)/COUNTIF(Invoices!Y:Z,A1058),0),IF(COUNTIF(Invoices!AA:AB,A1058)&lt;&gt;0,IF(COUNTIF(Invoices!AA:AB,A1058)&lt;&gt;0,SUMIF(Invoices!AA:AB,A1058,Invoices!AB:AB)/COUNTIF(Invoices!AA:AB,A1058),0),IF(COUNTIF(Invoices!AC:AD,A1058)&lt;&gt;0,IF(COUNTIF(Invoices!AC:AD,A1058)&lt;&gt;0,SUMIF(Invoices!AC:AD,A1058,Invoices!AD:AD)/COUNTIF(Invoices!AC:AD,A1058),0),IF(COUNTIF(Invoices!AE:AF,A1058)&lt;&gt;0,IF(COUNTIF(Invoices!AE:AF,A1058)&lt;&gt;0,SUMIF(Invoices!AE:AF,A1058,Invoices!AF:AF)/COUNTIF(Invoices!AE:AF,A1058),0),IF(COUNTIF(Invoices!AG:AH,A1058)&lt;&gt;0,IF(COUNTIF(Invoices!AG:AH,A1058)&lt;&gt;0,SUMIF(Invoices!AG:AH,A1058,Invoices!AH:AH)/COUNTIF(Invoices!AG:AH,A1058),0),IF(COUNTIF(Invoices!AI:AJ,A1058)&lt;&gt;0,IF(COUNTIF(Invoices!AI:AJ,A1058)&lt;&gt;0,SUMIF(Invoices!AI:AJ,A1058,Invoices!AJ:AJ)/COUNTIF(Invoices!AI:AJ,A1058),0),IF(COUNTIF(Invoices!AK:AL,A1058)&lt;&gt;0,IF(COUNTIF(Invoices!AK:AL,A1058)&lt;&gt;0,SUMIF(Invoices!AK:AL,A1058,Invoices!AL:AL)/COUNTIF(Invoices!AK:AL,A1058),0),IF(COUNTIF(Invoices!AM:AN,A1058)&lt;&gt;0,IF(COUNTIF(Invoices!AM:AN,A1058)&lt;&gt;0,SUMIF(Invoices!AM:AN,A1058,Invoices!AN:AN)/COUNTIF(Invoices!AM:AN,A1058),0),"Not Available")))))))))))))))</f>
        <v>0.99</v>
      </c>
    </row>
    <row r="1059" spans="1:5" ht="13" x14ac:dyDescent="0.15">
      <c r="A1059" s="6" t="s">
        <v>2270</v>
      </c>
      <c r="B1059" s="6" t="s">
        <v>808</v>
      </c>
      <c r="C1059" s="6" t="s">
        <v>809</v>
      </c>
      <c r="D1059" s="6" t="s">
        <v>810</v>
      </c>
      <c r="E1059">
        <f ca="1">IF(COUNTIF(Invoices!K:L,A1059)&lt;&gt;0,IF(COUNTIF(Invoices!K:L,A1059)&lt;&gt;0,SUMIF(Invoices!K:L,A1059,Invoices!L:L)/COUNTIF(Invoices!K:L,A1059),0),IF(COUNTIF(Invoices!M:N,A1059)&lt;&gt;0,IF(COUNTIF(Invoices!M:N,A1059)&lt;&gt;0,SUMIF(Invoices!M:N,A1059,Invoices!N:N)/COUNTIF(Invoices!M:N,A1059),0),IF(COUNTIF(Invoices!O:P,A1059)&lt;&gt;0,IF(COUNTIF(Invoices!O:P,A1059)&lt;&gt;0,SUMIF(Invoices!O:P,A1059,Invoices!P:P)/COUNTIF(Invoices!O:P,A1059),0),IF(COUNTIF(Invoices!Q:R,A1059)&lt;&gt;0,IF(COUNTIF(Invoices!Q:R,A1059)&lt;&gt;0,SUMIF(Invoices!Q:R,A1059,Invoices!R:R)/COUNTIF(Invoices!Q:R,A1059),0),IF(COUNTIF(Invoices!S:T,A1059)&lt;&gt;0,IF(COUNTIF(Invoices!S:T,A1059)&lt;&gt;0,SUMIF(Invoices!S:T,A1059,Invoices!T:T)/COUNTIF(Invoices!S:T,A1059),0),IF(COUNTIF(Invoices!U:V,A1059)&lt;&gt;0,IF(COUNTIF(Invoices!U:V,A1059)&lt;&gt;0,SUMIF(Invoices!U:V,A1059,Invoices!V:V)/COUNTIF(Invoices!U:V,A1059),0),IF(COUNTIF(Invoices!W:X,A1059)&lt;&gt;0,IF(COUNTIF(Invoices!W:X,A1059)&lt;&gt;0,SUMIF(Invoices!W:X,A1059,Invoices!X:X)/COUNTIF(Invoices!W:X,A1059),0),IF(COUNTIF(Invoices!Y:Z,A1059)&lt;&gt;0,IF(COUNTIF(Invoices!Y:Z,A1059)&lt;&gt;0,SUMIF(Invoices!Y:Z,A1059,Invoices!Z:Z)/COUNTIF(Invoices!Y:Z,A1059),0),IF(COUNTIF(Invoices!AA:AB,A1059)&lt;&gt;0,IF(COUNTIF(Invoices!AA:AB,A1059)&lt;&gt;0,SUMIF(Invoices!AA:AB,A1059,Invoices!AB:AB)/COUNTIF(Invoices!AA:AB,A1059),0),IF(COUNTIF(Invoices!AC:AD,A1059)&lt;&gt;0,IF(COUNTIF(Invoices!AC:AD,A1059)&lt;&gt;0,SUMIF(Invoices!AC:AD,A1059,Invoices!AD:AD)/COUNTIF(Invoices!AC:AD,A1059),0),IF(COUNTIF(Invoices!AE:AF,A1059)&lt;&gt;0,IF(COUNTIF(Invoices!AE:AF,A1059)&lt;&gt;0,SUMIF(Invoices!AE:AF,A1059,Invoices!AF:AF)/COUNTIF(Invoices!AE:AF,A1059),0),IF(COUNTIF(Invoices!AG:AH,A1059)&lt;&gt;0,IF(COUNTIF(Invoices!AG:AH,A1059)&lt;&gt;0,SUMIF(Invoices!AG:AH,A1059,Invoices!AH:AH)/COUNTIF(Invoices!AG:AH,A1059),0),IF(COUNTIF(Invoices!AI:AJ,A1059)&lt;&gt;0,IF(COUNTIF(Invoices!AI:AJ,A1059)&lt;&gt;0,SUMIF(Invoices!AI:AJ,A1059,Invoices!AJ:AJ)/COUNTIF(Invoices!AI:AJ,A1059),0),IF(COUNTIF(Invoices!AK:AL,A1059)&lt;&gt;0,IF(COUNTIF(Invoices!AK:AL,A1059)&lt;&gt;0,SUMIF(Invoices!AK:AL,A1059,Invoices!AL:AL)/COUNTIF(Invoices!AK:AL,A1059),0),IF(COUNTIF(Invoices!AM:AN,A1059)&lt;&gt;0,IF(COUNTIF(Invoices!AM:AN,A1059)&lt;&gt;0,SUMIF(Invoices!AM:AN,A1059,Invoices!AN:AN)/COUNTIF(Invoices!AM:AN,A1059),0),"Not Available")))))))))))))))</f>
        <v>0.99</v>
      </c>
    </row>
    <row r="1060" spans="1:5" ht="13" x14ac:dyDescent="0.15">
      <c r="A1060" s="6" t="s">
        <v>2271</v>
      </c>
      <c r="C1060" s="6" t="s">
        <v>666</v>
      </c>
      <c r="D1060" s="6" t="s">
        <v>667</v>
      </c>
      <c r="E1060">
        <f ca="1">IF(COUNTIF(Invoices!K:L,A1060)&lt;&gt;0,IF(COUNTIF(Invoices!K:L,A1060)&lt;&gt;0,SUMIF(Invoices!K:L,A1060,Invoices!L:L)/COUNTIF(Invoices!K:L,A1060),0),IF(COUNTIF(Invoices!M:N,A1060)&lt;&gt;0,IF(COUNTIF(Invoices!M:N,A1060)&lt;&gt;0,SUMIF(Invoices!M:N,A1060,Invoices!N:N)/COUNTIF(Invoices!M:N,A1060),0),IF(COUNTIF(Invoices!O:P,A1060)&lt;&gt;0,IF(COUNTIF(Invoices!O:P,A1060)&lt;&gt;0,SUMIF(Invoices!O:P,A1060,Invoices!P:P)/COUNTIF(Invoices!O:P,A1060),0),IF(COUNTIF(Invoices!Q:R,A1060)&lt;&gt;0,IF(COUNTIF(Invoices!Q:R,A1060)&lt;&gt;0,SUMIF(Invoices!Q:R,A1060,Invoices!R:R)/COUNTIF(Invoices!Q:R,A1060),0),IF(COUNTIF(Invoices!S:T,A1060)&lt;&gt;0,IF(COUNTIF(Invoices!S:T,A1060)&lt;&gt;0,SUMIF(Invoices!S:T,A1060,Invoices!T:T)/COUNTIF(Invoices!S:T,A1060),0),IF(COUNTIF(Invoices!U:V,A1060)&lt;&gt;0,IF(COUNTIF(Invoices!U:V,A1060)&lt;&gt;0,SUMIF(Invoices!U:V,A1060,Invoices!V:V)/COUNTIF(Invoices!U:V,A1060),0),IF(COUNTIF(Invoices!W:X,A1060)&lt;&gt;0,IF(COUNTIF(Invoices!W:X,A1060)&lt;&gt;0,SUMIF(Invoices!W:X,A1060,Invoices!X:X)/COUNTIF(Invoices!W:X,A1060),0),IF(COUNTIF(Invoices!Y:Z,A1060)&lt;&gt;0,IF(COUNTIF(Invoices!Y:Z,A1060)&lt;&gt;0,SUMIF(Invoices!Y:Z,A1060,Invoices!Z:Z)/COUNTIF(Invoices!Y:Z,A1060),0),IF(COUNTIF(Invoices!AA:AB,A1060)&lt;&gt;0,IF(COUNTIF(Invoices!AA:AB,A1060)&lt;&gt;0,SUMIF(Invoices!AA:AB,A1060,Invoices!AB:AB)/COUNTIF(Invoices!AA:AB,A1060),0),IF(COUNTIF(Invoices!AC:AD,A1060)&lt;&gt;0,IF(COUNTIF(Invoices!AC:AD,A1060)&lt;&gt;0,SUMIF(Invoices!AC:AD,A1060,Invoices!AD:AD)/COUNTIF(Invoices!AC:AD,A1060),0),IF(COUNTIF(Invoices!AE:AF,A1060)&lt;&gt;0,IF(COUNTIF(Invoices!AE:AF,A1060)&lt;&gt;0,SUMIF(Invoices!AE:AF,A1060,Invoices!AF:AF)/COUNTIF(Invoices!AE:AF,A1060),0),IF(COUNTIF(Invoices!AG:AH,A1060)&lt;&gt;0,IF(COUNTIF(Invoices!AG:AH,A1060)&lt;&gt;0,SUMIF(Invoices!AG:AH,A1060,Invoices!AH:AH)/COUNTIF(Invoices!AG:AH,A1060),0),IF(COUNTIF(Invoices!AI:AJ,A1060)&lt;&gt;0,IF(COUNTIF(Invoices!AI:AJ,A1060)&lt;&gt;0,SUMIF(Invoices!AI:AJ,A1060,Invoices!AJ:AJ)/COUNTIF(Invoices!AI:AJ,A1060),0),IF(COUNTIF(Invoices!AK:AL,A1060)&lt;&gt;0,IF(COUNTIF(Invoices!AK:AL,A1060)&lt;&gt;0,SUMIF(Invoices!AK:AL,A1060,Invoices!AL:AL)/COUNTIF(Invoices!AK:AL,A1060),0),IF(COUNTIF(Invoices!AM:AN,A1060)&lt;&gt;0,IF(COUNTIF(Invoices!AM:AN,A1060)&lt;&gt;0,SUMIF(Invoices!AM:AN,A1060,Invoices!AN:AN)/COUNTIF(Invoices!AM:AN,A1060),0),"Not Available")))))))))))))))</f>
        <v>0.99</v>
      </c>
    </row>
    <row r="1061" spans="1:5" ht="13" x14ac:dyDescent="0.15">
      <c r="A1061" s="6" t="s">
        <v>2272</v>
      </c>
      <c r="B1061" s="6" t="s">
        <v>904</v>
      </c>
      <c r="C1061" s="6" t="s">
        <v>905</v>
      </c>
      <c r="D1061" s="6" t="s">
        <v>906</v>
      </c>
      <c r="E1061">
        <f ca="1">IF(COUNTIF(Invoices!K:L,A1061)&lt;&gt;0,IF(COUNTIF(Invoices!K:L,A1061)&lt;&gt;0,SUMIF(Invoices!K:L,A1061,Invoices!L:L)/COUNTIF(Invoices!K:L,A1061),0),IF(COUNTIF(Invoices!M:N,A1061)&lt;&gt;0,IF(COUNTIF(Invoices!M:N,A1061)&lt;&gt;0,SUMIF(Invoices!M:N,A1061,Invoices!N:N)/COUNTIF(Invoices!M:N,A1061),0),IF(COUNTIF(Invoices!O:P,A1061)&lt;&gt;0,IF(COUNTIF(Invoices!O:P,A1061)&lt;&gt;0,SUMIF(Invoices!O:P,A1061,Invoices!P:P)/COUNTIF(Invoices!O:P,A1061),0),IF(COUNTIF(Invoices!Q:R,A1061)&lt;&gt;0,IF(COUNTIF(Invoices!Q:R,A1061)&lt;&gt;0,SUMIF(Invoices!Q:R,A1061,Invoices!R:R)/COUNTIF(Invoices!Q:R,A1061),0),IF(COUNTIF(Invoices!S:T,A1061)&lt;&gt;0,IF(COUNTIF(Invoices!S:T,A1061)&lt;&gt;0,SUMIF(Invoices!S:T,A1061,Invoices!T:T)/COUNTIF(Invoices!S:T,A1061),0),IF(COUNTIF(Invoices!U:V,A1061)&lt;&gt;0,IF(COUNTIF(Invoices!U:V,A1061)&lt;&gt;0,SUMIF(Invoices!U:V,A1061,Invoices!V:V)/COUNTIF(Invoices!U:V,A1061),0),IF(COUNTIF(Invoices!W:X,A1061)&lt;&gt;0,IF(COUNTIF(Invoices!W:X,A1061)&lt;&gt;0,SUMIF(Invoices!W:X,A1061,Invoices!X:X)/COUNTIF(Invoices!W:X,A1061),0),IF(COUNTIF(Invoices!Y:Z,A1061)&lt;&gt;0,IF(COUNTIF(Invoices!Y:Z,A1061)&lt;&gt;0,SUMIF(Invoices!Y:Z,A1061,Invoices!Z:Z)/COUNTIF(Invoices!Y:Z,A1061),0),IF(COUNTIF(Invoices!AA:AB,A1061)&lt;&gt;0,IF(COUNTIF(Invoices!AA:AB,A1061)&lt;&gt;0,SUMIF(Invoices!AA:AB,A1061,Invoices!AB:AB)/COUNTIF(Invoices!AA:AB,A1061),0),IF(COUNTIF(Invoices!AC:AD,A1061)&lt;&gt;0,IF(COUNTIF(Invoices!AC:AD,A1061)&lt;&gt;0,SUMIF(Invoices!AC:AD,A1061,Invoices!AD:AD)/COUNTIF(Invoices!AC:AD,A1061),0),IF(COUNTIF(Invoices!AE:AF,A1061)&lt;&gt;0,IF(COUNTIF(Invoices!AE:AF,A1061)&lt;&gt;0,SUMIF(Invoices!AE:AF,A1061,Invoices!AF:AF)/COUNTIF(Invoices!AE:AF,A1061),0),IF(COUNTIF(Invoices!AG:AH,A1061)&lt;&gt;0,IF(COUNTIF(Invoices!AG:AH,A1061)&lt;&gt;0,SUMIF(Invoices!AG:AH,A1061,Invoices!AH:AH)/COUNTIF(Invoices!AG:AH,A1061),0),IF(COUNTIF(Invoices!AI:AJ,A1061)&lt;&gt;0,IF(COUNTIF(Invoices!AI:AJ,A1061)&lt;&gt;0,SUMIF(Invoices!AI:AJ,A1061,Invoices!AJ:AJ)/COUNTIF(Invoices!AI:AJ,A1061),0),IF(COUNTIF(Invoices!AK:AL,A1061)&lt;&gt;0,IF(COUNTIF(Invoices!AK:AL,A1061)&lt;&gt;0,SUMIF(Invoices!AK:AL,A1061,Invoices!AL:AL)/COUNTIF(Invoices!AK:AL,A1061),0),IF(COUNTIF(Invoices!AM:AN,A1061)&lt;&gt;0,IF(COUNTIF(Invoices!AM:AN,A1061)&lt;&gt;0,SUMIF(Invoices!AM:AN,A1061,Invoices!AN:AN)/COUNTIF(Invoices!AM:AN,A1061),0),"Not Available")))))))))))))))</f>
        <v>0.99</v>
      </c>
    </row>
    <row r="1062" spans="1:5" ht="13" x14ac:dyDescent="0.15">
      <c r="A1062" s="6" t="s">
        <v>2273</v>
      </c>
      <c r="C1062" s="6" t="s">
        <v>706</v>
      </c>
      <c r="D1062" s="6" t="s">
        <v>707</v>
      </c>
      <c r="E1062">
        <f ca="1">IF(COUNTIF(Invoices!K:L,A1062)&lt;&gt;0,IF(COUNTIF(Invoices!K:L,A1062)&lt;&gt;0,SUMIF(Invoices!K:L,A1062,Invoices!L:L)/COUNTIF(Invoices!K:L,A1062),0),IF(COUNTIF(Invoices!M:N,A1062)&lt;&gt;0,IF(COUNTIF(Invoices!M:N,A1062)&lt;&gt;0,SUMIF(Invoices!M:N,A1062,Invoices!N:N)/COUNTIF(Invoices!M:N,A1062),0),IF(COUNTIF(Invoices!O:P,A1062)&lt;&gt;0,IF(COUNTIF(Invoices!O:P,A1062)&lt;&gt;0,SUMIF(Invoices!O:P,A1062,Invoices!P:P)/COUNTIF(Invoices!O:P,A1062),0),IF(COUNTIF(Invoices!Q:R,A1062)&lt;&gt;0,IF(COUNTIF(Invoices!Q:R,A1062)&lt;&gt;0,SUMIF(Invoices!Q:R,A1062,Invoices!R:R)/COUNTIF(Invoices!Q:R,A1062),0),IF(COUNTIF(Invoices!S:T,A1062)&lt;&gt;0,IF(COUNTIF(Invoices!S:T,A1062)&lt;&gt;0,SUMIF(Invoices!S:T,A1062,Invoices!T:T)/COUNTIF(Invoices!S:T,A1062),0),IF(COUNTIF(Invoices!U:V,A1062)&lt;&gt;0,IF(COUNTIF(Invoices!U:V,A1062)&lt;&gt;0,SUMIF(Invoices!U:V,A1062,Invoices!V:V)/COUNTIF(Invoices!U:V,A1062),0),IF(COUNTIF(Invoices!W:X,A1062)&lt;&gt;0,IF(COUNTIF(Invoices!W:X,A1062)&lt;&gt;0,SUMIF(Invoices!W:X,A1062,Invoices!X:X)/COUNTIF(Invoices!W:X,A1062),0),IF(COUNTIF(Invoices!Y:Z,A1062)&lt;&gt;0,IF(COUNTIF(Invoices!Y:Z,A1062)&lt;&gt;0,SUMIF(Invoices!Y:Z,A1062,Invoices!Z:Z)/COUNTIF(Invoices!Y:Z,A1062),0),IF(COUNTIF(Invoices!AA:AB,A1062)&lt;&gt;0,IF(COUNTIF(Invoices!AA:AB,A1062)&lt;&gt;0,SUMIF(Invoices!AA:AB,A1062,Invoices!AB:AB)/COUNTIF(Invoices!AA:AB,A1062),0),IF(COUNTIF(Invoices!AC:AD,A1062)&lt;&gt;0,IF(COUNTIF(Invoices!AC:AD,A1062)&lt;&gt;0,SUMIF(Invoices!AC:AD,A1062,Invoices!AD:AD)/COUNTIF(Invoices!AC:AD,A1062),0),IF(COUNTIF(Invoices!AE:AF,A1062)&lt;&gt;0,IF(COUNTIF(Invoices!AE:AF,A1062)&lt;&gt;0,SUMIF(Invoices!AE:AF,A1062,Invoices!AF:AF)/COUNTIF(Invoices!AE:AF,A1062),0),IF(COUNTIF(Invoices!AG:AH,A1062)&lt;&gt;0,IF(COUNTIF(Invoices!AG:AH,A1062)&lt;&gt;0,SUMIF(Invoices!AG:AH,A1062,Invoices!AH:AH)/COUNTIF(Invoices!AG:AH,A1062),0),IF(COUNTIF(Invoices!AI:AJ,A1062)&lt;&gt;0,IF(COUNTIF(Invoices!AI:AJ,A1062)&lt;&gt;0,SUMIF(Invoices!AI:AJ,A1062,Invoices!AJ:AJ)/COUNTIF(Invoices!AI:AJ,A1062),0),IF(COUNTIF(Invoices!AK:AL,A1062)&lt;&gt;0,IF(COUNTIF(Invoices!AK:AL,A1062)&lt;&gt;0,SUMIF(Invoices!AK:AL,A1062,Invoices!AL:AL)/COUNTIF(Invoices!AK:AL,A1062),0),IF(COUNTIF(Invoices!AM:AN,A1062)&lt;&gt;0,IF(COUNTIF(Invoices!AM:AN,A1062)&lt;&gt;0,SUMIF(Invoices!AM:AN,A1062,Invoices!AN:AN)/COUNTIF(Invoices!AM:AN,A1062),0),"Not Available")))))))))))))))</f>
        <v>0.99</v>
      </c>
    </row>
    <row r="1063" spans="1:5" ht="13" x14ac:dyDescent="0.15">
      <c r="A1063" s="6" t="s">
        <v>2274</v>
      </c>
      <c r="C1063" s="6" t="s">
        <v>1256</v>
      </c>
      <c r="D1063" s="6" t="s">
        <v>1257</v>
      </c>
      <c r="E1063">
        <f ca="1">IF(COUNTIF(Invoices!K:L,A1063)&lt;&gt;0,IF(COUNTIF(Invoices!K:L,A1063)&lt;&gt;0,SUMIF(Invoices!K:L,A1063,Invoices!L:L)/COUNTIF(Invoices!K:L,A1063),0),IF(COUNTIF(Invoices!M:N,A1063)&lt;&gt;0,IF(COUNTIF(Invoices!M:N,A1063)&lt;&gt;0,SUMIF(Invoices!M:N,A1063,Invoices!N:N)/COUNTIF(Invoices!M:N,A1063),0),IF(COUNTIF(Invoices!O:P,A1063)&lt;&gt;0,IF(COUNTIF(Invoices!O:P,A1063)&lt;&gt;0,SUMIF(Invoices!O:P,A1063,Invoices!P:P)/COUNTIF(Invoices!O:P,A1063),0),IF(COUNTIF(Invoices!Q:R,A1063)&lt;&gt;0,IF(COUNTIF(Invoices!Q:R,A1063)&lt;&gt;0,SUMIF(Invoices!Q:R,A1063,Invoices!R:R)/COUNTIF(Invoices!Q:R,A1063),0),IF(COUNTIF(Invoices!S:T,A1063)&lt;&gt;0,IF(COUNTIF(Invoices!S:T,A1063)&lt;&gt;0,SUMIF(Invoices!S:T,A1063,Invoices!T:T)/COUNTIF(Invoices!S:T,A1063),0),IF(COUNTIF(Invoices!U:V,A1063)&lt;&gt;0,IF(COUNTIF(Invoices!U:V,A1063)&lt;&gt;0,SUMIF(Invoices!U:V,A1063,Invoices!V:V)/COUNTIF(Invoices!U:V,A1063),0),IF(COUNTIF(Invoices!W:X,A1063)&lt;&gt;0,IF(COUNTIF(Invoices!W:X,A1063)&lt;&gt;0,SUMIF(Invoices!W:X,A1063,Invoices!X:X)/COUNTIF(Invoices!W:X,A1063),0),IF(COUNTIF(Invoices!Y:Z,A1063)&lt;&gt;0,IF(COUNTIF(Invoices!Y:Z,A1063)&lt;&gt;0,SUMIF(Invoices!Y:Z,A1063,Invoices!Z:Z)/COUNTIF(Invoices!Y:Z,A1063),0),IF(COUNTIF(Invoices!AA:AB,A1063)&lt;&gt;0,IF(COUNTIF(Invoices!AA:AB,A1063)&lt;&gt;0,SUMIF(Invoices!AA:AB,A1063,Invoices!AB:AB)/COUNTIF(Invoices!AA:AB,A1063),0),IF(COUNTIF(Invoices!AC:AD,A1063)&lt;&gt;0,IF(COUNTIF(Invoices!AC:AD,A1063)&lt;&gt;0,SUMIF(Invoices!AC:AD,A1063,Invoices!AD:AD)/COUNTIF(Invoices!AC:AD,A1063),0),IF(COUNTIF(Invoices!AE:AF,A1063)&lt;&gt;0,IF(COUNTIF(Invoices!AE:AF,A1063)&lt;&gt;0,SUMIF(Invoices!AE:AF,A1063,Invoices!AF:AF)/COUNTIF(Invoices!AE:AF,A1063),0),IF(COUNTIF(Invoices!AG:AH,A1063)&lt;&gt;0,IF(COUNTIF(Invoices!AG:AH,A1063)&lt;&gt;0,SUMIF(Invoices!AG:AH,A1063,Invoices!AH:AH)/COUNTIF(Invoices!AG:AH,A1063),0),IF(COUNTIF(Invoices!AI:AJ,A1063)&lt;&gt;0,IF(COUNTIF(Invoices!AI:AJ,A1063)&lt;&gt;0,SUMIF(Invoices!AI:AJ,A1063,Invoices!AJ:AJ)/COUNTIF(Invoices!AI:AJ,A1063),0),IF(COUNTIF(Invoices!AK:AL,A1063)&lt;&gt;0,IF(COUNTIF(Invoices!AK:AL,A1063)&lt;&gt;0,SUMIF(Invoices!AK:AL,A1063,Invoices!AL:AL)/COUNTIF(Invoices!AK:AL,A1063),0),IF(COUNTIF(Invoices!AM:AN,A1063)&lt;&gt;0,IF(COUNTIF(Invoices!AM:AN,A1063)&lt;&gt;0,SUMIF(Invoices!AM:AN,A1063,Invoices!AN:AN)/COUNTIF(Invoices!AM:AN,A1063),0),"Not Available")))))))))))))))</f>
        <v>0.99</v>
      </c>
    </row>
    <row r="1064" spans="1:5" ht="13" x14ac:dyDescent="0.15">
      <c r="A1064" s="6" t="s">
        <v>2275</v>
      </c>
      <c r="C1064" s="6" t="s">
        <v>1075</v>
      </c>
      <c r="D1064" s="6" t="s">
        <v>1076</v>
      </c>
      <c r="E1064" t="str">
        <f>IF(COUNTIF(Invoices!K:L,A1064)&lt;&gt;0,IF(COUNTIF(Invoices!K:L,A1064)&lt;&gt;0,SUMIF(Invoices!K:L,A1064,Invoices!L:L)/COUNTIF(Invoices!K:L,A1064),0),IF(COUNTIF(Invoices!M:N,A1064)&lt;&gt;0,IF(COUNTIF(Invoices!M:N,A1064)&lt;&gt;0,SUMIF(Invoices!M:N,A1064,Invoices!N:N)/COUNTIF(Invoices!M:N,A1064),0),IF(COUNTIF(Invoices!O:P,A1064)&lt;&gt;0,IF(COUNTIF(Invoices!O:P,A1064)&lt;&gt;0,SUMIF(Invoices!O:P,A1064,Invoices!P:P)/COUNTIF(Invoices!O:P,A1064),0),IF(COUNTIF(Invoices!Q:R,A1064)&lt;&gt;0,IF(COUNTIF(Invoices!Q:R,A1064)&lt;&gt;0,SUMIF(Invoices!Q:R,A1064,Invoices!R:R)/COUNTIF(Invoices!Q:R,A1064),0),IF(COUNTIF(Invoices!S:T,A1064)&lt;&gt;0,IF(COUNTIF(Invoices!S:T,A1064)&lt;&gt;0,SUMIF(Invoices!S:T,A1064,Invoices!T:T)/COUNTIF(Invoices!S:T,A1064),0),IF(COUNTIF(Invoices!U:V,A1064)&lt;&gt;0,IF(COUNTIF(Invoices!U:V,A1064)&lt;&gt;0,SUMIF(Invoices!U:V,A1064,Invoices!V:V)/COUNTIF(Invoices!U:V,A1064),0),IF(COUNTIF(Invoices!W:X,A1064)&lt;&gt;0,IF(COUNTIF(Invoices!W:X,A1064)&lt;&gt;0,SUMIF(Invoices!W:X,A1064,Invoices!X:X)/COUNTIF(Invoices!W:X,A1064),0),IF(COUNTIF(Invoices!Y:Z,A1064)&lt;&gt;0,IF(COUNTIF(Invoices!Y:Z,A1064)&lt;&gt;0,SUMIF(Invoices!Y:Z,A1064,Invoices!Z:Z)/COUNTIF(Invoices!Y:Z,A1064),0),IF(COUNTIF(Invoices!AA:AB,A1064)&lt;&gt;0,IF(COUNTIF(Invoices!AA:AB,A1064)&lt;&gt;0,SUMIF(Invoices!AA:AB,A1064,Invoices!AB:AB)/COUNTIF(Invoices!AA:AB,A1064),0),IF(COUNTIF(Invoices!AC:AD,A1064)&lt;&gt;0,IF(COUNTIF(Invoices!AC:AD,A1064)&lt;&gt;0,SUMIF(Invoices!AC:AD,A1064,Invoices!AD:AD)/COUNTIF(Invoices!AC:AD,A1064),0),IF(COUNTIF(Invoices!AE:AF,A1064)&lt;&gt;0,IF(COUNTIF(Invoices!AE:AF,A1064)&lt;&gt;0,SUMIF(Invoices!AE:AF,A1064,Invoices!AF:AF)/COUNTIF(Invoices!AE:AF,A1064),0),IF(COUNTIF(Invoices!AG:AH,A1064)&lt;&gt;0,IF(COUNTIF(Invoices!AG:AH,A1064)&lt;&gt;0,SUMIF(Invoices!AG:AH,A1064,Invoices!AH:AH)/COUNTIF(Invoices!AG:AH,A1064),0),IF(COUNTIF(Invoices!AI:AJ,A1064)&lt;&gt;0,IF(COUNTIF(Invoices!AI:AJ,A1064)&lt;&gt;0,SUMIF(Invoices!AI:AJ,A1064,Invoices!AJ:AJ)/COUNTIF(Invoices!AI:AJ,A1064),0),IF(COUNTIF(Invoices!AK:AL,A1064)&lt;&gt;0,IF(COUNTIF(Invoices!AK:AL,A1064)&lt;&gt;0,SUMIF(Invoices!AK:AL,A1064,Invoices!AL:AL)/COUNTIF(Invoices!AK:AL,A1064),0),IF(COUNTIF(Invoices!AM:AN,A1064)&lt;&gt;0,IF(COUNTIF(Invoices!AM:AN,A1064)&lt;&gt;0,SUMIF(Invoices!AM:AN,A1064,Invoices!AN:AN)/COUNTIF(Invoices!AM:AN,A1064),0),"Not Available")))))))))))))))</f>
        <v>Not Available</v>
      </c>
    </row>
    <row r="1065" spans="1:5" ht="13" x14ac:dyDescent="0.15">
      <c r="A1065" s="6" t="s">
        <v>2276</v>
      </c>
      <c r="B1065" s="6" t="s">
        <v>1143</v>
      </c>
      <c r="C1065" s="6" t="s">
        <v>1144</v>
      </c>
      <c r="D1065" s="6" t="s">
        <v>559</v>
      </c>
      <c r="E1065">
        <f ca="1">IF(COUNTIF(Invoices!K:L,A1065)&lt;&gt;0,IF(COUNTIF(Invoices!K:L,A1065)&lt;&gt;0,SUMIF(Invoices!K:L,A1065,Invoices!L:L)/COUNTIF(Invoices!K:L,A1065),0),IF(COUNTIF(Invoices!M:N,A1065)&lt;&gt;0,IF(COUNTIF(Invoices!M:N,A1065)&lt;&gt;0,SUMIF(Invoices!M:N,A1065,Invoices!N:N)/COUNTIF(Invoices!M:N,A1065),0),IF(COUNTIF(Invoices!O:P,A1065)&lt;&gt;0,IF(COUNTIF(Invoices!O:P,A1065)&lt;&gt;0,SUMIF(Invoices!O:P,A1065,Invoices!P:P)/COUNTIF(Invoices!O:P,A1065),0),IF(COUNTIF(Invoices!Q:R,A1065)&lt;&gt;0,IF(COUNTIF(Invoices!Q:R,A1065)&lt;&gt;0,SUMIF(Invoices!Q:R,A1065,Invoices!R:R)/COUNTIF(Invoices!Q:R,A1065),0),IF(COUNTIF(Invoices!S:T,A1065)&lt;&gt;0,IF(COUNTIF(Invoices!S:T,A1065)&lt;&gt;0,SUMIF(Invoices!S:T,A1065,Invoices!T:T)/COUNTIF(Invoices!S:T,A1065),0),IF(COUNTIF(Invoices!U:V,A1065)&lt;&gt;0,IF(COUNTIF(Invoices!U:V,A1065)&lt;&gt;0,SUMIF(Invoices!U:V,A1065,Invoices!V:V)/COUNTIF(Invoices!U:V,A1065),0),IF(COUNTIF(Invoices!W:X,A1065)&lt;&gt;0,IF(COUNTIF(Invoices!W:X,A1065)&lt;&gt;0,SUMIF(Invoices!W:X,A1065,Invoices!X:X)/COUNTIF(Invoices!W:X,A1065),0),IF(COUNTIF(Invoices!Y:Z,A1065)&lt;&gt;0,IF(COUNTIF(Invoices!Y:Z,A1065)&lt;&gt;0,SUMIF(Invoices!Y:Z,A1065,Invoices!Z:Z)/COUNTIF(Invoices!Y:Z,A1065),0),IF(COUNTIF(Invoices!AA:AB,A1065)&lt;&gt;0,IF(COUNTIF(Invoices!AA:AB,A1065)&lt;&gt;0,SUMIF(Invoices!AA:AB,A1065,Invoices!AB:AB)/COUNTIF(Invoices!AA:AB,A1065),0),IF(COUNTIF(Invoices!AC:AD,A1065)&lt;&gt;0,IF(COUNTIF(Invoices!AC:AD,A1065)&lt;&gt;0,SUMIF(Invoices!AC:AD,A1065,Invoices!AD:AD)/COUNTIF(Invoices!AC:AD,A1065),0),IF(COUNTIF(Invoices!AE:AF,A1065)&lt;&gt;0,IF(COUNTIF(Invoices!AE:AF,A1065)&lt;&gt;0,SUMIF(Invoices!AE:AF,A1065,Invoices!AF:AF)/COUNTIF(Invoices!AE:AF,A1065),0),IF(COUNTIF(Invoices!AG:AH,A1065)&lt;&gt;0,IF(COUNTIF(Invoices!AG:AH,A1065)&lt;&gt;0,SUMIF(Invoices!AG:AH,A1065,Invoices!AH:AH)/COUNTIF(Invoices!AG:AH,A1065),0),IF(COUNTIF(Invoices!AI:AJ,A1065)&lt;&gt;0,IF(COUNTIF(Invoices!AI:AJ,A1065)&lt;&gt;0,SUMIF(Invoices!AI:AJ,A1065,Invoices!AJ:AJ)/COUNTIF(Invoices!AI:AJ,A1065),0),IF(COUNTIF(Invoices!AK:AL,A1065)&lt;&gt;0,IF(COUNTIF(Invoices!AK:AL,A1065)&lt;&gt;0,SUMIF(Invoices!AK:AL,A1065,Invoices!AL:AL)/COUNTIF(Invoices!AK:AL,A1065),0),IF(COUNTIF(Invoices!AM:AN,A1065)&lt;&gt;0,IF(COUNTIF(Invoices!AM:AN,A1065)&lt;&gt;0,SUMIF(Invoices!AM:AN,A1065,Invoices!AN:AN)/COUNTIF(Invoices!AM:AN,A1065),0),"Not Available")))))))))))))))</f>
        <v>0.99</v>
      </c>
    </row>
    <row r="1066" spans="1:5" ht="13" x14ac:dyDescent="0.15">
      <c r="A1066" s="6" t="s">
        <v>2277</v>
      </c>
      <c r="B1066" s="6" t="s">
        <v>573</v>
      </c>
      <c r="C1066" s="6" t="s">
        <v>615</v>
      </c>
      <c r="D1066" s="6" t="s">
        <v>574</v>
      </c>
      <c r="E1066">
        <f ca="1">IF(COUNTIF(Invoices!K:L,A1066)&lt;&gt;0,IF(COUNTIF(Invoices!K:L,A1066)&lt;&gt;0,SUMIF(Invoices!K:L,A1066,Invoices!L:L)/COUNTIF(Invoices!K:L,A1066),0),IF(COUNTIF(Invoices!M:N,A1066)&lt;&gt;0,IF(COUNTIF(Invoices!M:N,A1066)&lt;&gt;0,SUMIF(Invoices!M:N,A1066,Invoices!N:N)/COUNTIF(Invoices!M:N,A1066),0),IF(COUNTIF(Invoices!O:P,A1066)&lt;&gt;0,IF(COUNTIF(Invoices!O:P,A1066)&lt;&gt;0,SUMIF(Invoices!O:P,A1066,Invoices!P:P)/COUNTIF(Invoices!O:P,A1066),0),IF(COUNTIF(Invoices!Q:R,A1066)&lt;&gt;0,IF(COUNTIF(Invoices!Q:R,A1066)&lt;&gt;0,SUMIF(Invoices!Q:R,A1066,Invoices!R:R)/COUNTIF(Invoices!Q:R,A1066),0),IF(COUNTIF(Invoices!S:T,A1066)&lt;&gt;0,IF(COUNTIF(Invoices!S:T,A1066)&lt;&gt;0,SUMIF(Invoices!S:T,A1066,Invoices!T:T)/COUNTIF(Invoices!S:T,A1066),0),IF(COUNTIF(Invoices!U:V,A1066)&lt;&gt;0,IF(COUNTIF(Invoices!U:V,A1066)&lt;&gt;0,SUMIF(Invoices!U:V,A1066,Invoices!V:V)/COUNTIF(Invoices!U:V,A1066),0),IF(COUNTIF(Invoices!W:X,A1066)&lt;&gt;0,IF(COUNTIF(Invoices!W:X,A1066)&lt;&gt;0,SUMIF(Invoices!W:X,A1066,Invoices!X:X)/COUNTIF(Invoices!W:X,A1066),0),IF(COUNTIF(Invoices!Y:Z,A1066)&lt;&gt;0,IF(COUNTIF(Invoices!Y:Z,A1066)&lt;&gt;0,SUMIF(Invoices!Y:Z,A1066,Invoices!Z:Z)/COUNTIF(Invoices!Y:Z,A1066),0),IF(COUNTIF(Invoices!AA:AB,A1066)&lt;&gt;0,IF(COUNTIF(Invoices!AA:AB,A1066)&lt;&gt;0,SUMIF(Invoices!AA:AB,A1066,Invoices!AB:AB)/COUNTIF(Invoices!AA:AB,A1066),0),IF(COUNTIF(Invoices!AC:AD,A1066)&lt;&gt;0,IF(COUNTIF(Invoices!AC:AD,A1066)&lt;&gt;0,SUMIF(Invoices!AC:AD,A1066,Invoices!AD:AD)/COUNTIF(Invoices!AC:AD,A1066),0),IF(COUNTIF(Invoices!AE:AF,A1066)&lt;&gt;0,IF(COUNTIF(Invoices!AE:AF,A1066)&lt;&gt;0,SUMIF(Invoices!AE:AF,A1066,Invoices!AF:AF)/COUNTIF(Invoices!AE:AF,A1066),0),IF(COUNTIF(Invoices!AG:AH,A1066)&lt;&gt;0,IF(COUNTIF(Invoices!AG:AH,A1066)&lt;&gt;0,SUMIF(Invoices!AG:AH,A1066,Invoices!AH:AH)/COUNTIF(Invoices!AG:AH,A1066),0),IF(COUNTIF(Invoices!AI:AJ,A1066)&lt;&gt;0,IF(COUNTIF(Invoices!AI:AJ,A1066)&lt;&gt;0,SUMIF(Invoices!AI:AJ,A1066,Invoices!AJ:AJ)/COUNTIF(Invoices!AI:AJ,A1066),0),IF(COUNTIF(Invoices!AK:AL,A1066)&lt;&gt;0,IF(COUNTIF(Invoices!AK:AL,A1066)&lt;&gt;0,SUMIF(Invoices!AK:AL,A1066,Invoices!AL:AL)/COUNTIF(Invoices!AK:AL,A1066),0),IF(COUNTIF(Invoices!AM:AN,A1066)&lt;&gt;0,IF(COUNTIF(Invoices!AM:AN,A1066)&lt;&gt;0,SUMIF(Invoices!AM:AN,A1066,Invoices!AN:AN)/COUNTIF(Invoices!AM:AN,A1066),0),"Not Available")))))))))))))))</f>
        <v>0.99</v>
      </c>
    </row>
    <row r="1067" spans="1:5" ht="13" x14ac:dyDescent="0.15">
      <c r="A1067" s="6" t="s">
        <v>2278</v>
      </c>
      <c r="B1067" s="6" t="s">
        <v>2223</v>
      </c>
      <c r="C1067" s="6" t="s">
        <v>1428</v>
      </c>
      <c r="D1067" s="6" t="s">
        <v>681</v>
      </c>
      <c r="E1067">
        <f ca="1">IF(COUNTIF(Invoices!K:L,A1067)&lt;&gt;0,IF(COUNTIF(Invoices!K:L,A1067)&lt;&gt;0,SUMIF(Invoices!K:L,A1067,Invoices!L:L)/COUNTIF(Invoices!K:L,A1067),0),IF(COUNTIF(Invoices!M:N,A1067)&lt;&gt;0,IF(COUNTIF(Invoices!M:N,A1067)&lt;&gt;0,SUMIF(Invoices!M:N,A1067,Invoices!N:N)/COUNTIF(Invoices!M:N,A1067),0),IF(COUNTIF(Invoices!O:P,A1067)&lt;&gt;0,IF(COUNTIF(Invoices!O:P,A1067)&lt;&gt;0,SUMIF(Invoices!O:P,A1067,Invoices!P:P)/COUNTIF(Invoices!O:P,A1067),0),IF(COUNTIF(Invoices!Q:R,A1067)&lt;&gt;0,IF(COUNTIF(Invoices!Q:R,A1067)&lt;&gt;0,SUMIF(Invoices!Q:R,A1067,Invoices!R:R)/COUNTIF(Invoices!Q:R,A1067),0),IF(COUNTIF(Invoices!S:T,A1067)&lt;&gt;0,IF(COUNTIF(Invoices!S:T,A1067)&lt;&gt;0,SUMIF(Invoices!S:T,A1067,Invoices!T:T)/COUNTIF(Invoices!S:T,A1067),0),IF(COUNTIF(Invoices!U:V,A1067)&lt;&gt;0,IF(COUNTIF(Invoices!U:V,A1067)&lt;&gt;0,SUMIF(Invoices!U:V,A1067,Invoices!V:V)/COUNTIF(Invoices!U:V,A1067),0),IF(COUNTIF(Invoices!W:X,A1067)&lt;&gt;0,IF(COUNTIF(Invoices!W:X,A1067)&lt;&gt;0,SUMIF(Invoices!W:X,A1067,Invoices!X:X)/COUNTIF(Invoices!W:X,A1067),0),IF(COUNTIF(Invoices!Y:Z,A1067)&lt;&gt;0,IF(COUNTIF(Invoices!Y:Z,A1067)&lt;&gt;0,SUMIF(Invoices!Y:Z,A1067,Invoices!Z:Z)/COUNTIF(Invoices!Y:Z,A1067),0),IF(COUNTIF(Invoices!AA:AB,A1067)&lt;&gt;0,IF(COUNTIF(Invoices!AA:AB,A1067)&lt;&gt;0,SUMIF(Invoices!AA:AB,A1067,Invoices!AB:AB)/COUNTIF(Invoices!AA:AB,A1067),0),IF(COUNTIF(Invoices!AC:AD,A1067)&lt;&gt;0,IF(COUNTIF(Invoices!AC:AD,A1067)&lt;&gt;0,SUMIF(Invoices!AC:AD,A1067,Invoices!AD:AD)/COUNTIF(Invoices!AC:AD,A1067),0),IF(COUNTIF(Invoices!AE:AF,A1067)&lt;&gt;0,IF(COUNTIF(Invoices!AE:AF,A1067)&lt;&gt;0,SUMIF(Invoices!AE:AF,A1067,Invoices!AF:AF)/COUNTIF(Invoices!AE:AF,A1067),0),IF(COUNTIF(Invoices!AG:AH,A1067)&lt;&gt;0,IF(COUNTIF(Invoices!AG:AH,A1067)&lt;&gt;0,SUMIF(Invoices!AG:AH,A1067,Invoices!AH:AH)/COUNTIF(Invoices!AG:AH,A1067),0),IF(COUNTIF(Invoices!AI:AJ,A1067)&lt;&gt;0,IF(COUNTIF(Invoices!AI:AJ,A1067)&lt;&gt;0,SUMIF(Invoices!AI:AJ,A1067,Invoices!AJ:AJ)/COUNTIF(Invoices!AI:AJ,A1067),0),IF(COUNTIF(Invoices!AK:AL,A1067)&lt;&gt;0,IF(COUNTIF(Invoices!AK:AL,A1067)&lt;&gt;0,SUMIF(Invoices!AK:AL,A1067,Invoices!AL:AL)/COUNTIF(Invoices!AK:AL,A1067),0),IF(COUNTIF(Invoices!AM:AN,A1067)&lt;&gt;0,IF(COUNTIF(Invoices!AM:AN,A1067)&lt;&gt;0,SUMIF(Invoices!AM:AN,A1067,Invoices!AN:AN)/COUNTIF(Invoices!AM:AN,A1067),0),"Not Available")))))))))))))))</f>
        <v>0.99</v>
      </c>
    </row>
    <row r="1068" spans="1:5" ht="13" x14ac:dyDescent="0.15">
      <c r="A1068" s="6" t="s">
        <v>2279</v>
      </c>
      <c r="C1068" s="6" t="s">
        <v>602</v>
      </c>
      <c r="D1068" s="6" t="s">
        <v>603</v>
      </c>
      <c r="E1068" t="str">
        <f>IF(COUNTIF(Invoices!K:L,A1068)&lt;&gt;0,IF(COUNTIF(Invoices!K:L,A1068)&lt;&gt;0,SUMIF(Invoices!K:L,A1068,Invoices!L:L)/COUNTIF(Invoices!K:L,A1068),0),IF(COUNTIF(Invoices!M:N,A1068)&lt;&gt;0,IF(COUNTIF(Invoices!M:N,A1068)&lt;&gt;0,SUMIF(Invoices!M:N,A1068,Invoices!N:N)/COUNTIF(Invoices!M:N,A1068),0),IF(COUNTIF(Invoices!O:P,A1068)&lt;&gt;0,IF(COUNTIF(Invoices!O:P,A1068)&lt;&gt;0,SUMIF(Invoices!O:P,A1068,Invoices!P:P)/COUNTIF(Invoices!O:P,A1068),0),IF(COUNTIF(Invoices!Q:R,A1068)&lt;&gt;0,IF(COUNTIF(Invoices!Q:R,A1068)&lt;&gt;0,SUMIF(Invoices!Q:R,A1068,Invoices!R:R)/COUNTIF(Invoices!Q:R,A1068),0),IF(COUNTIF(Invoices!S:T,A1068)&lt;&gt;0,IF(COUNTIF(Invoices!S:T,A1068)&lt;&gt;0,SUMIF(Invoices!S:T,A1068,Invoices!T:T)/COUNTIF(Invoices!S:T,A1068),0),IF(COUNTIF(Invoices!U:V,A1068)&lt;&gt;0,IF(COUNTIF(Invoices!U:V,A1068)&lt;&gt;0,SUMIF(Invoices!U:V,A1068,Invoices!V:V)/COUNTIF(Invoices!U:V,A1068),0),IF(COUNTIF(Invoices!W:X,A1068)&lt;&gt;0,IF(COUNTIF(Invoices!W:X,A1068)&lt;&gt;0,SUMIF(Invoices!W:X,A1068,Invoices!X:X)/COUNTIF(Invoices!W:X,A1068),0),IF(COUNTIF(Invoices!Y:Z,A1068)&lt;&gt;0,IF(COUNTIF(Invoices!Y:Z,A1068)&lt;&gt;0,SUMIF(Invoices!Y:Z,A1068,Invoices!Z:Z)/COUNTIF(Invoices!Y:Z,A1068),0),IF(COUNTIF(Invoices!AA:AB,A1068)&lt;&gt;0,IF(COUNTIF(Invoices!AA:AB,A1068)&lt;&gt;0,SUMIF(Invoices!AA:AB,A1068,Invoices!AB:AB)/COUNTIF(Invoices!AA:AB,A1068),0),IF(COUNTIF(Invoices!AC:AD,A1068)&lt;&gt;0,IF(COUNTIF(Invoices!AC:AD,A1068)&lt;&gt;0,SUMIF(Invoices!AC:AD,A1068,Invoices!AD:AD)/COUNTIF(Invoices!AC:AD,A1068),0),IF(COUNTIF(Invoices!AE:AF,A1068)&lt;&gt;0,IF(COUNTIF(Invoices!AE:AF,A1068)&lt;&gt;0,SUMIF(Invoices!AE:AF,A1068,Invoices!AF:AF)/COUNTIF(Invoices!AE:AF,A1068),0),IF(COUNTIF(Invoices!AG:AH,A1068)&lt;&gt;0,IF(COUNTIF(Invoices!AG:AH,A1068)&lt;&gt;0,SUMIF(Invoices!AG:AH,A1068,Invoices!AH:AH)/COUNTIF(Invoices!AG:AH,A1068),0),IF(COUNTIF(Invoices!AI:AJ,A1068)&lt;&gt;0,IF(COUNTIF(Invoices!AI:AJ,A1068)&lt;&gt;0,SUMIF(Invoices!AI:AJ,A1068,Invoices!AJ:AJ)/COUNTIF(Invoices!AI:AJ,A1068),0),IF(COUNTIF(Invoices!AK:AL,A1068)&lt;&gt;0,IF(COUNTIF(Invoices!AK:AL,A1068)&lt;&gt;0,SUMIF(Invoices!AK:AL,A1068,Invoices!AL:AL)/COUNTIF(Invoices!AK:AL,A1068),0),IF(COUNTIF(Invoices!AM:AN,A1068)&lt;&gt;0,IF(COUNTIF(Invoices!AM:AN,A1068)&lt;&gt;0,SUMIF(Invoices!AM:AN,A1068,Invoices!AN:AN)/COUNTIF(Invoices!AM:AN,A1068),0),"Not Available")))))))))))))))</f>
        <v>Not Available</v>
      </c>
    </row>
    <row r="1069" spans="1:5" ht="13" x14ac:dyDescent="0.15">
      <c r="A1069" s="6" t="s">
        <v>2280</v>
      </c>
      <c r="C1069" s="6" t="s">
        <v>602</v>
      </c>
      <c r="D1069" s="6" t="s">
        <v>603</v>
      </c>
      <c r="E1069">
        <f ca="1">IF(COUNTIF(Invoices!K:L,A1069)&lt;&gt;0,IF(COUNTIF(Invoices!K:L,A1069)&lt;&gt;0,SUMIF(Invoices!K:L,A1069,Invoices!L:L)/COUNTIF(Invoices!K:L,A1069),0),IF(COUNTIF(Invoices!M:N,A1069)&lt;&gt;0,IF(COUNTIF(Invoices!M:N,A1069)&lt;&gt;0,SUMIF(Invoices!M:N,A1069,Invoices!N:N)/COUNTIF(Invoices!M:N,A1069),0),IF(COUNTIF(Invoices!O:P,A1069)&lt;&gt;0,IF(COUNTIF(Invoices!O:P,A1069)&lt;&gt;0,SUMIF(Invoices!O:P,A1069,Invoices!P:P)/COUNTIF(Invoices!O:P,A1069),0),IF(COUNTIF(Invoices!Q:R,A1069)&lt;&gt;0,IF(COUNTIF(Invoices!Q:R,A1069)&lt;&gt;0,SUMIF(Invoices!Q:R,A1069,Invoices!R:R)/COUNTIF(Invoices!Q:R,A1069),0),IF(COUNTIF(Invoices!S:T,A1069)&lt;&gt;0,IF(COUNTIF(Invoices!S:T,A1069)&lt;&gt;0,SUMIF(Invoices!S:T,A1069,Invoices!T:T)/COUNTIF(Invoices!S:T,A1069),0),IF(COUNTIF(Invoices!U:V,A1069)&lt;&gt;0,IF(COUNTIF(Invoices!U:V,A1069)&lt;&gt;0,SUMIF(Invoices!U:V,A1069,Invoices!V:V)/COUNTIF(Invoices!U:V,A1069),0),IF(COUNTIF(Invoices!W:X,A1069)&lt;&gt;0,IF(COUNTIF(Invoices!W:X,A1069)&lt;&gt;0,SUMIF(Invoices!W:X,A1069,Invoices!X:X)/COUNTIF(Invoices!W:X,A1069),0),IF(COUNTIF(Invoices!Y:Z,A1069)&lt;&gt;0,IF(COUNTIF(Invoices!Y:Z,A1069)&lt;&gt;0,SUMIF(Invoices!Y:Z,A1069,Invoices!Z:Z)/COUNTIF(Invoices!Y:Z,A1069),0),IF(COUNTIF(Invoices!AA:AB,A1069)&lt;&gt;0,IF(COUNTIF(Invoices!AA:AB,A1069)&lt;&gt;0,SUMIF(Invoices!AA:AB,A1069,Invoices!AB:AB)/COUNTIF(Invoices!AA:AB,A1069),0),IF(COUNTIF(Invoices!AC:AD,A1069)&lt;&gt;0,IF(COUNTIF(Invoices!AC:AD,A1069)&lt;&gt;0,SUMIF(Invoices!AC:AD,A1069,Invoices!AD:AD)/COUNTIF(Invoices!AC:AD,A1069),0),IF(COUNTIF(Invoices!AE:AF,A1069)&lt;&gt;0,IF(COUNTIF(Invoices!AE:AF,A1069)&lt;&gt;0,SUMIF(Invoices!AE:AF,A1069,Invoices!AF:AF)/COUNTIF(Invoices!AE:AF,A1069),0),IF(COUNTIF(Invoices!AG:AH,A1069)&lt;&gt;0,IF(COUNTIF(Invoices!AG:AH,A1069)&lt;&gt;0,SUMIF(Invoices!AG:AH,A1069,Invoices!AH:AH)/COUNTIF(Invoices!AG:AH,A1069),0),IF(COUNTIF(Invoices!AI:AJ,A1069)&lt;&gt;0,IF(COUNTIF(Invoices!AI:AJ,A1069)&lt;&gt;0,SUMIF(Invoices!AI:AJ,A1069,Invoices!AJ:AJ)/COUNTIF(Invoices!AI:AJ,A1069),0),IF(COUNTIF(Invoices!AK:AL,A1069)&lt;&gt;0,IF(COUNTIF(Invoices!AK:AL,A1069)&lt;&gt;0,SUMIF(Invoices!AK:AL,A1069,Invoices!AL:AL)/COUNTIF(Invoices!AK:AL,A1069),0),IF(COUNTIF(Invoices!AM:AN,A1069)&lt;&gt;0,IF(COUNTIF(Invoices!AM:AN,A1069)&lt;&gt;0,SUMIF(Invoices!AM:AN,A1069,Invoices!AN:AN)/COUNTIF(Invoices!AM:AN,A1069),0),"Not Available")))))))))))))))</f>
        <v>0.99</v>
      </c>
    </row>
    <row r="1070" spans="1:5" ht="13" x14ac:dyDescent="0.15">
      <c r="A1070" s="6" t="s">
        <v>2281</v>
      </c>
      <c r="C1070" s="6" t="s">
        <v>983</v>
      </c>
      <c r="D1070" s="6" t="s">
        <v>797</v>
      </c>
      <c r="E1070" t="str">
        <f>IF(COUNTIF(Invoices!K:L,A1070)&lt;&gt;0,IF(COUNTIF(Invoices!K:L,A1070)&lt;&gt;0,SUMIF(Invoices!K:L,A1070,Invoices!L:L)/COUNTIF(Invoices!K:L,A1070),0),IF(COUNTIF(Invoices!M:N,A1070)&lt;&gt;0,IF(COUNTIF(Invoices!M:N,A1070)&lt;&gt;0,SUMIF(Invoices!M:N,A1070,Invoices!N:N)/COUNTIF(Invoices!M:N,A1070),0),IF(COUNTIF(Invoices!O:P,A1070)&lt;&gt;0,IF(COUNTIF(Invoices!O:P,A1070)&lt;&gt;0,SUMIF(Invoices!O:P,A1070,Invoices!P:P)/COUNTIF(Invoices!O:P,A1070),0),IF(COUNTIF(Invoices!Q:R,A1070)&lt;&gt;0,IF(COUNTIF(Invoices!Q:R,A1070)&lt;&gt;0,SUMIF(Invoices!Q:R,A1070,Invoices!R:R)/COUNTIF(Invoices!Q:R,A1070),0),IF(COUNTIF(Invoices!S:T,A1070)&lt;&gt;0,IF(COUNTIF(Invoices!S:T,A1070)&lt;&gt;0,SUMIF(Invoices!S:T,A1070,Invoices!T:T)/COUNTIF(Invoices!S:T,A1070),0),IF(COUNTIF(Invoices!U:V,A1070)&lt;&gt;0,IF(COUNTIF(Invoices!U:V,A1070)&lt;&gt;0,SUMIF(Invoices!U:V,A1070,Invoices!V:V)/COUNTIF(Invoices!U:V,A1070),0),IF(COUNTIF(Invoices!W:X,A1070)&lt;&gt;0,IF(COUNTIF(Invoices!W:X,A1070)&lt;&gt;0,SUMIF(Invoices!W:X,A1070,Invoices!X:X)/COUNTIF(Invoices!W:X,A1070),0),IF(COUNTIF(Invoices!Y:Z,A1070)&lt;&gt;0,IF(COUNTIF(Invoices!Y:Z,A1070)&lt;&gt;0,SUMIF(Invoices!Y:Z,A1070,Invoices!Z:Z)/COUNTIF(Invoices!Y:Z,A1070),0),IF(COUNTIF(Invoices!AA:AB,A1070)&lt;&gt;0,IF(COUNTIF(Invoices!AA:AB,A1070)&lt;&gt;0,SUMIF(Invoices!AA:AB,A1070,Invoices!AB:AB)/COUNTIF(Invoices!AA:AB,A1070),0),IF(COUNTIF(Invoices!AC:AD,A1070)&lt;&gt;0,IF(COUNTIF(Invoices!AC:AD,A1070)&lt;&gt;0,SUMIF(Invoices!AC:AD,A1070,Invoices!AD:AD)/COUNTIF(Invoices!AC:AD,A1070),0),IF(COUNTIF(Invoices!AE:AF,A1070)&lt;&gt;0,IF(COUNTIF(Invoices!AE:AF,A1070)&lt;&gt;0,SUMIF(Invoices!AE:AF,A1070,Invoices!AF:AF)/COUNTIF(Invoices!AE:AF,A1070),0),IF(COUNTIF(Invoices!AG:AH,A1070)&lt;&gt;0,IF(COUNTIF(Invoices!AG:AH,A1070)&lt;&gt;0,SUMIF(Invoices!AG:AH,A1070,Invoices!AH:AH)/COUNTIF(Invoices!AG:AH,A1070),0),IF(COUNTIF(Invoices!AI:AJ,A1070)&lt;&gt;0,IF(COUNTIF(Invoices!AI:AJ,A1070)&lt;&gt;0,SUMIF(Invoices!AI:AJ,A1070,Invoices!AJ:AJ)/COUNTIF(Invoices!AI:AJ,A1070),0),IF(COUNTIF(Invoices!AK:AL,A1070)&lt;&gt;0,IF(COUNTIF(Invoices!AK:AL,A1070)&lt;&gt;0,SUMIF(Invoices!AK:AL,A1070,Invoices!AL:AL)/COUNTIF(Invoices!AK:AL,A1070),0),IF(COUNTIF(Invoices!AM:AN,A1070)&lt;&gt;0,IF(COUNTIF(Invoices!AM:AN,A1070)&lt;&gt;0,SUMIF(Invoices!AM:AN,A1070,Invoices!AN:AN)/COUNTIF(Invoices!AM:AN,A1070),0),"Not Available")))))))))))))))</f>
        <v>Not Available</v>
      </c>
    </row>
    <row r="1071" spans="1:5" ht="13" x14ac:dyDescent="0.15">
      <c r="A1071" s="6" t="s">
        <v>2282</v>
      </c>
      <c r="B1071" s="6" t="s">
        <v>1445</v>
      </c>
      <c r="C1071" s="6" t="s">
        <v>1311</v>
      </c>
      <c r="D1071" s="6" t="s">
        <v>810</v>
      </c>
      <c r="E1071">
        <f ca="1">IF(COUNTIF(Invoices!K:L,A1071)&lt;&gt;0,IF(COUNTIF(Invoices!K:L,A1071)&lt;&gt;0,SUMIF(Invoices!K:L,A1071,Invoices!L:L)/COUNTIF(Invoices!K:L,A1071),0),IF(COUNTIF(Invoices!M:N,A1071)&lt;&gt;0,IF(COUNTIF(Invoices!M:N,A1071)&lt;&gt;0,SUMIF(Invoices!M:N,A1071,Invoices!N:N)/COUNTIF(Invoices!M:N,A1071),0),IF(COUNTIF(Invoices!O:P,A1071)&lt;&gt;0,IF(COUNTIF(Invoices!O:P,A1071)&lt;&gt;0,SUMIF(Invoices!O:P,A1071,Invoices!P:P)/COUNTIF(Invoices!O:P,A1071),0),IF(COUNTIF(Invoices!Q:R,A1071)&lt;&gt;0,IF(COUNTIF(Invoices!Q:R,A1071)&lt;&gt;0,SUMIF(Invoices!Q:R,A1071,Invoices!R:R)/COUNTIF(Invoices!Q:R,A1071),0),IF(COUNTIF(Invoices!S:T,A1071)&lt;&gt;0,IF(COUNTIF(Invoices!S:T,A1071)&lt;&gt;0,SUMIF(Invoices!S:T,A1071,Invoices!T:T)/COUNTIF(Invoices!S:T,A1071),0),IF(COUNTIF(Invoices!U:V,A1071)&lt;&gt;0,IF(COUNTIF(Invoices!U:V,A1071)&lt;&gt;0,SUMIF(Invoices!U:V,A1071,Invoices!V:V)/COUNTIF(Invoices!U:V,A1071),0),IF(COUNTIF(Invoices!W:X,A1071)&lt;&gt;0,IF(COUNTIF(Invoices!W:X,A1071)&lt;&gt;0,SUMIF(Invoices!W:X,A1071,Invoices!X:X)/COUNTIF(Invoices!W:X,A1071),0),IF(COUNTIF(Invoices!Y:Z,A1071)&lt;&gt;0,IF(COUNTIF(Invoices!Y:Z,A1071)&lt;&gt;0,SUMIF(Invoices!Y:Z,A1071,Invoices!Z:Z)/COUNTIF(Invoices!Y:Z,A1071),0),IF(COUNTIF(Invoices!AA:AB,A1071)&lt;&gt;0,IF(COUNTIF(Invoices!AA:AB,A1071)&lt;&gt;0,SUMIF(Invoices!AA:AB,A1071,Invoices!AB:AB)/COUNTIF(Invoices!AA:AB,A1071),0),IF(COUNTIF(Invoices!AC:AD,A1071)&lt;&gt;0,IF(COUNTIF(Invoices!AC:AD,A1071)&lt;&gt;0,SUMIF(Invoices!AC:AD,A1071,Invoices!AD:AD)/COUNTIF(Invoices!AC:AD,A1071),0),IF(COUNTIF(Invoices!AE:AF,A1071)&lt;&gt;0,IF(COUNTIF(Invoices!AE:AF,A1071)&lt;&gt;0,SUMIF(Invoices!AE:AF,A1071,Invoices!AF:AF)/COUNTIF(Invoices!AE:AF,A1071),0),IF(COUNTIF(Invoices!AG:AH,A1071)&lt;&gt;0,IF(COUNTIF(Invoices!AG:AH,A1071)&lt;&gt;0,SUMIF(Invoices!AG:AH,A1071,Invoices!AH:AH)/COUNTIF(Invoices!AG:AH,A1071),0),IF(COUNTIF(Invoices!AI:AJ,A1071)&lt;&gt;0,IF(COUNTIF(Invoices!AI:AJ,A1071)&lt;&gt;0,SUMIF(Invoices!AI:AJ,A1071,Invoices!AJ:AJ)/COUNTIF(Invoices!AI:AJ,A1071),0),IF(COUNTIF(Invoices!AK:AL,A1071)&lt;&gt;0,IF(COUNTIF(Invoices!AK:AL,A1071)&lt;&gt;0,SUMIF(Invoices!AK:AL,A1071,Invoices!AL:AL)/COUNTIF(Invoices!AK:AL,A1071),0),IF(COUNTIF(Invoices!AM:AN,A1071)&lt;&gt;0,IF(COUNTIF(Invoices!AM:AN,A1071)&lt;&gt;0,SUMIF(Invoices!AM:AN,A1071,Invoices!AN:AN)/COUNTIF(Invoices!AM:AN,A1071),0),"Not Available")))))))))))))))</f>
        <v>0.99</v>
      </c>
    </row>
    <row r="1072" spans="1:5" ht="13" x14ac:dyDescent="0.15">
      <c r="A1072" s="6" t="s">
        <v>2283</v>
      </c>
      <c r="C1072" s="6" t="s">
        <v>921</v>
      </c>
      <c r="D1072" s="6" t="s">
        <v>921</v>
      </c>
      <c r="E1072">
        <f ca="1">IF(COUNTIF(Invoices!K:L,A1072)&lt;&gt;0,IF(COUNTIF(Invoices!K:L,A1072)&lt;&gt;0,SUMIF(Invoices!K:L,A1072,Invoices!L:L)/COUNTIF(Invoices!K:L,A1072),0),IF(COUNTIF(Invoices!M:N,A1072)&lt;&gt;0,IF(COUNTIF(Invoices!M:N,A1072)&lt;&gt;0,SUMIF(Invoices!M:N,A1072,Invoices!N:N)/COUNTIF(Invoices!M:N,A1072),0),IF(COUNTIF(Invoices!O:P,A1072)&lt;&gt;0,IF(COUNTIF(Invoices!O:P,A1072)&lt;&gt;0,SUMIF(Invoices!O:P,A1072,Invoices!P:P)/COUNTIF(Invoices!O:P,A1072),0),IF(COUNTIF(Invoices!Q:R,A1072)&lt;&gt;0,IF(COUNTIF(Invoices!Q:R,A1072)&lt;&gt;0,SUMIF(Invoices!Q:R,A1072,Invoices!R:R)/COUNTIF(Invoices!Q:R,A1072),0),IF(COUNTIF(Invoices!S:T,A1072)&lt;&gt;0,IF(COUNTIF(Invoices!S:T,A1072)&lt;&gt;0,SUMIF(Invoices!S:T,A1072,Invoices!T:T)/COUNTIF(Invoices!S:T,A1072),0),IF(COUNTIF(Invoices!U:V,A1072)&lt;&gt;0,IF(COUNTIF(Invoices!U:V,A1072)&lt;&gt;0,SUMIF(Invoices!U:V,A1072,Invoices!V:V)/COUNTIF(Invoices!U:V,A1072),0),IF(COUNTIF(Invoices!W:X,A1072)&lt;&gt;0,IF(COUNTIF(Invoices!W:X,A1072)&lt;&gt;0,SUMIF(Invoices!W:X,A1072,Invoices!X:X)/COUNTIF(Invoices!W:X,A1072),0),IF(COUNTIF(Invoices!Y:Z,A1072)&lt;&gt;0,IF(COUNTIF(Invoices!Y:Z,A1072)&lt;&gt;0,SUMIF(Invoices!Y:Z,A1072,Invoices!Z:Z)/COUNTIF(Invoices!Y:Z,A1072),0),IF(COUNTIF(Invoices!AA:AB,A1072)&lt;&gt;0,IF(COUNTIF(Invoices!AA:AB,A1072)&lt;&gt;0,SUMIF(Invoices!AA:AB,A1072,Invoices!AB:AB)/COUNTIF(Invoices!AA:AB,A1072),0),IF(COUNTIF(Invoices!AC:AD,A1072)&lt;&gt;0,IF(COUNTIF(Invoices!AC:AD,A1072)&lt;&gt;0,SUMIF(Invoices!AC:AD,A1072,Invoices!AD:AD)/COUNTIF(Invoices!AC:AD,A1072),0),IF(COUNTIF(Invoices!AE:AF,A1072)&lt;&gt;0,IF(COUNTIF(Invoices!AE:AF,A1072)&lt;&gt;0,SUMIF(Invoices!AE:AF,A1072,Invoices!AF:AF)/COUNTIF(Invoices!AE:AF,A1072),0),IF(COUNTIF(Invoices!AG:AH,A1072)&lt;&gt;0,IF(COUNTIF(Invoices!AG:AH,A1072)&lt;&gt;0,SUMIF(Invoices!AG:AH,A1072,Invoices!AH:AH)/COUNTIF(Invoices!AG:AH,A1072),0),IF(COUNTIF(Invoices!AI:AJ,A1072)&lt;&gt;0,IF(COUNTIF(Invoices!AI:AJ,A1072)&lt;&gt;0,SUMIF(Invoices!AI:AJ,A1072,Invoices!AJ:AJ)/COUNTIF(Invoices!AI:AJ,A1072),0),IF(COUNTIF(Invoices!AK:AL,A1072)&lt;&gt;0,IF(COUNTIF(Invoices!AK:AL,A1072)&lt;&gt;0,SUMIF(Invoices!AK:AL,A1072,Invoices!AL:AL)/COUNTIF(Invoices!AK:AL,A1072),0),IF(COUNTIF(Invoices!AM:AN,A1072)&lt;&gt;0,IF(COUNTIF(Invoices!AM:AN,A1072)&lt;&gt;0,SUMIF(Invoices!AM:AN,A1072,Invoices!AN:AN)/COUNTIF(Invoices!AM:AN,A1072),0),"Not Available")))))))))))))))</f>
        <v>0.99</v>
      </c>
    </row>
    <row r="1073" spans="1:5" ht="13" x14ac:dyDescent="0.15">
      <c r="A1073" s="6" t="s">
        <v>2284</v>
      </c>
      <c r="B1073" s="6" t="s">
        <v>663</v>
      </c>
      <c r="C1073" s="6" t="s">
        <v>664</v>
      </c>
      <c r="D1073" s="6" t="s">
        <v>663</v>
      </c>
      <c r="E1073" t="str">
        <f>IF(COUNTIF(Invoices!K:L,A1073)&lt;&gt;0,IF(COUNTIF(Invoices!K:L,A1073)&lt;&gt;0,SUMIF(Invoices!K:L,A1073,Invoices!L:L)/COUNTIF(Invoices!K:L,A1073),0),IF(COUNTIF(Invoices!M:N,A1073)&lt;&gt;0,IF(COUNTIF(Invoices!M:N,A1073)&lt;&gt;0,SUMIF(Invoices!M:N,A1073,Invoices!N:N)/COUNTIF(Invoices!M:N,A1073),0),IF(COUNTIF(Invoices!O:P,A1073)&lt;&gt;0,IF(COUNTIF(Invoices!O:P,A1073)&lt;&gt;0,SUMIF(Invoices!O:P,A1073,Invoices!P:P)/COUNTIF(Invoices!O:P,A1073),0),IF(COUNTIF(Invoices!Q:R,A1073)&lt;&gt;0,IF(COUNTIF(Invoices!Q:R,A1073)&lt;&gt;0,SUMIF(Invoices!Q:R,A1073,Invoices!R:R)/COUNTIF(Invoices!Q:R,A1073),0),IF(COUNTIF(Invoices!S:T,A1073)&lt;&gt;0,IF(COUNTIF(Invoices!S:T,A1073)&lt;&gt;0,SUMIF(Invoices!S:T,A1073,Invoices!T:T)/COUNTIF(Invoices!S:T,A1073),0),IF(COUNTIF(Invoices!U:V,A1073)&lt;&gt;0,IF(COUNTIF(Invoices!U:V,A1073)&lt;&gt;0,SUMIF(Invoices!U:V,A1073,Invoices!V:V)/COUNTIF(Invoices!U:V,A1073),0),IF(COUNTIF(Invoices!W:X,A1073)&lt;&gt;0,IF(COUNTIF(Invoices!W:X,A1073)&lt;&gt;0,SUMIF(Invoices!W:X,A1073,Invoices!X:X)/COUNTIF(Invoices!W:X,A1073),0),IF(COUNTIF(Invoices!Y:Z,A1073)&lt;&gt;0,IF(COUNTIF(Invoices!Y:Z,A1073)&lt;&gt;0,SUMIF(Invoices!Y:Z,A1073,Invoices!Z:Z)/COUNTIF(Invoices!Y:Z,A1073),0),IF(COUNTIF(Invoices!AA:AB,A1073)&lt;&gt;0,IF(COUNTIF(Invoices!AA:AB,A1073)&lt;&gt;0,SUMIF(Invoices!AA:AB,A1073,Invoices!AB:AB)/COUNTIF(Invoices!AA:AB,A1073),0),IF(COUNTIF(Invoices!AC:AD,A1073)&lt;&gt;0,IF(COUNTIF(Invoices!AC:AD,A1073)&lt;&gt;0,SUMIF(Invoices!AC:AD,A1073,Invoices!AD:AD)/COUNTIF(Invoices!AC:AD,A1073),0),IF(COUNTIF(Invoices!AE:AF,A1073)&lt;&gt;0,IF(COUNTIF(Invoices!AE:AF,A1073)&lt;&gt;0,SUMIF(Invoices!AE:AF,A1073,Invoices!AF:AF)/COUNTIF(Invoices!AE:AF,A1073),0),IF(COUNTIF(Invoices!AG:AH,A1073)&lt;&gt;0,IF(COUNTIF(Invoices!AG:AH,A1073)&lt;&gt;0,SUMIF(Invoices!AG:AH,A1073,Invoices!AH:AH)/COUNTIF(Invoices!AG:AH,A1073),0),IF(COUNTIF(Invoices!AI:AJ,A1073)&lt;&gt;0,IF(COUNTIF(Invoices!AI:AJ,A1073)&lt;&gt;0,SUMIF(Invoices!AI:AJ,A1073,Invoices!AJ:AJ)/COUNTIF(Invoices!AI:AJ,A1073),0),IF(COUNTIF(Invoices!AK:AL,A1073)&lt;&gt;0,IF(COUNTIF(Invoices!AK:AL,A1073)&lt;&gt;0,SUMIF(Invoices!AK:AL,A1073,Invoices!AL:AL)/COUNTIF(Invoices!AK:AL,A1073),0),IF(COUNTIF(Invoices!AM:AN,A1073)&lt;&gt;0,IF(COUNTIF(Invoices!AM:AN,A1073)&lt;&gt;0,SUMIF(Invoices!AM:AN,A1073,Invoices!AN:AN)/COUNTIF(Invoices!AM:AN,A1073),0),"Not Available")))))))))))))))</f>
        <v>Not Available</v>
      </c>
    </row>
    <row r="1074" spans="1:5" ht="13" x14ac:dyDescent="0.15">
      <c r="A1074" s="6" t="s">
        <v>2285</v>
      </c>
      <c r="B1074" s="6" t="s">
        <v>927</v>
      </c>
      <c r="C1074" s="6" t="s">
        <v>928</v>
      </c>
      <c r="D1074" s="6" t="s">
        <v>522</v>
      </c>
      <c r="E1074">
        <f ca="1">IF(COUNTIF(Invoices!K:L,A1074)&lt;&gt;0,IF(COUNTIF(Invoices!K:L,A1074)&lt;&gt;0,SUMIF(Invoices!K:L,A1074,Invoices!L:L)/COUNTIF(Invoices!K:L,A1074),0),IF(COUNTIF(Invoices!M:N,A1074)&lt;&gt;0,IF(COUNTIF(Invoices!M:N,A1074)&lt;&gt;0,SUMIF(Invoices!M:N,A1074,Invoices!N:N)/COUNTIF(Invoices!M:N,A1074),0),IF(COUNTIF(Invoices!O:P,A1074)&lt;&gt;0,IF(COUNTIF(Invoices!O:P,A1074)&lt;&gt;0,SUMIF(Invoices!O:P,A1074,Invoices!P:P)/COUNTIF(Invoices!O:P,A1074),0),IF(COUNTIF(Invoices!Q:R,A1074)&lt;&gt;0,IF(COUNTIF(Invoices!Q:R,A1074)&lt;&gt;0,SUMIF(Invoices!Q:R,A1074,Invoices!R:R)/COUNTIF(Invoices!Q:R,A1074),0),IF(COUNTIF(Invoices!S:T,A1074)&lt;&gt;0,IF(COUNTIF(Invoices!S:T,A1074)&lt;&gt;0,SUMIF(Invoices!S:T,A1074,Invoices!T:T)/COUNTIF(Invoices!S:T,A1074),0),IF(COUNTIF(Invoices!U:V,A1074)&lt;&gt;0,IF(COUNTIF(Invoices!U:V,A1074)&lt;&gt;0,SUMIF(Invoices!U:V,A1074,Invoices!V:V)/COUNTIF(Invoices!U:V,A1074),0),IF(COUNTIF(Invoices!W:X,A1074)&lt;&gt;0,IF(COUNTIF(Invoices!W:X,A1074)&lt;&gt;0,SUMIF(Invoices!W:X,A1074,Invoices!X:X)/COUNTIF(Invoices!W:X,A1074),0),IF(COUNTIF(Invoices!Y:Z,A1074)&lt;&gt;0,IF(COUNTIF(Invoices!Y:Z,A1074)&lt;&gt;0,SUMIF(Invoices!Y:Z,A1074,Invoices!Z:Z)/COUNTIF(Invoices!Y:Z,A1074),0),IF(COUNTIF(Invoices!AA:AB,A1074)&lt;&gt;0,IF(COUNTIF(Invoices!AA:AB,A1074)&lt;&gt;0,SUMIF(Invoices!AA:AB,A1074,Invoices!AB:AB)/COUNTIF(Invoices!AA:AB,A1074),0),IF(COUNTIF(Invoices!AC:AD,A1074)&lt;&gt;0,IF(COUNTIF(Invoices!AC:AD,A1074)&lt;&gt;0,SUMIF(Invoices!AC:AD,A1074,Invoices!AD:AD)/COUNTIF(Invoices!AC:AD,A1074),0),IF(COUNTIF(Invoices!AE:AF,A1074)&lt;&gt;0,IF(COUNTIF(Invoices!AE:AF,A1074)&lt;&gt;0,SUMIF(Invoices!AE:AF,A1074,Invoices!AF:AF)/COUNTIF(Invoices!AE:AF,A1074),0),IF(COUNTIF(Invoices!AG:AH,A1074)&lt;&gt;0,IF(COUNTIF(Invoices!AG:AH,A1074)&lt;&gt;0,SUMIF(Invoices!AG:AH,A1074,Invoices!AH:AH)/COUNTIF(Invoices!AG:AH,A1074),0),IF(COUNTIF(Invoices!AI:AJ,A1074)&lt;&gt;0,IF(COUNTIF(Invoices!AI:AJ,A1074)&lt;&gt;0,SUMIF(Invoices!AI:AJ,A1074,Invoices!AJ:AJ)/COUNTIF(Invoices!AI:AJ,A1074),0),IF(COUNTIF(Invoices!AK:AL,A1074)&lt;&gt;0,IF(COUNTIF(Invoices!AK:AL,A1074)&lt;&gt;0,SUMIF(Invoices!AK:AL,A1074,Invoices!AL:AL)/COUNTIF(Invoices!AK:AL,A1074),0),IF(COUNTIF(Invoices!AM:AN,A1074)&lt;&gt;0,IF(COUNTIF(Invoices!AM:AN,A1074)&lt;&gt;0,SUMIF(Invoices!AM:AN,A1074,Invoices!AN:AN)/COUNTIF(Invoices!AM:AN,A1074),0),"Not Available")))))))))))))))</f>
        <v>0.99</v>
      </c>
    </row>
    <row r="1075" spans="1:5" ht="13" x14ac:dyDescent="0.15">
      <c r="A1075" s="6" t="s">
        <v>2286</v>
      </c>
      <c r="B1075" s="6" t="s">
        <v>1260</v>
      </c>
      <c r="C1075" s="6" t="s">
        <v>1261</v>
      </c>
      <c r="D1075" s="6" t="s">
        <v>912</v>
      </c>
      <c r="E1075">
        <f ca="1">IF(COUNTIF(Invoices!K:L,A1075)&lt;&gt;0,IF(COUNTIF(Invoices!K:L,A1075)&lt;&gt;0,SUMIF(Invoices!K:L,A1075,Invoices!L:L)/COUNTIF(Invoices!K:L,A1075),0),IF(COUNTIF(Invoices!M:N,A1075)&lt;&gt;0,IF(COUNTIF(Invoices!M:N,A1075)&lt;&gt;0,SUMIF(Invoices!M:N,A1075,Invoices!N:N)/COUNTIF(Invoices!M:N,A1075),0),IF(COUNTIF(Invoices!O:P,A1075)&lt;&gt;0,IF(COUNTIF(Invoices!O:P,A1075)&lt;&gt;0,SUMIF(Invoices!O:P,A1075,Invoices!P:P)/COUNTIF(Invoices!O:P,A1075),0),IF(COUNTIF(Invoices!Q:R,A1075)&lt;&gt;0,IF(COUNTIF(Invoices!Q:R,A1075)&lt;&gt;0,SUMIF(Invoices!Q:R,A1075,Invoices!R:R)/COUNTIF(Invoices!Q:R,A1075),0),IF(COUNTIF(Invoices!S:T,A1075)&lt;&gt;0,IF(COUNTIF(Invoices!S:T,A1075)&lt;&gt;0,SUMIF(Invoices!S:T,A1075,Invoices!T:T)/COUNTIF(Invoices!S:T,A1075),0),IF(COUNTIF(Invoices!U:V,A1075)&lt;&gt;0,IF(COUNTIF(Invoices!U:V,A1075)&lt;&gt;0,SUMIF(Invoices!U:V,A1075,Invoices!V:V)/COUNTIF(Invoices!U:V,A1075),0),IF(COUNTIF(Invoices!W:X,A1075)&lt;&gt;0,IF(COUNTIF(Invoices!W:X,A1075)&lt;&gt;0,SUMIF(Invoices!W:X,A1075,Invoices!X:X)/COUNTIF(Invoices!W:X,A1075),0),IF(COUNTIF(Invoices!Y:Z,A1075)&lt;&gt;0,IF(COUNTIF(Invoices!Y:Z,A1075)&lt;&gt;0,SUMIF(Invoices!Y:Z,A1075,Invoices!Z:Z)/COUNTIF(Invoices!Y:Z,A1075),0),IF(COUNTIF(Invoices!AA:AB,A1075)&lt;&gt;0,IF(COUNTIF(Invoices!AA:AB,A1075)&lt;&gt;0,SUMIF(Invoices!AA:AB,A1075,Invoices!AB:AB)/COUNTIF(Invoices!AA:AB,A1075),0),IF(COUNTIF(Invoices!AC:AD,A1075)&lt;&gt;0,IF(COUNTIF(Invoices!AC:AD,A1075)&lt;&gt;0,SUMIF(Invoices!AC:AD,A1075,Invoices!AD:AD)/COUNTIF(Invoices!AC:AD,A1075),0),IF(COUNTIF(Invoices!AE:AF,A1075)&lt;&gt;0,IF(COUNTIF(Invoices!AE:AF,A1075)&lt;&gt;0,SUMIF(Invoices!AE:AF,A1075,Invoices!AF:AF)/COUNTIF(Invoices!AE:AF,A1075),0),IF(COUNTIF(Invoices!AG:AH,A1075)&lt;&gt;0,IF(COUNTIF(Invoices!AG:AH,A1075)&lt;&gt;0,SUMIF(Invoices!AG:AH,A1075,Invoices!AH:AH)/COUNTIF(Invoices!AG:AH,A1075),0),IF(COUNTIF(Invoices!AI:AJ,A1075)&lt;&gt;0,IF(COUNTIF(Invoices!AI:AJ,A1075)&lt;&gt;0,SUMIF(Invoices!AI:AJ,A1075,Invoices!AJ:AJ)/COUNTIF(Invoices!AI:AJ,A1075),0),IF(COUNTIF(Invoices!AK:AL,A1075)&lt;&gt;0,IF(COUNTIF(Invoices!AK:AL,A1075)&lt;&gt;0,SUMIF(Invoices!AK:AL,A1075,Invoices!AL:AL)/COUNTIF(Invoices!AK:AL,A1075),0),IF(COUNTIF(Invoices!AM:AN,A1075)&lt;&gt;0,IF(COUNTIF(Invoices!AM:AN,A1075)&lt;&gt;0,SUMIF(Invoices!AM:AN,A1075,Invoices!AN:AN)/COUNTIF(Invoices!AM:AN,A1075),0),"Not Available")))))))))))))))</f>
        <v>0.99</v>
      </c>
    </row>
    <row r="1076" spans="1:5" ht="13" x14ac:dyDescent="0.15">
      <c r="A1076" s="6" t="s">
        <v>2287</v>
      </c>
      <c r="B1076" s="6" t="s">
        <v>2288</v>
      </c>
      <c r="C1076" s="6" t="s">
        <v>1087</v>
      </c>
      <c r="D1076" s="6" t="s">
        <v>522</v>
      </c>
      <c r="E1076" t="str">
        <f>IF(COUNTIF(Invoices!K:L,A1076)&lt;&gt;0,IF(COUNTIF(Invoices!K:L,A1076)&lt;&gt;0,SUMIF(Invoices!K:L,A1076,Invoices!L:L)/COUNTIF(Invoices!K:L,A1076),0),IF(COUNTIF(Invoices!M:N,A1076)&lt;&gt;0,IF(COUNTIF(Invoices!M:N,A1076)&lt;&gt;0,SUMIF(Invoices!M:N,A1076,Invoices!N:N)/COUNTIF(Invoices!M:N,A1076),0),IF(COUNTIF(Invoices!O:P,A1076)&lt;&gt;0,IF(COUNTIF(Invoices!O:P,A1076)&lt;&gt;0,SUMIF(Invoices!O:P,A1076,Invoices!P:P)/COUNTIF(Invoices!O:P,A1076),0),IF(COUNTIF(Invoices!Q:R,A1076)&lt;&gt;0,IF(COUNTIF(Invoices!Q:R,A1076)&lt;&gt;0,SUMIF(Invoices!Q:R,A1076,Invoices!R:R)/COUNTIF(Invoices!Q:R,A1076),0),IF(COUNTIF(Invoices!S:T,A1076)&lt;&gt;0,IF(COUNTIF(Invoices!S:T,A1076)&lt;&gt;0,SUMIF(Invoices!S:T,A1076,Invoices!T:T)/COUNTIF(Invoices!S:T,A1076),0),IF(COUNTIF(Invoices!U:V,A1076)&lt;&gt;0,IF(COUNTIF(Invoices!U:V,A1076)&lt;&gt;0,SUMIF(Invoices!U:V,A1076,Invoices!V:V)/COUNTIF(Invoices!U:V,A1076),0),IF(COUNTIF(Invoices!W:X,A1076)&lt;&gt;0,IF(COUNTIF(Invoices!W:X,A1076)&lt;&gt;0,SUMIF(Invoices!W:X,A1076,Invoices!X:X)/COUNTIF(Invoices!W:X,A1076),0),IF(COUNTIF(Invoices!Y:Z,A1076)&lt;&gt;0,IF(COUNTIF(Invoices!Y:Z,A1076)&lt;&gt;0,SUMIF(Invoices!Y:Z,A1076,Invoices!Z:Z)/COUNTIF(Invoices!Y:Z,A1076),0),IF(COUNTIF(Invoices!AA:AB,A1076)&lt;&gt;0,IF(COUNTIF(Invoices!AA:AB,A1076)&lt;&gt;0,SUMIF(Invoices!AA:AB,A1076,Invoices!AB:AB)/COUNTIF(Invoices!AA:AB,A1076),0),IF(COUNTIF(Invoices!AC:AD,A1076)&lt;&gt;0,IF(COUNTIF(Invoices!AC:AD,A1076)&lt;&gt;0,SUMIF(Invoices!AC:AD,A1076,Invoices!AD:AD)/COUNTIF(Invoices!AC:AD,A1076),0),IF(COUNTIF(Invoices!AE:AF,A1076)&lt;&gt;0,IF(COUNTIF(Invoices!AE:AF,A1076)&lt;&gt;0,SUMIF(Invoices!AE:AF,A1076,Invoices!AF:AF)/COUNTIF(Invoices!AE:AF,A1076),0),IF(COUNTIF(Invoices!AG:AH,A1076)&lt;&gt;0,IF(COUNTIF(Invoices!AG:AH,A1076)&lt;&gt;0,SUMIF(Invoices!AG:AH,A1076,Invoices!AH:AH)/COUNTIF(Invoices!AG:AH,A1076),0),IF(COUNTIF(Invoices!AI:AJ,A1076)&lt;&gt;0,IF(COUNTIF(Invoices!AI:AJ,A1076)&lt;&gt;0,SUMIF(Invoices!AI:AJ,A1076,Invoices!AJ:AJ)/COUNTIF(Invoices!AI:AJ,A1076),0),IF(COUNTIF(Invoices!AK:AL,A1076)&lt;&gt;0,IF(COUNTIF(Invoices!AK:AL,A1076)&lt;&gt;0,SUMIF(Invoices!AK:AL,A1076,Invoices!AL:AL)/COUNTIF(Invoices!AK:AL,A1076),0),IF(COUNTIF(Invoices!AM:AN,A1076)&lt;&gt;0,IF(COUNTIF(Invoices!AM:AN,A1076)&lt;&gt;0,SUMIF(Invoices!AM:AN,A1076,Invoices!AN:AN)/COUNTIF(Invoices!AM:AN,A1076),0),"Not Available")))))))))))))))</f>
        <v>Not Available</v>
      </c>
    </row>
    <row r="1077" spans="1:5" ht="13" x14ac:dyDescent="0.15">
      <c r="A1077" s="6" t="s">
        <v>2289</v>
      </c>
      <c r="B1077" s="6" t="s">
        <v>2290</v>
      </c>
      <c r="C1077" s="6" t="s">
        <v>897</v>
      </c>
      <c r="D1077" s="6" t="s">
        <v>562</v>
      </c>
      <c r="E1077">
        <f ca="1">IF(COUNTIF(Invoices!K:L,A1077)&lt;&gt;0,IF(COUNTIF(Invoices!K:L,A1077)&lt;&gt;0,SUMIF(Invoices!K:L,A1077,Invoices!L:L)/COUNTIF(Invoices!K:L,A1077),0),IF(COUNTIF(Invoices!M:N,A1077)&lt;&gt;0,IF(COUNTIF(Invoices!M:N,A1077)&lt;&gt;0,SUMIF(Invoices!M:N,A1077,Invoices!N:N)/COUNTIF(Invoices!M:N,A1077),0),IF(COUNTIF(Invoices!O:P,A1077)&lt;&gt;0,IF(COUNTIF(Invoices!O:P,A1077)&lt;&gt;0,SUMIF(Invoices!O:P,A1077,Invoices!P:P)/COUNTIF(Invoices!O:P,A1077),0),IF(COUNTIF(Invoices!Q:R,A1077)&lt;&gt;0,IF(COUNTIF(Invoices!Q:R,A1077)&lt;&gt;0,SUMIF(Invoices!Q:R,A1077,Invoices!R:R)/COUNTIF(Invoices!Q:R,A1077),0),IF(COUNTIF(Invoices!S:T,A1077)&lt;&gt;0,IF(COUNTIF(Invoices!S:T,A1077)&lt;&gt;0,SUMIF(Invoices!S:T,A1077,Invoices!T:T)/COUNTIF(Invoices!S:T,A1077),0),IF(COUNTIF(Invoices!U:V,A1077)&lt;&gt;0,IF(COUNTIF(Invoices!U:V,A1077)&lt;&gt;0,SUMIF(Invoices!U:V,A1077,Invoices!V:V)/COUNTIF(Invoices!U:V,A1077),0),IF(COUNTIF(Invoices!W:X,A1077)&lt;&gt;0,IF(COUNTIF(Invoices!W:X,A1077)&lt;&gt;0,SUMIF(Invoices!W:X,A1077,Invoices!X:X)/COUNTIF(Invoices!W:X,A1077),0),IF(COUNTIF(Invoices!Y:Z,A1077)&lt;&gt;0,IF(COUNTIF(Invoices!Y:Z,A1077)&lt;&gt;0,SUMIF(Invoices!Y:Z,A1077,Invoices!Z:Z)/COUNTIF(Invoices!Y:Z,A1077),0),IF(COUNTIF(Invoices!AA:AB,A1077)&lt;&gt;0,IF(COUNTIF(Invoices!AA:AB,A1077)&lt;&gt;0,SUMIF(Invoices!AA:AB,A1077,Invoices!AB:AB)/COUNTIF(Invoices!AA:AB,A1077),0),IF(COUNTIF(Invoices!AC:AD,A1077)&lt;&gt;0,IF(COUNTIF(Invoices!AC:AD,A1077)&lt;&gt;0,SUMIF(Invoices!AC:AD,A1077,Invoices!AD:AD)/COUNTIF(Invoices!AC:AD,A1077),0),IF(COUNTIF(Invoices!AE:AF,A1077)&lt;&gt;0,IF(COUNTIF(Invoices!AE:AF,A1077)&lt;&gt;0,SUMIF(Invoices!AE:AF,A1077,Invoices!AF:AF)/COUNTIF(Invoices!AE:AF,A1077),0),IF(COUNTIF(Invoices!AG:AH,A1077)&lt;&gt;0,IF(COUNTIF(Invoices!AG:AH,A1077)&lt;&gt;0,SUMIF(Invoices!AG:AH,A1077,Invoices!AH:AH)/COUNTIF(Invoices!AG:AH,A1077),0),IF(COUNTIF(Invoices!AI:AJ,A1077)&lt;&gt;0,IF(COUNTIF(Invoices!AI:AJ,A1077)&lt;&gt;0,SUMIF(Invoices!AI:AJ,A1077,Invoices!AJ:AJ)/COUNTIF(Invoices!AI:AJ,A1077),0),IF(COUNTIF(Invoices!AK:AL,A1077)&lt;&gt;0,IF(COUNTIF(Invoices!AK:AL,A1077)&lt;&gt;0,SUMIF(Invoices!AK:AL,A1077,Invoices!AL:AL)/COUNTIF(Invoices!AK:AL,A1077),0),IF(COUNTIF(Invoices!AM:AN,A1077)&lt;&gt;0,IF(COUNTIF(Invoices!AM:AN,A1077)&lt;&gt;0,SUMIF(Invoices!AM:AN,A1077,Invoices!AN:AN)/COUNTIF(Invoices!AM:AN,A1077),0),"Not Available")))))))))))))))</f>
        <v>0.99</v>
      </c>
    </row>
    <row r="1078" spans="1:5" ht="13" x14ac:dyDescent="0.15">
      <c r="A1078" s="6" t="s">
        <v>2291</v>
      </c>
      <c r="C1078" s="6" t="s">
        <v>762</v>
      </c>
      <c r="D1078" s="6" t="s">
        <v>762</v>
      </c>
      <c r="E1078" t="str">
        <f>IF(COUNTIF(Invoices!K:L,A1078)&lt;&gt;0,IF(COUNTIF(Invoices!K:L,A1078)&lt;&gt;0,SUMIF(Invoices!K:L,A1078,Invoices!L:L)/COUNTIF(Invoices!K:L,A1078),0),IF(COUNTIF(Invoices!M:N,A1078)&lt;&gt;0,IF(COUNTIF(Invoices!M:N,A1078)&lt;&gt;0,SUMIF(Invoices!M:N,A1078,Invoices!N:N)/COUNTIF(Invoices!M:N,A1078),0),IF(COUNTIF(Invoices!O:P,A1078)&lt;&gt;0,IF(COUNTIF(Invoices!O:P,A1078)&lt;&gt;0,SUMIF(Invoices!O:P,A1078,Invoices!P:P)/COUNTIF(Invoices!O:P,A1078),0),IF(COUNTIF(Invoices!Q:R,A1078)&lt;&gt;0,IF(COUNTIF(Invoices!Q:R,A1078)&lt;&gt;0,SUMIF(Invoices!Q:R,A1078,Invoices!R:R)/COUNTIF(Invoices!Q:R,A1078),0),IF(COUNTIF(Invoices!S:T,A1078)&lt;&gt;0,IF(COUNTIF(Invoices!S:T,A1078)&lt;&gt;0,SUMIF(Invoices!S:T,A1078,Invoices!T:T)/COUNTIF(Invoices!S:T,A1078),0),IF(COUNTIF(Invoices!U:V,A1078)&lt;&gt;0,IF(COUNTIF(Invoices!U:V,A1078)&lt;&gt;0,SUMIF(Invoices!U:V,A1078,Invoices!V:V)/COUNTIF(Invoices!U:V,A1078),0),IF(COUNTIF(Invoices!W:X,A1078)&lt;&gt;0,IF(COUNTIF(Invoices!W:X,A1078)&lt;&gt;0,SUMIF(Invoices!W:X,A1078,Invoices!X:X)/COUNTIF(Invoices!W:X,A1078),0),IF(COUNTIF(Invoices!Y:Z,A1078)&lt;&gt;0,IF(COUNTIF(Invoices!Y:Z,A1078)&lt;&gt;0,SUMIF(Invoices!Y:Z,A1078,Invoices!Z:Z)/COUNTIF(Invoices!Y:Z,A1078),0),IF(COUNTIF(Invoices!AA:AB,A1078)&lt;&gt;0,IF(COUNTIF(Invoices!AA:AB,A1078)&lt;&gt;0,SUMIF(Invoices!AA:AB,A1078,Invoices!AB:AB)/COUNTIF(Invoices!AA:AB,A1078),0),IF(COUNTIF(Invoices!AC:AD,A1078)&lt;&gt;0,IF(COUNTIF(Invoices!AC:AD,A1078)&lt;&gt;0,SUMIF(Invoices!AC:AD,A1078,Invoices!AD:AD)/COUNTIF(Invoices!AC:AD,A1078),0),IF(COUNTIF(Invoices!AE:AF,A1078)&lt;&gt;0,IF(COUNTIF(Invoices!AE:AF,A1078)&lt;&gt;0,SUMIF(Invoices!AE:AF,A1078,Invoices!AF:AF)/COUNTIF(Invoices!AE:AF,A1078),0),IF(COUNTIF(Invoices!AG:AH,A1078)&lt;&gt;0,IF(COUNTIF(Invoices!AG:AH,A1078)&lt;&gt;0,SUMIF(Invoices!AG:AH,A1078,Invoices!AH:AH)/COUNTIF(Invoices!AG:AH,A1078),0),IF(COUNTIF(Invoices!AI:AJ,A1078)&lt;&gt;0,IF(COUNTIF(Invoices!AI:AJ,A1078)&lt;&gt;0,SUMIF(Invoices!AI:AJ,A1078,Invoices!AJ:AJ)/COUNTIF(Invoices!AI:AJ,A1078),0),IF(COUNTIF(Invoices!AK:AL,A1078)&lt;&gt;0,IF(COUNTIF(Invoices!AK:AL,A1078)&lt;&gt;0,SUMIF(Invoices!AK:AL,A1078,Invoices!AL:AL)/COUNTIF(Invoices!AK:AL,A1078),0),IF(COUNTIF(Invoices!AM:AN,A1078)&lt;&gt;0,IF(COUNTIF(Invoices!AM:AN,A1078)&lt;&gt;0,SUMIF(Invoices!AM:AN,A1078,Invoices!AN:AN)/COUNTIF(Invoices!AM:AN,A1078),0),"Not Available")))))))))))))))</f>
        <v>Not Available</v>
      </c>
    </row>
    <row r="1079" spans="1:5" ht="13" x14ac:dyDescent="0.15">
      <c r="A1079" s="6" t="s">
        <v>2292</v>
      </c>
      <c r="C1079" s="6" t="s">
        <v>1042</v>
      </c>
      <c r="D1079" s="6" t="s">
        <v>1043</v>
      </c>
      <c r="E1079" t="str">
        <f>IF(COUNTIF(Invoices!K:L,A1079)&lt;&gt;0,IF(COUNTIF(Invoices!K:L,A1079)&lt;&gt;0,SUMIF(Invoices!K:L,A1079,Invoices!L:L)/COUNTIF(Invoices!K:L,A1079),0),IF(COUNTIF(Invoices!M:N,A1079)&lt;&gt;0,IF(COUNTIF(Invoices!M:N,A1079)&lt;&gt;0,SUMIF(Invoices!M:N,A1079,Invoices!N:N)/COUNTIF(Invoices!M:N,A1079),0),IF(COUNTIF(Invoices!O:P,A1079)&lt;&gt;0,IF(COUNTIF(Invoices!O:P,A1079)&lt;&gt;0,SUMIF(Invoices!O:P,A1079,Invoices!P:P)/COUNTIF(Invoices!O:P,A1079),0),IF(COUNTIF(Invoices!Q:R,A1079)&lt;&gt;0,IF(COUNTIF(Invoices!Q:R,A1079)&lt;&gt;0,SUMIF(Invoices!Q:R,A1079,Invoices!R:R)/COUNTIF(Invoices!Q:R,A1079),0),IF(COUNTIF(Invoices!S:T,A1079)&lt;&gt;0,IF(COUNTIF(Invoices!S:T,A1079)&lt;&gt;0,SUMIF(Invoices!S:T,A1079,Invoices!T:T)/COUNTIF(Invoices!S:T,A1079),0),IF(COUNTIF(Invoices!U:V,A1079)&lt;&gt;0,IF(COUNTIF(Invoices!U:V,A1079)&lt;&gt;0,SUMIF(Invoices!U:V,A1079,Invoices!V:V)/COUNTIF(Invoices!U:V,A1079),0),IF(COUNTIF(Invoices!W:X,A1079)&lt;&gt;0,IF(COUNTIF(Invoices!W:X,A1079)&lt;&gt;0,SUMIF(Invoices!W:X,A1079,Invoices!X:X)/COUNTIF(Invoices!W:X,A1079),0),IF(COUNTIF(Invoices!Y:Z,A1079)&lt;&gt;0,IF(COUNTIF(Invoices!Y:Z,A1079)&lt;&gt;0,SUMIF(Invoices!Y:Z,A1079,Invoices!Z:Z)/COUNTIF(Invoices!Y:Z,A1079),0),IF(COUNTIF(Invoices!AA:AB,A1079)&lt;&gt;0,IF(COUNTIF(Invoices!AA:AB,A1079)&lt;&gt;0,SUMIF(Invoices!AA:AB,A1079,Invoices!AB:AB)/COUNTIF(Invoices!AA:AB,A1079),0),IF(COUNTIF(Invoices!AC:AD,A1079)&lt;&gt;0,IF(COUNTIF(Invoices!AC:AD,A1079)&lt;&gt;0,SUMIF(Invoices!AC:AD,A1079,Invoices!AD:AD)/COUNTIF(Invoices!AC:AD,A1079),0),IF(COUNTIF(Invoices!AE:AF,A1079)&lt;&gt;0,IF(COUNTIF(Invoices!AE:AF,A1079)&lt;&gt;0,SUMIF(Invoices!AE:AF,A1079,Invoices!AF:AF)/COUNTIF(Invoices!AE:AF,A1079),0),IF(COUNTIF(Invoices!AG:AH,A1079)&lt;&gt;0,IF(COUNTIF(Invoices!AG:AH,A1079)&lt;&gt;0,SUMIF(Invoices!AG:AH,A1079,Invoices!AH:AH)/COUNTIF(Invoices!AG:AH,A1079),0),IF(COUNTIF(Invoices!AI:AJ,A1079)&lt;&gt;0,IF(COUNTIF(Invoices!AI:AJ,A1079)&lt;&gt;0,SUMIF(Invoices!AI:AJ,A1079,Invoices!AJ:AJ)/COUNTIF(Invoices!AI:AJ,A1079),0),IF(COUNTIF(Invoices!AK:AL,A1079)&lt;&gt;0,IF(COUNTIF(Invoices!AK:AL,A1079)&lt;&gt;0,SUMIF(Invoices!AK:AL,A1079,Invoices!AL:AL)/COUNTIF(Invoices!AK:AL,A1079),0),IF(COUNTIF(Invoices!AM:AN,A1079)&lt;&gt;0,IF(COUNTIF(Invoices!AM:AN,A1079)&lt;&gt;0,SUMIF(Invoices!AM:AN,A1079,Invoices!AN:AN)/COUNTIF(Invoices!AM:AN,A1079),0),"Not Available")))))))))))))))</f>
        <v>Not Available</v>
      </c>
    </row>
    <row r="1080" spans="1:5" ht="13" x14ac:dyDescent="0.15">
      <c r="A1080" s="6" t="s">
        <v>2293</v>
      </c>
      <c r="C1080" s="6" t="s">
        <v>1431</v>
      </c>
      <c r="D1080" s="6" t="s">
        <v>1432</v>
      </c>
      <c r="E1080">
        <f ca="1">IF(COUNTIF(Invoices!K:L,A1080)&lt;&gt;0,IF(COUNTIF(Invoices!K:L,A1080)&lt;&gt;0,SUMIF(Invoices!K:L,A1080,Invoices!L:L)/COUNTIF(Invoices!K:L,A1080),0),IF(COUNTIF(Invoices!M:N,A1080)&lt;&gt;0,IF(COUNTIF(Invoices!M:N,A1080)&lt;&gt;0,SUMIF(Invoices!M:N,A1080,Invoices!N:N)/COUNTIF(Invoices!M:N,A1080),0),IF(COUNTIF(Invoices!O:P,A1080)&lt;&gt;0,IF(COUNTIF(Invoices!O:P,A1080)&lt;&gt;0,SUMIF(Invoices!O:P,A1080,Invoices!P:P)/COUNTIF(Invoices!O:P,A1080),0),IF(COUNTIF(Invoices!Q:R,A1080)&lt;&gt;0,IF(COUNTIF(Invoices!Q:R,A1080)&lt;&gt;0,SUMIF(Invoices!Q:R,A1080,Invoices!R:R)/COUNTIF(Invoices!Q:R,A1080),0),IF(COUNTIF(Invoices!S:T,A1080)&lt;&gt;0,IF(COUNTIF(Invoices!S:T,A1080)&lt;&gt;0,SUMIF(Invoices!S:T,A1080,Invoices!T:T)/COUNTIF(Invoices!S:T,A1080),0),IF(COUNTIF(Invoices!U:V,A1080)&lt;&gt;0,IF(COUNTIF(Invoices!U:V,A1080)&lt;&gt;0,SUMIF(Invoices!U:V,A1080,Invoices!V:V)/COUNTIF(Invoices!U:V,A1080),0),IF(COUNTIF(Invoices!W:X,A1080)&lt;&gt;0,IF(COUNTIF(Invoices!W:X,A1080)&lt;&gt;0,SUMIF(Invoices!W:X,A1080,Invoices!X:X)/COUNTIF(Invoices!W:X,A1080),0),IF(COUNTIF(Invoices!Y:Z,A1080)&lt;&gt;0,IF(COUNTIF(Invoices!Y:Z,A1080)&lt;&gt;0,SUMIF(Invoices!Y:Z,A1080,Invoices!Z:Z)/COUNTIF(Invoices!Y:Z,A1080),0),IF(COUNTIF(Invoices!AA:AB,A1080)&lt;&gt;0,IF(COUNTIF(Invoices!AA:AB,A1080)&lt;&gt;0,SUMIF(Invoices!AA:AB,A1080,Invoices!AB:AB)/COUNTIF(Invoices!AA:AB,A1080),0),IF(COUNTIF(Invoices!AC:AD,A1080)&lt;&gt;0,IF(COUNTIF(Invoices!AC:AD,A1080)&lt;&gt;0,SUMIF(Invoices!AC:AD,A1080,Invoices!AD:AD)/COUNTIF(Invoices!AC:AD,A1080),0),IF(COUNTIF(Invoices!AE:AF,A1080)&lt;&gt;0,IF(COUNTIF(Invoices!AE:AF,A1080)&lt;&gt;0,SUMIF(Invoices!AE:AF,A1080,Invoices!AF:AF)/COUNTIF(Invoices!AE:AF,A1080),0),IF(COUNTIF(Invoices!AG:AH,A1080)&lt;&gt;0,IF(COUNTIF(Invoices!AG:AH,A1080)&lt;&gt;0,SUMIF(Invoices!AG:AH,A1080,Invoices!AH:AH)/COUNTIF(Invoices!AG:AH,A1080),0),IF(COUNTIF(Invoices!AI:AJ,A1080)&lt;&gt;0,IF(COUNTIF(Invoices!AI:AJ,A1080)&lt;&gt;0,SUMIF(Invoices!AI:AJ,A1080,Invoices!AJ:AJ)/COUNTIF(Invoices!AI:AJ,A1080),0),IF(COUNTIF(Invoices!AK:AL,A1080)&lt;&gt;0,IF(COUNTIF(Invoices!AK:AL,A1080)&lt;&gt;0,SUMIF(Invoices!AK:AL,A1080,Invoices!AL:AL)/COUNTIF(Invoices!AK:AL,A1080),0),IF(COUNTIF(Invoices!AM:AN,A1080)&lt;&gt;0,IF(COUNTIF(Invoices!AM:AN,A1080)&lt;&gt;0,SUMIF(Invoices!AM:AN,A1080,Invoices!AN:AN)/COUNTIF(Invoices!AM:AN,A1080),0),"Not Available")))))))))))))))</f>
        <v>0.99</v>
      </c>
    </row>
    <row r="1081" spans="1:5" ht="13" x14ac:dyDescent="0.15">
      <c r="A1081" s="6" t="s">
        <v>2294</v>
      </c>
      <c r="B1081" s="6" t="s">
        <v>640</v>
      </c>
      <c r="C1081" s="6" t="s">
        <v>641</v>
      </c>
      <c r="D1081" s="6" t="s">
        <v>642</v>
      </c>
      <c r="E1081">
        <f ca="1">IF(COUNTIF(Invoices!K:L,A1081)&lt;&gt;0,IF(COUNTIF(Invoices!K:L,A1081)&lt;&gt;0,SUMIF(Invoices!K:L,A1081,Invoices!L:L)/COUNTIF(Invoices!K:L,A1081),0),IF(COUNTIF(Invoices!M:N,A1081)&lt;&gt;0,IF(COUNTIF(Invoices!M:N,A1081)&lt;&gt;0,SUMIF(Invoices!M:N,A1081,Invoices!N:N)/COUNTIF(Invoices!M:N,A1081),0),IF(COUNTIF(Invoices!O:P,A1081)&lt;&gt;0,IF(COUNTIF(Invoices!O:P,A1081)&lt;&gt;0,SUMIF(Invoices!O:P,A1081,Invoices!P:P)/COUNTIF(Invoices!O:P,A1081),0),IF(COUNTIF(Invoices!Q:R,A1081)&lt;&gt;0,IF(COUNTIF(Invoices!Q:R,A1081)&lt;&gt;0,SUMIF(Invoices!Q:R,A1081,Invoices!R:R)/COUNTIF(Invoices!Q:R,A1081),0),IF(COUNTIF(Invoices!S:T,A1081)&lt;&gt;0,IF(COUNTIF(Invoices!S:T,A1081)&lt;&gt;0,SUMIF(Invoices!S:T,A1081,Invoices!T:T)/COUNTIF(Invoices!S:T,A1081),0),IF(COUNTIF(Invoices!U:V,A1081)&lt;&gt;0,IF(COUNTIF(Invoices!U:V,A1081)&lt;&gt;0,SUMIF(Invoices!U:V,A1081,Invoices!V:V)/COUNTIF(Invoices!U:V,A1081),0),IF(COUNTIF(Invoices!W:X,A1081)&lt;&gt;0,IF(COUNTIF(Invoices!W:X,A1081)&lt;&gt;0,SUMIF(Invoices!W:X,A1081,Invoices!X:X)/COUNTIF(Invoices!W:X,A1081),0),IF(COUNTIF(Invoices!Y:Z,A1081)&lt;&gt;0,IF(COUNTIF(Invoices!Y:Z,A1081)&lt;&gt;0,SUMIF(Invoices!Y:Z,A1081,Invoices!Z:Z)/COUNTIF(Invoices!Y:Z,A1081),0),IF(COUNTIF(Invoices!AA:AB,A1081)&lt;&gt;0,IF(COUNTIF(Invoices!AA:AB,A1081)&lt;&gt;0,SUMIF(Invoices!AA:AB,A1081,Invoices!AB:AB)/COUNTIF(Invoices!AA:AB,A1081),0),IF(COUNTIF(Invoices!AC:AD,A1081)&lt;&gt;0,IF(COUNTIF(Invoices!AC:AD,A1081)&lt;&gt;0,SUMIF(Invoices!AC:AD,A1081,Invoices!AD:AD)/COUNTIF(Invoices!AC:AD,A1081),0),IF(COUNTIF(Invoices!AE:AF,A1081)&lt;&gt;0,IF(COUNTIF(Invoices!AE:AF,A1081)&lt;&gt;0,SUMIF(Invoices!AE:AF,A1081,Invoices!AF:AF)/COUNTIF(Invoices!AE:AF,A1081),0),IF(COUNTIF(Invoices!AG:AH,A1081)&lt;&gt;0,IF(COUNTIF(Invoices!AG:AH,A1081)&lt;&gt;0,SUMIF(Invoices!AG:AH,A1081,Invoices!AH:AH)/COUNTIF(Invoices!AG:AH,A1081),0),IF(COUNTIF(Invoices!AI:AJ,A1081)&lt;&gt;0,IF(COUNTIF(Invoices!AI:AJ,A1081)&lt;&gt;0,SUMIF(Invoices!AI:AJ,A1081,Invoices!AJ:AJ)/COUNTIF(Invoices!AI:AJ,A1081),0),IF(COUNTIF(Invoices!AK:AL,A1081)&lt;&gt;0,IF(COUNTIF(Invoices!AK:AL,A1081)&lt;&gt;0,SUMIF(Invoices!AK:AL,A1081,Invoices!AL:AL)/COUNTIF(Invoices!AK:AL,A1081),0),IF(COUNTIF(Invoices!AM:AN,A1081)&lt;&gt;0,IF(COUNTIF(Invoices!AM:AN,A1081)&lt;&gt;0,SUMIF(Invoices!AM:AN,A1081,Invoices!AN:AN)/COUNTIF(Invoices!AM:AN,A1081),0),"Not Available")))))))))))))))</f>
        <v>0.99</v>
      </c>
    </row>
    <row r="1082" spans="1:5" ht="13" x14ac:dyDescent="0.15">
      <c r="A1082" s="6" t="s">
        <v>2295</v>
      </c>
      <c r="B1082" s="6" t="s">
        <v>2296</v>
      </c>
      <c r="C1082" s="6" t="s">
        <v>1065</v>
      </c>
      <c r="D1082" s="6" t="s">
        <v>535</v>
      </c>
      <c r="E1082" t="str">
        <f>IF(COUNTIF(Invoices!K:L,A1082)&lt;&gt;0,IF(COUNTIF(Invoices!K:L,A1082)&lt;&gt;0,SUMIF(Invoices!K:L,A1082,Invoices!L:L)/COUNTIF(Invoices!K:L,A1082),0),IF(COUNTIF(Invoices!M:N,A1082)&lt;&gt;0,IF(COUNTIF(Invoices!M:N,A1082)&lt;&gt;0,SUMIF(Invoices!M:N,A1082,Invoices!N:N)/COUNTIF(Invoices!M:N,A1082),0),IF(COUNTIF(Invoices!O:P,A1082)&lt;&gt;0,IF(COUNTIF(Invoices!O:P,A1082)&lt;&gt;0,SUMIF(Invoices!O:P,A1082,Invoices!P:P)/COUNTIF(Invoices!O:P,A1082),0),IF(COUNTIF(Invoices!Q:R,A1082)&lt;&gt;0,IF(COUNTIF(Invoices!Q:R,A1082)&lt;&gt;0,SUMIF(Invoices!Q:R,A1082,Invoices!R:R)/COUNTIF(Invoices!Q:R,A1082),0),IF(COUNTIF(Invoices!S:T,A1082)&lt;&gt;0,IF(COUNTIF(Invoices!S:T,A1082)&lt;&gt;0,SUMIF(Invoices!S:T,A1082,Invoices!T:T)/COUNTIF(Invoices!S:T,A1082),0),IF(COUNTIF(Invoices!U:V,A1082)&lt;&gt;0,IF(COUNTIF(Invoices!U:V,A1082)&lt;&gt;0,SUMIF(Invoices!U:V,A1082,Invoices!V:V)/COUNTIF(Invoices!U:V,A1082),0),IF(COUNTIF(Invoices!W:X,A1082)&lt;&gt;0,IF(COUNTIF(Invoices!W:X,A1082)&lt;&gt;0,SUMIF(Invoices!W:X,A1082,Invoices!X:X)/COUNTIF(Invoices!W:X,A1082),0),IF(COUNTIF(Invoices!Y:Z,A1082)&lt;&gt;0,IF(COUNTIF(Invoices!Y:Z,A1082)&lt;&gt;0,SUMIF(Invoices!Y:Z,A1082,Invoices!Z:Z)/COUNTIF(Invoices!Y:Z,A1082),0),IF(COUNTIF(Invoices!AA:AB,A1082)&lt;&gt;0,IF(COUNTIF(Invoices!AA:AB,A1082)&lt;&gt;0,SUMIF(Invoices!AA:AB,A1082,Invoices!AB:AB)/COUNTIF(Invoices!AA:AB,A1082),0),IF(COUNTIF(Invoices!AC:AD,A1082)&lt;&gt;0,IF(COUNTIF(Invoices!AC:AD,A1082)&lt;&gt;0,SUMIF(Invoices!AC:AD,A1082,Invoices!AD:AD)/COUNTIF(Invoices!AC:AD,A1082),0),IF(COUNTIF(Invoices!AE:AF,A1082)&lt;&gt;0,IF(COUNTIF(Invoices!AE:AF,A1082)&lt;&gt;0,SUMIF(Invoices!AE:AF,A1082,Invoices!AF:AF)/COUNTIF(Invoices!AE:AF,A1082),0),IF(COUNTIF(Invoices!AG:AH,A1082)&lt;&gt;0,IF(COUNTIF(Invoices!AG:AH,A1082)&lt;&gt;0,SUMIF(Invoices!AG:AH,A1082,Invoices!AH:AH)/COUNTIF(Invoices!AG:AH,A1082),0),IF(COUNTIF(Invoices!AI:AJ,A1082)&lt;&gt;0,IF(COUNTIF(Invoices!AI:AJ,A1082)&lt;&gt;0,SUMIF(Invoices!AI:AJ,A1082,Invoices!AJ:AJ)/COUNTIF(Invoices!AI:AJ,A1082),0),IF(COUNTIF(Invoices!AK:AL,A1082)&lt;&gt;0,IF(COUNTIF(Invoices!AK:AL,A1082)&lt;&gt;0,SUMIF(Invoices!AK:AL,A1082,Invoices!AL:AL)/COUNTIF(Invoices!AK:AL,A1082),0),IF(COUNTIF(Invoices!AM:AN,A1082)&lt;&gt;0,IF(COUNTIF(Invoices!AM:AN,A1082)&lt;&gt;0,SUMIF(Invoices!AM:AN,A1082,Invoices!AN:AN)/COUNTIF(Invoices!AM:AN,A1082),0),"Not Available")))))))))))))))</f>
        <v>Not Available</v>
      </c>
    </row>
    <row r="1083" spans="1:5" ht="13" x14ac:dyDescent="0.15">
      <c r="A1083" s="6" t="s">
        <v>2297</v>
      </c>
      <c r="B1083" s="6" t="s">
        <v>993</v>
      </c>
      <c r="C1083" s="6" t="s">
        <v>994</v>
      </c>
      <c r="D1083" s="6" t="s">
        <v>912</v>
      </c>
      <c r="E1083">
        <f ca="1">IF(COUNTIF(Invoices!K:L,A1083)&lt;&gt;0,IF(COUNTIF(Invoices!K:L,A1083)&lt;&gt;0,SUMIF(Invoices!K:L,A1083,Invoices!L:L)/COUNTIF(Invoices!K:L,A1083),0),IF(COUNTIF(Invoices!M:N,A1083)&lt;&gt;0,IF(COUNTIF(Invoices!M:N,A1083)&lt;&gt;0,SUMIF(Invoices!M:N,A1083,Invoices!N:N)/COUNTIF(Invoices!M:N,A1083),0),IF(COUNTIF(Invoices!O:P,A1083)&lt;&gt;0,IF(COUNTIF(Invoices!O:P,A1083)&lt;&gt;0,SUMIF(Invoices!O:P,A1083,Invoices!P:P)/COUNTIF(Invoices!O:P,A1083),0),IF(COUNTIF(Invoices!Q:R,A1083)&lt;&gt;0,IF(COUNTIF(Invoices!Q:R,A1083)&lt;&gt;0,SUMIF(Invoices!Q:R,A1083,Invoices!R:R)/COUNTIF(Invoices!Q:R,A1083),0),IF(COUNTIF(Invoices!S:T,A1083)&lt;&gt;0,IF(COUNTIF(Invoices!S:T,A1083)&lt;&gt;0,SUMIF(Invoices!S:T,A1083,Invoices!T:T)/COUNTIF(Invoices!S:T,A1083),0),IF(COUNTIF(Invoices!U:V,A1083)&lt;&gt;0,IF(COUNTIF(Invoices!U:V,A1083)&lt;&gt;0,SUMIF(Invoices!U:V,A1083,Invoices!V:V)/COUNTIF(Invoices!U:V,A1083),0),IF(COUNTIF(Invoices!W:X,A1083)&lt;&gt;0,IF(COUNTIF(Invoices!W:X,A1083)&lt;&gt;0,SUMIF(Invoices!W:X,A1083,Invoices!X:X)/COUNTIF(Invoices!W:X,A1083),0),IF(COUNTIF(Invoices!Y:Z,A1083)&lt;&gt;0,IF(COUNTIF(Invoices!Y:Z,A1083)&lt;&gt;0,SUMIF(Invoices!Y:Z,A1083,Invoices!Z:Z)/COUNTIF(Invoices!Y:Z,A1083),0),IF(COUNTIF(Invoices!AA:AB,A1083)&lt;&gt;0,IF(COUNTIF(Invoices!AA:AB,A1083)&lt;&gt;0,SUMIF(Invoices!AA:AB,A1083,Invoices!AB:AB)/COUNTIF(Invoices!AA:AB,A1083),0),IF(COUNTIF(Invoices!AC:AD,A1083)&lt;&gt;0,IF(COUNTIF(Invoices!AC:AD,A1083)&lt;&gt;0,SUMIF(Invoices!AC:AD,A1083,Invoices!AD:AD)/COUNTIF(Invoices!AC:AD,A1083),0),IF(COUNTIF(Invoices!AE:AF,A1083)&lt;&gt;0,IF(COUNTIF(Invoices!AE:AF,A1083)&lt;&gt;0,SUMIF(Invoices!AE:AF,A1083,Invoices!AF:AF)/COUNTIF(Invoices!AE:AF,A1083),0),IF(COUNTIF(Invoices!AG:AH,A1083)&lt;&gt;0,IF(COUNTIF(Invoices!AG:AH,A1083)&lt;&gt;0,SUMIF(Invoices!AG:AH,A1083,Invoices!AH:AH)/COUNTIF(Invoices!AG:AH,A1083),0),IF(COUNTIF(Invoices!AI:AJ,A1083)&lt;&gt;0,IF(COUNTIF(Invoices!AI:AJ,A1083)&lt;&gt;0,SUMIF(Invoices!AI:AJ,A1083,Invoices!AJ:AJ)/COUNTIF(Invoices!AI:AJ,A1083),0),IF(COUNTIF(Invoices!AK:AL,A1083)&lt;&gt;0,IF(COUNTIF(Invoices!AK:AL,A1083)&lt;&gt;0,SUMIF(Invoices!AK:AL,A1083,Invoices!AL:AL)/COUNTIF(Invoices!AK:AL,A1083),0),IF(COUNTIF(Invoices!AM:AN,A1083)&lt;&gt;0,IF(COUNTIF(Invoices!AM:AN,A1083)&lt;&gt;0,SUMIF(Invoices!AM:AN,A1083,Invoices!AN:AN)/COUNTIF(Invoices!AM:AN,A1083),0),"Not Available")))))))))))))))</f>
        <v>0.99</v>
      </c>
    </row>
    <row r="1084" spans="1:5" ht="13" x14ac:dyDescent="0.15">
      <c r="A1084" s="6" t="s">
        <v>2298</v>
      </c>
      <c r="B1084" s="6" t="s">
        <v>1445</v>
      </c>
      <c r="C1084" s="6" t="s">
        <v>1453</v>
      </c>
      <c r="D1084" s="6" t="s">
        <v>810</v>
      </c>
      <c r="E1084">
        <f ca="1">IF(COUNTIF(Invoices!K:L,A1084)&lt;&gt;0,IF(COUNTIF(Invoices!K:L,A1084)&lt;&gt;0,SUMIF(Invoices!K:L,A1084,Invoices!L:L)/COUNTIF(Invoices!K:L,A1084),0),IF(COUNTIF(Invoices!M:N,A1084)&lt;&gt;0,IF(COUNTIF(Invoices!M:N,A1084)&lt;&gt;0,SUMIF(Invoices!M:N,A1084,Invoices!N:N)/COUNTIF(Invoices!M:N,A1084),0),IF(COUNTIF(Invoices!O:P,A1084)&lt;&gt;0,IF(COUNTIF(Invoices!O:P,A1084)&lt;&gt;0,SUMIF(Invoices!O:P,A1084,Invoices!P:P)/COUNTIF(Invoices!O:P,A1084),0),IF(COUNTIF(Invoices!Q:R,A1084)&lt;&gt;0,IF(COUNTIF(Invoices!Q:R,A1084)&lt;&gt;0,SUMIF(Invoices!Q:R,A1084,Invoices!R:R)/COUNTIF(Invoices!Q:R,A1084),0),IF(COUNTIF(Invoices!S:T,A1084)&lt;&gt;0,IF(COUNTIF(Invoices!S:T,A1084)&lt;&gt;0,SUMIF(Invoices!S:T,A1084,Invoices!T:T)/COUNTIF(Invoices!S:T,A1084),0),IF(COUNTIF(Invoices!U:V,A1084)&lt;&gt;0,IF(COUNTIF(Invoices!U:V,A1084)&lt;&gt;0,SUMIF(Invoices!U:V,A1084,Invoices!V:V)/COUNTIF(Invoices!U:V,A1084),0),IF(COUNTIF(Invoices!W:X,A1084)&lt;&gt;0,IF(COUNTIF(Invoices!W:X,A1084)&lt;&gt;0,SUMIF(Invoices!W:X,A1084,Invoices!X:X)/COUNTIF(Invoices!W:X,A1084),0),IF(COUNTIF(Invoices!Y:Z,A1084)&lt;&gt;0,IF(COUNTIF(Invoices!Y:Z,A1084)&lt;&gt;0,SUMIF(Invoices!Y:Z,A1084,Invoices!Z:Z)/COUNTIF(Invoices!Y:Z,A1084),0),IF(COUNTIF(Invoices!AA:AB,A1084)&lt;&gt;0,IF(COUNTIF(Invoices!AA:AB,A1084)&lt;&gt;0,SUMIF(Invoices!AA:AB,A1084,Invoices!AB:AB)/COUNTIF(Invoices!AA:AB,A1084),0),IF(COUNTIF(Invoices!AC:AD,A1084)&lt;&gt;0,IF(COUNTIF(Invoices!AC:AD,A1084)&lt;&gt;0,SUMIF(Invoices!AC:AD,A1084,Invoices!AD:AD)/COUNTIF(Invoices!AC:AD,A1084),0),IF(COUNTIF(Invoices!AE:AF,A1084)&lt;&gt;0,IF(COUNTIF(Invoices!AE:AF,A1084)&lt;&gt;0,SUMIF(Invoices!AE:AF,A1084,Invoices!AF:AF)/COUNTIF(Invoices!AE:AF,A1084),0),IF(COUNTIF(Invoices!AG:AH,A1084)&lt;&gt;0,IF(COUNTIF(Invoices!AG:AH,A1084)&lt;&gt;0,SUMIF(Invoices!AG:AH,A1084,Invoices!AH:AH)/COUNTIF(Invoices!AG:AH,A1084),0),IF(COUNTIF(Invoices!AI:AJ,A1084)&lt;&gt;0,IF(COUNTIF(Invoices!AI:AJ,A1084)&lt;&gt;0,SUMIF(Invoices!AI:AJ,A1084,Invoices!AJ:AJ)/COUNTIF(Invoices!AI:AJ,A1084),0),IF(COUNTIF(Invoices!AK:AL,A1084)&lt;&gt;0,IF(COUNTIF(Invoices!AK:AL,A1084)&lt;&gt;0,SUMIF(Invoices!AK:AL,A1084,Invoices!AL:AL)/COUNTIF(Invoices!AK:AL,A1084),0),IF(COUNTIF(Invoices!AM:AN,A1084)&lt;&gt;0,IF(COUNTIF(Invoices!AM:AN,A1084)&lt;&gt;0,SUMIF(Invoices!AM:AN,A1084,Invoices!AN:AN)/COUNTIF(Invoices!AM:AN,A1084),0),"Not Available")))))))))))))))</f>
        <v>0.99</v>
      </c>
    </row>
    <row r="1085" spans="1:5" ht="13" x14ac:dyDescent="0.15">
      <c r="A1085" s="6" t="s">
        <v>2299</v>
      </c>
      <c r="B1085" s="6" t="s">
        <v>2300</v>
      </c>
      <c r="C1085" s="6" t="s">
        <v>713</v>
      </c>
      <c r="D1085" s="6" t="s">
        <v>714</v>
      </c>
      <c r="E1085" t="str">
        <f>IF(COUNTIF(Invoices!K:L,A1085)&lt;&gt;0,IF(COUNTIF(Invoices!K:L,A1085)&lt;&gt;0,SUMIF(Invoices!K:L,A1085,Invoices!L:L)/COUNTIF(Invoices!K:L,A1085),0),IF(COUNTIF(Invoices!M:N,A1085)&lt;&gt;0,IF(COUNTIF(Invoices!M:N,A1085)&lt;&gt;0,SUMIF(Invoices!M:N,A1085,Invoices!N:N)/COUNTIF(Invoices!M:N,A1085),0),IF(COUNTIF(Invoices!O:P,A1085)&lt;&gt;0,IF(COUNTIF(Invoices!O:P,A1085)&lt;&gt;0,SUMIF(Invoices!O:P,A1085,Invoices!P:P)/COUNTIF(Invoices!O:P,A1085),0),IF(COUNTIF(Invoices!Q:R,A1085)&lt;&gt;0,IF(COUNTIF(Invoices!Q:R,A1085)&lt;&gt;0,SUMIF(Invoices!Q:R,A1085,Invoices!R:R)/COUNTIF(Invoices!Q:R,A1085),0),IF(COUNTIF(Invoices!S:T,A1085)&lt;&gt;0,IF(COUNTIF(Invoices!S:T,A1085)&lt;&gt;0,SUMIF(Invoices!S:T,A1085,Invoices!T:T)/COUNTIF(Invoices!S:T,A1085),0),IF(COUNTIF(Invoices!U:V,A1085)&lt;&gt;0,IF(COUNTIF(Invoices!U:V,A1085)&lt;&gt;0,SUMIF(Invoices!U:V,A1085,Invoices!V:V)/COUNTIF(Invoices!U:V,A1085),0),IF(COUNTIF(Invoices!W:X,A1085)&lt;&gt;0,IF(COUNTIF(Invoices!W:X,A1085)&lt;&gt;0,SUMIF(Invoices!W:X,A1085,Invoices!X:X)/COUNTIF(Invoices!W:X,A1085),0),IF(COUNTIF(Invoices!Y:Z,A1085)&lt;&gt;0,IF(COUNTIF(Invoices!Y:Z,A1085)&lt;&gt;0,SUMIF(Invoices!Y:Z,A1085,Invoices!Z:Z)/COUNTIF(Invoices!Y:Z,A1085),0),IF(COUNTIF(Invoices!AA:AB,A1085)&lt;&gt;0,IF(COUNTIF(Invoices!AA:AB,A1085)&lt;&gt;0,SUMIF(Invoices!AA:AB,A1085,Invoices!AB:AB)/COUNTIF(Invoices!AA:AB,A1085),0),IF(COUNTIF(Invoices!AC:AD,A1085)&lt;&gt;0,IF(COUNTIF(Invoices!AC:AD,A1085)&lt;&gt;0,SUMIF(Invoices!AC:AD,A1085,Invoices!AD:AD)/COUNTIF(Invoices!AC:AD,A1085),0),IF(COUNTIF(Invoices!AE:AF,A1085)&lt;&gt;0,IF(COUNTIF(Invoices!AE:AF,A1085)&lt;&gt;0,SUMIF(Invoices!AE:AF,A1085,Invoices!AF:AF)/COUNTIF(Invoices!AE:AF,A1085),0),IF(COUNTIF(Invoices!AG:AH,A1085)&lt;&gt;0,IF(COUNTIF(Invoices!AG:AH,A1085)&lt;&gt;0,SUMIF(Invoices!AG:AH,A1085,Invoices!AH:AH)/COUNTIF(Invoices!AG:AH,A1085),0),IF(COUNTIF(Invoices!AI:AJ,A1085)&lt;&gt;0,IF(COUNTIF(Invoices!AI:AJ,A1085)&lt;&gt;0,SUMIF(Invoices!AI:AJ,A1085,Invoices!AJ:AJ)/COUNTIF(Invoices!AI:AJ,A1085),0),IF(COUNTIF(Invoices!AK:AL,A1085)&lt;&gt;0,IF(COUNTIF(Invoices!AK:AL,A1085)&lt;&gt;0,SUMIF(Invoices!AK:AL,A1085,Invoices!AL:AL)/COUNTIF(Invoices!AK:AL,A1085),0),IF(COUNTIF(Invoices!AM:AN,A1085)&lt;&gt;0,IF(COUNTIF(Invoices!AM:AN,A1085)&lt;&gt;0,SUMIF(Invoices!AM:AN,A1085,Invoices!AN:AN)/COUNTIF(Invoices!AM:AN,A1085),0),"Not Available")))))))))))))))</f>
        <v>Not Available</v>
      </c>
    </row>
    <row r="1086" spans="1:5" ht="13" x14ac:dyDescent="0.15">
      <c r="A1086" s="6" t="s">
        <v>2301</v>
      </c>
      <c r="B1086" s="6" t="s">
        <v>543</v>
      </c>
      <c r="C1086" s="6" t="s">
        <v>1165</v>
      </c>
      <c r="D1086" s="6" t="s">
        <v>543</v>
      </c>
      <c r="E1086" t="str">
        <f>IF(COUNTIF(Invoices!K:L,A1086)&lt;&gt;0,IF(COUNTIF(Invoices!K:L,A1086)&lt;&gt;0,SUMIF(Invoices!K:L,A1086,Invoices!L:L)/COUNTIF(Invoices!K:L,A1086),0),IF(COUNTIF(Invoices!M:N,A1086)&lt;&gt;0,IF(COUNTIF(Invoices!M:N,A1086)&lt;&gt;0,SUMIF(Invoices!M:N,A1086,Invoices!N:N)/COUNTIF(Invoices!M:N,A1086),0),IF(COUNTIF(Invoices!O:P,A1086)&lt;&gt;0,IF(COUNTIF(Invoices!O:P,A1086)&lt;&gt;0,SUMIF(Invoices!O:P,A1086,Invoices!P:P)/COUNTIF(Invoices!O:P,A1086),0),IF(COUNTIF(Invoices!Q:R,A1086)&lt;&gt;0,IF(COUNTIF(Invoices!Q:R,A1086)&lt;&gt;0,SUMIF(Invoices!Q:R,A1086,Invoices!R:R)/COUNTIF(Invoices!Q:R,A1086),0),IF(COUNTIF(Invoices!S:T,A1086)&lt;&gt;0,IF(COUNTIF(Invoices!S:T,A1086)&lt;&gt;0,SUMIF(Invoices!S:T,A1086,Invoices!T:T)/COUNTIF(Invoices!S:T,A1086),0),IF(COUNTIF(Invoices!U:V,A1086)&lt;&gt;0,IF(COUNTIF(Invoices!U:V,A1086)&lt;&gt;0,SUMIF(Invoices!U:V,A1086,Invoices!V:V)/COUNTIF(Invoices!U:V,A1086),0),IF(COUNTIF(Invoices!W:X,A1086)&lt;&gt;0,IF(COUNTIF(Invoices!W:X,A1086)&lt;&gt;0,SUMIF(Invoices!W:X,A1086,Invoices!X:X)/COUNTIF(Invoices!W:X,A1086),0),IF(COUNTIF(Invoices!Y:Z,A1086)&lt;&gt;0,IF(COUNTIF(Invoices!Y:Z,A1086)&lt;&gt;0,SUMIF(Invoices!Y:Z,A1086,Invoices!Z:Z)/COUNTIF(Invoices!Y:Z,A1086),0),IF(COUNTIF(Invoices!AA:AB,A1086)&lt;&gt;0,IF(COUNTIF(Invoices!AA:AB,A1086)&lt;&gt;0,SUMIF(Invoices!AA:AB,A1086,Invoices!AB:AB)/COUNTIF(Invoices!AA:AB,A1086),0),IF(COUNTIF(Invoices!AC:AD,A1086)&lt;&gt;0,IF(COUNTIF(Invoices!AC:AD,A1086)&lt;&gt;0,SUMIF(Invoices!AC:AD,A1086,Invoices!AD:AD)/COUNTIF(Invoices!AC:AD,A1086),0),IF(COUNTIF(Invoices!AE:AF,A1086)&lt;&gt;0,IF(COUNTIF(Invoices!AE:AF,A1086)&lt;&gt;0,SUMIF(Invoices!AE:AF,A1086,Invoices!AF:AF)/COUNTIF(Invoices!AE:AF,A1086),0),IF(COUNTIF(Invoices!AG:AH,A1086)&lt;&gt;0,IF(COUNTIF(Invoices!AG:AH,A1086)&lt;&gt;0,SUMIF(Invoices!AG:AH,A1086,Invoices!AH:AH)/COUNTIF(Invoices!AG:AH,A1086),0),IF(COUNTIF(Invoices!AI:AJ,A1086)&lt;&gt;0,IF(COUNTIF(Invoices!AI:AJ,A1086)&lt;&gt;0,SUMIF(Invoices!AI:AJ,A1086,Invoices!AJ:AJ)/COUNTIF(Invoices!AI:AJ,A1086),0),IF(COUNTIF(Invoices!AK:AL,A1086)&lt;&gt;0,IF(COUNTIF(Invoices!AK:AL,A1086)&lt;&gt;0,SUMIF(Invoices!AK:AL,A1086,Invoices!AL:AL)/COUNTIF(Invoices!AK:AL,A1086),0),IF(COUNTIF(Invoices!AM:AN,A1086)&lt;&gt;0,IF(COUNTIF(Invoices!AM:AN,A1086)&lt;&gt;0,SUMIF(Invoices!AM:AN,A1086,Invoices!AN:AN)/COUNTIF(Invoices!AM:AN,A1086),0),"Not Available")))))))))))))))</f>
        <v>Not Available</v>
      </c>
    </row>
    <row r="1087" spans="1:5" ht="13" x14ac:dyDescent="0.15">
      <c r="A1087" s="6" t="s">
        <v>2302</v>
      </c>
      <c r="B1087" s="6" t="s">
        <v>573</v>
      </c>
      <c r="C1087" s="6" t="s">
        <v>841</v>
      </c>
      <c r="D1087" s="6" t="s">
        <v>574</v>
      </c>
      <c r="E1087">
        <f ca="1">IF(COUNTIF(Invoices!K:L,A1087)&lt;&gt;0,IF(COUNTIF(Invoices!K:L,A1087)&lt;&gt;0,SUMIF(Invoices!K:L,A1087,Invoices!L:L)/COUNTIF(Invoices!K:L,A1087),0),IF(COUNTIF(Invoices!M:N,A1087)&lt;&gt;0,IF(COUNTIF(Invoices!M:N,A1087)&lt;&gt;0,SUMIF(Invoices!M:N,A1087,Invoices!N:N)/COUNTIF(Invoices!M:N,A1087),0),IF(COUNTIF(Invoices!O:P,A1087)&lt;&gt;0,IF(COUNTIF(Invoices!O:P,A1087)&lt;&gt;0,SUMIF(Invoices!O:P,A1087,Invoices!P:P)/COUNTIF(Invoices!O:P,A1087),0),IF(COUNTIF(Invoices!Q:R,A1087)&lt;&gt;0,IF(COUNTIF(Invoices!Q:R,A1087)&lt;&gt;0,SUMIF(Invoices!Q:R,A1087,Invoices!R:R)/COUNTIF(Invoices!Q:R,A1087),0),IF(COUNTIF(Invoices!S:T,A1087)&lt;&gt;0,IF(COUNTIF(Invoices!S:T,A1087)&lt;&gt;0,SUMIF(Invoices!S:T,A1087,Invoices!T:T)/COUNTIF(Invoices!S:T,A1087),0),IF(COUNTIF(Invoices!U:V,A1087)&lt;&gt;0,IF(COUNTIF(Invoices!U:V,A1087)&lt;&gt;0,SUMIF(Invoices!U:V,A1087,Invoices!V:V)/COUNTIF(Invoices!U:V,A1087),0),IF(COUNTIF(Invoices!W:X,A1087)&lt;&gt;0,IF(COUNTIF(Invoices!W:X,A1087)&lt;&gt;0,SUMIF(Invoices!W:X,A1087,Invoices!X:X)/COUNTIF(Invoices!W:X,A1087),0),IF(COUNTIF(Invoices!Y:Z,A1087)&lt;&gt;0,IF(COUNTIF(Invoices!Y:Z,A1087)&lt;&gt;0,SUMIF(Invoices!Y:Z,A1087,Invoices!Z:Z)/COUNTIF(Invoices!Y:Z,A1087),0),IF(COUNTIF(Invoices!AA:AB,A1087)&lt;&gt;0,IF(COUNTIF(Invoices!AA:AB,A1087)&lt;&gt;0,SUMIF(Invoices!AA:AB,A1087,Invoices!AB:AB)/COUNTIF(Invoices!AA:AB,A1087),0),IF(COUNTIF(Invoices!AC:AD,A1087)&lt;&gt;0,IF(COUNTIF(Invoices!AC:AD,A1087)&lt;&gt;0,SUMIF(Invoices!AC:AD,A1087,Invoices!AD:AD)/COUNTIF(Invoices!AC:AD,A1087),0),IF(COUNTIF(Invoices!AE:AF,A1087)&lt;&gt;0,IF(COUNTIF(Invoices!AE:AF,A1087)&lt;&gt;0,SUMIF(Invoices!AE:AF,A1087,Invoices!AF:AF)/COUNTIF(Invoices!AE:AF,A1087),0),IF(COUNTIF(Invoices!AG:AH,A1087)&lt;&gt;0,IF(COUNTIF(Invoices!AG:AH,A1087)&lt;&gt;0,SUMIF(Invoices!AG:AH,A1087,Invoices!AH:AH)/COUNTIF(Invoices!AG:AH,A1087),0),IF(COUNTIF(Invoices!AI:AJ,A1087)&lt;&gt;0,IF(COUNTIF(Invoices!AI:AJ,A1087)&lt;&gt;0,SUMIF(Invoices!AI:AJ,A1087,Invoices!AJ:AJ)/COUNTIF(Invoices!AI:AJ,A1087),0),IF(COUNTIF(Invoices!AK:AL,A1087)&lt;&gt;0,IF(COUNTIF(Invoices!AK:AL,A1087)&lt;&gt;0,SUMIF(Invoices!AK:AL,A1087,Invoices!AL:AL)/COUNTIF(Invoices!AK:AL,A1087),0),IF(COUNTIF(Invoices!AM:AN,A1087)&lt;&gt;0,IF(COUNTIF(Invoices!AM:AN,A1087)&lt;&gt;0,SUMIF(Invoices!AM:AN,A1087,Invoices!AN:AN)/COUNTIF(Invoices!AM:AN,A1087),0),"Not Available")))))))))))))))</f>
        <v>0.99</v>
      </c>
    </row>
    <row r="1088" spans="1:5" ht="13" x14ac:dyDescent="0.15">
      <c r="A1088" s="6" t="s">
        <v>2302</v>
      </c>
      <c r="B1088" s="6" t="s">
        <v>573</v>
      </c>
      <c r="C1088" s="6" t="s">
        <v>842</v>
      </c>
      <c r="D1088" s="6" t="s">
        <v>574</v>
      </c>
      <c r="E1088">
        <f ca="1">IF(COUNTIF(Invoices!K:L,A1088)&lt;&gt;0,IF(COUNTIF(Invoices!K:L,A1088)&lt;&gt;0,SUMIF(Invoices!K:L,A1088,Invoices!L:L)/COUNTIF(Invoices!K:L,A1088),0),IF(COUNTIF(Invoices!M:N,A1088)&lt;&gt;0,IF(COUNTIF(Invoices!M:N,A1088)&lt;&gt;0,SUMIF(Invoices!M:N,A1088,Invoices!N:N)/COUNTIF(Invoices!M:N,A1088),0),IF(COUNTIF(Invoices!O:P,A1088)&lt;&gt;0,IF(COUNTIF(Invoices!O:P,A1088)&lt;&gt;0,SUMIF(Invoices!O:P,A1088,Invoices!P:P)/COUNTIF(Invoices!O:P,A1088),0),IF(COUNTIF(Invoices!Q:R,A1088)&lt;&gt;0,IF(COUNTIF(Invoices!Q:R,A1088)&lt;&gt;0,SUMIF(Invoices!Q:R,A1088,Invoices!R:R)/COUNTIF(Invoices!Q:R,A1088),0),IF(COUNTIF(Invoices!S:T,A1088)&lt;&gt;0,IF(COUNTIF(Invoices!S:T,A1088)&lt;&gt;0,SUMIF(Invoices!S:T,A1088,Invoices!T:T)/COUNTIF(Invoices!S:T,A1088),0),IF(COUNTIF(Invoices!U:V,A1088)&lt;&gt;0,IF(COUNTIF(Invoices!U:V,A1088)&lt;&gt;0,SUMIF(Invoices!U:V,A1088,Invoices!V:V)/COUNTIF(Invoices!U:V,A1088),0),IF(COUNTIF(Invoices!W:X,A1088)&lt;&gt;0,IF(COUNTIF(Invoices!W:X,A1088)&lt;&gt;0,SUMIF(Invoices!W:X,A1088,Invoices!X:X)/COUNTIF(Invoices!W:X,A1088),0),IF(COUNTIF(Invoices!Y:Z,A1088)&lt;&gt;0,IF(COUNTIF(Invoices!Y:Z,A1088)&lt;&gt;0,SUMIF(Invoices!Y:Z,A1088,Invoices!Z:Z)/COUNTIF(Invoices!Y:Z,A1088),0),IF(COUNTIF(Invoices!AA:AB,A1088)&lt;&gt;0,IF(COUNTIF(Invoices!AA:AB,A1088)&lt;&gt;0,SUMIF(Invoices!AA:AB,A1088,Invoices!AB:AB)/COUNTIF(Invoices!AA:AB,A1088),0),IF(COUNTIF(Invoices!AC:AD,A1088)&lt;&gt;0,IF(COUNTIF(Invoices!AC:AD,A1088)&lt;&gt;0,SUMIF(Invoices!AC:AD,A1088,Invoices!AD:AD)/COUNTIF(Invoices!AC:AD,A1088),0),IF(COUNTIF(Invoices!AE:AF,A1088)&lt;&gt;0,IF(COUNTIF(Invoices!AE:AF,A1088)&lt;&gt;0,SUMIF(Invoices!AE:AF,A1088,Invoices!AF:AF)/COUNTIF(Invoices!AE:AF,A1088),0),IF(COUNTIF(Invoices!AG:AH,A1088)&lt;&gt;0,IF(COUNTIF(Invoices!AG:AH,A1088)&lt;&gt;0,SUMIF(Invoices!AG:AH,A1088,Invoices!AH:AH)/COUNTIF(Invoices!AG:AH,A1088),0),IF(COUNTIF(Invoices!AI:AJ,A1088)&lt;&gt;0,IF(COUNTIF(Invoices!AI:AJ,A1088)&lt;&gt;0,SUMIF(Invoices!AI:AJ,A1088,Invoices!AJ:AJ)/COUNTIF(Invoices!AI:AJ,A1088),0),IF(COUNTIF(Invoices!AK:AL,A1088)&lt;&gt;0,IF(COUNTIF(Invoices!AK:AL,A1088)&lt;&gt;0,SUMIF(Invoices!AK:AL,A1088,Invoices!AL:AL)/COUNTIF(Invoices!AK:AL,A1088),0),IF(COUNTIF(Invoices!AM:AN,A1088)&lt;&gt;0,IF(COUNTIF(Invoices!AM:AN,A1088)&lt;&gt;0,SUMIF(Invoices!AM:AN,A1088,Invoices!AN:AN)/COUNTIF(Invoices!AM:AN,A1088),0),"Not Available")))))))))))))))</f>
        <v>0.99</v>
      </c>
    </row>
    <row r="1089" spans="1:5" ht="13" x14ac:dyDescent="0.15">
      <c r="A1089" s="6" t="s">
        <v>2302</v>
      </c>
      <c r="C1089" s="6" t="s">
        <v>843</v>
      </c>
      <c r="D1089" s="6" t="s">
        <v>574</v>
      </c>
      <c r="E1089">
        <f ca="1">IF(COUNTIF(Invoices!K:L,A1089)&lt;&gt;0,IF(COUNTIF(Invoices!K:L,A1089)&lt;&gt;0,SUMIF(Invoices!K:L,A1089,Invoices!L:L)/COUNTIF(Invoices!K:L,A1089),0),IF(COUNTIF(Invoices!M:N,A1089)&lt;&gt;0,IF(COUNTIF(Invoices!M:N,A1089)&lt;&gt;0,SUMIF(Invoices!M:N,A1089,Invoices!N:N)/COUNTIF(Invoices!M:N,A1089),0),IF(COUNTIF(Invoices!O:P,A1089)&lt;&gt;0,IF(COUNTIF(Invoices!O:P,A1089)&lt;&gt;0,SUMIF(Invoices!O:P,A1089,Invoices!P:P)/COUNTIF(Invoices!O:P,A1089),0),IF(COUNTIF(Invoices!Q:R,A1089)&lt;&gt;0,IF(COUNTIF(Invoices!Q:R,A1089)&lt;&gt;0,SUMIF(Invoices!Q:R,A1089,Invoices!R:R)/COUNTIF(Invoices!Q:R,A1089),0),IF(COUNTIF(Invoices!S:T,A1089)&lt;&gt;0,IF(COUNTIF(Invoices!S:T,A1089)&lt;&gt;0,SUMIF(Invoices!S:T,A1089,Invoices!T:T)/COUNTIF(Invoices!S:T,A1089),0),IF(COUNTIF(Invoices!U:V,A1089)&lt;&gt;0,IF(COUNTIF(Invoices!U:V,A1089)&lt;&gt;0,SUMIF(Invoices!U:V,A1089,Invoices!V:V)/COUNTIF(Invoices!U:V,A1089),0),IF(COUNTIF(Invoices!W:X,A1089)&lt;&gt;0,IF(COUNTIF(Invoices!W:X,A1089)&lt;&gt;0,SUMIF(Invoices!W:X,A1089,Invoices!X:X)/COUNTIF(Invoices!W:X,A1089),0),IF(COUNTIF(Invoices!Y:Z,A1089)&lt;&gt;0,IF(COUNTIF(Invoices!Y:Z,A1089)&lt;&gt;0,SUMIF(Invoices!Y:Z,A1089,Invoices!Z:Z)/COUNTIF(Invoices!Y:Z,A1089),0),IF(COUNTIF(Invoices!AA:AB,A1089)&lt;&gt;0,IF(COUNTIF(Invoices!AA:AB,A1089)&lt;&gt;0,SUMIF(Invoices!AA:AB,A1089,Invoices!AB:AB)/COUNTIF(Invoices!AA:AB,A1089),0),IF(COUNTIF(Invoices!AC:AD,A1089)&lt;&gt;0,IF(COUNTIF(Invoices!AC:AD,A1089)&lt;&gt;0,SUMIF(Invoices!AC:AD,A1089,Invoices!AD:AD)/COUNTIF(Invoices!AC:AD,A1089),0),IF(COUNTIF(Invoices!AE:AF,A1089)&lt;&gt;0,IF(COUNTIF(Invoices!AE:AF,A1089)&lt;&gt;0,SUMIF(Invoices!AE:AF,A1089,Invoices!AF:AF)/COUNTIF(Invoices!AE:AF,A1089),0),IF(COUNTIF(Invoices!AG:AH,A1089)&lt;&gt;0,IF(COUNTIF(Invoices!AG:AH,A1089)&lt;&gt;0,SUMIF(Invoices!AG:AH,A1089,Invoices!AH:AH)/COUNTIF(Invoices!AG:AH,A1089),0),IF(COUNTIF(Invoices!AI:AJ,A1089)&lt;&gt;0,IF(COUNTIF(Invoices!AI:AJ,A1089)&lt;&gt;0,SUMIF(Invoices!AI:AJ,A1089,Invoices!AJ:AJ)/COUNTIF(Invoices!AI:AJ,A1089),0),IF(COUNTIF(Invoices!AK:AL,A1089)&lt;&gt;0,IF(COUNTIF(Invoices!AK:AL,A1089)&lt;&gt;0,SUMIF(Invoices!AK:AL,A1089,Invoices!AL:AL)/COUNTIF(Invoices!AK:AL,A1089),0),IF(COUNTIF(Invoices!AM:AN,A1089)&lt;&gt;0,IF(COUNTIF(Invoices!AM:AN,A1089)&lt;&gt;0,SUMIF(Invoices!AM:AN,A1089,Invoices!AN:AN)/COUNTIF(Invoices!AM:AN,A1089),0),"Not Available")))))))))))))))</f>
        <v>0.99</v>
      </c>
    </row>
    <row r="1090" spans="1:5" ht="13" x14ac:dyDescent="0.15">
      <c r="A1090" s="6" t="s">
        <v>2303</v>
      </c>
      <c r="B1090" s="6" t="s">
        <v>758</v>
      </c>
      <c r="C1090" s="6" t="s">
        <v>2040</v>
      </c>
      <c r="D1090" s="6" t="s">
        <v>758</v>
      </c>
      <c r="E1090">
        <f ca="1">IF(COUNTIF(Invoices!K:L,A1090)&lt;&gt;0,IF(COUNTIF(Invoices!K:L,A1090)&lt;&gt;0,SUMIF(Invoices!K:L,A1090,Invoices!L:L)/COUNTIF(Invoices!K:L,A1090),0),IF(COUNTIF(Invoices!M:N,A1090)&lt;&gt;0,IF(COUNTIF(Invoices!M:N,A1090)&lt;&gt;0,SUMIF(Invoices!M:N,A1090,Invoices!N:N)/COUNTIF(Invoices!M:N,A1090),0),IF(COUNTIF(Invoices!O:P,A1090)&lt;&gt;0,IF(COUNTIF(Invoices!O:P,A1090)&lt;&gt;0,SUMIF(Invoices!O:P,A1090,Invoices!P:P)/COUNTIF(Invoices!O:P,A1090),0),IF(COUNTIF(Invoices!Q:R,A1090)&lt;&gt;0,IF(COUNTIF(Invoices!Q:R,A1090)&lt;&gt;0,SUMIF(Invoices!Q:R,A1090,Invoices!R:R)/COUNTIF(Invoices!Q:R,A1090),0),IF(COUNTIF(Invoices!S:T,A1090)&lt;&gt;0,IF(COUNTIF(Invoices!S:T,A1090)&lt;&gt;0,SUMIF(Invoices!S:T,A1090,Invoices!T:T)/COUNTIF(Invoices!S:T,A1090),0),IF(COUNTIF(Invoices!U:V,A1090)&lt;&gt;0,IF(COUNTIF(Invoices!U:V,A1090)&lt;&gt;0,SUMIF(Invoices!U:V,A1090,Invoices!V:V)/COUNTIF(Invoices!U:V,A1090),0),IF(COUNTIF(Invoices!W:X,A1090)&lt;&gt;0,IF(COUNTIF(Invoices!W:X,A1090)&lt;&gt;0,SUMIF(Invoices!W:X,A1090,Invoices!X:X)/COUNTIF(Invoices!W:X,A1090),0),IF(COUNTIF(Invoices!Y:Z,A1090)&lt;&gt;0,IF(COUNTIF(Invoices!Y:Z,A1090)&lt;&gt;0,SUMIF(Invoices!Y:Z,A1090,Invoices!Z:Z)/COUNTIF(Invoices!Y:Z,A1090),0),IF(COUNTIF(Invoices!AA:AB,A1090)&lt;&gt;0,IF(COUNTIF(Invoices!AA:AB,A1090)&lt;&gt;0,SUMIF(Invoices!AA:AB,A1090,Invoices!AB:AB)/COUNTIF(Invoices!AA:AB,A1090),0),IF(COUNTIF(Invoices!AC:AD,A1090)&lt;&gt;0,IF(COUNTIF(Invoices!AC:AD,A1090)&lt;&gt;0,SUMIF(Invoices!AC:AD,A1090,Invoices!AD:AD)/COUNTIF(Invoices!AC:AD,A1090),0),IF(COUNTIF(Invoices!AE:AF,A1090)&lt;&gt;0,IF(COUNTIF(Invoices!AE:AF,A1090)&lt;&gt;0,SUMIF(Invoices!AE:AF,A1090,Invoices!AF:AF)/COUNTIF(Invoices!AE:AF,A1090),0),IF(COUNTIF(Invoices!AG:AH,A1090)&lt;&gt;0,IF(COUNTIF(Invoices!AG:AH,A1090)&lt;&gt;0,SUMIF(Invoices!AG:AH,A1090,Invoices!AH:AH)/COUNTIF(Invoices!AG:AH,A1090),0),IF(COUNTIF(Invoices!AI:AJ,A1090)&lt;&gt;0,IF(COUNTIF(Invoices!AI:AJ,A1090)&lt;&gt;0,SUMIF(Invoices!AI:AJ,A1090,Invoices!AJ:AJ)/COUNTIF(Invoices!AI:AJ,A1090),0),IF(COUNTIF(Invoices!AK:AL,A1090)&lt;&gt;0,IF(COUNTIF(Invoices!AK:AL,A1090)&lt;&gt;0,SUMIF(Invoices!AK:AL,A1090,Invoices!AL:AL)/COUNTIF(Invoices!AK:AL,A1090),0),IF(COUNTIF(Invoices!AM:AN,A1090)&lt;&gt;0,IF(COUNTIF(Invoices!AM:AN,A1090)&lt;&gt;0,SUMIF(Invoices!AM:AN,A1090,Invoices!AN:AN)/COUNTIF(Invoices!AM:AN,A1090),0),"Not Available")))))))))))))))</f>
        <v>0.99</v>
      </c>
    </row>
    <row r="1091" spans="1:5" ht="13" x14ac:dyDescent="0.15">
      <c r="A1091" s="6" t="s">
        <v>2304</v>
      </c>
      <c r="B1091" s="6" t="s">
        <v>1147</v>
      </c>
      <c r="C1091" s="6" t="s">
        <v>1098</v>
      </c>
      <c r="D1091" s="6" t="s">
        <v>522</v>
      </c>
      <c r="E1091">
        <f ca="1">IF(COUNTIF(Invoices!K:L,A1091)&lt;&gt;0,IF(COUNTIF(Invoices!K:L,A1091)&lt;&gt;0,SUMIF(Invoices!K:L,A1091,Invoices!L:L)/COUNTIF(Invoices!K:L,A1091),0),IF(COUNTIF(Invoices!M:N,A1091)&lt;&gt;0,IF(COUNTIF(Invoices!M:N,A1091)&lt;&gt;0,SUMIF(Invoices!M:N,A1091,Invoices!N:N)/COUNTIF(Invoices!M:N,A1091),0),IF(COUNTIF(Invoices!O:P,A1091)&lt;&gt;0,IF(COUNTIF(Invoices!O:P,A1091)&lt;&gt;0,SUMIF(Invoices!O:P,A1091,Invoices!P:P)/COUNTIF(Invoices!O:P,A1091),0),IF(COUNTIF(Invoices!Q:R,A1091)&lt;&gt;0,IF(COUNTIF(Invoices!Q:R,A1091)&lt;&gt;0,SUMIF(Invoices!Q:R,A1091,Invoices!R:R)/COUNTIF(Invoices!Q:R,A1091),0),IF(COUNTIF(Invoices!S:T,A1091)&lt;&gt;0,IF(COUNTIF(Invoices!S:T,A1091)&lt;&gt;0,SUMIF(Invoices!S:T,A1091,Invoices!T:T)/COUNTIF(Invoices!S:T,A1091),0),IF(COUNTIF(Invoices!U:V,A1091)&lt;&gt;0,IF(COUNTIF(Invoices!U:V,A1091)&lt;&gt;0,SUMIF(Invoices!U:V,A1091,Invoices!V:V)/COUNTIF(Invoices!U:V,A1091),0),IF(COUNTIF(Invoices!W:X,A1091)&lt;&gt;0,IF(COUNTIF(Invoices!W:X,A1091)&lt;&gt;0,SUMIF(Invoices!W:X,A1091,Invoices!X:X)/COUNTIF(Invoices!W:X,A1091),0),IF(COUNTIF(Invoices!Y:Z,A1091)&lt;&gt;0,IF(COUNTIF(Invoices!Y:Z,A1091)&lt;&gt;0,SUMIF(Invoices!Y:Z,A1091,Invoices!Z:Z)/COUNTIF(Invoices!Y:Z,A1091),0),IF(COUNTIF(Invoices!AA:AB,A1091)&lt;&gt;0,IF(COUNTIF(Invoices!AA:AB,A1091)&lt;&gt;0,SUMIF(Invoices!AA:AB,A1091,Invoices!AB:AB)/COUNTIF(Invoices!AA:AB,A1091),0),IF(COUNTIF(Invoices!AC:AD,A1091)&lt;&gt;0,IF(COUNTIF(Invoices!AC:AD,A1091)&lt;&gt;0,SUMIF(Invoices!AC:AD,A1091,Invoices!AD:AD)/COUNTIF(Invoices!AC:AD,A1091),0),IF(COUNTIF(Invoices!AE:AF,A1091)&lt;&gt;0,IF(COUNTIF(Invoices!AE:AF,A1091)&lt;&gt;0,SUMIF(Invoices!AE:AF,A1091,Invoices!AF:AF)/COUNTIF(Invoices!AE:AF,A1091),0),IF(COUNTIF(Invoices!AG:AH,A1091)&lt;&gt;0,IF(COUNTIF(Invoices!AG:AH,A1091)&lt;&gt;0,SUMIF(Invoices!AG:AH,A1091,Invoices!AH:AH)/COUNTIF(Invoices!AG:AH,A1091),0),IF(COUNTIF(Invoices!AI:AJ,A1091)&lt;&gt;0,IF(COUNTIF(Invoices!AI:AJ,A1091)&lt;&gt;0,SUMIF(Invoices!AI:AJ,A1091,Invoices!AJ:AJ)/COUNTIF(Invoices!AI:AJ,A1091),0),IF(COUNTIF(Invoices!AK:AL,A1091)&lt;&gt;0,IF(COUNTIF(Invoices!AK:AL,A1091)&lt;&gt;0,SUMIF(Invoices!AK:AL,A1091,Invoices!AL:AL)/COUNTIF(Invoices!AK:AL,A1091),0),IF(COUNTIF(Invoices!AM:AN,A1091)&lt;&gt;0,IF(COUNTIF(Invoices!AM:AN,A1091)&lt;&gt;0,SUMIF(Invoices!AM:AN,A1091,Invoices!AN:AN)/COUNTIF(Invoices!AM:AN,A1091),0),"Not Available")))))))))))))))</f>
        <v>0.99</v>
      </c>
    </row>
    <row r="1092" spans="1:5" ht="13" x14ac:dyDescent="0.15">
      <c r="A1092" s="6" t="s">
        <v>2305</v>
      </c>
      <c r="C1092" s="6" t="s">
        <v>1028</v>
      </c>
      <c r="D1092" s="6" t="s">
        <v>690</v>
      </c>
      <c r="E1092" t="str">
        <f>IF(COUNTIF(Invoices!K:L,A1092)&lt;&gt;0,IF(COUNTIF(Invoices!K:L,A1092)&lt;&gt;0,SUMIF(Invoices!K:L,A1092,Invoices!L:L)/COUNTIF(Invoices!K:L,A1092),0),IF(COUNTIF(Invoices!M:N,A1092)&lt;&gt;0,IF(COUNTIF(Invoices!M:N,A1092)&lt;&gt;0,SUMIF(Invoices!M:N,A1092,Invoices!N:N)/COUNTIF(Invoices!M:N,A1092),0),IF(COUNTIF(Invoices!O:P,A1092)&lt;&gt;0,IF(COUNTIF(Invoices!O:P,A1092)&lt;&gt;0,SUMIF(Invoices!O:P,A1092,Invoices!P:P)/COUNTIF(Invoices!O:P,A1092),0),IF(COUNTIF(Invoices!Q:R,A1092)&lt;&gt;0,IF(COUNTIF(Invoices!Q:R,A1092)&lt;&gt;0,SUMIF(Invoices!Q:R,A1092,Invoices!R:R)/COUNTIF(Invoices!Q:R,A1092),0),IF(COUNTIF(Invoices!S:T,A1092)&lt;&gt;0,IF(COUNTIF(Invoices!S:T,A1092)&lt;&gt;0,SUMIF(Invoices!S:T,A1092,Invoices!T:T)/COUNTIF(Invoices!S:T,A1092),0),IF(COUNTIF(Invoices!U:V,A1092)&lt;&gt;0,IF(COUNTIF(Invoices!U:V,A1092)&lt;&gt;0,SUMIF(Invoices!U:V,A1092,Invoices!V:V)/COUNTIF(Invoices!U:V,A1092),0),IF(COUNTIF(Invoices!W:X,A1092)&lt;&gt;0,IF(COUNTIF(Invoices!W:X,A1092)&lt;&gt;0,SUMIF(Invoices!W:X,A1092,Invoices!X:X)/COUNTIF(Invoices!W:X,A1092),0),IF(COUNTIF(Invoices!Y:Z,A1092)&lt;&gt;0,IF(COUNTIF(Invoices!Y:Z,A1092)&lt;&gt;0,SUMIF(Invoices!Y:Z,A1092,Invoices!Z:Z)/COUNTIF(Invoices!Y:Z,A1092),0),IF(COUNTIF(Invoices!AA:AB,A1092)&lt;&gt;0,IF(COUNTIF(Invoices!AA:AB,A1092)&lt;&gt;0,SUMIF(Invoices!AA:AB,A1092,Invoices!AB:AB)/COUNTIF(Invoices!AA:AB,A1092),0),IF(COUNTIF(Invoices!AC:AD,A1092)&lt;&gt;0,IF(COUNTIF(Invoices!AC:AD,A1092)&lt;&gt;0,SUMIF(Invoices!AC:AD,A1092,Invoices!AD:AD)/COUNTIF(Invoices!AC:AD,A1092),0),IF(COUNTIF(Invoices!AE:AF,A1092)&lt;&gt;0,IF(COUNTIF(Invoices!AE:AF,A1092)&lt;&gt;0,SUMIF(Invoices!AE:AF,A1092,Invoices!AF:AF)/COUNTIF(Invoices!AE:AF,A1092),0),IF(COUNTIF(Invoices!AG:AH,A1092)&lt;&gt;0,IF(COUNTIF(Invoices!AG:AH,A1092)&lt;&gt;0,SUMIF(Invoices!AG:AH,A1092,Invoices!AH:AH)/COUNTIF(Invoices!AG:AH,A1092),0),IF(COUNTIF(Invoices!AI:AJ,A1092)&lt;&gt;0,IF(COUNTIF(Invoices!AI:AJ,A1092)&lt;&gt;0,SUMIF(Invoices!AI:AJ,A1092,Invoices!AJ:AJ)/COUNTIF(Invoices!AI:AJ,A1092),0),IF(COUNTIF(Invoices!AK:AL,A1092)&lt;&gt;0,IF(COUNTIF(Invoices!AK:AL,A1092)&lt;&gt;0,SUMIF(Invoices!AK:AL,A1092,Invoices!AL:AL)/COUNTIF(Invoices!AK:AL,A1092),0),IF(COUNTIF(Invoices!AM:AN,A1092)&lt;&gt;0,IF(COUNTIF(Invoices!AM:AN,A1092)&lt;&gt;0,SUMIF(Invoices!AM:AN,A1092,Invoices!AN:AN)/COUNTIF(Invoices!AM:AN,A1092),0),"Not Available")))))))))))))))</f>
        <v>Not Available</v>
      </c>
    </row>
    <row r="1093" spans="1:5" ht="13" x14ac:dyDescent="0.15">
      <c r="A1093" s="6" t="s">
        <v>2306</v>
      </c>
      <c r="C1093" s="6" t="s">
        <v>1042</v>
      </c>
      <c r="D1093" s="6" t="s">
        <v>1043</v>
      </c>
      <c r="E1093">
        <f ca="1">IF(COUNTIF(Invoices!K:L,A1093)&lt;&gt;0,IF(COUNTIF(Invoices!K:L,A1093)&lt;&gt;0,SUMIF(Invoices!K:L,A1093,Invoices!L:L)/COUNTIF(Invoices!K:L,A1093),0),IF(COUNTIF(Invoices!M:N,A1093)&lt;&gt;0,IF(COUNTIF(Invoices!M:N,A1093)&lt;&gt;0,SUMIF(Invoices!M:N,A1093,Invoices!N:N)/COUNTIF(Invoices!M:N,A1093),0),IF(COUNTIF(Invoices!O:P,A1093)&lt;&gt;0,IF(COUNTIF(Invoices!O:P,A1093)&lt;&gt;0,SUMIF(Invoices!O:P,A1093,Invoices!P:P)/COUNTIF(Invoices!O:P,A1093),0),IF(COUNTIF(Invoices!Q:R,A1093)&lt;&gt;0,IF(COUNTIF(Invoices!Q:R,A1093)&lt;&gt;0,SUMIF(Invoices!Q:R,A1093,Invoices!R:R)/COUNTIF(Invoices!Q:R,A1093),0),IF(COUNTIF(Invoices!S:T,A1093)&lt;&gt;0,IF(COUNTIF(Invoices!S:T,A1093)&lt;&gt;0,SUMIF(Invoices!S:T,A1093,Invoices!T:T)/COUNTIF(Invoices!S:T,A1093),0),IF(COUNTIF(Invoices!U:V,A1093)&lt;&gt;0,IF(COUNTIF(Invoices!U:V,A1093)&lt;&gt;0,SUMIF(Invoices!U:V,A1093,Invoices!V:V)/COUNTIF(Invoices!U:V,A1093),0),IF(COUNTIF(Invoices!W:X,A1093)&lt;&gt;0,IF(COUNTIF(Invoices!W:X,A1093)&lt;&gt;0,SUMIF(Invoices!W:X,A1093,Invoices!X:X)/COUNTIF(Invoices!W:X,A1093),0),IF(COUNTIF(Invoices!Y:Z,A1093)&lt;&gt;0,IF(COUNTIF(Invoices!Y:Z,A1093)&lt;&gt;0,SUMIF(Invoices!Y:Z,A1093,Invoices!Z:Z)/COUNTIF(Invoices!Y:Z,A1093),0),IF(COUNTIF(Invoices!AA:AB,A1093)&lt;&gt;0,IF(COUNTIF(Invoices!AA:AB,A1093)&lt;&gt;0,SUMIF(Invoices!AA:AB,A1093,Invoices!AB:AB)/COUNTIF(Invoices!AA:AB,A1093),0),IF(COUNTIF(Invoices!AC:AD,A1093)&lt;&gt;0,IF(COUNTIF(Invoices!AC:AD,A1093)&lt;&gt;0,SUMIF(Invoices!AC:AD,A1093,Invoices!AD:AD)/COUNTIF(Invoices!AC:AD,A1093),0),IF(COUNTIF(Invoices!AE:AF,A1093)&lt;&gt;0,IF(COUNTIF(Invoices!AE:AF,A1093)&lt;&gt;0,SUMIF(Invoices!AE:AF,A1093,Invoices!AF:AF)/COUNTIF(Invoices!AE:AF,A1093),0),IF(COUNTIF(Invoices!AG:AH,A1093)&lt;&gt;0,IF(COUNTIF(Invoices!AG:AH,A1093)&lt;&gt;0,SUMIF(Invoices!AG:AH,A1093,Invoices!AH:AH)/COUNTIF(Invoices!AG:AH,A1093),0),IF(COUNTIF(Invoices!AI:AJ,A1093)&lt;&gt;0,IF(COUNTIF(Invoices!AI:AJ,A1093)&lt;&gt;0,SUMIF(Invoices!AI:AJ,A1093,Invoices!AJ:AJ)/COUNTIF(Invoices!AI:AJ,A1093),0),IF(COUNTIF(Invoices!AK:AL,A1093)&lt;&gt;0,IF(COUNTIF(Invoices!AK:AL,A1093)&lt;&gt;0,SUMIF(Invoices!AK:AL,A1093,Invoices!AL:AL)/COUNTIF(Invoices!AK:AL,A1093),0),IF(COUNTIF(Invoices!AM:AN,A1093)&lt;&gt;0,IF(COUNTIF(Invoices!AM:AN,A1093)&lt;&gt;0,SUMIF(Invoices!AM:AN,A1093,Invoices!AN:AN)/COUNTIF(Invoices!AM:AN,A1093),0),"Not Available")))))))))))))))</f>
        <v>0.99</v>
      </c>
    </row>
    <row r="1094" spans="1:5" ht="13" x14ac:dyDescent="0.15">
      <c r="A1094" s="6" t="s">
        <v>2307</v>
      </c>
      <c r="C1094" s="6" t="s">
        <v>602</v>
      </c>
      <c r="D1094" s="6" t="s">
        <v>603</v>
      </c>
      <c r="E1094" t="str">
        <f>IF(COUNTIF(Invoices!K:L,A1094)&lt;&gt;0,IF(COUNTIF(Invoices!K:L,A1094)&lt;&gt;0,SUMIF(Invoices!K:L,A1094,Invoices!L:L)/COUNTIF(Invoices!K:L,A1094),0),IF(COUNTIF(Invoices!M:N,A1094)&lt;&gt;0,IF(COUNTIF(Invoices!M:N,A1094)&lt;&gt;0,SUMIF(Invoices!M:N,A1094,Invoices!N:N)/COUNTIF(Invoices!M:N,A1094),0),IF(COUNTIF(Invoices!O:P,A1094)&lt;&gt;0,IF(COUNTIF(Invoices!O:P,A1094)&lt;&gt;0,SUMIF(Invoices!O:P,A1094,Invoices!P:P)/COUNTIF(Invoices!O:P,A1094),0),IF(COUNTIF(Invoices!Q:R,A1094)&lt;&gt;0,IF(COUNTIF(Invoices!Q:R,A1094)&lt;&gt;0,SUMIF(Invoices!Q:R,A1094,Invoices!R:R)/COUNTIF(Invoices!Q:R,A1094),0),IF(COUNTIF(Invoices!S:T,A1094)&lt;&gt;0,IF(COUNTIF(Invoices!S:T,A1094)&lt;&gt;0,SUMIF(Invoices!S:T,A1094,Invoices!T:T)/COUNTIF(Invoices!S:T,A1094),0),IF(COUNTIF(Invoices!U:V,A1094)&lt;&gt;0,IF(COUNTIF(Invoices!U:V,A1094)&lt;&gt;0,SUMIF(Invoices!U:V,A1094,Invoices!V:V)/COUNTIF(Invoices!U:V,A1094),0),IF(COUNTIF(Invoices!W:X,A1094)&lt;&gt;0,IF(COUNTIF(Invoices!W:X,A1094)&lt;&gt;0,SUMIF(Invoices!W:X,A1094,Invoices!X:X)/COUNTIF(Invoices!W:X,A1094),0),IF(COUNTIF(Invoices!Y:Z,A1094)&lt;&gt;0,IF(COUNTIF(Invoices!Y:Z,A1094)&lt;&gt;0,SUMIF(Invoices!Y:Z,A1094,Invoices!Z:Z)/COUNTIF(Invoices!Y:Z,A1094),0),IF(COUNTIF(Invoices!AA:AB,A1094)&lt;&gt;0,IF(COUNTIF(Invoices!AA:AB,A1094)&lt;&gt;0,SUMIF(Invoices!AA:AB,A1094,Invoices!AB:AB)/COUNTIF(Invoices!AA:AB,A1094),0),IF(COUNTIF(Invoices!AC:AD,A1094)&lt;&gt;0,IF(COUNTIF(Invoices!AC:AD,A1094)&lt;&gt;0,SUMIF(Invoices!AC:AD,A1094,Invoices!AD:AD)/COUNTIF(Invoices!AC:AD,A1094),0),IF(COUNTIF(Invoices!AE:AF,A1094)&lt;&gt;0,IF(COUNTIF(Invoices!AE:AF,A1094)&lt;&gt;0,SUMIF(Invoices!AE:AF,A1094,Invoices!AF:AF)/COUNTIF(Invoices!AE:AF,A1094),0),IF(COUNTIF(Invoices!AG:AH,A1094)&lt;&gt;0,IF(COUNTIF(Invoices!AG:AH,A1094)&lt;&gt;0,SUMIF(Invoices!AG:AH,A1094,Invoices!AH:AH)/COUNTIF(Invoices!AG:AH,A1094),0),IF(COUNTIF(Invoices!AI:AJ,A1094)&lt;&gt;0,IF(COUNTIF(Invoices!AI:AJ,A1094)&lt;&gt;0,SUMIF(Invoices!AI:AJ,A1094,Invoices!AJ:AJ)/COUNTIF(Invoices!AI:AJ,A1094),0),IF(COUNTIF(Invoices!AK:AL,A1094)&lt;&gt;0,IF(COUNTIF(Invoices!AK:AL,A1094)&lt;&gt;0,SUMIF(Invoices!AK:AL,A1094,Invoices!AL:AL)/COUNTIF(Invoices!AK:AL,A1094),0),IF(COUNTIF(Invoices!AM:AN,A1094)&lt;&gt;0,IF(COUNTIF(Invoices!AM:AN,A1094)&lt;&gt;0,SUMIF(Invoices!AM:AN,A1094,Invoices!AN:AN)/COUNTIF(Invoices!AM:AN,A1094),0),"Not Available")))))))))))))))</f>
        <v>Not Available</v>
      </c>
    </row>
    <row r="1095" spans="1:5" ht="13" x14ac:dyDescent="0.15">
      <c r="A1095" s="6" t="s">
        <v>2308</v>
      </c>
      <c r="C1095" s="6" t="s">
        <v>602</v>
      </c>
      <c r="D1095" s="6" t="s">
        <v>603</v>
      </c>
      <c r="E1095">
        <f ca="1">IF(COUNTIF(Invoices!K:L,A1095)&lt;&gt;0,IF(COUNTIF(Invoices!K:L,A1095)&lt;&gt;0,SUMIF(Invoices!K:L,A1095,Invoices!L:L)/COUNTIF(Invoices!K:L,A1095),0),IF(COUNTIF(Invoices!M:N,A1095)&lt;&gt;0,IF(COUNTIF(Invoices!M:N,A1095)&lt;&gt;0,SUMIF(Invoices!M:N,A1095,Invoices!N:N)/COUNTIF(Invoices!M:N,A1095),0),IF(COUNTIF(Invoices!O:P,A1095)&lt;&gt;0,IF(COUNTIF(Invoices!O:P,A1095)&lt;&gt;0,SUMIF(Invoices!O:P,A1095,Invoices!P:P)/COUNTIF(Invoices!O:P,A1095),0),IF(COUNTIF(Invoices!Q:R,A1095)&lt;&gt;0,IF(COUNTIF(Invoices!Q:R,A1095)&lt;&gt;0,SUMIF(Invoices!Q:R,A1095,Invoices!R:R)/COUNTIF(Invoices!Q:R,A1095),0),IF(COUNTIF(Invoices!S:T,A1095)&lt;&gt;0,IF(COUNTIF(Invoices!S:T,A1095)&lt;&gt;0,SUMIF(Invoices!S:T,A1095,Invoices!T:T)/COUNTIF(Invoices!S:T,A1095),0),IF(COUNTIF(Invoices!U:V,A1095)&lt;&gt;0,IF(COUNTIF(Invoices!U:V,A1095)&lt;&gt;0,SUMIF(Invoices!U:V,A1095,Invoices!V:V)/COUNTIF(Invoices!U:V,A1095),0),IF(COUNTIF(Invoices!W:X,A1095)&lt;&gt;0,IF(COUNTIF(Invoices!W:X,A1095)&lt;&gt;0,SUMIF(Invoices!W:X,A1095,Invoices!X:X)/COUNTIF(Invoices!W:X,A1095),0),IF(COUNTIF(Invoices!Y:Z,A1095)&lt;&gt;0,IF(COUNTIF(Invoices!Y:Z,A1095)&lt;&gt;0,SUMIF(Invoices!Y:Z,A1095,Invoices!Z:Z)/COUNTIF(Invoices!Y:Z,A1095),0),IF(COUNTIF(Invoices!AA:AB,A1095)&lt;&gt;0,IF(COUNTIF(Invoices!AA:AB,A1095)&lt;&gt;0,SUMIF(Invoices!AA:AB,A1095,Invoices!AB:AB)/COUNTIF(Invoices!AA:AB,A1095),0),IF(COUNTIF(Invoices!AC:AD,A1095)&lt;&gt;0,IF(COUNTIF(Invoices!AC:AD,A1095)&lt;&gt;0,SUMIF(Invoices!AC:AD,A1095,Invoices!AD:AD)/COUNTIF(Invoices!AC:AD,A1095),0),IF(COUNTIF(Invoices!AE:AF,A1095)&lt;&gt;0,IF(COUNTIF(Invoices!AE:AF,A1095)&lt;&gt;0,SUMIF(Invoices!AE:AF,A1095,Invoices!AF:AF)/COUNTIF(Invoices!AE:AF,A1095),0),IF(COUNTIF(Invoices!AG:AH,A1095)&lt;&gt;0,IF(COUNTIF(Invoices!AG:AH,A1095)&lt;&gt;0,SUMIF(Invoices!AG:AH,A1095,Invoices!AH:AH)/COUNTIF(Invoices!AG:AH,A1095),0),IF(COUNTIF(Invoices!AI:AJ,A1095)&lt;&gt;0,IF(COUNTIF(Invoices!AI:AJ,A1095)&lt;&gt;0,SUMIF(Invoices!AI:AJ,A1095,Invoices!AJ:AJ)/COUNTIF(Invoices!AI:AJ,A1095),0),IF(COUNTIF(Invoices!AK:AL,A1095)&lt;&gt;0,IF(COUNTIF(Invoices!AK:AL,A1095)&lt;&gt;0,SUMIF(Invoices!AK:AL,A1095,Invoices!AL:AL)/COUNTIF(Invoices!AK:AL,A1095),0),IF(COUNTIF(Invoices!AM:AN,A1095)&lt;&gt;0,IF(COUNTIF(Invoices!AM:AN,A1095)&lt;&gt;0,SUMIF(Invoices!AM:AN,A1095,Invoices!AN:AN)/COUNTIF(Invoices!AM:AN,A1095),0),"Not Available")))))))))))))))</f>
        <v>0.99</v>
      </c>
    </row>
    <row r="1096" spans="1:5" ht="13" x14ac:dyDescent="0.15">
      <c r="A1096" s="6" t="s">
        <v>2309</v>
      </c>
      <c r="B1096" s="6" t="s">
        <v>1019</v>
      </c>
      <c r="C1096" s="6" t="s">
        <v>1020</v>
      </c>
      <c r="D1096" s="6" t="s">
        <v>1021</v>
      </c>
      <c r="E1096" t="str">
        <f>IF(COUNTIF(Invoices!K:L,A1096)&lt;&gt;0,IF(COUNTIF(Invoices!K:L,A1096)&lt;&gt;0,SUMIF(Invoices!K:L,A1096,Invoices!L:L)/COUNTIF(Invoices!K:L,A1096),0),IF(COUNTIF(Invoices!M:N,A1096)&lt;&gt;0,IF(COUNTIF(Invoices!M:N,A1096)&lt;&gt;0,SUMIF(Invoices!M:N,A1096,Invoices!N:N)/COUNTIF(Invoices!M:N,A1096),0),IF(COUNTIF(Invoices!O:P,A1096)&lt;&gt;0,IF(COUNTIF(Invoices!O:P,A1096)&lt;&gt;0,SUMIF(Invoices!O:P,A1096,Invoices!P:P)/COUNTIF(Invoices!O:P,A1096),0),IF(COUNTIF(Invoices!Q:R,A1096)&lt;&gt;0,IF(COUNTIF(Invoices!Q:R,A1096)&lt;&gt;0,SUMIF(Invoices!Q:R,A1096,Invoices!R:R)/COUNTIF(Invoices!Q:R,A1096),0),IF(COUNTIF(Invoices!S:T,A1096)&lt;&gt;0,IF(COUNTIF(Invoices!S:T,A1096)&lt;&gt;0,SUMIF(Invoices!S:T,A1096,Invoices!T:T)/COUNTIF(Invoices!S:T,A1096),0),IF(COUNTIF(Invoices!U:V,A1096)&lt;&gt;0,IF(COUNTIF(Invoices!U:V,A1096)&lt;&gt;0,SUMIF(Invoices!U:V,A1096,Invoices!V:V)/COUNTIF(Invoices!U:V,A1096),0),IF(COUNTIF(Invoices!W:X,A1096)&lt;&gt;0,IF(COUNTIF(Invoices!W:X,A1096)&lt;&gt;0,SUMIF(Invoices!W:X,A1096,Invoices!X:X)/COUNTIF(Invoices!W:X,A1096),0),IF(COUNTIF(Invoices!Y:Z,A1096)&lt;&gt;0,IF(COUNTIF(Invoices!Y:Z,A1096)&lt;&gt;0,SUMIF(Invoices!Y:Z,A1096,Invoices!Z:Z)/COUNTIF(Invoices!Y:Z,A1096),0),IF(COUNTIF(Invoices!AA:AB,A1096)&lt;&gt;0,IF(COUNTIF(Invoices!AA:AB,A1096)&lt;&gt;0,SUMIF(Invoices!AA:AB,A1096,Invoices!AB:AB)/COUNTIF(Invoices!AA:AB,A1096),0),IF(COUNTIF(Invoices!AC:AD,A1096)&lt;&gt;0,IF(COUNTIF(Invoices!AC:AD,A1096)&lt;&gt;0,SUMIF(Invoices!AC:AD,A1096,Invoices!AD:AD)/COUNTIF(Invoices!AC:AD,A1096),0),IF(COUNTIF(Invoices!AE:AF,A1096)&lt;&gt;0,IF(COUNTIF(Invoices!AE:AF,A1096)&lt;&gt;0,SUMIF(Invoices!AE:AF,A1096,Invoices!AF:AF)/COUNTIF(Invoices!AE:AF,A1096),0),IF(COUNTIF(Invoices!AG:AH,A1096)&lt;&gt;0,IF(COUNTIF(Invoices!AG:AH,A1096)&lt;&gt;0,SUMIF(Invoices!AG:AH,A1096,Invoices!AH:AH)/COUNTIF(Invoices!AG:AH,A1096),0),IF(COUNTIF(Invoices!AI:AJ,A1096)&lt;&gt;0,IF(COUNTIF(Invoices!AI:AJ,A1096)&lt;&gt;0,SUMIF(Invoices!AI:AJ,A1096,Invoices!AJ:AJ)/COUNTIF(Invoices!AI:AJ,A1096),0),IF(COUNTIF(Invoices!AK:AL,A1096)&lt;&gt;0,IF(COUNTIF(Invoices!AK:AL,A1096)&lt;&gt;0,SUMIF(Invoices!AK:AL,A1096,Invoices!AL:AL)/COUNTIF(Invoices!AK:AL,A1096),0),IF(COUNTIF(Invoices!AM:AN,A1096)&lt;&gt;0,IF(COUNTIF(Invoices!AM:AN,A1096)&lt;&gt;0,SUMIF(Invoices!AM:AN,A1096,Invoices!AN:AN)/COUNTIF(Invoices!AM:AN,A1096),0),"Not Available")))))))))))))))</f>
        <v>Not Available</v>
      </c>
    </row>
    <row r="1097" spans="1:5" ht="13" x14ac:dyDescent="0.15">
      <c r="A1097" s="6" t="s">
        <v>2310</v>
      </c>
      <c r="C1097" s="6" t="s">
        <v>2143</v>
      </c>
      <c r="D1097" s="6" t="s">
        <v>535</v>
      </c>
      <c r="E1097">
        <f ca="1">IF(COUNTIF(Invoices!K:L,A1097)&lt;&gt;0,IF(COUNTIF(Invoices!K:L,A1097)&lt;&gt;0,SUMIF(Invoices!K:L,A1097,Invoices!L:L)/COUNTIF(Invoices!K:L,A1097),0),IF(COUNTIF(Invoices!M:N,A1097)&lt;&gt;0,IF(COUNTIF(Invoices!M:N,A1097)&lt;&gt;0,SUMIF(Invoices!M:N,A1097,Invoices!N:N)/COUNTIF(Invoices!M:N,A1097),0),IF(COUNTIF(Invoices!O:P,A1097)&lt;&gt;0,IF(COUNTIF(Invoices!O:P,A1097)&lt;&gt;0,SUMIF(Invoices!O:P,A1097,Invoices!P:P)/COUNTIF(Invoices!O:P,A1097),0),IF(COUNTIF(Invoices!Q:R,A1097)&lt;&gt;0,IF(COUNTIF(Invoices!Q:R,A1097)&lt;&gt;0,SUMIF(Invoices!Q:R,A1097,Invoices!R:R)/COUNTIF(Invoices!Q:R,A1097),0),IF(COUNTIF(Invoices!S:T,A1097)&lt;&gt;0,IF(COUNTIF(Invoices!S:T,A1097)&lt;&gt;0,SUMIF(Invoices!S:T,A1097,Invoices!T:T)/COUNTIF(Invoices!S:T,A1097),0),IF(COUNTIF(Invoices!U:V,A1097)&lt;&gt;0,IF(COUNTIF(Invoices!U:V,A1097)&lt;&gt;0,SUMIF(Invoices!U:V,A1097,Invoices!V:V)/COUNTIF(Invoices!U:V,A1097),0),IF(COUNTIF(Invoices!W:X,A1097)&lt;&gt;0,IF(COUNTIF(Invoices!W:X,A1097)&lt;&gt;0,SUMIF(Invoices!W:X,A1097,Invoices!X:X)/COUNTIF(Invoices!W:X,A1097),0),IF(COUNTIF(Invoices!Y:Z,A1097)&lt;&gt;0,IF(COUNTIF(Invoices!Y:Z,A1097)&lt;&gt;0,SUMIF(Invoices!Y:Z,A1097,Invoices!Z:Z)/COUNTIF(Invoices!Y:Z,A1097),0),IF(COUNTIF(Invoices!AA:AB,A1097)&lt;&gt;0,IF(COUNTIF(Invoices!AA:AB,A1097)&lt;&gt;0,SUMIF(Invoices!AA:AB,A1097,Invoices!AB:AB)/COUNTIF(Invoices!AA:AB,A1097),0),IF(COUNTIF(Invoices!AC:AD,A1097)&lt;&gt;0,IF(COUNTIF(Invoices!AC:AD,A1097)&lt;&gt;0,SUMIF(Invoices!AC:AD,A1097,Invoices!AD:AD)/COUNTIF(Invoices!AC:AD,A1097),0),IF(COUNTIF(Invoices!AE:AF,A1097)&lt;&gt;0,IF(COUNTIF(Invoices!AE:AF,A1097)&lt;&gt;0,SUMIF(Invoices!AE:AF,A1097,Invoices!AF:AF)/COUNTIF(Invoices!AE:AF,A1097),0),IF(COUNTIF(Invoices!AG:AH,A1097)&lt;&gt;0,IF(COUNTIF(Invoices!AG:AH,A1097)&lt;&gt;0,SUMIF(Invoices!AG:AH,A1097,Invoices!AH:AH)/COUNTIF(Invoices!AG:AH,A1097),0),IF(COUNTIF(Invoices!AI:AJ,A1097)&lt;&gt;0,IF(COUNTIF(Invoices!AI:AJ,A1097)&lt;&gt;0,SUMIF(Invoices!AI:AJ,A1097,Invoices!AJ:AJ)/COUNTIF(Invoices!AI:AJ,A1097),0),IF(COUNTIF(Invoices!AK:AL,A1097)&lt;&gt;0,IF(COUNTIF(Invoices!AK:AL,A1097)&lt;&gt;0,SUMIF(Invoices!AK:AL,A1097,Invoices!AL:AL)/COUNTIF(Invoices!AK:AL,A1097),0),IF(COUNTIF(Invoices!AM:AN,A1097)&lt;&gt;0,IF(COUNTIF(Invoices!AM:AN,A1097)&lt;&gt;0,SUMIF(Invoices!AM:AN,A1097,Invoices!AN:AN)/COUNTIF(Invoices!AM:AN,A1097),0),"Not Available")))))))))))))))</f>
        <v>0.99</v>
      </c>
    </row>
    <row r="1098" spans="1:5" ht="13" x14ac:dyDescent="0.15">
      <c r="A1098" s="6" t="s">
        <v>2311</v>
      </c>
      <c r="C1098" s="6" t="s">
        <v>768</v>
      </c>
      <c r="D1098" s="6" t="s">
        <v>518</v>
      </c>
      <c r="E1098" t="str">
        <f>IF(COUNTIF(Invoices!K:L,A1098)&lt;&gt;0,IF(COUNTIF(Invoices!K:L,A1098)&lt;&gt;0,SUMIF(Invoices!K:L,A1098,Invoices!L:L)/COUNTIF(Invoices!K:L,A1098),0),IF(COUNTIF(Invoices!M:N,A1098)&lt;&gt;0,IF(COUNTIF(Invoices!M:N,A1098)&lt;&gt;0,SUMIF(Invoices!M:N,A1098,Invoices!N:N)/COUNTIF(Invoices!M:N,A1098),0),IF(COUNTIF(Invoices!O:P,A1098)&lt;&gt;0,IF(COUNTIF(Invoices!O:P,A1098)&lt;&gt;0,SUMIF(Invoices!O:P,A1098,Invoices!P:P)/COUNTIF(Invoices!O:P,A1098),0),IF(COUNTIF(Invoices!Q:R,A1098)&lt;&gt;0,IF(COUNTIF(Invoices!Q:R,A1098)&lt;&gt;0,SUMIF(Invoices!Q:R,A1098,Invoices!R:R)/COUNTIF(Invoices!Q:R,A1098),0),IF(COUNTIF(Invoices!S:T,A1098)&lt;&gt;0,IF(COUNTIF(Invoices!S:T,A1098)&lt;&gt;0,SUMIF(Invoices!S:T,A1098,Invoices!T:T)/COUNTIF(Invoices!S:T,A1098),0),IF(COUNTIF(Invoices!U:V,A1098)&lt;&gt;0,IF(COUNTIF(Invoices!U:V,A1098)&lt;&gt;0,SUMIF(Invoices!U:V,A1098,Invoices!V:V)/COUNTIF(Invoices!U:V,A1098),0),IF(COUNTIF(Invoices!W:X,A1098)&lt;&gt;0,IF(COUNTIF(Invoices!W:X,A1098)&lt;&gt;0,SUMIF(Invoices!W:X,A1098,Invoices!X:X)/COUNTIF(Invoices!W:X,A1098),0),IF(COUNTIF(Invoices!Y:Z,A1098)&lt;&gt;0,IF(COUNTIF(Invoices!Y:Z,A1098)&lt;&gt;0,SUMIF(Invoices!Y:Z,A1098,Invoices!Z:Z)/COUNTIF(Invoices!Y:Z,A1098),0),IF(COUNTIF(Invoices!AA:AB,A1098)&lt;&gt;0,IF(COUNTIF(Invoices!AA:AB,A1098)&lt;&gt;0,SUMIF(Invoices!AA:AB,A1098,Invoices!AB:AB)/COUNTIF(Invoices!AA:AB,A1098),0),IF(COUNTIF(Invoices!AC:AD,A1098)&lt;&gt;0,IF(COUNTIF(Invoices!AC:AD,A1098)&lt;&gt;0,SUMIF(Invoices!AC:AD,A1098,Invoices!AD:AD)/COUNTIF(Invoices!AC:AD,A1098),0),IF(COUNTIF(Invoices!AE:AF,A1098)&lt;&gt;0,IF(COUNTIF(Invoices!AE:AF,A1098)&lt;&gt;0,SUMIF(Invoices!AE:AF,A1098,Invoices!AF:AF)/COUNTIF(Invoices!AE:AF,A1098),0),IF(COUNTIF(Invoices!AG:AH,A1098)&lt;&gt;0,IF(COUNTIF(Invoices!AG:AH,A1098)&lt;&gt;0,SUMIF(Invoices!AG:AH,A1098,Invoices!AH:AH)/COUNTIF(Invoices!AG:AH,A1098),0),IF(COUNTIF(Invoices!AI:AJ,A1098)&lt;&gt;0,IF(COUNTIF(Invoices!AI:AJ,A1098)&lt;&gt;0,SUMIF(Invoices!AI:AJ,A1098,Invoices!AJ:AJ)/COUNTIF(Invoices!AI:AJ,A1098),0),IF(COUNTIF(Invoices!AK:AL,A1098)&lt;&gt;0,IF(COUNTIF(Invoices!AK:AL,A1098)&lt;&gt;0,SUMIF(Invoices!AK:AL,A1098,Invoices!AL:AL)/COUNTIF(Invoices!AK:AL,A1098),0),IF(COUNTIF(Invoices!AM:AN,A1098)&lt;&gt;0,IF(COUNTIF(Invoices!AM:AN,A1098)&lt;&gt;0,SUMIF(Invoices!AM:AN,A1098,Invoices!AN:AN)/COUNTIF(Invoices!AM:AN,A1098),0),"Not Available")))))))))))))))</f>
        <v>Not Available</v>
      </c>
    </row>
    <row r="1099" spans="1:5" ht="13" x14ac:dyDescent="0.15">
      <c r="A1099" s="6" t="s">
        <v>2312</v>
      </c>
      <c r="B1099" s="6" t="s">
        <v>2313</v>
      </c>
      <c r="C1099" s="6" t="s">
        <v>1674</v>
      </c>
      <c r="D1099" s="6" t="s">
        <v>574</v>
      </c>
      <c r="E1099">
        <f ca="1">IF(COUNTIF(Invoices!K:L,A1099)&lt;&gt;0,IF(COUNTIF(Invoices!K:L,A1099)&lt;&gt;0,SUMIF(Invoices!K:L,A1099,Invoices!L:L)/COUNTIF(Invoices!K:L,A1099),0),IF(COUNTIF(Invoices!M:N,A1099)&lt;&gt;0,IF(COUNTIF(Invoices!M:N,A1099)&lt;&gt;0,SUMIF(Invoices!M:N,A1099,Invoices!N:N)/COUNTIF(Invoices!M:N,A1099),0),IF(COUNTIF(Invoices!O:P,A1099)&lt;&gt;0,IF(COUNTIF(Invoices!O:P,A1099)&lt;&gt;0,SUMIF(Invoices!O:P,A1099,Invoices!P:P)/COUNTIF(Invoices!O:P,A1099),0),IF(COUNTIF(Invoices!Q:R,A1099)&lt;&gt;0,IF(COUNTIF(Invoices!Q:R,A1099)&lt;&gt;0,SUMIF(Invoices!Q:R,A1099,Invoices!R:R)/COUNTIF(Invoices!Q:R,A1099),0),IF(COUNTIF(Invoices!S:T,A1099)&lt;&gt;0,IF(COUNTIF(Invoices!S:T,A1099)&lt;&gt;0,SUMIF(Invoices!S:T,A1099,Invoices!T:T)/COUNTIF(Invoices!S:T,A1099),0),IF(COUNTIF(Invoices!U:V,A1099)&lt;&gt;0,IF(COUNTIF(Invoices!U:V,A1099)&lt;&gt;0,SUMIF(Invoices!U:V,A1099,Invoices!V:V)/COUNTIF(Invoices!U:V,A1099),0),IF(COUNTIF(Invoices!W:X,A1099)&lt;&gt;0,IF(COUNTIF(Invoices!W:X,A1099)&lt;&gt;0,SUMIF(Invoices!W:X,A1099,Invoices!X:X)/COUNTIF(Invoices!W:X,A1099),0),IF(COUNTIF(Invoices!Y:Z,A1099)&lt;&gt;0,IF(COUNTIF(Invoices!Y:Z,A1099)&lt;&gt;0,SUMIF(Invoices!Y:Z,A1099,Invoices!Z:Z)/COUNTIF(Invoices!Y:Z,A1099),0),IF(COUNTIF(Invoices!AA:AB,A1099)&lt;&gt;0,IF(COUNTIF(Invoices!AA:AB,A1099)&lt;&gt;0,SUMIF(Invoices!AA:AB,A1099,Invoices!AB:AB)/COUNTIF(Invoices!AA:AB,A1099),0),IF(COUNTIF(Invoices!AC:AD,A1099)&lt;&gt;0,IF(COUNTIF(Invoices!AC:AD,A1099)&lt;&gt;0,SUMIF(Invoices!AC:AD,A1099,Invoices!AD:AD)/COUNTIF(Invoices!AC:AD,A1099),0),IF(COUNTIF(Invoices!AE:AF,A1099)&lt;&gt;0,IF(COUNTIF(Invoices!AE:AF,A1099)&lt;&gt;0,SUMIF(Invoices!AE:AF,A1099,Invoices!AF:AF)/COUNTIF(Invoices!AE:AF,A1099),0),IF(COUNTIF(Invoices!AG:AH,A1099)&lt;&gt;0,IF(COUNTIF(Invoices!AG:AH,A1099)&lt;&gt;0,SUMIF(Invoices!AG:AH,A1099,Invoices!AH:AH)/COUNTIF(Invoices!AG:AH,A1099),0),IF(COUNTIF(Invoices!AI:AJ,A1099)&lt;&gt;0,IF(COUNTIF(Invoices!AI:AJ,A1099)&lt;&gt;0,SUMIF(Invoices!AI:AJ,A1099,Invoices!AJ:AJ)/COUNTIF(Invoices!AI:AJ,A1099),0),IF(COUNTIF(Invoices!AK:AL,A1099)&lt;&gt;0,IF(COUNTIF(Invoices!AK:AL,A1099)&lt;&gt;0,SUMIF(Invoices!AK:AL,A1099,Invoices!AL:AL)/COUNTIF(Invoices!AK:AL,A1099),0),IF(COUNTIF(Invoices!AM:AN,A1099)&lt;&gt;0,IF(COUNTIF(Invoices!AM:AN,A1099)&lt;&gt;0,SUMIF(Invoices!AM:AN,A1099,Invoices!AN:AN)/COUNTIF(Invoices!AM:AN,A1099),0),"Not Available")))))))))))))))</f>
        <v>0.99</v>
      </c>
    </row>
    <row r="1100" spans="1:5" ht="13" x14ac:dyDescent="0.15">
      <c r="A1100" s="6" t="s">
        <v>2314</v>
      </c>
      <c r="B1100" s="6" t="s">
        <v>1580</v>
      </c>
      <c r="C1100" s="6" t="s">
        <v>1581</v>
      </c>
      <c r="D1100" s="6" t="s">
        <v>1227</v>
      </c>
      <c r="E1100" t="str">
        <f>IF(COUNTIF(Invoices!K:L,A1100)&lt;&gt;0,IF(COUNTIF(Invoices!K:L,A1100)&lt;&gt;0,SUMIF(Invoices!K:L,A1100,Invoices!L:L)/COUNTIF(Invoices!K:L,A1100),0),IF(COUNTIF(Invoices!M:N,A1100)&lt;&gt;0,IF(COUNTIF(Invoices!M:N,A1100)&lt;&gt;0,SUMIF(Invoices!M:N,A1100,Invoices!N:N)/COUNTIF(Invoices!M:N,A1100),0),IF(COUNTIF(Invoices!O:P,A1100)&lt;&gt;0,IF(COUNTIF(Invoices!O:P,A1100)&lt;&gt;0,SUMIF(Invoices!O:P,A1100,Invoices!P:P)/COUNTIF(Invoices!O:P,A1100),0),IF(COUNTIF(Invoices!Q:R,A1100)&lt;&gt;0,IF(COUNTIF(Invoices!Q:R,A1100)&lt;&gt;0,SUMIF(Invoices!Q:R,A1100,Invoices!R:R)/COUNTIF(Invoices!Q:R,A1100),0),IF(COUNTIF(Invoices!S:T,A1100)&lt;&gt;0,IF(COUNTIF(Invoices!S:T,A1100)&lt;&gt;0,SUMIF(Invoices!S:T,A1100,Invoices!T:T)/COUNTIF(Invoices!S:T,A1100),0),IF(COUNTIF(Invoices!U:V,A1100)&lt;&gt;0,IF(COUNTIF(Invoices!U:V,A1100)&lt;&gt;0,SUMIF(Invoices!U:V,A1100,Invoices!V:V)/COUNTIF(Invoices!U:V,A1100),0),IF(COUNTIF(Invoices!W:X,A1100)&lt;&gt;0,IF(COUNTIF(Invoices!W:X,A1100)&lt;&gt;0,SUMIF(Invoices!W:X,A1100,Invoices!X:X)/COUNTIF(Invoices!W:X,A1100),0),IF(COUNTIF(Invoices!Y:Z,A1100)&lt;&gt;0,IF(COUNTIF(Invoices!Y:Z,A1100)&lt;&gt;0,SUMIF(Invoices!Y:Z,A1100,Invoices!Z:Z)/COUNTIF(Invoices!Y:Z,A1100),0),IF(COUNTIF(Invoices!AA:AB,A1100)&lt;&gt;0,IF(COUNTIF(Invoices!AA:AB,A1100)&lt;&gt;0,SUMIF(Invoices!AA:AB,A1100,Invoices!AB:AB)/COUNTIF(Invoices!AA:AB,A1100),0),IF(COUNTIF(Invoices!AC:AD,A1100)&lt;&gt;0,IF(COUNTIF(Invoices!AC:AD,A1100)&lt;&gt;0,SUMIF(Invoices!AC:AD,A1100,Invoices!AD:AD)/COUNTIF(Invoices!AC:AD,A1100),0),IF(COUNTIF(Invoices!AE:AF,A1100)&lt;&gt;0,IF(COUNTIF(Invoices!AE:AF,A1100)&lt;&gt;0,SUMIF(Invoices!AE:AF,A1100,Invoices!AF:AF)/COUNTIF(Invoices!AE:AF,A1100),0),IF(COUNTIF(Invoices!AG:AH,A1100)&lt;&gt;0,IF(COUNTIF(Invoices!AG:AH,A1100)&lt;&gt;0,SUMIF(Invoices!AG:AH,A1100,Invoices!AH:AH)/COUNTIF(Invoices!AG:AH,A1100),0),IF(COUNTIF(Invoices!AI:AJ,A1100)&lt;&gt;0,IF(COUNTIF(Invoices!AI:AJ,A1100)&lt;&gt;0,SUMIF(Invoices!AI:AJ,A1100,Invoices!AJ:AJ)/COUNTIF(Invoices!AI:AJ,A1100),0),IF(COUNTIF(Invoices!AK:AL,A1100)&lt;&gt;0,IF(COUNTIF(Invoices!AK:AL,A1100)&lt;&gt;0,SUMIF(Invoices!AK:AL,A1100,Invoices!AL:AL)/COUNTIF(Invoices!AK:AL,A1100),0),IF(COUNTIF(Invoices!AM:AN,A1100)&lt;&gt;0,IF(COUNTIF(Invoices!AM:AN,A1100)&lt;&gt;0,SUMIF(Invoices!AM:AN,A1100,Invoices!AN:AN)/COUNTIF(Invoices!AM:AN,A1100),0),"Not Available")))))))))))))))</f>
        <v>Not Available</v>
      </c>
    </row>
    <row r="1101" spans="1:5" ht="13" x14ac:dyDescent="0.15">
      <c r="A1101" s="6" t="s">
        <v>2315</v>
      </c>
      <c r="B1101" s="6" t="s">
        <v>881</v>
      </c>
      <c r="C1101" s="6" t="s">
        <v>1453</v>
      </c>
      <c r="D1101" s="6" t="s">
        <v>810</v>
      </c>
      <c r="E1101" t="str">
        <f>IF(COUNTIF(Invoices!K:L,A1101)&lt;&gt;0,IF(COUNTIF(Invoices!K:L,A1101)&lt;&gt;0,SUMIF(Invoices!K:L,A1101,Invoices!L:L)/COUNTIF(Invoices!K:L,A1101),0),IF(COUNTIF(Invoices!M:N,A1101)&lt;&gt;0,IF(COUNTIF(Invoices!M:N,A1101)&lt;&gt;0,SUMIF(Invoices!M:N,A1101,Invoices!N:N)/COUNTIF(Invoices!M:N,A1101),0),IF(COUNTIF(Invoices!O:P,A1101)&lt;&gt;0,IF(COUNTIF(Invoices!O:P,A1101)&lt;&gt;0,SUMIF(Invoices!O:P,A1101,Invoices!P:P)/COUNTIF(Invoices!O:P,A1101),0),IF(COUNTIF(Invoices!Q:R,A1101)&lt;&gt;0,IF(COUNTIF(Invoices!Q:R,A1101)&lt;&gt;0,SUMIF(Invoices!Q:R,A1101,Invoices!R:R)/COUNTIF(Invoices!Q:R,A1101),0),IF(COUNTIF(Invoices!S:T,A1101)&lt;&gt;0,IF(COUNTIF(Invoices!S:T,A1101)&lt;&gt;0,SUMIF(Invoices!S:T,A1101,Invoices!T:T)/COUNTIF(Invoices!S:T,A1101),0),IF(COUNTIF(Invoices!U:V,A1101)&lt;&gt;0,IF(COUNTIF(Invoices!U:V,A1101)&lt;&gt;0,SUMIF(Invoices!U:V,A1101,Invoices!V:V)/COUNTIF(Invoices!U:V,A1101),0),IF(COUNTIF(Invoices!W:X,A1101)&lt;&gt;0,IF(COUNTIF(Invoices!W:X,A1101)&lt;&gt;0,SUMIF(Invoices!W:X,A1101,Invoices!X:X)/COUNTIF(Invoices!W:X,A1101),0),IF(COUNTIF(Invoices!Y:Z,A1101)&lt;&gt;0,IF(COUNTIF(Invoices!Y:Z,A1101)&lt;&gt;0,SUMIF(Invoices!Y:Z,A1101,Invoices!Z:Z)/COUNTIF(Invoices!Y:Z,A1101),0),IF(COUNTIF(Invoices!AA:AB,A1101)&lt;&gt;0,IF(COUNTIF(Invoices!AA:AB,A1101)&lt;&gt;0,SUMIF(Invoices!AA:AB,A1101,Invoices!AB:AB)/COUNTIF(Invoices!AA:AB,A1101),0),IF(COUNTIF(Invoices!AC:AD,A1101)&lt;&gt;0,IF(COUNTIF(Invoices!AC:AD,A1101)&lt;&gt;0,SUMIF(Invoices!AC:AD,A1101,Invoices!AD:AD)/COUNTIF(Invoices!AC:AD,A1101),0),IF(COUNTIF(Invoices!AE:AF,A1101)&lt;&gt;0,IF(COUNTIF(Invoices!AE:AF,A1101)&lt;&gt;0,SUMIF(Invoices!AE:AF,A1101,Invoices!AF:AF)/COUNTIF(Invoices!AE:AF,A1101),0),IF(COUNTIF(Invoices!AG:AH,A1101)&lt;&gt;0,IF(COUNTIF(Invoices!AG:AH,A1101)&lt;&gt;0,SUMIF(Invoices!AG:AH,A1101,Invoices!AH:AH)/COUNTIF(Invoices!AG:AH,A1101),0),IF(COUNTIF(Invoices!AI:AJ,A1101)&lt;&gt;0,IF(COUNTIF(Invoices!AI:AJ,A1101)&lt;&gt;0,SUMIF(Invoices!AI:AJ,A1101,Invoices!AJ:AJ)/COUNTIF(Invoices!AI:AJ,A1101),0),IF(COUNTIF(Invoices!AK:AL,A1101)&lt;&gt;0,IF(COUNTIF(Invoices!AK:AL,A1101)&lt;&gt;0,SUMIF(Invoices!AK:AL,A1101,Invoices!AL:AL)/COUNTIF(Invoices!AK:AL,A1101),0),IF(COUNTIF(Invoices!AM:AN,A1101)&lt;&gt;0,IF(COUNTIF(Invoices!AM:AN,A1101)&lt;&gt;0,SUMIF(Invoices!AM:AN,A1101,Invoices!AN:AN)/COUNTIF(Invoices!AM:AN,A1101),0),"Not Available")))))))))))))))</f>
        <v>Not Available</v>
      </c>
    </row>
    <row r="1102" spans="1:5" ht="13" x14ac:dyDescent="0.15">
      <c r="A1102" s="6" t="s">
        <v>2316</v>
      </c>
      <c r="B1102" s="6" t="s">
        <v>2317</v>
      </c>
      <c r="C1102" s="6" t="s">
        <v>645</v>
      </c>
      <c r="D1102" s="6" t="s">
        <v>574</v>
      </c>
      <c r="E1102">
        <f ca="1">IF(COUNTIF(Invoices!K:L,A1102)&lt;&gt;0,IF(COUNTIF(Invoices!K:L,A1102)&lt;&gt;0,SUMIF(Invoices!K:L,A1102,Invoices!L:L)/COUNTIF(Invoices!K:L,A1102),0),IF(COUNTIF(Invoices!M:N,A1102)&lt;&gt;0,IF(COUNTIF(Invoices!M:N,A1102)&lt;&gt;0,SUMIF(Invoices!M:N,A1102,Invoices!N:N)/COUNTIF(Invoices!M:N,A1102),0),IF(COUNTIF(Invoices!O:P,A1102)&lt;&gt;0,IF(COUNTIF(Invoices!O:P,A1102)&lt;&gt;0,SUMIF(Invoices!O:P,A1102,Invoices!P:P)/COUNTIF(Invoices!O:P,A1102),0),IF(COUNTIF(Invoices!Q:R,A1102)&lt;&gt;0,IF(COUNTIF(Invoices!Q:R,A1102)&lt;&gt;0,SUMIF(Invoices!Q:R,A1102,Invoices!R:R)/COUNTIF(Invoices!Q:R,A1102),0),IF(COUNTIF(Invoices!S:T,A1102)&lt;&gt;0,IF(COUNTIF(Invoices!S:T,A1102)&lt;&gt;0,SUMIF(Invoices!S:T,A1102,Invoices!T:T)/COUNTIF(Invoices!S:T,A1102),0),IF(COUNTIF(Invoices!U:V,A1102)&lt;&gt;0,IF(COUNTIF(Invoices!U:V,A1102)&lt;&gt;0,SUMIF(Invoices!U:V,A1102,Invoices!V:V)/COUNTIF(Invoices!U:V,A1102),0),IF(COUNTIF(Invoices!W:X,A1102)&lt;&gt;0,IF(COUNTIF(Invoices!W:X,A1102)&lt;&gt;0,SUMIF(Invoices!W:X,A1102,Invoices!X:X)/COUNTIF(Invoices!W:X,A1102),0),IF(COUNTIF(Invoices!Y:Z,A1102)&lt;&gt;0,IF(COUNTIF(Invoices!Y:Z,A1102)&lt;&gt;0,SUMIF(Invoices!Y:Z,A1102,Invoices!Z:Z)/COUNTIF(Invoices!Y:Z,A1102),0),IF(COUNTIF(Invoices!AA:AB,A1102)&lt;&gt;0,IF(COUNTIF(Invoices!AA:AB,A1102)&lt;&gt;0,SUMIF(Invoices!AA:AB,A1102,Invoices!AB:AB)/COUNTIF(Invoices!AA:AB,A1102),0),IF(COUNTIF(Invoices!AC:AD,A1102)&lt;&gt;0,IF(COUNTIF(Invoices!AC:AD,A1102)&lt;&gt;0,SUMIF(Invoices!AC:AD,A1102,Invoices!AD:AD)/COUNTIF(Invoices!AC:AD,A1102),0),IF(COUNTIF(Invoices!AE:AF,A1102)&lt;&gt;0,IF(COUNTIF(Invoices!AE:AF,A1102)&lt;&gt;0,SUMIF(Invoices!AE:AF,A1102,Invoices!AF:AF)/COUNTIF(Invoices!AE:AF,A1102),0),IF(COUNTIF(Invoices!AG:AH,A1102)&lt;&gt;0,IF(COUNTIF(Invoices!AG:AH,A1102)&lt;&gt;0,SUMIF(Invoices!AG:AH,A1102,Invoices!AH:AH)/COUNTIF(Invoices!AG:AH,A1102),0),IF(COUNTIF(Invoices!AI:AJ,A1102)&lt;&gt;0,IF(COUNTIF(Invoices!AI:AJ,A1102)&lt;&gt;0,SUMIF(Invoices!AI:AJ,A1102,Invoices!AJ:AJ)/COUNTIF(Invoices!AI:AJ,A1102),0),IF(COUNTIF(Invoices!AK:AL,A1102)&lt;&gt;0,IF(COUNTIF(Invoices!AK:AL,A1102)&lt;&gt;0,SUMIF(Invoices!AK:AL,A1102,Invoices!AL:AL)/COUNTIF(Invoices!AK:AL,A1102),0),IF(COUNTIF(Invoices!AM:AN,A1102)&lt;&gt;0,IF(COUNTIF(Invoices!AM:AN,A1102)&lt;&gt;0,SUMIF(Invoices!AM:AN,A1102,Invoices!AN:AN)/COUNTIF(Invoices!AM:AN,A1102),0),"Not Available")))))))))))))))</f>
        <v>0.99</v>
      </c>
    </row>
    <row r="1103" spans="1:5" ht="13" x14ac:dyDescent="0.15">
      <c r="A1103" s="6" t="s">
        <v>2318</v>
      </c>
      <c r="B1103" s="6" t="s">
        <v>1856</v>
      </c>
      <c r="C1103" s="6" t="s">
        <v>894</v>
      </c>
      <c r="D1103" s="6" t="s">
        <v>587</v>
      </c>
      <c r="E1103" t="str">
        <f>IF(COUNTIF(Invoices!K:L,A1103)&lt;&gt;0,IF(COUNTIF(Invoices!K:L,A1103)&lt;&gt;0,SUMIF(Invoices!K:L,A1103,Invoices!L:L)/COUNTIF(Invoices!K:L,A1103),0),IF(COUNTIF(Invoices!M:N,A1103)&lt;&gt;0,IF(COUNTIF(Invoices!M:N,A1103)&lt;&gt;0,SUMIF(Invoices!M:N,A1103,Invoices!N:N)/COUNTIF(Invoices!M:N,A1103),0),IF(COUNTIF(Invoices!O:P,A1103)&lt;&gt;0,IF(COUNTIF(Invoices!O:P,A1103)&lt;&gt;0,SUMIF(Invoices!O:P,A1103,Invoices!P:P)/COUNTIF(Invoices!O:P,A1103),0),IF(COUNTIF(Invoices!Q:R,A1103)&lt;&gt;0,IF(COUNTIF(Invoices!Q:R,A1103)&lt;&gt;0,SUMIF(Invoices!Q:R,A1103,Invoices!R:R)/COUNTIF(Invoices!Q:R,A1103),0),IF(COUNTIF(Invoices!S:T,A1103)&lt;&gt;0,IF(COUNTIF(Invoices!S:T,A1103)&lt;&gt;0,SUMIF(Invoices!S:T,A1103,Invoices!T:T)/COUNTIF(Invoices!S:T,A1103),0),IF(COUNTIF(Invoices!U:V,A1103)&lt;&gt;0,IF(COUNTIF(Invoices!U:V,A1103)&lt;&gt;0,SUMIF(Invoices!U:V,A1103,Invoices!V:V)/COUNTIF(Invoices!U:V,A1103),0),IF(COUNTIF(Invoices!W:X,A1103)&lt;&gt;0,IF(COUNTIF(Invoices!W:X,A1103)&lt;&gt;0,SUMIF(Invoices!W:X,A1103,Invoices!X:X)/COUNTIF(Invoices!W:X,A1103),0),IF(COUNTIF(Invoices!Y:Z,A1103)&lt;&gt;0,IF(COUNTIF(Invoices!Y:Z,A1103)&lt;&gt;0,SUMIF(Invoices!Y:Z,A1103,Invoices!Z:Z)/COUNTIF(Invoices!Y:Z,A1103),0),IF(COUNTIF(Invoices!AA:AB,A1103)&lt;&gt;0,IF(COUNTIF(Invoices!AA:AB,A1103)&lt;&gt;0,SUMIF(Invoices!AA:AB,A1103,Invoices!AB:AB)/COUNTIF(Invoices!AA:AB,A1103),0),IF(COUNTIF(Invoices!AC:AD,A1103)&lt;&gt;0,IF(COUNTIF(Invoices!AC:AD,A1103)&lt;&gt;0,SUMIF(Invoices!AC:AD,A1103,Invoices!AD:AD)/COUNTIF(Invoices!AC:AD,A1103),0),IF(COUNTIF(Invoices!AE:AF,A1103)&lt;&gt;0,IF(COUNTIF(Invoices!AE:AF,A1103)&lt;&gt;0,SUMIF(Invoices!AE:AF,A1103,Invoices!AF:AF)/COUNTIF(Invoices!AE:AF,A1103),0),IF(COUNTIF(Invoices!AG:AH,A1103)&lt;&gt;0,IF(COUNTIF(Invoices!AG:AH,A1103)&lt;&gt;0,SUMIF(Invoices!AG:AH,A1103,Invoices!AH:AH)/COUNTIF(Invoices!AG:AH,A1103),0),IF(COUNTIF(Invoices!AI:AJ,A1103)&lt;&gt;0,IF(COUNTIF(Invoices!AI:AJ,A1103)&lt;&gt;0,SUMIF(Invoices!AI:AJ,A1103,Invoices!AJ:AJ)/COUNTIF(Invoices!AI:AJ,A1103),0),IF(COUNTIF(Invoices!AK:AL,A1103)&lt;&gt;0,IF(COUNTIF(Invoices!AK:AL,A1103)&lt;&gt;0,SUMIF(Invoices!AK:AL,A1103,Invoices!AL:AL)/COUNTIF(Invoices!AK:AL,A1103),0),IF(COUNTIF(Invoices!AM:AN,A1103)&lt;&gt;0,IF(COUNTIF(Invoices!AM:AN,A1103)&lt;&gt;0,SUMIF(Invoices!AM:AN,A1103,Invoices!AN:AN)/COUNTIF(Invoices!AM:AN,A1103),0),"Not Available")))))))))))))))</f>
        <v>Not Available</v>
      </c>
    </row>
    <row r="1104" spans="1:5" ht="13" x14ac:dyDescent="0.15">
      <c r="A1104" s="6" t="s">
        <v>2319</v>
      </c>
      <c r="C1104" s="6" t="s">
        <v>1133</v>
      </c>
      <c r="D1104" s="6" t="s">
        <v>600</v>
      </c>
      <c r="E1104">
        <f ca="1">IF(COUNTIF(Invoices!K:L,A1104)&lt;&gt;0,IF(COUNTIF(Invoices!K:L,A1104)&lt;&gt;0,SUMIF(Invoices!K:L,A1104,Invoices!L:L)/COUNTIF(Invoices!K:L,A1104),0),IF(COUNTIF(Invoices!M:N,A1104)&lt;&gt;0,IF(COUNTIF(Invoices!M:N,A1104)&lt;&gt;0,SUMIF(Invoices!M:N,A1104,Invoices!N:N)/COUNTIF(Invoices!M:N,A1104),0),IF(COUNTIF(Invoices!O:P,A1104)&lt;&gt;0,IF(COUNTIF(Invoices!O:P,A1104)&lt;&gt;0,SUMIF(Invoices!O:P,A1104,Invoices!P:P)/COUNTIF(Invoices!O:P,A1104),0),IF(COUNTIF(Invoices!Q:R,A1104)&lt;&gt;0,IF(COUNTIF(Invoices!Q:R,A1104)&lt;&gt;0,SUMIF(Invoices!Q:R,A1104,Invoices!R:R)/COUNTIF(Invoices!Q:R,A1104),0),IF(COUNTIF(Invoices!S:T,A1104)&lt;&gt;0,IF(COUNTIF(Invoices!S:T,A1104)&lt;&gt;0,SUMIF(Invoices!S:T,A1104,Invoices!T:T)/COUNTIF(Invoices!S:T,A1104),0),IF(COUNTIF(Invoices!U:V,A1104)&lt;&gt;0,IF(COUNTIF(Invoices!U:V,A1104)&lt;&gt;0,SUMIF(Invoices!U:V,A1104,Invoices!V:V)/COUNTIF(Invoices!U:V,A1104),0),IF(COUNTIF(Invoices!W:X,A1104)&lt;&gt;0,IF(COUNTIF(Invoices!W:X,A1104)&lt;&gt;0,SUMIF(Invoices!W:X,A1104,Invoices!X:X)/COUNTIF(Invoices!W:X,A1104),0),IF(COUNTIF(Invoices!Y:Z,A1104)&lt;&gt;0,IF(COUNTIF(Invoices!Y:Z,A1104)&lt;&gt;0,SUMIF(Invoices!Y:Z,A1104,Invoices!Z:Z)/COUNTIF(Invoices!Y:Z,A1104),0),IF(COUNTIF(Invoices!AA:AB,A1104)&lt;&gt;0,IF(COUNTIF(Invoices!AA:AB,A1104)&lt;&gt;0,SUMIF(Invoices!AA:AB,A1104,Invoices!AB:AB)/COUNTIF(Invoices!AA:AB,A1104),0),IF(COUNTIF(Invoices!AC:AD,A1104)&lt;&gt;0,IF(COUNTIF(Invoices!AC:AD,A1104)&lt;&gt;0,SUMIF(Invoices!AC:AD,A1104,Invoices!AD:AD)/COUNTIF(Invoices!AC:AD,A1104),0),IF(COUNTIF(Invoices!AE:AF,A1104)&lt;&gt;0,IF(COUNTIF(Invoices!AE:AF,A1104)&lt;&gt;0,SUMIF(Invoices!AE:AF,A1104,Invoices!AF:AF)/COUNTIF(Invoices!AE:AF,A1104),0),IF(COUNTIF(Invoices!AG:AH,A1104)&lt;&gt;0,IF(COUNTIF(Invoices!AG:AH,A1104)&lt;&gt;0,SUMIF(Invoices!AG:AH,A1104,Invoices!AH:AH)/COUNTIF(Invoices!AG:AH,A1104),0),IF(COUNTIF(Invoices!AI:AJ,A1104)&lt;&gt;0,IF(COUNTIF(Invoices!AI:AJ,A1104)&lt;&gt;0,SUMIF(Invoices!AI:AJ,A1104,Invoices!AJ:AJ)/COUNTIF(Invoices!AI:AJ,A1104),0),IF(COUNTIF(Invoices!AK:AL,A1104)&lt;&gt;0,IF(COUNTIF(Invoices!AK:AL,A1104)&lt;&gt;0,SUMIF(Invoices!AK:AL,A1104,Invoices!AL:AL)/COUNTIF(Invoices!AK:AL,A1104),0),IF(COUNTIF(Invoices!AM:AN,A1104)&lt;&gt;0,IF(COUNTIF(Invoices!AM:AN,A1104)&lt;&gt;0,SUMIF(Invoices!AM:AN,A1104,Invoices!AN:AN)/COUNTIF(Invoices!AM:AN,A1104),0),"Not Available")))))))))))))))</f>
        <v>0.99</v>
      </c>
    </row>
    <row r="1105" spans="1:5" ht="13" x14ac:dyDescent="0.15">
      <c r="A1105" s="6" t="s">
        <v>2320</v>
      </c>
      <c r="C1105" s="6" t="s">
        <v>983</v>
      </c>
      <c r="D1105" s="6" t="s">
        <v>797</v>
      </c>
      <c r="E1105" t="str">
        <f>IF(COUNTIF(Invoices!K:L,A1105)&lt;&gt;0,IF(COUNTIF(Invoices!K:L,A1105)&lt;&gt;0,SUMIF(Invoices!K:L,A1105,Invoices!L:L)/COUNTIF(Invoices!K:L,A1105),0),IF(COUNTIF(Invoices!M:N,A1105)&lt;&gt;0,IF(COUNTIF(Invoices!M:N,A1105)&lt;&gt;0,SUMIF(Invoices!M:N,A1105,Invoices!N:N)/COUNTIF(Invoices!M:N,A1105),0),IF(COUNTIF(Invoices!O:P,A1105)&lt;&gt;0,IF(COUNTIF(Invoices!O:P,A1105)&lt;&gt;0,SUMIF(Invoices!O:P,A1105,Invoices!P:P)/COUNTIF(Invoices!O:P,A1105),0),IF(COUNTIF(Invoices!Q:R,A1105)&lt;&gt;0,IF(COUNTIF(Invoices!Q:R,A1105)&lt;&gt;0,SUMIF(Invoices!Q:R,A1105,Invoices!R:R)/COUNTIF(Invoices!Q:R,A1105),0),IF(COUNTIF(Invoices!S:T,A1105)&lt;&gt;0,IF(COUNTIF(Invoices!S:T,A1105)&lt;&gt;0,SUMIF(Invoices!S:T,A1105,Invoices!T:T)/COUNTIF(Invoices!S:T,A1105),0),IF(COUNTIF(Invoices!U:V,A1105)&lt;&gt;0,IF(COUNTIF(Invoices!U:V,A1105)&lt;&gt;0,SUMIF(Invoices!U:V,A1105,Invoices!V:V)/COUNTIF(Invoices!U:V,A1105),0),IF(COUNTIF(Invoices!W:X,A1105)&lt;&gt;0,IF(COUNTIF(Invoices!W:X,A1105)&lt;&gt;0,SUMIF(Invoices!W:X,A1105,Invoices!X:X)/COUNTIF(Invoices!W:X,A1105),0),IF(COUNTIF(Invoices!Y:Z,A1105)&lt;&gt;0,IF(COUNTIF(Invoices!Y:Z,A1105)&lt;&gt;0,SUMIF(Invoices!Y:Z,A1105,Invoices!Z:Z)/COUNTIF(Invoices!Y:Z,A1105),0),IF(COUNTIF(Invoices!AA:AB,A1105)&lt;&gt;0,IF(COUNTIF(Invoices!AA:AB,A1105)&lt;&gt;0,SUMIF(Invoices!AA:AB,A1105,Invoices!AB:AB)/COUNTIF(Invoices!AA:AB,A1105),0),IF(COUNTIF(Invoices!AC:AD,A1105)&lt;&gt;0,IF(COUNTIF(Invoices!AC:AD,A1105)&lt;&gt;0,SUMIF(Invoices!AC:AD,A1105,Invoices!AD:AD)/COUNTIF(Invoices!AC:AD,A1105),0),IF(COUNTIF(Invoices!AE:AF,A1105)&lt;&gt;0,IF(COUNTIF(Invoices!AE:AF,A1105)&lt;&gt;0,SUMIF(Invoices!AE:AF,A1105,Invoices!AF:AF)/COUNTIF(Invoices!AE:AF,A1105),0),IF(COUNTIF(Invoices!AG:AH,A1105)&lt;&gt;0,IF(COUNTIF(Invoices!AG:AH,A1105)&lt;&gt;0,SUMIF(Invoices!AG:AH,A1105,Invoices!AH:AH)/COUNTIF(Invoices!AG:AH,A1105),0),IF(COUNTIF(Invoices!AI:AJ,A1105)&lt;&gt;0,IF(COUNTIF(Invoices!AI:AJ,A1105)&lt;&gt;0,SUMIF(Invoices!AI:AJ,A1105,Invoices!AJ:AJ)/COUNTIF(Invoices!AI:AJ,A1105),0),IF(COUNTIF(Invoices!AK:AL,A1105)&lt;&gt;0,IF(COUNTIF(Invoices!AK:AL,A1105)&lt;&gt;0,SUMIF(Invoices!AK:AL,A1105,Invoices!AL:AL)/COUNTIF(Invoices!AK:AL,A1105),0),IF(COUNTIF(Invoices!AM:AN,A1105)&lt;&gt;0,IF(COUNTIF(Invoices!AM:AN,A1105)&lt;&gt;0,SUMIF(Invoices!AM:AN,A1105,Invoices!AN:AN)/COUNTIF(Invoices!AM:AN,A1105),0),"Not Available")))))))))))))))</f>
        <v>Not Available</v>
      </c>
    </row>
    <row r="1106" spans="1:5" ht="13" x14ac:dyDescent="0.15">
      <c r="A1106" s="6" t="s">
        <v>2320</v>
      </c>
      <c r="B1106" s="6" t="s">
        <v>795</v>
      </c>
      <c r="C1106" s="6" t="s">
        <v>796</v>
      </c>
      <c r="D1106" s="6" t="s">
        <v>797</v>
      </c>
      <c r="E1106" t="str">
        <f>IF(COUNTIF(Invoices!K:L,A1106)&lt;&gt;0,IF(COUNTIF(Invoices!K:L,A1106)&lt;&gt;0,SUMIF(Invoices!K:L,A1106,Invoices!L:L)/COUNTIF(Invoices!K:L,A1106),0),IF(COUNTIF(Invoices!M:N,A1106)&lt;&gt;0,IF(COUNTIF(Invoices!M:N,A1106)&lt;&gt;0,SUMIF(Invoices!M:N,A1106,Invoices!N:N)/COUNTIF(Invoices!M:N,A1106),0),IF(COUNTIF(Invoices!O:P,A1106)&lt;&gt;0,IF(COUNTIF(Invoices!O:P,A1106)&lt;&gt;0,SUMIF(Invoices!O:P,A1106,Invoices!P:P)/COUNTIF(Invoices!O:P,A1106),0),IF(COUNTIF(Invoices!Q:R,A1106)&lt;&gt;0,IF(COUNTIF(Invoices!Q:R,A1106)&lt;&gt;0,SUMIF(Invoices!Q:R,A1106,Invoices!R:R)/COUNTIF(Invoices!Q:R,A1106),0),IF(COUNTIF(Invoices!S:T,A1106)&lt;&gt;0,IF(COUNTIF(Invoices!S:T,A1106)&lt;&gt;0,SUMIF(Invoices!S:T,A1106,Invoices!T:T)/COUNTIF(Invoices!S:T,A1106),0),IF(COUNTIF(Invoices!U:V,A1106)&lt;&gt;0,IF(COUNTIF(Invoices!U:V,A1106)&lt;&gt;0,SUMIF(Invoices!U:V,A1106,Invoices!V:V)/COUNTIF(Invoices!U:V,A1106),0),IF(COUNTIF(Invoices!W:X,A1106)&lt;&gt;0,IF(COUNTIF(Invoices!W:X,A1106)&lt;&gt;0,SUMIF(Invoices!W:X,A1106,Invoices!X:X)/COUNTIF(Invoices!W:X,A1106),0),IF(COUNTIF(Invoices!Y:Z,A1106)&lt;&gt;0,IF(COUNTIF(Invoices!Y:Z,A1106)&lt;&gt;0,SUMIF(Invoices!Y:Z,A1106,Invoices!Z:Z)/COUNTIF(Invoices!Y:Z,A1106),0),IF(COUNTIF(Invoices!AA:AB,A1106)&lt;&gt;0,IF(COUNTIF(Invoices!AA:AB,A1106)&lt;&gt;0,SUMIF(Invoices!AA:AB,A1106,Invoices!AB:AB)/COUNTIF(Invoices!AA:AB,A1106),0),IF(COUNTIF(Invoices!AC:AD,A1106)&lt;&gt;0,IF(COUNTIF(Invoices!AC:AD,A1106)&lt;&gt;0,SUMIF(Invoices!AC:AD,A1106,Invoices!AD:AD)/COUNTIF(Invoices!AC:AD,A1106),0),IF(COUNTIF(Invoices!AE:AF,A1106)&lt;&gt;0,IF(COUNTIF(Invoices!AE:AF,A1106)&lt;&gt;0,SUMIF(Invoices!AE:AF,A1106,Invoices!AF:AF)/COUNTIF(Invoices!AE:AF,A1106),0),IF(COUNTIF(Invoices!AG:AH,A1106)&lt;&gt;0,IF(COUNTIF(Invoices!AG:AH,A1106)&lt;&gt;0,SUMIF(Invoices!AG:AH,A1106,Invoices!AH:AH)/COUNTIF(Invoices!AG:AH,A1106),0),IF(COUNTIF(Invoices!AI:AJ,A1106)&lt;&gt;0,IF(COUNTIF(Invoices!AI:AJ,A1106)&lt;&gt;0,SUMIF(Invoices!AI:AJ,A1106,Invoices!AJ:AJ)/COUNTIF(Invoices!AI:AJ,A1106),0),IF(COUNTIF(Invoices!AK:AL,A1106)&lt;&gt;0,IF(COUNTIF(Invoices!AK:AL,A1106)&lt;&gt;0,SUMIF(Invoices!AK:AL,A1106,Invoices!AL:AL)/COUNTIF(Invoices!AK:AL,A1106),0),IF(COUNTIF(Invoices!AM:AN,A1106)&lt;&gt;0,IF(COUNTIF(Invoices!AM:AN,A1106)&lt;&gt;0,SUMIF(Invoices!AM:AN,A1106,Invoices!AN:AN)/COUNTIF(Invoices!AM:AN,A1106),0),"Not Available")))))))))))))))</f>
        <v>Not Available</v>
      </c>
    </row>
    <row r="1107" spans="1:5" ht="13" x14ac:dyDescent="0.15">
      <c r="A1107" s="6" t="s">
        <v>2321</v>
      </c>
      <c r="C1107" s="6" t="s">
        <v>1025</v>
      </c>
      <c r="D1107" s="6" t="s">
        <v>863</v>
      </c>
      <c r="E1107">
        <f ca="1">IF(COUNTIF(Invoices!K:L,A1107)&lt;&gt;0,IF(COUNTIF(Invoices!K:L,A1107)&lt;&gt;0,SUMIF(Invoices!K:L,A1107,Invoices!L:L)/COUNTIF(Invoices!K:L,A1107),0),IF(COUNTIF(Invoices!M:N,A1107)&lt;&gt;0,IF(COUNTIF(Invoices!M:N,A1107)&lt;&gt;0,SUMIF(Invoices!M:N,A1107,Invoices!N:N)/COUNTIF(Invoices!M:N,A1107),0),IF(COUNTIF(Invoices!O:P,A1107)&lt;&gt;0,IF(COUNTIF(Invoices!O:P,A1107)&lt;&gt;0,SUMIF(Invoices!O:P,A1107,Invoices!P:P)/COUNTIF(Invoices!O:P,A1107),0),IF(COUNTIF(Invoices!Q:R,A1107)&lt;&gt;0,IF(COUNTIF(Invoices!Q:R,A1107)&lt;&gt;0,SUMIF(Invoices!Q:R,A1107,Invoices!R:R)/COUNTIF(Invoices!Q:R,A1107),0),IF(COUNTIF(Invoices!S:T,A1107)&lt;&gt;0,IF(COUNTIF(Invoices!S:T,A1107)&lt;&gt;0,SUMIF(Invoices!S:T,A1107,Invoices!T:T)/COUNTIF(Invoices!S:T,A1107),0),IF(COUNTIF(Invoices!U:V,A1107)&lt;&gt;0,IF(COUNTIF(Invoices!U:V,A1107)&lt;&gt;0,SUMIF(Invoices!U:V,A1107,Invoices!V:V)/COUNTIF(Invoices!U:V,A1107),0),IF(COUNTIF(Invoices!W:X,A1107)&lt;&gt;0,IF(COUNTIF(Invoices!W:X,A1107)&lt;&gt;0,SUMIF(Invoices!W:X,A1107,Invoices!X:X)/COUNTIF(Invoices!W:X,A1107),0),IF(COUNTIF(Invoices!Y:Z,A1107)&lt;&gt;0,IF(COUNTIF(Invoices!Y:Z,A1107)&lt;&gt;0,SUMIF(Invoices!Y:Z,A1107,Invoices!Z:Z)/COUNTIF(Invoices!Y:Z,A1107),0),IF(COUNTIF(Invoices!AA:AB,A1107)&lt;&gt;0,IF(COUNTIF(Invoices!AA:AB,A1107)&lt;&gt;0,SUMIF(Invoices!AA:AB,A1107,Invoices!AB:AB)/COUNTIF(Invoices!AA:AB,A1107),0),IF(COUNTIF(Invoices!AC:AD,A1107)&lt;&gt;0,IF(COUNTIF(Invoices!AC:AD,A1107)&lt;&gt;0,SUMIF(Invoices!AC:AD,A1107,Invoices!AD:AD)/COUNTIF(Invoices!AC:AD,A1107),0),IF(COUNTIF(Invoices!AE:AF,A1107)&lt;&gt;0,IF(COUNTIF(Invoices!AE:AF,A1107)&lt;&gt;0,SUMIF(Invoices!AE:AF,A1107,Invoices!AF:AF)/COUNTIF(Invoices!AE:AF,A1107),0),IF(COUNTIF(Invoices!AG:AH,A1107)&lt;&gt;0,IF(COUNTIF(Invoices!AG:AH,A1107)&lt;&gt;0,SUMIF(Invoices!AG:AH,A1107,Invoices!AH:AH)/COUNTIF(Invoices!AG:AH,A1107),0),IF(COUNTIF(Invoices!AI:AJ,A1107)&lt;&gt;0,IF(COUNTIF(Invoices!AI:AJ,A1107)&lt;&gt;0,SUMIF(Invoices!AI:AJ,A1107,Invoices!AJ:AJ)/COUNTIF(Invoices!AI:AJ,A1107),0),IF(COUNTIF(Invoices!AK:AL,A1107)&lt;&gt;0,IF(COUNTIF(Invoices!AK:AL,A1107)&lt;&gt;0,SUMIF(Invoices!AK:AL,A1107,Invoices!AL:AL)/COUNTIF(Invoices!AK:AL,A1107),0),IF(COUNTIF(Invoices!AM:AN,A1107)&lt;&gt;0,IF(COUNTIF(Invoices!AM:AN,A1107)&lt;&gt;0,SUMIF(Invoices!AM:AN,A1107,Invoices!AN:AN)/COUNTIF(Invoices!AM:AN,A1107),0),"Not Available")))))))))))))))</f>
        <v>0.99</v>
      </c>
    </row>
    <row r="1108" spans="1:5" ht="13" x14ac:dyDescent="0.15">
      <c r="A1108" s="6" t="s">
        <v>2322</v>
      </c>
      <c r="B1108" s="6" t="s">
        <v>2023</v>
      </c>
      <c r="C1108" s="6" t="s">
        <v>2024</v>
      </c>
      <c r="D1108" s="6" t="s">
        <v>779</v>
      </c>
      <c r="E1108">
        <f ca="1">IF(COUNTIF(Invoices!K:L,A1108)&lt;&gt;0,IF(COUNTIF(Invoices!K:L,A1108)&lt;&gt;0,SUMIF(Invoices!K:L,A1108,Invoices!L:L)/COUNTIF(Invoices!K:L,A1108),0),IF(COUNTIF(Invoices!M:N,A1108)&lt;&gt;0,IF(COUNTIF(Invoices!M:N,A1108)&lt;&gt;0,SUMIF(Invoices!M:N,A1108,Invoices!N:N)/COUNTIF(Invoices!M:N,A1108),0),IF(COUNTIF(Invoices!O:P,A1108)&lt;&gt;0,IF(COUNTIF(Invoices!O:P,A1108)&lt;&gt;0,SUMIF(Invoices!O:P,A1108,Invoices!P:P)/COUNTIF(Invoices!O:P,A1108),0),IF(COUNTIF(Invoices!Q:R,A1108)&lt;&gt;0,IF(COUNTIF(Invoices!Q:R,A1108)&lt;&gt;0,SUMIF(Invoices!Q:R,A1108,Invoices!R:R)/COUNTIF(Invoices!Q:R,A1108),0),IF(COUNTIF(Invoices!S:T,A1108)&lt;&gt;0,IF(COUNTIF(Invoices!S:T,A1108)&lt;&gt;0,SUMIF(Invoices!S:T,A1108,Invoices!T:T)/COUNTIF(Invoices!S:T,A1108),0),IF(COUNTIF(Invoices!U:V,A1108)&lt;&gt;0,IF(COUNTIF(Invoices!U:V,A1108)&lt;&gt;0,SUMIF(Invoices!U:V,A1108,Invoices!V:V)/COUNTIF(Invoices!U:V,A1108),0),IF(COUNTIF(Invoices!W:X,A1108)&lt;&gt;0,IF(COUNTIF(Invoices!W:X,A1108)&lt;&gt;0,SUMIF(Invoices!W:X,A1108,Invoices!X:X)/COUNTIF(Invoices!W:X,A1108),0),IF(COUNTIF(Invoices!Y:Z,A1108)&lt;&gt;0,IF(COUNTIF(Invoices!Y:Z,A1108)&lt;&gt;0,SUMIF(Invoices!Y:Z,A1108,Invoices!Z:Z)/COUNTIF(Invoices!Y:Z,A1108),0),IF(COUNTIF(Invoices!AA:AB,A1108)&lt;&gt;0,IF(COUNTIF(Invoices!AA:AB,A1108)&lt;&gt;0,SUMIF(Invoices!AA:AB,A1108,Invoices!AB:AB)/COUNTIF(Invoices!AA:AB,A1108),0),IF(COUNTIF(Invoices!AC:AD,A1108)&lt;&gt;0,IF(COUNTIF(Invoices!AC:AD,A1108)&lt;&gt;0,SUMIF(Invoices!AC:AD,A1108,Invoices!AD:AD)/COUNTIF(Invoices!AC:AD,A1108),0),IF(COUNTIF(Invoices!AE:AF,A1108)&lt;&gt;0,IF(COUNTIF(Invoices!AE:AF,A1108)&lt;&gt;0,SUMIF(Invoices!AE:AF,A1108,Invoices!AF:AF)/COUNTIF(Invoices!AE:AF,A1108),0),IF(COUNTIF(Invoices!AG:AH,A1108)&lt;&gt;0,IF(COUNTIF(Invoices!AG:AH,A1108)&lt;&gt;0,SUMIF(Invoices!AG:AH,A1108,Invoices!AH:AH)/COUNTIF(Invoices!AG:AH,A1108),0),IF(COUNTIF(Invoices!AI:AJ,A1108)&lt;&gt;0,IF(COUNTIF(Invoices!AI:AJ,A1108)&lt;&gt;0,SUMIF(Invoices!AI:AJ,A1108,Invoices!AJ:AJ)/COUNTIF(Invoices!AI:AJ,A1108),0),IF(COUNTIF(Invoices!AK:AL,A1108)&lt;&gt;0,IF(COUNTIF(Invoices!AK:AL,A1108)&lt;&gt;0,SUMIF(Invoices!AK:AL,A1108,Invoices!AL:AL)/COUNTIF(Invoices!AK:AL,A1108),0),IF(COUNTIF(Invoices!AM:AN,A1108)&lt;&gt;0,IF(COUNTIF(Invoices!AM:AN,A1108)&lt;&gt;0,SUMIF(Invoices!AM:AN,A1108,Invoices!AN:AN)/COUNTIF(Invoices!AM:AN,A1108),0),"Not Available")))))))))))))))</f>
        <v>0.99</v>
      </c>
    </row>
    <row r="1109" spans="1:5" ht="13" x14ac:dyDescent="0.15">
      <c r="A1109" s="6" t="s">
        <v>2323</v>
      </c>
      <c r="B1109" s="6" t="s">
        <v>2324</v>
      </c>
      <c r="C1109" s="6" t="s">
        <v>1195</v>
      </c>
      <c r="D1109" s="6" t="s">
        <v>863</v>
      </c>
      <c r="E1109" t="str">
        <f>IF(COUNTIF(Invoices!K:L,A1109)&lt;&gt;0,IF(COUNTIF(Invoices!K:L,A1109)&lt;&gt;0,SUMIF(Invoices!K:L,A1109,Invoices!L:L)/COUNTIF(Invoices!K:L,A1109),0),IF(COUNTIF(Invoices!M:N,A1109)&lt;&gt;0,IF(COUNTIF(Invoices!M:N,A1109)&lt;&gt;0,SUMIF(Invoices!M:N,A1109,Invoices!N:N)/COUNTIF(Invoices!M:N,A1109),0),IF(COUNTIF(Invoices!O:P,A1109)&lt;&gt;0,IF(COUNTIF(Invoices!O:P,A1109)&lt;&gt;0,SUMIF(Invoices!O:P,A1109,Invoices!P:P)/COUNTIF(Invoices!O:P,A1109),0),IF(COUNTIF(Invoices!Q:R,A1109)&lt;&gt;0,IF(COUNTIF(Invoices!Q:R,A1109)&lt;&gt;0,SUMIF(Invoices!Q:R,A1109,Invoices!R:R)/COUNTIF(Invoices!Q:R,A1109),0),IF(COUNTIF(Invoices!S:T,A1109)&lt;&gt;0,IF(COUNTIF(Invoices!S:T,A1109)&lt;&gt;0,SUMIF(Invoices!S:T,A1109,Invoices!T:T)/COUNTIF(Invoices!S:T,A1109),0),IF(COUNTIF(Invoices!U:V,A1109)&lt;&gt;0,IF(COUNTIF(Invoices!U:V,A1109)&lt;&gt;0,SUMIF(Invoices!U:V,A1109,Invoices!V:V)/COUNTIF(Invoices!U:V,A1109),0),IF(COUNTIF(Invoices!W:X,A1109)&lt;&gt;0,IF(COUNTIF(Invoices!W:X,A1109)&lt;&gt;0,SUMIF(Invoices!W:X,A1109,Invoices!X:X)/COUNTIF(Invoices!W:X,A1109),0),IF(COUNTIF(Invoices!Y:Z,A1109)&lt;&gt;0,IF(COUNTIF(Invoices!Y:Z,A1109)&lt;&gt;0,SUMIF(Invoices!Y:Z,A1109,Invoices!Z:Z)/COUNTIF(Invoices!Y:Z,A1109),0),IF(COUNTIF(Invoices!AA:AB,A1109)&lt;&gt;0,IF(COUNTIF(Invoices!AA:AB,A1109)&lt;&gt;0,SUMIF(Invoices!AA:AB,A1109,Invoices!AB:AB)/COUNTIF(Invoices!AA:AB,A1109),0),IF(COUNTIF(Invoices!AC:AD,A1109)&lt;&gt;0,IF(COUNTIF(Invoices!AC:AD,A1109)&lt;&gt;0,SUMIF(Invoices!AC:AD,A1109,Invoices!AD:AD)/COUNTIF(Invoices!AC:AD,A1109),0),IF(COUNTIF(Invoices!AE:AF,A1109)&lt;&gt;0,IF(COUNTIF(Invoices!AE:AF,A1109)&lt;&gt;0,SUMIF(Invoices!AE:AF,A1109,Invoices!AF:AF)/COUNTIF(Invoices!AE:AF,A1109),0),IF(COUNTIF(Invoices!AG:AH,A1109)&lt;&gt;0,IF(COUNTIF(Invoices!AG:AH,A1109)&lt;&gt;0,SUMIF(Invoices!AG:AH,A1109,Invoices!AH:AH)/COUNTIF(Invoices!AG:AH,A1109),0),IF(COUNTIF(Invoices!AI:AJ,A1109)&lt;&gt;0,IF(COUNTIF(Invoices!AI:AJ,A1109)&lt;&gt;0,SUMIF(Invoices!AI:AJ,A1109,Invoices!AJ:AJ)/COUNTIF(Invoices!AI:AJ,A1109),0),IF(COUNTIF(Invoices!AK:AL,A1109)&lt;&gt;0,IF(COUNTIF(Invoices!AK:AL,A1109)&lt;&gt;0,SUMIF(Invoices!AK:AL,A1109,Invoices!AL:AL)/COUNTIF(Invoices!AK:AL,A1109),0),IF(COUNTIF(Invoices!AM:AN,A1109)&lt;&gt;0,IF(COUNTIF(Invoices!AM:AN,A1109)&lt;&gt;0,SUMIF(Invoices!AM:AN,A1109,Invoices!AN:AN)/COUNTIF(Invoices!AM:AN,A1109),0),"Not Available")))))))))))))))</f>
        <v>Not Available</v>
      </c>
    </row>
    <row r="1110" spans="1:5" ht="13" x14ac:dyDescent="0.15">
      <c r="A1110" s="6" t="s">
        <v>2325</v>
      </c>
      <c r="B1110" s="6" t="s">
        <v>1449</v>
      </c>
      <c r="C1110" s="6" t="s">
        <v>570</v>
      </c>
      <c r="D1110" s="6" t="s">
        <v>570</v>
      </c>
      <c r="E1110" t="str">
        <f>IF(COUNTIF(Invoices!K:L,A1110)&lt;&gt;0,IF(COUNTIF(Invoices!K:L,A1110)&lt;&gt;0,SUMIF(Invoices!K:L,A1110,Invoices!L:L)/COUNTIF(Invoices!K:L,A1110),0),IF(COUNTIF(Invoices!M:N,A1110)&lt;&gt;0,IF(COUNTIF(Invoices!M:N,A1110)&lt;&gt;0,SUMIF(Invoices!M:N,A1110,Invoices!N:N)/COUNTIF(Invoices!M:N,A1110),0),IF(COUNTIF(Invoices!O:P,A1110)&lt;&gt;0,IF(COUNTIF(Invoices!O:P,A1110)&lt;&gt;0,SUMIF(Invoices!O:P,A1110,Invoices!P:P)/COUNTIF(Invoices!O:P,A1110),0),IF(COUNTIF(Invoices!Q:R,A1110)&lt;&gt;0,IF(COUNTIF(Invoices!Q:R,A1110)&lt;&gt;0,SUMIF(Invoices!Q:R,A1110,Invoices!R:R)/COUNTIF(Invoices!Q:R,A1110),0),IF(COUNTIF(Invoices!S:T,A1110)&lt;&gt;0,IF(COUNTIF(Invoices!S:T,A1110)&lt;&gt;0,SUMIF(Invoices!S:T,A1110,Invoices!T:T)/COUNTIF(Invoices!S:T,A1110),0),IF(COUNTIF(Invoices!U:V,A1110)&lt;&gt;0,IF(COUNTIF(Invoices!U:V,A1110)&lt;&gt;0,SUMIF(Invoices!U:V,A1110,Invoices!V:V)/COUNTIF(Invoices!U:V,A1110),0),IF(COUNTIF(Invoices!W:X,A1110)&lt;&gt;0,IF(COUNTIF(Invoices!W:X,A1110)&lt;&gt;0,SUMIF(Invoices!W:X,A1110,Invoices!X:X)/COUNTIF(Invoices!W:X,A1110),0),IF(COUNTIF(Invoices!Y:Z,A1110)&lt;&gt;0,IF(COUNTIF(Invoices!Y:Z,A1110)&lt;&gt;0,SUMIF(Invoices!Y:Z,A1110,Invoices!Z:Z)/COUNTIF(Invoices!Y:Z,A1110),0),IF(COUNTIF(Invoices!AA:AB,A1110)&lt;&gt;0,IF(COUNTIF(Invoices!AA:AB,A1110)&lt;&gt;0,SUMIF(Invoices!AA:AB,A1110,Invoices!AB:AB)/COUNTIF(Invoices!AA:AB,A1110),0),IF(COUNTIF(Invoices!AC:AD,A1110)&lt;&gt;0,IF(COUNTIF(Invoices!AC:AD,A1110)&lt;&gt;0,SUMIF(Invoices!AC:AD,A1110,Invoices!AD:AD)/COUNTIF(Invoices!AC:AD,A1110),0),IF(COUNTIF(Invoices!AE:AF,A1110)&lt;&gt;0,IF(COUNTIF(Invoices!AE:AF,A1110)&lt;&gt;0,SUMIF(Invoices!AE:AF,A1110,Invoices!AF:AF)/COUNTIF(Invoices!AE:AF,A1110),0),IF(COUNTIF(Invoices!AG:AH,A1110)&lt;&gt;0,IF(COUNTIF(Invoices!AG:AH,A1110)&lt;&gt;0,SUMIF(Invoices!AG:AH,A1110,Invoices!AH:AH)/COUNTIF(Invoices!AG:AH,A1110),0),IF(COUNTIF(Invoices!AI:AJ,A1110)&lt;&gt;0,IF(COUNTIF(Invoices!AI:AJ,A1110)&lt;&gt;0,SUMIF(Invoices!AI:AJ,A1110,Invoices!AJ:AJ)/COUNTIF(Invoices!AI:AJ,A1110),0),IF(COUNTIF(Invoices!AK:AL,A1110)&lt;&gt;0,IF(COUNTIF(Invoices!AK:AL,A1110)&lt;&gt;0,SUMIF(Invoices!AK:AL,A1110,Invoices!AL:AL)/COUNTIF(Invoices!AK:AL,A1110),0),IF(COUNTIF(Invoices!AM:AN,A1110)&lt;&gt;0,IF(COUNTIF(Invoices!AM:AN,A1110)&lt;&gt;0,SUMIF(Invoices!AM:AN,A1110,Invoices!AN:AN)/COUNTIF(Invoices!AM:AN,A1110),0),"Not Available")))))))))))))))</f>
        <v>Not Available</v>
      </c>
    </row>
    <row r="1111" spans="1:5" ht="13" x14ac:dyDescent="0.15">
      <c r="A1111" s="6" t="s">
        <v>2326</v>
      </c>
      <c r="C1111" s="6" t="s">
        <v>589</v>
      </c>
      <c r="D1111" s="6" t="s">
        <v>590</v>
      </c>
      <c r="E1111">
        <f ca="1">IF(COUNTIF(Invoices!K:L,A1111)&lt;&gt;0,IF(COUNTIF(Invoices!K:L,A1111)&lt;&gt;0,SUMIF(Invoices!K:L,A1111,Invoices!L:L)/COUNTIF(Invoices!K:L,A1111),0),IF(COUNTIF(Invoices!M:N,A1111)&lt;&gt;0,IF(COUNTIF(Invoices!M:N,A1111)&lt;&gt;0,SUMIF(Invoices!M:N,A1111,Invoices!N:N)/COUNTIF(Invoices!M:N,A1111),0),IF(COUNTIF(Invoices!O:P,A1111)&lt;&gt;0,IF(COUNTIF(Invoices!O:P,A1111)&lt;&gt;0,SUMIF(Invoices!O:P,A1111,Invoices!P:P)/COUNTIF(Invoices!O:P,A1111),0),IF(COUNTIF(Invoices!Q:R,A1111)&lt;&gt;0,IF(COUNTIF(Invoices!Q:R,A1111)&lt;&gt;0,SUMIF(Invoices!Q:R,A1111,Invoices!R:R)/COUNTIF(Invoices!Q:R,A1111),0),IF(COUNTIF(Invoices!S:T,A1111)&lt;&gt;0,IF(COUNTIF(Invoices!S:T,A1111)&lt;&gt;0,SUMIF(Invoices!S:T,A1111,Invoices!T:T)/COUNTIF(Invoices!S:T,A1111),0),IF(COUNTIF(Invoices!U:V,A1111)&lt;&gt;0,IF(COUNTIF(Invoices!U:V,A1111)&lt;&gt;0,SUMIF(Invoices!U:V,A1111,Invoices!V:V)/COUNTIF(Invoices!U:V,A1111),0),IF(COUNTIF(Invoices!W:X,A1111)&lt;&gt;0,IF(COUNTIF(Invoices!W:X,A1111)&lt;&gt;0,SUMIF(Invoices!W:X,A1111,Invoices!X:X)/COUNTIF(Invoices!W:X,A1111),0),IF(COUNTIF(Invoices!Y:Z,A1111)&lt;&gt;0,IF(COUNTIF(Invoices!Y:Z,A1111)&lt;&gt;0,SUMIF(Invoices!Y:Z,A1111,Invoices!Z:Z)/COUNTIF(Invoices!Y:Z,A1111),0),IF(COUNTIF(Invoices!AA:AB,A1111)&lt;&gt;0,IF(COUNTIF(Invoices!AA:AB,A1111)&lt;&gt;0,SUMIF(Invoices!AA:AB,A1111,Invoices!AB:AB)/COUNTIF(Invoices!AA:AB,A1111),0),IF(COUNTIF(Invoices!AC:AD,A1111)&lt;&gt;0,IF(COUNTIF(Invoices!AC:AD,A1111)&lt;&gt;0,SUMIF(Invoices!AC:AD,A1111,Invoices!AD:AD)/COUNTIF(Invoices!AC:AD,A1111),0),IF(COUNTIF(Invoices!AE:AF,A1111)&lt;&gt;0,IF(COUNTIF(Invoices!AE:AF,A1111)&lt;&gt;0,SUMIF(Invoices!AE:AF,A1111,Invoices!AF:AF)/COUNTIF(Invoices!AE:AF,A1111),0),IF(COUNTIF(Invoices!AG:AH,A1111)&lt;&gt;0,IF(COUNTIF(Invoices!AG:AH,A1111)&lt;&gt;0,SUMIF(Invoices!AG:AH,A1111,Invoices!AH:AH)/COUNTIF(Invoices!AG:AH,A1111),0),IF(COUNTIF(Invoices!AI:AJ,A1111)&lt;&gt;0,IF(COUNTIF(Invoices!AI:AJ,A1111)&lt;&gt;0,SUMIF(Invoices!AI:AJ,A1111,Invoices!AJ:AJ)/COUNTIF(Invoices!AI:AJ,A1111),0),IF(COUNTIF(Invoices!AK:AL,A1111)&lt;&gt;0,IF(COUNTIF(Invoices!AK:AL,A1111)&lt;&gt;0,SUMIF(Invoices!AK:AL,A1111,Invoices!AL:AL)/COUNTIF(Invoices!AK:AL,A1111),0),IF(COUNTIF(Invoices!AM:AN,A1111)&lt;&gt;0,IF(COUNTIF(Invoices!AM:AN,A1111)&lt;&gt;0,SUMIF(Invoices!AM:AN,A1111,Invoices!AN:AN)/COUNTIF(Invoices!AM:AN,A1111),0),"Not Available")))))))))))))))</f>
        <v>0.99</v>
      </c>
    </row>
    <row r="1112" spans="1:5" ht="13" x14ac:dyDescent="0.15">
      <c r="A1112" s="6" t="s">
        <v>2327</v>
      </c>
      <c r="B1112" s="6" t="s">
        <v>2328</v>
      </c>
      <c r="C1112" s="6" t="s">
        <v>855</v>
      </c>
      <c r="D1112" s="6" t="s">
        <v>574</v>
      </c>
      <c r="E1112">
        <f ca="1">IF(COUNTIF(Invoices!K:L,A1112)&lt;&gt;0,IF(COUNTIF(Invoices!K:L,A1112)&lt;&gt;0,SUMIF(Invoices!K:L,A1112,Invoices!L:L)/COUNTIF(Invoices!K:L,A1112),0),IF(COUNTIF(Invoices!M:N,A1112)&lt;&gt;0,IF(COUNTIF(Invoices!M:N,A1112)&lt;&gt;0,SUMIF(Invoices!M:N,A1112,Invoices!N:N)/COUNTIF(Invoices!M:N,A1112),0),IF(COUNTIF(Invoices!O:P,A1112)&lt;&gt;0,IF(COUNTIF(Invoices!O:P,A1112)&lt;&gt;0,SUMIF(Invoices!O:P,A1112,Invoices!P:P)/COUNTIF(Invoices!O:P,A1112),0),IF(COUNTIF(Invoices!Q:R,A1112)&lt;&gt;0,IF(COUNTIF(Invoices!Q:R,A1112)&lt;&gt;0,SUMIF(Invoices!Q:R,A1112,Invoices!R:R)/COUNTIF(Invoices!Q:R,A1112),0),IF(COUNTIF(Invoices!S:T,A1112)&lt;&gt;0,IF(COUNTIF(Invoices!S:T,A1112)&lt;&gt;0,SUMIF(Invoices!S:T,A1112,Invoices!T:T)/COUNTIF(Invoices!S:T,A1112),0),IF(COUNTIF(Invoices!U:V,A1112)&lt;&gt;0,IF(COUNTIF(Invoices!U:V,A1112)&lt;&gt;0,SUMIF(Invoices!U:V,A1112,Invoices!V:V)/COUNTIF(Invoices!U:V,A1112),0),IF(COUNTIF(Invoices!W:X,A1112)&lt;&gt;0,IF(COUNTIF(Invoices!W:X,A1112)&lt;&gt;0,SUMIF(Invoices!W:X,A1112,Invoices!X:X)/COUNTIF(Invoices!W:X,A1112),0),IF(COUNTIF(Invoices!Y:Z,A1112)&lt;&gt;0,IF(COUNTIF(Invoices!Y:Z,A1112)&lt;&gt;0,SUMIF(Invoices!Y:Z,A1112,Invoices!Z:Z)/COUNTIF(Invoices!Y:Z,A1112),0),IF(COUNTIF(Invoices!AA:AB,A1112)&lt;&gt;0,IF(COUNTIF(Invoices!AA:AB,A1112)&lt;&gt;0,SUMIF(Invoices!AA:AB,A1112,Invoices!AB:AB)/COUNTIF(Invoices!AA:AB,A1112),0),IF(COUNTIF(Invoices!AC:AD,A1112)&lt;&gt;0,IF(COUNTIF(Invoices!AC:AD,A1112)&lt;&gt;0,SUMIF(Invoices!AC:AD,A1112,Invoices!AD:AD)/COUNTIF(Invoices!AC:AD,A1112),0),IF(COUNTIF(Invoices!AE:AF,A1112)&lt;&gt;0,IF(COUNTIF(Invoices!AE:AF,A1112)&lt;&gt;0,SUMIF(Invoices!AE:AF,A1112,Invoices!AF:AF)/COUNTIF(Invoices!AE:AF,A1112),0),IF(COUNTIF(Invoices!AG:AH,A1112)&lt;&gt;0,IF(COUNTIF(Invoices!AG:AH,A1112)&lt;&gt;0,SUMIF(Invoices!AG:AH,A1112,Invoices!AH:AH)/COUNTIF(Invoices!AG:AH,A1112),0),IF(COUNTIF(Invoices!AI:AJ,A1112)&lt;&gt;0,IF(COUNTIF(Invoices!AI:AJ,A1112)&lt;&gt;0,SUMIF(Invoices!AI:AJ,A1112,Invoices!AJ:AJ)/COUNTIF(Invoices!AI:AJ,A1112),0),IF(COUNTIF(Invoices!AK:AL,A1112)&lt;&gt;0,IF(COUNTIF(Invoices!AK:AL,A1112)&lt;&gt;0,SUMIF(Invoices!AK:AL,A1112,Invoices!AL:AL)/COUNTIF(Invoices!AK:AL,A1112),0),IF(COUNTIF(Invoices!AM:AN,A1112)&lt;&gt;0,IF(COUNTIF(Invoices!AM:AN,A1112)&lt;&gt;0,SUMIF(Invoices!AM:AN,A1112,Invoices!AN:AN)/COUNTIF(Invoices!AM:AN,A1112),0),"Not Available")))))))))))))))</f>
        <v>0.99</v>
      </c>
    </row>
    <row r="1113" spans="1:5" ht="13" x14ac:dyDescent="0.15">
      <c r="A1113" s="6" t="s">
        <v>2329</v>
      </c>
      <c r="B1113" s="6" t="s">
        <v>1592</v>
      </c>
      <c r="C1113" s="6" t="s">
        <v>1388</v>
      </c>
      <c r="D1113" s="6" t="s">
        <v>1389</v>
      </c>
      <c r="E1113">
        <f ca="1">IF(COUNTIF(Invoices!K:L,A1113)&lt;&gt;0,IF(COUNTIF(Invoices!K:L,A1113)&lt;&gt;0,SUMIF(Invoices!K:L,A1113,Invoices!L:L)/COUNTIF(Invoices!K:L,A1113),0),IF(COUNTIF(Invoices!M:N,A1113)&lt;&gt;0,IF(COUNTIF(Invoices!M:N,A1113)&lt;&gt;0,SUMIF(Invoices!M:N,A1113,Invoices!N:N)/COUNTIF(Invoices!M:N,A1113),0),IF(COUNTIF(Invoices!O:P,A1113)&lt;&gt;0,IF(COUNTIF(Invoices!O:P,A1113)&lt;&gt;0,SUMIF(Invoices!O:P,A1113,Invoices!P:P)/COUNTIF(Invoices!O:P,A1113),0),IF(COUNTIF(Invoices!Q:R,A1113)&lt;&gt;0,IF(COUNTIF(Invoices!Q:R,A1113)&lt;&gt;0,SUMIF(Invoices!Q:R,A1113,Invoices!R:R)/COUNTIF(Invoices!Q:R,A1113),0),IF(COUNTIF(Invoices!S:T,A1113)&lt;&gt;0,IF(COUNTIF(Invoices!S:T,A1113)&lt;&gt;0,SUMIF(Invoices!S:T,A1113,Invoices!T:T)/COUNTIF(Invoices!S:T,A1113),0),IF(COUNTIF(Invoices!U:V,A1113)&lt;&gt;0,IF(COUNTIF(Invoices!U:V,A1113)&lt;&gt;0,SUMIF(Invoices!U:V,A1113,Invoices!V:V)/COUNTIF(Invoices!U:V,A1113),0),IF(COUNTIF(Invoices!W:X,A1113)&lt;&gt;0,IF(COUNTIF(Invoices!W:X,A1113)&lt;&gt;0,SUMIF(Invoices!W:X,A1113,Invoices!X:X)/COUNTIF(Invoices!W:X,A1113),0),IF(COUNTIF(Invoices!Y:Z,A1113)&lt;&gt;0,IF(COUNTIF(Invoices!Y:Z,A1113)&lt;&gt;0,SUMIF(Invoices!Y:Z,A1113,Invoices!Z:Z)/COUNTIF(Invoices!Y:Z,A1113),0),IF(COUNTIF(Invoices!AA:AB,A1113)&lt;&gt;0,IF(COUNTIF(Invoices!AA:AB,A1113)&lt;&gt;0,SUMIF(Invoices!AA:AB,A1113,Invoices!AB:AB)/COUNTIF(Invoices!AA:AB,A1113),0),IF(COUNTIF(Invoices!AC:AD,A1113)&lt;&gt;0,IF(COUNTIF(Invoices!AC:AD,A1113)&lt;&gt;0,SUMIF(Invoices!AC:AD,A1113,Invoices!AD:AD)/COUNTIF(Invoices!AC:AD,A1113),0),IF(COUNTIF(Invoices!AE:AF,A1113)&lt;&gt;0,IF(COUNTIF(Invoices!AE:AF,A1113)&lt;&gt;0,SUMIF(Invoices!AE:AF,A1113,Invoices!AF:AF)/COUNTIF(Invoices!AE:AF,A1113),0),IF(COUNTIF(Invoices!AG:AH,A1113)&lt;&gt;0,IF(COUNTIF(Invoices!AG:AH,A1113)&lt;&gt;0,SUMIF(Invoices!AG:AH,A1113,Invoices!AH:AH)/COUNTIF(Invoices!AG:AH,A1113),0),IF(COUNTIF(Invoices!AI:AJ,A1113)&lt;&gt;0,IF(COUNTIF(Invoices!AI:AJ,A1113)&lt;&gt;0,SUMIF(Invoices!AI:AJ,A1113,Invoices!AJ:AJ)/COUNTIF(Invoices!AI:AJ,A1113),0),IF(COUNTIF(Invoices!AK:AL,A1113)&lt;&gt;0,IF(COUNTIF(Invoices!AK:AL,A1113)&lt;&gt;0,SUMIF(Invoices!AK:AL,A1113,Invoices!AL:AL)/COUNTIF(Invoices!AK:AL,A1113),0),IF(COUNTIF(Invoices!AM:AN,A1113)&lt;&gt;0,IF(COUNTIF(Invoices!AM:AN,A1113)&lt;&gt;0,SUMIF(Invoices!AM:AN,A1113,Invoices!AN:AN)/COUNTIF(Invoices!AM:AN,A1113),0),"Not Available")))))))))))))))</f>
        <v>0.99</v>
      </c>
    </row>
    <row r="1114" spans="1:5" ht="13" x14ac:dyDescent="0.15">
      <c r="A1114" s="6" t="s">
        <v>2330</v>
      </c>
      <c r="C1114" s="6" t="s">
        <v>862</v>
      </c>
      <c r="D1114" s="6" t="s">
        <v>863</v>
      </c>
      <c r="E1114">
        <f ca="1">IF(COUNTIF(Invoices!K:L,A1114)&lt;&gt;0,IF(COUNTIF(Invoices!K:L,A1114)&lt;&gt;0,SUMIF(Invoices!K:L,A1114,Invoices!L:L)/COUNTIF(Invoices!K:L,A1114),0),IF(COUNTIF(Invoices!M:N,A1114)&lt;&gt;0,IF(COUNTIF(Invoices!M:N,A1114)&lt;&gt;0,SUMIF(Invoices!M:N,A1114,Invoices!N:N)/COUNTIF(Invoices!M:N,A1114),0),IF(COUNTIF(Invoices!O:P,A1114)&lt;&gt;0,IF(COUNTIF(Invoices!O:P,A1114)&lt;&gt;0,SUMIF(Invoices!O:P,A1114,Invoices!P:P)/COUNTIF(Invoices!O:P,A1114),0),IF(COUNTIF(Invoices!Q:R,A1114)&lt;&gt;0,IF(COUNTIF(Invoices!Q:R,A1114)&lt;&gt;0,SUMIF(Invoices!Q:R,A1114,Invoices!R:R)/COUNTIF(Invoices!Q:R,A1114),0),IF(COUNTIF(Invoices!S:T,A1114)&lt;&gt;0,IF(COUNTIF(Invoices!S:T,A1114)&lt;&gt;0,SUMIF(Invoices!S:T,A1114,Invoices!T:T)/COUNTIF(Invoices!S:T,A1114),0),IF(COUNTIF(Invoices!U:V,A1114)&lt;&gt;0,IF(COUNTIF(Invoices!U:V,A1114)&lt;&gt;0,SUMIF(Invoices!U:V,A1114,Invoices!V:V)/COUNTIF(Invoices!U:V,A1114),0),IF(COUNTIF(Invoices!W:X,A1114)&lt;&gt;0,IF(COUNTIF(Invoices!W:X,A1114)&lt;&gt;0,SUMIF(Invoices!W:X,A1114,Invoices!X:X)/COUNTIF(Invoices!W:X,A1114),0),IF(COUNTIF(Invoices!Y:Z,A1114)&lt;&gt;0,IF(COUNTIF(Invoices!Y:Z,A1114)&lt;&gt;0,SUMIF(Invoices!Y:Z,A1114,Invoices!Z:Z)/COUNTIF(Invoices!Y:Z,A1114),0),IF(COUNTIF(Invoices!AA:AB,A1114)&lt;&gt;0,IF(COUNTIF(Invoices!AA:AB,A1114)&lt;&gt;0,SUMIF(Invoices!AA:AB,A1114,Invoices!AB:AB)/COUNTIF(Invoices!AA:AB,A1114),0),IF(COUNTIF(Invoices!AC:AD,A1114)&lt;&gt;0,IF(COUNTIF(Invoices!AC:AD,A1114)&lt;&gt;0,SUMIF(Invoices!AC:AD,A1114,Invoices!AD:AD)/COUNTIF(Invoices!AC:AD,A1114),0),IF(COUNTIF(Invoices!AE:AF,A1114)&lt;&gt;0,IF(COUNTIF(Invoices!AE:AF,A1114)&lt;&gt;0,SUMIF(Invoices!AE:AF,A1114,Invoices!AF:AF)/COUNTIF(Invoices!AE:AF,A1114),0),IF(COUNTIF(Invoices!AG:AH,A1114)&lt;&gt;0,IF(COUNTIF(Invoices!AG:AH,A1114)&lt;&gt;0,SUMIF(Invoices!AG:AH,A1114,Invoices!AH:AH)/COUNTIF(Invoices!AG:AH,A1114),0),IF(COUNTIF(Invoices!AI:AJ,A1114)&lt;&gt;0,IF(COUNTIF(Invoices!AI:AJ,A1114)&lt;&gt;0,SUMIF(Invoices!AI:AJ,A1114,Invoices!AJ:AJ)/COUNTIF(Invoices!AI:AJ,A1114),0),IF(COUNTIF(Invoices!AK:AL,A1114)&lt;&gt;0,IF(COUNTIF(Invoices!AK:AL,A1114)&lt;&gt;0,SUMIF(Invoices!AK:AL,A1114,Invoices!AL:AL)/COUNTIF(Invoices!AK:AL,A1114),0),IF(COUNTIF(Invoices!AM:AN,A1114)&lt;&gt;0,IF(COUNTIF(Invoices!AM:AN,A1114)&lt;&gt;0,SUMIF(Invoices!AM:AN,A1114,Invoices!AN:AN)/COUNTIF(Invoices!AM:AN,A1114),0),"Not Available")))))))))))))))</f>
        <v>0.99</v>
      </c>
    </row>
    <row r="1115" spans="1:5" ht="13" x14ac:dyDescent="0.15">
      <c r="A1115" s="6" t="s">
        <v>2331</v>
      </c>
      <c r="C1115" s="6" t="s">
        <v>672</v>
      </c>
      <c r="D1115" s="6" t="s">
        <v>673</v>
      </c>
      <c r="E1115">
        <f ca="1">IF(COUNTIF(Invoices!K:L,A1115)&lt;&gt;0,IF(COUNTIF(Invoices!K:L,A1115)&lt;&gt;0,SUMIF(Invoices!K:L,A1115,Invoices!L:L)/COUNTIF(Invoices!K:L,A1115),0),IF(COUNTIF(Invoices!M:N,A1115)&lt;&gt;0,IF(COUNTIF(Invoices!M:N,A1115)&lt;&gt;0,SUMIF(Invoices!M:N,A1115,Invoices!N:N)/COUNTIF(Invoices!M:N,A1115),0),IF(COUNTIF(Invoices!O:P,A1115)&lt;&gt;0,IF(COUNTIF(Invoices!O:P,A1115)&lt;&gt;0,SUMIF(Invoices!O:P,A1115,Invoices!P:P)/COUNTIF(Invoices!O:P,A1115),0),IF(COUNTIF(Invoices!Q:R,A1115)&lt;&gt;0,IF(COUNTIF(Invoices!Q:R,A1115)&lt;&gt;0,SUMIF(Invoices!Q:R,A1115,Invoices!R:R)/COUNTIF(Invoices!Q:R,A1115),0),IF(COUNTIF(Invoices!S:T,A1115)&lt;&gt;0,IF(COUNTIF(Invoices!S:T,A1115)&lt;&gt;0,SUMIF(Invoices!S:T,A1115,Invoices!T:T)/COUNTIF(Invoices!S:T,A1115),0),IF(COUNTIF(Invoices!U:V,A1115)&lt;&gt;0,IF(COUNTIF(Invoices!U:V,A1115)&lt;&gt;0,SUMIF(Invoices!U:V,A1115,Invoices!V:V)/COUNTIF(Invoices!U:V,A1115),0),IF(COUNTIF(Invoices!W:X,A1115)&lt;&gt;0,IF(COUNTIF(Invoices!W:X,A1115)&lt;&gt;0,SUMIF(Invoices!W:X,A1115,Invoices!X:X)/COUNTIF(Invoices!W:X,A1115),0),IF(COUNTIF(Invoices!Y:Z,A1115)&lt;&gt;0,IF(COUNTIF(Invoices!Y:Z,A1115)&lt;&gt;0,SUMIF(Invoices!Y:Z,A1115,Invoices!Z:Z)/COUNTIF(Invoices!Y:Z,A1115),0),IF(COUNTIF(Invoices!AA:AB,A1115)&lt;&gt;0,IF(COUNTIF(Invoices!AA:AB,A1115)&lt;&gt;0,SUMIF(Invoices!AA:AB,A1115,Invoices!AB:AB)/COUNTIF(Invoices!AA:AB,A1115),0),IF(COUNTIF(Invoices!AC:AD,A1115)&lt;&gt;0,IF(COUNTIF(Invoices!AC:AD,A1115)&lt;&gt;0,SUMIF(Invoices!AC:AD,A1115,Invoices!AD:AD)/COUNTIF(Invoices!AC:AD,A1115),0),IF(COUNTIF(Invoices!AE:AF,A1115)&lt;&gt;0,IF(COUNTIF(Invoices!AE:AF,A1115)&lt;&gt;0,SUMIF(Invoices!AE:AF,A1115,Invoices!AF:AF)/COUNTIF(Invoices!AE:AF,A1115),0),IF(COUNTIF(Invoices!AG:AH,A1115)&lt;&gt;0,IF(COUNTIF(Invoices!AG:AH,A1115)&lt;&gt;0,SUMIF(Invoices!AG:AH,A1115,Invoices!AH:AH)/COUNTIF(Invoices!AG:AH,A1115),0),IF(COUNTIF(Invoices!AI:AJ,A1115)&lt;&gt;0,IF(COUNTIF(Invoices!AI:AJ,A1115)&lt;&gt;0,SUMIF(Invoices!AI:AJ,A1115,Invoices!AJ:AJ)/COUNTIF(Invoices!AI:AJ,A1115),0),IF(COUNTIF(Invoices!AK:AL,A1115)&lt;&gt;0,IF(COUNTIF(Invoices!AK:AL,A1115)&lt;&gt;0,SUMIF(Invoices!AK:AL,A1115,Invoices!AL:AL)/COUNTIF(Invoices!AK:AL,A1115),0),IF(COUNTIF(Invoices!AM:AN,A1115)&lt;&gt;0,IF(COUNTIF(Invoices!AM:AN,A1115)&lt;&gt;0,SUMIF(Invoices!AM:AN,A1115,Invoices!AN:AN)/COUNTIF(Invoices!AM:AN,A1115),0),"Not Available")))))))))))))))</f>
        <v>1.99</v>
      </c>
    </row>
    <row r="1116" spans="1:5" ht="13" x14ac:dyDescent="0.15">
      <c r="A1116" s="6" t="s">
        <v>2332</v>
      </c>
      <c r="B1116" s="6" t="s">
        <v>1184</v>
      </c>
      <c r="C1116" s="6" t="s">
        <v>1185</v>
      </c>
      <c r="D1116" s="6" t="s">
        <v>962</v>
      </c>
      <c r="E1116">
        <f ca="1">IF(COUNTIF(Invoices!K:L,A1116)&lt;&gt;0,IF(COUNTIF(Invoices!K:L,A1116)&lt;&gt;0,SUMIF(Invoices!K:L,A1116,Invoices!L:L)/COUNTIF(Invoices!K:L,A1116),0),IF(COUNTIF(Invoices!M:N,A1116)&lt;&gt;0,IF(COUNTIF(Invoices!M:N,A1116)&lt;&gt;0,SUMIF(Invoices!M:N,A1116,Invoices!N:N)/COUNTIF(Invoices!M:N,A1116),0),IF(COUNTIF(Invoices!O:P,A1116)&lt;&gt;0,IF(COUNTIF(Invoices!O:P,A1116)&lt;&gt;0,SUMIF(Invoices!O:P,A1116,Invoices!P:P)/COUNTIF(Invoices!O:P,A1116),0),IF(COUNTIF(Invoices!Q:R,A1116)&lt;&gt;0,IF(COUNTIF(Invoices!Q:R,A1116)&lt;&gt;0,SUMIF(Invoices!Q:R,A1116,Invoices!R:R)/COUNTIF(Invoices!Q:R,A1116),0),IF(COUNTIF(Invoices!S:T,A1116)&lt;&gt;0,IF(COUNTIF(Invoices!S:T,A1116)&lt;&gt;0,SUMIF(Invoices!S:T,A1116,Invoices!T:T)/COUNTIF(Invoices!S:T,A1116),0),IF(COUNTIF(Invoices!U:V,A1116)&lt;&gt;0,IF(COUNTIF(Invoices!U:V,A1116)&lt;&gt;0,SUMIF(Invoices!U:V,A1116,Invoices!V:V)/COUNTIF(Invoices!U:V,A1116),0),IF(COUNTIF(Invoices!W:X,A1116)&lt;&gt;0,IF(COUNTIF(Invoices!W:X,A1116)&lt;&gt;0,SUMIF(Invoices!W:X,A1116,Invoices!X:X)/COUNTIF(Invoices!W:X,A1116),0),IF(COUNTIF(Invoices!Y:Z,A1116)&lt;&gt;0,IF(COUNTIF(Invoices!Y:Z,A1116)&lt;&gt;0,SUMIF(Invoices!Y:Z,A1116,Invoices!Z:Z)/COUNTIF(Invoices!Y:Z,A1116),0),IF(COUNTIF(Invoices!AA:AB,A1116)&lt;&gt;0,IF(COUNTIF(Invoices!AA:AB,A1116)&lt;&gt;0,SUMIF(Invoices!AA:AB,A1116,Invoices!AB:AB)/COUNTIF(Invoices!AA:AB,A1116),0),IF(COUNTIF(Invoices!AC:AD,A1116)&lt;&gt;0,IF(COUNTIF(Invoices!AC:AD,A1116)&lt;&gt;0,SUMIF(Invoices!AC:AD,A1116,Invoices!AD:AD)/COUNTIF(Invoices!AC:AD,A1116),0),IF(COUNTIF(Invoices!AE:AF,A1116)&lt;&gt;0,IF(COUNTIF(Invoices!AE:AF,A1116)&lt;&gt;0,SUMIF(Invoices!AE:AF,A1116,Invoices!AF:AF)/COUNTIF(Invoices!AE:AF,A1116),0),IF(COUNTIF(Invoices!AG:AH,A1116)&lt;&gt;0,IF(COUNTIF(Invoices!AG:AH,A1116)&lt;&gt;0,SUMIF(Invoices!AG:AH,A1116,Invoices!AH:AH)/COUNTIF(Invoices!AG:AH,A1116),0),IF(COUNTIF(Invoices!AI:AJ,A1116)&lt;&gt;0,IF(COUNTIF(Invoices!AI:AJ,A1116)&lt;&gt;0,SUMIF(Invoices!AI:AJ,A1116,Invoices!AJ:AJ)/COUNTIF(Invoices!AI:AJ,A1116),0),IF(COUNTIF(Invoices!AK:AL,A1116)&lt;&gt;0,IF(COUNTIF(Invoices!AK:AL,A1116)&lt;&gt;0,SUMIF(Invoices!AK:AL,A1116,Invoices!AL:AL)/COUNTIF(Invoices!AK:AL,A1116),0),IF(COUNTIF(Invoices!AM:AN,A1116)&lt;&gt;0,IF(COUNTIF(Invoices!AM:AN,A1116)&lt;&gt;0,SUMIF(Invoices!AM:AN,A1116,Invoices!AN:AN)/COUNTIF(Invoices!AM:AN,A1116),0),"Not Available")))))))))))))))</f>
        <v>0.99</v>
      </c>
    </row>
    <row r="1117" spans="1:5" ht="13" x14ac:dyDescent="0.15">
      <c r="A1117" s="6" t="s">
        <v>2333</v>
      </c>
      <c r="B1117" s="6" t="s">
        <v>529</v>
      </c>
      <c r="C1117" s="6" t="s">
        <v>530</v>
      </c>
      <c r="D1117" s="6" t="s">
        <v>529</v>
      </c>
      <c r="E1117" t="str">
        <f>IF(COUNTIF(Invoices!K:L,A1117)&lt;&gt;0,IF(COUNTIF(Invoices!K:L,A1117)&lt;&gt;0,SUMIF(Invoices!K:L,A1117,Invoices!L:L)/COUNTIF(Invoices!K:L,A1117),0),IF(COUNTIF(Invoices!M:N,A1117)&lt;&gt;0,IF(COUNTIF(Invoices!M:N,A1117)&lt;&gt;0,SUMIF(Invoices!M:N,A1117,Invoices!N:N)/COUNTIF(Invoices!M:N,A1117),0),IF(COUNTIF(Invoices!O:P,A1117)&lt;&gt;0,IF(COUNTIF(Invoices!O:P,A1117)&lt;&gt;0,SUMIF(Invoices!O:P,A1117,Invoices!P:P)/COUNTIF(Invoices!O:P,A1117),0),IF(COUNTIF(Invoices!Q:R,A1117)&lt;&gt;0,IF(COUNTIF(Invoices!Q:R,A1117)&lt;&gt;0,SUMIF(Invoices!Q:R,A1117,Invoices!R:R)/COUNTIF(Invoices!Q:R,A1117),0),IF(COUNTIF(Invoices!S:T,A1117)&lt;&gt;0,IF(COUNTIF(Invoices!S:T,A1117)&lt;&gt;0,SUMIF(Invoices!S:T,A1117,Invoices!T:T)/COUNTIF(Invoices!S:T,A1117),0),IF(COUNTIF(Invoices!U:V,A1117)&lt;&gt;0,IF(COUNTIF(Invoices!U:V,A1117)&lt;&gt;0,SUMIF(Invoices!U:V,A1117,Invoices!V:V)/COUNTIF(Invoices!U:V,A1117),0),IF(COUNTIF(Invoices!W:X,A1117)&lt;&gt;0,IF(COUNTIF(Invoices!W:X,A1117)&lt;&gt;0,SUMIF(Invoices!W:X,A1117,Invoices!X:X)/COUNTIF(Invoices!W:X,A1117),0),IF(COUNTIF(Invoices!Y:Z,A1117)&lt;&gt;0,IF(COUNTIF(Invoices!Y:Z,A1117)&lt;&gt;0,SUMIF(Invoices!Y:Z,A1117,Invoices!Z:Z)/COUNTIF(Invoices!Y:Z,A1117),0),IF(COUNTIF(Invoices!AA:AB,A1117)&lt;&gt;0,IF(COUNTIF(Invoices!AA:AB,A1117)&lt;&gt;0,SUMIF(Invoices!AA:AB,A1117,Invoices!AB:AB)/COUNTIF(Invoices!AA:AB,A1117),0),IF(COUNTIF(Invoices!AC:AD,A1117)&lt;&gt;0,IF(COUNTIF(Invoices!AC:AD,A1117)&lt;&gt;0,SUMIF(Invoices!AC:AD,A1117,Invoices!AD:AD)/COUNTIF(Invoices!AC:AD,A1117),0),IF(COUNTIF(Invoices!AE:AF,A1117)&lt;&gt;0,IF(COUNTIF(Invoices!AE:AF,A1117)&lt;&gt;0,SUMIF(Invoices!AE:AF,A1117,Invoices!AF:AF)/COUNTIF(Invoices!AE:AF,A1117),0),IF(COUNTIF(Invoices!AG:AH,A1117)&lt;&gt;0,IF(COUNTIF(Invoices!AG:AH,A1117)&lt;&gt;0,SUMIF(Invoices!AG:AH,A1117,Invoices!AH:AH)/COUNTIF(Invoices!AG:AH,A1117),0),IF(COUNTIF(Invoices!AI:AJ,A1117)&lt;&gt;0,IF(COUNTIF(Invoices!AI:AJ,A1117)&lt;&gt;0,SUMIF(Invoices!AI:AJ,A1117,Invoices!AJ:AJ)/COUNTIF(Invoices!AI:AJ,A1117),0),IF(COUNTIF(Invoices!AK:AL,A1117)&lt;&gt;0,IF(COUNTIF(Invoices!AK:AL,A1117)&lt;&gt;0,SUMIF(Invoices!AK:AL,A1117,Invoices!AL:AL)/COUNTIF(Invoices!AK:AL,A1117),0),IF(COUNTIF(Invoices!AM:AN,A1117)&lt;&gt;0,IF(COUNTIF(Invoices!AM:AN,A1117)&lt;&gt;0,SUMIF(Invoices!AM:AN,A1117,Invoices!AN:AN)/COUNTIF(Invoices!AM:AN,A1117),0),"Not Available")))))))))))))))</f>
        <v>Not Available</v>
      </c>
    </row>
    <row r="1118" spans="1:5" ht="13" x14ac:dyDescent="0.15">
      <c r="A1118" s="6" t="s">
        <v>2334</v>
      </c>
      <c r="C1118" s="6" t="s">
        <v>526</v>
      </c>
      <c r="D1118" s="6" t="s">
        <v>527</v>
      </c>
      <c r="E1118">
        <f ca="1">IF(COUNTIF(Invoices!K:L,A1118)&lt;&gt;0,IF(COUNTIF(Invoices!K:L,A1118)&lt;&gt;0,SUMIF(Invoices!K:L,A1118,Invoices!L:L)/COUNTIF(Invoices!K:L,A1118),0),IF(COUNTIF(Invoices!M:N,A1118)&lt;&gt;0,IF(COUNTIF(Invoices!M:N,A1118)&lt;&gt;0,SUMIF(Invoices!M:N,A1118,Invoices!N:N)/COUNTIF(Invoices!M:N,A1118),0),IF(COUNTIF(Invoices!O:P,A1118)&lt;&gt;0,IF(COUNTIF(Invoices!O:P,A1118)&lt;&gt;0,SUMIF(Invoices!O:P,A1118,Invoices!P:P)/COUNTIF(Invoices!O:P,A1118),0),IF(COUNTIF(Invoices!Q:R,A1118)&lt;&gt;0,IF(COUNTIF(Invoices!Q:R,A1118)&lt;&gt;0,SUMIF(Invoices!Q:R,A1118,Invoices!R:R)/COUNTIF(Invoices!Q:R,A1118),0),IF(COUNTIF(Invoices!S:T,A1118)&lt;&gt;0,IF(COUNTIF(Invoices!S:T,A1118)&lt;&gt;0,SUMIF(Invoices!S:T,A1118,Invoices!T:T)/COUNTIF(Invoices!S:T,A1118),0),IF(COUNTIF(Invoices!U:V,A1118)&lt;&gt;0,IF(COUNTIF(Invoices!U:V,A1118)&lt;&gt;0,SUMIF(Invoices!U:V,A1118,Invoices!V:V)/COUNTIF(Invoices!U:V,A1118),0),IF(COUNTIF(Invoices!W:X,A1118)&lt;&gt;0,IF(COUNTIF(Invoices!W:X,A1118)&lt;&gt;0,SUMIF(Invoices!W:X,A1118,Invoices!X:X)/COUNTIF(Invoices!W:X,A1118),0),IF(COUNTIF(Invoices!Y:Z,A1118)&lt;&gt;0,IF(COUNTIF(Invoices!Y:Z,A1118)&lt;&gt;0,SUMIF(Invoices!Y:Z,A1118,Invoices!Z:Z)/COUNTIF(Invoices!Y:Z,A1118),0),IF(COUNTIF(Invoices!AA:AB,A1118)&lt;&gt;0,IF(COUNTIF(Invoices!AA:AB,A1118)&lt;&gt;0,SUMIF(Invoices!AA:AB,A1118,Invoices!AB:AB)/COUNTIF(Invoices!AA:AB,A1118),0),IF(COUNTIF(Invoices!AC:AD,A1118)&lt;&gt;0,IF(COUNTIF(Invoices!AC:AD,A1118)&lt;&gt;0,SUMIF(Invoices!AC:AD,A1118,Invoices!AD:AD)/COUNTIF(Invoices!AC:AD,A1118),0),IF(COUNTIF(Invoices!AE:AF,A1118)&lt;&gt;0,IF(COUNTIF(Invoices!AE:AF,A1118)&lt;&gt;0,SUMIF(Invoices!AE:AF,A1118,Invoices!AF:AF)/COUNTIF(Invoices!AE:AF,A1118),0),IF(COUNTIF(Invoices!AG:AH,A1118)&lt;&gt;0,IF(COUNTIF(Invoices!AG:AH,A1118)&lt;&gt;0,SUMIF(Invoices!AG:AH,A1118,Invoices!AH:AH)/COUNTIF(Invoices!AG:AH,A1118),0),IF(COUNTIF(Invoices!AI:AJ,A1118)&lt;&gt;0,IF(COUNTIF(Invoices!AI:AJ,A1118)&lt;&gt;0,SUMIF(Invoices!AI:AJ,A1118,Invoices!AJ:AJ)/COUNTIF(Invoices!AI:AJ,A1118),0),IF(COUNTIF(Invoices!AK:AL,A1118)&lt;&gt;0,IF(COUNTIF(Invoices!AK:AL,A1118)&lt;&gt;0,SUMIF(Invoices!AK:AL,A1118,Invoices!AL:AL)/COUNTIF(Invoices!AK:AL,A1118),0),IF(COUNTIF(Invoices!AM:AN,A1118)&lt;&gt;0,IF(COUNTIF(Invoices!AM:AN,A1118)&lt;&gt;0,SUMIF(Invoices!AM:AN,A1118,Invoices!AN:AN)/COUNTIF(Invoices!AM:AN,A1118),0),"Not Available")))))))))))))))</f>
        <v>1.99</v>
      </c>
    </row>
    <row r="1119" spans="1:5" ht="13" x14ac:dyDescent="0.15">
      <c r="A1119" s="6" t="s">
        <v>2335</v>
      </c>
      <c r="B1119" s="6" t="s">
        <v>573</v>
      </c>
      <c r="C1119" s="6" t="s">
        <v>988</v>
      </c>
      <c r="D1119" s="6" t="s">
        <v>574</v>
      </c>
      <c r="E1119">
        <f ca="1">IF(COUNTIF(Invoices!K:L,A1119)&lt;&gt;0,IF(COUNTIF(Invoices!K:L,A1119)&lt;&gt;0,SUMIF(Invoices!K:L,A1119,Invoices!L:L)/COUNTIF(Invoices!K:L,A1119),0),IF(COUNTIF(Invoices!M:N,A1119)&lt;&gt;0,IF(COUNTIF(Invoices!M:N,A1119)&lt;&gt;0,SUMIF(Invoices!M:N,A1119,Invoices!N:N)/COUNTIF(Invoices!M:N,A1119),0),IF(COUNTIF(Invoices!O:P,A1119)&lt;&gt;0,IF(COUNTIF(Invoices!O:P,A1119)&lt;&gt;0,SUMIF(Invoices!O:P,A1119,Invoices!P:P)/COUNTIF(Invoices!O:P,A1119),0),IF(COUNTIF(Invoices!Q:R,A1119)&lt;&gt;0,IF(COUNTIF(Invoices!Q:R,A1119)&lt;&gt;0,SUMIF(Invoices!Q:R,A1119,Invoices!R:R)/COUNTIF(Invoices!Q:R,A1119),0),IF(COUNTIF(Invoices!S:T,A1119)&lt;&gt;0,IF(COUNTIF(Invoices!S:T,A1119)&lt;&gt;0,SUMIF(Invoices!S:T,A1119,Invoices!T:T)/COUNTIF(Invoices!S:T,A1119),0),IF(COUNTIF(Invoices!U:V,A1119)&lt;&gt;0,IF(COUNTIF(Invoices!U:V,A1119)&lt;&gt;0,SUMIF(Invoices!U:V,A1119,Invoices!V:V)/COUNTIF(Invoices!U:V,A1119),0),IF(COUNTIF(Invoices!W:X,A1119)&lt;&gt;0,IF(COUNTIF(Invoices!W:X,A1119)&lt;&gt;0,SUMIF(Invoices!W:X,A1119,Invoices!X:X)/COUNTIF(Invoices!W:X,A1119),0),IF(COUNTIF(Invoices!Y:Z,A1119)&lt;&gt;0,IF(COUNTIF(Invoices!Y:Z,A1119)&lt;&gt;0,SUMIF(Invoices!Y:Z,A1119,Invoices!Z:Z)/COUNTIF(Invoices!Y:Z,A1119),0),IF(COUNTIF(Invoices!AA:AB,A1119)&lt;&gt;0,IF(COUNTIF(Invoices!AA:AB,A1119)&lt;&gt;0,SUMIF(Invoices!AA:AB,A1119,Invoices!AB:AB)/COUNTIF(Invoices!AA:AB,A1119),0),IF(COUNTIF(Invoices!AC:AD,A1119)&lt;&gt;0,IF(COUNTIF(Invoices!AC:AD,A1119)&lt;&gt;0,SUMIF(Invoices!AC:AD,A1119,Invoices!AD:AD)/COUNTIF(Invoices!AC:AD,A1119),0),IF(COUNTIF(Invoices!AE:AF,A1119)&lt;&gt;0,IF(COUNTIF(Invoices!AE:AF,A1119)&lt;&gt;0,SUMIF(Invoices!AE:AF,A1119,Invoices!AF:AF)/COUNTIF(Invoices!AE:AF,A1119),0),IF(COUNTIF(Invoices!AG:AH,A1119)&lt;&gt;0,IF(COUNTIF(Invoices!AG:AH,A1119)&lt;&gt;0,SUMIF(Invoices!AG:AH,A1119,Invoices!AH:AH)/COUNTIF(Invoices!AG:AH,A1119),0),IF(COUNTIF(Invoices!AI:AJ,A1119)&lt;&gt;0,IF(COUNTIF(Invoices!AI:AJ,A1119)&lt;&gt;0,SUMIF(Invoices!AI:AJ,A1119,Invoices!AJ:AJ)/COUNTIF(Invoices!AI:AJ,A1119),0),IF(COUNTIF(Invoices!AK:AL,A1119)&lt;&gt;0,IF(COUNTIF(Invoices!AK:AL,A1119)&lt;&gt;0,SUMIF(Invoices!AK:AL,A1119,Invoices!AL:AL)/COUNTIF(Invoices!AK:AL,A1119),0),IF(COUNTIF(Invoices!AM:AN,A1119)&lt;&gt;0,IF(COUNTIF(Invoices!AM:AN,A1119)&lt;&gt;0,SUMIF(Invoices!AM:AN,A1119,Invoices!AN:AN)/COUNTIF(Invoices!AM:AN,A1119),0),"Not Available")))))))))))))))</f>
        <v>0.99</v>
      </c>
    </row>
    <row r="1120" spans="1:5" ht="13" x14ac:dyDescent="0.15">
      <c r="A1120" s="6" t="s">
        <v>2336</v>
      </c>
      <c r="C1120" s="6" t="s">
        <v>666</v>
      </c>
      <c r="D1120" s="6" t="s">
        <v>667</v>
      </c>
      <c r="E1120">
        <f ca="1">IF(COUNTIF(Invoices!K:L,A1120)&lt;&gt;0,IF(COUNTIF(Invoices!K:L,A1120)&lt;&gt;0,SUMIF(Invoices!K:L,A1120,Invoices!L:L)/COUNTIF(Invoices!K:L,A1120),0),IF(COUNTIF(Invoices!M:N,A1120)&lt;&gt;0,IF(COUNTIF(Invoices!M:N,A1120)&lt;&gt;0,SUMIF(Invoices!M:N,A1120,Invoices!N:N)/COUNTIF(Invoices!M:N,A1120),0),IF(COUNTIF(Invoices!O:P,A1120)&lt;&gt;0,IF(COUNTIF(Invoices!O:P,A1120)&lt;&gt;0,SUMIF(Invoices!O:P,A1120,Invoices!P:P)/COUNTIF(Invoices!O:P,A1120),0),IF(COUNTIF(Invoices!Q:R,A1120)&lt;&gt;0,IF(COUNTIF(Invoices!Q:R,A1120)&lt;&gt;0,SUMIF(Invoices!Q:R,A1120,Invoices!R:R)/COUNTIF(Invoices!Q:R,A1120),0),IF(COUNTIF(Invoices!S:T,A1120)&lt;&gt;0,IF(COUNTIF(Invoices!S:T,A1120)&lt;&gt;0,SUMIF(Invoices!S:T,A1120,Invoices!T:T)/COUNTIF(Invoices!S:T,A1120),0),IF(COUNTIF(Invoices!U:V,A1120)&lt;&gt;0,IF(COUNTIF(Invoices!U:V,A1120)&lt;&gt;0,SUMIF(Invoices!U:V,A1120,Invoices!V:V)/COUNTIF(Invoices!U:V,A1120),0),IF(COUNTIF(Invoices!W:X,A1120)&lt;&gt;0,IF(COUNTIF(Invoices!W:X,A1120)&lt;&gt;0,SUMIF(Invoices!W:X,A1120,Invoices!X:X)/COUNTIF(Invoices!W:X,A1120),0),IF(COUNTIF(Invoices!Y:Z,A1120)&lt;&gt;0,IF(COUNTIF(Invoices!Y:Z,A1120)&lt;&gt;0,SUMIF(Invoices!Y:Z,A1120,Invoices!Z:Z)/COUNTIF(Invoices!Y:Z,A1120),0),IF(COUNTIF(Invoices!AA:AB,A1120)&lt;&gt;0,IF(COUNTIF(Invoices!AA:AB,A1120)&lt;&gt;0,SUMIF(Invoices!AA:AB,A1120,Invoices!AB:AB)/COUNTIF(Invoices!AA:AB,A1120),0),IF(COUNTIF(Invoices!AC:AD,A1120)&lt;&gt;0,IF(COUNTIF(Invoices!AC:AD,A1120)&lt;&gt;0,SUMIF(Invoices!AC:AD,A1120,Invoices!AD:AD)/COUNTIF(Invoices!AC:AD,A1120),0),IF(COUNTIF(Invoices!AE:AF,A1120)&lt;&gt;0,IF(COUNTIF(Invoices!AE:AF,A1120)&lt;&gt;0,SUMIF(Invoices!AE:AF,A1120,Invoices!AF:AF)/COUNTIF(Invoices!AE:AF,A1120),0),IF(COUNTIF(Invoices!AG:AH,A1120)&lt;&gt;0,IF(COUNTIF(Invoices!AG:AH,A1120)&lt;&gt;0,SUMIF(Invoices!AG:AH,A1120,Invoices!AH:AH)/COUNTIF(Invoices!AG:AH,A1120),0),IF(COUNTIF(Invoices!AI:AJ,A1120)&lt;&gt;0,IF(COUNTIF(Invoices!AI:AJ,A1120)&lt;&gt;0,SUMIF(Invoices!AI:AJ,A1120,Invoices!AJ:AJ)/COUNTIF(Invoices!AI:AJ,A1120),0),IF(COUNTIF(Invoices!AK:AL,A1120)&lt;&gt;0,IF(COUNTIF(Invoices!AK:AL,A1120)&lt;&gt;0,SUMIF(Invoices!AK:AL,A1120,Invoices!AL:AL)/COUNTIF(Invoices!AK:AL,A1120),0),IF(COUNTIF(Invoices!AM:AN,A1120)&lt;&gt;0,IF(COUNTIF(Invoices!AM:AN,A1120)&lt;&gt;0,SUMIF(Invoices!AM:AN,A1120,Invoices!AN:AN)/COUNTIF(Invoices!AM:AN,A1120),0),"Not Available")))))))))))))))</f>
        <v>0.99</v>
      </c>
    </row>
    <row r="1121" spans="1:5" ht="13" x14ac:dyDescent="0.15">
      <c r="A1121" s="6" t="s">
        <v>2337</v>
      </c>
      <c r="B1121" s="6" t="s">
        <v>610</v>
      </c>
      <c r="C1121" s="6" t="s">
        <v>871</v>
      </c>
      <c r="D1121" s="6" t="s">
        <v>612</v>
      </c>
      <c r="E1121" t="str">
        <f>IF(COUNTIF(Invoices!K:L,A1121)&lt;&gt;0,IF(COUNTIF(Invoices!K:L,A1121)&lt;&gt;0,SUMIF(Invoices!K:L,A1121,Invoices!L:L)/COUNTIF(Invoices!K:L,A1121),0),IF(COUNTIF(Invoices!M:N,A1121)&lt;&gt;0,IF(COUNTIF(Invoices!M:N,A1121)&lt;&gt;0,SUMIF(Invoices!M:N,A1121,Invoices!N:N)/COUNTIF(Invoices!M:N,A1121),0),IF(COUNTIF(Invoices!O:P,A1121)&lt;&gt;0,IF(COUNTIF(Invoices!O:P,A1121)&lt;&gt;0,SUMIF(Invoices!O:P,A1121,Invoices!P:P)/COUNTIF(Invoices!O:P,A1121),0),IF(COUNTIF(Invoices!Q:R,A1121)&lt;&gt;0,IF(COUNTIF(Invoices!Q:R,A1121)&lt;&gt;0,SUMIF(Invoices!Q:R,A1121,Invoices!R:R)/COUNTIF(Invoices!Q:R,A1121),0),IF(COUNTIF(Invoices!S:T,A1121)&lt;&gt;0,IF(COUNTIF(Invoices!S:T,A1121)&lt;&gt;0,SUMIF(Invoices!S:T,A1121,Invoices!T:T)/COUNTIF(Invoices!S:T,A1121),0),IF(COUNTIF(Invoices!U:V,A1121)&lt;&gt;0,IF(COUNTIF(Invoices!U:V,A1121)&lt;&gt;0,SUMIF(Invoices!U:V,A1121,Invoices!V:V)/COUNTIF(Invoices!U:V,A1121),0),IF(COUNTIF(Invoices!W:X,A1121)&lt;&gt;0,IF(COUNTIF(Invoices!W:X,A1121)&lt;&gt;0,SUMIF(Invoices!W:X,A1121,Invoices!X:X)/COUNTIF(Invoices!W:X,A1121),0),IF(COUNTIF(Invoices!Y:Z,A1121)&lt;&gt;0,IF(COUNTIF(Invoices!Y:Z,A1121)&lt;&gt;0,SUMIF(Invoices!Y:Z,A1121,Invoices!Z:Z)/COUNTIF(Invoices!Y:Z,A1121),0),IF(COUNTIF(Invoices!AA:AB,A1121)&lt;&gt;0,IF(COUNTIF(Invoices!AA:AB,A1121)&lt;&gt;0,SUMIF(Invoices!AA:AB,A1121,Invoices!AB:AB)/COUNTIF(Invoices!AA:AB,A1121),0),IF(COUNTIF(Invoices!AC:AD,A1121)&lt;&gt;0,IF(COUNTIF(Invoices!AC:AD,A1121)&lt;&gt;0,SUMIF(Invoices!AC:AD,A1121,Invoices!AD:AD)/COUNTIF(Invoices!AC:AD,A1121),0),IF(COUNTIF(Invoices!AE:AF,A1121)&lt;&gt;0,IF(COUNTIF(Invoices!AE:AF,A1121)&lt;&gt;0,SUMIF(Invoices!AE:AF,A1121,Invoices!AF:AF)/COUNTIF(Invoices!AE:AF,A1121),0),IF(COUNTIF(Invoices!AG:AH,A1121)&lt;&gt;0,IF(COUNTIF(Invoices!AG:AH,A1121)&lt;&gt;0,SUMIF(Invoices!AG:AH,A1121,Invoices!AH:AH)/COUNTIF(Invoices!AG:AH,A1121),0),IF(COUNTIF(Invoices!AI:AJ,A1121)&lt;&gt;0,IF(COUNTIF(Invoices!AI:AJ,A1121)&lt;&gt;0,SUMIF(Invoices!AI:AJ,A1121,Invoices!AJ:AJ)/COUNTIF(Invoices!AI:AJ,A1121),0),IF(COUNTIF(Invoices!AK:AL,A1121)&lt;&gt;0,IF(COUNTIF(Invoices!AK:AL,A1121)&lt;&gt;0,SUMIF(Invoices!AK:AL,A1121,Invoices!AL:AL)/COUNTIF(Invoices!AK:AL,A1121),0),IF(COUNTIF(Invoices!AM:AN,A1121)&lt;&gt;0,IF(COUNTIF(Invoices!AM:AN,A1121)&lt;&gt;0,SUMIF(Invoices!AM:AN,A1121,Invoices!AN:AN)/COUNTIF(Invoices!AM:AN,A1121),0),"Not Available")))))))))))))))</f>
        <v>Not Available</v>
      </c>
    </row>
    <row r="1122" spans="1:5" ht="13" x14ac:dyDescent="0.15">
      <c r="A1122" s="6" t="s">
        <v>2338</v>
      </c>
      <c r="C1122" s="6" t="s">
        <v>589</v>
      </c>
      <c r="D1122" s="6" t="s">
        <v>590</v>
      </c>
      <c r="E1122" t="str">
        <f>IF(COUNTIF(Invoices!K:L,A1122)&lt;&gt;0,IF(COUNTIF(Invoices!K:L,A1122)&lt;&gt;0,SUMIF(Invoices!K:L,A1122,Invoices!L:L)/COUNTIF(Invoices!K:L,A1122),0),IF(COUNTIF(Invoices!M:N,A1122)&lt;&gt;0,IF(COUNTIF(Invoices!M:N,A1122)&lt;&gt;0,SUMIF(Invoices!M:N,A1122,Invoices!N:N)/COUNTIF(Invoices!M:N,A1122),0),IF(COUNTIF(Invoices!O:P,A1122)&lt;&gt;0,IF(COUNTIF(Invoices!O:P,A1122)&lt;&gt;0,SUMIF(Invoices!O:P,A1122,Invoices!P:P)/COUNTIF(Invoices!O:P,A1122),0),IF(COUNTIF(Invoices!Q:R,A1122)&lt;&gt;0,IF(COUNTIF(Invoices!Q:R,A1122)&lt;&gt;0,SUMIF(Invoices!Q:R,A1122,Invoices!R:R)/COUNTIF(Invoices!Q:R,A1122),0),IF(COUNTIF(Invoices!S:T,A1122)&lt;&gt;0,IF(COUNTIF(Invoices!S:T,A1122)&lt;&gt;0,SUMIF(Invoices!S:T,A1122,Invoices!T:T)/COUNTIF(Invoices!S:T,A1122),0),IF(COUNTIF(Invoices!U:V,A1122)&lt;&gt;0,IF(COUNTIF(Invoices!U:V,A1122)&lt;&gt;0,SUMIF(Invoices!U:V,A1122,Invoices!V:V)/COUNTIF(Invoices!U:V,A1122),0),IF(COUNTIF(Invoices!W:X,A1122)&lt;&gt;0,IF(COUNTIF(Invoices!W:X,A1122)&lt;&gt;0,SUMIF(Invoices!W:X,A1122,Invoices!X:X)/COUNTIF(Invoices!W:X,A1122),0),IF(COUNTIF(Invoices!Y:Z,A1122)&lt;&gt;0,IF(COUNTIF(Invoices!Y:Z,A1122)&lt;&gt;0,SUMIF(Invoices!Y:Z,A1122,Invoices!Z:Z)/COUNTIF(Invoices!Y:Z,A1122),0),IF(COUNTIF(Invoices!AA:AB,A1122)&lt;&gt;0,IF(COUNTIF(Invoices!AA:AB,A1122)&lt;&gt;0,SUMIF(Invoices!AA:AB,A1122,Invoices!AB:AB)/COUNTIF(Invoices!AA:AB,A1122),0),IF(COUNTIF(Invoices!AC:AD,A1122)&lt;&gt;0,IF(COUNTIF(Invoices!AC:AD,A1122)&lt;&gt;0,SUMIF(Invoices!AC:AD,A1122,Invoices!AD:AD)/COUNTIF(Invoices!AC:AD,A1122),0),IF(COUNTIF(Invoices!AE:AF,A1122)&lt;&gt;0,IF(COUNTIF(Invoices!AE:AF,A1122)&lt;&gt;0,SUMIF(Invoices!AE:AF,A1122,Invoices!AF:AF)/COUNTIF(Invoices!AE:AF,A1122),0),IF(COUNTIF(Invoices!AG:AH,A1122)&lt;&gt;0,IF(COUNTIF(Invoices!AG:AH,A1122)&lt;&gt;0,SUMIF(Invoices!AG:AH,A1122,Invoices!AH:AH)/COUNTIF(Invoices!AG:AH,A1122),0),IF(COUNTIF(Invoices!AI:AJ,A1122)&lt;&gt;0,IF(COUNTIF(Invoices!AI:AJ,A1122)&lt;&gt;0,SUMIF(Invoices!AI:AJ,A1122,Invoices!AJ:AJ)/COUNTIF(Invoices!AI:AJ,A1122),0),IF(COUNTIF(Invoices!AK:AL,A1122)&lt;&gt;0,IF(COUNTIF(Invoices!AK:AL,A1122)&lt;&gt;0,SUMIF(Invoices!AK:AL,A1122,Invoices!AL:AL)/COUNTIF(Invoices!AK:AL,A1122),0),IF(COUNTIF(Invoices!AM:AN,A1122)&lt;&gt;0,IF(COUNTIF(Invoices!AM:AN,A1122)&lt;&gt;0,SUMIF(Invoices!AM:AN,A1122,Invoices!AN:AN)/COUNTIF(Invoices!AM:AN,A1122),0),"Not Available")))))))))))))))</f>
        <v>Not Available</v>
      </c>
    </row>
    <row r="1123" spans="1:5" ht="13" x14ac:dyDescent="0.15">
      <c r="A1123" s="6" t="s">
        <v>2339</v>
      </c>
      <c r="B1123" s="6" t="s">
        <v>2340</v>
      </c>
      <c r="C1123" s="6" t="s">
        <v>901</v>
      </c>
      <c r="D1123" s="6" t="s">
        <v>714</v>
      </c>
      <c r="E1123">
        <f ca="1">IF(COUNTIF(Invoices!K:L,A1123)&lt;&gt;0,IF(COUNTIF(Invoices!K:L,A1123)&lt;&gt;0,SUMIF(Invoices!K:L,A1123,Invoices!L:L)/COUNTIF(Invoices!K:L,A1123),0),IF(COUNTIF(Invoices!M:N,A1123)&lt;&gt;0,IF(COUNTIF(Invoices!M:N,A1123)&lt;&gt;0,SUMIF(Invoices!M:N,A1123,Invoices!N:N)/COUNTIF(Invoices!M:N,A1123),0),IF(COUNTIF(Invoices!O:P,A1123)&lt;&gt;0,IF(COUNTIF(Invoices!O:P,A1123)&lt;&gt;0,SUMIF(Invoices!O:P,A1123,Invoices!P:P)/COUNTIF(Invoices!O:P,A1123),0),IF(COUNTIF(Invoices!Q:R,A1123)&lt;&gt;0,IF(COUNTIF(Invoices!Q:R,A1123)&lt;&gt;0,SUMIF(Invoices!Q:R,A1123,Invoices!R:R)/COUNTIF(Invoices!Q:R,A1123),0),IF(COUNTIF(Invoices!S:T,A1123)&lt;&gt;0,IF(COUNTIF(Invoices!S:T,A1123)&lt;&gt;0,SUMIF(Invoices!S:T,A1123,Invoices!T:T)/COUNTIF(Invoices!S:T,A1123),0),IF(COUNTIF(Invoices!U:V,A1123)&lt;&gt;0,IF(COUNTIF(Invoices!U:V,A1123)&lt;&gt;0,SUMIF(Invoices!U:V,A1123,Invoices!V:V)/COUNTIF(Invoices!U:V,A1123),0),IF(COUNTIF(Invoices!W:X,A1123)&lt;&gt;0,IF(COUNTIF(Invoices!W:X,A1123)&lt;&gt;0,SUMIF(Invoices!W:X,A1123,Invoices!X:X)/COUNTIF(Invoices!W:X,A1123),0),IF(COUNTIF(Invoices!Y:Z,A1123)&lt;&gt;0,IF(COUNTIF(Invoices!Y:Z,A1123)&lt;&gt;0,SUMIF(Invoices!Y:Z,A1123,Invoices!Z:Z)/COUNTIF(Invoices!Y:Z,A1123),0),IF(COUNTIF(Invoices!AA:AB,A1123)&lt;&gt;0,IF(COUNTIF(Invoices!AA:AB,A1123)&lt;&gt;0,SUMIF(Invoices!AA:AB,A1123,Invoices!AB:AB)/COUNTIF(Invoices!AA:AB,A1123),0),IF(COUNTIF(Invoices!AC:AD,A1123)&lt;&gt;0,IF(COUNTIF(Invoices!AC:AD,A1123)&lt;&gt;0,SUMIF(Invoices!AC:AD,A1123,Invoices!AD:AD)/COUNTIF(Invoices!AC:AD,A1123),0),IF(COUNTIF(Invoices!AE:AF,A1123)&lt;&gt;0,IF(COUNTIF(Invoices!AE:AF,A1123)&lt;&gt;0,SUMIF(Invoices!AE:AF,A1123,Invoices!AF:AF)/COUNTIF(Invoices!AE:AF,A1123),0),IF(COUNTIF(Invoices!AG:AH,A1123)&lt;&gt;0,IF(COUNTIF(Invoices!AG:AH,A1123)&lt;&gt;0,SUMIF(Invoices!AG:AH,A1123,Invoices!AH:AH)/COUNTIF(Invoices!AG:AH,A1123),0),IF(COUNTIF(Invoices!AI:AJ,A1123)&lt;&gt;0,IF(COUNTIF(Invoices!AI:AJ,A1123)&lt;&gt;0,SUMIF(Invoices!AI:AJ,A1123,Invoices!AJ:AJ)/COUNTIF(Invoices!AI:AJ,A1123),0),IF(COUNTIF(Invoices!AK:AL,A1123)&lt;&gt;0,IF(COUNTIF(Invoices!AK:AL,A1123)&lt;&gt;0,SUMIF(Invoices!AK:AL,A1123,Invoices!AL:AL)/COUNTIF(Invoices!AK:AL,A1123),0),IF(COUNTIF(Invoices!AM:AN,A1123)&lt;&gt;0,IF(COUNTIF(Invoices!AM:AN,A1123)&lt;&gt;0,SUMIF(Invoices!AM:AN,A1123,Invoices!AN:AN)/COUNTIF(Invoices!AM:AN,A1123),0),"Not Available")))))))))))))))</f>
        <v>0.99</v>
      </c>
    </row>
    <row r="1124" spans="1:5" ht="13" x14ac:dyDescent="0.15">
      <c r="A1124" s="6" t="s">
        <v>2341</v>
      </c>
      <c r="B1124" s="6" t="s">
        <v>1616</v>
      </c>
      <c r="C1124" s="6" t="s">
        <v>599</v>
      </c>
      <c r="D1124" s="6" t="s">
        <v>600</v>
      </c>
      <c r="E1124" t="str">
        <f>IF(COUNTIF(Invoices!K:L,A1124)&lt;&gt;0,IF(COUNTIF(Invoices!K:L,A1124)&lt;&gt;0,SUMIF(Invoices!K:L,A1124,Invoices!L:L)/COUNTIF(Invoices!K:L,A1124),0),IF(COUNTIF(Invoices!M:N,A1124)&lt;&gt;0,IF(COUNTIF(Invoices!M:N,A1124)&lt;&gt;0,SUMIF(Invoices!M:N,A1124,Invoices!N:N)/COUNTIF(Invoices!M:N,A1124),0),IF(COUNTIF(Invoices!O:P,A1124)&lt;&gt;0,IF(COUNTIF(Invoices!O:P,A1124)&lt;&gt;0,SUMIF(Invoices!O:P,A1124,Invoices!P:P)/COUNTIF(Invoices!O:P,A1124),0),IF(COUNTIF(Invoices!Q:R,A1124)&lt;&gt;0,IF(COUNTIF(Invoices!Q:R,A1124)&lt;&gt;0,SUMIF(Invoices!Q:R,A1124,Invoices!R:R)/COUNTIF(Invoices!Q:R,A1124),0),IF(COUNTIF(Invoices!S:T,A1124)&lt;&gt;0,IF(COUNTIF(Invoices!S:T,A1124)&lt;&gt;0,SUMIF(Invoices!S:T,A1124,Invoices!T:T)/COUNTIF(Invoices!S:T,A1124),0),IF(COUNTIF(Invoices!U:V,A1124)&lt;&gt;0,IF(COUNTIF(Invoices!U:V,A1124)&lt;&gt;0,SUMIF(Invoices!U:V,A1124,Invoices!V:V)/COUNTIF(Invoices!U:V,A1124),0),IF(COUNTIF(Invoices!W:X,A1124)&lt;&gt;0,IF(COUNTIF(Invoices!W:X,A1124)&lt;&gt;0,SUMIF(Invoices!W:X,A1124,Invoices!X:X)/COUNTIF(Invoices!W:X,A1124),0),IF(COUNTIF(Invoices!Y:Z,A1124)&lt;&gt;0,IF(COUNTIF(Invoices!Y:Z,A1124)&lt;&gt;0,SUMIF(Invoices!Y:Z,A1124,Invoices!Z:Z)/COUNTIF(Invoices!Y:Z,A1124),0),IF(COUNTIF(Invoices!AA:AB,A1124)&lt;&gt;0,IF(COUNTIF(Invoices!AA:AB,A1124)&lt;&gt;0,SUMIF(Invoices!AA:AB,A1124,Invoices!AB:AB)/COUNTIF(Invoices!AA:AB,A1124),0),IF(COUNTIF(Invoices!AC:AD,A1124)&lt;&gt;0,IF(COUNTIF(Invoices!AC:AD,A1124)&lt;&gt;0,SUMIF(Invoices!AC:AD,A1124,Invoices!AD:AD)/COUNTIF(Invoices!AC:AD,A1124),0),IF(COUNTIF(Invoices!AE:AF,A1124)&lt;&gt;0,IF(COUNTIF(Invoices!AE:AF,A1124)&lt;&gt;0,SUMIF(Invoices!AE:AF,A1124,Invoices!AF:AF)/COUNTIF(Invoices!AE:AF,A1124),0),IF(COUNTIF(Invoices!AG:AH,A1124)&lt;&gt;0,IF(COUNTIF(Invoices!AG:AH,A1124)&lt;&gt;0,SUMIF(Invoices!AG:AH,A1124,Invoices!AH:AH)/COUNTIF(Invoices!AG:AH,A1124),0),IF(COUNTIF(Invoices!AI:AJ,A1124)&lt;&gt;0,IF(COUNTIF(Invoices!AI:AJ,A1124)&lt;&gt;0,SUMIF(Invoices!AI:AJ,A1124,Invoices!AJ:AJ)/COUNTIF(Invoices!AI:AJ,A1124),0),IF(COUNTIF(Invoices!AK:AL,A1124)&lt;&gt;0,IF(COUNTIF(Invoices!AK:AL,A1124)&lt;&gt;0,SUMIF(Invoices!AK:AL,A1124,Invoices!AL:AL)/COUNTIF(Invoices!AK:AL,A1124),0),IF(COUNTIF(Invoices!AM:AN,A1124)&lt;&gt;0,IF(COUNTIF(Invoices!AM:AN,A1124)&lt;&gt;0,SUMIF(Invoices!AM:AN,A1124,Invoices!AN:AN)/COUNTIF(Invoices!AM:AN,A1124),0),"Not Available")))))))))))))))</f>
        <v>Not Available</v>
      </c>
    </row>
    <row r="1125" spans="1:5" ht="13" x14ac:dyDescent="0.15">
      <c r="A1125" s="6" t="s">
        <v>2342</v>
      </c>
      <c r="B1125" s="6" t="s">
        <v>2343</v>
      </c>
      <c r="C1125" s="6" t="s">
        <v>1033</v>
      </c>
      <c r="D1125" s="6" t="s">
        <v>1034</v>
      </c>
      <c r="E1125" t="str">
        <f>IF(COUNTIF(Invoices!K:L,A1125)&lt;&gt;0,IF(COUNTIF(Invoices!K:L,A1125)&lt;&gt;0,SUMIF(Invoices!K:L,A1125,Invoices!L:L)/COUNTIF(Invoices!K:L,A1125),0),IF(COUNTIF(Invoices!M:N,A1125)&lt;&gt;0,IF(COUNTIF(Invoices!M:N,A1125)&lt;&gt;0,SUMIF(Invoices!M:N,A1125,Invoices!N:N)/COUNTIF(Invoices!M:N,A1125),0),IF(COUNTIF(Invoices!O:P,A1125)&lt;&gt;0,IF(COUNTIF(Invoices!O:P,A1125)&lt;&gt;0,SUMIF(Invoices!O:P,A1125,Invoices!P:P)/COUNTIF(Invoices!O:P,A1125),0),IF(COUNTIF(Invoices!Q:R,A1125)&lt;&gt;0,IF(COUNTIF(Invoices!Q:R,A1125)&lt;&gt;0,SUMIF(Invoices!Q:R,A1125,Invoices!R:R)/COUNTIF(Invoices!Q:R,A1125),0),IF(COUNTIF(Invoices!S:T,A1125)&lt;&gt;0,IF(COUNTIF(Invoices!S:T,A1125)&lt;&gt;0,SUMIF(Invoices!S:T,A1125,Invoices!T:T)/COUNTIF(Invoices!S:T,A1125),0),IF(COUNTIF(Invoices!U:V,A1125)&lt;&gt;0,IF(COUNTIF(Invoices!U:V,A1125)&lt;&gt;0,SUMIF(Invoices!U:V,A1125,Invoices!V:V)/COUNTIF(Invoices!U:V,A1125),0),IF(COUNTIF(Invoices!W:X,A1125)&lt;&gt;0,IF(COUNTIF(Invoices!W:X,A1125)&lt;&gt;0,SUMIF(Invoices!W:X,A1125,Invoices!X:X)/COUNTIF(Invoices!W:X,A1125),0),IF(COUNTIF(Invoices!Y:Z,A1125)&lt;&gt;0,IF(COUNTIF(Invoices!Y:Z,A1125)&lt;&gt;0,SUMIF(Invoices!Y:Z,A1125,Invoices!Z:Z)/COUNTIF(Invoices!Y:Z,A1125),0),IF(COUNTIF(Invoices!AA:AB,A1125)&lt;&gt;0,IF(COUNTIF(Invoices!AA:AB,A1125)&lt;&gt;0,SUMIF(Invoices!AA:AB,A1125,Invoices!AB:AB)/COUNTIF(Invoices!AA:AB,A1125),0),IF(COUNTIF(Invoices!AC:AD,A1125)&lt;&gt;0,IF(COUNTIF(Invoices!AC:AD,A1125)&lt;&gt;0,SUMIF(Invoices!AC:AD,A1125,Invoices!AD:AD)/COUNTIF(Invoices!AC:AD,A1125),0),IF(COUNTIF(Invoices!AE:AF,A1125)&lt;&gt;0,IF(COUNTIF(Invoices!AE:AF,A1125)&lt;&gt;0,SUMIF(Invoices!AE:AF,A1125,Invoices!AF:AF)/COUNTIF(Invoices!AE:AF,A1125),0),IF(COUNTIF(Invoices!AG:AH,A1125)&lt;&gt;0,IF(COUNTIF(Invoices!AG:AH,A1125)&lt;&gt;0,SUMIF(Invoices!AG:AH,A1125,Invoices!AH:AH)/COUNTIF(Invoices!AG:AH,A1125),0),IF(COUNTIF(Invoices!AI:AJ,A1125)&lt;&gt;0,IF(COUNTIF(Invoices!AI:AJ,A1125)&lt;&gt;0,SUMIF(Invoices!AI:AJ,A1125,Invoices!AJ:AJ)/COUNTIF(Invoices!AI:AJ,A1125),0),IF(COUNTIF(Invoices!AK:AL,A1125)&lt;&gt;0,IF(COUNTIF(Invoices!AK:AL,A1125)&lt;&gt;0,SUMIF(Invoices!AK:AL,A1125,Invoices!AL:AL)/COUNTIF(Invoices!AK:AL,A1125),0),IF(COUNTIF(Invoices!AM:AN,A1125)&lt;&gt;0,IF(COUNTIF(Invoices!AM:AN,A1125)&lt;&gt;0,SUMIF(Invoices!AM:AN,A1125,Invoices!AN:AN)/COUNTIF(Invoices!AM:AN,A1125),0),"Not Available")))))))))))))))</f>
        <v>Not Available</v>
      </c>
    </row>
    <row r="1126" spans="1:5" ht="13" x14ac:dyDescent="0.15">
      <c r="A1126" s="6" t="s">
        <v>2344</v>
      </c>
      <c r="C1126" s="6" t="s">
        <v>792</v>
      </c>
      <c r="D1126" s="6" t="s">
        <v>793</v>
      </c>
      <c r="E1126" t="str">
        <f>IF(COUNTIF(Invoices!K:L,A1126)&lt;&gt;0,IF(COUNTIF(Invoices!K:L,A1126)&lt;&gt;0,SUMIF(Invoices!K:L,A1126,Invoices!L:L)/COUNTIF(Invoices!K:L,A1126),0),IF(COUNTIF(Invoices!M:N,A1126)&lt;&gt;0,IF(COUNTIF(Invoices!M:N,A1126)&lt;&gt;0,SUMIF(Invoices!M:N,A1126,Invoices!N:N)/COUNTIF(Invoices!M:N,A1126),0),IF(COUNTIF(Invoices!O:P,A1126)&lt;&gt;0,IF(COUNTIF(Invoices!O:P,A1126)&lt;&gt;0,SUMIF(Invoices!O:P,A1126,Invoices!P:P)/COUNTIF(Invoices!O:P,A1126),0),IF(COUNTIF(Invoices!Q:R,A1126)&lt;&gt;0,IF(COUNTIF(Invoices!Q:R,A1126)&lt;&gt;0,SUMIF(Invoices!Q:R,A1126,Invoices!R:R)/COUNTIF(Invoices!Q:R,A1126),0),IF(COUNTIF(Invoices!S:T,A1126)&lt;&gt;0,IF(COUNTIF(Invoices!S:T,A1126)&lt;&gt;0,SUMIF(Invoices!S:T,A1126,Invoices!T:T)/COUNTIF(Invoices!S:T,A1126),0),IF(COUNTIF(Invoices!U:V,A1126)&lt;&gt;0,IF(COUNTIF(Invoices!U:V,A1126)&lt;&gt;0,SUMIF(Invoices!U:V,A1126,Invoices!V:V)/COUNTIF(Invoices!U:V,A1126),0),IF(COUNTIF(Invoices!W:X,A1126)&lt;&gt;0,IF(COUNTIF(Invoices!W:X,A1126)&lt;&gt;0,SUMIF(Invoices!W:X,A1126,Invoices!X:X)/COUNTIF(Invoices!W:X,A1126),0),IF(COUNTIF(Invoices!Y:Z,A1126)&lt;&gt;0,IF(COUNTIF(Invoices!Y:Z,A1126)&lt;&gt;0,SUMIF(Invoices!Y:Z,A1126,Invoices!Z:Z)/COUNTIF(Invoices!Y:Z,A1126),0),IF(COUNTIF(Invoices!AA:AB,A1126)&lt;&gt;0,IF(COUNTIF(Invoices!AA:AB,A1126)&lt;&gt;0,SUMIF(Invoices!AA:AB,A1126,Invoices!AB:AB)/COUNTIF(Invoices!AA:AB,A1126),0),IF(COUNTIF(Invoices!AC:AD,A1126)&lt;&gt;0,IF(COUNTIF(Invoices!AC:AD,A1126)&lt;&gt;0,SUMIF(Invoices!AC:AD,A1126,Invoices!AD:AD)/COUNTIF(Invoices!AC:AD,A1126),0),IF(COUNTIF(Invoices!AE:AF,A1126)&lt;&gt;0,IF(COUNTIF(Invoices!AE:AF,A1126)&lt;&gt;0,SUMIF(Invoices!AE:AF,A1126,Invoices!AF:AF)/COUNTIF(Invoices!AE:AF,A1126),0),IF(COUNTIF(Invoices!AG:AH,A1126)&lt;&gt;0,IF(COUNTIF(Invoices!AG:AH,A1126)&lt;&gt;0,SUMIF(Invoices!AG:AH,A1126,Invoices!AH:AH)/COUNTIF(Invoices!AG:AH,A1126),0),IF(COUNTIF(Invoices!AI:AJ,A1126)&lt;&gt;0,IF(COUNTIF(Invoices!AI:AJ,A1126)&lt;&gt;0,SUMIF(Invoices!AI:AJ,A1126,Invoices!AJ:AJ)/COUNTIF(Invoices!AI:AJ,A1126),0),IF(COUNTIF(Invoices!AK:AL,A1126)&lt;&gt;0,IF(COUNTIF(Invoices!AK:AL,A1126)&lt;&gt;0,SUMIF(Invoices!AK:AL,A1126,Invoices!AL:AL)/COUNTIF(Invoices!AK:AL,A1126),0),IF(COUNTIF(Invoices!AM:AN,A1126)&lt;&gt;0,IF(COUNTIF(Invoices!AM:AN,A1126)&lt;&gt;0,SUMIF(Invoices!AM:AN,A1126,Invoices!AN:AN)/COUNTIF(Invoices!AM:AN,A1126),0),"Not Available")))))))))))))))</f>
        <v>Not Available</v>
      </c>
    </row>
    <row r="1127" spans="1:5" ht="13" x14ac:dyDescent="0.15">
      <c r="A1127" s="6" t="s">
        <v>2345</v>
      </c>
      <c r="B1127" s="6" t="s">
        <v>606</v>
      </c>
      <c r="C1127" s="6" t="s">
        <v>607</v>
      </c>
      <c r="D1127" s="6" t="s">
        <v>608</v>
      </c>
      <c r="E1127">
        <f ca="1">IF(COUNTIF(Invoices!K:L,A1127)&lt;&gt;0,IF(COUNTIF(Invoices!K:L,A1127)&lt;&gt;0,SUMIF(Invoices!K:L,A1127,Invoices!L:L)/COUNTIF(Invoices!K:L,A1127),0),IF(COUNTIF(Invoices!M:N,A1127)&lt;&gt;0,IF(COUNTIF(Invoices!M:N,A1127)&lt;&gt;0,SUMIF(Invoices!M:N,A1127,Invoices!N:N)/COUNTIF(Invoices!M:N,A1127),0),IF(COUNTIF(Invoices!O:P,A1127)&lt;&gt;0,IF(COUNTIF(Invoices!O:P,A1127)&lt;&gt;0,SUMIF(Invoices!O:P,A1127,Invoices!P:P)/COUNTIF(Invoices!O:P,A1127),0),IF(COUNTIF(Invoices!Q:R,A1127)&lt;&gt;0,IF(COUNTIF(Invoices!Q:R,A1127)&lt;&gt;0,SUMIF(Invoices!Q:R,A1127,Invoices!R:R)/COUNTIF(Invoices!Q:R,A1127),0),IF(COUNTIF(Invoices!S:T,A1127)&lt;&gt;0,IF(COUNTIF(Invoices!S:T,A1127)&lt;&gt;0,SUMIF(Invoices!S:T,A1127,Invoices!T:T)/COUNTIF(Invoices!S:T,A1127),0),IF(COUNTIF(Invoices!U:V,A1127)&lt;&gt;0,IF(COUNTIF(Invoices!U:V,A1127)&lt;&gt;0,SUMIF(Invoices!U:V,A1127,Invoices!V:V)/COUNTIF(Invoices!U:V,A1127),0),IF(COUNTIF(Invoices!W:X,A1127)&lt;&gt;0,IF(COUNTIF(Invoices!W:X,A1127)&lt;&gt;0,SUMIF(Invoices!W:X,A1127,Invoices!X:X)/COUNTIF(Invoices!W:X,A1127),0),IF(COUNTIF(Invoices!Y:Z,A1127)&lt;&gt;0,IF(COUNTIF(Invoices!Y:Z,A1127)&lt;&gt;0,SUMIF(Invoices!Y:Z,A1127,Invoices!Z:Z)/COUNTIF(Invoices!Y:Z,A1127),0),IF(COUNTIF(Invoices!AA:AB,A1127)&lt;&gt;0,IF(COUNTIF(Invoices!AA:AB,A1127)&lt;&gt;0,SUMIF(Invoices!AA:AB,A1127,Invoices!AB:AB)/COUNTIF(Invoices!AA:AB,A1127),0),IF(COUNTIF(Invoices!AC:AD,A1127)&lt;&gt;0,IF(COUNTIF(Invoices!AC:AD,A1127)&lt;&gt;0,SUMIF(Invoices!AC:AD,A1127,Invoices!AD:AD)/COUNTIF(Invoices!AC:AD,A1127),0),IF(COUNTIF(Invoices!AE:AF,A1127)&lt;&gt;0,IF(COUNTIF(Invoices!AE:AF,A1127)&lt;&gt;0,SUMIF(Invoices!AE:AF,A1127,Invoices!AF:AF)/COUNTIF(Invoices!AE:AF,A1127),0),IF(COUNTIF(Invoices!AG:AH,A1127)&lt;&gt;0,IF(COUNTIF(Invoices!AG:AH,A1127)&lt;&gt;0,SUMIF(Invoices!AG:AH,A1127,Invoices!AH:AH)/COUNTIF(Invoices!AG:AH,A1127),0),IF(COUNTIF(Invoices!AI:AJ,A1127)&lt;&gt;0,IF(COUNTIF(Invoices!AI:AJ,A1127)&lt;&gt;0,SUMIF(Invoices!AI:AJ,A1127,Invoices!AJ:AJ)/COUNTIF(Invoices!AI:AJ,A1127),0),IF(COUNTIF(Invoices!AK:AL,A1127)&lt;&gt;0,IF(COUNTIF(Invoices!AK:AL,A1127)&lt;&gt;0,SUMIF(Invoices!AK:AL,A1127,Invoices!AL:AL)/COUNTIF(Invoices!AK:AL,A1127),0),IF(COUNTIF(Invoices!AM:AN,A1127)&lt;&gt;0,IF(COUNTIF(Invoices!AM:AN,A1127)&lt;&gt;0,SUMIF(Invoices!AM:AN,A1127,Invoices!AN:AN)/COUNTIF(Invoices!AM:AN,A1127),0),"Not Available")))))))))))))))</f>
        <v>0.99</v>
      </c>
    </row>
    <row r="1128" spans="1:5" ht="13" x14ac:dyDescent="0.15">
      <c r="A1128" s="6" t="s">
        <v>2346</v>
      </c>
      <c r="B1128" s="6" t="s">
        <v>2347</v>
      </c>
      <c r="C1128" s="6" t="s">
        <v>1628</v>
      </c>
      <c r="D1128" s="6" t="s">
        <v>1629</v>
      </c>
      <c r="E1128" t="str">
        <f>IF(COUNTIF(Invoices!K:L,A1128)&lt;&gt;0,IF(COUNTIF(Invoices!K:L,A1128)&lt;&gt;0,SUMIF(Invoices!K:L,A1128,Invoices!L:L)/COUNTIF(Invoices!K:L,A1128),0),IF(COUNTIF(Invoices!M:N,A1128)&lt;&gt;0,IF(COUNTIF(Invoices!M:N,A1128)&lt;&gt;0,SUMIF(Invoices!M:N,A1128,Invoices!N:N)/COUNTIF(Invoices!M:N,A1128),0),IF(COUNTIF(Invoices!O:P,A1128)&lt;&gt;0,IF(COUNTIF(Invoices!O:P,A1128)&lt;&gt;0,SUMIF(Invoices!O:P,A1128,Invoices!P:P)/COUNTIF(Invoices!O:P,A1128),0),IF(COUNTIF(Invoices!Q:R,A1128)&lt;&gt;0,IF(COUNTIF(Invoices!Q:R,A1128)&lt;&gt;0,SUMIF(Invoices!Q:R,A1128,Invoices!R:R)/COUNTIF(Invoices!Q:R,A1128),0),IF(COUNTIF(Invoices!S:T,A1128)&lt;&gt;0,IF(COUNTIF(Invoices!S:T,A1128)&lt;&gt;0,SUMIF(Invoices!S:T,A1128,Invoices!T:T)/COUNTIF(Invoices!S:T,A1128),0),IF(COUNTIF(Invoices!U:V,A1128)&lt;&gt;0,IF(COUNTIF(Invoices!U:V,A1128)&lt;&gt;0,SUMIF(Invoices!U:V,A1128,Invoices!V:V)/COUNTIF(Invoices!U:V,A1128),0),IF(COUNTIF(Invoices!W:X,A1128)&lt;&gt;0,IF(COUNTIF(Invoices!W:X,A1128)&lt;&gt;0,SUMIF(Invoices!W:X,A1128,Invoices!X:X)/COUNTIF(Invoices!W:X,A1128),0),IF(COUNTIF(Invoices!Y:Z,A1128)&lt;&gt;0,IF(COUNTIF(Invoices!Y:Z,A1128)&lt;&gt;0,SUMIF(Invoices!Y:Z,A1128,Invoices!Z:Z)/COUNTIF(Invoices!Y:Z,A1128),0),IF(COUNTIF(Invoices!AA:AB,A1128)&lt;&gt;0,IF(COUNTIF(Invoices!AA:AB,A1128)&lt;&gt;0,SUMIF(Invoices!AA:AB,A1128,Invoices!AB:AB)/COUNTIF(Invoices!AA:AB,A1128),0),IF(COUNTIF(Invoices!AC:AD,A1128)&lt;&gt;0,IF(COUNTIF(Invoices!AC:AD,A1128)&lt;&gt;0,SUMIF(Invoices!AC:AD,A1128,Invoices!AD:AD)/COUNTIF(Invoices!AC:AD,A1128),0),IF(COUNTIF(Invoices!AE:AF,A1128)&lt;&gt;0,IF(COUNTIF(Invoices!AE:AF,A1128)&lt;&gt;0,SUMIF(Invoices!AE:AF,A1128,Invoices!AF:AF)/COUNTIF(Invoices!AE:AF,A1128),0),IF(COUNTIF(Invoices!AG:AH,A1128)&lt;&gt;0,IF(COUNTIF(Invoices!AG:AH,A1128)&lt;&gt;0,SUMIF(Invoices!AG:AH,A1128,Invoices!AH:AH)/COUNTIF(Invoices!AG:AH,A1128),0),IF(COUNTIF(Invoices!AI:AJ,A1128)&lt;&gt;0,IF(COUNTIF(Invoices!AI:AJ,A1128)&lt;&gt;0,SUMIF(Invoices!AI:AJ,A1128,Invoices!AJ:AJ)/COUNTIF(Invoices!AI:AJ,A1128),0),IF(COUNTIF(Invoices!AK:AL,A1128)&lt;&gt;0,IF(COUNTIF(Invoices!AK:AL,A1128)&lt;&gt;0,SUMIF(Invoices!AK:AL,A1128,Invoices!AL:AL)/COUNTIF(Invoices!AK:AL,A1128),0),IF(COUNTIF(Invoices!AM:AN,A1128)&lt;&gt;0,IF(COUNTIF(Invoices!AM:AN,A1128)&lt;&gt;0,SUMIF(Invoices!AM:AN,A1128,Invoices!AN:AN)/COUNTIF(Invoices!AM:AN,A1128),0),"Not Available")))))))))))))))</f>
        <v>Not Available</v>
      </c>
    </row>
    <row r="1129" spans="1:5" ht="13" x14ac:dyDescent="0.15">
      <c r="A1129" s="6" t="s">
        <v>2348</v>
      </c>
      <c r="B1129" s="6" t="s">
        <v>2248</v>
      </c>
      <c r="C1129" s="6" t="s">
        <v>1314</v>
      </c>
      <c r="D1129" s="6" t="s">
        <v>1313</v>
      </c>
      <c r="E1129">
        <f ca="1">IF(COUNTIF(Invoices!K:L,A1129)&lt;&gt;0,IF(COUNTIF(Invoices!K:L,A1129)&lt;&gt;0,SUMIF(Invoices!K:L,A1129,Invoices!L:L)/COUNTIF(Invoices!K:L,A1129),0),IF(COUNTIF(Invoices!M:N,A1129)&lt;&gt;0,IF(COUNTIF(Invoices!M:N,A1129)&lt;&gt;0,SUMIF(Invoices!M:N,A1129,Invoices!N:N)/COUNTIF(Invoices!M:N,A1129),0),IF(COUNTIF(Invoices!O:P,A1129)&lt;&gt;0,IF(COUNTIF(Invoices!O:P,A1129)&lt;&gt;0,SUMIF(Invoices!O:P,A1129,Invoices!P:P)/COUNTIF(Invoices!O:P,A1129),0),IF(COUNTIF(Invoices!Q:R,A1129)&lt;&gt;0,IF(COUNTIF(Invoices!Q:R,A1129)&lt;&gt;0,SUMIF(Invoices!Q:R,A1129,Invoices!R:R)/COUNTIF(Invoices!Q:R,A1129),0),IF(COUNTIF(Invoices!S:T,A1129)&lt;&gt;0,IF(COUNTIF(Invoices!S:T,A1129)&lt;&gt;0,SUMIF(Invoices!S:T,A1129,Invoices!T:T)/COUNTIF(Invoices!S:T,A1129),0),IF(COUNTIF(Invoices!U:V,A1129)&lt;&gt;0,IF(COUNTIF(Invoices!U:V,A1129)&lt;&gt;0,SUMIF(Invoices!U:V,A1129,Invoices!V:V)/COUNTIF(Invoices!U:V,A1129),0),IF(COUNTIF(Invoices!W:X,A1129)&lt;&gt;0,IF(COUNTIF(Invoices!W:X,A1129)&lt;&gt;0,SUMIF(Invoices!W:X,A1129,Invoices!X:X)/COUNTIF(Invoices!W:X,A1129),0),IF(COUNTIF(Invoices!Y:Z,A1129)&lt;&gt;0,IF(COUNTIF(Invoices!Y:Z,A1129)&lt;&gt;0,SUMIF(Invoices!Y:Z,A1129,Invoices!Z:Z)/COUNTIF(Invoices!Y:Z,A1129),0),IF(COUNTIF(Invoices!AA:AB,A1129)&lt;&gt;0,IF(COUNTIF(Invoices!AA:AB,A1129)&lt;&gt;0,SUMIF(Invoices!AA:AB,A1129,Invoices!AB:AB)/COUNTIF(Invoices!AA:AB,A1129),0),IF(COUNTIF(Invoices!AC:AD,A1129)&lt;&gt;0,IF(COUNTIF(Invoices!AC:AD,A1129)&lt;&gt;0,SUMIF(Invoices!AC:AD,A1129,Invoices!AD:AD)/COUNTIF(Invoices!AC:AD,A1129),0),IF(COUNTIF(Invoices!AE:AF,A1129)&lt;&gt;0,IF(COUNTIF(Invoices!AE:AF,A1129)&lt;&gt;0,SUMIF(Invoices!AE:AF,A1129,Invoices!AF:AF)/COUNTIF(Invoices!AE:AF,A1129),0),IF(COUNTIF(Invoices!AG:AH,A1129)&lt;&gt;0,IF(COUNTIF(Invoices!AG:AH,A1129)&lt;&gt;0,SUMIF(Invoices!AG:AH,A1129,Invoices!AH:AH)/COUNTIF(Invoices!AG:AH,A1129),0),IF(COUNTIF(Invoices!AI:AJ,A1129)&lt;&gt;0,IF(COUNTIF(Invoices!AI:AJ,A1129)&lt;&gt;0,SUMIF(Invoices!AI:AJ,A1129,Invoices!AJ:AJ)/COUNTIF(Invoices!AI:AJ,A1129),0),IF(COUNTIF(Invoices!AK:AL,A1129)&lt;&gt;0,IF(COUNTIF(Invoices!AK:AL,A1129)&lt;&gt;0,SUMIF(Invoices!AK:AL,A1129,Invoices!AL:AL)/COUNTIF(Invoices!AK:AL,A1129),0),IF(COUNTIF(Invoices!AM:AN,A1129)&lt;&gt;0,IF(COUNTIF(Invoices!AM:AN,A1129)&lt;&gt;0,SUMIF(Invoices!AM:AN,A1129,Invoices!AN:AN)/COUNTIF(Invoices!AM:AN,A1129),0),"Not Available")))))))))))))))</f>
        <v>0.99</v>
      </c>
    </row>
    <row r="1130" spans="1:5" ht="13" x14ac:dyDescent="0.15">
      <c r="A1130" s="6" t="s">
        <v>2349</v>
      </c>
      <c r="B1130" s="6" t="s">
        <v>1021</v>
      </c>
      <c r="C1130" s="6" t="s">
        <v>1051</v>
      </c>
      <c r="D1130" s="6" t="s">
        <v>1021</v>
      </c>
      <c r="E1130">
        <f ca="1">IF(COUNTIF(Invoices!K:L,A1130)&lt;&gt;0,IF(COUNTIF(Invoices!K:L,A1130)&lt;&gt;0,SUMIF(Invoices!K:L,A1130,Invoices!L:L)/COUNTIF(Invoices!K:L,A1130),0),IF(COUNTIF(Invoices!M:N,A1130)&lt;&gt;0,IF(COUNTIF(Invoices!M:N,A1130)&lt;&gt;0,SUMIF(Invoices!M:N,A1130,Invoices!N:N)/COUNTIF(Invoices!M:N,A1130),0),IF(COUNTIF(Invoices!O:P,A1130)&lt;&gt;0,IF(COUNTIF(Invoices!O:P,A1130)&lt;&gt;0,SUMIF(Invoices!O:P,A1130,Invoices!P:P)/COUNTIF(Invoices!O:P,A1130),0),IF(COUNTIF(Invoices!Q:R,A1130)&lt;&gt;0,IF(COUNTIF(Invoices!Q:R,A1130)&lt;&gt;0,SUMIF(Invoices!Q:R,A1130,Invoices!R:R)/COUNTIF(Invoices!Q:R,A1130),0),IF(COUNTIF(Invoices!S:T,A1130)&lt;&gt;0,IF(COUNTIF(Invoices!S:T,A1130)&lt;&gt;0,SUMIF(Invoices!S:T,A1130,Invoices!T:T)/COUNTIF(Invoices!S:T,A1130),0),IF(COUNTIF(Invoices!U:V,A1130)&lt;&gt;0,IF(COUNTIF(Invoices!U:V,A1130)&lt;&gt;0,SUMIF(Invoices!U:V,A1130,Invoices!V:V)/COUNTIF(Invoices!U:V,A1130),0),IF(COUNTIF(Invoices!W:X,A1130)&lt;&gt;0,IF(COUNTIF(Invoices!W:X,A1130)&lt;&gt;0,SUMIF(Invoices!W:X,A1130,Invoices!X:X)/COUNTIF(Invoices!W:X,A1130),0),IF(COUNTIF(Invoices!Y:Z,A1130)&lt;&gt;0,IF(COUNTIF(Invoices!Y:Z,A1130)&lt;&gt;0,SUMIF(Invoices!Y:Z,A1130,Invoices!Z:Z)/COUNTIF(Invoices!Y:Z,A1130),0),IF(COUNTIF(Invoices!AA:AB,A1130)&lt;&gt;0,IF(COUNTIF(Invoices!AA:AB,A1130)&lt;&gt;0,SUMIF(Invoices!AA:AB,A1130,Invoices!AB:AB)/COUNTIF(Invoices!AA:AB,A1130),0),IF(COUNTIF(Invoices!AC:AD,A1130)&lt;&gt;0,IF(COUNTIF(Invoices!AC:AD,A1130)&lt;&gt;0,SUMIF(Invoices!AC:AD,A1130,Invoices!AD:AD)/COUNTIF(Invoices!AC:AD,A1130),0),IF(COUNTIF(Invoices!AE:AF,A1130)&lt;&gt;0,IF(COUNTIF(Invoices!AE:AF,A1130)&lt;&gt;0,SUMIF(Invoices!AE:AF,A1130,Invoices!AF:AF)/COUNTIF(Invoices!AE:AF,A1130),0),IF(COUNTIF(Invoices!AG:AH,A1130)&lt;&gt;0,IF(COUNTIF(Invoices!AG:AH,A1130)&lt;&gt;0,SUMIF(Invoices!AG:AH,A1130,Invoices!AH:AH)/COUNTIF(Invoices!AG:AH,A1130),0),IF(COUNTIF(Invoices!AI:AJ,A1130)&lt;&gt;0,IF(COUNTIF(Invoices!AI:AJ,A1130)&lt;&gt;0,SUMIF(Invoices!AI:AJ,A1130,Invoices!AJ:AJ)/COUNTIF(Invoices!AI:AJ,A1130),0),IF(COUNTIF(Invoices!AK:AL,A1130)&lt;&gt;0,IF(COUNTIF(Invoices!AK:AL,A1130)&lt;&gt;0,SUMIF(Invoices!AK:AL,A1130,Invoices!AL:AL)/COUNTIF(Invoices!AK:AL,A1130),0),IF(COUNTIF(Invoices!AM:AN,A1130)&lt;&gt;0,IF(COUNTIF(Invoices!AM:AN,A1130)&lt;&gt;0,SUMIF(Invoices!AM:AN,A1130,Invoices!AN:AN)/COUNTIF(Invoices!AM:AN,A1130),0),"Not Available")))))))))))))))</f>
        <v>0.99</v>
      </c>
    </row>
    <row r="1131" spans="1:5" ht="13" x14ac:dyDescent="0.15">
      <c r="A1131" s="6" t="s">
        <v>2350</v>
      </c>
      <c r="B1131" s="6" t="s">
        <v>799</v>
      </c>
      <c r="C1131" s="6" t="s">
        <v>800</v>
      </c>
      <c r="D1131" s="6" t="s">
        <v>758</v>
      </c>
      <c r="E1131">
        <f ca="1">IF(COUNTIF(Invoices!K:L,A1131)&lt;&gt;0,IF(COUNTIF(Invoices!K:L,A1131)&lt;&gt;0,SUMIF(Invoices!K:L,A1131,Invoices!L:L)/COUNTIF(Invoices!K:L,A1131),0),IF(COUNTIF(Invoices!M:N,A1131)&lt;&gt;0,IF(COUNTIF(Invoices!M:N,A1131)&lt;&gt;0,SUMIF(Invoices!M:N,A1131,Invoices!N:N)/COUNTIF(Invoices!M:N,A1131),0),IF(COUNTIF(Invoices!O:P,A1131)&lt;&gt;0,IF(COUNTIF(Invoices!O:P,A1131)&lt;&gt;0,SUMIF(Invoices!O:P,A1131,Invoices!P:P)/COUNTIF(Invoices!O:P,A1131),0),IF(COUNTIF(Invoices!Q:R,A1131)&lt;&gt;0,IF(COUNTIF(Invoices!Q:R,A1131)&lt;&gt;0,SUMIF(Invoices!Q:R,A1131,Invoices!R:R)/COUNTIF(Invoices!Q:R,A1131),0),IF(COUNTIF(Invoices!S:T,A1131)&lt;&gt;0,IF(COUNTIF(Invoices!S:T,A1131)&lt;&gt;0,SUMIF(Invoices!S:T,A1131,Invoices!T:T)/COUNTIF(Invoices!S:T,A1131),0),IF(COUNTIF(Invoices!U:V,A1131)&lt;&gt;0,IF(COUNTIF(Invoices!U:V,A1131)&lt;&gt;0,SUMIF(Invoices!U:V,A1131,Invoices!V:V)/COUNTIF(Invoices!U:V,A1131),0),IF(COUNTIF(Invoices!W:X,A1131)&lt;&gt;0,IF(COUNTIF(Invoices!W:X,A1131)&lt;&gt;0,SUMIF(Invoices!W:X,A1131,Invoices!X:X)/COUNTIF(Invoices!W:X,A1131),0),IF(COUNTIF(Invoices!Y:Z,A1131)&lt;&gt;0,IF(COUNTIF(Invoices!Y:Z,A1131)&lt;&gt;0,SUMIF(Invoices!Y:Z,A1131,Invoices!Z:Z)/COUNTIF(Invoices!Y:Z,A1131),0),IF(COUNTIF(Invoices!AA:AB,A1131)&lt;&gt;0,IF(COUNTIF(Invoices!AA:AB,A1131)&lt;&gt;0,SUMIF(Invoices!AA:AB,A1131,Invoices!AB:AB)/COUNTIF(Invoices!AA:AB,A1131),0),IF(COUNTIF(Invoices!AC:AD,A1131)&lt;&gt;0,IF(COUNTIF(Invoices!AC:AD,A1131)&lt;&gt;0,SUMIF(Invoices!AC:AD,A1131,Invoices!AD:AD)/COUNTIF(Invoices!AC:AD,A1131),0),IF(COUNTIF(Invoices!AE:AF,A1131)&lt;&gt;0,IF(COUNTIF(Invoices!AE:AF,A1131)&lt;&gt;0,SUMIF(Invoices!AE:AF,A1131,Invoices!AF:AF)/COUNTIF(Invoices!AE:AF,A1131),0),IF(COUNTIF(Invoices!AG:AH,A1131)&lt;&gt;0,IF(COUNTIF(Invoices!AG:AH,A1131)&lt;&gt;0,SUMIF(Invoices!AG:AH,A1131,Invoices!AH:AH)/COUNTIF(Invoices!AG:AH,A1131),0),IF(COUNTIF(Invoices!AI:AJ,A1131)&lt;&gt;0,IF(COUNTIF(Invoices!AI:AJ,A1131)&lt;&gt;0,SUMIF(Invoices!AI:AJ,A1131,Invoices!AJ:AJ)/COUNTIF(Invoices!AI:AJ,A1131),0),IF(COUNTIF(Invoices!AK:AL,A1131)&lt;&gt;0,IF(COUNTIF(Invoices!AK:AL,A1131)&lt;&gt;0,SUMIF(Invoices!AK:AL,A1131,Invoices!AL:AL)/COUNTIF(Invoices!AK:AL,A1131),0),IF(COUNTIF(Invoices!AM:AN,A1131)&lt;&gt;0,IF(COUNTIF(Invoices!AM:AN,A1131)&lt;&gt;0,SUMIF(Invoices!AM:AN,A1131,Invoices!AN:AN)/COUNTIF(Invoices!AM:AN,A1131),0),"Not Available")))))))))))))))</f>
        <v>0.99</v>
      </c>
    </row>
    <row r="1132" spans="1:5" ht="13" x14ac:dyDescent="0.15">
      <c r="A1132" s="6" t="s">
        <v>2351</v>
      </c>
      <c r="B1132" s="6" t="s">
        <v>1769</v>
      </c>
      <c r="C1132" s="6" t="s">
        <v>586</v>
      </c>
      <c r="D1132" s="6" t="s">
        <v>587</v>
      </c>
      <c r="E1132">
        <f ca="1">IF(COUNTIF(Invoices!K:L,A1132)&lt;&gt;0,IF(COUNTIF(Invoices!K:L,A1132)&lt;&gt;0,SUMIF(Invoices!K:L,A1132,Invoices!L:L)/COUNTIF(Invoices!K:L,A1132),0),IF(COUNTIF(Invoices!M:N,A1132)&lt;&gt;0,IF(COUNTIF(Invoices!M:N,A1132)&lt;&gt;0,SUMIF(Invoices!M:N,A1132,Invoices!N:N)/COUNTIF(Invoices!M:N,A1132),0),IF(COUNTIF(Invoices!O:P,A1132)&lt;&gt;0,IF(COUNTIF(Invoices!O:P,A1132)&lt;&gt;0,SUMIF(Invoices!O:P,A1132,Invoices!P:P)/COUNTIF(Invoices!O:P,A1132),0),IF(COUNTIF(Invoices!Q:R,A1132)&lt;&gt;0,IF(COUNTIF(Invoices!Q:R,A1132)&lt;&gt;0,SUMIF(Invoices!Q:R,A1132,Invoices!R:R)/COUNTIF(Invoices!Q:R,A1132),0),IF(COUNTIF(Invoices!S:T,A1132)&lt;&gt;0,IF(COUNTIF(Invoices!S:T,A1132)&lt;&gt;0,SUMIF(Invoices!S:T,A1132,Invoices!T:T)/COUNTIF(Invoices!S:T,A1132),0),IF(COUNTIF(Invoices!U:V,A1132)&lt;&gt;0,IF(COUNTIF(Invoices!U:V,A1132)&lt;&gt;0,SUMIF(Invoices!U:V,A1132,Invoices!V:V)/COUNTIF(Invoices!U:V,A1132),0),IF(COUNTIF(Invoices!W:X,A1132)&lt;&gt;0,IF(COUNTIF(Invoices!W:X,A1132)&lt;&gt;0,SUMIF(Invoices!W:X,A1132,Invoices!X:X)/COUNTIF(Invoices!W:X,A1132),0),IF(COUNTIF(Invoices!Y:Z,A1132)&lt;&gt;0,IF(COUNTIF(Invoices!Y:Z,A1132)&lt;&gt;0,SUMIF(Invoices!Y:Z,A1132,Invoices!Z:Z)/COUNTIF(Invoices!Y:Z,A1132),0),IF(COUNTIF(Invoices!AA:AB,A1132)&lt;&gt;0,IF(COUNTIF(Invoices!AA:AB,A1132)&lt;&gt;0,SUMIF(Invoices!AA:AB,A1132,Invoices!AB:AB)/COUNTIF(Invoices!AA:AB,A1132),0),IF(COUNTIF(Invoices!AC:AD,A1132)&lt;&gt;0,IF(COUNTIF(Invoices!AC:AD,A1132)&lt;&gt;0,SUMIF(Invoices!AC:AD,A1132,Invoices!AD:AD)/COUNTIF(Invoices!AC:AD,A1132),0),IF(COUNTIF(Invoices!AE:AF,A1132)&lt;&gt;0,IF(COUNTIF(Invoices!AE:AF,A1132)&lt;&gt;0,SUMIF(Invoices!AE:AF,A1132,Invoices!AF:AF)/COUNTIF(Invoices!AE:AF,A1132),0),IF(COUNTIF(Invoices!AG:AH,A1132)&lt;&gt;0,IF(COUNTIF(Invoices!AG:AH,A1132)&lt;&gt;0,SUMIF(Invoices!AG:AH,A1132,Invoices!AH:AH)/COUNTIF(Invoices!AG:AH,A1132),0),IF(COUNTIF(Invoices!AI:AJ,A1132)&lt;&gt;0,IF(COUNTIF(Invoices!AI:AJ,A1132)&lt;&gt;0,SUMIF(Invoices!AI:AJ,A1132,Invoices!AJ:AJ)/COUNTIF(Invoices!AI:AJ,A1132),0),IF(COUNTIF(Invoices!AK:AL,A1132)&lt;&gt;0,IF(COUNTIF(Invoices!AK:AL,A1132)&lt;&gt;0,SUMIF(Invoices!AK:AL,A1132,Invoices!AL:AL)/COUNTIF(Invoices!AK:AL,A1132),0),IF(COUNTIF(Invoices!AM:AN,A1132)&lt;&gt;0,IF(COUNTIF(Invoices!AM:AN,A1132)&lt;&gt;0,SUMIF(Invoices!AM:AN,A1132,Invoices!AN:AN)/COUNTIF(Invoices!AM:AN,A1132),0),"Not Available")))))))))))))))</f>
        <v>0.99</v>
      </c>
    </row>
    <row r="1133" spans="1:5" ht="13" x14ac:dyDescent="0.15">
      <c r="A1133" s="6" t="s">
        <v>2352</v>
      </c>
      <c r="B1133" s="6" t="s">
        <v>1208</v>
      </c>
      <c r="C1133" s="6" t="s">
        <v>2353</v>
      </c>
      <c r="D1133" s="6" t="s">
        <v>1210</v>
      </c>
      <c r="E1133">
        <f ca="1">IF(COUNTIF(Invoices!K:L,A1133)&lt;&gt;0,IF(COUNTIF(Invoices!K:L,A1133)&lt;&gt;0,SUMIF(Invoices!K:L,A1133,Invoices!L:L)/COUNTIF(Invoices!K:L,A1133),0),IF(COUNTIF(Invoices!M:N,A1133)&lt;&gt;0,IF(COUNTIF(Invoices!M:N,A1133)&lt;&gt;0,SUMIF(Invoices!M:N,A1133,Invoices!N:N)/COUNTIF(Invoices!M:N,A1133),0),IF(COUNTIF(Invoices!O:P,A1133)&lt;&gt;0,IF(COUNTIF(Invoices!O:P,A1133)&lt;&gt;0,SUMIF(Invoices!O:P,A1133,Invoices!P:P)/COUNTIF(Invoices!O:P,A1133),0),IF(COUNTIF(Invoices!Q:R,A1133)&lt;&gt;0,IF(COUNTIF(Invoices!Q:R,A1133)&lt;&gt;0,SUMIF(Invoices!Q:R,A1133,Invoices!R:R)/COUNTIF(Invoices!Q:R,A1133),0),IF(COUNTIF(Invoices!S:T,A1133)&lt;&gt;0,IF(COUNTIF(Invoices!S:T,A1133)&lt;&gt;0,SUMIF(Invoices!S:T,A1133,Invoices!T:T)/COUNTIF(Invoices!S:T,A1133),0),IF(COUNTIF(Invoices!U:V,A1133)&lt;&gt;0,IF(COUNTIF(Invoices!U:V,A1133)&lt;&gt;0,SUMIF(Invoices!U:V,A1133,Invoices!V:V)/COUNTIF(Invoices!U:V,A1133),0),IF(COUNTIF(Invoices!W:X,A1133)&lt;&gt;0,IF(COUNTIF(Invoices!W:X,A1133)&lt;&gt;0,SUMIF(Invoices!W:X,A1133,Invoices!X:X)/COUNTIF(Invoices!W:X,A1133),0),IF(COUNTIF(Invoices!Y:Z,A1133)&lt;&gt;0,IF(COUNTIF(Invoices!Y:Z,A1133)&lt;&gt;0,SUMIF(Invoices!Y:Z,A1133,Invoices!Z:Z)/COUNTIF(Invoices!Y:Z,A1133),0),IF(COUNTIF(Invoices!AA:AB,A1133)&lt;&gt;0,IF(COUNTIF(Invoices!AA:AB,A1133)&lt;&gt;0,SUMIF(Invoices!AA:AB,A1133,Invoices!AB:AB)/COUNTIF(Invoices!AA:AB,A1133),0),IF(COUNTIF(Invoices!AC:AD,A1133)&lt;&gt;0,IF(COUNTIF(Invoices!AC:AD,A1133)&lt;&gt;0,SUMIF(Invoices!AC:AD,A1133,Invoices!AD:AD)/COUNTIF(Invoices!AC:AD,A1133),0),IF(COUNTIF(Invoices!AE:AF,A1133)&lt;&gt;0,IF(COUNTIF(Invoices!AE:AF,A1133)&lt;&gt;0,SUMIF(Invoices!AE:AF,A1133,Invoices!AF:AF)/COUNTIF(Invoices!AE:AF,A1133),0),IF(COUNTIF(Invoices!AG:AH,A1133)&lt;&gt;0,IF(COUNTIF(Invoices!AG:AH,A1133)&lt;&gt;0,SUMIF(Invoices!AG:AH,A1133,Invoices!AH:AH)/COUNTIF(Invoices!AG:AH,A1133),0),IF(COUNTIF(Invoices!AI:AJ,A1133)&lt;&gt;0,IF(COUNTIF(Invoices!AI:AJ,A1133)&lt;&gt;0,SUMIF(Invoices!AI:AJ,A1133,Invoices!AJ:AJ)/COUNTIF(Invoices!AI:AJ,A1133),0),IF(COUNTIF(Invoices!AK:AL,A1133)&lt;&gt;0,IF(COUNTIF(Invoices!AK:AL,A1133)&lt;&gt;0,SUMIF(Invoices!AK:AL,A1133,Invoices!AL:AL)/COUNTIF(Invoices!AK:AL,A1133),0),IF(COUNTIF(Invoices!AM:AN,A1133)&lt;&gt;0,IF(COUNTIF(Invoices!AM:AN,A1133)&lt;&gt;0,SUMIF(Invoices!AM:AN,A1133,Invoices!AN:AN)/COUNTIF(Invoices!AM:AN,A1133),0),"Not Available")))))))))))))))</f>
        <v>0.99</v>
      </c>
    </row>
    <row r="1134" spans="1:5" ht="13" x14ac:dyDescent="0.15">
      <c r="A1134" s="6" t="s">
        <v>2354</v>
      </c>
      <c r="B1134" s="6" t="s">
        <v>2355</v>
      </c>
      <c r="C1134" s="6" t="s">
        <v>1628</v>
      </c>
      <c r="D1134" s="6" t="s">
        <v>1629</v>
      </c>
      <c r="E1134">
        <f ca="1">IF(COUNTIF(Invoices!K:L,A1134)&lt;&gt;0,IF(COUNTIF(Invoices!K:L,A1134)&lt;&gt;0,SUMIF(Invoices!K:L,A1134,Invoices!L:L)/COUNTIF(Invoices!K:L,A1134),0),IF(COUNTIF(Invoices!M:N,A1134)&lt;&gt;0,IF(COUNTIF(Invoices!M:N,A1134)&lt;&gt;0,SUMIF(Invoices!M:N,A1134,Invoices!N:N)/COUNTIF(Invoices!M:N,A1134),0),IF(COUNTIF(Invoices!O:P,A1134)&lt;&gt;0,IF(COUNTIF(Invoices!O:P,A1134)&lt;&gt;0,SUMIF(Invoices!O:P,A1134,Invoices!P:P)/COUNTIF(Invoices!O:P,A1134),0),IF(COUNTIF(Invoices!Q:R,A1134)&lt;&gt;0,IF(COUNTIF(Invoices!Q:R,A1134)&lt;&gt;0,SUMIF(Invoices!Q:R,A1134,Invoices!R:R)/COUNTIF(Invoices!Q:R,A1134),0),IF(COUNTIF(Invoices!S:T,A1134)&lt;&gt;0,IF(COUNTIF(Invoices!S:T,A1134)&lt;&gt;0,SUMIF(Invoices!S:T,A1134,Invoices!T:T)/COUNTIF(Invoices!S:T,A1134),0),IF(COUNTIF(Invoices!U:V,A1134)&lt;&gt;0,IF(COUNTIF(Invoices!U:V,A1134)&lt;&gt;0,SUMIF(Invoices!U:V,A1134,Invoices!V:V)/COUNTIF(Invoices!U:V,A1134),0),IF(COUNTIF(Invoices!W:X,A1134)&lt;&gt;0,IF(COUNTIF(Invoices!W:X,A1134)&lt;&gt;0,SUMIF(Invoices!W:X,A1134,Invoices!X:X)/COUNTIF(Invoices!W:X,A1134),0),IF(COUNTIF(Invoices!Y:Z,A1134)&lt;&gt;0,IF(COUNTIF(Invoices!Y:Z,A1134)&lt;&gt;0,SUMIF(Invoices!Y:Z,A1134,Invoices!Z:Z)/COUNTIF(Invoices!Y:Z,A1134),0),IF(COUNTIF(Invoices!AA:AB,A1134)&lt;&gt;0,IF(COUNTIF(Invoices!AA:AB,A1134)&lt;&gt;0,SUMIF(Invoices!AA:AB,A1134,Invoices!AB:AB)/COUNTIF(Invoices!AA:AB,A1134),0),IF(COUNTIF(Invoices!AC:AD,A1134)&lt;&gt;0,IF(COUNTIF(Invoices!AC:AD,A1134)&lt;&gt;0,SUMIF(Invoices!AC:AD,A1134,Invoices!AD:AD)/COUNTIF(Invoices!AC:AD,A1134),0),IF(COUNTIF(Invoices!AE:AF,A1134)&lt;&gt;0,IF(COUNTIF(Invoices!AE:AF,A1134)&lt;&gt;0,SUMIF(Invoices!AE:AF,A1134,Invoices!AF:AF)/COUNTIF(Invoices!AE:AF,A1134),0),IF(COUNTIF(Invoices!AG:AH,A1134)&lt;&gt;0,IF(COUNTIF(Invoices!AG:AH,A1134)&lt;&gt;0,SUMIF(Invoices!AG:AH,A1134,Invoices!AH:AH)/COUNTIF(Invoices!AG:AH,A1134),0),IF(COUNTIF(Invoices!AI:AJ,A1134)&lt;&gt;0,IF(COUNTIF(Invoices!AI:AJ,A1134)&lt;&gt;0,SUMIF(Invoices!AI:AJ,A1134,Invoices!AJ:AJ)/COUNTIF(Invoices!AI:AJ,A1134),0),IF(COUNTIF(Invoices!AK:AL,A1134)&lt;&gt;0,IF(COUNTIF(Invoices!AK:AL,A1134)&lt;&gt;0,SUMIF(Invoices!AK:AL,A1134,Invoices!AL:AL)/COUNTIF(Invoices!AK:AL,A1134),0),IF(COUNTIF(Invoices!AM:AN,A1134)&lt;&gt;0,IF(COUNTIF(Invoices!AM:AN,A1134)&lt;&gt;0,SUMIF(Invoices!AM:AN,A1134,Invoices!AN:AN)/COUNTIF(Invoices!AM:AN,A1134),0),"Not Available")))))))))))))))</f>
        <v>0.99</v>
      </c>
    </row>
    <row r="1135" spans="1:5" ht="13" x14ac:dyDescent="0.15">
      <c r="A1135" s="6" t="s">
        <v>2356</v>
      </c>
      <c r="B1135" s="6" t="s">
        <v>2357</v>
      </c>
      <c r="C1135" s="6" t="s">
        <v>1628</v>
      </c>
      <c r="D1135" s="6" t="s">
        <v>1629</v>
      </c>
      <c r="E1135">
        <f ca="1">IF(COUNTIF(Invoices!K:L,A1135)&lt;&gt;0,IF(COUNTIF(Invoices!K:L,A1135)&lt;&gt;0,SUMIF(Invoices!K:L,A1135,Invoices!L:L)/COUNTIF(Invoices!K:L,A1135),0),IF(COUNTIF(Invoices!M:N,A1135)&lt;&gt;0,IF(COUNTIF(Invoices!M:N,A1135)&lt;&gt;0,SUMIF(Invoices!M:N,A1135,Invoices!N:N)/COUNTIF(Invoices!M:N,A1135),0),IF(COUNTIF(Invoices!O:P,A1135)&lt;&gt;0,IF(COUNTIF(Invoices!O:P,A1135)&lt;&gt;0,SUMIF(Invoices!O:P,A1135,Invoices!P:P)/COUNTIF(Invoices!O:P,A1135),0),IF(COUNTIF(Invoices!Q:R,A1135)&lt;&gt;0,IF(COUNTIF(Invoices!Q:R,A1135)&lt;&gt;0,SUMIF(Invoices!Q:R,A1135,Invoices!R:R)/COUNTIF(Invoices!Q:R,A1135),0),IF(COUNTIF(Invoices!S:T,A1135)&lt;&gt;0,IF(COUNTIF(Invoices!S:T,A1135)&lt;&gt;0,SUMIF(Invoices!S:T,A1135,Invoices!T:T)/COUNTIF(Invoices!S:T,A1135),0),IF(COUNTIF(Invoices!U:V,A1135)&lt;&gt;0,IF(COUNTIF(Invoices!U:V,A1135)&lt;&gt;0,SUMIF(Invoices!U:V,A1135,Invoices!V:V)/COUNTIF(Invoices!U:V,A1135),0),IF(COUNTIF(Invoices!W:X,A1135)&lt;&gt;0,IF(COUNTIF(Invoices!W:X,A1135)&lt;&gt;0,SUMIF(Invoices!W:X,A1135,Invoices!X:X)/COUNTIF(Invoices!W:X,A1135),0),IF(COUNTIF(Invoices!Y:Z,A1135)&lt;&gt;0,IF(COUNTIF(Invoices!Y:Z,A1135)&lt;&gt;0,SUMIF(Invoices!Y:Z,A1135,Invoices!Z:Z)/COUNTIF(Invoices!Y:Z,A1135),0),IF(COUNTIF(Invoices!AA:AB,A1135)&lt;&gt;0,IF(COUNTIF(Invoices!AA:AB,A1135)&lt;&gt;0,SUMIF(Invoices!AA:AB,A1135,Invoices!AB:AB)/COUNTIF(Invoices!AA:AB,A1135),0),IF(COUNTIF(Invoices!AC:AD,A1135)&lt;&gt;0,IF(COUNTIF(Invoices!AC:AD,A1135)&lt;&gt;0,SUMIF(Invoices!AC:AD,A1135,Invoices!AD:AD)/COUNTIF(Invoices!AC:AD,A1135),0),IF(COUNTIF(Invoices!AE:AF,A1135)&lt;&gt;0,IF(COUNTIF(Invoices!AE:AF,A1135)&lt;&gt;0,SUMIF(Invoices!AE:AF,A1135,Invoices!AF:AF)/COUNTIF(Invoices!AE:AF,A1135),0),IF(COUNTIF(Invoices!AG:AH,A1135)&lt;&gt;0,IF(COUNTIF(Invoices!AG:AH,A1135)&lt;&gt;0,SUMIF(Invoices!AG:AH,A1135,Invoices!AH:AH)/COUNTIF(Invoices!AG:AH,A1135),0),IF(COUNTIF(Invoices!AI:AJ,A1135)&lt;&gt;0,IF(COUNTIF(Invoices!AI:AJ,A1135)&lt;&gt;0,SUMIF(Invoices!AI:AJ,A1135,Invoices!AJ:AJ)/COUNTIF(Invoices!AI:AJ,A1135),0),IF(COUNTIF(Invoices!AK:AL,A1135)&lt;&gt;0,IF(COUNTIF(Invoices!AK:AL,A1135)&lt;&gt;0,SUMIF(Invoices!AK:AL,A1135,Invoices!AL:AL)/COUNTIF(Invoices!AK:AL,A1135),0),IF(COUNTIF(Invoices!AM:AN,A1135)&lt;&gt;0,IF(COUNTIF(Invoices!AM:AN,A1135)&lt;&gt;0,SUMIF(Invoices!AM:AN,A1135,Invoices!AN:AN)/COUNTIF(Invoices!AM:AN,A1135),0),"Not Available")))))))))))))))</f>
        <v>0.99</v>
      </c>
    </row>
    <row r="1136" spans="1:5" ht="13" x14ac:dyDescent="0.15">
      <c r="A1136" s="6" t="s">
        <v>2358</v>
      </c>
      <c r="B1136" s="6" t="s">
        <v>2359</v>
      </c>
      <c r="C1136" s="6" t="s">
        <v>1033</v>
      </c>
      <c r="D1136" s="6" t="s">
        <v>1034</v>
      </c>
      <c r="E1136">
        <f ca="1">IF(COUNTIF(Invoices!K:L,A1136)&lt;&gt;0,IF(COUNTIF(Invoices!K:L,A1136)&lt;&gt;0,SUMIF(Invoices!K:L,A1136,Invoices!L:L)/COUNTIF(Invoices!K:L,A1136),0),IF(COUNTIF(Invoices!M:N,A1136)&lt;&gt;0,IF(COUNTIF(Invoices!M:N,A1136)&lt;&gt;0,SUMIF(Invoices!M:N,A1136,Invoices!N:N)/COUNTIF(Invoices!M:N,A1136),0),IF(COUNTIF(Invoices!O:P,A1136)&lt;&gt;0,IF(COUNTIF(Invoices!O:P,A1136)&lt;&gt;0,SUMIF(Invoices!O:P,A1136,Invoices!P:P)/COUNTIF(Invoices!O:P,A1136),0),IF(COUNTIF(Invoices!Q:R,A1136)&lt;&gt;0,IF(COUNTIF(Invoices!Q:R,A1136)&lt;&gt;0,SUMIF(Invoices!Q:R,A1136,Invoices!R:R)/COUNTIF(Invoices!Q:R,A1136),0),IF(COUNTIF(Invoices!S:T,A1136)&lt;&gt;0,IF(COUNTIF(Invoices!S:T,A1136)&lt;&gt;0,SUMIF(Invoices!S:T,A1136,Invoices!T:T)/COUNTIF(Invoices!S:T,A1136),0),IF(COUNTIF(Invoices!U:V,A1136)&lt;&gt;0,IF(COUNTIF(Invoices!U:V,A1136)&lt;&gt;0,SUMIF(Invoices!U:V,A1136,Invoices!V:V)/COUNTIF(Invoices!U:V,A1136),0),IF(COUNTIF(Invoices!W:X,A1136)&lt;&gt;0,IF(COUNTIF(Invoices!W:X,A1136)&lt;&gt;0,SUMIF(Invoices!W:X,A1136,Invoices!X:X)/COUNTIF(Invoices!W:X,A1136),0),IF(COUNTIF(Invoices!Y:Z,A1136)&lt;&gt;0,IF(COUNTIF(Invoices!Y:Z,A1136)&lt;&gt;0,SUMIF(Invoices!Y:Z,A1136,Invoices!Z:Z)/COUNTIF(Invoices!Y:Z,A1136),0),IF(COUNTIF(Invoices!AA:AB,A1136)&lt;&gt;0,IF(COUNTIF(Invoices!AA:AB,A1136)&lt;&gt;0,SUMIF(Invoices!AA:AB,A1136,Invoices!AB:AB)/COUNTIF(Invoices!AA:AB,A1136),0),IF(COUNTIF(Invoices!AC:AD,A1136)&lt;&gt;0,IF(COUNTIF(Invoices!AC:AD,A1136)&lt;&gt;0,SUMIF(Invoices!AC:AD,A1136,Invoices!AD:AD)/COUNTIF(Invoices!AC:AD,A1136),0),IF(COUNTIF(Invoices!AE:AF,A1136)&lt;&gt;0,IF(COUNTIF(Invoices!AE:AF,A1136)&lt;&gt;0,SUMIF(Invoices!AE:AF,A1136,Invoices!AF:AF)/COUNTIF(Invoices!AE:AF,A1136),0),IF(COUNTIF(Invoices!AG:AH,A1136)&lt;&gt;0,IF(COUNTIF(Invoices!AG:AH,A1136)&lt;&gt;0,SUMIF(Invoices!AG:AH,A1136,Invoices!AH:AH)/COUNTIF(Invoices!AG:AH,A1136),0),IF(COUNTIF(Invoices!AI:AJ,A1136)&lt;&gt;0,IF(COUNTIF(Invoices!AI:AJ,A1136)&lt;&gt;0,SUMIF(Invoices!AI:AJ,A1136,Invoices!AJ:AJ)/COUNTIF(Invoices!AI:AJ,A1136),0),IF(COUNTIF(Invoices!AK:AL,A1136)&lt;&gt;0,IF(COUNTIF(Invoices!AK:AL,A1136)&lt;&gt;0,SUMIF(Invoices!AK:AL,A1136,Invoices!AL:AL)/COUNTIF(Invoices!AK:AL,A1136),0),IF(COUNTIF(Invoices!AM:AN,A1136)&lt;&gt;0,IF(COUNTIF(Invoices!AM:AN,A1136)&lt;&gt;0,SUMIF(Invoices!AM:AN,A1136,Invoices!AN:AN)/COUNTIF(Invoices!AM:AN,A1136),0),"Not Available")))))))))))))))</f>
        <v>0.99</v>
      </c>
    </row>
    <row r="1137" spans="1:5" ht="13" x14ac:dyDescent="0.15">
      <c r="A1137" s="6" t="s">
        <v>2360</v>
      </c>
      <c r="B1137" s="6" t="s">
        <v>1449</v>
      </c>
      <c r="C1137" s="6" t="s">
        <v>570</v>
      </c>
      <c r="D1137" s="6" t="s">
        <v>570</v>
      </c>
      <c r="E1137" t="str">
        <f>IF(COUNTIF(Invoices!K:L,A1137)&lt;&gt;0,IF(COUNTIF(Invoices!K:L,A1137)&lt;&gt;0,SUMIF(Invoices!K:L,A1137,Invoices!L:L)/COUNTIF(Invoices!K:L,A1137),0),IF(COUNTIF(Invoices!M:N,A1137)&lt;&gt;0,IF(COUNTIF(Invoices!M:N,A1137)&lt;&gt;0,SUMIF(Invoices!M:N,A1137,Invoices!N:N)/COUNTIF(Invoices!M:N,A1137),0),IF(COUNTIF(Invoices!O:P,A1137)&lt;&gt;0,IF(COUNTIF(Invoices!O:P,A1137)&lt;&gt;0,SUMIF(Invoices!O:P,A1137,Invoices!P:P)/COUNTIF(Invoices!O:P,A1137),0),IF(COUNTIF(Invoices!Q:R,A1137)&lt;&gt;0,IF(COUNTIF(Invoices!Q:R,A1137)&lt;&gt;0,SUMIF(Invoices!Q:R,A1137,Invoices!R:R)/COUNTIF(Invoices!Q:R,A1137),0),IF(COUNTIF(Invoices!S:T,A1137)&lt;&gt;0,IF(COUNTIF(Invoices!S:T,A1137)&lt;&gt;0,SUMIF(Invoices!S:T,A1137,Invoices!T:T)/COUNTIF(Invoices!S:T,A1137),0),IF(COUNTIF(Invoices!U:V,A1137)&lt;&gt;0,IF(COUNTIF(Invoices!U:V,A1137)&lt;&gt;0,SUMIF(Invoices!U:V,A1137,Invoices!V:V)/COUNTIF(Invoices!U:V,A1137),0),IF(COUNTIF(Invoices!W:X,A1137)&lt;&gt;0,IF(COUNTIF(Invoices!W:X,A1137)&lt;&gt;0,SUMIF(Invoices!W:X,A1137,Invoices!X:X)/COUNTIF(Invoices!W:X,A1137),0),IF(COUNTIF(Invoices!Y:Z,A1137)&lt;&gt;0,IF(COUNTIF(Invoices!Y:Z,A1137)&lt;&gt;0,SUMIF(Invoices!Y:Z,A1137,Invoices!Z:Z)/COUNTIF(Invoices!Y:Z,A1137),0),IF(COUNTIF(Invoices!AA:AB,A1137)&lt;&gt;0,IF(COUNTIF(Invoices!AA:AB,A1137)&lt;&gt;0,SUMIF(Invoices!AA:AB,A1137,Invoices!AB:AB)/COUNTIF(Invoices!AA:AB,A1137),0),IF(COUNTIF(Invoices!AC:AD,A1137)&lt;&gt;0,IF(COUNTIF(Invoices!AC:AD,A1137)&lt;&gt;0,SUMIF(Invoices!AC:AD,A1137,Invoices!AD:AD)/COUNTIF(Invoices!AC:AD,A1137),0),IF(COUNTIF(Invoices!AE:AF,A1137)&lt;&gt;0,IF(COUNTIF(Invoices!AE:AF,A1137)&lt;&gt;0,SUMIF(Invoices!AE:AF,A1137,Invoices!AF:AF)/COUNTIF(Invoices!AE:AF,A1137),0),IF(COUNTIF(Invoices!AG:AH,A1137)&lt;&gt;0,IF(COUNTIF(Invoices!AG:AH,A1137)&lt;&gt;0,SUMIF(Invoices!AG:AH,A1137,Invoices!AH:AH)/COUNTIF(Invoices!AG:AH,A1137),0),IF(COUNTIF(Invoices!AI:AJ,A1137)&lt;&gt;0,IF(COUNTIF(Invoices!AI:AJ,A1137)&lt;&gt;0,SUMIF(Invoices!AI:AJ,A1137,Invoices!AJ:AJ)/COUNTIF(Invoices!AI:AJ,A1137),0),IF(COUNTIF(Invoices!AK:AL,A1137)&lt;&gt;0,IF(COUNTIF(Invoices!AK:AL,A1137)&lt;&gt;0,SUMIF(Invoices!AK:AL,A1137,Invoices!AL:AL)/COUNTIF(Invoices!AK:AL,A1137),0),IF(COUNTIF(Invoices!AM:AN,A1137)&lt;&gt;0,IF(COUNTIF(Invoices!AM:AN,A1137)&lt;&gt;0,SUMIF(Invoices!AM:AN,A1137,Invoices!AN:AN)/COUNTIF(Invoices!AM:AN,A1137),0),"Not Available")))))))))))))))</f>
        <v>Not Available</v>
      </c>
    </row>
    <row r="1138" spans="1:5" ht="13" x14ac:dyDescent="0.15">
      <c r="A1138" s="6" t="s">
        <v>2361</v>
      </c>
      <c r="B1138" s="6" t="s">
        <v>2362</v>
      </c>
      <c r="C1138" s="6" t="s">
        <v>1659</v>
      </c>
      <c r="D1138" s="6" t="s">
        <v>681</v>
      </c>
      <c r="E1138" t="str">
        <f>IF(COUNTIF(Invoices!K:L,A1138)&lt;&gt;0,IF(COUNTIF(Invoices!K:L,A1138)&lt;&gt;0,SUMIF(Invoices!K:L,A1138,Invoices!L:L)/COUNTIF(Invoices!K:L,A1138),0),IF(COUNTIF(Invoices!M:N,A1138)&lt;&gt;0,IF(COUNTIF(Invoices!M:N,A1138)&lt;&gt;0,SUMIF(Invoices!M:N,A1138,Invoices!N:N)/COUNTIF(Invoices!M:N,A1138),0),IF(COUNTIF(Invoices!O:P,A1138)&lt;&gt;0,IF(COUNTIF(Invoices!O:P,A1138)&lt;&gt;0,SUMIF(Invoices!O:P,A1138,Invoices!P:P)/COUNTIF(Invoices!O:P,A1138),0),IF(COUNTIF(Invoices!Q:R,A1138)&lt;&gt;0,IF(COUNTIF(Invoices!Q:R,A1138)&lt;&gt;0,SUMIF(Invoices!Q:R,A1138,Invoices!R:R)/COUNTIF(Invoices!Q:R,A1138),0),IF(COUNTIF(Invoices!S:T,A1138)&lt;&gt;0,IF(COUNTIF(Invoices!S:T,A1138)&lt;&gt;0,SUMIF(Invoices!S:T,A1138,Invoices!T:T)/COUNTIF(Invoices!S:T,A1138),0),IF(COUNTIF(Invoices!U:V,A1138)&lt;&gt;0,IF(COUNTIF(Invoices!U:V,A1138)&lt;&gt;0,SUMIF(Invoices!U:V,A1138,Invoices!V:V)/COUNTIF(Invoices!U:V,A1138),0),IF(COUNTIF(Invoices!W:X,A1138)&lt;&gt;0,IF(COUNTIF(Invoices!W:X,A1138)&lt;&gt;0,SUMIF(Invoices!W:X,A1138,Invoices!X:X)/COUNTIF(Invoices!W:X,A1138),0),IF(COUNTIF(Invoices!Y:Z,A1138)&lt;&gt;0,IF(COUNTIF(Invoices!Y:Z,A1138)&lt;&gt;0,SUMIF(Invoices!Y:Z,A1138,Invoices!Z:Z)/COUNTIF(Invoices!Y:Z,A1138),0),IF(COUNTIF(Invoices!AA:AB,A1138)&lt;&gt;0,IF(COUNTIF(Invoices!AA:AB,A1138)&lt;&gt;0,SUMIF(Invoices!AA:AB,A1138,Invoices!AB:AB)/COUNTIF(Invoices!AA:AB,A1138),0),IF(COUNTIF(Invoices!AC:AD,A1138)&lt;&gt;0,IF(COUNTIF(Invoices!AC:AD,A1138)&lt;&gt;0,SUMIF(Invoices!AC:AD,A1138,Invoices!AD:AD)/COUNTIF(Invoices!AC:AD,A1138),0),IF(COUNTIF(Invoices!AE:AF,A1138)&lt;&gt;0,IF(COUNTIF(Invoices!AE:AF,A1138)&lt;&gt;0,SUMIF(Invoices!AE:AF,A1138,Invoices!AF:AF)/COUNTIF(Invoices!AE:AF,A1138),0),IF(COUNTIF(Invoices!AG:AH,A1138)&lt;&gt;0,IF(COUNTIF(Invoices!AG:AH,A1138)&lt;&gt;0,SUMIF(Invoices!AG:AH,A1138,Invoices!AH:AH)/COUNTIF(Invoices!AG:AH,A1138),0),IF(COUNTIF(Invoices!AI:AJ,A1138)&lt;&gt;0,IF(COUNTIF(Invoices!AI:AJ,A1138)&lt;&gt;0,SUMIF(Invoices!AI:AJ,A1138,Invoices!AJ:AJ)/COUNTIF(Invoices!AI:AJ,A1138),0),IF(COUNTIF(Invoices!AK:AL,A1138)&lt;&gt;0,IF(COUNTIF(Invoices!AK:AL,A1138)&lt;&gt;0,SUMIF(Invoices!AK:AL,A1138,Invoices!AL:AL)/COUNTIF(Invoices!AK:AL,A1138),0),IF(COUNTIF(Invoices!AM:AN,A1138)&lt;&gt;0,IF(COUNTIF(Invoices!AM:AN,A1138)&lt;&gt;0,SUMIF(Invoices!AM:AN,A1138,Invoices!AN:AN)/COUNTIF(Invoices!AM:AN,A1138),0),"Not Available")))))))))))))))</f>
        <v>Not Available</v>
      </c>
    </row>
    <row r="1139" spans="1:5" ht="13" x14ac:dyDescent="0.15">
      <c r="A1139" s="6" t="s">
        <v>2363</v>
      </c>
      <c r="C1139" s="6" t="s">
        <v>746</v>
      </c>
      <c r="D1139" s="6" t="s">
        <v>742</v>
      </c>
      <c r="E1139" t="str">
        <f>IF(COUNTIF(Invoices!K:L,A1139)&lt;&gt;0,IF(COUNTIF(Invoices!K:L,A1139)&lt;&gt;0,SUMIF(Invoices!K:L,A1139,Invoices!L:L)/COUNTIF(Invoices!K:L,A1139),0),IF(COUNTIF(Invoices!M:N,A1139)&lt;&gt;0,IF(COUNTIF(Invoices!M:N,A1139)&lt;&gt;0,SUMIF(Invoices!M:N,A1139,Invoices!N:N)/COUNTIF(Invoices!M:N,A1139),0),IF(COUNTIF(Invoices!O:P,A1139)&lt;&gt;0,IF(COUNTIF(Invoices!O:P,A1139)&lt;&gt;0,SUMIF(Invoices!O:P,A1139,Invoices!P:P)/COUNTIF(Invoices!O:P,A1139),0),IF(COUNTIF(Invoices!Q:R,A1139)&lt;&gt;0,IF(COUNTIF(Invoices!Q:R,A1139)&lt;&gt;0,SUMIF(Invoices!Q:R,A1139,Invoices!R:R)/COUNTIF(Invoices!Q:R,A1139),0),IF(COUNTIF(Invoices!S:T,A1139)&lt;&gt;0,IF(COUNTIF(Invoices!S:T,A1139)&lt;&gt;0,SUMIF(Invoices!S:T,A1139,Invoices!T:T)/COUNTIF(Invoices!S:T,A1139),0),IF(COUNTIF(Invoices!U:V,A1139)&lt;&gt;0,IF(COUNTIF(Invoices!U:V,A1139)&lt;&gt;0,SUMIF(Invoices!U:V,A1139,Invoices!V:V)/COUNTIF(Invoices!U:V,A1139),0),IF(COUNTIF(Invoices!W:X,A1139)&lt;&gt;0,IF(COUNTIF(Invoices!W:X,A1139)&lt;&gt;0,SUMIF(Invoices!W:X,A1139,Invoices!X:X)/COUNTIF(Invoices!W:X,A1139),0),IF(COUNTIF(Invoices!Y:Z,A1139)&lt;&gt;0,IF(COUNTIF(Invoices!Y:Z,A1139)&lt;&gt;0,SUMIF(Invoices!Y:Z,A1139,Invoices!Z:Z)/COUNTIF(Invoices!Y:Z,A1139),0),IF(COUNTIF(Invoices!AA:AB,A1139)&lt;&gt;0,IF(COUNTIF(Invoices!AA:AB,A1139)&lt;&gt;0,SUMIF(Invoices!AA:AB,A1139,Invoices!AB:AB)/COUNTIF(Invoices!AA:AB,A1139),0),IF(COUNTIF(Invoices!AC:AD,A1139)&lt;&gt;0,IF(COUNTIF(Invoices!AC:AD,A1139)&lt;&gt;0,SUMIF(Invoices!AC:AD,A1139,Invoices!AD:AD)/COUNTIF(Invoices!AC:AD,A1139),0),IF(COUNTIF(Invoices!AE:AF,A1139)&lt;&gt;0,IF(COUNTIF(Invoices!AE:AF,A1139)&lt;&gt;0,SUMIF(Invoices!AE:AF,A1139,Invoices!AF:AF)/COUNTIF(Invoices!AE:AF,A1139),0),IF(COUNTIF(Invoices!AG:AH,A1139)&lt;&gt;0,IF(COUNTIF(Invoices!AG:AH,A1139)&lt;&gt;0,SUMIF(Invoices!AG:AH,A1139,Invoices!AH:AH)/COUNTIF(Invoices!AG:AH,A1139),0),IF(COUNTIF(Invoices!AI:AJ,A1139)&lt;&gt;0,IF(COUNTIF(Invoices!AI:AJ,A1139)&lt;&gt;0,SUMIF(Invoices!AI:AJ,A1139,Invoices!AJ:AJ)/COUNTIF(Invoices!AI:AJ,A1139),0),IF(COUNTIF(Invoices!AK:AL,A1139)&lt;&gt;0,IF(COUNTIF(Invoices!AK:AL,A1139)&lt;&gt;0,SUMIF(Invoices!AK:AL,A1139,Invoices!AL:AL)/COUNTIF(Invoices!AK:AL,A1139),0),IF(COUNTIF(Invoices!AM:AN,A1139)&lt;&gt;0,IF(COUNTIF(Invoices!AM:AN,A1139)&lt;&gt;0,SUMIF(Invoices!AM:AN,A1139,Invoices!AN:AN)/COUNTIF(Invoices!AM:AN,A1139),0),"Not Available")))))))))))))))</f>
        <v>Not Available</v>
      </c>
    </row>
    <row r="1140" spans="1:5" ht="13" x14ac:dyDescent="0.15">
      <c r="A1140" s="6" t="s">
        <v>2364</v>
      </c>
      <c r="B1140" s="6" t="s">
        <v>585</v>
      </c>
      <c r="C1140" s="6" t="s">
        <v>586</v>
      </c>
      <c r="D1140" s="6" t="s">
        <v>587</v>
      </c>
      <c r="E1140">
        <f ca="1">IF(COUNTIF(Invoices!K:L,A1140)&lt;&gt;0,IF(COUNTIF(Invoices!K:L,A1140)&lt;&gt;0,SUMIF(Invoices!K:L,A1140,Invoices!L:L)/COUNTIF(Invoices!K:L,A1140),0),IF(COUNTIF(Invoices!M:N,A1140)&lt;&gt;0,IF(COUNTIF(Invoices!M:N,A1140)&lt;&gt;0,SUMIF(Invoices!M:N,A1140,Invoices!N:N)/COUNTIF(Invoices!M:N,A1140),0),IF(COUNTIF(Invoices!O:P,A1140)&lt;&gt;0,IF(COUNTIF(Invoices!O:P,A1140)&lt;&gt;0,SUMIF(Invoices!O:P,A1140,Invoices!P:P)/COUNTIF(Invoices!O:P,A1140),0),IF(COUNTIF(Invoices!Q:R,A1140)&lt;&gt;0,IF(COUNTIF(Invoices!Q:R,A1140)&lt;&gt;0,SUMIF(Invoices!Q:R,A1140,Invoices!R:R)/COUNTIF(Invoices!Q:R,A1140),0),IF(COUNTIF(Invoices!S:T,A1140)&lt;&gt;0,IF(COUNTIF(Invoices!S:T,A1140)&lt;&gt;0,SUMIF(Invoices!S:T,A1140,Invoices!T:T)/COUNTIF(Invoices!S:T,A1140),0),IF(COUNTIF(Invoices!U:V,A1140)&lt;&gt;0,IF(COUNTIF(Invoices!U:V,A1140)&lt;&gt;0,SUMIF(Invoices!U:V,A1140,Invoices!V:V)/COUNTIF(Invoices!U:V,A1140),0),IF(COUNTIF(Invoices!W:X,A1140)&lt;&gt;0,IF(COUNTIF(Invoices!W:X,A1140)&lt;&gt;0,SUMIF(Invoices!W:X,A1140,Invoices!X:X)/COUNTIF(Invoices!W:X,A1140),0),IF(COUNTIF(Invoices!Y:Z,A1140)&lt;&gt;0,IF(COUNTIF(Invoices!Y:Z,A1140)&lt;&gt;0,SUMIF(Invoices!Y:Z,A1140,Invoices!Z:Z)/COUNTIF(Invoices!Y:Z,A1140),0),IF(COUNTIF(Invoices!AA:AB,A1140)&lt;&gt;0,IF(COUNTIF(Invoices!AA:AB,A1140)&lt;&gt;0,SUMIF(Invoices!AA:AB,A1140,Invoices!AB:AB)/COUNTIF(Invoices!AA:AB,A1140),0),IF(COUNTIF(Invoices!AC:AD,A1140)&lt;&gt;0,IF(COUNTIF(Invoices!AC:AD,A1140)&lt;&gt;0,SUMIF(Invoices!AC:AD,A1140,Invoices!AD:AD)/COUNTIF(Invoices!AC:AD,A1140),0),IF(COUNTIF(Invoices!AE:AF,A1140)&lt;&gt;0,IF(COUNTIF(Invoices!AE:AF,A1140)&lt;&gt;0,SUMIF(Invoices!AE:AF,A1140,Invoices!AF:AF)/COUNTIF(Invoices!AE:AF,A1140),0),IF(COUNTIF(Invoices!AG:AH,A1140)&lt;&gt;0,IF(COUNTIF(Invoices!AG:AH,A1140)&lt;&gt;0,SUMIF(Invoices!AG:AH,A1140,Invoices!AH:AH)/COUNTIF(Invoices!AG:AH,A1140),0),IF(COUNTIF(Invoices!AI:AJ,A1140)&lt;&gt;0,IF(COUNTIF(Invoices!AI:AJ,A1140)&lt;&gt;0,SUMIF(Invoices!AI:AJ,A1140,Invoices!AJ:AJ)/COUNTIF(Invoices!AI:AJ,A1140),0),IF(COUNTIF(Invoices!AK:AL,A1140)&lt;&gt;0,IF(COUNTIF(Invoices!AK:AL,A1140)&lt;&gt;0,SUMIF(Invoices!AK:AL,A1140,Invoices!AL:AL)/COUNTIF(Invoices!AK:AL,A1140),0),IF(COUNTIF(Invoices!AM:AN,A1140)&lt;&gt;0,IF(COUNTIF(Invoices!AM:AN,A1140)&lt;&gt;0,SUMIF(Invoices!AM:AN,A1140,Invoices!AN:AN)/COUNTIF(Invoices!AM:AN,A1140),0),"Not Available")))))))))))))))</f>
        <v>0.99</v>
      </c>
    </row>
    <row r="1141" spans="1:5" ht="13" x14ac:dyDescent="0.15">
      <c r="A1141" s="6" t="s">
        <v>2365</v>
      </c>
      <c r="B1141" s="6" t="s">
        <v>2328</v>
      </c>
      <c r="C1141" s="6" t="s">
        <v>1351</v>
      </c>
      <c r="D1141" s="6" t="s">
        <v>574</v>
      </c>
      <c r="E1141">
        <f ca="1">IF(COUNTIF(Invoices!K:L,A1141)&lt;&gt;0,IF(COUNTIF(Invoices!K:L,A1141)&lt;&gt;0,SUMIF(Invoices!K:L,A1141,Invoices!L:L)/COUNTIF(Invoices!K:L,A1141),0),IF(COUNTIF(Invoices!M:N,A1141)&lt;&gt;0,IF(COUNTIF(Invoices!M:N,A1141)&lt;&gt;0,SUMIF(Invoices!M:N,A1141,Invoices!N:N)/COUNTIF(Invoices!M:N,A1141),0),IF(COUNTIF(Invoices!O:P,A1141)&lt;&gt;0,IF(COUNTIF(Invoices!O:P,A1141)&lt;&gt;0,SUMIF(Invoices!O:P,A1141,Invoices!P:P)/COUNTIF(Invoices!O:P,A1141),0),IF(COUNTIF(Invoices!Q:R,A1141)&lt;&gt;0,IF(COUNTIF(Invoices!Q:R,A1141)&lt;&gt;0,SUMIF(Invoices!Q:R,A1141,Invoices!R:R)/COUNTIF(Invoices!Q:R,A1141),0),IF(COUNTIF(Invoices!S:T,A1141)&lt;&gt;0,IF(COUNTIF(Invoices!S:T,A1141)&lt;&gt;0,SUMIF(Invoices!S:T,A1141,Invoices!T:T)/COUNTIF(Invoices!S:T,A1141),0),IF(COUNTIF(Invoices!U:V,A1141)&lt;&gt;0,IF(COUNTIF(Invoices!U:V,A1141)&lt;&gt;0,SUMIF(Invoices!U:V,A1141,Invoices!V:V)/COUNTIF(Invoices!U:V,A1141),0),IF(COUNTIF(Invoices!W:X,A1141)&lt;&gt;0,IF(COUNTIF(Invoices!W:X,A1141)&lt;&gt;0,SUMIF(Invoices!W:X,A1141,Invoices!X:X)/COUNTIF(Invoices!W:X,A1141),0),IF(COUNTIF(Invoices!Y:Z,A1141)&lt;&gt;0,IF(COUNTIF(Invoices!Y:Z,A1141)&lt;&gt;0,SUMIF(Invoices!Y:Z,A1141,Invoices!Z:Z)/COUNTIF(Invoices!Y:Z,A1141),0),IF(COUNTIF(Invoices!AA:AB,A1141)&lt;&gt;0,IF(COUNTIF(Invoices!AA:AB,A1141)&lt;&gt;0,SUMIF(Invoices!AA:AB,A1141,Invoices!AB:AB)/COUNTIF(Invoices!AA:AB,A1141),0),IF(COUNTIF(Invoices!AC:AD,A1141)&lt;&gt;0,IF(COUNTIF(Invoices!AC:AD,A1141)&lt;&gt;0,SUMIF(Invoices!AC:AD,A1141,Invoices!AD:AD)/COUNTIF(Invoices!AC:AD,A1141),0),IF(COUNTIF(Invoices!AE:AF,A1141)&lt;&gt;0,IF(COUNTIF(Invoices!AE:AF,A1141)&lt;&gt;0,SUMIF(Invoices!AE:AF,A1141,Invoices!AF:AF)/COUNTIF(Invoices!AE:AF,A1141),0),IF(COUNTIF(Invoices!AG:AH,A1141)&lt;&gt;0,IF(COUNTIF(Invoices!AG:AH,A1141)&lt;&gt;0,SUMIF(Invoices!AG:AH,A1141,Invoices!AH:AH)/COUNTIF(Invoices!AG:AH,A1141),0),IF(COUNTIF(Invoices!AI:AJ,A1141)&lt;&gt;0,IF(COUNTIF(Invoices!AI:AJ,A1141)&lt;&gt;0,SUMIF(Invoices!AI:AJ,A1141,Invoices!AJ:AJ)/COUNTIF(Invoices!AI:AJ,A1141),0),IF(COUNTIF(Invoices!AK:AL,A1141)&lt;&gt;0,IF(COUNTIF(Invoices!AK:AL,A1141)&lt;&gt;0,SUMIF(Invoices!AK:AL,A1141,Invoices!AL:AL)/COUNTIF(Invoices!AK:AL,A1141),0),IF(COUNTIF(Invoices!AM:AN,A1141)&lt;&gt;0,IF(COUNTIF(Invoices!AM:AN,A1141)&lt;&gt;0,SUMIF(Invoices!AM:AN,A1141,Invoices!AN:AN)/COUNTIF(Invoices!AM:AN,A1141),0),"Not Available")))))))))))))))</f>
        <v>0.99</v>
      </c>
    </row>
    <row r="1142" spans="1:5" ht="13" x14ac:dyDescent="0.15">
      <c r="A1142" s="6" t="s">
        <v>2365</v>
      </c>
      <c r="B1142" s="6" t="s">
        <v>2328</v>
      </c>
      <c r="C1142" s="6" t="s">
        <v>623</v>
      </c>
      <c r="D1142" s="6" t="s">
        <v>574</v>
      </c>
      <c r="E1142">
        <f ca="1">IF(COUNTIF(Invoices!K:L,A1142)&lt;&gt;0,IF(COUNTIF(Invoices!K:L,A1142)&lt;&gt;0,SUMIF(Invoices!K:L,A1142,Invoices!L:L)/COUNTIF(Invoices!K:L,A1142),0),IF(COUNTIF(Invoices!M:N,A1142)&lt;&gt;0,IF(COUNTIF(Invoices!M:N,A1142)&lt;&gt;0,SUMIF(Invoices!M:N,A1142,Invoices!N:N)/COUNTIF(Invoices!M:N,A1142),0),IF(COUNTIF(Invoices!O:P,A1142)&lt;&gt;0,IF(COUNTIF(Invoices!O:P,A1142)&lt;&gt;0,SUMIF(Invoices!O:P,A1142,Invoices!P:P)/COUNTIF(Invoices!O:P,A1142),0),IF(COUNTIF(Invoices!Q:R,A1142)&lt;&gt;0,IF(COUNTIF(Invoices!Q:R,A1142)&lt;&gt;0,SUMIF(Invoices!Q:R,A1142,Invoices!R:R)/COUNTIF(Invoices!Q:R,A1142),0),IF(COUNTIF(Invoices!S:T,A1142)&lt;&gt;0,IF(COUNTIF(Invoices!S:T,A1142)&lt;&gt;0,SUMIF(Invoices!S:T,A1142,Invoices!T:T)/COUNTIF(Invoices!S:T,A1142),0),IF(COUNTIF(Invoices!U:V,A1142)&lt;&gt;0,IF(COUNTIF(Invoices!U:V,A1142)&lt;&gt;0,SUMIF(Invoices!U:V,A1142,Invoices!V:V)/COUNTIF(Invoices!U:V,A1142),0),IF(COUNTIF(Invoices!W:X,A1142)&lt;&gt;0,IF(COUNTIF(Invoices!W:X,A1142)&lt;&gt;0,SUMIF(Invoices!W:X,A1142,Invoices!X:X)/COUNTIF(Invoices!W:X,A1142),0),IF(COUNTIF(Invoices!Y:Z,A1142)&lt;&gt;0,IF(COUNTIF(Invoices!Y:Z,A1142)&lt;&gt;0,SUMIF(Invoices!Y:Z,A1142,Invoices!Z:Z)/COUNTIF(Invoices!Y:Z,A1142),0),IF(COUNTIF(Invoices!AA:AB,A1142)&lt;&gt;0,IF(COUNTIF(Invoices!AA:AB,A1142)&lt;&gt;0,SUMIF(Invoices!AA:AB,A1142,Invoices!AB:AB)/COUNTIF(Invoices!AA:AB,A1142),0),IF(COUNTIF(Invoices!AC:AD,A1142)&lt;&gt;0,IF(COUNTIF(Invoices!AC:AD,A1142)&lt;&gt;0,SUMIF(Invoices!AC:AD,A1142,Invoices!AD:AD)/COUNTIF(Invoices!AC:AD,A1142),0),IF(COUNTIF(Invoices!AE:AF,A1142)&lt;&gt;0,IF(COUNTIF(Invoices!AE:AF,A1142)&lt;&gt;0,SUMIF(Invoices!AE:AF,A1142,Invoices!AF:AF)/COUNTIF(Invoices!AE:AF,A1142),0),IF(COUNTIF(Invoices!AG:AH,A1142)&lt;&gt;0,IF(COUNTIF(Invoices!AG:AH,A1142)&lt;&gt;0,SUMIF(Invoices!AG:AH,A1142,Invoices!AH:AH)/COUNTIF(Invoices!AG:AH,A1142),0),IF(COUNTIF(Invoices!AI:AJ,A1142)&lt;&gt;0,IF(COUNTIF(Invoices!AI:AJ,A1142)&lt;&gt;0,SUMIF(Invoices!AI:AJ,A1142,Invoices!AJ:AJ)/COUNTIF(Invoices!AI:AJ,A1142),0),IF(COUNTIF(Invoices!AK:AL,A1142)&lt;&gt;0,IF(COUNTIF(Invoices!AK:AL,A1142)&lt;&gt;0,SUMIF(Invoices!AK:AL,A1142,Invoices!AL:AL)/COUNTIF(Invoices!AK:AL,A1142),0),IF(COUNTIF(Invoices!AM:AN,A1142)&lt;&gt;0,IF(COUNTIF(Invoices!AM:AN,A1142)&lt;&gt;0,SUMIF(Invoices!AM:AN,A1142,Invoices!AN:AN)/COUNTIF(Invoices!AM:AN,A1142),0),"Not Available")))))))))))))))</f>
        <v>0.99</v>
      </c>
    </row>
    <row r="1143" spans="1:5" ht="13" x14ac:dyDescent="0.15">
      <c r="A1143" s="6" t="s">
        <v>2366</v>
      </c>
      <c r="B1143" s="6" t="s">
        <v>1046</v>
      </c>
      <c r="C1143" s="6" t="s">
        <v>1047</v>
      </c>
      <c r="D1143" s="6" t="s">
        <v>1046</v>
      </c>
      <c r="E1143" t="str">
        <f>IF(COUNTIF(Invoices!K:L,A1143)&lt;&gt;0,IF(COUNTIF(Invoices!K:L,A1143)&lt;&gt;0,SUMIF(Invoices!K:L,A1143,Invoices!L:L)/COUNTIF(Invoices!K:L,A1143),0),IF(COUNTIF(Invoices!M:N,A1143)&lt;&gt;0,IF(COUNTIF(Invoices!M:N,A1143)&lt;&gt;0,SUMIF(Invoices!M:N,A1143,Invoices!N:N)/COUNTIF(Invoices!M:N,A1143),0),IF(COUNTIF(Invoices!O:P,A1143)&lt;&gt;0,IF(COUNTIF(Invoices!O:P,A1143)&lt;&gt;0,SUMIF(Invoices!O:P,A1143,Invoices!P:P)/COUNTIF(Invoices!O:P,A1143),0),IF(COUNTIF(Invoices!Q:R,A1143)&lt;&gt;0,IF(COUNTIF(Invoices!Q:R,A1143)&lt;&gt;0,SUMIF(Invoices!Q:R,A1143,Invoices!R:R)/COUNTIF(Invoices!Q:R,A1143),0),IF(COUNTIF(Invoices!S:T,A1143)&lt;&gt;0,IF(COUNTIF(Invoices!S:T,A1143)&lt;&gt;0,SUMIF(Invoices!S:T,A1143,Invoices!T:T)/COUNTIF(Invoices!S:T,A1143),0),IF(COUNTIF(Invoices!U:V,A1143)&lt;&gt;0,IF(COUNTIF(Invoices!U:V,A1143)&lt;&gt;0,SUMIF(Invoices!U:V,A1143,Invoices!V:V)/COUNTIF(Invoices!U:V,A1143),0),IF(COUNTIF(Invoices!W:X,A1143)&lt;&gt;0,IF(COUNTIF(Invoices!W:X,A1143)&lt;&gt;0,SUMIF(Invoices!W:X,A1143,Invoices!X:X)/COUNTIF(Invoices!W:X,A1143),0),IF(COUNTIF(Invoices!Y:Z,A1143)&lt;&gt;0,IF(COUNTIF(Invoices!Y:Z,A1143)&lt;&gt;0,SUMIF(Invoices!Y:Z,A1143,Invoices!Z:Z)/COUNTIF(Invoices!Y:Z,A1143),0),IF(COUNTIF(Invoices!AA:AB,A1143)&lt;&gt;0,IF(COUNTIF(Invoices!AA:AB,A1143)&lt;&gt;0,SUMIF(Invoices!AA:AB,A1143,Invoices!AB:AB)/COUNTIF(Invoices!AA:AB,A1143),0),IF(COUNTIF(Invoices!AC:AD,A1143)&lt;&gt;0,IF(COUNTIF(Invoices!AC:AD,A1143)&lt;&gt;0,SUMIF(Invoices!AC:AD,A1143,Invoices!AD:AD)/COUNTIF(Invoices!AC:AD,A1143),0),IF(COUNTIF(Invoices!AE:AF,A1143)&lt;&gt;0,IF(COUNTIF(Invoices!AE:AF,A1143)&lt;&gt;0,SUMIF(Invoices!AE:AF,A1143,Invoices!AF:AF)/COUNTIF(Invoices!AE:AF,A1143),0),IF(COUNTIF(Invoices!AG:AH,A1143)&lt;&gt;0,IF(COUNTIF(Invoices!AG:AH,A1143)&lt;&gt;0,SUMIF(Invoices!AG:AH,A1143,Invoices!AH:AH)/COUNTIF(Invoices!AG:AH,A1143),0),IF(COUNTIF(Invoices!AI:AJ,A1143)&lt;&gt;0,IF(COUNTIF(Invoices!AI:AJ,A1143)&lt;&gt;0,SUMIF(Invoices!AI:AJ,A1143,Invoices!AJ:AJ)/COUNTIF(Invoices!AI:AJ,A1143),0),IF(COUNTIF(Invoices!AK:AL,A1143)&lt;&gt;0,IF(COUNTIF(Invoices!AK:AL,A1143)&lt;&gt;0,SUMIF(Invoices!AK:AL,A1143,Invoices!AL:AL)/COUNTIF(Invoices!AK:AL,A1143),0),IF(COUNTIF(Invoices!AM:AN,A1143)&lt;&gt;0,IF(COUNTIF(Invoices!AM:AN,A1143)&lt;&gt;0,SUMIF(Invoices!AM:AN,A1143,Invoices!AN:AN)/COUNTIF(Invoices!AM:AN,A1143),0),"Not Available")))))))))))))))</f>
        <v>Not Available</v>
      </c>
    </row>
    <row r="1144" spans="1:5" ht="13" x14ac:dyDescent="0.15">
      <c r="A1144" s="6" t="s">
        <v>2367</v>
      </c>
      <c r="C1144" s="6" t="s">
        <v>561</v>
      </c>
      <c r="D1144" s="6" t="s">
        <v>562</v>
      </c>
      <c r="E1144">
        <f ca="1">IF(COUNTIF(Invoices!K:L,A1144)&lt;&gt;0,IF(COUNTIF(Invoices!K:L,A1144)&lt;&gt;0,SUMIF(Invoices!K:L,A1144,Invoices!L:L)/COUNTIF(Invoices!K:L,A1144),0),IF(COUNTIF(Invoices!M:N,A1144)&lt;&gt;0,IF(COUNTIF(Invoices!M:N,A1144)&lt;&gt;0,SUMIF(Invoices!M:N,A1144,Invoices!N:N)/COUNTIF(Invoices!M:N,A1144),0),IF(COUNTIF(Invoices!O:P,A1144)&lt;&gt;0,IF(COUNTIF(Invoices!O:P,A1144)&lt;&gt;0,SUMIF(Invoices!O:P,A1144,Invoices!P:P)/COUNTIF(Invoices!O:P,A1144),0),IF(COUNTIF(Invoices!Q:R,A1144)&lt;&gt;0,IF(COUNTIF(Invoices!Q:R,A1144)&lt;&gt;0,SUMIF(Invoices!Q:R,A1144,Invoices!R:R)/COUNTIF(Invoices!Q:R,A1144),0),IF(COUNTIF(Invoices!S:T,A1144)&lt;&gt;0,IF(COUNTIF(Invoices!S:T,A1144)&lt;&gt;0,SUMIF(Invoices!S:T,A1144,Invoices!T:T)/COUNTIF(Invoices!S:T,A1144),0),IF(COUNTIF(Invoices!U:V,A1144)&lt;&gt;0,IF(COUNTIF(Invoices!U:V,A1144)&lt;&gt;0,SUMIF(Invoices!U:V,A1144,Invoices!V:V)/COUNTIF(Invoices!U:V,A1144),0),IF(COUNTIF(Invoices!W:X,A1144)&lt;&gt;0,IF(COUNTIF(Invoices!W:X,A1144)&lt;&gt;0,SUMIF(Invoices!W:X,A1144,Invoices!X:X)/COUNTIF(Invoices!W:X,A1144),0),IF(COUNTIF(Invoices!Y:Z,A1144)&lt;&gt;0,IF(COUNTIF(Invoices!Y:Z,A1144)&lt;&gt;0,SUMIF(Invoices!Y:Z,A1144,Invoices!Z:Z)/COUNTIF(Invoices!Y:Z,A1144),0),IF(COUNTIF(Invoices!AA:AB,A1144)&lt;&gt;0,IF(COUNTIF(Invoices!AA:AB,A1144)&lt;&gt;0,SUMIF(Invoices!AA:AB,A1144,Invoices!AB:AB)/COUNTIF(Invoices!AA:AB,A1144),0),IF(COUNTIF(Invoices!AC:AD,A1144)&lt;&gt;0,IF(COUNTIF(Invoices!AC:AD,A1144)&lt;&gt;0,SUMIF(Invoices!AC:AD,A1144,Invoices!AD:AD)/COUNTIF(Invoices!AC:AD,A1144),0),IF(COUNTIF(Invoices!AE:AF,A1144)&lt;&gt;0,IF(COUNTIF(Invoices!AE:AF,A1144)&lt;&gt;0,SUMIF(Invoices!AE:AF,A1144,Invoices!AF:AF)/COUNTIF(Invoices!AE:AF,A1144),0),IF(COUNTIF(Invoices!AG:AH,A1144)&lt;&gt;0,IF(COUNTIF(Invoices!AG:AH,A1144)&lt;&gt;0,SUMIF(Invoices!AG:AH,A1144,Invoices!AH:AH)/COUNTIF(Invoices!AG:AH,A1144),0),IF(COUNTIF(Invoices!AI:AJ,A1144)&lt;&gt;0,IF(COUNTIF(Invoices!AI:AJ,A1144)&lt;&gt;0,SUMIF(Invoices!AI:AJ,A1144,Invoices!AJ:AJ)/COUNTIF(Invoices!AI:AJ,A1144),0),IF(COUNTIF(Invoices!AK:AL,A1144)&lt;&gt;0,IF(COUNTIF(Invoices!AK:AL,A1144)&lt;&gt;0,SUMIF(Invoices!AK:AL,A1144,Invoices!AL:AL)/COUNTIF(Invoices!AK:AL,A1144),0),IF(COUNTIF(Invoices!AM:AN,A1144)&lt;&gt;0,IF(COUNTIF(Invoices!AM:AN,A1144)&lt;&gt;0,SUMIF(Invoices!AM:AN,A1144,Invoices!AN:AN)/COUNTIF(Invoices!AM:AN,A1144),0),"Not Available")))))))))))))))</f>
        <v>0.99</v>
      </c>
    </row>
    <row r="1145" spans="1:5" ht="13" x14ac:dyDescent="0.15">
      <c r="A1145" s="6" t="s">
        <v>2367</v>
      </c>
      <c r="C1145" s="6" t="s">
        <v>561</v>
      </c>
      <c r="D1145" s="6" t="s">
        <v>562</v>
      </c>
      <c r="E1145">
        <f ca="1">IF(COUNTIF(Invoices!K:L,A1145)&lt;&gt;0,IF(COUNTIF(Invoices!K:L,A1145)&lt;&gt;0,SUMIF(Invoices!K:L,A1145,Invoices!L:L)/COUNTIF(Invoices!K:L,A1145),0),IF(COUNTIF(Invoices!M:N,A1145)&lt;&gt;0,IF(COUNTIF(Invoices!M:N,A1145)&lt;&gt;0,SUMIF(Invoices!M:N,A1145,Invoices!N:N)/COUNTIF(Invoices!M:N,A1145),0),IF(COUNTIF(Invoices!O:P,A1145)&lt;&gt;0,IF(COUNTIF(Invoices!O:P,A1145)&lt;&gt;0,SUMIF(Invoices!O:P,A1145,Invoices!P:P)/COUNTIF(Invoices!O:P,A1145),0),IF(COUNTIF(Invoices!Q:R,A1145)&lt;&gt;0,IF(COUNTIF(Invoices!Q:R,A1145)&lt;&gt;0,SUMIF(Invoices!Q:R,A1145,Invoices!R:R)/COUNTIF(Invoices!Q:R,A1145),0),IF(COUNTIF(Invoices!S:T,A1145)&lt;&gt;0,IF(COUNTIF(Invoices!S:T,A1145)&lt;&gt;0,SUMIF(Invoices!S:T,A1145,Invoices!T:T)/COUNTIF(Invoices!S:T,A1145),0),IF(COUNTIF(Invoices!U:V,A1145)&lt;&gt;0,IF(COUNTIF(Invoices!U:V,A1145)&lt;&gt;0,SUMIF(Invoices!U:V,A1145,Invoices!V:V)/COUNTIF(Invoices!U:V,A1145),0),IF(COUNTIF(Invoices!W:X,A1145)&lt;&gt;0,IF(COUNTIF(Invoices!W:X,A1145)&lt;&gt;0,SUMIF(Invoices!W:X,A1145,Invoices!X:X)/COUNTIF(Invoices!W:X,A1145),0),IF(COUNTIF(Invoices!Y:Z,A1145)&lt;&gt;0,IF(COUNTIF(Invoices!Y:Z,A1145)&lt;&gt;0,SUMIF(Invoices!Y:Z,A1145,Invoices!Z:Z)/COUNTIF(Invoices!Y:Z,A1145),0),IF(COUNTIF(Invoices!AA:AB,A1145)&lt;&gt;0,IF(COUNTIF(Invoices!AA:AB,A1145)&lt;&gt;0,SUMIF(Invoices!AA:AB,A1145,Invoices!AB:AB)/COUNTIF(Invoices!AA:AB,A1145),0),IF(COUNTIF(Invoices!AC:AD,A1145)&lt;&gt;0,IF(COUNTIF(Invoices!AC:AD,A1145)&lt;&gt;0,SUMIF(Invoices!AC:AD,A1145,Invoices!AD:AD)/COUNTIF(Invoices!AC:AD,A1145),0),IF(COUNTIF(Invoices!AE:AF,A1145)&lt;&gt;0,IF(COUNTIF(Invoices!AE:AF,A1145)&lt;&gt;0,SUMIF(Invoices!AE:AF,A1145,Invoices!AF:AF)/COUNTIF(Invoices!AE:AF,A1145),0),IF(COUNTIF(Invoices!AG:AH,A1145)&lt;&gt;0,IF(COUNTIF(Invoices!AG:AH,A1145)&lt;&gt;0,SUMIF(Invoices!AG:AH,A1145,Invoices!AH:AH)/COUNTIF(Invoices!AG:AH,A1145),0),IF(COUNTIF(Invoices!AI:AJ,A1145)&lt;&gt;0,IF(COUNTIF(Invoices!AI:AJ,A1145)&lt;&gt;0,SUMIF(Invoices!AI:AJ,A1145,Invoices!AJ:AJ)/COUNTIF(Invoices!AI:AJ,A1145),0),IF(COUNTIF(Invoices!AK:AL,A1145)&lt;&gt;0,IF(COUNTIF(Invoices!AK:AL,A1145)&lt;&gt;0,SUMIF(Invoices!AK:AL,A1145,Invoices!AL:AL)/COUNTIF(Invoices!AK:AL,A1145),0),IF(COUNTIF(Invoices!AM:AN,A1145)&lt;&gt;0,IF(COUNTIF(Invoices!AM:AN,A1145)&lt;&gt;0,SUMIF(Invoices!AM:AN,A1145,Invoices!AN:AN)/COUNTIF(Invoices!AM:AN,A1145),0),"Not Available")))))))))))))))</f>
        <v>0.99</v>
      </c>
    </row>
    <row r="1146" spans="1:5" ht="13" x14ac:dyDescent="0.15">
      <c r="A1146" s="6" t="s">
        <v>2368</v>
      </c>
      <c r="B1146" s="6" t="s">
        <v>606</v>
      </c>
      <c r="C1146" s="6" t="s">
        <v>1735</v>
      </c>
      <c r="D1146" s="6" t="s">
        <v>608</v>
      </c>
      <c r="E1146">
        <f ca="1">IF(COUNTIF(Invoices!K:L,A1146)&lt;&gt;0,IF(COUNTIF(Invoices!K:L,A1146)&lt;&gt;0,SUMIF(Invoices!K:L,A1146,Invoices!L:L)/COUNTIF(Invoices!K:L,A1146),0),IF(COUNTIF(Invoices!M:N,A1146)&lt;&gt;0,IF(COUNTIF(Invoices!M:N,A1146)&lt;&gt;0,SUMIF(Invoices!M:N,A1146,Invoices!N:N)/COUNTIF(Invoices!M:N,A1146),0),IF(COUNTIF(Invoices!O:P,A1146)&lt;&gt;0,IF(COUNTIF(Invoices!O:P,A1146)&lt;&gt;0,SUMIF(Invoices!O:P,A1146,Invoices!P:P)/COUNTIF(Invoices!O:P,A1146),0),IF(COUNTIF(Invoices!Q:R,A1146)&lt;&gt;0,IF(COUNTIF(Invoices!Q:R,A1146)&lt;&gt;0,SUMIF(Invoices!Q:R,A1146,Invoices!R:R)/COUNTIF(Invoices!Q:R,A1146),0),IF(COUNTIF(Invoices!S:T,A1146)&lt;&gt;0,IF(COUNTIF(Invoices!S:T,A1146)&lt;&gt;0,SUMIF(Invoices!S:T,A1146,Invoices!T:T)/COUNTIF(Invoices!S:T,A1146),0),IF(COUNTIF(Invoices!U:V,A1146)&lt;&gt;0,IF(COUNTIF(Invoices!U:V,A1146)&lt;&gt;0,SUMIF(Invoices!U:V,A1146,Invoices!V:V)/COUNTIF(Invoices!U:V,A1146),0),IF(COUNTIF(Invoices!W:X,A1146)&lt;&gt;0,IF(COUNTIF(Invoices!W:X,A1146)&lt;&gt;0,SUMIF(Invoices!W:X,A1146,Invoices!X:X)/COUNTIF(Invoices!W:X,A1146),0),IF(COUNTIF(Invoices!Y:Z,A1146)&lt;&gt;0,IF(COUNTIF(Invoices!Y:Z,A1146)&lt;&gt;0,SUMIF(Invoices!Y:Z,A1146,Invoices!Z:Z)/COUNTIF(Invoices!Y:Z,A1146),0),IF(COUNTIF(Invoices!AA:AB,A1146)&lt;&gt;0,IF(COUNTIF(Invoices!AA:AB,A1146)&lt;&gt;0,SUMIF(Invoices!AA:AB,A1146,Invoices!AB:AB)/COUNTIF(Invoices!AA:AB,A1146),0),IF(COUNTIF(Invoices!AC:AD,A1146)&lt;&gt;0,IF(COUNTIF(Invoices!AC:AD,A1146)&lt;&gt;0,SUMIF(Invoices!AC:AD,A1146,Invoices!AD:AD)/COUNTIF(Invoices!AC:AD,A1146),0),IF(COUNTIF(Invoices!AE:AF,A1146)&lt;&gt;0,IF(COUNTIF(Invoices!AE:AF,A1146)&lt;&gt;0,SUMIF(Invoices!AE:AF,A1146,Invoices!AF:AF)/COUNTIF(Invoices!AE:AF,A1146),0),IF(COUNTIF(Invoices!AG:AH,A1146)&lt;&gt;0,IF(COUNTIF(Invoices!AG:AH,A1146)&lt;&gt;0,SUMIF(Invoices!AG:AH,A1146,Invoices!AH:AH)/COUNTIF(Invoices!AG:AH,A1146),0),IF(COUNTIF(Invoices!AI:AJ,A1146)&lt;&gt;0,IF(COUNTIF(Invoices!AI:AJ,A1146)&lt;&gt;0,SUMIF(Invoices!AI:AJ,A1146,Invoices!AJ:AJ)/COUNTIF(Invoices!AI:AJ,A1146),0),IF(COUNTIF(Invoices!AK:AL,A1146)&lt;&gt;0,IF(COUNTIF(Invoices!AK:AL,A1146)&lt;&gt;0,SUMIF(Invoices!AK:AL,A1146,Invoices!AL:AL)/COUNTIF(Invoices!AK:AL,A1146),0),IF(COUNTIF(Invoices!AM:AN,A1146)&lt;&gt;0,IF(COUNTIF(Invoices!AM:AN,A1146)&lt;&gt;0,SUMIF(Invoices!AM:AN,A1146,Invoices!AN:AN)/COUNTIF(Invoices!AM:AN,A1146),0),"Not Available")))))))))))))))</f>
        <v>0.99</v>
      </c>
    </row>
    <row r="1147" spans="1:5" ht="13" x14ac:dyDescent="0.15">
      <c r="A1147" s="6" t="s">
        <v>2369</v>
      </c>
      <c r="B1147" s="6" t="s">
        <v>2370</v>
      </c>
      <c r="C1147" s="6" t="s">
        <v>684</v>
      </c>
      <c r="D1147" s="6" t="s">
        <v>685</v>
      </c>
      <c r="E1147" t="str">
        <f>IF(COUNTIF(Invoices!K:L,A1147)&lt;&gt;0,IF(COUNTIF(Invoices!K:L,A1147)&lt;&gt;0,SUMIF(Invoices!K:L,A1147,Invoices!L:L)/COUNTIF(Invoices!K:L,A1147),0),IF(COUNTIF(Invoices!M:N,A1147)&lt;&gt;0,IF(COUNTIF(Invoices!M:N,A1147)&lt;&gt;0,SUMIF(Invoices!M:N,A1147,Invoices!N:N)/COUNTIF(Invoices!M:N,A1147),0),IF(COUNTIF(Invoices!O:P,A1147)&lt;&gt;0,IF(COUNTIF(Invoices!O:P,A1147)&lt;&gt;0,SUMIF(Invoices!O:P,A1147,Invoices!P:P)/COUNTIF(Invoices!O:P,A1147),0),IF(COUNTIF(Invoices!Q:R,A1147)&lt;&gt;0,IF(COUNTIF(Invoices!Q:R,A1147)&lt;&gt;0,SUMIF(Invoices!Q:R,A1147,Invoices!R:R)/COUNTIF(Invoices!Q:R,A1147),0),IF(COUNTIF(Invoices!S:T,A1147)&lt;&gt;0,IF(COUNTIF(Invoices!S:T,A1147)&lt;&gt;0,SUMIF(Invoices!S:T,A1147,Invoices!T:T)/COUNTIF(Invoices!S:T,A1147),0),IF(COUNTIF(Invoices!U:V,A1147)&lt;&gt;0,IF(COUNTIF(Invoices!U:V,A1147)&lt;&gt;0,SUMIF(Invoices!U:V,A1147,Invoices!V:V)/COUNTIF(Invoices!U:V,A1147),0),IF(COUNTIF(Invoices!W:X,A1147)&lt;&gt;0,IF(COUNTIF(Invoices!W:X,A1147)&lt;&gt;0,SUMIF(Invoices!W:X,A1147,Invoices!X:X)/COUNTIF(Invoices!W:X,A1147),0),IF(COUNTIF(Invoices!Y:Z,A1147)&lt;&gt;0,IF(COUNTIF(Invoices!Y:Z,A1147)&lt;&gt;0,SUMIF(Invoices!Y:Z,A1147,Invoices!Z:Z)/COUNTIF(Invoices!Y:Z,A1147),0),IF(COUNTIF(Invoices!AA:AB,A1147)&lt;&gt;0,IF(COUNTIF(Invoices!AA:AB,A1147)&lt;&gt;0,SUMIF(Invoices!AA:AB,A1147,Invoices!AB:AB)/COUNTIF(Invoices!AA:AB,A1147),0),IF(COUNTIF(Invoices!AC:AD,A1147)&lt;&gt;0,IF(COUNTIF(Invoices!AC:AD,A1147)&lt;&gt;0,SUMIF(Invoices!AC:AD,A1147,Invoices!AD:AD)/COUNTIF(Invoices!AC:AD,A1147),0),IF(COUNTIF(Invoices!AE:AF,A1147)&lt;&gt;0,IF(COUNTIF(Invoices!AE:AF,A1147)&lt;&gt;0,SUMIF(Invoices!AE:AF,A1147,Invoices!AF:AF)/COUNTIF(Invoices!AE:AF,A1147),0),IF(COUNTIF(Invoices!AG:AH,A1147)&lt;&gt;0,IF(COUNTIF(Invoices!AG:AH,A1147)&lt;&gt;0,SUMIF(Invoices!AG:AH,A1147,Invoices!AH:AH)/COUNTIF(Invoices!AG:AH,A1147),0),IF(COUNTIF(Invoices!AI:AJ,A1147)&lt;&gt;0,IF(COUNTIF(Invoices!AI:AJ,A1147)&lt;&gt;0,SUMIF(Invoices!AI:AJ,A1147,Invoices!AJ:AJ)/COUNTIF(Invoices!AI:AJ,A1147),0),IF(COUNTIF(Invoices!AK:AL,A1147)&lt;&gt;0,IF(COUNTIF(Invoices!AK:AL,A1147)&lt;&gt;0,SUMIF(Invoices!AK:AL,A1147,Invoices!AL:AL)/COUNTIF(Invoices!AK:AL,A1147),0),IF(COUNTIF(Invoices!AM:AN,A1147)&lt;&gt;0,IF(COUNTIF(Invoices!AM:AN,A1147)&lt;&gt;0,SUMIF(Invoices!AM:AN,A1147,Invoices!AN:AN)/COUNTIF(Invoices!AM:AN,A1147),0),"Not Available")))))))))))))))</f>
        <v>Not Available</v>
      </c>
    </row>
    <row r="1148" spans="1:5" ht="13" x14ac:dyDescent="0.15">
      <c r="A1148" s="6" t="s">
        <v>2371</v>
      </c>
      <c r="B1148" s="6" t="s">
        <v>1320</v>
      </c>
      <c r="C1148" s="6" t="s">
        <v>1743</v>
      </c>
      <c r="D1148" s="6" t="s">
        <v>1322</v>
      </c>
      <c r="E1148">
        <f ca="1">IF(COUNTIF(Invoices!K:L,A1148)&lt;&gt;0,IF(COUNTIF(Invoices!K:L,A1148)&lt;&gt;0,SUMIF(Invoices!K:L,A1148,Invoices!L:L)/COUNTIF(Invoices!K:L,A1148),0),IF(COUNTIF(Invoices!M:N,A1148)&lt;&gt;0,IF(COUNTIF(Invoices!M:N,A1148)&lt;&gt;0,SUMIF(Invoices!M:N,A1148,Invoices!N:N)/COUNTIF(Invoices!M:N,A1148),0),IF(COUNTIF(Invoices!O:P,A1148)&lt;&gt;0,IF(COUNTIF(Invoices!O:P,A1148)&lt;&gt;0,SUMIF(Invoices!O:P,A1148,Invoices!P:P)/COUNTIF(Invoices!O:P,A1148),0),IF(COUNTIF(Invoices!Q:R,A1148)&lt;&gt;0,IF(COUNTIF(Invoices!Q:R,A1148)&lt;&gt;0,SUMIF(Invoices!Q:R,A1148,Invoices!R:R)/COUNTIF(Invoices!Q:R,A1148),0),IF(COUNTIF(Invoices!S:T,A1148)&lt;&gt;0,IF(COUNTIF(Invoices!S:T,A1148)&lt;&gt;0,SUMIF(Invoices!S:T,A1148,Invoices!T:T)/COUNTIF(Invoices!S:T,A1148),0),IF(COUNTIF(Invoices!U:V,A1148)&lt;&gt;0,IF(COUNTIF(Invoices!U:V,A1148)&lt;&gt;0,SUMIF(Invoices!U:V,A1148,Invoices!V:V)/COUNTIF(Invoices!U:V,A1148),0),IF(COUNTIF(Invoices!W:X,A1148)&lt;&gt;0,IF(COUNTIF(Invoices!W:X,A1148)&lt;&gt;0,SUMIF(Invoices!W:X,A1148,Invoices!X:X)/COUNTIF(Invoices!W:X,A1148),0),IF(COUNTIF(Invoices!Y:Z,A1148)&lt;&gt;0,IF(COUNTIF(Invoices!Y:Z,A1148)&lt;&gt;0,SUMIF(Invoices!Y:Z,A1148,Invoices!Z:Z)/COUNTIF(Invoices!Y:Z,A1148),0),IF(COUNTIF(Invoices!AA:AB,A1148)&lt;&gt;0,IF(COUNTIF(Invoices!AA:AB,A1148)&lt;&gt;0,SUMIF(Invoices!AA:AB,A1148,Invoices!AB:AB)/COUNTIF(Invoices!AA:AB,A1148),0),IF(COUNTIF(Invoices!AC:AD,A1148)&lt;&gt;0,IF(COUNTIF(Invoices!AC:AD,A1148)&lt;&gt;0,SUMIF(Invoices!AC:AD,A1148,Invoices!AD:AD)/COUNTIF(Invoices!AC:AD,A1148),0),IF(COUNTIF(Invoices!AE:AF,A1148)&lt;&gt;0,IF(COUNTIF(Invoices!AE:AF,A1148)&lt;&gt;0,SUMIF(Invoices!AE:AF,A1148,Invoices!AF:AF)/COUNTIF(Invoices!AE:AF,A1148),0),IF(COUNTIF(Invoices!AG:AH,A1148)&lt;&gt;0,IF(COUNTIF(Invoices!AG:AH,A1148)&lt;&gt;0,SUMIF(Invoices!AG:AH,A1148,Invoices!AH:AH)/COUNTIF(Invoices!AG:AH,A1148),0),IF(COUNTIF(Invoices!AI:AJ,A1148)&lt;&gt;0,IF(COUNTIF(Invoices!AI:AJ,A1148)&lt;&gt;0,SUMIF(Invoices!AI:AJ,A1148,Invoices!AJ:AJ)/COUNTIF(Invoices!AI:AJ,A1148),0),IF(COUNTIF(Invoices!AK:AL,A1148)&lt;&gt;0,IF(COUNTIF(Invoices!AK:AL,A1148)&lt;&gt;0,SUMIF(Invoices!AK:AL,A1148,Invoices!AL:AL)/COUNTIF(Invoices!AK:AL,A1148),0),IF(COUNTIF(Invoices!AM:AN,A1148)&lt;&gt;0,IF(COUNTIF(Invoices!AM:AN,A1148)&lt;&gt;0,SUMIF(Invoices!AM:AN,A1148,Invoices!AN:AN)/COUNTIF(Invoices!AM:AN,A1148),0),"Not Available")))))))))))))))</f>
        <v>0.99</v>
      </c>
    </row>
    <row r="1149" spans="1:5" ht="13" x14ac:dyDescent="0.15">
      <c r="A1149" s="6" t="s">
        <v>2372</v>
      </c>
      <c r="B1149" s="6" t="s">
        <v>2084</v>
      </c>
      <c r="C1149" s="6" t="s">
        <v>838</v>
      </c>
      <c r="D1149" s="6" t="s">
        <v>839</v>
      </c>
      <c r="E1149" t="str">
        <f>IF(COUNTIF(Invoices!K:L,A1149)&lt;&gt;0,IF(COUNTIF(Invoices!K:L,A1149)&lt;&gt;0,SUMIF(Invoices!K:L,A1149,Invoices!L:L)/COUNTIF(Invoices!K:L,A1149),0),IF(COUNTIF(Invoices!M:N,A1149)&lt;&gt;0,IF(COUNTIF(Invoices!M:N,A1149)&lt;&gt;0,SUMIF(Invoices!M:N,A1149,Invoices!N:N)/COUNTIF(Invoices!M:N,A1149),0),IF(COUNTIF(Invoices!O:P,A1149)&lt;&gt;0,IF(COUNTIF(Invoices!O:P,A1149)&lt;&gt;0,SUMIF(Invoices!O:P,A1149,Invoices!P:P)/COUNTIF(Invoices!O:P,A1149),0),IF(COUNTIF(Invoices!Q:R,A1149)&lt;&gt;0,IF(COUNTIF(Invoices!Q:R,A1149)&lt;&gt;0,SUMIF(Invoices!Q:R,A1149,Invoices!R:R)/COUNTIF(Invoices!Q:R,A1149),0),IF(COUNTIF(Invoices!S:T,A1149)&lt;&gt;0,IF(COUNTIF(Invoices!S:T,A1149)&lt;&gt;0,SUMIF(Invoices!S:T,A1149,Invoices!T:T)/COUNTIF(Invoices!S:T,A1149),0),IF(COUNTIF(Invoices!U:V,A1149)&lt;&gt;0,IF(COUNTIF(Invoices!U:V,A1149)&lt;&gt;0,SUMIF(Invoices!U:V,A1149,Invoices!V:V)/COUNTIF(Invoices!U:V,A1149),0),IF(COUNTIF(Invoices!W:X,A1149)&lt;&gt;0,IF(COUNTIF(Invoices!W:X,A1149)&lt;&gt;0,SUMIF(Invoices!W:X,A1149,Invoices!X:X)/COUNTIF(Invoices!W:X,A1149),0),IF(COUNTIF(Invoices!Y:Z,A1149)&lt;&gt;0,IF(COUNTIF(Invoices!Y:Z,A1149)&lt;&gt;0,SUMIF(Invoices!Y:Z,A1149,Invoices!Z:Z)/COUNTIF(Invoices!Y:Z,A1149),0),IF(COUNTIF(Invoices!AA:AB,A1149)&lt;&gt;0,IF(COUNTIF(Invoices!AA:AB,A1149)&lt;&gt;0,SUMIF(Invoices!AA:AB,A1149,Invoices!AB:AB)/COUNTIF(Invoices!AA:AB,A1149),0),IF(COUNTIF(Invoices!AC:AD,A1149)&lt;&gt;0,IF(COUNTIF(Invoices!AC:AD,A1149)&lt;&gt;0,SUMIF(Invoices!AC:AD,A1149,Invoices!AD:AD)/COUNTIF(Invoices!AC:AD,A1149),0),IF(COUNTIF(Invoices!AE:AF,A1149)&lt;&gt;0,IF(COUNTIF(Invoices!AE:AF,A1149)&lt;&gt;0,SUMIF(Invoices!AE:AF,A1149,Invoices!AF:AF)/COUNTIF(Invoices!AE:AF,A1149),0),IF(COUNTIF(Invoices!AG:AH,A1149)&lt;&gt;0,IF(COUNTIF(Invoices!AG:AH,A1149)&lt;&gt;0,SUMIF(Invoices!AG:AH,A1149,Invoices!AH:AH)/COUNTIF(Invoices!AG:AH,A1149),0),IF(COUNTIF(Invoices!AI:AJ,A1149)&lt;&gt;0,IF(COUNTIF(Invoices!AI:AJ,A1149)&lt;&gt;0,SUMIF(Invoices!AI:AJ,A1149,Invoices!AJ:AJ)/COUNTIF(Invoices!AI:AJ,A1149),0),IF(COUNTIF(Invoices!AK:AL,A1149)&lt;&gt;0,IF(COUNTIF(Invoices!AK:AL,A1149)&lt;&gt;0,SUMIF(Invoices!AK:AL,A1149,Invoices!AL:AL)/COUNTIF(Invoices!AK:AL,A1149),0),IF(COUNTIF(Invoices!AM:AN,A1149)&lt;&gt;0,IF(COUNTIF(Invoices!AM:AN,A1149)&lt;&gt;0,SUMIF(Invoices!AM:AN,A1149,Invoices!AN:AN)/COUNTIF(Invoices!AM:AN,A1149),0),"Not Available")))))))))))))))</f>
        <v>Not Available</v>
      </c>
    </row>
    <row r="1150" spans="1:5" ht="13" x14ac:dyDescent="0.15">
      <c r="A1150" s="6" t="s">
        <v>2373</v>
      </c>
      <c r="B1150" s="6" t="s">
        <v>1019</v>
      </c>
      <c r="C1150" s="6" t="s">
        <v>1020</v>
      </c>
      <c r="D1150" s="6" t="s">
        <v>1021</v>
      </c>
      <c r="E1150" t="str">
        <f>IF(COUNTIF(Invoices!K:L,A1150)&lt;&gt;0,IF(COUNTIF(Invoices!K:L,A1150)&lt;&gt;0,SUMIF(Invoices!K:L,A1150,Invoices!L:L)/COUNTIF(Invoices!K:L,A1150),0),IF(COUNTIF(Invoices!M:N,A1150)&lt;&gt;0,IF(COUNTIF(Invoices!M:N,A1150)&lt;&gt;0,SUMIF(Invoices!M:N,A1150,Invoices!N:N)/COUNTIF(Invoices!M:N,A1150),0),IF(COUNTIF(Invoices!O:P,A1150)&lt;&gt;0,IF(COUNTIF(Invoices!O:P,A1150)&lt;&gt;0,SUMIF(Invoices!O:P,A1150,Invoices!P:P)/COUNTIF(Invoices!O:P,A1150),0),IF(COUNTIF(Invoices!Q:R,A1150)&lt;&gt;0,IF(COUNTIF(Invoices!Q:R,A1150)&lt;&gt;0,SUMIF(Invoices!Q:R,A1150,Invoices!R:R)/COUNTIF(Invoices!Q:R,A1150),0),IF(COUNTIF(Invoices!S:T,A1150)&lt;&gt;0,IF(COUNTIF(Invoices!S:T,A1150)&lt;&gt;0,SUMIF(Invoices!S:T,A1150,Invoices!T:T)/COUNTIF(Invoices!S:T,A1150),0),IF(COUNTIF(Invoices!U:V,A1150)&lt;&gt;0,IF(COUNTIF(Invoices!U:V,A1150)&lt;&gt;0,SUMIF(Invoices!U:V,A1150,Invoices!V:V)/COUNTIF(Invoices!U:V,A1150),0),IF(COUNTIF(Invoices!W:X,A1150)&lt;&gt;0,IF(COUNTIF(Invoices!W:X,A1150)&lt;&gt;0,SUMIF(Invoices!W:X,A1150,Invoices!X:X)/COUNTIF(Invoices!W:X,A1150),0),IF(COUNTIF(Invoices!Y:Z,A1150)&lt;&gt;0,IF(COUNTIF(Invoices!Y:Z,A1150)&lt;&gt;0,SUMIF(Invoices!Y:Z,A1150,Invoices!Z:Z)/COUNTIF(Invoices!Y:Z,A1150),0),IF(COUNTIF(Invoices!AA:AB,A1150)&lt;&gt;0,IF(COUNTIF(Invoices!AA:AB,A1150)&lt;&gt;0,SUMIF(Invoices!AA:AB,A1150,Invoices!AB:AB)/COUNTIF(Invoices!AA:AB,A1150),0),IF(COUNTIF(Invoices!AC:AD,A1150)&lt;&gt;0,IF(COUNTIF(Invoices!AC:AD,A1150)&lt;&gt;0,SUMIF(Invoices!AC:AD,A1150,Invoices!AD:AD)/COUNTIF(Invoices!AC:AD,A1150),0),IF(COUNTIF(Invoices!AE:AF,A1150)&lt;&gt;0,IF(COUNTIF(Invoices!AE:AF,A1150)&lt;&gt;0,SUMIF(Invoices!AE:AF,A1150,Invoices!AF:AF)/COUNTIF(Invoices!AE:AF,A1150),0),IF(COUNTIF(Invoices!AG:AH,A1150)&lt;&gt;0,IF(COUNTIF(Invoices!AG:AH,A1150)&lt;&gt;0,SUMIF(Invoices!AG:AH,A1150,Invoices!AH:AH)/COUNTIF(Invoices!AG:AH,A1150),0),IF(COUNTIF(Invoices!AI:AJ,A1150)&lt;&gt;0,IF(COUNTIF(Invoices!AI:AJ,A1150)&lt;&gt;0,SUMIF(Invoices!AI:AJ,A1150,Invoices!AJ:AJ)/COUNTIF(Invoices!AI:AJ,A1150),0),IF(COUNTIF(Invoices!AK:AL,A1150)&lt;&gt;0,IF(COUNTIF(Invoices!AK:AL,A1150)&lt;&gt;0,SUMIF(Invoices!AK:AL,A1150,Invoices!AL:AL)/COUNTIF(Invoices!AK:AL,A1150),0),IF(COUNTIF(Invoices!AM:AN,A1150)&lt;&gt;0,IF(COUNTIF(Invoices!AM:AN,A1150)&lt;&gt;0,SUMIF(Invoices!AM:AN,A1150,Invoices!AN:AN)/COUNTIF(Invoices!AM:AN,A1150),0),"Not Available")))))))))))))))</f>
        <v>Not Available</v>
      </c>
    </row>
    <row r="1151" spans="1:5" ht="13" x14ac:dyDescent="0.15">
      <c r="A1151" s="6" t="s">
        <v>2374</v>
      </c>
      <c r="B1151" s="6" t="s">
        <v>724</v>
      </c>
      <c r="C1151" s="6" t="s">
        <v>725</v>
      </c>
      <c r="D1151" s="6" t="s">
        <v>726</v>
      </c>
      <c r="E1151" t="str">
        <f>IF(COUNTIF(Invoices!K:L,A1151)&lt;&gt;0,IF(COUNTIF(Invoices!K:L,A1151)&lt;&gt;0,SUMIF(Invoices!K:L,A1151,Invoices!L:L)/COUNTIF(Invoices!K:L,A1151),0),IF(COUNTIF(Invoices!M:N,A1151)&lt;&gt;0,IF(COUNTIF(Invoices!M:N,A1151)&lt;&gt;0,SUMIF(Invoices!M:N,A1151,Invoices!N:N)/COUNTIF(Invoices!M:N,A1151),0),IF(COUNTIF(Invoices!O:P,A1151)&lt;&gt;0,IF(COUNTIF(Invoices!O:P,A1151)&lt;&gt;0,SUMIF(Invoices!O:P,A1151,Invoices!P:P)/COUNTIF(Invoices!O:P,A1151),0),IF(COUNTIF(Invoices!Q:R,A1151)&lt;&gt;0,IF(COUNTIF(Invoices!Q:R,A1151)&lt;&gt;0,SUMIF(Invoices!Q:R,A1151,Invoices!R:R)/COUNTIF(Invoices!Q:R,A1151),0),IF(COUNTIF(Invoices!S:T,A1151)&lt;&gt;0,IF(COUNTIF(Invoices!S:T,A1151)&lt;&gt;0,SUMIF(Invoices!S:T,A1151,Invoices!T:T)/COUNTIF(Invoices!S:T,A1151),0),IF(COUNTIF(Invoices!U:V,A1151)&lt;&gt;0,IF(COUNTIF(Invoices!U:V,A1151)&lt;&gt;0,SUMIF(Invoices!U:V,A1151,Invoices!V:V)/COUNTIF(Invoices!U:V,A1151),0),IF(COUNTIF(Invoices!W:X,A1151)&lt;&gt;0,IF(COUNTIF(Invoices!W:X,A1151)&lt;&gt;0,SUMIF(Invoices!W:X,A1151,Invoices!X:X)/COUNTIF(Invoices!W:X,A1151),0),IF(COUNTIF(Invoices!Y:Z,A1151)&lt;&gt;0,IF(COUNTIF(Invoices!Y:Z,A1151)&lt;&gt;0,SUMIF(Invoices!Y:Z,A1151,Invoices!Z:Z)/COUNTIF(Invoices!Y:Z,A1151),0),IF(COUNTIF(Invoices!AA:AB,A1151)&lt;&gt;0,IF(COUNTIF(Invoices!AA:AB,A1151)&lt;&gt;0,SUMIF(Invoices!AA:AB,A1151,Invoices!AB:AB)/COUNTIF(Invoices!AA:AB,A1151),0),IF(COUNTIF(Invoices!AC:AD,A1151)&lt;&gt;0,IF(COUNTIF(Invoices!AC:AD,A1151)&lt;&gt;0,SUMIF(Invoices!AC:AD,A1151,Invoices!AD:AD)/COUNTIF(Invoices!AC:AD,A1151),0),IF(COUNTIF(Invoices!AE:AF,A1151)&lt;&gt;0,IF(COUNTIF(Invoices!AE:AF,A1151)&lt;&gt;0,SUMIF(Invoices!AE:AF,A1151,Invoices!AF:AF)/COUNTIF(Invoices!AE:AF,A1151),0),IF(COUNTIF(Invoices!AG:AH,A1151)&lt;&gt;0,IF(COUNTIF(Invoices!AG:AH,A1151)&lt;&gt;0,SUMIF(Invoices!AG:AH,A1151,Invoices!AH:AH)/COUNTIF(Invoices!AG:AH,A1151),0),IF(COUNTIF(Invoices!AI:AJ,A1151)&lt;&gt;0,IF(COUNTIF(Invoices!AI:AJ,A1151)&lt;&gt;0,SUMIF(Invoices!AI:AJ,A1151,Invoices!AJ:AJ)/COUNTIF(Invoices!AI:AJ,A1151),0),IF(COUNTIF(Invoices!AK:AL,A1151)&lt;&gt;0,IF(COUNTIF(Invoices!AK:AL,A1151)&lt;&gt;0,SUMIF(Invoices!AK:AL,A1151,Invoices!AL:AL)/COUNTIF(Invoices!AK:AL,A1151),0),IF(COUNTIF(Invoices!AM:AN,A1151)&lt;&gt;0,IF(COUNTIF(Invoices!AM:AN,A1151)&lt;&gt;0,SUMIF(Invoices!AM:AN,A1151,Invoices!AN:AN)/COUNTIF(Invoices!AM:AN,A1151),0),"Not Available")))))))))))))))</f>
        <v>Not Available</v>
      </c>
    </row>
    <row r="1152" spans="1:5" ht="13" x14ac:dyDescent="0.15">
      <c r="A1152" s="6" t="s">
        <v>2375</v>
      </c>
      <c r="B1152" s="6" t="s">
        <v>962</v>
      </c>
      <c r="C1152" s="6" t="s">
        <v>960</v>
      </c>
      <c r="D1152" s="6" t="s">
        <v>962</v>
      </c>
      <c r="E1152">
        <f ca="1">IF(COUNTIF(Invoices!K:L,A1152)&lt;&gt;0,IF(COUNTIF(Invoices!K:L,A1152)&lt;&gt;0,SUMIF(Invoices!K:L,A1152,Invoices!L:L)/COUNTIF(Invoices!K:L,A1152),0),IF(COUNTIF(Invoices!M:N,A1152)&lt;&gt;0,IF(COUNTIF(Invoices!M:N,A1152)&lt;&gt;0,SUMIF(Invoices!M:N,A1152,Invoices!N:N)/COUNTIF(Invoices!M:N,A1152),0),IF(COUNTIF(Invoices!O:P,A1152)&lt;&gt;0,IF(COUNTIF(Invoices!O:P,A1152)&lt;&gt;0,SUMIF(Invoices!O:P,A1152,Invoices!P:P)/COUNTIF(Invoices!O:P,A1152),0),IF(COUNTIF(Invoices!Q:R,A1152)&lt;&gt;0,IF(COUNTIF(Invoices!Q:R,A1152)&lt;&gt;0,SUMIF(Invoices!Q:R,A1152,Invoices!R:R)/COUNTIF(Invoices!Q:R,A1152),0),IF(COUNTIF(Invoices!S:T,A1152)&lt;&gt;0,IF(COUNTIF(Invoices!S:T,A1152)&lt;&gt;0,SUMIF(Invoices!S:T,A1152,Invoices!T:T)/COUNTIF(Invoices!S:T,A1152),0),IF(COUNTIF(Invoices!U:V,A1152)&lt;&gt;0,IF(COUNTIF(Invoices!U:V,A1152)&lt;&gt;0,SUMIF(Invoices!U:V,A1152,Invoices!V:V)/COUNTIF(Invoices!U:V,A1152),0),IF(COUNTIF(Invoices!W:X,A1152)&lt;&gt;0,IF(COUNTIF(Invoices!W:X,A1152)&lt;&gt;0,SUMIF(Invoices!W:X,A1152,Invoices!X:X)/COUNTIF(Invoices!W:X,A1152),0),IF(COUNTIF(Invoices!Y:Z,A1152)&lt;&gt;0,IF(COUNTIF(Invoices!Y:Z,A1152)&lt;&gt;0,SUMIF(Invoices!Y:Z,A1152,Invoices!Z:Z)/COUNTIF(Invoices!Y:Z,A1152),0),IF(COUNTIF(Invoices!AA:AB,A1152)&lt;&gt;0,IF(COUNTIF(Invoices!AA:AB,A1152)&lt;&gt;0,SUMIF(Invoices!AA:AB,A1152,Invoices!AB:AB)/COUNTIF(Invoices!AA:AB,A1152),0),IF(COUNTIF(Invoices!AC:AD,A1152)&lt;&gt;0,IF(COUNTIF(Invoices!AC:AD,A1152)&lt;&gt;0,SUMIF(Invoices!AC:AD,A1152,Invoices!AD:AD)/COUNTIF(Invoices!AC:AD,A1152),0),IF(COUNTIF(Invoices!AE:AF,A1152)&lt;&gt;0,IF(COUNTIF(Invoices!AE:AF,A1152)&lt;&gt;0,SUMIF(Invoices!AE:AF,A1152,Invoices!AF:AF)/COUNTIF(Invoices!AE:AF,A1152),0),IF(COUNTIF(Invoices!AG:AH,A1152)&lt;&gt;0,IF(COUNTIF(Invoices!AG:AH,A1152)&lt;&gt;0,SUMIF(Invoices!AG:AH,A1152,Invoices!AH:AH)/COUNTIF(Invoices!AG:AH,A1152),0),IF(COUNTIF(Invoices!AI:AJ,A1152)&lt;&gt;0,IF(COUNTIF(Invoices!AI:AJ,A1152)&lt;&gt;0,SUMIF(Invoices!AI:AJ,A1152,Invoices!AJ:AJ)/COUNTIF(Invoices!AI:AJ,A1152),0),IF(COUNTIF(Invoices!AK:AL,A1152)&lt;&gt;0,IF(COUNTIF(Invoices!AK:AL,A1152)&lt;&gt;0,SUMIF(Invoices!AK:AL,A1152,Invoices!AL:AL)/COUNTIF(Invoices!AK:AL,A1152),0),IF(COUNTIF(Invoices!AM:AN,A1152)&lt;&gt;0,IF(COUNTIF(Invoices!AM:AN,A1152)&lt;&gt;0,SUMIF(Invoices!AM:AN,A1152,Invoices!AN:AN)/COUNTIF(Invoices!AM:AN,A1152),0),"Not Available")))))))))))))))</f>
        <v>0.99</v>
      </c>
    </row>
    <row r="1153" spans="1:5" ht="13" x14ac:dyDescent="0.15">
      <c r="A1153" s="6" t="s">
        <v>2376</v>
      </c>
      <c r="C1153" s="6" t="s">
        <v>561</v>
      </c>
      <c r="D1153" s="6" t="s">
        <v>562</v>
      </c>
      <c r="E1153">
        <f ca="1">IF(COUNTIF(Invoices!K:L,A1153)&lt;&gt;0,IF(COUNTIF(Invoices!K:L,A1153)&lt;&gt;0,SUMIF(Invoices!K:L,A1153,Invoices!L:L)/COUNTIF(Invoices!K:L,A1153),0),IF(COUNTIF(Invoices!M:N,A1153)&lt;&gt;0,IF(COUNTIF(Invoices!M:N,A1153)&lt;&gt;0,SUMIF(Invoices!M:N,A1153,Invoices!N:N)/COUNTIF(Invoices!M:N,A1153),0),IF(COUNTIF(Invoices!O:P,A1153)&lt;&gt;0,IF(COUNTIF(Invoices!O:P,A1153)&lt;&gt;0,SUMIF(Invoices!O:P,A1153,Invoices!P:P)/COUNTIF(Invoices!O:P,A1153),0),IF(COUNTIF(Invoices!Q:R,A1153)&lt;&gt;0,IF(COUNTIF(Invoices!Q:R,A1153)&lt;&gt;0,SUMIF(Invoices!Q:R,A1153,Invoices!R:R)/COUNTIF(Invoices!Q:R,A1153),0),IF(COUNTIF(Invoices!S:T,A1153)&lt;&gt;0,IF(COUNTIF(Invoices!S:T,A1153)&lt;&gt;0,SUMIF(Invoices!S:T,A1153,Invoices!T:T)/COUNTIF(Invoices!S:T,A1153),0),IF(COUNTIF(Invoices!U:V,A1153)&lt;&gt;0,IF(COUNTIF(Invoices!U:V,A1153)&lt;&gt;0,SUMIF(Invoices!U:V,A1153,Invoices!V:V)/COUNTIF(Invoices!U:V,A1153),0),IF(COUNTIF(Invoices!W:X,A1153)&lt;&gt;0,IF(COUNTIF(Invoices!W:X,A1153)&lt;&gt;0,SUMIF(Invoices!W:X,A1153,Invoices!X:X)/COUNTIF(Invoices!W:X,A1153),0),IF(COUNTIF(Invoices!Y:Z,A1153)&lt;&gt;0,IF(COUNTIF(Invoices!Y:Z,A1153)&lt;&gt;0,SUMIF(Invoices!Y:Z,A1153,Invoices!Z:Z)/COUNTIF(Invoices!Y:Z,A1153),0),IF(COUNTIF(Invoices!AA:AB,A1153)&lt;&gt;0,IF(COUNTIF(Invoices!AA:AB,A1153)&lt;&gt;0,SUMIF(Invoices!AA:AB,A1153,Invoices!AB:AB)/COUNTIF(Invoices!AA:AB,A1153),0),IF(COUNTIF(Invoices!AC:AD,A1153)&lt;&gt;0,IF(COUNTIF(Invoices!AC:AD,A1153)&lt;&gt;0,SUMIF(Invoices!AC:AD,A1153,Invoices!AD:AD)/COUNTIF(Invoices!AC:AD,A1153),0),IF(COUNTIF(Invoices!AE:AF,A1153)&lt;&gt;0,IF(COUNTIF(Invoices!AE:AF,A1153)&lt;&gt;0,SUMIF(Invoices!AE:AF,A1153,Invoices!AF:AF)/COUNTIF(Invoices!AE:AF,A1153),0),IF(COUNTIF(Invoices!AG:AH,A1153)&lt;&gt;0,IF(COUNTIF(Invoices!AG:AH,A1153)&lt;&gt;0,SUMIF(Invoices!AG:AH,A1153,Invoices!AH:AH)/COUNTIF(Invoices!AG:AH,A1153),0),IF(COUNTIF(Invoices!AI:AJ,A1153)&lt;&gt;0,IF(COUNTIF(Invoices!AI:AJ,A1153)&lt;&gt;0,SUMIF(Invoices!AI:AJ,A1153,Invoices!AJ:AJ)/COUNTIF(Invoices!AI:AJ,A1153),0),IF(COUNTIF(Invoices!AK:AL,A1153)&lt;&gt;0,IF(COUNTIF(Invoices!AK:AL,A1153)&lt;&gt;0,SUMIF(Invoices!AK:AL,A1153,Invoices!AL:AL)/COUNTIF(Invoices!AK:AL,A1153),0),IF(COUNTIF(Invoices!AM:AN,A1153)&lt;&gt;0,IF(COUNTIF(Invoices!AM:AN,A1153)&lt;&gt;0,SUMIF(Invoices!AM:AN,A1153,Invoices!AN:AN)/COUNTIF(Invoices!AM:AN,A1153),0),"Not Available")))))))))))))))</f>
        <v>0.99</v>
      </c>
    </row>
    <row r="1154" spans="1:5" ht="13" x14ac:dyDescent="0.15">
      <c r="A1154" s="6" t="s">
        <v>2377</v>
      </c>
      <c r="B1154" s="6" t="s">
        <v>1651</v>
      </c>
      <c r="C1154" s="6" t="s">
        <v>1270</v>
      </c>
      <c r="D1154" s="6" t="s">
        <v>587</v>
      </c>
      <c r="E1154">
        <f ca="1">IF(COUNTIF(Invoices!K:L,A1154)&lt;&gt;0,IF(COUNTIF(Invoices!K:L,A1154)&lt;&gt;0,SUMIF(Invoices!K:L,A1154,Invoices!L:L)/COUNTIF(Invoices!K:L,A1154),0),IF(COUNTIF(Invoices!M:N,A1154)&lt;&gt;0,IF(COUNTIF(Invoices!M:N,A1154)&lt;&gt;0,SUMIF(Invoices!M:N,A1154,Invoices!N:N)/COUNTIF(Invoices!M:N,A1154),0),IF(COUNTIF(Invoices!O:P,A1154)&lt;&gt;0,IF(COUNTIF(Invoices!O:P,A1154)&lt;&gt;0,SUMIF(Invoices!O:P,A1154,Invoices!P:P)/COUNTIF(Invoices!O:P,A1154),0),IF(COUNTIF(Invoices!Q:R,A1154)&lt;&gt;0,IF(COUNTIF(Invoices!Q:R,A1154)&lt;&gt;0,SUMIF(Invoices!Q:R,A1154,Invoices!R:R)/COUNTIF(Invoices!Q:R,A1154),0),IF(COUNTIF(Invoices!S:T,A1154)&lt;&gt;0,IF(COUNTIF(Invoices!S:T,A1154)&lt;&gt;0,SUMIF(Invoices!S:T,A1154,Invoices!T:T)/COUNTIF(Invoices!S:T,A1154),0),IF(COUNTIF(Invoices!U:V,A1154)&lt;&gt;0,IF(COUNTIF(Invoices!U:V,A1154)&lt;&gt;0,SUMIF(Invoices!U:V,A1154,Invoices!V:V)/COUNTIF(Invoices!U:V,A1154),0),IF(COUNTIF(Invoices!W:X,A1154)&lt;&gt;0,IF(COUNTIF(Invoices!W:X,A1154)&lt;&gt;0,SUMIF(Invoices!W:X,A1154,Invoices!X:X)/COUNTIF(Invoices!W:X,A1154),0),IF(COUNTIF(Invoices!Y:Z,A1154)&lt;&gt;0,IF(COUNTIF(Invoices!Y:Z,A1154)&lt;&gt;0,SUMIF(Invoices!Y:Z,A1154,Invoices!Z:Z)/COUNTIF(Invoices!Y:Z,A1154),0),IF(COUNTIF(Invoices!AA:AB,A1154)&lt;&gt;0,IF(COUNTIF(Invoices!AA:AB,A1154)&lt;&gt;0,SUMIF(Invoices!AA:AB,A1154,Invoices!AB:AB)/COUNTIF(Invoices!AA:AB,A1154),0),IF(COUNTIF(Invoices!AC:AD,A1154)&lt;&gt;0,IF(COUNTIF(Invoices!AC:AD,A1154)&lt;&gt;0,SUMIF(Invoices!AC:AD,A1154,Invoices!AD:AD)/COUNTIF(Invoices!AC:AD,A1154),0),IF(COUNTIF(Invoices!AE:AF,A1154)&lt;&gt;0,IF(COUNTIF(Invoices!AE:AF,A1154)&lt;&gt;0,SUMIF(Invoices!AE:AF,A1154,Invoices!AF:AF)/COUNTIF(Invoices!AE:AF,A1154),0),IF(COUNTIF(Invoices!AG:AH,A1154)&lt;&gt;0,IF(COUNTIF(Invoices!AG:AH,A1154)&lt;&gt;0,SUMIF(Invoices!AG:AH,A1154,Invoices!AH:AH)/COUNTIF(Invoices!AG:AH,A1154),0),IF(COUNTIF(Invoices!AI:AJ,A1154)&lt;&gt;0,IF(COUNTIF(Invoices!AI:AJ,A1154)&lt;&gt;0,SUMIF(Invoices!AI:AJ,A1154,Invoices!AJ:AJ)/COUNTIF(Invoices!AI:AJ,A1154),0),IF(COUNTIF(Invoices!AK:AL,A1154)&lt;&gt;0,IF(COUNTIF(Invoices!AK:AL,A1154)&lt;&gt;0,SUMIF(Invoices!AK:AL,A1154,Invoices!AL:AL)/COUNTIF(Invoices!AK:AL,A1154),0),IF(COUNTIF(Invoices!AM:AN,A1154)&lt;&gt;0,IF(COUNTIF(Invoices!AM:AN,A1154)&lt;&gt;0,SUMIF(Invoices!AM:AN,A1154,Invoices!AN:AN)/COUNTIF(Invoices!AM:AN,A1154),0),"Not Available")))))))))))))))</f>
        <v>0.99</v>
      </c>
    </row>
    <row r="1155" spans="1:5" ht="13" x14ac:dyDescent="0.15">
      <c r="A1155" s="6" t="s">
        <v>2378</v>
      </c>
      <c r="B1155" s="6" t="s">
        <v>1883</v>
      </c>
      <c r="C1155" s="6" t="s">
        <v>871</v>
      </c>
      <c r="D1155" s="6" t="s">
        <v>612</v>
      </c>
      <c r="E1155">
        <f ca="1">IF(COUNTIF(Invoices!K:L,A1155)&lt;&gt;0,IF(COUNTIF(Invoices!K:L,A1155)&lt;&gt;0,SUMIF(Invoices!K:L,A1155,Invoices!L:L)/COUNTIF(Invoices!K:L,A1155),0),IF(COUNTIF(Invoices!M:N,A1155)&lt;&gt;0,IF(COUNTIF(Invoices!M:N,A1155)&lt;&gt;0,SUMIF(Invoices!M:N,A1155,Invoices!N:N)/COUNTIF(Invoices!M:N,A1155),0),IF(COUNTIF(Invoices!O:P,A1155)&lt;&gt;0,IF(COUNTIF(Invoices!O:P,A1155)&lt;&gt;0,SUMIF(Invoices!O:P,A1155,Invoices!P:P)/COUNTIF(Invoices!O:P,A1155),0),IF(COUNTIF(Invoices!Q:R,A1155)&lt;&gt;0,IF(COUNTIF(Invoices!Q:R,A1155)&lt;&gt;0,SUMIF(Invoices!Q:R,A1155,Invoices!R:R)/COUNTIF(Invoices!Q:R,A1155),0),IF(COUNTIF(Invoices!S:T,A1155)&lt;&gt;0,IF(COUNTIF(Invoices!S:T,A1155)&lt;&gt;0,SUMIF(Invoices!S:T,A1155,Invoices!T:T)/COUNTIF(Invoices!S:T,A1155),0),IF(COUNTIF(Invoices!U:V,A1155)&lt;&gt;0,IF(COUNTIF(Invoices!U:V,A1155)&lt;&gt;0,SUMIF(Invoices!U:V,A1155,Invoices!V:V)/COUNTIF(Invoices!U:V,A1155),0),IF(COUNTIF(Invoices!W:X,A1155)&lt;&gt;0,IF(COUNTIF(Invoices!W:X,A1155)&lt;&gt;0,SUMIF(Invoices!W:X,A1155,Invoices!X:X)/COUNTIF(Invoices!W:X,A1155),0),IF(COUNTIF(Invoices!Y:Z,A1155)&lt;&gt;0,IF(COUNTIF(Invoices!Y:Z,A1155)&lt;&gt;0,SUMIF(Invoices!Y:Z,A1155,Invoices!Z:Z)/COUNTIF(Invoices!Y:Z,A1155),0),IF(COUNTIF(Invoices!AA:AB,A1155)&lt;&gt;0,IF(COUNTIF(Invoices!AA:AB,A1155)&lt;&gt;0,SUMIF(Invoices!AA:AB,A1155,Invoices!AB:AB)/COUNTIF(Invoices!AA:AB,A1155),0),IF(COUNTIF(Invoices!AC:AD,A1155)&lt;&gt;0,IF(COUNTIF(Invoices!AC:AD,A1155)&lt;&gt;0,SUMIF(Invoices!AC:AD,A1155,Invoices!AD:AD)/COUNTIF(Invoices!AC:AD,A1155),0),IF(COUNTIF(Invoices!AE:AF,A1155)&lt;&gt;0,IF(COUNTIF(Invoices!AE:AF,A1155)&lt;&gt;0,SUMIF(Invoices!AE:AF,A1155,Invoices!AF:AF)/COUNTIF(Invoices!AE:AF,A1155),0),IF(COUNTIF(Invoices!AG:AH,A1155)&lt;&gt;0,IF(COUNTIF(Invoices!AG:AH,A1155)&lt;&gt;0,SUMIF(Invoices!AG:AH,A1155,Invoices!AH:AH)/COUNTIF(Invoices!AG:AH,A1155),0),IF(COUNTIF(Invoices!AI:AJ,A1155)&lt;&gt;0,IF(COUNTIF(Invoices!AI:AJ,A1155)&lt;&gt;0,SUMIF(Invoices!AI:AJ,A1155,Invoices!AJ:AJ)/COUNTIF(Invoices!AI:AJ,A1155),0),IF(COUNTIF(Invoices!AK:AL,A1155)&lt;&gt;0,IF(COUNTIF(Invoices!AK:AL,A1155)&lt;&gt;0,SUMIF(Invoices!AK:AL,A1155,Invoices!AL:AL)/COUNTIF(Invoices!AK:AL,A1155),0),IF(COUNTIF(Invoices!AM:AN,A1155)&lt;&gt;0,IF(COUNTIF(Invoices!AM:AN,A1155)&lt;&gt;0,SUMIF(Invoices!AM:AN,A1155,Invoices!AN:AN)/COUNTIF(Invoices!AM:AN,A1155),0),"Not Available")))))))))))))))</f>
        <v>0.99</v>
      </c>
    </row>
    <row r="1156" spans="1:5" ht="13" x14ac:dyDescent="0.15">
      <c r="A1156" s="6" t="s">
        <v>2379</v>
      </c>
      <c r="B1156" s="6" t="s">
        <v>2380</v>
      </c>
      <c r="C1156" s="6" t="s">
        <v>838</v>
      </c>
      <c r="D1156" s="6" t="s">
        <v>839</v>
      </c>
      <c r="E1156" t="str">
        <f>IF(COUNTIF(Invoices!K:L,A1156)&lt;&gt;0,IF(COUNTIF(Invoices!K:L,A1156)&lt;&gt;0,SUMIF(Invoices!K:L,A1156,Invoices!L:L)/COUNTIF(Invoices!K:L,A1156),0),IF(COUNTIF(Invoices!M:N,A1156)&lt;&gt;0,IF(COUNTIF(Invoices!M:N,A1156)&lt;&gt;0,SUMIF(Invoices!M:N,A1156,Invoices!N:N)/COUNTIF(Invoices!M:N,A1156),0),IF(COUNTIF(Invoices!O:P,A1156)&lt;&gt;0,IF(COUNTIF(Invoices!O:P,A1156)&lt;&gt;0,SUMIF(Invoices!O:P,A1156,Invoices!P:P)/COUNTIF(Invoices!O:P,A1156),0),IF(COUNTIF(Invoices!Q:R,A1156)&lt;&gt;0,IF(COUNTIF(Invoices!Q:R,A1156)&lt;&gt;0,SUMIF(Invoices!Q:R,A1156,Invoices!R:R)/COUNTIF(Invoices!Q:R,A1156),0),IF(COUNTIF(Invoices!S:T,A1156)&lt;&gt;0,IF(COUNTIF(Invoices!S:T,A1156)&lt;&gt;0,SUMIF(Invoices!S:T,A1156,Invoices!T:T)/COUNTIF(Invoices!S:T,A1156),0),IF(COUNTIF(Invoices!U:V,A1156)&lt;&gt;0,IF(COUNTIF(Invoices!U:V,A1156)&lt;&gt;0,SUMIF(Invoices!U:V,A1156,Invoices!V:V)/COUNTIF(Invoices!U:V,A1156),0),IF(COUNTIF(Invoices!W:X,A1156)&lt;&gt;0,IF(COUNTIF(Invoices!W:X,A1156)&lt;&gt;0,SUMIF(Invoices!W:X,A1156,Invoices!X:X)/COUNTIF(Invoices!W:X,A1156),0),IF(COUNTIF(Invoices!Y:Z,A1156)&lt;&gt;0,IF(COUNTIF(Invoices!Y:Z,A1156)&lt;&gt;0,SUMIF(Invoices!Y:Z,A1156,Invoices!Z:Z)/COUNTIF(Invoices!Y:Z,A1156),0),IF(COUNTIF(Invoices!AA:AB,A1156)&lt;&gt;0,IF(COUNTIF(Invoices!AA:AB,A1156)&lt;&gt;0,SUMIF(Invoices!AA:AB,A1156,Invoices!AB:AB)/COUNTIF(Invoices!AA:AB,A1156),0),IF(COUNTIF(Invoices!AC:AD,A1156)&lt;&gt;0,IF(COUNTIF(Invoices!AC:AD,A1156)&lt;&gt;0,SUMIF(Invoices!AC:AD,A1156,Invoices!AD:AD)/COUNTIF(Invoices!AC:AD,A1156),0),IF(COUNTIF(Invoices!AE:AF,A1156)&lt;&gt;0,IF(COUNTIF(Invoices!AE:AF,A1156)&lt;&gt;0,SUMIF(Invoices!AE:AF,A1156,Invoices!AF:AF)/COUNTIF(Invoices!AE:AF,A1156),0),IF(COUNTIF(Invoices!AG:AH,A1156)&lt;&gt;0,IF(COUNTIF(Invoices!AG:AH,A1156)&lt;&gt;0,SUMIF(Invoices!AG:AH,A1156,Invoices!AH:AH)/COUNTIF(Invoices!AG:AH,A1156),0),IF(COUNTIF(Invoices!AI:AJ,A1156)&lt;&gt;0,IF(COUNTIF(Invoices!AI:AJ,A1156)&lt;&gt;0,SUMIF(Invoices!AI:AJ,A1156,Invoices!AJ:AJ)/COUNTIF(Invoices!AI:AJ,A1156),0),IF(COUNTIF(Invoices!AK:AL,A1156)&lt;&gt;0,IF(COUNTIF(Invoices!AK:AL,A1156)&lt;&gt;0,SUMIF(Invoices!AK:AL,A1156,Invoices!AL:AL)/COUNTIF(Invoices!AK:AL,A1156),0),IF(COUNTIF(Invoices!AM:AN,A1156)&lt;&gt;0,IF(COUNTIF(Invoices!AM:AN,A1156)&lt;&gt;0,SUMIF(Invoices!AM:AN,A1156,Invoices!AN:AN)/COUNTIF(Invoices!AM:AN,A1156),0),"Not Available")))))))))))))))</f>
        <v>Not Available</v>
      </c>
    </row>
    <row r="1157" spans="1:5" ht="13" x14ac:dyDescent="0.15">
      <c r="A1157" s="6" t="s">
        <v>2381</v>
      </c>
      <c r="B1157" s="6" t="s">
        <v>985</v>
      </c>
      <c r="C1157" s="6" t="s">
        <v>986</v>
      </c>
      <c r="D1157" s="6" t="s">
        <v>587</v>
      </c>
      <c r="E1157" t="str">
        <f>IF(COUNTIF(Invoices!K:L,A1157)&lt;&gt;0,IF(COUNTIF(Invoices!K:L,A1157)&lt;&gt;0,SUMIF(Invoices!K:L,A1157,Invoices!L:L)/COUNTIF(Invoices!K:L,A1157),0),IF(COUNTIF(Invoices!M:N,A1157)&lt;&gt;0,IF(COUNTIF(Invoices!M:N,A1157)&lt;&gt;0,SUMIF(Invoices!M:N,A1157,Invoices!N:N)/COUNTIF(Invoices!M:N,A1157),0),IF(COUNTIF(Invoices!O:P,A1157)&lt;&gt;0,IF(COUNTIF(Invoices!O:P,A1157)&lt;&gt;0,SUMIF(Invoices!O:P,A1157,Invoices!P:P)/COUNTIF(Invoices!O:P,A1157),0),IF(COUNTIF(Invoices!Q:R,A1157)&lt;&gt;0,IF(COUNTIF(Invoices!Q:R,A1157)&lt;&gt;0,SUMIF(Invoices!Q:R,A1157,Invoices!R:R)/COUNTIF(Invoices!Q:R,A1157),0),IF(COUNTIF(Invoices!S:T,A1157)&lt;&gt;0,IF(COUNTIF(Invoices!S:T,A1157)&lt;&gt;0,SUMIF(Invoices!S:T,A1157,Invoices!T:T)/COUNTIF(Invoices!S:T,A1157),0),IF(COUNTIF(Invoices!U:V,A1157)&lt;&gt;0,IF(COUNTIF(Invoices!U:V,A1157)&lt;&gt;0,SUMIF(Invoices!U:V,A1157,Invoices!V:V)/COUNTIF(Invoices!U:V,A1157),0),IF(COUNTIF(Invoices!W:X,A1157)&lt;&gt;0,IF(COUNTIF(Invoices!W:X,A1157)&lt;&gt;0,SUMIF(Invoices!W:X,A1157,Invoices!X:X)/COUNTIF(Invoices!W:X,A1157),0),IF(COUNTIF(Invoices!Y:Z,A1157)&lt;&gt;0,IF(COUNTIF(Invoices!Y:Z,A1157)&lt;&gt;0,SUMIF(Invoices!Y:Z,A1157,Invoices!Z:Z)/COUNTIF(Invoices!Y:Z,A1157),0),IF(COUNTIF(Invoices!AA:AB,A1157)&lt;&gt;0,IF(COUNTIF(Invoices!AA:AB,A1157)&lt;&gt;0,SUMIF(Invoices!AA:AB,A1157,Invoices!AB:AB)/COUNTIF(Invoices!AA:AB,A1157),0),IF(COUNTIF(Invoices!AC:AD,A1157)&lt;&gt;0,IF(COUNTIF(Invoices!AC:AD,A1157)&lt;&gt;0,SUMIF(Invoices!AC:AD,A1157,Invoices!AD:AD)/COUNTIF(Invoices!AC:AD,A1157),0),IF(COUNTIF(Invoices!AE:AF,A1157)&lt;&gt;0,IF(COUNTIF(Invoices!AE:AF,A1157)&lt;&gt;0,SUMIF(Invoices!AE:AF,A1157,Invoices!AF:AF)/COUNTIF(Invoices!AE:AF,A1157),0),IF(COUNTIF(Invoices!AG:AH,A1157)&lt;&gt;0,IF(COUNTIF(Invoices!AG:AH,A1157)&lt;&gt;0,SUMIF(Invoices!AG:AH,A1157,Invoices!AH:AH)/COUNTIF(Invoices!AG:AH,A1157),0),IF(COUNTIF(Invoices!AI:AJ,A1157)&lt;&gt;0,IF(COUNTIF(Invoices!AI:AJ,A1157)&lt;&gt;0,SUMIF(Invoices!AI:AJ,A1157,Invoices!AJ:AJ)/COUNTIF(Invoices!AI:AJ,A1157),0),IF(COUNTIF(Invoices!AK:AL,A1157)&lt;&gt;0,IF(COUNTIF(Invoices!AK:AL,A1157)&lt;&gt;0,SUMIF(Invoices!AK:AL,A1157,Invoices!AL:AL)/COUNTIF(Invoices!AK:AL,A1157),0),IF(COUNTIF(Invoices!AM:AN,A1157)&lt;&gt;0,IF(COUNTIF(Invoices!AM:AN,A1157)&lt;&gt;0,SUMIF(Invoices!AM:AN,A1157,Invoices!AN:AN)/COUNTIF(Invoices!AM:AN,A1157),0),"Not Available")))))))))))))))</f>
        <v>Not Available</v>
      </c>
    </row>
    <row r="1158" spans="1:5" ht="13" x14ac:dyDescent="0.15">
      <c r="A1158" s="6" t="s">
        <v>2382</v>
      </c>
      <c r="B1158" s="6" t="s">
        <v>1836</v>
      </c>
      <c r="C1158" s="6" t="s">
        <v>1270</v>
      </c>
      <c r="D1158" s="6" t="s">
        <v>587</v>
      </c>
      <c r="E1158">
        <f ca="1">IF(COUNTIF(Invoices!K:L,A1158)&lt;&gt;0,IF(COUNTIF(Invoices!K:L,A1158)&lt;&gt;0,SUMIF(Invoices!K:L,A1158,Invoices!L:L)/COUNTIF(Invoices!K:L,A1158),0),IF(COUNTIF(Invoices!M:N,A1158)&lt;&gt;0,IF(COUNTIF(Invoices!M:N,A1158)&lt;&gt;0,SUMIF(Invoices!M:N,A1158,Invoices!N:N)/COUNTIF(Invoices!M:N,A1158),0),IF(COUNTIF(Invoices!O:P,A1158)&lt;&gt;0,IF(COUNTIF(Invoices!O:P,A1158)&lt;&gt;0,SUMIF(Invoices!O:P,A1158,Invoices!P:P)/COUNTIF(Invoices!O:P,A1158),0),IF(COUNTIF(Invoices!Q:R,A1158)&lt;&gt;0,IF(COUNTIF(Invoices!Q:R,A1158)&lt;&gt;0,SUMIF(Invoices!Q:R,A1158,Invoices!R:R)/COUNTIF(Invoices!Q:R,A1158),0),IF(COUNTIF(Invoices!S:T,A1158)&lt;&gt;0,IF(COUNTIF(Invoices!S:T,A1158)&lt;&gt;0,SUMIF(Invoices!S:T,A1158,Invoices!T:T)/COUNTIF(Invoices!S:T,A1158),0),IF(COUNTIF(Invoices!U:V,A1158)&lt;&gt;0,IF(COUNTIF(Invoices!U:V,A1158)&lt;&gt;0,SUMIF(Invoices!U:V,A1158,Invoices!V:V)/COUNTIF(Invoices!U:V,A1158),0),IF(COUNTIF(Invoices!W:X,A1158)&lt;&gt;0,IF(COUNTIF(Invoices!W:X,A1158)&lt;&gt;0,SUMIF(Invoices!W:X,A1158,Invoices!X:X)/COUNTIF(Invoices!W:X,A1158),0),IF(COUNTIF(Invoices!Y:Z,A1158)&lt;&gt;0,IF(COUNTIF(Invoices!Y:Z,A1158)&lt;&gt;0,SUMIF(Invoices!Y:Z,A1158,Invoices!Z:Z)/COUNTIF(Invoices!Y:Z,A1158),0),IF(COUNTIF(Invoices!AA:AB,A1158)&lt;&gt;0,IF(COUNTIF(Invoices!AA:AB,A1158)&lt;&gt;0,SUMIF(Invoices!AA:AB,A1158,Invoices!AB:AB)/COUNTIF(Invoices!AA:AB,A1158),0),IF(COUNTIF(Invoices!AC:AD,A1158)&lt;&gt;0,IF(COUNTIF(Invoices!AC:AD,A1158)&lt;&gt;0,SUMIF(Invoices!AC:AD,A1158,Invoices!AD:AD)/COUNTIF(Invoices!AC:AD,A1158),0),IF(COUNTIF(Invoices!AE:AF,A1158)&lt;&gt;0,IF(COUNTIF(Invoices!AE:AF,A1158)&lt;&gt;0,SUMIF(Invoices!AE:AF,A1158,Invoices!AF:AF)/COUNTIF(Invoices!AE:AF,A1158),0),IF(COUNTIF(Invoices!AG:AH,A1158)&lt;&gt;0,IF(COUNTIF(Invoices!AG:AH,A1158)&lt;&gt;0,SUMIF(Invoices!AG:AH,A1158,Invoices!AH:AH)/COUNTIF(Invoices!AG:AH,A1158),0),IF(COUNTIF(Invoices!AI:AJ,A1158)&lt;&gt;0,IF(COUNTIF(Invoices!AI:AJ,A1158)&lt;&gt;0,SUMIF(Invoices!AI:AJ,A1158,Invoices!AJ:AJ)/COUNTIF(Invoices!AI:AJ,A1158),0),IF(COUNTIF(Invoices!AK:AL,A1158)&lt;&gt;0,IF(COUNTIF(Invoices!AK:AL,A1158)&lt;&gt;0,SUMIF(Invoices!AK:AL,A1158,Invoices!AL:AL)/COUNTIF(Invoices!AK:AL,A1158),0),IF(COUNTIF(Invoices!AM:AN,A1158)&lt;&gt;0,IF(COUNTIF(Invoices!AM:AN,A1158)&lt;&gt;0,SUMIF(Invoices!AM:AN,A1158,Invoices!AN:AN)/COUNTIF(Invoices!AM:AN,A1158),0),"Not Available")))))))))))))))</f>
        <v>0.99</v>
      </c>
    </row>
    <row r="1159" spans="1:5" ht="13" x14ac:dyDescent="0.15">
      <c r="A1159" s="6" t="s">
        <v>2382</v>
      </c>
      <c r="B1159" s="6" t="s">
        <v>985</v>
      </c>
      <c r="C1159" s="6" t="s">
        <v>986</v>
      </c>
      <c r="D1159" s="6" t="s">
        <v>587</v>
      </c>
      <c r="E1159">
        <f ca="1">IF(COUNTIF(Invoices!K:L,A1159)&lt;&gt;0,IF(COUNTIF(Invoices!K:L,A1159)&lt;&gt;0,SUMIF(Invoices!K:L,A1159,Invoices!L:L)/COUNTIF(Invoices!K:L,A1159),0),IF(COUNTIF(Invoices!M:N,A1159)&lt;&gt;0,IF(COUNTIF(Invoices!M:N,A1159)&lt;&gt;0,SUMIF(Invoices!M:N,A1159,Invoices!N:N)/COUNTIF(Invoices!M:N,A1159),0),IF(COUNTIF(Invoices!O:P,A1159)&lt;&gt;0,IF(COUNTIF(Invoices!O:P,A1159)&lt;&gt;0,SUMIF(Invoices!O:P,A1159,Invoices!P:P)/COUNTIF(Invoices!O:P,A1159),0),IF(COUNTIF(Invoices!Q:R,A1159)&lt;&gt;0,IF(COUNTIF(Invoices!Q:R,A1159)&lt;&gt;0,SUMIF(Invoices!Q:R,A1159,Invoices!R:R)/COUNTIF(Invoices!Q:R,A1159),0),IF(COUNTIF(Invoices!S:T,A1159)&lt;&gt;0,IF(COUNTIF(Invoices!S:T,A1159)&lt;&gt;0,SUMIF(Invoices!S:T,A1159,Invoices!T:T)/COUNTIF(Invoices!S:T,A1159),0),IF(COUNTIF(Invoices!U:V,A1159)&lt;&gt;0,IF(COUNTIF(Invoices!U:V,A1159)&lt;&gt;0,SUMIF(Invoices!U:V,A1159,Invoices!V:V)/COUNTIF(Invoices!U:V,A1159),0),IF(COUNTIF(Invoices!W:X,A1159)&lt;&gt;0,IF(COUNTIF(Invoices!W:X,A1159)&lt;&gt;0,SUMIF(Invoices!W:X,A1159,Invoices!X:X)/COUNTIF(Invoices!W:X,A1159),0),IF(COUNTIF(Invoices!Y:Z,A1159)&lt;&gt;0,IF(COUNTIF(Invoices!Y:Z,A1159)&lt;&gt;0,SUMIF(Invoices!Y:Z,A1159,Invoices!Z:Z)/COUNTIF(Invoices!Y:Z,A1159),0),IF(COUNTIF(Invoices!AA:AB,A1159)&lt;&gt;0,IF(COUNTIF(Invoices!AA:AB,A1159)&lt;&gt;0,SUMIF(Invoices!AA:AB,A1159,Invoices!AB:AB)/COUNTIF(Invoices!AA:AB,A1159),0),IF(COUNTIF(Invoices!AC:AD,A1159)&lt;&gt;0,IF(COUNTIF(Invoices!AC:AD,A1159)&lt;&gt;0,SUMIF(Invoices!AC:AD,A1159,Invoices!AD:AD)/COUNTIF(Invoices!AC:AD,A1159),0),IF(COUNTIF(Invoices!AE:AF,A1159)&lt;&gt;0,IF(COUNTIF(Invoices!AE:AF,A1159)&lt;&gt;0,SUMIF(Invoices!AE:AF,A1159,Invoices!AF:AF)/COUNTIF(Invoices!AE:AF,A1159),0),IF(COUNTIF(Invoices!AG:AH,A1159)&lt;&gt;0,IF(COUNTIF(Invoices!AG:AH,A1159)&lt;&gt;0,SUMIF(Invoices!AG:AH,A1159,Invoices!AH:AH)/COUNTIF(Invoices!AG:AH,A1159),0),IF(COUNTIF(Invoices!AI:AJ,A1159)&lt;&gt;0,IF(COUNTIF(Invoices!AI:AJ,A1159)&lt;&gt;0,SUMIF(Invoices!AI:AJ,A1159,Invoices!AJ:AJ)/COUNTIF(Invoices!AI:AJ,A1159),0),IF(COUNTIF(Invoices!AK:AL,A1159)&lt;&gt;0,IF(COUNTIF(Invoices!AK:AL,A1159)&lt;&gt;0,SUMIF(Invoices!AK:AL,A1159,Invoices!AL:AL)/COUNTIF(Invoices!AK:AL,A1159),0),IF(COUNTIF(Invoices!AM:AN,A1159)&lt;&gt;0,IF(COUNTIF(Invoices!AM:AN,A1159)&lt;&gt;0,SUMIF(Invoices!AM:AN,A1159,Invoices!AN:AN)/COUNTIF(Invoices!AM:AN,A1159),0),"Not Available")))))))))))))))</f>
        <v>0.99</v>
      </c>
    </row>
    <row r="1160" spans="1:5" ht="13" x14ac:dyDescent="0.15">
      <c r="A1160" s="6" t="s">
        <v>2383</v>
      </c>
      <c r="B1160" s="6" t="s">
        <v>655</v>
      </c>
      <c r="C1160" s="6" t="s">
        <v>656</v>
      </c>
      <c r="D1160" s="6" t="s">
        <v>655</v>
      </c>
      <c r="E1160">
        <f ca="1">IF(COUNTIF(Invoices!K:L,A1160)&lt;&gt;0,IF(COUNTIF(Invoices!K:L,A1160)&lt;&gt;0,SUMIF(Invoices!K:L,A1160,Invoices!L:L)/COUNTIF(Invoices!K:L,A1160),0),IF(COUNTIF(Invoices!M:N,A1160)&lt;&gt;0,IF(COUNTIF(Invoices!M:N,A1160)&lt;&gt;0,SUMIF(Invoices!M:N,A1160,Invoices!N:N)/COUNTIF(Invoices!M:N,A1160),0),IF(COUNTIF(Invoices!O:P,A1160)&lt;&gt;0,IF(COUNTIF(Invoices!O:P,A1160)&lt;&gt;0,SUMIF(Invoices!O:P,A1160,Invoices!P:P)/COUNTIF(Invoices!O:P,A1160),0),IF(COUNTIF(Invoices!Q:R,A1160)&lt;&gt;0,IF(COUNTIF(Invoices!Q:R,A1160)&lt;&gt;0,SUMIF(Invoices!Q:R,A1160,Invoices!R:R)/COUNTIF(Invoices!Q:R,A1160),0),IF(COUNTIF(Invoices!S:T,A1160)&lt;&gt;0,IF(COUNTIF(Invoices!S:T,A1160)&lt;&gt;0,SUMIF(Invoices!S:T,A1160,Invoices!T:T)/COUNTIF(Invoices!S:T,A1160),0),IF(COUNTIF(Invoices!U:V,A1160)&lt;&gt;0,IF(COUNTIF(Invoices!U:V,A1160)&lt;&gt;0,SUMIF(Invoices!U:V,A1160,Invoices!V:V)/COUNTIF(Invoices!U:V,A1160),0),IF(COUNTIF(Invoices!W:X,A1160)&lt;&gt;0,IF(COUNTIF(Invoices!W:X,A1160)&lt;&gt;0,SUMIF(Invoices!W:X,A1160,Invoices!X:X)/COUNTIF(Invoices!W:X,A1160),0),IF(COUNTIF(Invoices!Y:Z,A1160)&lt;&gt;0,IF(COUNTIF(Invoices!Y:Z,A1160)&lt;&gt;0,SUMIF(Invoices!Y:Z,A1160,Invoices!Z:Z)/COUNTIF(Invoices!Y:Z,A1160),0),IF(COUNTIF(Invoices!AA:AB,A1160)&lt;&gt;0,IF(COUNTIF(Invoices!AA:AB,A1160)&lt;&gt;0,SUMIF(Invoices!AA:AB,A1160,Invoices!AB:AB)/COUNTIF(Invoices!AA:AB,A1160),0),IF(COUNTIF(Invoices!AC:AD,A1160)&lt;&gt;0,IF(COUNTIF(Invoices!AC:AD,A1160)&lt;&gt;0,SUMIF(Invoices!AC:AD,A1160,Invoices!AD:AD)/COUNTIF(Invoices!AC:AD,A1160),0),IF(COUNTIF(Invoices!AE:AF,A1160)&lt;&gt;0,IF(COUNTIF(Invoices!AE:AF,A1160)&lt;&gt;0,SUMIF(Invoices!AE:AF,A1160,Invoices!AF:AF)/COUNTIF(Invoices!AE:AF,A1160),0),IF(COUNTIF(Invoices!AG:AH,A1160)&lt;&gt;0,IF(COUNTIF(Invoices!AG:AH,A1160)&lt;&gt;0,SUMIF(Invoices!AG:AH,A1160,Invoices!AH:AH)/COUNTIF(Invoices!AG:AH,A1160),0),IF(COUNTIF(Invoices!AI:AJ,A1160)&lt;&gt;0,IF(COUNTIF(Invoices!AI:AJ,A1160)&lt;&gt;0,SUMIF(Invoices!AI:AJ,A1160,Invoices!AJ:AJ)/COUNTIF(Invoices!AI:AJ,A1160),0),IF(COUNTIF(Invoices!AK:AL,A1160)&lt;&gt;0,IF(COUNTIF(Invoices!AK:AL,A1160)&lt;&gt;0,SUMIF(Invoices!AK:AL,A1160,Invoices!AL:AL)/COUNTIF(Invoices!AK:AL,A1160),0),IF(COUNTIF(Invoices!AM:AN,A1160)&lt;&gt;0,IF(COUNTIF(Invoices!AM:AN,A1160)&lt;&gt;0,SUMIF(Invoices!AM:AN,A1160,Invoices!AN:AN)/COUNTIF(Invoices!AM:AN,A1160),0),"Not Available")))))))))))))))</f>
        <v>0.99</v>
      </c>
    </row>
    <row r="1161" spans="1:5" ht="13" x14ac:dyDescent="0.15">
      <c r="A1161" s="6" t="s">
        <v>2384</v>
      </c>
      <c r="B1161" s="6" t="s">
        <v>1140</v>
      </c>
      <c r="C1161" s="6" t="s">
        <v>1141</v>
      </c>
      <c r="D1161" s="6" t="s">
        <v>1140</v>
      </c>
      <c r="E1161">
        <f ca="1">IF(COUNTIF(Invoices!K:L,A1161)&lt;&gt;0,IF(COUNTIF(Invoices!K:L,A1161)&lt;&gt;0,SUMIF(Invoices!K:L,A1161,Invoices!L:L)/COUNTIF(Invoices!K:L,A1161),0),IF(COUNTIF(Invoices!M:N,A1161)&lt;&gt;0,IF(COUNTIF(Invoices!M:N,A1161)&lt;&gt;0,SUMIF(Invoices!M:N,A1161,Invoices!N:N)/COUNTIF(Invoices!M:N,A1161),0),IF(COUNTIF(Invoices!O:P,A1161)&lt;&gt;0,IF(COUNTIF(Invoices!O:P,A1161)&lt;&gt;0,SUMIF(Invoices!O:P,A1161,Invoices!P:P)/COUNTIF(Invoices!O:P,A1161),0),IF(COUNTIF(Invoices!Q:R,A1161)&lt;&gt;0,IF(COUNTIF(Invoices!Q:R,A1161)&lt;&gt;0,SUMIF(Invoices!Q:R,A1161,Invoices!R:R)/COUNTIF(Invoices!Q:R,A1161),0),IF(COUNTIF(Invoices!S:T,A1161)&lt;&gt;0,IF(COUNTIF(Invoices!S:T,A1161)&lt;&gt;0,SUMIF(Invoices!S:T,A1161,Invoices!T:T)/COUNTIF(Invoices!S:T,A1161),0),IF(COUNTIF(Invoices!U:V,A1161)&lt;&gt;0,IF(COUNTIF(Invoices!U:V,A1161)&lt;&gt;0,SUMIF(Invoices!U:V,A1161,Invoices!V:V)/COUNTIF(Invoices!U:V,A1161),0),IF(COUNTIF(Invoices!W:X,A1161)&lt;&gt;0,IF(COUNTIF(Invoices!W:X,A1161)&lt;&gt;0,SUMIF(Invoices!W:X,A1161,Invoices!X:X)/COUNTIF(Invoices!W:X,A1161),0),IF(COUNTIF(Invoices!Y:Z,A1161)&lt;&gt;0,IF(COUNTIF(Invoices!Y:Z,A1161)&lt;&gt;0,SUMIF(Invoices!Y:Z,A1161,Invoices!Z:Z)/COUNTIF(Invoices!Y:Z,A1161),0),IF(COUNTIF(Invoices!AA:AB,A1161)&lt;&gt;0,IF(COUNTIF(Invoices!AA:AB,A1161)&lt;&gt;0,SUMIF(Invoices!AA:AB,A1161,Invoices!AB:AB)/COUNTIF(Invoices!AA:AB,A1161),0),IF(COUNTIF(Invoices!AC:AD,A1161)&lt;&gt;0,IF(COUNTIF(Invoices!AC:AD,A1161)&lt;&gt;0,SUMIF(Invoices!AC:AD,A1161,Invoices!AD:AD)/COUNTIF(Invoices!AC:AD,A1161),0),IF(COUNTIF(Invoices!AE:AF,A1161)&lt;&gt;0,IF(COUNTIF(Invoices!AE:AF,A1161)&lt;&gt;0,SUMIF(Invoices!AE:AF,A1161,Invoices!AF:AF)/COUNTIF(Invoices!AE:AF,A1161),0),IF(COUNTIF(Invoices!AG:AH,A1161)&lt;&gt;0,IF(COUNTIF(Invoices!AG:AH,A1161)&lt;&gt;0,SUMIF(Invoices!AG:AH,A1161,Invoices!AH:AH)/COUNTIF(Invoices!AG:AH,A1161),0),IF(COUNTIF(Invoices!AI:AJ,A1161)&lt;&gt;0,IF(COUNTIF(Invoices!AI:AJ,A1161)&lt;&gt;0,SUMIF(Invoices!AI:AJ,A1161,Invoices!AJ:AJ)/COUNTIF(Invoices!AI:AJ,A1161),0),IF(COUNTIF(Invoices!AK:AL,A1161)&lt;&gt;0,IF(COUNTIF(Invoices!AK:AL,A1161)&lt;&gt;0,SUMIF(Invoices!AK:AL,A1161,Invoices!AL:AL)/COUNTIF(Invoices!AK:AL,A1161),0),IF(COUNTIF(Invoices!AM:AN,A1161)&lt;&gt;0,IF(COUNTIF(Invoices!AM:AN,A1161)&lt;&gt;0,SUMIF(Invoices!AM:AN,A1161,Invoices!AN:AN)/COUNTIF(Invoices!AM:AN,A1161),0),"Not Available")))))))))))))))</f>
        <v>0.99</v>
      </c>
    </row>
    <row r="1162" spans="1:5" ht="13" x14ac:dyDescent="0.15">
      <c r="A1162" s="6" t="s">
        <v>2385</v>
      </c>
      <c r="C1162" s="6" t="s">
        <v>2030</v>
      </c>
      <c r="D1162" s="6" t="s">
        <v>959</v>
      </c>
      <c r="E1162" t="str">
        <f>IF(COUNTIF(Invoices!K:L,A1162)&lt;&gt;0,IF(COUNTIF(Invoices!K:L,A1162)&lt;&gt;0,SUMIF(Invoices!K:L,A1162,Invoices!L:L)/COUNTIF(Invoices!K:L,A1162),0),IF(COUNTIF(Invoices!M:N,A1162)&lt;&gt;0,IF(COUNTIF(Invoices!M:N,A1162)&lt;&gt;0,SUMIF(Invoices!M:N,A1162,Invoices!N:N)/COUNTIF(Invoices!M:N,A1162),0),IF(COUNTIF(Invoices!O:P,A1162)&lt;&gt;0,IF(COUNTIF(Invoices!O:P,A1162)&lt;&gt;0,SUMIF(Invoices!O:P,A1162,Invoices!P:P)/COUNTIF(Invoices!O:P,A1162),0),IF(COUNTIF(Invoices!Q:R,A1162)&lt;&gt;0,IF(COUNTIF(Invoices!Q:R,A1162)&lt;&gt;0,SUMIF(Invoices!Q:R,A1162,Invoices!R:R)/COUNTIF(Invoices!Q:R,A1162),0),IF(COUNTIF(Invoices!S:T,A1162)&lt;&gt;0,IF(COUNTIF(Invoices!S:T,A1162)&lt;&gt;0,SUMIF(Invoices!S:T,A1162,Invoices!T:T)/COUNTIF(Invoices!S:T,A1162),0),IF(COUNTIF(Invoices!U:V,A1162)&lt;&gt;0,IF(COUNTIF(Invoices!U:V,A1162)&lt;&gt;0,SUMIF(Invoices!U:V,A1162,Invoices!V:V)/COUNTIF(Invoices!U:V,A1162),0),IF(COUNTIF(Invoices!W:X,A1162)&lt;&gt;0,IF(COUNTIF(Invoices!W:X,A1162)&lt;&gt;0,SUMIF(Invoices!W:X,A1162,Invoices!X:X)/COUNTIF(Invoices!W:X,A1162),0),IF(COUNTIF(Invoices!Y:Z,A1162)&lt;&gt;0,IF(COUNTIF(Invoices!Y:Z,A1162)&lt;&gt;0,SUMIF(Invoices!Y:Z,A1162,Invoices!Z:Z)/COUNTIF(Invoices!Y:Z,A1162),0),IF(COUNTIF(Invoices!AA:AB,A1162)&lt;&gt;0,IF(COUNTIF(Invoices!AA:AB,A1162)&lt;&gt;0,SUMIF(Invoices!AA:AB,A1162,Invoices!AB:AB)/COUNTIF(Invoices!AA:AB,A1162),0),IF(COUNTIF(Invoices!AC:AD,A1162)&lt;&gt;0,IF(COUNTIF(Invoices!AC:AD,A1162)&lt;&gt;0,SUMIF(Invoices!AC:AD,A1162,Invoices!AD:AD)/COUNTIF(Invoices!AC:AD,A1162),0),IF(COUNTIF(Invoices!AE:AF,A1162)&lt;&gt;0,IF(COUNTIF(Invoices!AE:AF,A1162)&lt;&gt;0,SUMIF(Invoices!AE:AF,A1162,Invoices!AF:AF)/COUNTIF(Invoices!AE:AF,A1162),0),IF(COUNTIF(Invoices!AG:AH,A1162)&lt;&gt;0,IF(COUNTIF(Invoices!AG:AH,A1162)&lt;&gt;0,SUMIF(Invoices!AG:AH,A1162,Invoices!AH:AH)/COUNTIF(Invoices!AG:AH,A1162),0),IF(COUNTIF(Invoices!AI:AJ,A1162)&lt;&gt;0,IF(COUNTIF(Invoices!AI:AJ,A1162)&lt;&gt;0,SUMIF(Invoices!AI:AJ,A1162,Invoices!AJ:AJ)/COUNTIF(Invoices!AI:AJ,A1162),0),IF(COUNTIF(Invoices!AK:AL,A1162)&lt;&gt;0,IF(COUNTIF(Invoices!AK:AL,A1162)&lt;&gt;0,SUMIF(Invoices!AK:AL,A1162,Invoices!AL:AL)/COUNTIF(Invoices!AK:AL,A1162),0),IF(COUNTIF(Invoices!AM:AN,A1162)&lt;&gt;0,IF(COUNTIF(Invoices!AM:AN,A1162)&lt;&gt;0,SUMIF(Invoices!AM:AN,A1162,Invoices!AN:AN)/COUNTIF(Invoices!AM:AN,A1162),0),"Not Available")))))))))))))))</f>
        <v>Not Available</v>
      </c>
    </row>
    <row r="1163" spans="1:5" ht="13" x14ac:dyDescent="0.15">
      <c r="A1163" s="6" t="s">
        <v>2386</v>
      </c>
      <c r="C1163" s="6" t="s">
        <v>561</v>
      </c>
      <c r="D1163" s="6" t="s">
        <v>562</v>
      </c>
      <c r="E1163">
        <f ca="1">IF(COUNTIF(Invoices!K:L,A1163)&lt;&gt;0,IF(COUNTIF(Invoices!K:L,A1163)&lt;&gt;0,SUMIF(Invoices!K:L,A1163,Invoices!L:L)/COUNTIF(Invoices!K:L,A1163),0),IF(COUNTIF(Invoices!M:N,A1163)&lt;&gt;0,IF(COUNTIF(Invoices!M:N,A1163)&lt;&gt;0,SUMIF(Invoices!M:N,A1163,Invoices!N:N)/COUNTIF(Invoices!M:N,A1163),0),IF(COUNTIF(Invoices!O:P,A1163)&lt;&gt;0,IF(COUNTIF(Invoices!O:P,A1163)&lt;&gt;0,SUMIF(Invoices!O:P,A1163,Invoices!P:P)/COUNTIF(Invoices!O:P,A1163),0),IF(COUNTIF(Invoices!Q:R,A1163)&lt;&gt;0,IF(COUNTIF(Invoices!Q:R,A1163)&lt;&gt;0,SUMIF(Invoices!Q:R,A1163,Invoices!R:R)/COUNTIF(Invoices!Q:R,A1163),0),IF(COUNTIF(Invoices!S:T,A1163)&lt;&gt;0,IF(COUNTIF(Invoices!S:T,A1163)&lt;&gt;0,SUMIF(Invoices!S:T,A1163,Invoices!T:T)/COUNTIF(Invoices!S:T,A1163),0),IF(COUNTIF(Invoices!U:V,A1163)&lt;&gt;0,IF(COUNTIF(Invoices!U:V,A1163)&lt;&gt;0,SUMIF(Invoices!U:V,A1163,Invoices!V:V)/COUNTIF(Invoices!U:V,A1163),0),IF(COUNTIF(Invoices!W:X,A1163)&lt;&gt;0,IF(COUNTIF(Invoices!W:X,A1163)&lt;&gt;0,SUMIF(Invoices!W:X,A1163,Invoices!X:X)/COUNTIF(Invoices!W:X,A1163),0),IF(COUNTIF(Invoices!Y:Z,A1163)&lt;&gt;0,IF(COUNTIF(Invoices!Y:Z,A1163)&lt;&gt;0,SUMIF(Invoices!Y:Z,A1163,Invoices!Z:Z)/COUNTIF(Invoices!Y:Z,A1163),0),IF(COUNTIF(Invoices!AA:AB,A1163)&lt;&gt;0,IF(COUNTIF(Invoices!AA:AB,A1163)&lt;&gt;0,SUMIF(Invoices!AA:AB,A1163,Invoices!AB:AB)/COUNTIF(Invoices!AA:AB,A1163),0),IF(COUNTIF(Invoices!AC:AD,A1163)&lt;&gt;0,IF(COUNTIF(Invoices!AC:AD,A1163)&lt;&gt;0,SUMIF(Invoices!AC:AD,A1163,Invoices!AD:AD)/COUNTIF(Invoices!AC:AD,A1163),0),IF(COUNTIF(Invoices!AE:AF,A1163)&lt;&gt;0,IF(COUNTIF(Invoices!AE:AF,A1163)&lt;&gt;0,SUMIF(Invoices!AE:AF,A1163,Invoices!AF:AF)/COUNTIF(Invoices!AE:AF,A1163),0),IF(COUNTIF(Invoices!AG:AH,A1163)&lt;&gt;0,IF(COUNTIF(Invoices!AG:AH,A1163)&lt;&gt;0,SUMIF(Invoices!AG:AH,A1163,Invoices!AH:AH)/COUNTIF(Invoices!AG:AH,A1163),0),IF(COUNTIF(Invoices!AI:AJ,A1163)&lt;&gt;0,IF(COUNTIF(Invoices!AI:AJ,A1163)&lt;&gt;0,SUMIF(Invoices!AI:AJ,A1163,Invoices!AJ:AJ)/COUNTIF(Invoices!AI:AJ,A1163),0),IF(COUNTIF(Invoices!AK:AL,A1163)&lt;&gt;0,IF(COUNTIF(Invoices!AK:AL,A1163)&lt;&gt;0,SUMIF(Invoices!AK:AL,A1163,Invoices!AL:AL)/COUNTIF(Invoices!AK:AL,A1163),0),IF(COUNTIF(Invoices!AM:AN,A1163)&lt;&gt;0,IF(COUNTIF(Invoices!AM:AN,A1163)&lt;&gt;0,SUMIF(Invoices!AM:AN,A1163,Invoices!AN:AN)/COUNTIF(Invoices!AM:AN,A1163),0),"Not Available")))))))))))))))</f>
        <v>0.99</v>
      </c>
    </row>
    <row r="1164" spans="1:5" ht="13" x14ac:dyDescent="0.15">
      <c r="A1164" s="6" t="s">
        <v>2387</v>
      </c>
      <c r="B1164" s="6" t="s">
        <v>2388</v>
      </c>
      <c r="C1164" s="6" t="s">
        <v>1265</v>
      </c>
      <c r="D1164" s="6" t="s">
        <v>630</v>
      </c>
      <c r="E1164">
        <f ca="1">IF(COUNTIF(Invoices!K:L,A1164)&lt;&gt;0,IF(COUNTIF(Invoices!K:L,A1164)&lt;&gt;0,SUMIF(Invoices!K:L,A1164,Invoices!L:L)/COUNTIF(Invoices!K:L,A1164),0),IF(COUNTIF(Invoices!M:N,A1164)&lt;&gt;0,IF(COUNTIF(Invoices!M:N,A1164)&lt;&gt;0,SUMIF(Invoices!M:N,A1164,Invoices!N:N)/COUNTIF(Invoices!M:N,A1164),0),IF(COUNTIF(Invoices!O:P,A1164)&lt;&gt;0,IF(COUNTIF(Invoices!O:P,A1164)&lt;&gt;0,SUMIF(Invoices!O:P,A1164,Invoices!P:P)/COUNTIF(Invoices!O:P,A1164),0),IF(COUNTIF(Invoices!Q:R,A1164)&lt;&gt;0,IF(COUNTIF(Invoices!Q:R,A1164)&lt;&gt;0,SUMIF(Invoices!Q:R,A1164,Invoices!R:R)/COUNTIF(Invoices!Q:R,A1164),0),IF(COUNTIF(Invoices!S:T,A1164)&lt;&gt;0,IF(COUNTIF(Invoices!S:T,A1164)&lt;&gt;0,SUMIF(Invoices!S:T,A1164,Invoices!T:T)/COUNTIF(Invoices!S:T,A1164),0),IF(COUNTIF(Invoices!U:V,A1164)&lt;&gt;0,IF(COUNTIF(Invoices!U:V,A1164)&lt;&gt;0,SUMIF(Invoices!U:V,A1164,Invoices!V:V)/COUNTIF(Invoices!U:V,A1164),0),IF(COUNTIF(Invoices!W:X,A1164)&lt;&gt;0,IF(COUNTIF(Invoices!W:X,A1164)&lt;&gt;0,SUMIF(Invoices!W:X,A1164,Invoices!X:X)/COUNTIF(Invoices!W:X,A1164),0),IF(COUNTIF(Invoices!Y:Z,A1164)&lt;&gt;0,IF(COUNTIF(Invoices!Y:Z,A1164)&lt;&gt;0,SUMIF(Invoices!Y:Z,A1164,Invoices!Z:Z)/COUNTIF(Invoices!Y:Z,A1164),0),IF(COUNTIF(Invoices!AA:AB,A1164)&lt;&gt;0,IF(COUNTIF(Invoices!AA:AB,A1164)&lt;&gt;0,SUMIF(Invoices!AA:AB,A1164,Invoices!AB:AB)/COUNTIF(Invoices!AA:AB,A1164),0),IF(COUNTIF(Invoices!AC:AD,A1164)&lt;&gt;0,IF(COUNTIF(Invoices!AC:AD,A1164)&lt;&gt;0,SUMIF(Invoices!AC:AD,A1164,Invoices!AD:AD)/COUNTIF(Invoices!AC:AD,A1164),0),IF(COUNTIF(Invoices!AE:AF,A1164)&lt;&gt;0,IF(COUNTIF(Invoices!AE:AF,A1164)&lt;&gt;0,SUMIF(Invoices!AE:AF,A1164,Invoices!AF:AF)/COUNTIF(Invoices!AE:AF,A1164),0),IF(COUNTIF(Invoices!AG:AH,A1164)&lt;&gt;0,IF(COUNTIF(Invoices!AG:AH,A1164)&lt;&gt;0,SUMIF(Invoices!AG:AH,A1164,Invoices!AH:AH)/COUNTIF(Invoices!AG:AH,A1164),0),IF(COUNTIF(Invoices!AI:AJ,A1164)&lt;&gt;0,IF(COUNTIF(Invoices!AI:AJ,A1164)&lt;&gt;0,SUMIF(Invoices!AI:AJ,A1164,Invoices!AJ:AJ)/COUNTIF(Invoices!AI:AJ,A1164),0),IF(COUNTIF(Invoices!AK:AL,A1164)&lt;&gt;0,IF(COUNTIF(Invoices!AK:AL,A1164)&lt;&gt;0,SUMIF(Invoices!AK:AL,A1164,Invoices!AL:AL)/COUNTIF(Invoices!AK:AL,A1164),0),IF(COUNTIF(Invoices!AM:AN,A1164)&lt;&gt;0,IF(COUNTIF(Invoices!AM:AN,A1164)&lt;&gt;0,SUMIF(Invoices!AM:AN,A1164,Invoices!AN:AN)/COUNTIF(Invoices!AM:AN,A1164),0),"Not Available")))))))))))))))</f>
        <v>0.99</v>
      </c>
    </row>
    <row r="1165" spans="1:5" ht="13" x14ac:dyDescent="0.15">
      <c r="A1165" s="6" t="s">
        <v>2389</v>
      </c>
      <c r="B1165" s="6" t="s">
        <v>1306</v>
      </c>
      <c r="C1165" s="6" t="s">
        <v>1265</v>
      </c>
      <c r="D1165" s="6" t="s">
        <v>630</v>
      </c>
      <c r="E1165">
        <f ca="1">IF(COUNTIF(Invoices!K:L,A1165)&lt;&gt;0,IF(COUNTIF(Invoices!K:L,A1165)&lt;&gt;0,SUMIF(Invoices!K:L,A1165,Invoices!L:L)/COUNTIF(Invoices!K:L,A1165),0),IF(COUNTIF(Invoices!M:N,A1165)&lt;&gt;0,IF(COUNTIF(Invoices!M:N,A1165)&lt;&gt;0,SUMIF(Invoices!M:N,A1165,Invoices!N:N)/COUNTIF(Invoices!M:N,A1165),0),IF(COUNTIF(Invoices!O:P,A1165)&lt;&gt;0,IF(COUNTIF(Invoices!O:P,A1165)&lt;&gt;0,SUMIF(Invoices!O:P,A1165,Invoices!P:P)/COUNTIF(Invoices!O:P,A1165),0),IF(COUNTIF(Invoices!Q:R,A1165)&lt;&gt;0,IF(COUNTIF(Invoices!Q:R,A1165)&lt;&gt;0,SUMIF(Invoices!Q:R,A1165,Invoices!R:R)/COUNTIF(Invoices!Q:R,A1165),0),IF(COUNTIF(Invoices!S:T,A1165)&lt;&gt;0,IF(COUNTIF(Invoices!S:T,A1165)&lt;&gt;0,SUMIF(Invoices!S:T,A1165,Invoices!T:T)/COUNTIF(Invoices!S:T,A1165),0),IF(COUNTIF(Invoices!U:V,A1165)&lt;&gt;0,IF(COUNTIF(Invoices!U:V,A1165)&lt;&gt;0,SUMIF(Invoices!U:V,A1165,Invoices!V:V)/COUNTIF(Invoices!U:V,A1165),0),IF(COUNTIF(Invoices!W:X,A1165)&lt;&gt;0,IF(COUNTIF(Invoices!W:X,A1165)&lt;&gt;0,SUMIF(Invoices!W:X,A1165,Invoices!X:X)/COUNTIF(Invoices!W:X,A1165),0),IF(COUNTIF(Invoices!Y:Z,A1165)&lt;&gt;0,IF(COUNTIF(Invoices!Y:Z,A1165)&lt;&gt;0,SUMIF(Invoices!Y:Z,A1165,Invoices!Z:Z)/COUNTIF(Invoices!Y:Z,A1165),0),IF(COUNTIF(Invoices!AA:AB,A1165)&lt;&gt;0,IF(COUNTIF(Invoices!AA:AB,A1165)&lt;&gt;0,SUMIF(Invoices!AA:AB,A1165,Invoices!AB:AB)/COUNTIF(Invoices!AA:AB,A1165),0),IF(COUNTIF(Invoices!AC:AD,A1165)&lt;&gt;0,IF(COUNTIF(Invoices!AC:AD,A1165)&lt;&gt;0,SUMIF(Invoices!AC:AD,A1165,Invoices!AD:AD)/COUNTIF(Invoices!AC:AD,A1165),0),IF(COUNTIF(Invoices!AE:AF,A1165)&lt;&gt;0,IF(COUNTIF(Invoices!AE:AF,A1165)&lt;&gt;0,SUMIF(Invoices!AE:AF,A1165,Invoices!AF:AF)/COUNTIF(Invoices!AE:AF,A1165),0),IF(COUNTIF(Invoices!AG:AH,A1165)&lt;&gt;0,IF(COUNTIF(Invoices!AG:AH,A1165)&lt;&gt;0,SUMIF(Invoices!AG:AH,A1165,Invoices!AH:AH)/COUNTIF(Invoices!AG:AH,A1165),0),IF(COUNTIF(Invoices!AI:AJ,A1165)&lt;&gt;0,IF(COUNTIF(Invoices!AI:AJ,A1165)&lt;&gt;0,SUMIF(Invoices!AI:AJ,A1165,Invoices!AJ:AJ)/COUNTIF(Invoices!AI:AJ,A1165),0),IF(COUNTIF(Invoices!AK:AL,A1165)&lt;&gt;0,IF(COUNTIF(Invoices!AK:AL,A1165)&lt;&gt;0,SUMIF(Invoices!AK:AL,A1165,Invoices!AL:AL)/COUNTIF(Invoices!AK:AL,A1165),0),IF(COUNTIF(Invoices!AM:AN,A1165)&lt;&gt;0,IF(COUNTIF(Invoices!AM:AN,A1165)&lt;&gt;0,SUMIF(Invoices!AM:AN,A1165,Invoices!AN:AN)/COUNTIF(Invoices!AM:AN,A1165),0),"Not Available")))))))))))))))</f>
        <v>0.99</v>
      </c>
    </row>
    <row r="1166" spans="1:5" ht="13" x14ac:dyDescent="0.15">
      <c r="A1166" s="6" t="s">
        <v>2390</v>
      </c>
      <c r="B1166" s="6" t="s">
        <v>908</v>
      </c>
      <c r="C1166" s="6" t="s">
        <v>897</v>
      </c>
      <c r="D1166" s="6" t="s">
        <v>562</v>
      </c>
      <c r="E1166">
        <f ca="1">IF(COUNTIF(Invoices!K:L,A1166)&lt;&gt;0,IF(COUNTIF(Invoices!K:L,A1166)&lt;&gt;0,SUMIF(Invoices!K:L,A1166,Invoices!L:L)/COUNTIF(Invoices!K:L,A1166),0),IF(COUNTIF(Invoices!M:N,A1166)&lt;&gt;0,IF(COUNTIF(Invoices!M:N,A1166)&lt;&gt;0,SUMIF(Invoices!M:N,A1166,Invoices!N:N)/COUNTIF(Invoices!M:N,A1166),0),IF(COUNTIF(Invoices!O:P,A1166)&lt;&gt;0,IF(COUNTIF(Invoices!O:P,A1166)&lt;&gt;0,SUMIF(Invoices!O:P,A1166,Invoices!P:P)/COUNTIF(Invoices!O:P,A1166),0),IF(COUNTIF(Invoices!Q:R,A1166)&lt;&gt;0,IF(COUNTIF(Invoices!Q:R,A1166)&lt;&gt;0,SUMIF(Invoices!Q:R,A1166,Invoices!R:R)/COUNTIF(Invoices!Q:R,A1166),0),IF(COUNTIF(Invoices!S:T,A1166)&lt;&gt;0,IF(COUNTIF(Invoices!S:T,A1166)&lt;&gt;0,SUMIF(Invoices!S:T,A1166,Invoices!T:T)/COUNTIF(Invoices!S:T,A1166),0),IF(COUNTIF(Invoices!U:V,A1166)&lt;&gt;0,IF(COUNTIF(Invoices!U:V,A1166)&lt;&gt;0,SUMIF(Invoices!U:V,A1166,Invoices!V:V)/COUNTIF(Invoices!U:V,A1166),0),IF(COUNTIF(Invoices!W:X,A1166)&lt;&gt;0,IF(COUNTIF(Invoices!W:X,A1166)&lt;&gt;0,SUMIF(Invoices!W:X,A1166,Invoices!X:X)/COUNTIF(Invoices!W:X,A1166),0),IF(COUNTIF(Invoices!Y:Z,A1166)&lt;&gt;0,IF(COUNTIF(Invoices!Y:Z,A1166)&lt;&gt;0,SUMIF(Invoices!Y:Z,A1166,Invoices!Z:Z)/COUNTIF(Invoices!Y:Z,A1166),0),IF(COUNTIF(Invoices!AA:AB,A1166)&lt;&gt;0,IF(COUNTIF(Invoices!AA:AB,A1166)&lt;&gt;0,SUMIF(Invoices!AA:AB,A1166,Invoices!AB:AB)/COUNTIF(Invoices!AA:AB,A1166),0),IF(COUNTIF(Invoices!AC:AD,A1166)&lt;&gt;0,IF(COUNTIF(Invoices!AC:AD,A1166)&lt;&gt;0,SUMIF(Invoices!AC:AD,A1166,Invoices!AD:AD)/COUNTIF(Invoices!AC:AD,A1166),0),IF(COUNTIF(Invoices!AE:AF,A1166)&lt;&gt;0,IF(COUNTIF(Invoices!AE:AF,A1166)&lt;&gt;0,SUMIF(Invoices!AE:AF,A1166,Invoices!AF:AF)/COUNTIF(Invoices!AE:AF,A1166),0),IF(COUNTIF(Invoices!AG:AH,A1166)&lt;&gt;0,IF(COUNTIF(Invoices!AG:AH,A1166)&lt;&gt;0,SUMIF(Invoices!AG:AH,A1166,Invoices!AH:AH)/COUNTIF(Invoices!AG:AH,A1166),0),IF(COUNTIF(Invoices!AI:AJ,A1166)&lt;&gt;0,IF(COUNTIF(Invoices!AI:AJ,A1166)&lt;&gt;0,SUMIF(Invoices!AI:AJ,A1166,Invoices!AJ:AJ)/COUNTIF(Invoices!AI:AJ,A1166),0),IF(COUNTIF(Invoices!AK:AL,A1166)&lt;&gt;0,IF(COUNTIF(Invoices!AK:AL,A1166)&lt;&gt;0,SUMIF(Invoices!AK:AL,A1166,Invoices!AL:AL)/COUNTIF(Invoices!AK:AL,A1166),0),IF(COUNTIF(Invoices!AM:AN,A1166)&lt;&gt;0,IF(COUNTIF(Invoices!AM:AN,A1166)&lt;&gt;0,SUMIF(Invoices!AM:AN,A1166,Invoices!AN:AN)/COUNTIF(Invoices!AM:AN,A1166),0),"Not Available")))))))))))))))</f>
        <v>0.99</v>
      </c>
    </row>
    <row r="1167" spans="1:5" ht="13" x14ac:dyDescent="0.15">
      <c r="A1167" s="6" t="s">
        <v>2391</v>
      </c>
      <c r="B1167" s="6" t="s">
        <v>2392</v>
      </c>
      <c r="C1167" s="6" t="s">
        <v>1265</v>
      </c>
      <c r="D1167" s="6" t="s">
        <v>630</v>
      </c>
      <c r="E1167">
        <f ca="1">IF(COUNTIF(Invoices!K:L,A1167)&lt;&gt;0,IF(COUNTIF(Invoices!K:L,A1167)&lt;&gt;0,SUMIF(Invoices!K:L,A1167,Invoices!L:L)/COUNTIF(Invoices!K:L,A1167),0),IF(COUNTIF(Invoices!M:N,A1167)&lt;&gt;0,IF(COUNTIF(Invoices!M:N,A1167)&lt;&gt;0,SUMIF(Invoices!M:N,A1167,Invoices!N:N)/COUNTIF(Invoices!M:N,A1167),0),IF(COUNTIF(Invoices!O:P,A1167)&lt;&gt;0,IF(COUNTIF(Invoices!O:P,A1167)&lt;&gt;0,SUMIF(Invoices!O:P,A1167,Invoices!P:P)/COUNTIF(Invoices!O:P,A1167),0),IF(COUNTIF(Invoices!Q:R,A1167)&lt;&gt;0,IF(COUNTIF(Invoices!Q:R,A1167)&lt;&gt;0,SUMIF(Invoices!Q:R,A1167,Invoices!R:R)/COUNTIF(Invoices!Q:R,A1167),0),IF(COUNTIF(Invoices!S:T,A1167)&lt;&gt;0,IF(COUNTIF(Invoices!S:T,A1167)&lt;&gt;0,SUMIF(Invoices!S:T,A1167,Invoices!T:T)/COUNTIF(Invoices!S:T,A1167),0),IF(COUNTIF(Invoices!U:V,A1167)&lt;&gt;0,IF(COUNTIF(Invoices!U:V,A1167)&lt;&gt;0,SUMIF(Invoices!U:V,A1167,Invoices!V:V)/COUNTIF(Invoices!U:V,A1167),0),IF(COUNTIF(Invoices!W:X,A1167)&lt;&gt;0,IF(COUNTIF(Invoices!W:X,A1167)&lt;&gt;0,SUMIF(Invoices!W:X,A1167,Invoices!X:X)/COUNTIF(Invoices!W:X,A1167),0),IF(COUNTIF(Invoices!Y:Z,A1167)&lt;&gt;0,IF(COUNTIF(Invoices!Y:Z,A1167)&lt;&gt;0,SUMIF(Invoices!Y:Z,A1167,Invoices!Z:Z)/COUNTIF(Invoices!Y:Z,A1167),0),IF(COUNTIF(Invoices!AA:AB,A1167)&lt;&gt;0,IF(COUNTIF(Invoices!AA:AB,A1167)&lt;&gt;0,SUMIF(Invoices!AA:AB,A1167,Invoices!AB:AB)/COUNTIF(Invoices!AA:AB,A1167),0),IF(COUNTIF(Invoices!AC:AD,A1167)&lt;&gt;0,IF(COUNTIF(Invoices!AC:AD,A1167)&lt;&gt;0,SUMIF(Invoices!AC:AD,A1167,Invoices!AD:AD)/COUNTIF(Invoices!AC:AD,A1167),0),IF(COUNTIF(Invoices!AE:AF,A1167)&lt;&gt;0,IF(COUNTIF(Invoices!AE:AF,A1167)&lt;&gt;0,SUMIF(Invoices!AE:AF,A1167,Invoices!AF:AF)/COUNTIF(Invoices!AE:AF,A1167),0),IF(COUNTIF(Invoices!AG:AH,A1167)&lt;&gt;0,IF(COUNTIF(Invoices!AG:AH,A1167)&lt;&gt;0,SUMIF(Invoices!AG:AH,A1167,Invoices!AH:AH)/COUNTIF(Invoices!AG:AH,A1167),0),IF(COUNTIF(Invoices!AI:AJ,A1167)&lt;&gt;0,IF(COUNTIF(Invoices!AI:AJ,A1167)&lt;&gt;0,SUMIF(Invoices!AI:AJ,A1167,Invoices!AJ:AJ)/COUNTIF(Invoices!AI:AJ,A1167),0),IF(COUNTIF(Invoices!AK:AL,A1167)&lt;&gt;0,IF(COUNTIF(Invoices!AK:AL,A1167)&lt;&gt;0,SUMIF(Invoices!AK:AL,A1167,Invoices!AL:AL)/COUNTIF(Invoices!AK:AL,A1167),0),IF(COUNTIF(Invoices!AM:AN,A1167)&lt;&gt;0,IF(COUNTIF(Invoices!AM:AN,A1167)&lt;&gt;0,SUMIF(Invoices!AM:AN,A1167,Invoices!AN:AN)/COUNTIF(Invoices!AM:AN,A1167),0),"Not Available")))))))))))))))</f>
        <v>0.99</v>
      </c>
    </row>
    <row r="1168" spans="1:5" ht="13" x14ac:dyDescent="0.15">
      <c r="A1168" s="6" t="s">
        <v>2391</v>
      </c>
      <c r="B1168" s="6" t="s">
        <v>2393</v>
      </c>
      <c r="C1168" s="6" t="s">
        <v>629</v>
      </c>
      <c r="D1168" s="6" t="s">
        <v>630</v>
      </c>
      <c r="E1168">
        <f ca="1">IF(COUNTIF(Invoices!K:L,A1168)&lt;&gt;0,IF(COUNTIF(Invoices!K:L,A1168)&lt;&gt;0,SUMIF(Invoices!K:L,A1168,Invoices!L:L)/COUNTIF(Invoices!K:L,A1168),0),IF(COUNTIF(Invoices!M:N,A1168)&lt;&gt;0,IF(COUNTIF(Invoices!M:N,A1168)&lt;&gt;0,SUMIF(Invoices!M:N,A1168,Invoices!N:N)/COUNTIF(Invoices!M:N,A1168),0),IF(COUNTIF(Invoices!O:P,A1168)&lt;&gt;0,IF(COUNTIF(Invoices!O:P,A1168)&lt;&gt;0,SUMIF(Invoices!O:P,A1168,Invoices!P:P)/COUNTIF(Invoices!O:P,A1168),0),IF(COUNTIF(Invoices!Q:R,A1168)&lt;&gt;0,IF(COUNTIF(Invoices!Q:R,A1168)&lt;&gt;0,SUMIF(Invoices!Q:R,A1168,Invoices!R:R)/COUNTIF(Invoices!Q:R,A1168),0),IF(COUNTIF(Invoices!S:T,A1168)&lt;&gt;0,IF(COUNTIF(Invoices!S:T,A1168)&lt;&gt;0,SUMIF(Invoices!S:T,A1168,Invoices!T:T)/COUNTIF(Invoices!S:T,A1168),0),IF(COUNTIF(Invoices!U:V,A1168)&lt;&gt;0,IF(COUNTIF(Invoices!U:V,A1168)&lt;&gt;0,SUMIF(Invoices!U:V,A1168,Invoices!V:V)/COUNTIF(Invoices!U:V,A1168),0),IF(COUNTIF(Invoices!W:X,A1168)&lt;&gt;0,IF(COUNTIF(Invoices!W:X,A1168)&lt;&gt;0,SUMIF(Invoices!W:X,A1168,Invoices!X:X)/COUNTIF(Invoices!W:X,A1168),0),IF(COUNTIF(Invoices!Y:Z,A1168)&lt;&gt;0,IF(COUNTIF(Invoices!Y:Z,A1168)&lt;&gt;0,SUMIF(Invoices!Y:Z,A1168,Invoices!Z:Z)/COUNTIF(Invoices!Y:Z,A1168),0),IF(COUNTIF(Invoices!AA:AB,A1168)&lt;&gt;0,IF(COUNTIF(Invoices!AA:AB,A1168)&lt;&gt;0,SUMIF(Invoices!AA:AB,A1168,Invoices!AB:AB)/COUNTIF(Invoices!AA:AB,A1168),0),IF(COUNTIF(Invoices!AC:AD,A1168)&lt;&gt;0,IF(COUNTIF(Invoices!AC:AD,A1168)&lt;&gt;0,SUMIF(Invoices!AC:AD,A1168,Invoices!AD:AD)/COUNTIF(Invoices!AC:AD,A1168),0),IF(COUNTIF(Invoices!AE:AF,A1168)&lt;&gt;0,IF(COUNTIF(Invoices!AE:AF,A1168)&lt;&gt;0,SUMIF(Invoices!AE:AF,A1168,Invoices!AF:AF)/COUNTIF(Invoices!AE:AF,A1168),0),IF(COUNTIF(Invoices!AG:AH,A1168)&lt;&gt;0,IF(COUNTIF(Invoices!AG:AH,A1168)&lt;&gt;0,SUMIF(Invoices!AG:AH,A1168,Invoices!AH:AH)/COUNTIF(Invoices!AG:AH,A1168),0),IF(COUNTIF(Invoices!AI:AJ,A1168)&lt;&gt;0,IF(COUNTIF(Invoices!AI:AJ,A1168)&lt;&gt;0,SUMIF(Invoices!AI:AJ,A1168,Invoices!AJ:AJ)/COUNTIF(Invoices!AI:AJ,A1168),0),IF(COUNTIF(Invoices!AK:AL,A1168)&lt;&gt;0,IF(COUNTIF(Invoices!AK:AL,A1168)&lt;&gt;0,SUMIF(Invoices!AK:AL,A1168,Invoices!AL:AL)/COUNTIF(Invoices!AK:AL,A1168),0),IF(COUNTIF(Invoices!AM:AN,A1168)&lt;&gt;0,IF(COUNTIF(Invoices!AM:AN,A1168)&lt;&gt;0,SUMIF(Invoices!AM:AN,A1168,Invoices!AN:AN)/COUNTIF(Invoices!AM:AN,A1168),0),"Not Available")))))))))))))))</f>
        <v>0.99</v>
      </c>
    </row>
    <row r="1169" spans="1:5" ht="13" x14ac:dyDescent="0.15">
      <c r="A1169" s="6" t="s">
        <v>2394</v>
      </c>
      <c r="B1169" s="6" t="s">
        <v>2395</v>
      </c>
      <c r="C1169" s="6" t="s">
        <v>2396</v>
      </c>
      <c r="D1169" s="6" t="s">
        <v>681</v>
      </c>
      <c r="E1169">
        <f ca="1">IF(COUNTIF(Invoices!K:L,A1169)&lt;&gt;0,IF(COUNTIF(Invoices!K:L,A1169)&lt;&gt;0,SUMIF(Invoices!K:L,A1169,Invoices!L:L)/COUNTIF(Invoices!K:L,A1169),0),IF(COUNTIF(Invoices!M:N,A1169)&lt;&gt;0,IF(COUNTIF(Invoices!M:N,A1169)&lt;&gt;0,SUMIF(Invoices!M:N,A1169,Invoices!N:N)/COUNTIF(Invoices!M:N,A1169),0),IF(COUNTIF(Invoices!O:P,A1169)&lt;&gt;0,IF(COUNTIF(Invoices!O:P,A1169)&lt;&gt;0,SUMIF(Invoices!O:P,A1169,Invoices!P:P)/COUNTIF(Invoices!O:P,A1169),0),IF(COUNTIF(Invoices!Q:R,A1169)&lt;&gt;0,IF(COUNTIF(Invoices!Q:R,A1169)&lt;&gt;0,SUMIF(Invoices!Q:R,A1169,Invoices!R:R)/COUNTIF(Invoices!Q:R,A1169),0),IF(COUNTIF(Invoices!S:T,A1169)&lt;&gt;0,IF(COUNTIF(Invoices!S:T,A1169)&lt;&gt;0,SUMIF(Invoices!S:T,A1169,Invoices!T:T)/COUNTIF(Invoices!S:T,A1169),0),IF(COUNTIF(Invoices!U:V,A1169)&lt;&gt;0,IF(COUNTIF(Invoices!U:V,A1169)&lt;&gt;0,SUMIF(Invoices!U:V,A1169,Invoices!V:V)/COUNTIF(Invoices!U:V,A1169),0),IF(COUNTIF(Invoices!W:X,A1169)&lt;&gt;0,IF(COUNTIF(Invoices!W:X,A1169)&lt;&gt;0,SUMIF(Invoices!W:X,A1169,Invoices!X:X)/COUNTIF(Invoices!W:X,A1169),0),IF(COUNTIF(Invoices!Y:Z,A1169)&lt;&gt;0,IF(COUNTIF(Invoices!Y:Z,A1169)&lt;&gt;0,SUMIF(Invoices!Y:Z,A1169,Invoices!Z:Z)/COUNTIF(Invoices!Y:Z,A1169),0),IF(COUNTIF(Invoices!AA:AB,A1169)&lt;&gt;0,IF(COUNTIF(Invoices!AA:AB,A1169)&lt;&gt;0,SUMIF(Invoices!AA:AB,A1169,Invoices!AB:AB)/COUNTIF(Invoices!AA:AB,A1169),0),IF(COUNTIF(Invoices!AC:AD,A1169)&lt;&gt;0,IF(COUNTIF(Invoices!AC:AD,A1169)&lt;&gt;0,SUMIF(Invoices!AC:AD,A1169,Invoices!AD:AD)/COUNTIF(Invoices!AC:AD,A1169),0),IF(COUNTIF(Invoices!AE:AF,A1169)&lt;&gt;0,IF(COUNTIF(Invoices!AE:AF,A1169)&lt;&gt;0,SUMIF(Invoices!AE:AF,A1169,Invoices!AF:AF)/COUNTIF(Invoices!AE:AF,A1169),0),IF(COUNTIF(Invoices!AG:AH,A1169)&lt;&gt;0,IF(COUNTIF(Invoices!AG:AH,A1169)&lt;&gt;0,SUMIF(Invoices!AG:AH,A1169,Invoices!AH:AH)/COUNTIF(Invoices!AG:AH,A1169),0),IF(COUNTIF(Invoices!AI:AJ,A1169)&lt;&gt;0,IF(COUNTIF(Invoices!AI:AJ,A1169)&lt;&gt;0,SUMIF(Invoices!AI:AJ,A1169,Invoices!AJ:AJ)/COUNTIF(Invoices!AI:AJ,A1169),0),IF(COUNTIF(Invoices!AK:AL,A1169)&lt;&gt;0,IF(COUNTIF(Invoices!AK:AL,A1169)&lt;&gt;0,SUMIF(Invoices!AK:AL,A1169,Invoices!AL:AL)/COUNTIF(Invoices!AK:AL,A1169),0),IF(COUNTIF(Invoices!AM:AN,A1169)&lt;&gt;0,IF(COUNTIF(Invoices!AM:AN,A1169)&lt;&gt;0,SUMIF(Invoices!AM:AN,A1169,Invoices!AN:AN)/COUNTIF(Invoices!AM:AN,A1169),0),"Not Available")))))))))))))))</f>
        <v>0.99</v>
      </c>
    </row>
    <row r="1170" spans="1:5" ht="13" x14ac:dyDescent="0.15">
      <c r="A1170" s="6" t="s">
        <v>2397</v>
      </c>
      <c r="B1170" s="6" t="s">
        <v>1303</v>
      </c>
      <c r="C1170" s="6" t="s">
        <v>1309</v>
      </c>
      <c r="D1170" s="6" t="s">
        <v>810</v>
      </c>
      <c r="E1170">
        <f ca="1">IF(COUNTIF(Invoices!K:L,A1170)&lt;&gt;0,IF(COUNTIF(Invoices!K:L,A1170)&lt;&gt;0,SUMIF(Invoices!K:L,A1170,Invoices!L:L)/COUNTIF(Invoices!K:L,A1170),0),IF(COUNTIF(Invoices!M:N,A1170)&lt;&gt;0,IF(COUNTIF(Invoices!M:N,A1170)&lt;&gt;0,SUMIF(Invoices!M:N,A1170,Invoices!N:N)/COUNTIF(Invoices!M:N,A1170),0),IF(COUNTIF(Invoices!O:P,A1170)&lt;&gt;0,IF(COUNTIF(Invoices!O:P,A1170)&lt;&gt;0,SUMIF(Invoices!O:P,A1170,Invoices!P:P)/COUNTIF(Invoices!O:P,A1170),0),IF(COUNTIF(Invoices!Q:R,A1170)&lt;&gt;0,IF(COUNTIF(Invoices!Q:R,A1170)&lt;&gt;0,SUMIF(Invoices!Q:R,A1170,Invoices!R:R)/COUNTIF(Invoices!Q:R,A1170),0),IF(COUNTIF(Invoices!S:T,A1170)&lt;&gt;0,IF(COUNTIF(Invoices!S:T,A1170)&lt;&gt;0,SUMIF(Invoices!S:T,A1170,Invoices!T:T)/COUNTIF(Invoices!S:T,A1170),0),IF(COUNTIF(Invoices!U:V,A1170)&lt;&gt;0,IF(COUNTIF(Invoices!U:V,A1170)&lt;&gt;0,SUMIF(Invoices!U:V,A1170,Invoices!V:V)/COUNTIF(Invoices!U:V,A1170),0),IF(COUNTIF(Invoices!W:X,A1170)&lt;&gt;0,IF(COUNTIF(Invoices!W:X,A1170)&lt;&gt;0,SUMIF(Invoices!W:X,A1170,Invoices!X:X)/COUNTIF(Invoices!W:X,A1170),0),IF(COUNTIF(Invoices!Y:Z,A1170)&lt;&gt;0,IF(COUNTIF(Invoices!Y:Z,A1170)&lt;&gt;0,SUMIF(Invoices!Y:Z,A1170,Invoices!Z:Z)/COUNTIF(Invoices!Y:Z,A1170),0),IF(COUNTIF(Invoices!AA:AB,A1170)&lt;&gt;0,IF(COUNTIF(Invoices!AA:AB,A1170)&lt;&gt;0,SUMIF(Invoices!AA:AB,A1170,Invoices!AB:AB)/COUNTIF(Invoices!AA:AB,A1170),0),IF(COUNTIF(Invoices!AC:AD,A1170)&lt;&gt;0,IF(COUNTIF(Invoices!AC:AD,A1170)&lt;&gt;0,SUMIF(Invoices!AC:AD,A1170,Invoices!AD:AD)/COUNTIF(Invoices!AC:AD,A1170),0),IF(COUNTIF(Invoices!AE:AF,A1170)&lt;&gt;0,IF(COUNTIF(Invoices!AE:AF,A1170)&lt;&gt;0,SUMIF(Invoices!AE:AF,A1170,Invoices!AF:AF)/COUNTIF(Invoices!AE:AF,A1170),0),IF(COUNTIF(Invoices!AG:AH,A1170)&lt;&gt;0,IF(COUNTIF(Invoices!AG:AH,A1170)&lt;&gt;0,SUMIF(Invoices!AG:AH,A1170,Invoices!AH:AH)/COUNTIF(Invoices!AG:AH,A1170),0),IF(COUNTIF(Invoices!AI:AJ,A1170)&lt;&gt;0,IF(COUNTIF(Invoices!AI:AJ,A1170)&lt;&gt;0,SUMIF(Invoices!AI:AJ,A1170,Invoices!AJ:AJ)/COUNTIF(Invoices!AI:AJ,A1170),0),IF(COUNTIF(Invoices!AK:AL,A1170)&lt;&gt;0,IF(COUNTIF(Invoices!AK:AL,A1170)&lt;&gt;0,SUMIF(Invoices!AK:AL,A1170,Invoices!AL:AL)/COUNTIF(Invoices!AK:AL,A1170),0),IF(COUNTIF(Invoices!AM:AN,A1170)&lt;&gt;0,IF(COUNTIF(Invoices!AM:AN,A1170)&lt;&gt;0,SUMIF(Invoices!AM:AN,A1170,Invoices!AN:AN)/COUNTIF(Invoices!AM:AN,A1170),0),"Not Available")))))))))))))))</f>
        <v>0.99</v>
      </c>
    </row>
    <row r="1171" spans="1:5" ht="13" x14ac:dyDescent="0.15">
      <c r="A1171" s="6" t="s">
        <v>2397</v>
      </c>
      <c r="B1171" s="6" t="s">
        <v>1445</v>
      </c>
      <c r="C1171" s="6" t="s">
        <v>1311</v>
      </c>
      <c r="D1171" s="6" t="s">
        <v>810</v>
      </c>
      <c r="E1171">
        <f ca="1">IF(COUNTIF(Invoices!K:L,A1171)&lt;&gt;0,IF(COUNTIF(Invoices!K:L,A1171)&lt;&gt;0,SUMIF(Invoices!K:L,A1171,Invoices!L:L)/COUNTIF(Invoices!K:L,A1171),0),IF(COUNTIF(Invoices!M:N,A1171)&lt;&gt;0,IF(COUNTIF(Invoices!M:N,A1171)&lt;&gt;0,SUMIF(Invoices!M:N,A1171,Invoices!N:N)/COUNTIF(Invoices!M:N,A1171),0),IF(COUNTIF(Invoices!O:P,A1171)&lt;&gt;0,IF(COUNTIF(Invoices!O:P,A1171)&lt;&gt;0,SUMIF(Invoices!O:P,A1171,Invoices!P:P)/COUNTIF(Invoices!O:P,A1171),0),IF(COUNTIF(Invoices!Q:R,A1171)&lt;&gt;0,IF(COUNTIF(Invoices!Q:R,A1171)&lt;&gt;0,SUMIF(Invoices!Q:R,A1171,Invoices!R:R)/COUNTIF(Invoices!Q:R,A1171),0),IF(COUNTIF(Invoices!S:T,A1171)&lt;&gt;0,IF(COUNTIF(Invoices!S:T,A1171)&lt;&gt;0,SUMIF(Invoices!S:T,A1171,Invoices!T:T)/COUNTIF(Invoices!S:T,A1171),0),IF(COUNTIF(Invoices!U:V,A1171)&lt;&gt;0,IF(COUNTIF(Invoices!U:V,A1171)&lt;&gt;0,SUMIF(Invoices!U:V,A1171,Invoices!V:V)/COUNTIF(Invoices!U:V,A1171),0),IF(COUNTIF(Invoices!W:X,A1171)&lt;&gt;0,IF(COUNTIF(Invoices!W:X,A1171)&lt;&gt;0,SUMIF(Invoices!W:X,A1171,Invoices!X:X)/COUNTIF(Invoices!W:X,A1171),0),IF(COUNTIF(Invoices!Y:Z,A1171)&lt;&gt;0,IF(COUNTIF(Invoices!Y:Z,A1171)&lt;&gt;0,SUMIF(Invoices!Y:Z,A1171,Invoices!Z:Z)/COUNTIF(Invoices!Y:Z,A1171),0),IF(COUNTIF(Invoices!AA:AB,A1171)&lt;&gt;0,IF(COUNTIF(Invoices!AA:AB,A1171)&lt;&gt;0,SUMIF(Invoices!AA:AB,A1171,Invoices!AB:AB)/COUNTIF(Invoices!AA:AB,A1171),0),IF(COUNTIF(Invoices!AC:AD,A1171)&lt;&gt;0,IF(COUNTIF(Invoices!AC:AD,A1171)&lt;&gt;0,SUMIF(Invoices!AC:AD,A1171,Invoices!AD:AD)/COUNTIF(Invoices!AC:AD,A1171),0),IF(COUNTIF(Invoices!AE:AF,A1171)&lt;&gt;0,IF(COUNTIF(Invoices!AE:AF,A1171)&lt;&gt;0,SUMIF(Invoices!AE:AF,A1171,Invoices!AF:AF)/COUNTIF(Invoices!AE:AF,A1171),0),IF(COUNTIF(Invoices!AG:AH,A1171)&lt;&gt;0,IF(COUNTIF(Invoices!AG:AH,A1171)&lt;&gt;0,SUMIF(Invoices!AG:AH,A1171,Invoices!AH:AH)/COUNTIF(Invoices!AG:AH,A1171),0),IF(COUNTIF(Invoices!AI:AJ,A1171)&lt;&gt;0,IF(COUNTIF(Invoices!AI:AJ,A1171)&lt;&gt;0,SUMIF(Invoices!AI:AJ,A1171,Invoices!AJ:AJ)/COUNTIF(Invoices!AI:AJ,A1171),0),IF(COUNTIF(Invoices!AK:AL,A1171)&lt;&gt;0,IF(COUNTIF(Invoices!AK:AL,A1171)&lt;&gt;0,SUMIF(Invoices!AK:AL,A1171,Invoices!AL:AL)/COUNTIF(Invoices!AK:AL,A1171),0),IF(COUNTIF(Invoices!AM:AN,A1171)&lt;&gt;0,IF(COUNTIF(Invoices!AM:AN,A1171)&lt;&gt;0,SUMIF(Invoices!AM:AN,A1171,Invoices!AN:AN)/COUNTIF(Invoices!AM:AN,A1171),0),"Not Available")))))))))))))))</f>
        <v>0.99</v>
      </c>
    </row>
    <row r="1172" spans="1:5" ht="13" x14ac:dyDescent="0.15">
      <c r="A1172" s="6" t="s">
        <v>2398</v>
      </c>
      <c r="B1172" s="6" t="s">
        <v>1269</v>
      </c>
      <c r="C1172" s="6" t="s">
        <v>587</v>
      </c>
      <c r="D1172" s="6" t="s">
        <v>587</v>
      </c>
      <c r="E1172">
        <f ca="1">IF(COUNTIF(Invoices!K:L,A1172)&lt;&gt;0,IF(COUNTIF(Invoices!K:L,A1172)&lt;&gt;0,SUMIF(Invoices!K:L,A1172,Invoices!L:L)/COUNTIF(Invoices!K:L,A1172),0),IF(COUNTIF(Invoices!M:N,A1172)&lt;&gt;0,IF(COUNTIF(Invoices!M:N,A1172)&lt;&gt;0,SUMIF(Invoices!M:N,A1172,Invoices!N:N)/COUNTIF(Invoices!M:N,A1172),0),IF(COUNTIF(Invoices!O:P,A1172)&lt;&gt;0,IF(COUNTIF(Invoices!O:P,A1172)&lt;&gt;0,SUMIF(Invoices!O:P,A1172,Invoices!P:P)/COUNTIF(Invoices!O:P,A1172),0),IF(COUNTIF(Invoices!Q:R,A1172)&lt;&gt;0,IF(COUNTIF(Invoices!Q:R,A1172)&lt;&gt;0,SUMIF(Invoices!Q:R,A1172,Invoices!R:R)/COUNTIF(Invoices!Q:R,A1172),0),IF(COUNTIF(Invoices!S:T,A1172)&lt;&gt;0,IF(COUNTIF(Invoices!S:T,A1172)&lt;&gt;0,SUMIF(Invoices!S:T,A1172,Invoices!T:T)/COUNTIF(Invoices!S:T,A1172),0),IF(COUNTIF(Invoices!U:V,A1172)&lt;&gt;0,IF(COUNTIF(Invoices!U:V,A1172)&lt;&gt;0,SUMIF(Invoices!U:V,A1172,Invoices!V:V)/COUNTIF(Invoices!U:V,A1172),0),IF(COUNTIF(Invoices!W:X,A1172)&lt;&gt;0,IF(COUNTIF(Invoices!W:X,A1172)&lt;&gt;0,SUMIF(Invoices!W:X,A1172,Invoices!X:X)/COUNTIF(Invoices!W:X,A1172),0),IF(COUNTIF(Invoices!Y:Z,A1172)&lt;&gt;0,IF(COUNTIF(Invoices!Y:Z,A1172)&lt;&gt;0,SUMIF(Invoices!Y:Z,A1172,Invoices!Z:Z)/COUNTIF(Invoices!Y:Z,A1172),0),IF(COUNTIF(Invoices!AA:AB,A1172)&lt;&gt;0,IF(COUNTIF(Invoices!AA:AB,A1172)&lt;&gt;0,SUMIF(Invoices!AA:AB,A1172,Invoices!AB:AB)/COUNTIF(Invoices!AA:AB,A1172),0),IF(COUNTIF(Invoices!AC:AD,A1172)&lt;&gt;0,IF(COUNTIF(Invoices!AC:AD,A1172)&lt;&gt;0,SUMIF(Invoices!AC:AD,A1172,Invoices!AD:AD)/COUNTIF(Invoices!AC:AD,A1172),0),IF(COUNTIF(Invoices!AE:AF,A1172)&lt;&gt;0,IF(COUNTIF(Invoices!AE:AF,A1172)&lt;&gt;0,SUMIF(Invoices!AE:AF,A1172,Invoices!AF:AF)/COUNTIF(Invoices!AE:AF,A1172),0),IF(COUNTIF(Invoices!AG:AH,A1172)&lt;&gt;0,IF(COUNTIF(Invoices!AG:AH,A1172)&lt;&gt;0,SUMIF(Invoices!AG:AH,A1172,Invoices!AH:AH)/COUNTIF(Invoices!AG:AH,A1172),0),IF(COUNTIF(Invoices!AI:AJ,A1172)&lt;&gt;0,IF(COUNTIF(Invoices!AI:AJ,A1172)&lt;&gt;0,SUMIF(Invoices!AI:AJ,A1172,Invoices!AJ:AJ)/COUNTIF(Invoices!AI:AJ,A1172),0),IF(COUNTIF(Invoices!AK:AL,A1172)&lt;&gt;0,IF(COUNTIF(Invoices!AK:AL,A1172)&lt;&gt;0,SUMIF(Invoices!AK:AL,A1172,Invoices!AL:AL)/COUNTIF(Invoices!AK:AL,A1172),0),IF(COUNTIF(Invoices!AM:AN,A1172)&lt;&gt;0,IF(COUNTIF(Invoices!AM:AN,A1172)&lt;&gt;0,SUMIF(Invoices!AM:AN,A1172,Invoices!AN:AN)/COUNTIF(Invoices!AM:AN,A1172),0),"Not Available")))))))))))))))</f>
        <v>0.99</v>
      </c>
    </row>
    <row r="1173" spans="1:5" ht="13" x14ac:dyDescent="0.15">
      <c r="A1173" s="6" t="s">
        <v>2398</v>
      </c>
      <c r="B1173" s="6" t="s">
        <v>1921</v>
      </c>
      <c r="C1173" s="6" t="s">
        <v>1922</v>
      </c>
      <c r="D1173" s="6" t="s">
        <v>562</v>
      </c>
      <c r="E1173">
        <f ca="1">IF(COUNTIF(Invoices!K:L,A1173)&lt;&gt;0,IF(COUNTIF(Invoices!K:L,A1173)&lt;&gt;0,SUMIF(Invoices!K:L,A1173,Invoices!L:L)/COUNTIF(Invoices!K:L,A1173),0),IF(COUNTIF(Invoices!M:N,A1173)&lt;&gt;0,IF(COUNTIF(Invoices!M:N,A1173)&lt;&gt;0,SUMIF(Invoices!M:N,A1173,Invoices!N:N)/COUNTIF(Invoices!M:N,A1173),0),IF(COUNTIF(Invoices!O:P,A1173)&lt;&gt;0,IF(COUNTIF(Invoices!O:P,A1173)&lt;&gt;0,SUMIF(Invoices!O:P,A1173,Invoices!P:P)/COUNTIF(Invoices!O:P,A1173),0),IF(COUNTIF(Invoices!Q:R,A1173)&lt;&gt;0,IF(COUNTIF(Invoices!Q:R,A1173)&lt;&gt;0,SUMIF(Invoices!Q:R,A1173,Invoices!R:R)/COUNTIF(Invoices!Q:R,A1173),0),IF(COUNTIF(Invoices!S:T,A1173)&lt;&gt;0,IF(COUNTIF(Invoices!S:T,A1173)&lt;&gt;0,SUMIF(Invoices!S:T,A1173,Invoices!T:T)/COUNTIF(Invoices!S:T,A1173),0),IF(COUNTIF(Invoices!U:V,A1173)&lt;&gt;0,IF(COUNTIF(Invoices!U:V,A1173)&lt;&gt;0,SUMIF(Invoices!U:V,A1173,Invoices!V:V)/COUNTIF(Invoices!U:V,A1173),0),IF(COUNTIF(Invoices!W:X,A1173)&lt;&gt;0,IF(COUNTIF(Invoices!W:X,A1173)&lt;&gt;0,SUMIF(Invoices!W:X,A1173,Invoices!X:X)/COUNTIF(Invoices!W:X,A1173),0),IF(COUNTIF(Invoices!Y:Z,A1173)&lt;&gt;0,IF(COUNTIF(Invoices!Y:Z,A1173)&lt;&gt;0,SUMIF(Invoices!Y:Z,A1173,Invoices!Z:Z)/COUNTIF(Invoices!Y:Z,A1173),0),IF(COUNTIF(Invoices!AA:AB,A1173)&lt;&gt;0,IF(COUNTIF(Invoices!AA:AB,A1173)&lt;&gt;0,SUMIF(Invoices!AA:AB,A1173,Invoices!AB:AB)/COUNTIF(Invoices!AA:AB,A1173),0),IF(COUNTIF(Invoices!AC:AD,A1173)&lt;&gt;0,IF(COUNTIF(Invoices!AC:AD,A1173)&lt;&gt;0,SUMIF(Invoices!AC:AD,A1173,Invoices!AD:AD)/COUNTIF(Invoices!AC:AD,A1173),0),IF(COUNTIF(Invoices!AE:AF,A1173)&lt;&gt;0,IF(COUNTIF(Invoices!AE:AF,A1173)&lt;&gt;0,SUMIF(Invoices!AE:AF,A1173,Invoices!AF:AF)/COUNTIF(Invoices!AE:AF,A1173),0),IF(COUNTIF(Invoices!AG:AH,A1173)&lt;&gt;0,IF(COUNTIF(Invoices!AG:AH,A1173)&lt;&gt;0,SUMIF(Invoices!AG:AH,A1173,Invoices!AH:AH)/COUNTIF(Invoices!AG:AH,A1173),0),IF(COUNTIF(Invoices!AI:AJ,A1173)&lt;&gt;0,IF(COUNTIF(Invoices!AI:AJ,A1173)&lt;&gt;0,SUMIF(Invoices!AI:AJ,A1173,Invoices!AJ:AJ)/COUNTIF(Invoices!AI:AJ,A1173),0),IF(COUNTIF(Invoices!AK:AL,A1173)&lt;&gt;0,IF(COUNTIF(Invoices!AK:AL,A1173)&lt;&gt;0,SUMIF(Invoices!AK:AL,A1173,Invoices!AL:AL)/COUNTIF(Invoices!AK:AL,A1173),0),IF(COUNTIF(Invoices!AM:AN,A1173)&lt;&gt;0,IF(COUNTIF(Invoices!AM:AN,A1173)&lt;&gt;0,SUMIF(Invoices!AM:AN,A1173,Invoices!AN:AN)/COUNTIF(Invoices!AM:AN,A1173),0),"Not Available")))))))))))))))</f>
        <v>0.99</v>
      </c>
    </row>
    <row r="1174" spans="1:5" ht="13" x14ac:dyDescent="0.15">
      <c r="A1174" s="6" t="s">
        <v>2399</v>
      </c>
      <c r="B1174" s="6" t="s">
        <v>2400</v>
      </c>
      <c r="C1174" s="6" t="s">
        <v>792</v>
      </c>
      <c r="D1174" s="6" t="s">
        <v>793</v>
      </c>
      <c r="E1174" t="str">
        <f>IF(COUNTIF(Invoices!K:L,A1174)&lt;&gt;0,IF(COUNTIF(Invoices!K:L,A1174)&lt;&gt;0,SUMIF(Invoices!K:L,A1174,Invoices!L:L)/COUNTIF(Invoices!K:L,A1174),0),IF(COUNTIF(Invoices!M:N,A1174)&lt;&gt;0,IF(COUNTIF(Invoices!M:N,A1174)&lt;&gt;0,SUMIF(Invoices!M:N,A1174,Invoices!N:N)/COUNTIF(Invoices!M:N,A1174),0),IF(COUNTIF(Invoices!O:P,A1174)&lt;&gt;0,IF(COUNTIF(Invoices!O:P,A1174)&lt;&gt;0,SUMIF(Invoices!O:P,A1174,Invoices!P:P)/COUNTIF(Invoices!O:P,A1174),0),IF(COUNTIF(Invoices!Q:R,A1174)&lt;&gt;0,IF(COUNTIF(Invoices!Q:R,A1174)&lt;&gt;0,SUMIF(Invoices!Q:R,A1174,Invoices!R:R)/COUNTIF(Invoices!Q:R,A1174),0),IF(COUNTIF(Invoices!S:T,A1174)&lt;&gt;0,IF(COUNTIF(Invoices!S:T,A1174)&lt;&gt;0,SUMIF(Invoices!S:T,A1174,Invoices!T:T)/COUNTIF(Invoices!S:T,A1174),0),IF(COUNTIF(Invoices!U:V,A1174)&lt;&gt;0,IF(COUNTIF(Invoices!U:V,A1174)&lt;&gt;0,SUMIF(Invoices!U:V,A1174,Invoices!V:V)/COUNTIF(Invoices!U:V,A1174),0),IF(COUNTIF(Invoices!W:X,A1174)&lt;&gt;0,IF(COUNTIF(Invoices!W:X,A1174)&lt;&gt;0,SUMIF(Invoices!W:X,A1174,Invoices!X:X)/COUNTIF(Invoices!W:X,A1174),0),IF(COUNTIF(Invoices!Y:Z,A1174)&lt;&gt;0,IF(COUNTIF(Invoices!Y:Z,A1174)&lt;&gt;0,SUMIF(Invoices!Y:Z,A1174,Invoices!Z:Z)/COUNTIF(Invoices!Y:Z,A1174),0),IF(COUNTIF(Invoices!AA:AB,A1174)&lt;&gt;0,IF(COUNTIF(Invoices!AA:AB,A1174)&lt;&gt;0,SUMIF(Invoices!AA:AB,A1174,Invoices!AB:AB)/COUNTIF(Invoices!AA:AB,A1174),0),IF(COUNTIF(Invoices!AC:AD,A1174)&lt;&gt;0,IF(COUNTIF(Invoices!AC:AD,A1174)&lt;&gt;0,SUMIF(Invoices!AC:AD,A1174,Invoices!AD:AD)/COUNTIF(Invoices!AC:AD,A1174),0),IF(COUNTIF(Invoices!AE:AF,A1174)&lt;&gt;0,IF(COUNTIF(Invoices!AE:AF,A1174)&lt;&gt;0,SUMIF(Invoices!AE:AF,A1174,Invoices!AF:AF)/COUNTIF(Invoices!AE:AF,A1174),0),IF(COUNTIF(Invoices!AG:AH,A1174)&lt;&gt;0,IF(COUNTIF(Invoices!AG:AH,A1174)&lt;&gt;0,SUMIF(Invoices!AG:AH,A1174,Invoices!AH:AH)/COUNTIF(Invoices!AG:AH,A1174),0),IF(COUNTIF(Invoices!AI:AJ,A1174)&lt;&gt;0,IF(COUNTIF(Invoices!AI:AJ,A1174)&lt;&gt;0,SUMIF(Invoices!AI:AJ,A1174,Invoices!AJ:AJ)/COUNTIF(Invoices!AI:AJ,A1174),0),IF(COUNTIF(Invoices!AK:AL,A1174)&lt;&gt;0,IF(COUNTIF(Invoices!AK:AL,A1174)&lt;&gt;0,SUMIF(Invoices!AK:AL,A1174,Invoices!AL:AL)/COUNTIF(Invoices!AK:AL,A1174),0),IF(COUNTIF(Invoices!AM:AN,A1174)&lt;&gt;0,IF(COUNTIF(Invoices!AM:AN,A1174)&lt;&gt;0,SUMIF(Invoices!AM:AN,A1174,Invoices!AN:AN)/COUNTIF(Invoices!AM:AN,A1174),0),"Not Available")))))))))))))))</f>
        <v>Not Available</v>
      </c>
    </row>
    <row r="1175" spans="1:5" ht="13" x14ac:dyDescent="0.15">
      <c r="A1175" s="6" t="s">
        <v>2401</v>
      </c>
      <c r="B1175" s="6" t="s">
        <v>2400</v>
      </c>
      <c r="C1175" s="6" t="s">
        <v>792</v>
      </c>
      <c r="D1175" s="6" t="s">
        <v>793</v>
      </c>
      <c r="E1175" t="str">
        <f>IF(COUNTIF(Invoices!K:L,A1175)&lt;&gt;0,IF(COUNTIF(Invoices!K:L,A1175)&lt;&gt;0,SUMIF(Invoices!K:L,A1175,Invoices!L:L)/COUNTIF(Invoices!K:L,A1175),0),IF(COUNTIF(Invoices!M:N,A1175)&lt;&gt;0,IF(COUNTIF(Invoices!M:N,A1175)&lt;&gt;0,SUMIF(Invoices!M:N,A1175,Invoices!N:N)/COUNTIF(Invoices!M:N,A1175),0),IF(COUNTIF(Invoices!O:P,A1175)&lt;&gt;0,IF(COUNTIF(Invoices!O:P,A1175)&lt;&gt;0,SUMIF(Invoices!O:P,A1175,Invoices!P:P)/COUNTIF(Invoices!O:P,A1175),0),IF(COUNTIF(Invoices!Q:R,A1175)&lt;&gt;0,IF(COUNTIF(Invoices!Q:R,A1175)&lt;&gt;0,SUMIF(Invoices!Q:R,A1175,Invoices!R:R)/COUNTIF(Invoices!Q:R,A1175),0),IF(COUNTIF(Invoices!S:T,A1175)&lt;&gt;0,IF(COUNTIF(Invoices!S:T,A1175)&lt;&gt;0,SUMIF(Invoices!S:T,A1175,Invoices!T:T)/COUNTIF(Invoices!S:T,A1175),0),IF(COUNTIF(Invoices!U:V,A1175)&lt;&gt;0,IF(COUNTIF(Invoices!U:V,A1175)&lt;&gt;0,SUMIF(Invoices!U:V,A1175,Invoices!V:V)/COUNTIF(Invoices!U:V,A1175),0),IF(COUNTIF(Invoices!W:X,A1175)&lt;&gt;0,IF(COUNTIF(Invoices!W:X,A1175)&lt;&gt;0,SUMIF(Invoices!W:X,A1175,Invoices!X:X)/COUNTIF(Invoices!W:X,A1175),0),IF(COUNTIF(Invoices!Y:Z,A1175)&lt;&gt;0,IF(COUNTIF(Invoices!Y:Z,A1175)&lt;&gt;0,SUMIF(Invoices!Y:Z,A1175,Invoices!Z:Z)/COUNTIF(Invoices!Y:Z,A1175),0),IF(COUNTIF(Invoices!AA:AB,A1175)&lt;&gt;0,IF(COUNTIF(Invoices!AA:AB,A1175)&lt;&gt;0,SUMIF(Invoices!AA:AB,A1175,Invoices!AB:AB)/COUNTIF(Invoices!AA:AB,A1175),0),IF(COUNTIF(Invoices!AC:AD,A1175)&lt;&gt;0,IF(COUNTIF(Invoices!AC:AD,A1175)&lt;&gt;0,SUMIF(Invoices!AC:AD,A1175,Invoices!AD:AD)/COUNTIF(Invoices!AC:AD,A1175),0),IF(COUNTIF(Invoices!AE:AF,A1175)&lt;&gt;0,IF(COUNTIF(Invoices!AE:AF,A1175)&lt;&gt;0,SUMIF(Invoices!AE:AF,A1175,Invoices!AF:AF)/COUNTIF(Invoices!AE:AF,A1175),0),IF(COUNTIF(Invoices!AG:AH,A1175)&lt;&gt;0,IF(COUNTIF(Invoices!AG:AH,A1175)&lt;&gt;0,SUMIF(Invoices!AG:AH,A1175,Invoices!AH:AH)/COUNTIF(Invoices!AG:AH,A1175),0),IF(COUNTIF(Invoices!AI:AJ,A1175)&lt;&gt;0,IF(COUNTIF(Invoices!AI:AJ,A1175)&lt;&gt;0,SUMIF(Invoices!AI:AJ,A1175,Invoices!AJ:AJ)/COUNTIF(Invoices!AI:AJ,A1175),0),IF(COUNTIF(Invoices!AK:AL,A1175)&lt;&gt;0,IF(COUNTIF(Invoices!AK:AL,A1175)&lt;&gt;0,SUMIF(Invoices!AK:AL,A1175,Invoices!AL:AL)/COUNTIF(Invoices!AK:AL,A1175),0),IF(COUNTIF(Invoices!AM:AN,A1175)&lt;&gt;0,IF(COUNTIF(Invoices!AM:AN,A1175)&lt;&gt;0,SUMIF(Invoices!AM:AN,A1175,Invoices!AN:AN)/COUNTIF(Invoices!AM:AN,A1175),0),"Not Available")))))))))))))))</f>
        <v>Not Available</v>
      </c>
    </row>
    <row r="1176" spans="1:5" ht="13" x14ac:dyDescent="0.15">
      <c r="A1176" s="6" t="s">
        <v>2402</v>
      </c>
      <c r="B1176" s="6" t="s">
        <v>2403</v>
      </c>
      <c r="C1176" s="6" t="s">
        <v>633</v>
      </c>
      <c r="D1176" s="6" t="s">
        <v>634</v>
      </c>
      <c r="E1176">
        <f ca="1">IF(COUNTIF(Invoices!K:L,A1176)&lt;&gt;0,IF(COUNTIF(Invoices!K:L,A1176)&lt;&gt;0,SUMIF(Invoices!K:L,A1176,Invoices!L:L)/COUNTIF(Invoices!K:L,A1176),0),IF(COUNTIF(Invoices!M:N,A1176)&lt;&gt;0,IF(COUNTIF(Invoices!M:N,A1176)&lt;&gt;0,SUMIF(Invoices!M:N,A1176,Invoices!N:N)/COUNTIF(Invoices!M:N,A1176),0),IF(COUNTIF(Invoices!O:P,A1176)&lt;&gt;0,IF(COUNTIF(Invoices!O:P,A1176)&lt;&gt;0,SUMIF(Invoices!O:P,A1176,Invoices!P:P)/COUNTIF(Invoices!O:P,A1176),0),IF(COUNTIF(Invoices!Q:R,A1176)&lt;&gt;0,IF(COUNTIF(Invoices!Q:R,A1176)&lt;&gt;0,SUMIF(Invoices!Q:R,A1176,Invoices!R:R)/COUNTIF(Invoices!Q:R,A1176),0),IF(COUNTIF(Invoices!S:T,A1176)&lt;&gt;0,IF(COUNTIF(Invoices!S:T,A1176)&lt;&gt;0,SUMIF(Invoices!S:T,A1176,Invoices!T:T)/COUNTIF(Invoices!S:T,A1176),0),IF(COUNTIF(Invoices!U:V,A1176)&lt;&gt;0,IF(COUNTIF(Invoices!U:V,A1176)&lt;&gt;0,SUMIF(Invoices!U:V,A1176,Invoices!V:V)/COUNTIF(Invoices!U:V,A1176),0),IF(COUNTIF(Invoices!W:X,A1176)&lt;&gt;0,IF(COUNTIF(Invoices!W:X,A1176)&lt;&gt;0,SUMIF(Invoices!W:X,A1176,Invoices!X:X)/COUNTIF(Invoices!W:X,A1176),0),IF(COUNTIF(Invoices!Y:Z,A1176)&lt;&gt;0,IF(COUNTIF(Invoices!Y:Z,A1176)&lt;&gt;0,SUMIF(Invoices!Y:Z,A1176,Invoices!Z:Z)/COUNTIF(Invoices!Y:Z,A1176),0),IF(COUNTIF(Invoices!AA:AB,A1176)&lt;&gt;0,IF(COUNTIF(Invoices!AA:AB,A1176)&lt;&gt;0,SUMIF(Invoices!AA:AB,A1176,Invoices!AB:AB)/COUNTIF(Invoices!AA:AB,A1176),0),IF(COUNTIF(Invoices!AC:AD,A1176)&lt;&gt;0,IF(COUNTIF(Invoices!AC:AD,A1176)&lt;&gt;0,SUMIF(Invoices!AC:AD,A1176,Invoices!AD:AD)/COUNTIF(Invoices!AC:AD,A1176),0),IF(COUNTIF(Invoices!AE:AF,A1176)&lt;&gt;0,IF(COUNTIF(Invoices!AE:AF,A1176)&lt;&gt;0,SUMIF(Invoices!AE:AF,A1176,Invoices!AF:AF)/COUNTIF(Invoices!AE:AF,A1176),0),IF(COUNTIF(Invoices!AG:AH,A1176)&lt;&gt;0,IF(COUNTIF(Invoices!AG:AH,A1176)&lt;&gt;0,SUMIF(Invoices!AG:AH,A1176,Invoices!AH:AH)/COUNTIF(Invoices!AG:AH,A1176),0),IF(COUNTIF(Invoices!AI:AJ,A1176)&lt;&gt;0,IF(COUNTIF(Invoices!AI:AJ,A1176)&lt;&gt;0,SUMIF(Invoices!AI:AJ,A1176,Invoices!AJ:AJ)/COUNTIF(Invoices!AI:AJ,A1176),0),IF(COUNTIF(Invoices!AK:AL,A1176)&lt;&gt;0,IF(COUNTIF(Invoices!AK:AL,A1176)&lt;&gt;0,SUMIF(Invoices!AK:AL,A1176,Invoices!AL:AL)/COUNTIF(Invoices!AK:AL,A1176),0),IF(COUNTIF(Invoices!AM:AN,A1176)&lt;&gt;0,IF(COUNTIF(Invoices!AM:AN,A1176)&lt;&gt;0,SUMIF(Invoices!AM:AN,A1176,Invoices!AN:AN)/COUNTIF(Invoices!AM:AN,A1176),0),"Not Available")))))))))))))))</f>
        <v>0.99</v>
      </c>
    </row>
    <row r="1177" spans="1:5" ht="13" x14ac:dyDescent="0.15">
      <c r="A1177" s="6" t="s">
        <v>2402</v>
      </c>
      <c r="B1177" s="6" t="s">
        <v>557</v>
      </c>
      <c r="C1177" s="6" t="s">
        <v>558</v>
      </c>
      <c r="D1177" s="6" t="s">
        <v>559</v>
      </c>
      <c r="E1177">
        <f ca="1">IF(COUNTIF(Invoices!K:L,A1177)&lt;&gt;0,IF(COUNTIF(Invoices!K:L,A1177)&lt;&gt;0,SUMIF(Invoices!K:L,A1177,Invoices!L:L)/COUNTIF(Invoices!K:L,A1177),0),IF(COUNTIF(Invoices!M:N,A1177)&lt;&gt;0,IF(COUNTIF(Invoices!M:N,A1177)&lt;&gt;0,SUMIF(Invoices!M:N,A1177,Invoices!N:N)/COUNTIF(Invoices!M:N,A1177),0),IF(COUNTIF(Invoices!O:P,A1177)&lt;&gt;0,IF(COUNTIF(Invoices!O:P,A1177)&lt;&gt;0,SUMIF(Invoices!O:P,A1177,Invoices!P:P)/COUNTIF(Invoices!O:P,A1177),0),IF(COUNTIF(Invoices!Q:R,A1177)&lt;&gt;0,IF(COUNTIF(Invoices!Q:R,A1177)&lt;&gt;0,SUMIF(Invoices!Q:R,A1177,Invoices!R:R)/COUNTIF(Invoices!Q:R,A1177),0),IF(COUNTIF(Invoices!S:T,A1177)&lt;&gt;0,IF(COUNTIF(Invoices!S:T,A1177)&lt;&gt;0,SUMIF(Invoices!S:T,A1177,Invoices!T:T)/COUNTIF(Invoices!S:T,A1177),0),IF(COUNTIF(Invoices!U:V,A1177)&lt;&gt;0,IF(COUNTIF(Invoices!U:V,A1177)&lt;&gt;0,SUMIF(Invoices!U:V,A1177,Invoices!V:V)/COUNTIF(Invoices!U:V,A1177),0),IF(COUNTIF(Invoices!W:X,A1177)&lt;&gt;0,IF(COUNTIF(Invoices!W:X,A1177)&lt;&gt;0,SUMIF(Invoices!W:X,A1177,Invoices!X:X)/COUNTIF(Invoices!W:X,A1177),0),IF(COUNTIF(Invoices!Y:Z,A1177)&lt;&gt;0,IF(COUNTIF(Invoices!Y:Z,A1177)&lt;&gt;0,SUMIF(Invoices!Y:Z,A1177,Invoices!Z:Z)/COUNTIF(Invoices!Y:Z,A1177),0),IF(COUNTIF(Invoices!AA:AB,A1177)&lt;&gt;0,IF(COUNTIF(Invoices!AA:AB,A1177)&lt;&gt;0,SUMIF(Invoices!AA:AB,A1177,Invoices!AB:AB)/COUNTIF(Invoices!AA:AB,A1177),0),IF(COUNTIF(Invoices!AC:AD,A1177)&lt;&gt;0,IF(COUNTIF(Invoices!AC:AD,A1177)&lt;&gt;0,SUMIF(Invoices!AC:AD,A1177,Invoices!AD:AD)/COUNTIF(Invoices!AC:AD,A1177),0),IF(COUNTIF(Invoices!AE:AF,A1177)&lt;&gt;0,IF(COUNTIF(Invoices!AE:AF,A1177)&lt;&gt;0,SUMIF(Invoices!AE:AF,A1177,Invoices!AF:AF)/COUNTIF(Invoices!AE:AF,A1177),0),IF(COUNTIF(Invoices!AG:AH,A1177)&lt;&gt;0,IF(COUNTIF(Invoices!AG:AH,A1177)&lt;&gt;0,SUMIF(Invoices!AG:AH,A1177,Invoices!AH:AH)/COUNTIF(Invoices!AG:AH,A1177),0),IF(COUNTIF(Invoices!AI:AJ,A1177)&lt;&gt;0,IF(COUNTIF(Invoices!AI:AJ,A1177)&lt;&gt;0,SUMIF(Invoices!AI:AJ,A1177,Invoices!AJ:AJ)/COUNTIF(Invoices!AI:AJ,A1177),0),IF(COUNTIF(Invoices!AK:AL,A1177)&lt;&gt;0,IF(COUNTIF(Invoices!AK:AL,A1177)&lt;&gt;0,SUMIF(Invoices!AK:AL,A1177,Invoices!AL:AL)/COUNTIF(Invoices!AK:AL,A1177),0),IF(COUNTIF(Invoices!AM:AN,A1177)&lt;&gt;0,IF(COUNTIF(Invoices!AM:AN,A1177)&lt;&gt;0,SUMIF(Invoices!AM:AN,A1177,Invoices!AN:AN)/COUNTIF(Invoices!AM:AN,A1177),0),"Not Available")))))))))))))))</f>
        <v>0.99</v>
      </c>
    </row>
    <row r="1178" spans="1:5" ht="13" x14ac:dyDescent="0.15">
      <c r="A1178" s="6" t="s">
        <v>2404</v>
      </c>
      <c r="B1178" s="6" t="s">
        <v>1274</v>
      </c>
      <c r="C1178" s="6" t="s">
        <v>991</v>
      </c>
      <c r="D1178" s="6" t="s">
        <v>714</v>
      </c>
      <c r="E1178" t="str">
        <f>IF(COUNTIF(Invoices!K:L,A1178)&lt;&gt;0,IF(COUNTIF(Invoices!K:L,A1178)&lt;&gt;0,SUMIF(Invoices!K:L,A1178,Invoices!L:L)/COUNTIF(Invoices!K:L,A1178),0),IF(COUNTIF(Invoices!M:N,A1178)&lt;&gt;0,IF(COUNTIF(Invoices!M:N,A1178)&lt;&gt;0,SUMIF(Invoices!M:N,A1178,Invoices!N:N)/COUNTIF(Invoices!M:N,A1178),0),IF(COUNTIF(Invoices!O:P,A1178)&lt;&gt;0,IF(COUNTIF(Invoices!O:P,A1178)&lt;&gt;0,SUMIF(Invoices!O:P,A1178,Invoices!P:P)/COUNTIF(Invoices!O:P,A1178),0),IF(COUNTIF(Invoices!Q:R,A1178)&lt;&gt;0,IF(COUNTIF(Invoices!Q:R,A1178)&lt;&gt;0,SUMIF(Invoices!Q:R,A1178,Invoices!R:R)/COUNTIF(Invoices!Q:R,A1178),0),IF(COUNTIF(Invoices!S:T,A1178)&lt;&gt;0,IF(COUNTIF(Invoices!S:T,A1178)&lt;&gt;0,SUMIF(Invoices!S:T,A1178,Invoices!T:T)/COUNTIF(Invoices!S:T,A1178),0),IF(COUNTIF(Invoices!U:V,A1178)&lt;&gt;0,IF(COUNTIF(Invoices!U:V,A1178)&lt;&gt;0,SUMIF(Invoices!U:V,A1178,Invoices!V:V)/COUNTIF(Invoices!U:V,A1178),0),IF(COUNTIF(Invoices!W:X,A1178)&lt;&gt;0,IF(COUNTIF(Invoices!W:X,A1178)&lt;&gt;0,SUMIF(Invoices!W:X,A1178,Invoices!X:X)/COUNTIF(Invoices!W:X,A1178),0),IF(COUNTIF(Invoices!Y:Z,A1178)&lt;&gt;0,IF(COUNTIF(Invoices!Y:Z,A1178)&lt;&gt;0,SUMIF(Invoices!Y:Z,A1178,Invoices!Z:Z)/COUNTIF(Invoices!Y:Z,A1178),0),IF(COUNTIF(Invoices!AA:AB,A1178)&lt;&gt;0,IF(COUNTIF(Invoices!AA:AB,A1178)&lt;&gt;0,SUMIF(Invoices!AA:AB,A1178,Invoices!AB:AB)/COUNTIF(Invoices!AA:AB,A1178),0),IF(COUNTIF(Invoices!AC:AD,A1178)&lt;&gt;0,IF(COUNTIF(Invoices!AC:AD,A1178)&lt;&gt;0,SUMIF(Invoices!AC:AD,A1178,Invoices!AD:AD)/COUNTIF(Invoices!AC:AD,A1178),0),IF(COUNTIF(Invoices!AE:AF,A1178)&lt;&gt;0,IF(COUNTIF(Invoices!AE:AF,A1178)&lt;&gt;0,SUMIF(Invoices!AE:AF,A1178,Invoices!AF:AF)/COUNTIF(Invoices!AE:AF,A1178),0),IF(COUNTIF(Invoices!AG:AH,A1178)&lt;&gt;0,IF(COUNTIF(Invoices!AG:AH,A1178)&lt;&gt;0,SUMIF(Invoices!AG:AH,A1178,Invoices!AH:AH)/COUNTIF(Invoices!AG:AH,A1178),0),IF(COUNTIF(Invoices!AI:AJ,A1178)&lt;&gt;0,IF(COUNTIF(Invoices!AI:AJ,A1178)&lt;&gt;0,SUMIF(Invoices!AI:AJ,A1178,Invoices!AJ:AJ)/COUNTIF(Invoices!AI:AJ,A1178),0),IF(COUNTIF(Invoices!AK:AL,A1178)&lt;&gt;0,IF(COUNTIF(Invoices!AK:AL,A1178)&lt;&gt;0,SUMIF(Invoices!AK:AL,A1178,Invoices!AL:AL)/COUNTIF(Invoices!AK:AL,A1178),0),IF(COUNTIF(Invoices!AM:AN,A1178)&lt;&gt;0,IF(COUNTIF(Invoices!AM:AN,A1178)&lt;&gt;0,SUMIF(Invoices!AM:AN,A1178,Invoices!AN:AN)/COUNTIF(Invoices!AM:AN,A1178),0),"Not Available")))))))))))))))</f>
        <v>Not Available</v>
      </c>
    </row>
    <row r="1179" spans="1:5" ht="13" x14ac:dyDescent="0.15">
      <c r="A1179" s="6" t="s">
        <v>2405</v>
      </c>
      <c r="B1179" s="6" t="s">
        <v>1184</v>
      </c>
      <c r="C1179" s="6" t="s">
        <v>1185</v>
      </c>
      <c r="D1179" s="6" t="s">
        <v>962</v>
      </c>
      <c r="E1179" t="str">
        <f>IF(COUNTIF(Invoices!K:L,A1179)&lt;&gt;0,IF(COUNTIF(Invoices!K:L,A1179)&lt;&gt;0,SUMIF(Invoices!K:L,A1179,Invoices!L:L)/COUNTIF(Invoices!K:L,A1179),0),IF(COUNTIF(Invoices!M:N,A1179)&lt;&gt;0,IF(COUNTIF(Invoices!M:N,A1179)&lt;&gt;0,SUMIF(Invoices!M:N,A1179,Invoices!N:N)/COUNTIF(Invoices!M:N,A1179),0),IF(COUNTIF(Invoices!O:P,A1179)&lt;&gt;0,IF(COUNTIF(Invoices!O:P,A1179)&lt;&gt;0,SUMIF(Invoices!O:P,A1179,Invoices!P:P)/COUNTIF(Invoices!O:P,A1179),0),IF(COUNTIF(Invoices!Q:R,A1179)&lt;&gt;0,IF(COUNTIF(Invoices!Q:R,A1179)&lt;&gt;0,SUMIF(Invoices!Q:R,A1179,Invoices!R:R)/COUNTIF(Invoices!Q:R,A1179),0),IF(COUNTIF(Invoices!S:T,A1179)&lt;&gt;0,IF(COUNTIF(Invoices!S:T,A1179)&lt;&gt;0,SUMIF(Invoices!S:T,A1179,Invoices!T:T)/COUNTIF(Invoices!S:T,A1179),0),IF(COUNTIF(Invoices!U:V,A1179)&lt;&gt;0,IF(COUNTIF(Invoices!U:V,A1179)&lt;&gt;0,SUMIF(Invoices!U:V,A1179,Invoices!V:V)/COUNTIF(Invoices!U:V,A1179),0),IF(COUNTIF(Invoices!W:X,A1179)&lt;&gt;0,IF(COUNTIF(Invoices!W:X,A1179)&lt;&gt;0,SUMIF(Invoices!W:X,A1179,Invoices!X:X)/COUNTIF(Invoices!W:X,A1179),0),IF(COUNTIF(Invoices!Y:Z,A1179)&lt;&gt;0,IF(COUNTIF(Invoices!Y:Z,A1179)&lt;&gt;0,SUMIF(Invoices!Y:Z,A1179,Invoices!Z:Z)/COUNTIF(Invoices!Y:Z,A1179),0),IF(COUNTIF(Invoices!AA:AB,A1179)&lt;&gt;0,IF(COUNTIF(Invoices!AA:AB,A1179)&lt;&gt;0,SUMIF(Invoices!AA:AB,A1179,Invoices!AB:AB)/COUNTIF(Invoices!AA:AB,A1179),0),IF(COUNTIF(Invoices!AC:AD,A1179)&lt;&gt;0,IF(COUNTIF(Invoices!AC:AD,A1179)&lt;&gt;0,SUMIF(Invoices!AC:AD,A1179,Invoices!AD:AD)/COUNTIF(Invoices!AC:AD,A1179),0),IF(COUNTIF(Invoices!AE:AF,A1179)&lt;&gt;0,IF(COUNTIF(Invoices!AE:AF,A1179)&lt;&gt;0,SUMIF(Invoices!AE:AF,A1179,Invoices!AF:AF)/COUNTIF(Invoices!AE:AF,A1179),0),IF(COUNTIF(Invoices!AG:AH,A1179)&lt;&gt;0,IF(COUNTIF(Invoices!AG:AH,A1179)&lt;&gt;0,SUMIF(Invoices!AG:AH,A1179,Invoices!AH:AH)/COUNTIF(Invoices!AG:AH,A1179),0),IF(COUNTIF(Invoices!AI:AJ,A1179)&lt;&gt;0,IF(COUNTIF(Invoices!AI:AJ,A1179)&lt;&gt;0,SUMIF(Invoices!AI:AJ,A1179,Invoices!AJ:AJ)/COUNTIF(Invoices!AI:AJ,A1179),0),IF(COUNTIF(Invoices!AK:AL,A1179)&lt;&gt;0,IF(COUNTIF(Invoices!AK:AL,A1179)&lt;&gt;0,SUMIF(Invoices!AK:AL,A1179,Invoices!AL:AL)/COUNTIF(Invoices!AK:AL,A1179),0),IF(COUNTIF(Invoices!AM:AN,A1179)&lt;&gt;0,IF(COUNTIF(Invoices!AM:AN,A1179)&lt;&gt;0,SUMIF(Invoices!AM:AN,A1179,Invoices!AN:AN)/COUNTIF(Invoices!AM:AN,A1179),0),"Not Available")))))))))))))))</f>
        <v>Not Available</v>
      </c>
    </row>
    <row r="1180" spans="1:5" ht="13" x14ac:dyDescent="0.15">
      <c r="A1180" s="6" t="s">
        <v>2406</v>
      </c>
      <c r="B1180" s="6" t="s">
        <v>1667</v>
      </c>
      <c r="C1180" s="6" t="s">
        <v>1115</v>
      </c>
      <c r="D1180" s="6" t="s">
        <v>810</v>
      </c>
      <c r="E1180" t="str">
        <f>IF(COUNTIF(Invoices!K:L,A1180)&lt;&gt;0,IF(COUNTIF(Invoices!K:L,A1180)&lt;&gt;0,SUMIF(Invoices!K:L,A1180,Invoices!L:L)/COUNTIF(Invoices!K:L,A1180),0),IF(COUNTIF(Invoices!M:N,A1180)&lt;&gt;0,IF(COUNTIF(Invoices!M:N,A1180)&lt;&gt;0,SUMIF(Invoices!M:N,A1180,Invoices!N:N)/COUNTIF(Invoices!M:N,A1180),0),IF(COUNTIF(Invoices!O:P,A1180)&lt;&gt;0,IF(COUNTIF(Invoices!O:P,A1180)&lt;&gt;0,SUMIF(Invoices!O:P,A1180,Invoices!P:P)/COUNTIF(Invoices!O:P,A1180),0),IF(COUNTIF(Invoices!Q:R,A1180)&lt;&gt;0,IF(COUNTIF(Invoices!Q:R,A1180)&lt;&gt;0,SUMIF(Invoices!Q:R,A1180,Invoices!R:R)/COUNTIF(Invoices!Q:R,A1180),0),IF(COUNTIF(Invoices!S:T,A1180)&lt;&gt;0,IF(COUNTIF(Invoices!S:T,A1180)&lt;&gt;0,SUMIF(Invoices!S:T,A1180,Invoices!T:T)/COUNTIF(Invoices!S:T,A1180),0),IF(COUNTIF(Invoices!U:V,A1180)&lt;&gt;0,IF(COUNTIF(Invoices!U:V,A1180)&lt;&gt;0,SUMIF(Invoices!U:V,A1180,Invoices!V:V)/COUNTIF(Invoices!U:V,A1180),0),IF(COUNTIF(Invoices!W:X,A1180)&lt;&gt;0,IF(COUNTIF(Invoices!W:X,A1180)&lt;&gt;0,SUMIF(Invoices!W:X,A1180,Invoices!X:X)/COUNTIF(Invoices!W:X,A1180),0),IF(COUNTIF(Invoices!Y:Z,A1180)&lt;&gt;0,IF(COUNTIF(Invoices!Y:Z,A1180)&lt;&gt;0,SUMIF(Invoices!Y:Z,A1180,Invoices!Z:Z)/COUNTIF(Invoices!Y:Z,A1180),0),IF(COUNTIF(Invoices!AA:AB,A1180)&lt;&gt;0,IF(COUNTIF(Invoices!AA:AB,A1180)&lt;&gt;0,SUMIF(Invoices!AA:AB,A1180,Invoices!AB:AB)/COUNTIF(Invoices!AA:AB,A1180),0),IF(COUNTIF(Invoices!AC:AD,A1180)&lt;&gt;0,IF(COUNTIF(Invoices!AC:AD,A1180)&lt;&gt;0,SUMIF(Invoices!AC:AD,A1180,Invoices!AD:AD)/COUNTIF(Invoices!AC:AD,A1180),0),IF(COUNTIF(Invoices!AE:AF,A1180)&lt;&gt;0,IF(COUNTIF(Invoices!AE:AF,A1180)&lt;&gt;0,SUMIF(Invoices!AE:AF,A1180,Invoices!AF:AF)/COUNTIF(Invoices!AE:AF,A1180),0),IF(COUNTIF(Invoices!AG:AH,A1180)&lt;&gt;0,IF(COUNTIF(Invoices!AG:AH,A1180)&lt;&gt;0,SUMIF(Invoices!AG:AH,A1180,Invoices!AH:AH)/COUNTIF(Invoices!AG:AH,A1180),0),IF(COUNTIF(Invoices!AI:AJ,A1180)&lt;&gt;0,IF(COUNTIF(Invoices!AI:AJ,A1180)&lt;&gt;0,SUMIF(Invoices!AI:AJ,A1180,Invoices!AJ:AJ)/COUNTIF(Invoices!AI:AJ,A1180),0),IF(COUNTIF(Invoices!AK:AL,A1180)&lt;&gt;0,IF(COUNTIF(Invoices!AK:AL,A1180)&lt;&gt;0,SUMIF(Invoices!AK:AL,A1180,Invoices!AL:AL)/COUNTIF(Invoices!AK:AL,A1180),0),IF(COUNTIF(Invoices!AM:AN,A1180)&lt;&gt;0,IF(COUNTIF(Invoices!AM:AN,A1180)&lt;&gt;0,SUMIF(Invoices!AM:AN,A1180,Invoices!AN:AN)/COUNTIF(Invoices!AM:AN,A1180),0),"Not Available")))))))))))))))</f>
        <v>Not Available</v>
      </c>
    </row>
    <row r="1181" spans="1:5" ht="13" x14ac:dyDescent="0.15">
      <c r="A1181" s="6" t="s">
        <v>2407</v>
      </c>
      <c r="B1181" s="6" t="s">
        <v>1244</v>
      </c>
      <c r="C1181" s="6" t="s">
        <v>1245</v>
      </c>
      <c r="D1181" s="6" t="s">
        <v>1182</v>
      </c>
      <c r="E1181" t="str">
        <f>IF(COUNTIF(Invoices!K:L,A1181)&lt;&gt;0,IF(COUNTIF(Invoices!K:L,A1181)&lt;&gt;0,SUMIF(Invoices!K:L,A1181,Invoices!L:L)/COUNTIF(Invoices!K:L,A1181),0),IF(COUNTIF(Invoices!M:N,A1181)&lt;&gt;0,IF(COUNTIF(Invoices!M:N,A1181)&lt;&gt;0,SUMIF(Invoices!M:N,A1181,Invoices!N:N)/COUNTIF(Invoices!M:N,A1181),0),IF(COUNTIF(Invoices!O:P,A1181)&lt;&gt;0,IF(COUNTIF(Invoices!O:P,A1181)&lt;&gt;0,SUMIF(Invoices!O:P,A1181,Invoices!P:P)/COUNTIF(Invoices!O:P,A1181),0),IF(COUNTIF(Invoices!Q:R,A1181)&lt;&gt;0,IF(COUNTIF(Invoices!Q:R,A1181)&lt;&gt;0,SUMIF(Invoices!Q:R,A1181,Invoices!R:R)/COUNTIF(Invoices!Q:R,A1181),0),IF(COUNTIF(Invoices!S:T,A1181)&lt;&gt;0,IF(COUNTIF(Invoices!S:T,A1181)&lt;&gt;0,SUMIF(Invoices!S:T,A1181,Invoices!T:T)/COUNTIF(Invoices!S:T,A1181),0),IF(COUNTIF(Invoices!U:V,A1181)&lt;&gt;0,IF(COUNTIF(Invoices!U:V,A1181)&lt;&gt;0,SUMIF(Invoices!U:V,A1181,Invoices!V:V)/COUNTIF(Invoices!U:V,A1181),0),IF(COUNTIF(Invoices!W:X,A1181)&lt;&gt;0,IF(COUNTIF(Invoices!W:X,A1181)&lt;&gt;0,SUMIF(Invoices!W:X,A1181,Invoices!X:X)/COUNTIF(Invoices!W:X,A1181),0),IF(COUNTIF(Invoices!Y:Z,A1181)&lt;&gt;0,IF(COUNTIF(Invoices!Y:Z,A1181)&lt;&gt;0,SUMIF(Invoices!Y:Z,A1181,Invoices!Z:Z)/COUNTIF(Invoices!Y:Z,A1181),0),IF(COUNTIF(Invoices!AA:AB,A1181)&lt;&gt;0,IF(COUNTIF(Invoices!AA:AB,A1181)&lt;&gt;0,SUMIF(Invoices!AA:AB,A1181,Invoices!AB:AB)/COUNTIF(Invoices!AA:AB,A1181),0),IF(COUNTIF(Invoices!AC:AD,A1181)&lt;&gt;0,IF(COUNTIF(Invoices!AC:AD,A1181)&lt;&gt;0,SUMIF(Invoices!AC:AD,A1181,Invoices!AD:AD)/COUNTIF(Invoices!AC:AD,A1181),0),IF(COUNTIF(Invoices!AE:AF,A1181)&lt;&gt;0,IF(COUNTIF(Invoices!AE:AF,A1181)&lt;&gt;0,SUMIF(Invoices!AE:AF,A1181,Invoices!AF:AF)/COUNTIF(Invoices!AE:AF,A1181),0),IF(COUNTIF(Invoices!AG:AH,A1181)&lt;&gt;0,IF(COUNTIF(Invoices!AG:AH,A1181)&lt;&gt;0,SUMIF(Invoices!AG:AH,A1181,Invoices!AH:AH)/COUNTIF(Invoices!AG:AH,A1181),0),IF(COUNTIF(Invoices!AI:AJ,A1181)&lt;&gt;0,IF(COUNTIF(Invoices!AI:AJ,A1181)&lt;&gt;0,SUMIF(Invoices!AI:AJ,A1181,Invoices!AJ:AJ)/COUNTIF(Invoices!AI:AJ,A1181),0),IF(COUNTIF(Invoices!AK:AL,A1181)&lt;&gt;0,IF(COUNTIF(Invoices!AK:AL,A1181)&lt;&gt;0,SUMIF(Invoices!AK:AL,A1181,Invoices!AL:AL)/COUNTIF(Invoices!AK:AL,A1181),0),IF(COUNTIF(Invoices!AM:AN,A1181)&lt;&gt;0,IF(COUNTIF(Invoices!AM:AN,A1181)&lt;&gt;0,SUMIF(Invoices!AM:AN,A1181,Invoices!AN:AN)/COUNTIF(Invoices!AM:AN,A1181),0),"Not Available")))))))))))))))</f>
        <v>Not Available</v>
      </c>
    </row>
    <row r="1182" spans="1:5" ht="13" x14ac:dyDescent="0.15">
      <c r="A1182" s="6" t="s">
        <v>2408</v>
      </c>
      <c r="C1182" s="6" t="s">
        <v>709</v>
      </c>
      <c r="D1182" s="6" t="s">
        <v>710</v>
      </c>
      <c r="E1182">
        <f ca="1">IF(COUNTIF(Invoices!K:L,A1182)&lt;&gt;0,IF(COUNTIF(Invoices!K:L,A1182)&lt;&gt;0,SUMIF(Invoices!K:L,A1182,Invoices!L:L)/COUNTIF(Invoices!K:L,A1182),0),IF(COUNTIF(Invoices!M:N,A1182)&lt;&gt;0,IF(COUNTIF(Invoices!M:N,A1182)&lt;&gt;0,SUMIF(Invoices!M:N,A1182,Invoices!N:N)/COUNTIF(Invoices!M:N,A1182),0),IF(COUNTIF(Invoices!O:P,A1182)&lt;&gt;0,IF(COUNTIF(Invoices!O:P,A1182)&lt;&gt;0,SUMIF(Invoices!O:P,A1182,Invoices!P:P)/COUNTIF(Invoices!O:P,A1182),0),IF(COUNTIF(Invoices!Q:R,A1182)&lt;&gt;0,IF(COUNTIF(Invoices!Q:R,A1182)&lt;&gt;0,SUMIF(Invoices!Q:R,A1182,Invoices!R:R)/COUNTIF(Invoices!Q:R,A1182),0),IF(COUNTIF(Invoices!S:T,A1182)&lt;&gt;0,IF(COUNTIF(Invoices!S:T,A1182)&lt;&gt;0,SUMIF(Invoices!S:T,A1182,Invoices!T:T)/COUNTIF(Invoices!S:T,A1182),0),IF(COUNTIF(Invoices!U:V,A1182)&lt;&gt;0,IF(COUNTIF(Invoices!U:V,A1182)&lt;&gt;0,SUMIF(Invoices!U:V,A1182,Invoices!V:V)/COUNTIF(Invoices!U:V,A1182),0),IF(COUNTIF(Invoices!W:X,A1182)&lt;&gt;0,IF(COUNTIF(Invoices!W:X,A1182)&lt;&gt;0,SUMIF(Invoices!W:X,A1182,Invoices!X:X)/COUNTIF(Invoices!W:X,A1182),0),IF(COUNTIF(Invoices!Y:Z,A1182)&lt;&gt;0,IF(COUNTIF(Invoices!Y:Z,A1182)&lt;&gt;0,SUMIF(Invoices!Y:Z,A1182,Invoices!Z:Z)/COUNTIF(Invoices!Y:Z,A1182),0),IF(COUNTIF(Invoices!AA:AB,A1182)&lt;&gt;0,IF(COUNTIF(Invoices!AA:AB,A1182)&lt;&gt;0,SUMIF(Invoices!AA:AB,A1182,Invoices!AB:AB)/COUNTIF(Invoices!AA:AB,A1182),0),IF(COUNTIF(Invoices!AC:AD,A1182)&lt;&gt;0,IF(COUNTIF(Invoices!AC:AD,A1182)&lt;&gt;0,SUMIF(Invoices!AC:AD,A1182,Invoices!AD:AD)/COUNTIF(Invoices!AC:AD,A1182),0),IF(COUNTIF(Invoices!AE:AF,A1182)&lt;&gt;0,IF(COUNTIF(Invoices!AE:AF,A1182)&lt;&gt;0,SUMIF(Invoices!AE:AF,A1182,Invoices!AF:AF)/COUNTIF(Invoices!AE:AF,A1182),0),IF(COUNTIF(Invoices!AG:AH,A1182)&lt;&gt;0,IF(COUNTIF(Invoices!AG:AH,A1182)&lt;&gt;0,SUMIF(Invoices!AG:AH,A1182,Invoices!AH:AH)/COUNTIF(Invoices!AG:AH,A1182),0),IF(COUNTIF(Invoices!AI:AJ,A1182)&lt;&gt;0,IF(COUNTIF(Invoices!AI:AJ,A1182)&lt;&gt;0,SUMIF(Invoices!AI:AJ,A1182,Invoices!AJ:AJ)/COUNTIF(Invoices!AI:AJ,A1182),0),IF(COUNTIF(Invoices!AK:AL,A1182)&lt;&gt;0,IF(COUNTIF(Invoices!AK:AL,A1182)&lt;&gt;0,SUMIF(Invoices!AK:AL,A1182,Invoices!AL:AL)/COUNTIF(Invoices!AK:AL,A1182),0),IF(COUNTIF(Invoices!AM:AN,A1182)&lt;&gt;0,IF(COUNTIF(Invoices!AM:AN,A1182)&lt;&gt;0,SUMIF(Invoices!AM:AN,A1182,Invoices!AN:AN)/COUNTIF(Invoices!AM:AN,A1182),0),"Not Available")))))))))))))))</f>
        <v>0.99</v>
      </c>
    </row>
    <row r="1183" spans="1:5" ht="13" x14ac:dyDescent="0.15">
      <c r="A1183" s="6" t="s">
        <v>2408</v>
      </c>
      <c r="C1183" s="6" t="s">
        <v>706</v>
      </c>
      <c r="D1183" s="6" t="s">
        <v>707</v>
      </c>
      <c r="E1183">
        <f ca="1">IF(COUNTIF(Invoices!K:L,A1183)&lt;&gt;0,IF(COUNTIF(Invoices!K:L,A1183)&lt;&gt;0,SUMIF(Invoices!K:L,A1183,Invoices!L:L)/COUNTIF(Invoices!K:L,A1183),0),IF(COUNTIF(Invoices!M:N,A1183)&lt;&gt;0,IF(COUNTIF(Invoices!M:N,A1183)&lt;&gt;0,SUMIF(Invoices!M:N,A1183,Invoices!N:N)/COUNTIF(Invoices!M:N,A1183),0),IF(COUNTIF(Invoices!O:P,A1183)&lt;&gt;0,IF(COUNTIF(Invoices!O:P,A1183)&lt;&gt;0,SUMIF(Invoices!O:P,A1183,Invoices!P:P)/COUNTIF(Invoices!O:P,A1183),0),IF(COUNTIF(Invoices!Q:R,A1183)&lt;&gt;0,IF(COUNTIF(Invoices!Q:R,A1183)&lt;&gt;0,SUMIF(Invoices!Q:R,A1183,Invoices!R:R)/COUNTIF(Invoices!Q:R,A1183),0),IF(COUNTIF(Invoices!S:T,A1183)&lt;&gt;0,IF(COUNTIF(Invoices!S:T,A1183)&lt;&gt;0,SUMIF(Invoices!S:T,A1183,Invoices!T:T)/COUNTIF(Invoices!S:T,A1183),0),IF(COUNTIF(Invoices!U:V,A1183)&lt;&gt;0,IF(COUNTIF(Invoices!U:V,A1183)&lt;&gt;0,SUMIF(Invoices!U:V,A1183,Invoices!V:V)/COUNTIF(Invoices!U:V,A1183),0),IF(COUNTIF(Invoices!W:X,A1183)&lt;&gt;0,IF(COUNTIF(Invoices!W:X,A1183)&lt;&gt;0,SUMIF(Invoices!W:X,A1183,Invoices!X:X)/COUNTIF(Invoices!W:X,A1183),0),IF(COUNTIF(Invoices!Y:Z,A1183)&lt;&gt;0,IF(COUNTIF(Invoices!Y:Z,A1183)&lt;&gt;0,SUMIF(Invoices!Y:Z,A1183,Invoices!Z:Z)/COUNTIF(Invoices!Y:Z,A1183),0),IF(COUNTIF(Invoices!AA:AB,A1183)&lt;&gt;0,IF(COUNTIF(Invoices!AA:AB,A1183)&lt;&gt;0,SUMIF(Invoices!AA:AB,A1183,Invoices!AB:AB)/COUNTIF(Invoices!AA:AB,A1183),0),IF(COUNTIF(Invoices!AC:AD,A1183)&lt;&gt;0,IF(COUNTIF(Invoices!AC:AD,A1183)&lt;&gt;0,SUMIF(Invoices!AC:AD,A1183,Invoices!AD:AD)/COUNTIF(Invoices!AC:AD,A1183),0),IF(COUNTIF(Invoices!AE:AF,A1183)&lt;&gt;0,IF(COUNTIF(Invoices!AE:AF,A1183)&lt;&gt;0,SUMIF(Invoices!AE:AF,A1183,Invoices!AF:AF)/COUNTIF(Invoices!AE:AF,A1183),0),IF(COUNTIF(Invoices!AG:AH,A1183)&lt;&gt;0,IF(COUNTIF(Invoices!AG:AH,A1183)&lt;&gt;0,SUMIF(Invoices!AG:AH,A1183,Invoices!AH:AH)/COUNTIF(Invoices!AG:AH,A1183),0),IF(COUNTIF(Invoices!AI:AJ,A1183)&lt;&gt;0,IF(COUNTIF(Invoices!AI:AJ,A1183)&lt;&gt;0,SUMIF(Invoices!AI:AJ,A1183,Invoices!AJ:AJ)/COUNTIF(Invoices!AI:AJ,A1183),0),IF(COUNTIF(Invoices!AK:AL,A1183)&lt;&gt;0,IF(COUNTIF(Invoices!AK:AL,A1183)&lt;&gt;0,SUMIF(Invoices!AK:AL,A1183,Invoices!AL:AL)/COUNTIF(Invoices!AK:AL,A1183),0),IF(COUNTIF(Invoices!AM:AN,A1183)&lt;&gt;0,IF(COUNTIF(Invoices!AM:AN,A1183)&lt;&gt;0,SUMIF(Invoices!AM:AN,A1183,Invoices!AN:AN)/COUNTIF(Invoices!AM:AN,A1183),0),"Not Available")))))))))))))))</f>
        <v>0.99</v>
      </c>
    </row>
    <row r="1184" spans="1:5" ht="13" x14ac:dyDescent="0.15">
      <c r="A1184" s="6" t="s">
        <v>2409</v>
      </c>
      <c r="B1184" s="6" t="s">
        <v>2410</v>
      </c>
      <c r="C1184" s="6" t="s">
        <v>1081</v>
      </c>
      <c r="D1184" s="6" t="s">
        <v>758</v>
      </c>
      <c r="E1184">
        <f ca="1">IF(COUNTIF(Invoices!K:L,A1184)&lt;&gt;0,IF(COUNTIF(Invoices!K:L,A1184)&lt;&gt;0,SUMIF(Invoices!K:L,A1184,Invoices!L:L)/COUNTIF(Invoices!K:L,A1184),0),IF(COUNTIF(Invoices!M:N,A1184)&lt;&gt;0,IF(COUNTIF(Invoices!M:N,A1184)&lt;&gt;0,SUMIF(Invoices!M:N,A1184,Invoices!N:N)/COUNTIF(Invoices!M:N,A1184),0),IF(COUNTIF(Invoices!O:P,A1184)&lt;&gt;0,IF(COUNTIF(Invoices!O:P,A1184)&lt;&gt;0,SUMIF(Invoices!O:P,A1184,Invoices!P:P)/COUNTIF(Invoices!O:P,A1184),0),IF(COUNTIF(Invoices!Q:R,A1184)&lt;&gt;0,IF(COUNTIF(Invoices!Q:R,A1184)&lt;&gt;0,SUMIF(Invoices!Q:R,A1184,Invoices!R:R)/COUNTIF(Invoices!Q:R,A1184),0),IF(COUNTIF(Invoices!S:T,A1184)&lt;&gt;0,IF(COUNTIF(Invoices!S:T,A1184)&lt;&gt;0,SUMIF(Invoices!S:T,A1184,Invoices!T:T)/COUNTIF(Invoices!S:T,A1184),0),IF(COUNTIF(Invoices!U:V,A1184)&lt;&gt;0,IF(COUNTIF(Invoices!U:V,A1184)&lt;&gt;0,SUMIF(Invoices!U:V,A1184,Invoices!V:V)/COUNTIF(Invoices!U:V,A1184),0),IF(COUNTIF(Invoices!W:X,A1184)&lt;&gt;0,IF(COUNTIF(Invoices!W:X,A1184)&lt;&gt;0,SUMIF(Invoices!W:X,A1184,Invoices!X:X)/COUNTIF(Invoices!W:X,A1184),0),IF(COUNTIF(Invoices!Y:Z,A1184)&lt;&gt;0,IF(COUNTIF(Invoices!Y:Z,A1184)&lt;&gt;0,SUMIF(Invoices!Y:Z,A1184,Invoices!Z:Z)/COUNTIF(Invoices!Y:Z,A1184),0),IF(COUNTIF(Invoices!AA:AB,A1184)&lt;&gt;0,IF(COUNTIF(Invoices!AA:AB,A1184)&lt;&gt;0,SUMIF(Invoices!AA:AB,A1184,Invoices!AB:AB)/COUNTIF(Invoices!AA:AB,A1184),0),IF(COUNTIF(Invoices!AC:AD,A1184)&lt;&gt;0,IF(COUNTIF(Invoices!AC:AD,A1184)&lt;&gt;0,SUMIF(Invoices!AC:AD,A1184,Invoices!AD:AD)/COUNTIF(Invoices!AC:AD,A1184),0),IF(COUNTIF(Invoices!AE:AF,A1184)&lt;&gt;0,IF(COUNTIF(Invoices!AE:AF,A1184)&lt;&gt;0,SUMIF(Invoices!AE:AF,A1184,Invoices!AF:AF)/COUNTIF(Invoices!AE:AF,A1184),0),IF(COUNTIF(Invoices!AG:AH,A1184)&lt;&gt;0,IF(COUNTIF(Invoices!AG:AH,A1184)&lt;&gt;0,SUMIF(Invoices!AG:AH,A1184,Invoices!AH:AH)/COUNTIF(Invoices!AG:AH,A1184),0),IF(COUNTIF(Invoices!AI:AJ,A1184)&lt;&gt;0,IF(COUNTIF(Invoices!AI:AJ,A1184)&lt;&gt;0,SUMIF(Invoices!AI:AJ,A1184,Invoices!AJ:AJ)/COUNTIF(Invoices!AI:AJ,A1184),0),IF(COUNTIF(Invoices!AK:AL,A1184)&lt;&gt;0,IF(COUNTIF(Invoices!AK:AL,A1184)&lt;&gt;0,SUMIF(Invoices!AK:AL,A1184,Invoices!AL:AL)/COUNTIF(Invoices!AK:AL,A1184),0),IF(COUNTIF(Invoices!AM:AN,A1184)&lt;&gt;0,IF(COUNTIF(Invoices!AM:AN,A1184)&lt;&gt;0,SUMIF(Invoices!AM:AN,A1184,Invoices!AN:AN)/COUNTIF(Invoices!AM:AN,A1184),0),"Not Available")))))))))))))))</f>
        <v>0.99</v>
      </c>
    </row>
    <row r="1185" spans="1:5" ht="13" x14ac:dyDescent="0.15">
      <c r="A1185" s="6" t="s">
        <v>2411</v>
      </c>
      <c r="C1185" s="6" t="s">
        <v>666</v>
      </c>
      <c r="D1185" s="6" t="s">
        <v>667</v>
      </c>
      <c r="E1185">
        <f ca="1">IF(COUNTIF(Invoices!K:L,A1185)&lt;&gt;0,IF(COUNTIF(Invoices!K:L,A1185)&lt;&gt;0,SUMIF(Invoices!K:L,A1185,Invoices!L:L)/COUNTIF(Invoices!K:L,A1185),0),IF(COUNTIF(Invoices!M:N,A1185)&lt;&gt;0,IF(COUNTIF(Invoices!M:N,A1185)&lt;&gt;0,SUMIF(Invoices!M:N,A1185,Invoices!N:N)/COUNTIF(Invoices!M:N,A1185),0),IF(COUNTIF(Invoices!O:P,A1185)&lt;&gt;0,IF(COUNTIF(Invoices!O:P,A1185)&lt;&gt;0,SUMIF(Invoices!O:P,A1185,Invoices!P:P)/COUNTIF(Invoices!O:P,A1185),0),IF(COUNTIF(Invoices!Q:R,A1185)&lt;&gt;0,IF(COUNTIF(Invoices!Q:R,A1185)&lt;&gt;0,SUMIF(Invoices!Q:R,A1185,Invoices!R:R)/COUNTIF(Invoices!Q:R,A1185),0),IF(COUNTIF(Invoices!S:T,A1185)&lt;&gt;0,IF(COUNTIF(Invoices!S:T,A1185)&lt;&gt;0,SUMIF(Invoices!S:T,A1185,Invoices!T:T)/COUNTIF(Invoices!S:T,A1185),0),IF(COUNTIF(Invoices!U:V,A1185)&lt;&gt;0,IF(COUNTIF(Invoices!U:V,A1185)&lt;&gt;0,SUMIF(Invoices!U:V,A1185,Invoices!V:V)/COUNTIF(Invoices!U:V,A1185),0),IF(COUNTIF(Invoices!W:X,A1185)&lt;&gt;0,IF(COUNTIF(Invoices!W:X,A1185)&lt;&gt;0,SUMIF(Invoices!W:X,A1185,Invoices!X:X)/COUNTIF(Invoices!W:X,A1185),0),IF(COUNTIF(Invoices!Y:Z,A1185)&lt;&gt;0,IF(COUNTIF(Invoices!Y:Z,A1185)&lt;&gt;0,SUMIF(Invoices!Y:Z,A1185,Invoices!Z:Z)/COUNTIF(Invoices!Y:Z,A1185),0),IF(COUNTIF(Invoices!AA:AB,A1185)&lt;&gt;0,IF(COUNTIF(Invoices!AA:AB,A1185)&lt;&gt;0,SUMIF(Invoices!AA:AB,A1185,Invoices!AB:AB)/COUNTIF(Invoices!AA:AB,A1185),0),IF(COUNTIF(Invoices!AC:AD,A1185)&lt;&gt;0,IF(COUNTIF(Invoices!AC:AD,A1185)&lt;&gt;0,SUMIF(Invoices!AC:AD,A1185,Invoices!AD:AD)/COUNTIF(Invoices!AC:AD,A1185),0),IF(COUNTIF(Invoices!AE:AF,A1185)&lt;&gt;0,IF(COUNTIF(Invoices!AE:AF,A1185)&lt;&gt;0,SUMIF(Invoices!AE:AF,A1185,Invoices!AF:AF)/COUNTIF(Invoices!AE:AF,A1185),0),IF(COUNTIF(Invoices!AG:AH,A1185)&lt;&gt;0,IF(COUNTIF(Invoices!AG:AH,A1185)&lt;&gt;0,SUMIF(Invoices!AG:AH,A1185,Invoices!AH:AH)/COUNTIF(Invoices!AG:AH,A1185),0),IF(COUNTIF(Invoices!AI:AJ,A1185)&lt;&gt;0,IF(COUNTIF(Invoices!AI:AJ,A1185)&lt;&gt;0,SUMIF(Invoices!AI:AJ,A1185,Invoices!AJ:AJ)/COUNTIF(Invoices!AI:AJ,A1185),0),IF(COUNTIF(Invoices!AK:AL,A1185)&lt;&gt;0,IF(COUNTIF(Invoices!AK:AL,A1185)&lt;&gt;0,SUMIF(Invoices!AK:AL,A1185,Invoices!AL:AL)/COUNTIF(Invoices!AK:AL,A1185),0),IF(COUNTIF(Invoices!AM:AN,A1185)&lt;&gt;0,IF(COUNTIF(Invoices!AM:AN,A1185)&lt;&gt;0,SUMIF(Invoices!AM:AN,A1185,Invoices!AN:AN)/COUNTIF(Invoices!AM:AN,A1185),0),"Not Available")))))))))))))))</f>
        <v>0.99</v>
      </c>
    </row>
    <row r="1186" spans="1:5" ht="13" x14ac:dyDescent="0.15">
      <c r="A1186" s="6" t="s">
        <v>2412</v>
      </c>
      <c r="B1186" s="6" t="s">
        <v>1219</v>
      </c>
      <c r="C1186" s="6" t="s">
        <v>1220</v>
      </c>
      <c r="D1186" s="6" t="s">
        <v>562</v>
      </c>
      <c r="E1186" t="str">
        <f>IF(COUNTIF(Invoices!K:L,A1186)&lt;&gt;0,IF(COUNTIF(Invoices!K:L,A1186)&lt;&gt;0,SUMIF(Invoices!K:L,A1186,Invoices!L:L)/COUNTIF(Invoices!K:L,A1186),0),IF(COUNTIF(Invoices!M:N,A1186)&lt;&gt;0,IF(COUNTIF(Invoices!M:N,A1186)&lt;&gt;0,SUMIF(Invoices!M:N,A1186,Invoices!N:N)/COUNTIF(Invoices!M:N,A1186),0),IF(COUNTIF(Invoices!O:P,A1186)&lt;&gt;0,IF(COUNTIF(Invoices!O:P,A1186)&lt;&gt;0,SUMIF(Invoices!O:P,A1186,Invoices!P:P)/COUNTIF(Invoices!O:P,A1186),0),IF(COUNTIF(Invoices!Q:R,A1186)&lt;&gt;0,IF(COUNTIF(Invoices!Q:R,A1186)&lt;&gt;0,SUMIF(Invoices!Q:R,A1186,Invoices!R:R)/COUNTIF(Invoices!Q:R,A1186),0),IF(COUNTIF(Invoices!S:T,A1186)&lt;&gt;0,IF(COUNTIF(Invoices!S:T,A1186)&lt;&gt;0,SUMIF(Invoices!S:T,A1186,Invoices!T:T)/COUNTIF(Invoices!S:T,A1186),0),IF(COUNTIF(Invoices!U:V,A1186)&lt;&gt;0,IF(COUNTIF(Invoices!U:V,A1186)&lt;&gt;0,SUMIF(Invoices!U:V,A1186,Invoices!V:V)/COUNTIF(Invoices!U:V,A1186),0),IF(COUNTIF(Invoices!W:X,A1186)&lt;&gt;0,IF(COUNTIF(Invoices!W:X,A1186)&lt;&gt;0,SUMIF(Invoices!W:X,A1186,Invoices!X:X)/COUNTIF(Invoices!W:X,A1186),0),IF(COUNTIF(Invoices!Y:Z,A1186)&lt;&gt;0,IF(COUNTIF(Invoices!Y:Z,A1186)&lt;&gt;0,SUMIF(Invoices!Y:Z,A1186,Invoices!Z:Z)/COUNTIF(Invoices!Y:Z,A1186),0),IF(COUNTIF(Invoices!AA:AB,A1186)&lt;&gt;0,IF(COUNTIF(Invoices!AA:AB,A1186)&lt;&gt;0,SUMIF(Invoices!AA:AB,A1186,Invoices!AB:AB)/COUNTIF(Invoices!AA:AB,A1186),0),IF(COUNTIF(Invoices!AC:AD,A1186)&lt;&gt;0,IF(COUNTIF(Invoices!AC:AD,A1186)&lt;&gt;0,SUMIF(Invoices!AC:AD,A1186,Invoices!AD:AD)/COUNTIF(Invoices!AC:AD,A1186),0),IF(COUNTIF(Invoices!AE:AF,A1186)&lt;&gt;0,IF(COUNTIF(Invoices!AE:AF,A1186)&lt;&gt;0,SUMIF(Invoices!AE:AF,A1186,Invoices!AF:AF)/COUNTIF(Invoices!AE:AF,A1186),0),IF(COUNTIF(Invoices!AG:AH,A1186)&lt;&gt;0,IF(COUNTIF(Invoices!AG:AH,A1186)&lt;&gt;0,SUMIF(Invoices!AG:AH,A1186,Invoices!AH:AH)/COUNTIF(Invoices!AG:AH,A1186),0),IF(COUNTIF(Invoices!AI:AJ,A1186)&lt;&gt;0,IF(COUNTIF(Invoices!AI:AJ,A1186)&lt;&gt;0,SUMIF(Invoices!AI:AJ,A1186,Invoices!AJ:AJ)/COUNTIF(Invoices!AI:AJ,A1186),0),IF(COUNTIF(Invoices!AK:AL,A1186)&lt;&gt;0,IF(COUNTIF(Invoices!AK:AL,A1186)&lt;&gt;0,SUMIF(Invoices!AK:AL,A1186,Invoices!AL:AL)/COUNTIF(Invoices!AK:AL,A1186),0),IF(COUNTIF(Invoices!AM:AN,A1186)&lt;&gt;0,IF(COUNTIF(Invoices!AM:AN,A1186)&lt;&gt;0,SUMIF(Invoices!AM:AN,A1186,Invoices!AN:AN)/COUNTIF(Invoices!AM:AN,A1186),0),"Not Available")))))))))))))))</f>
        <v>Not Available</v>
      </c>
    </row>
    <row r="1187" spans="1:5" ht="13" x14ac:dyDescent="0.15">
      <c r="A1187" s="6" t="s">
        <v>2413</v>
      </c>
      <c r="B1187" s="6" t="s">
        <v>2414</v>
      </c>
      <c r="C1187" s="6" t="s">
        <v>1235</v>
      </c>
      <c r="D1187" s="6" t="s">
        <v>740</v>
      </c>
      <c r="E1187" t="str">
        <f>IF(COUNTIF(Invoices!K:L,A1187)&lt;&gt;0,IF(COUNTIF(Invoices!K:L,A1187)&lt;&gt;0,SUMIF(Invoices!K:L,A1187,Invoices!L:L)/COUNTIF(Invoices!K:L,A1187),0),IF(COUNTIF(Invoices!M:N,A1187)&lt;&gt;0,IF(COUNTIF(Invoices!M:N,A1187)&lt;&gt;0,SUMIF(Invoices!M:N,A1187,Invoices!N:N)/COUNTIF(Invoices!M:N,A1187),0),IF(COUNTIF(Invoices!O:P,A1187)&lt;&gt;0,IF(COUNTIF(Invoices!O:P,A1187)&lt;&gt;0,SUMIF(Invoices!O:P,A1187,Invoices!P:P)/COUNTIF(Invoices!O:P,A1187),0),IF(COUNTIF(Invoices!Q:R,A1187)&lt;&gt;0,IF(COUNTIF(Invoices!Q:R,A1187)&lt;&gt;0,SUMIF(Invoices!Q:R,A1187,Invoices!R:R)/COUNTIF(Invoices!Q:R,A1187),0),IF(COUNTIF(Invoices!S:T,A1187)&lt;&gt;0,IF(COUNTIF(Invoices!S:T,A1187)&lt;&gt;0,SUMIF(Invoices!S:T,A1187,Invoices!T:T)/COUNTIF(Invoices!S:T,A1187),0),IF(COUNTIF(Invoices!U:V,A1187)&lt;&gt;0,IF(COUNTIF(Invoices!U:V,A1187)&lt;&gt;0,SUMIF(Invoices!U:V,A1187,Invoices!V:V)/COUNTIF(Invoices!U:V,A1187),0),IF(COUNTIF(Invoices!W:X,A1187)&lt;&gt;0,IF(COUNTIF(Invoices!W:X,A1187)&lt;&gt;0,SUMIF(Invoices!W:X,A1187,Invoices!X:X)/COUNTIF(Invoices!W:X,A1187),0),IF(COUNTIF(Invoices!Y:Z,A1187)&lt;&gt;0,IF(COUNTIF(Invoices!Y:Z,A1187)&lt;&gt;0,SUMIF(Invoices!Y:Z,A1187,Invoices!Z:Z)/COUNTIF(Invoices!Y:Z,A1187),0),IF(COUNTIF(Invoices!AA:AB,A1187)&lt;&gt;0,IF(COUNTIF(Invoices!AA:AB,A1187)&lt;&gt;0,SUMIF(Invoices!AA:AB,A1187,Invoices!AB:AB)/COUNTIF(Invoices!AA:AB,A1187),0),IF(COUNTIF(Invoices!AC:AD,A1187)&lt;&gt;0,IF(COUNTIF(Invoices!AC:AD,A1187)&lt;&gt;0,SUMIF(Invoices!AC:AD,A1187,Invoices!AD:AD)/COUNTIF(Invoices!AC:AD,A1187),0),IF(COUNTIF(Invoices!AE:AF,A1187)&lt;&gt;0,IF(COUNTIF(Invoices!AE:AF,A1187)&lt;&gt;0,SUMIF(Invoices!AE:AF,A1187,Invoices!AF:AF)/COUNTIF(Invoices!AE:AF,A1187),0),IF(COUNTIF(Invoices!AG:AH,A1187)&lt;&gt;0,IF(COUNTIF(Invoices!AG:AH,A1187)&lt;&gt;0,SUMIF(Invoices!AG:AH,A1187,Invoices!AH:AH)/COUNTIF(Invoices!AG:AH,A1187),0),IF(COUNTIF(Invoices!AI:AJ,A1187)&lt;&gt;0,IF(COUNTIF(Invoices!AI:AJ,A1187)&lt;&gt;0,SUMIF(Invoices!AI:AJ,A1187,Invoices!AJ:AJ)/COUNTIF(Invoices!AI:AJ,A1187),0),IF(COUNTIF(Invoices!AK:AL,A1187)&lt;&gt;0,IF(COUNTIF(Invoices!AK:AL,A1187)&lt;&gt;0,SUMIF(Invoices!AK:AL,A1187,Invoices!AL:AL)/COUNTIF(Invoices!AK:AL,A1187),0),IF(COUNTIF(Invoices!AM:AN,A1187)&lt;&gt;0,IF(COUNTIF(Invoices!AM:AN,A1187)&lt;&gt;0,SUMIF(Invoices!AM:AN,A1187,Invoices!AN:AN)/COUNTIF(Invoices!AM:AN,A1187),0),"Not Available")))))))))))))))</f>
        <v>Not Available</v>
      </c>
    </row>
    <row r="1188" spans="1:5" ht="13" x14ac:dyDescent="0.15">
      <c r="A1188" s="6" t="s">
        <v>2415</v>
      </c>
      <c r="B1188" s="6" t="s">
        <v>2416</v>
      </c>
      <c r="C1188" s="6" t="s">
        <v>1231</v>
      </c>
      <c r="D1188" s="6" t="s">
        <v>863</v>
      </c>
      <c r="E1188" t="str">
        <f>IF(COUNTIF(Invoices!K:L,A1188)&lt;&gt;0,IF(COUNTIF(Invoices!K:L,A1188)&lt;&gt;0,SUMIF(Invoices!K:L,A1188,Invoices!L:L)/COUNTIF(Invoices!K:L,A1188),0),IF(COUNTIF(Invoices!M:N,A1188)&lt;&gt;0,IF(COUNTIF(Invoices!M:N,A1188)&lt;&gt;0,SUMIF(Invoices!M:N,A1188,Invoices!N:N)/COUNTIF(Invoices!M:N,A1188),0),IF(COUNTIF(Invoices!O:P,A1188)&lt;&gt;0,IF(COUNTIF(Invoices!O:P,A1188)&lt;&gt;0,SUMIF(Invoices!O:P,A1188,Invoices!P:P)/COUNTIF(Invoices!O:P,A1188),0),IF(COUNTIF(Invoices!Q:R,A1188)&lt;&gt;0,IF(COUNTIF(Invoices!Q:R,A1188)&lt;&gt;0,SUMIF(Invoices!Q:R,A1188,Invoices!R:R)/COUNTIF(Invoices!Q:R,A1188),0),IF(COUNTIF(Invoices!S:T,A1188)&lt;&gt;0,IF(COUNTIF(Invoices!S:T,A1188)&lt;&gt;0,SUMIF(Invoices!S:T,A1188,Invoices!T:T)/COUNTIF(Invoices!S:T,A1188),0),IF(COUNTIF(Invoices!U:V,A1188)&lt;&gt;0,IF(COUNTIF(Invoices!U:V,A1188)&lt;&gt;0,SUMIF(Invoices!U:V,A1188,Invoices!V:V)/COUNTIF(Invoices!U:V,A1188),0),IF(COUNTIF(Invoices!W:X,A1188)&lt;&gt;0,IF(COUNTIF(Invoices!W:X,A1188)&lt;&gt;0,SUMIF(Invoices!W:X,A1188,Invoices!X:X)/COUNTIF(Invoices!W:X,A1188),0),IF(COUNTIF(Invoices!Y:Z,A1188)&lt;&gt;0,IF(COUNTIF(Invoices!Y:Z,A1188)&lt;&gt;0,SUMIF(Invoices!Y:Z,A1188,Invoices!Z:Z)/COUNTIF(Invoices!Y:Z,A1188),0),IF(COUNTIF(Invoices!AA:AB,A1188)&lt;&gt;0,IF(COUNTIF(Invoices!AA:AB,A1188)&lt;&gt;0,SUMIF(Invoices!AA:AB,A1188,Invoices!AB:AB)/COUNTIF(Invoices!AA:AB,A1188),0),IF(COUNTIF(Invoices!AC:AD,A1188)&lt;&gt;0,IF(COUNTIF(Invoices!AC:AD,A1188)&lt;&gt;0,SUMIF(Invoices!AC:AD,A1188,Invoices!AD:AD)/COUNTIF(Invoices!AC:AD,A1188),0),IF(COUNTIF(Invoices!AE:AF,A1188)&lt;&gt;0,IF(COUNTIF(Invoices!AE:AF,A1188)&lt;&gt;0,SUMIF(Invoices!AE:AF,A1188,Invoices!AF:AF)/COUNTIF(Invoices!AE:AF,A1188),0),IF(COUNTIF(Invoices!AG:AH,A1188)&lt;&gt;0,IF(COUNTIF(Invoices!AG:AH,A1188)&lt;&gt;0,SUMIF(Invoices!AG:AH,A1188,Invoices!AH:AH)/COUNTIF(Invoices!AG:AH,A1188),0),IF(COUNTIF(Invoices!AI:AJ,A1188)&lt;&gt;0,IF(COUNTIF(Invoices!AI:AJ,A1188)&lt;&gt;0,SUMIF(Invoices!AI:AJ,A1188,Invoices!AJ:AJ)/COUNTIF(Invoices!AI:AJ,A1188),0),IF(COUNTIF(Invoices!AK:AL,A1188)&lt;&gt;0,IF(COUNTIF(Invoices!AK:AL,A1188)&lt;&gt;0,SUMIF(Invoices!AK:AL,A1188,Invoices!AL:AL)/COUNTIF(Invoices!AK:AL,A1188),0),IF(COUNTIF(Invoices!AM:AN,A1188)&lt;&gt;0,IF(COUNTIF(Invoices!AM:AN,A1188)&lt;&gt;0,SUMIF(Invoices!AM:AN,A1188,Invoices!AN:AN)/COUNTIF(Invoices!AM:AN,A1188),0),"Not Available")))))))))))))))</f>
        <v>Not Available</v>
      </c>
    </row>
    <row r="1189" spans="1:5" ht="13" x14ac:dyDescent="0.15">
      <c r="A1189" s="6" t="s">
        <v>2417</v>
      </c>
      <c r="B1189" s="6" t="s">
        <v>1320</v>
      </c>
      <c r="C1189" s="6" t="s">
        <v>1743</v>
      </c>
      <c r="D1189" s="6" t="s">
        <v>1322</v>
      </c>
      <c r="E1189" t="str">
        <f>IF(COUNTIF(Invoices!K:L,A1189)&lt;&gt;0,IF(COUNTIF(Invoices!K:L,A1189)&lt;&gt;0,SUMIF(Invoices!K:L,A1189,Invoices!L:L)/COUNTIF(Invoices!K:L,A1189),0),IF(COUNTIF(Invoices!M:N,A1189)&lt;&gt;0,IF(COUNTIF(Invoices!M:N,A1189)&lt;&gt;0,SUMIF(Invoices!M:N,A1189,Invoices!N:N)/COUNTIF(Invoices!M:N,A1189),0),IF(COUNTIF(Invoices!O:P,A1189)&lt;&gt;0,IF(COUNTIF(Invoices!O:P,A1189)&lt;&gt;0,SUMIF(Invoices!O:P,A1189,Invoices!P:P)/COUNTIF(Invoices!O:P,A1189),0),IF(COUNTIF(Invoices!Q:R,A1189)&lt;&gt;0,IF(COUNTIF(Invoices!Q:R,A1189)&lt;&gt;0,SUMIF(Invoices!Q:R,A1189,Invoices!R:R)/COUNTIF(Invoices!Q:R,A1189),0),IF(COUNTIF(Invoices!S:T,A1189)&lt;&gt;0,IF(COUNTIF(Invoices!S:T,A1189)&lt;&gt;0,SUMIF(Invoices!S:T,A1189,Invoices!T:T)/COUNTIF(Invoices!S:T,A1189),0),IF(COUNTIF(Invoices!U:V,A1189)&lt;&gt;0,IF(COUNTIF(Invoices!U:V,A1189)&lt;&gt;0,SUMIF(Invoices!U:V,A1189,Invoices!V:V)/COUNTIF(Invoices!U:V,A1189),0),IF(COUNTIF(Invoices!W:X,A1189)&lt;&gt;0,IF(COUNTIF(Invoices!W:X,A1189)&lt;&gt;0,SUMIF(Invoices!W:X,A1189,Invoices!X:X)/COUNTIF(Invoices!W:X,A1189),0),IF(COUNTIF(Invoices!Y:Z,A1189)&lt;&gt;0,IF(COUNTIF(Invoices!Y:Z,A1189)&lt;&gt;0,SUMIF(Invoices!Y:Z,A1189,Invoices!Z:Z)/COUNTIF(Invoices!Y:Z,A1189),0),IF(COUNTIF(Invoices!AA:AB,A1189)&lt;&gt;0,IF(COUNTIF(Invoices!AA:AB,A1189)&lt;&gt;0,SUMIF(Invoices!AA:AB,A1189,Invoices!AB:AB)/COUNTIF(Invoices!AA:AB,A1189),0),IF(COUNTIF(Invoices!AC:AD,A1189)&lt;&gt;0,IF(COUNTIF(Invoices!AC:AD,A1189)&lt;&gt;0,SUMIF(Invoices!AC:AD,A1189,Invoices!AD:AD)/COUNTIF(Invoices!AC:AD,A1189),0),IF(COUNTIF(Invoices!AE:AF,A1189)&lt;&gt;0,IF(COUNTIF(Invoices!AE:AF,A1189)&lt;&gt;0,SUMIF(Invoices!AE:AF,A1189,Invoices!AF:AF)/COUNTIF(Invoices!AE:AF,A1189),0),IF(COUNTIF(Invoices!AG:AH,A1189)&lt;&gt;0,IF(COUNTIF(Invoices!AG:AH,A1189)&lt;&gt;0,SUMIF(Invoices!AG:AH,A1189,Invoices!AH:AH)/COUNTIF(Invoices!AG:AH,A1189),0),IF(COUNTIF(Invoices!AI:AJ,A1189)&lt;&gt;0,IF(COUNTIF(Invoices!AI:AJ,A1189)&lt;&gt;0,SUMIF(Invoices!AI:AJ,A1189,Invoices!AJ:AJ)/COUNTIF(Invoices!AI:AJ,A1189),0),IF(COUNTIF(Invoices!AK:AL,A1189)&lt;&gt;0,IF(COUNTIF(Invoices!AK:AL,A1189)&lt;&gt;0,SUMIF(Invoices!AK:AL,A1189,Invoices!AL:AL)/COUNTIF(Invoices!AK:AL,A1189),0),IF(COUNTIF(Invoices!AM:AN,A1189)&lt;&gt;0,IF(COUNTIF(Invoices!AM:AN,A1189)&lt;&gt;0,SUMIF(Invoices!AM:AN,A1189,Invoices!AN:AN)/COUNTIF(Invoices!AM:AN,A1189),0),"Not Available")))))))))))))))</f>
        <v>Not Available</v>
      </c>
    </row>
    <row r="1190" spans="1:5" ht="13" x14ac:dyDescent="0.15">
      <c r="A1190" s="6" t="s">
        <v>735</v>
      </c>
      <c r="C1190" s="6" t="s">
        <v>768</v>
      </c>
      <c r="D1190" s="6" t="s">
        <v>518</v>
      </c>
      <c r="E1190" t="str">
        <f>IF(COUNTIF(Invoices!K:L,A1190)&lt;&gt;0,IF(COUNTIF(Invoices!K:L,A1190)&lt;&gt;0,SUMIF(Invoices!K:L,A1190,Invoices!L:L)/COUNTIF(Invoices!K:L,A1190),0),IF(COUNTIF(Invoices!M:N,A1190)&lt;&gt;0,IF(COUNTIF(Invoices!M:N,A1190)&lt;&gt;0,SUMIF(Invoices!M:N,A1190,Invoices!N:N)/COUNTIF(Invoices!M:N,A1190),0),IF(COUNTIF(Invoices!O:P,A1190)&lt;&gt;0,IF(COUNTIF(Invoices!O:P,A1190)&lt;&gt;0,SUMIF(Invoices!O:P,A1190,Invoices!P:P)/COUNTIF(Invoices!O:P,A1190),0),IF(COUNTIF(Invoices!Q:R,A1190)&lt;&gt;0,IF(COUNTIF(Invoices!Q:R,A1190)&lt;&gt;0,SUMIF(Invoices!Q:R,A1190,Invoices!R:R)/COUNTIF(Invoices!Q:R,A1190),0),IF(COUNTIF(Invoices!S:T,A1190)&lt;&gt;0,IF(COUNTIF(Invoices!S:T,A1190)&lt;&gt;0,SUMIF(Invoices!S:T,A1190,Invoices!T:T)/COUNTIF(Invoices!S:T,A1190),0),IF(COUNTIF(Invoices!U:V,A1190)&lt;&gt;0,IF(COUNTIF(Invoices!U:V,A1190)&lt;&gt;0,SUMIF(Invoices!U:V,A1190,Invoices!V:V)/COUNTIF(Invoices!U:V,A1190),0),IF(COUNTIF(Invoices!W:X,A1190)&lt;&gt;0,IF(COUNTIF(Invoices!W:X,A1190)&lt;&gt;0,SUMIF(Invoices!W:X,A1190,Invoices!X:X)/COUNTIF(Invoices!W:X,A1190),0),IF(COUNTIF(Invoices!Y:Z,A1190)&lt;&gt;0,IF(COUNTIF(Invoices!Y:Z,A1190)&lt;&gt;0,SUMIF(Invoices!Y:Z,A1190,Invoices!Z:Z)/COUNTIF(Invoices!Y:Z,A1190),0),IF(COUNTIF(Invoices!AA:AB,A1190)&lt;&gt;0,IF(COUNTIF(Invoices!AA:AB,A1190)&lt;&gt;0,SUMIF(Invoices!AA:AB,A1190,Invoices!AB:AB)/COUNTIF(Invoices!AA:AB,A1190),0),IF(COUNTIF(Invoices!AC:AD,A1190)&lt;&gt;0,IF(COUNTIF(Invoices!AC:AD,A1190)&lt;&gt;0,SUMIF(Invoices!AC:AD,A1190,Invoices!AD:AD)/COUNTIF(Invoices!AC:AD,A1190),0),IF(COUNTIF(Invoices!AE:AF,A1190)&lt;&gt;0,IF(COUNTIF(Invoices!AE:AF,A1190)&lt;&gt;0,SUMIF(Invoices!AE:AF,A1190,Invoices!AF:AF)/COUNTIF(Invoices!AE:AF,A1190),0),IF(COUNTIF(Invoices!AG:AH,A1190)&lt;&gt;0,IF(COUNTIF(Invoices!AG:AH,A1190)&lt;&gt;0,SUMIF(Invoices!AG:AH,A1190,Invoices!AH:AH)/COUNTIF(Invoices!AG:AH,A1190),0),IF(COUNTIF(Invoices!AI:AJ,A1190)&lt;&gt;0,IF(COUNTIF(Invoices!AI:AJ,A1190)&lt;&gt;0,SUMIF(Invoices!AI:AJ,A1190,Invoices!AJ:AJ)/COUNTIF(Invoices!AI:AJ,A1190),0),IF(COUNTIF(Invoices!AK:AL,A1190)&lt;&gt;0,IF(COUNTIF(Invoices!AK:AL,A1190)&lt;&gt;0,SUMIF(Invoices!AK:AL,A1190,Invoices!AL:AL)/COUNTIF(Invoices!AK:AL,A1190),0),IF(COUNTIF(Invoices!AM:AN,A1190)&lt;&gt;0,IF(COUNTIF(Invoices!AM:AN,A1190)&lt;&gt;0,SUMIF(Invoices!AM:AN,A1190,Invoices!AN:AN)/COUNTIF(Invoices!AM:AN,A1190),0),"Not Available")))))))))))))))</f>
        <v>Not Available</v>
      </c>
    </row>
    <row r="1191" spans="1:5" ht="13" x14ac:dyDescent="0.15">
      <c r="A1191" s="6" t="s">
        <v>2418</v>
      </c>
      <c r="B1191" s="6" t="s">
        <v>1269</v>
      </c>
      <c r="C1191" s="6" t="s">
        <v>586</v>
      </c>
      <c r="D1191" s="6" t="s">
        <v>587</v>
      </c>
      <c r="E1191">
        <f ca="1">IF(COUNTIF(Invoices!K:L,A1191)&lt;&gt;0,IF(COUNTIF(Invoices!K:L,A1191)&lt;&gt;0,SUMIF(Invoices!K:L,A1191,Invoices!L:L)/COUNTIF(Invoices!K:L,A1191),0),IF(COUNTIF(Invoices!M:N,A1191)&lt;&gt;0,IF(COUNTIF(Invoices!M:N,A1191)&lt;&gt;0,SUMIF(Invoices!M:N,A1191,Invoices!N:N)/COUNTIF(Invoices!M:N,A1191),0),IF(COUNTIF(Invoices!O:P,A1191)&lt;&gt;0,IF(COUNTIF(Invoices!O:P,A1191)&lt;&gt;0,SUMIF(Invoices!O:P,A1191,Invoices!P:P)/COUNTIF(Invoices!O:P,A1191),0),IF(COUNTIF(Invoices!Q:R,A1191)&lt;&gt;0,IF(COUNTIF(Invoices!Q:R,A1191)&lt;&gt;0,SUMIF(Invoices!Q:R,A1191,Invoices!R:R)/COUNTIF(Invoices!Q:R,A1191),0),IF(COUNTIF(Invoices!S:T,A1191)&lt;&gt;0,IF(COUNTIF(Invoices!S:T,A1191)&lt;&gt;0,SUMIF(Invoices!S:T,A1191,Invoices!T:T)/COUNTIF(Invoices!S:T,A1191),0),IF(COUNTIF(Invoices!U:V,A1191)&lt;&gt;0,IF(COUNTIF(Invoices!U:V,A1191)&lt;&gt;0,SUMIF(Invoices!U:V,A1191,Invoices!V:V)/COUNTIF(Invoices!U:V,A1191),0),IF(COUNTIF(Invoices!W:X,A1191)&lt;&gt;0,IF(COUNTIF(Invoices!W:X,A1191)&lt;&gt;0,SUMIF(Invoices!W:X,A1191,Invoices!X:X)/COUNTIF(Invoices!W:X,A1191),0),IF(COUNTIF(Invoices!Y:Z,A1191)&lt;&gt;0,IF(COUNTIF(Invoices!Y:Z,A1191)&lt;&gt;0,SUMIF(Invoices!Y:Z,A1191,Invoices!Z:Z)/COUNTIF(Invoices!Y:Z,A1191),0),IF(COUNTIF(Invoices!AA:AB,A1191)&lt;&gt;0,IF(COUNTIF(Invoices!AA:AB,A1191)&lt;&gt;0,SUMIF(Invoices!AA:AB,A1191,Invoices!AB:AB)/COUNTIF(Invoices!AA:AB,A1191),0),IF(COUNTIF(Invoices!AC:AD,A1191)&lt;&gt;0,IF(COUNTIF(Invoices!AC:AD,A1191)&lt;&gt;0,SUMIF(Invoices!AC:AD,A1191,Invoices!AD:AD)/COUNTIF(Invoices!AC:AD,A1191),0),IF(COUNTIF(Invoices!AE:AF,A1191)&lt;&gt;0,IF(COUNTIF(Invoices!AE:AF,A1191)&lt;&gt;0,SUMIF(Invoices!AE:AF,A1191,Invoices!AF:AF)/COUNTIF(Invoices!AE:AF,A1191),0),IF(COUNTIF(Invoices!AG:AH,A1191)&lt;&gt;0,IF(COUNTIF(Invoices!AG:AH,A1191)&lt;&gt;0,SUMIF(Invoices!AG:AH,A1191,Invoices!AH:AH)/COUNTIF(Invoices!AG:AH,A1191),0),IF(COUNTIF(Invoices!AI:AJ,A1191)&lt;&gt;0,IF(COUNTIF(Invoices!AI:AJ,A1191)&lt;&gt;0,SUMIF(Invoices!AI:AJ,A1191,Invoices!AJ:AJ)/COUNTIF(Invoices!AI:AJ,A1191),0),IF(COUNTIF(Invoices!AK:AL,A1191)&lt;&gt;0,IF(COUNTIF(Invoices!AK:AL,A1191)&lt;&gt;0,SUMIF(Invoices!AK:AL,A1191,Invoices!AL:AL)/COUNTIF(Invoices!AK:AL,A1191),0),IF(COUNTIF(Invoices!AM:AN,A1191)&lt;&gt;0,IF(COUNTIF(Invoices!AM:AN,A1191)&lt;&gt;0,SUMIF(Invoices!AM:AN,A1191,Invoices!AN:AN)/COUNTIF(Invoices!AM:AN,A1191),0),"Not Available")))))))))))))))</f>
        <v>0.99</v>
      </c>
    </row>
    <row r="1192" spans="1:5" ht="13" x14ac:dyDescent="0.15">
      <c r="A1192" s="6" t="s">
        <v>2419</v>
      </c>
      <c r="B1192" s="6" t="s">
        <v>1210</v>
      </c>
      <c r="C1192" s="6" t="s">
        <v>1506</v>
      </c>
      <c r="D1192" s="6" t="s">
        <v>1210</v>
      </c>
      <c r="E1192">
        <f ca="1">IF(COUNTIF(Invoices!K:L,A1192)&lt;&gt;0,IF(COUNTIF(Invoices!K:L,A1192)&lt;&gt;0,SUMIF(Invoices!K:L,A1192,Invoices!L:L)/COUNTIF(Invoices!K:L,A1192),0),IF(COUNTIF(Invoices!M:N,A1192)&lt;&gt;0,IF(COUNTIF(Invoices!M:N,A1192)&lt;&gt;0,SUMIF(Invoices!M:N,A1192,Invoices!N:N)/COUNTIF(Invoices!M:N,A1192),0),IF(COUNTIF(Invoices!O:P,A1192)&lt;&gt;0,IF(COUNTIF(Invoices!O:P,A1192)&lt;&gt;0,SUMIF(Invoices!O:P,A1192,Invoices!P:P)/COUNTIF(Invoices!O:P,A1192),0),IF(COUNTIF(Invoices!Q:R,A1192)&lt;&gt;0,IF(COUNTIF(Invoices!Q:R,A1192)&lt;&gt;0,SUMIF(Invoices!Q:R,A1192,Invoices!R:R)/COUNTIF(Invoices!Q:R,A1192),0),IF(COUNTIF(Invoices!S:T,A1192)&lt;&gt;0,IF(COUNTIF(Invoices!S:T,A1192)&lt;&gt;0,SUMIF(Invoices!S:T,A1192,Invoices!T:T)/COUNTIF(Invoices!S:T,A1192),0),IF(COUNTIF(Invoices!U:V,A1192)&lt;&gt;0,IF(COUNTIF(Invoices!U:V,A1192)&lt;&gt;0,SUMIF(Invoices!U:V,A1192,Invoices!V:V)/COUNTIF(Invoices!U:V,A1192),0),IF(COUNTIF(Invoices!W:X,A1192)&lt;&gt;0,IF(COUNTIF(Invoices!W:X,A1192)&lt;&gt;0,SUMIF(Invoices!W:X,A1192,Invoices!X:X)/COUNTIF(Invoices!W:X,A1192),0),IF(COUNTIF(Invoices!Y:Z,A1192)&lt;&gt;0,IF(COUNTIF(Invoices!Y:Z,A1192)&lt;&gt;0,SUMIF(Invoices!Y:Z,A1192,Invoices!Z:Z)/COUNTIF(Invoices!Y:Z,A1192),0),IF(COUNTIF(Invoices!AA:AB,A1192)&lt;&gt;0,IF(COUNTIF(Invoices!AA:AB,A1192)&lt;&gt;0,SUMIF(Invoices!AA:AB,A1192,Invoices!AB:AB)/COUNTIF(Invoices!AA:AB,A1192),0),IF(COUNTIF(Invoices!AC:AD,A1192)&lt;&gt;0,IF(COUNTIF(Invoices!AC:AD,A1192)&lt;&gt;0,SUMIF(Invoices!AC:AD,A1192,Invoices!AD:AD)/COUNTIF(Invoices!AC:AD,A1192),0),IF(COUNTIF(Invoices!AE:AF,A1192)&lt;&gt;0,IF(COUNTIF(Invoices!AE:AF,A1192)&lt;&gt;0,SUMIF(Invoices!AE:AF,A1192,Invoices!AF:AF)/COUNTIF(Invoices!AE:AF,A1192),0),IF(COUNTIF(Invoices!AG:AH,A1192)&lt;&gt;0,IF(COUNTIF(Invoices!AG:AH,A1192)&lt;&gt;0,SUMIF(Invoices!AG:AH,A1192,Invoices!AH:AH)/COUNTIF(Invoices!AG:AH,A1192),0),IF(COUNTIF(Invoices!AI:AJ,A1192)&lt;&gt;0,IF(COUNTIF(Invoices!AI:AJ,A1192)&lt;&gt;0,SUMIF(Invoices!AI:AJ,A1192,Invoices!AJ:AJ)/COUNTIF(Invoices!AI:AJ,A1192),0),IF(COUNTIF(Invoices!AK:AL,A1192)&lt;&gt;0,IF(COUNTIF(Invoices!AK:AL,A1192)&lt;&gt;0,SUMIF(Invoices!AK:AL,A1192,Invoices!AL:AL)/COUNTIF(Invoices!AK:AL,A1192),0),IF(COUNTIF(Invoices!AM:AN,A1192)&lt;&gt;0,IF(COUNTIF(Invoices!AM:AN,A1192)&lt;&gt;0,SUMIF(Invoices!AM:AN,A1192,Invoices!AN:AN)/COUNTIF(Invoices!AM:AN,A1192),0),"Not Available")))))))))))))))</f>
        <v>0.99</v>
      </c>
    </row>
    <row r="1193" spans="1:5" ht="13" x14ac:dyDescent="0.15">
      <c r="A1193" s="6" t="s">
        <v>2420</v>
      </c>
      <c r="B1193" s="6" t="s">
        <v>1143</v>
      </c>
      <c r="C1193" s="6" t="s">
        <v>1144</v>
      </c>
      <c r="D1193" s="6" t="s">
        <v>559</v>
      </c>
      <c r="E1193">
        <f ca="1">IF(COUNTIF(Invoices!K:L,A1193)&lt;&gt;0,IF(COUNTIF(Invoices!K:L,A1193)&lt;&gt;0,SUMIF(Invoices!K:L,A1193,Invoices!L:L)/COUNTIF(Invoices!K:L,A1193),0),IF(COUNTIF(Invoices!M:N,A1193)&lt;&gt;0,IF(COUNTIF(Invoices!M:N,A1193)&lt;&gt;0,SUMIF(Invoices!M:N,A1193,Invoices!N:N)/COUNTIF(Invoices!M:N,A1193),0),IF(COUNTIF(Invoices!O:P,A1193)&lt;&gt;0,IF(COUNTIF(Invoices!O:P,A1193)&lt;&gt;0,SUMIF(Invoices!O:P,A1193,Invoices!P:P)/COUNTIF(Invoices!O:P,A1193),0),IF(COUNTIF(Invoices!Q:R,A1193)&lt;&gt;0,IF(COUNTIF(Invoices!Q:R,A1193)&lt;&gt;0,SUMIF(Invoices!Q:R,A1193,Invoices!R:R)/COUNTIF(Invoices!Q:R,A1193),0),IF(COUNTIF(Invoices!S:T,A1193)&lt;&gt;0,IF(COUNTIF(Invoices!S:T,A1193)&lt;&gt;0,SUMIF(Invoices!S:T,A1193,Invoices!T:T)/COUNTIF(Invoices!S:T,A1193),0),IF(COUNTIF(Invoices!U:V,A1193)&lt;&gt;0,IF(COUNTIF(Invoices!U:V,A1193)&lt;&gt;0,SUMIF(Invoices!U:V,A1193,Invoices!V:V)/COUNTIF(Invoices!U:V,A1193),0),IF(COUNTIF(Invoices!W:X,A1193)&lt;&gt;0,IF(COUNTIF(Invoices!W:X,A1193)&lt;&gt;0,SUMIF(Invoices!W:X,A1193,Invoices!X:X)/COUNTIF(Invoices!W:X,A1193),0),IF(COUNTIF(Invoices!Y:Z,A1193)&lt;&gt;0,IF(COUNTIF(Invoices!Y:Z,A1193)&lt;&gt;0,SUMIF(Invoices!Y:Z,A1193,Invoices!Z:Z)/COUNTIF(Invoices!Y:Z,A1193),0),IF(COUNTIF(Invoices!AA:AB,A1193)&lt;&gt;0,IF(COUNTIF(Invoices!AA:AB,A1193)&lt;&gt;0,SUMIF(Invoices!AA:AB,A1193,Invoices!AB:AB)/COUNTIF(Invoices!AA:AB,A1193),0),IF(COUNTIF(Invoices!AC:AD,A1193)&lt;&gt;0,IF(COUNTIF(Invoices!AC:AD,A1193)&lt;&gt;0,SUMIF(Invoices!AC:AD,A1193,Invoices!AD:AD)/COUNTIF(Invoices!AC:AD,A1193),0),IF(COUNTIF(Invoices!AE:AF,A1193)&lt;&gt;0,IF(COUNTIF(Invoices!AE:AF,A1193)&lt;&gt;0,SUMIF(Invoices!AE:AF,A1193,Invoices!AF:AF)/COUNTIF(Invoices!AE:AF,A1193),0),IF(COUNTIF(Invoices!AG:AH,A1193)&lt;&gt;0,IF(COUNTIF(Invoices!AG:AH,A1193)&lt;&gt;0,SUMIF(Invoices!AG:AH,A1193,Invoices!AH:AH)/COUNTIF(Invoices!AG:AH,A1193),0),IF(COUNTIF(Invoices!AI:AJ,A1193)&lt;&gt;0,IF(COUNTIF(Invoices!AI:AJ,A1193)&lt;&gt;0,SUMIF(Invoices!AI:AJ,A1193,Invoices!AJ:AJ)/COUNTIF(Invoices!AI:AJ,A1193),0),IF(COUNTIF(Invoices!AK:AL,A1193)&lt;&gt;0,IF(COUNTIF(Invoices!AK:AL,A1193)&lt;&gt;0,SUMIF(Invoices!AK:AL,A1193,Invoices!AL:AL)/COUNTIF(Invoices!AK:AL,A1193),0),IF(COUNTIF(Invoices!AM:AN,A1193)&lt;&gt;0,IF(COUNTIF(Invoices!AM:AN,A1193)&lt;&gt;0,SUMIF(Invoices!AM:AN,A1193,Invoices!AN:AN)/COUNTIF(Invoices!AM:AN,A1193),0),"Not Available")))))))))))))))</f>
        <v>0.99</v>
      </c>
    </row>
    <row r="1194" spans="1:5" ht="13" x14ac:dyDescent="0.15">
      <c r="A1194" s="6" t="s">
        <v>2421</v>
      </c>
      <c r="C1194" s="6" t="s">
        <v>1167</v>
      </c>
      <c r="D1194" s="6" t="s">
        <v>1168</v>
      </c>
      <c r="E1194">
        <f ca="1">IF(COUNTIF(Invoices!K:L,A1194)&lt;&gt;0,IF(COUNTIF(Invoices!K:L,A1194)&lt;&gt;0,SUMIF(Invoices!K:L,A1194,Invoices!L:L)/COUNTIF(Invoices!K:L,A1194),0),IF(COUNTIF(Invoices!M:N,A1194)&lt;&gt;0,IF(COUNTIF(Invoices!M:N,A1194)&lt;&gt;0,SUMIF(Invoices!M:N,A1194,Invoices!N:N)/COUNTIF(Invoices!M:N,A1194),0),IF(COUNTIF(Invoices!O:P,A1194)&lt;&gt;0,IF(COUNTIF(Invoices!O:P,A1194)&lt;&gt;0,SUMIF(Invoices!O:P,A1194,Invoices!P:P)/COUNTIF(Invoices!O:P,A1194),0),IF(COUNTIF(Invoices!Q:R,A1194)&lt;&gt;0,IF(COUNTIF(Invoices!Q:R,A1194)&lt;&gt;0,SUMIF(Invoices!Q:R,A1194,Invoices!R:R)/COUNTIF(Invoices!Q:R,A1194),0),IF(COUNTIF(Invoices!S:T,A1194)&lt;&gt;0,IF(COUNTIF(Invoices!S:T,A1194)&lt;&gt;0,SUMIF(Invoices!S:T,A1194,Invoices!T:T)/COUNTIF(Invoices!S:T,A1194),0),IF(COUNTIF(Invoices!U:V,A1194)&lt;&gt;0,IF(COUNTIF(Invoices!U:V,A1194)&lt;&gt;0,SUMIF(Invoices!U:V,A1194,Invoices!V:V)/COUNTIF(Invoices!U:V,A1194),0),IF(COUNTIF(Invoices!W:X,A1194)&lt;&gt;0,IF(COUNTIF(Invoices!W:X,A1194)&lt;&gt;0,SUMIF(Invoices!W:X,A1194,Invoices!X:X)/COUNTIF(Invoices!W:X,A1194),0),IF(COUNTIF(Invoices!Y:Z,A1194)&lt;&gt;0,IF(COUNTIF(Invoices!Y:Z,A1194)&lt;&gt;0,SUMIF(Invoices!Y:Z,A1194,Invoices!Z:Z)/COUNTIF(Invoices!Y:Z,A1194),0),IF(COUNTIF(Invoices!AA:AB,A1194)&lt;&gt;0,IF(COUNTIF(Invoices!AA:AB,A1194)&lt;&gt;0,SUMIF(Invoices!AA:AB,A1194,Invoices!AB:AB)/COUNTIF(Invoices!AA:AB,A1194),0),IF(COUNTIF(Invoices!AC:AD,A1194)&lt;&gt;0,IF(COUNTIF(Invoices!AC:AD,A1194)&lt;&gt;0,SUMIF(Invoices!AC:AD,A1194,Invoices!AD:AD)/COUNTIF(Invoices!AC:AD,A1194),0),IF(COUNTIF(Invoices!AE:AF,A1194)&lt;&gt;0,IF(COUNTIF(Invoices!AE:AF,A1194)&lt;&gt;0,SUMIF(Invoices!AE:AF,A1194,Invoices!AF:AF)/COUNTIF(Invoices!AE:AF,A1194),0),IF(COUNTIF(Invoices!AG:AH,A1194)&lt;&gt;0,IF(COUNTIF(Invoices!AG:AH,A1194)&lt;&gt;0,SUMIF(Invoices!AG:AH,A1194,Invoices!AH:AH)/COUNTIF(Invoices!AG:AH,A1194),0),IF(COUNTIF(Invoices!AI:AJ,A1194)&lt;&gt;0,IF(COUNTIF(Invoices!AI:AJ,A1194)&lt;&gt;0,SUMIF(Invoices!AI:AJ,A1194,Invoices!AJ:AJ)/COUNTIF(Invoices!AI:AJ,A1194),0),IF(COUNTIF(Invoices!AK:AL,A1194)&lt;&gt;0,IF(COUNTIF(Invoices!AK:AL,A1194)&lt;&gt;0,SUMIF(Invoices!AK:AL,A1194,Invoices!AL:AL)/COUNTIF(Invoices!AK:AL,A1194),0),IF(COUNTIF(Invoices!AM:AN,A1194)&lt;&gt;0,IF(COUNTIF(Invoices!AM:AN,A1194)&lt;&gt;0,SUMIF(Invoices!AM:AN,A1194,Invoices!AN:AN)/COUNTIF(Invoices!AM:AN,A1194),0),"Not Available")))))))))))))))</f>
        <v>1.99</v>
      </c>
    </row>
    <row r="1195" spans="1:5" ht="13" x14ac:dyDescent="0.15">
      <c r="A1195" s="6" t="s">
        <v>2422</v>
      </c>
      <c r="C1195" s="6" t="s">
        <v>1167</v>
      </c>
      <c r="D1195" s="6" t="s">
        <v>1168</v>
      </c>
      <c r="E1195">
        <f ca="1">IF(COUNTIF(Invoices!K:L,A1195)&lt;&gt;0,IF(COUNTIF(Invoices!K:L,A1195)&lt;&gt;0,SUMIF(Invoices!K:L,A1195,Invoices!L:L)/COUNTIF(Invoices!K:L,A1195),0),IF(COUNTIF(Invoices!M:N,A1195)&lt;&gt;0,IF(COUNTIF(Invoices!M:N,A1195)&lt;&gt;0,SUMIF(Invoices!M:N,A1195,Invoices!N:N)/COUNTIF(Invoices!M:N,A1195),0),IF(COUNTIF(Invoices!O:P,A1195)&lt;&gt;0,IF(COUNTIF(Invoices!O:P,A1195)&lt;&gt;0,SUMIF(Invoices!O:P,A1195,Invoices!P:P)/COUNTIF(Invoices!O:P,A1195),0),IF(COUNTIF(Invoices!Q:R,A1195)&lt;&gt;0,IF(COUNTIF(Invoices!Q:R,A1195)&lt;&gt;0,SUMIF(Invoices!Q:R,A1195,Invoices!R:R)/COUNTIF(Invoices!Q:R,A1195),0),IF(COUNTIF(Invoices!S:T,A1195)&lt;&gt;0,IF(COUNTIF(Invoices!S:T,A1195)&lt;&gt;0,SUMIF(Invoices!S:T,A1195,Invoices!T:T)/COUNTIF(Invoices!S:T,A1195),0),IF(COUNTIF(Invoices!U:V,A1195)&lt;&gt;0,IF(COUNTIF(Invoices!U:V,A1195)&lt;&gt;0,SUMIF(Invoices!U:V,A1195,Invoices!V:V)/COUNTIF(Invoices!U:V,A1195),0),IF(COUNTIF(Invoices!W:X,A1195)&lt;&gt;0,IF(COUNTIF(Invoices!W:X,A1195)&lt;&gt;0,SUMIF(Invoices!W:X,A1195,Invoices!X:X)/COUNTIF(Invoices!W:X,A1195),0),IF(COUNTIF(Invoices!Y:Z,A1195)&lt;&gt;0,IF(COUNTIF(Invoices!Y:Z,A1195)&lt;&gt;0,SUMIF(Invoices!Y:Z,A1195,Invoices!Z:Z)/COUNTIF(Invoices!Y:Z,A1195),0),IF(COUNTIF(Invoices!AA:AB,A1195)&lt;&gt;0,IF(COUNTIF(Invoices!AA:AB,A1195)&lt;&gt;0,SUMIF(Invoices!AA:AB,A1195,Invoices!AB:AB)/COUNTIF(Invoices!AA:AB,A1195),0),IF(COUNTIF(Invoices!AC:AD,A1195)&lt;&gt;0,IF(COUNTIF(Invoices!AC:AD,A1195)&lt;&gt;0,SUMIF(Invoices!AC:AD,A1195,Invoices!AD:AD)/COUNTIF(Invoices!AC:AD,A1195),0),IF(COUNTIF(Invoices!AE:AF,A1195)&lt;&gt;0,IF(COUNTIF(Invoices!AE:AF,A1195)&lt;&gt;0,SUMIF(Invoices!AE:AF,A1195,Invoices!AF:AF)/COUNTIF(Invoices!AE:AF,A1195),0),IF(COUNTIF(Invoices!AG:AH,A1195)&lt;&gt;0,IF(COUNTIF(Invoices!AG:AH,A1195)&lt;&gt;0,SUMIF(Invoices!AG:AH,A1195,Invoices!AH:AH)/COUNTIF(Invoices!AG:AH,A1195),0),IF(COUNTIF(Invoices!AI:AJ,A1195)&lt;&gt;0,IF(COUNTIF(Invoices!AI:AJ,A1195)&lt;&gt;0,SUMIF(Invoices!AI:AJ,A1195,Invoices!AJ:AJ)/COUNTIF(Invoices!AI:AJ,A1195),0),IF(COUNTIF(Invoices!AK:AL,A1195)&lt;&gt;0,IF(COUNTIF(Invoices!AK:AL,A1195)&lt;&gt;0,SUMIF(Invoices!AK:AL,A1195,Invoices!AL:AL)/COUNTIF(Invoices!AK:AL,A1195),0),IF(COUNTIF(Invoices!AM:AN,A1195)&lt;&gt;0,IF(COUNTIF(Invoices!AM:AN,A1195)&lt;&gt;0,SUMIF(Invoices!AM:AN,A1195,Invoices!AN:AN)/COUNTIF(Invoices!AM:AN,A1195),0),"Not Available")))))))))))))))</f>
        <v>1.99</v>
      </c>
    </row>
    <row r="1196" spans="1:5" ht="13" x14ac:dyDescent="0.15">
      <c r="A1196" s="6" t="s">
        <v>2423</v>
      </c>
      <c r="C1196" s="6" t="s">
        <v>672</v>
      </c>
      <c r="D1196" s="6" t="s">
        <v>673</v>
      </c>
      <c r="E1196" t="str">
        <f>IF(COUNTIF(Invoices!K:L,A1196)&lt;&gt;0,IF(COUNTIF(Invoices!K:L,A1196)&lt;&gt;0,SUMIF(Invoices!K:L,A1196,Invoices!L:L)/COUNTIF(Invoices!K:L,A1196),0),IF(COUNTIF(Invoices!M:N,A1196)&lt;&gt;0,IF(COUNTIF(Invoices!M:N,A1196)&lt;&gt;0,SUMIF(Invoices!M:N,A1196,Invoices!N:N)/COUNTIF(Invoices!M:N,A1196),0),IF(COUNTIF(Invoices!O:P,A1196)&lt;&gt;0,IF(COUNTIF(Invoices!O:P,A1196)&lt;&gt;0,SUMIF(Invoices!O:P,A1196,Invoices!P:P)/COUNTIF(Invoices!O:P,A1196),0),IF(COUNTIF(Invoices!Q:R,A1196)&lt;&gt;0,IF(COUNTIF(Invoices!Q:R,A1196)&lt;&gt;0,SUMIF(Invoices!Q:R,A1196,Invoices!R:R)/COUNTIF(Invoices!Q:R,A1196),0),IF(COUNTIF(Invoices!S:T,A1196)&lt;&gt;0,IF(COUNTIF(Invoices!S:T,A1196)&lt;&gt;0,SUMIF(Invoices!S:T,A1196,Invoices!T:T)/COUNTIF(Invoices!S:T,A1196),0),IF(COUNTIF(Invoices!U:V,A1196)&lt;&gt;0,IF(COUNTIF(Invoices!U:V,A1196)&lt;&gt;0,SUMIF(Invoices!U:V,A1196,Invoices!V:V)/COUNTIF(Invoices!U:V,A1196),0),IF(COUNTIF(Invoices!W:X,A1196)&lt;&gt;0,IF(COUNTIF(Invoices!W:X,A1196)&lt;&gt;0,SUMIF(Invoices!W:X,A1196,Invoices!X:X)/COUNTIF(Invoices!W:X,A1196),0),IF(COUNTIF(Invoices!Y:Z,A1196)&lt;&gt;0,IF(COUNTIF(Invoices!Y:Z,A1196)&lt;&gt;0,SUMIF(Invoices!Y:Z,A1196,Invoices!Z:Z)/COUNTIF(Invoices!Y:Z,A1196),0),IF(COUNTIF(Invoices!AA:AB,A1196)&lt;&gt;0,IF(COUNTIF(Invoices!AA:AB,A1196)&lt;&gt;0,SUMIF(Invoices!AA:AB,A1196,Invoices!AB:AB)/COUNTIF(Invoices!AA:AB,A1196),0),IF(COUNTIF(Invoices!AC:AD,A1196)&lt;&gt;0,IF(COUNTIF(Invoices!AC:AD,A1196)&lt;&gt;0,SUMIF(Invoices!AC:AD,A1196,Invoices!AD:AD)/COUNTIF(Invoices!AC:AD,A1196),0),IF(COUNTIF(Invoices!AE:AF,A1196)&lt;&gt;0,IF(COUNTIF(Invoices!AE:AF,A1196)&lt;&gt;0,SUMIF(Invoices!AE:AF,A1196,Invoices!AF:AF)/COUNTIF(Invoices!AE:AF,A1196),0),IF(COUNTIF(Invoices!AG:AH,A1196)&lt;&gt;0,IF(COUNTIF(Invoices!AG:AH,A1196)&lt;&gt;0,SUMIF(Invoices!AG:AH,A1196,Invoices!AH:AH)/COUNTIF(Invoices!AG:AH,A1196),0),IF(COUNTIF(Invoices!AI:AJ,A1196)&lt;&gt;0,IF(COUNTIF(Invoices!AI:AJ,A1196)&lt;&gt;0,SUMIF(Invoices!AI:AJ,A1196,Invoices!AJ:AJ)/COUNTIF(Invoices!AI:AJ,A1196),0),IF(COUNTIF(Invoices!AK:AL,A1196)&lt;&gt;0,IF(COUNTIF(Invoices!AK:AL,A1196)&lt;&gt;0,SUMIF(Invoices!AK:AL,A1196,Invoices!AL:AL)/COUNTIF(Invoices!AK:AL,A1196),0),IF(COUNTIF(Invoices!AM:AN,A1196)&lt;&gt;0,IF(COUNTIF(Invoices!AM:AN,A1196)&lt;&gt;0,SUMIF(Invoices!AM:AN,A1196,Invoices!AN:AN)/COUNTIF(Invoices!AM:AN,A1196),0),"Not Available")))))))))))))))</f>
        <v>Not Available</v>
      </c>
    </row>
    <row r="1197" spans="1:5" ht="13" x14ac:dyDescent="0.15">
      <c r="A1197" s="6" t="s">
        <v>2424</v>
      </c>
      <c r="B1197" s="6" t="s">
        <v>1639</v>
      </c>
      <c r="C1197" s="6" t="s">
        <v>1640</v>
      </c>
      <c r="D1197" s="6" t="s">
        <v>1641</v>
      </c>
      <c r="E1197">
        <f ca="1">IF(COUNTIF(Invoices!K:L,A1197)&lt;&gt;0,IF(COUNTIF(Invoices!K:L,A1197)&lt;&gt;0,SUMIF(Invoices!K:L,A1197,Invoices!L:L)/COUNTIF(Invoices!K:L,A1197),0),IF(COUNTIF(Invoices!M:N,A1197)&lt;&gt;0,IF(COUNTIF(Invoices!M:N,A1197)&lt;&gt;0,SUMIF(Invoices!M:N,A1197,Invoices!N:N)/COUNTIF(Invoices!M:N,A1197),0),IF(COUNTIF(Invoices!O:P,A1197)&lt;&gt;0,IF(COUNTIF(Invoices!O:P,A1197)&lt;&gt;0,SUMIF(Invoices!O:P,A1197,Invoices!P:P)/COUNTIF(Invoices!O:P,A1197),0),IF(COUNTIF(Invoices!Q:R,A1197)&lt;&gt;0,IF(COUNTIF(Invoices!Q:R,A1197)&lt;&gt;0,SUMIF(Invoices!Q:R,A1197,Invoices!R:R)/COUNTIF(Invoices!Q:R,A1197),0),IF(COUNTIF(Invoices!S:T,A1197)&lt;&gt;0,IF(COUNTIF(Invoices!S:T,A1197)&lt;&gt;0,SUMIF(Invoices!S:T,A1197,Invoices!T:T)/COUNTIF(Invoices!S:T,A1197),0),IF(COUNTIF(Invoices!U:V,A1197)&lt;&gt;0,IF(COUNTIF(Invoices!U:V,A1197)&lt;&gt;0,SUMIF(Invoices!U:V,A1197,Invoices!V:V)/COUNTIF(Invoices!U:V,A1197),0),IF(COUNTIF(Invoices!W:X,A1197)&lt;&gt;0,IF(COUNTIF(Invoices!W:X,A1197)&lt;&gt;0,SUMIF(Invoices!W:X,A1197,Invoices!X:X)/COUNTIF(Invoices!W:X,A1197),0),IF(COUNTIF(Invoices!Y:Z,A1197)&lt;&gt;0,IF(COUNTIF(Invoices!Y:Z,A1197)&lt;&gt;0,SUMIF(Invoices!Y:Z,A1197,Invoices!Z:Z)/COUNTIF(Invoices!Y:Z,A1197),0),IF(COUNTIF(Invoices!AA:AB,A1197)&lt;&gt;0,IF(COUNTIF(Invoices!AA:AB,A1197)&lt;&gt;0,SUMIF(Invoices!AA:AB,A1197,Invoices!AB:AB)/COUNTIF(Invoices!AA:AB,A1197),0),IF(COUNTIF(Invoices!AC:AD,A1197)&lt;&gt;0,IF(COUNTIF(Invoices!AC:AD,A1197)&lt;&gt;0,SUMIF(Invoices!AC:AD,A1197,Invoices!AD:AD)/COUNTIF(Invoices!AC:AD,A1197),0),IF(COUNTIF(Invoices!AE:AF,A1197)&lt;&gt;0,IF(COUNTIF(Invoices!AE:AF,A1197)&lt;&gt;0,SUMIF(Invoices!AE:AF,A1197,Invoices!AF:AF)/COUNTIF(Invoices!AE:AF,A1197),0),IF(COUNTIF(Invoices!AG:AH,A1197)&lt;&gt;0,IF(COUNTIF(Invoices!AG:AH,A1197)&lt;&gt;0,SUMIF(Invoices!AG:AH,A1197,Invoices!AH:AH)/COUNTIF(Invoices!AG:AH,A1197),0),IF(COUNTIF(Invoices!AI:AJ,A1197)&lt;&gt;0,IF(COUNTIF(Invoices!AI:AJ,A1197)&lt;&gt;0,SUMIF(Invoices!AI:AJ,A1197,Invoices!AJ:AJ)/COUNTIF(Invoices!AI:AJ,A1197),0),IF(COUNTIF(Invoices!AK:AL,A1197)&lt;&gt;0,IF(COUNTIF(Invoices!AK:AL,A1197)&lt;&gt;0,SUMIF(Invoices!AK:AL,A1197,Invoices!AL:AL)/COUNTIF(Invoices!AK:AL,A1197),0),IF(COUNTIF(Invoices!AM:AN,A1197)&lt;&gt;0,IF(COUNTIF(Invoices!AM:AN,A1197)&lt;&gt;0,SUMIF(Invoices!AM:AN,A1197,Invoices!AN:AN)/COUNTIF(Invoices!AM:AN,A1197),0),"Not Available")))))))))))))))</f>
        <v>0.99</v>
      </c>
    </row>
    <row r="1198" spans="1:5" ht="13" x14ac:dyDescent="0.15">
      <c r="A1198" s="6" t="s">
        <v>2425</v>
      </c>
      <c r="B1198" s="6" t="s">
        <v>2426</v>
      </c>
      <c r="C1198" s="6" t="s">
        <v>1171</v>
      </c>
      <c r="D1198" s="6" t="s">
        <v>1172</v>
      </c>
      <c r="E1198">
        <f ca="1">IF(COUNTIF(Invoices!K:L,A1198)&lt;&gt;0,IF(COUNTIF(Invoices!K:L,A1198)&lt;&gt;0,SUMIF(Invoices!K:L,A1198,Invoices!L:L)/COUNTIF(Invoices!K:L,A1198),0),IF(COUNTIF(Invoices!M:N,A1198)&lt;&gt;0,IF(COUNTIF(Invoices!M:N,A1198)&lt;&gt;0,SUMIF(Invoices!M:N,A1198,Invoices!N:N)/COUNTIF(Invoices!M:N,A1198),0),IF(COUNTIF(Invoices!O:P,A1198)&lt;&gt;0,IF(COUNTIF(Invoices!O:P,A1198)&lt;&gt;0,SUMIF(Invoices!O:P,A1198,Invoices!P:P)/COUNTIF(Invoices!O:P,A1198),0),IF(COUNTIF(Invoices!Q:R,A1198)&lt;&gt;0,IF(COUNTIF(Invoices!Q:R,A1198)&lt;&gt;0,SUMIF(Invoices!Q:R,A1198,Invoices!R:R)/COUNTIF(Invoices!Q:R,A1198),0),IF(COUNTIF(Invoices!S:T,A1198)&lt;&gt;0,IF(COUNTIF(Invoices!S:T,A1198)&lt;&gt;0,SUMIF(Invoices!S:T,A1198,Invoices!T:T)/COUNTIF(Invoices!S:T,A1198),0),IF(COUNTIF(Invoices!U:V,A1198)&lt;&gt;0,IF(COUNTIF(Invoices!U:V,A1198)&lt;&gt;0,SUMIF(Invoices!U:V,A1198,Invoices!V:V)/COUNTIF(Invoices!U:V,A1198),0),IF(COUNTIF(Invoices!W:X,A1198)&lt;&gt;0,IF(COUNTIF(Invoices!W:X,A1198)&lt;&gt;0,SUMIF(Invoices!W:X,A1198,Invoices!X:X)/COUNTIF(Invoices!W:X,A1198),0),IF(COUNTIF(Invoices!Y:Z,A1198)&lt;&gt;0,IF(COUNTIF(Invoices!Y:Z,A1198)&lt;&gt;0,SUMIF(Invoices!Y:Z,A1198,Invoices!Z:Z)/COUNTIF(Invoices!Y:Z,A1198),0),IF(COUNTIF(Invoices!AA:AB,A1198)&lt;&gt;0,IF(COUNTIF(Invoices!AA:AB,A1198)&lt;&gt;0,SUMIF(Invoices!AA:AB,A1198,Invoices!AB:AB)/COUNTIF(Invoices!AA:AB,A1198),0),IF(COUNTIF(Invoices!AC:AD,A1198)&lt;&gt;0,IF(COUNTIF(Invoices!AC:AD,A1198)&lt;&gt;0,SUMIF(Invoices!AC:AD,A1198,Invoices!AD:AD)/COUNTIF(Invoices!AC:AD,A1198),0),IF(COUNTIF(Invoices!AE:AF,A1198)&lt;&gt;0,IF(COUNTIF(Invoices!AE:AF,A1198)&lt;&gt;0,SUMIF(Invoices!AE:AF,A1198,Invoices!AF:AF)/COUNTIF(Invoices!AE:AF,A1198),0),IF(COUNTIF(Invoices!AG:AH,A1198)&lt;&gt;0,IF(COUNTIF(Invoices!AG:AH,A1198)&lt;&gt;0,SUMIF(Invoices!AG:AH,A1198,Invoices!AH:AH)/COUNTIF(Invoices!AG:AH,A1198),0),IF(COUNTIF(Invoices!AI:AJ,A1198)&lt;&gt;0,IF(COUNTIF(Invoices!AI:AJ,A1198)&lt;&gt;0,SUMIF(Invoices!AI:AJ,A1198,Invoices!AJ:AJ)/COUNTIF(Invoices!AI:AJ,A1198),0),IF(COUNTIF(Invoices!AK:AL,A1198)&lt;&gt;0,IF(COUNTIF(Invoices!AK:AL,A1198)&lt;&gt;0,SUMIF(Invoices!AK:AL,A1198,Invoices!AL:AL)/COUNTIF(Invoices!AK:AL,A1198),0),IF(COUNTIF(Invoices!AM:AN,A1198)&lt;&gt;0,IF(COUNTIF(Invoices!AM:AN,A1198)&lt;&gt;0,SUMIF(Invoices!AM:AN,A1198,Invoices!AN:AN)/COUNTIF(Invoices!AM:AN,A1198),0),"Not Available")))))))))))))))</f>
        <v>0.99</v>
      </c>
    </row>
    <row r="1199" spans="1:5" ht="13" x14ac:dyDescent="0.15">
      <c r="A1199" s="6" t="s">
        <v>2427</v>
      </c>
      <c r="C1199" s="6" t="s">
        <v>561</v>
      </c>
      <c r="D1199" s="6" t="s">
        <v>562</v>
      </c>
      <c r="E1199" t="str">
        <f>IF(COUNTIF(Invoices!K:L,A1199)&lt;&gt;0,IF(COUNTIF(Invoices!K:L,A1199)&lt;&gt;0,SUMIF(Invoices!K:L,A1199,Invoices!L:L)/COUNTIF(Invoices!K:L,A1199),0),IF(COUNTIF(Invoices!M:N,A1199)&lt;&gt;0,IF(COUNTIF(Invoices!M:N,A1199)&lt;&gt;0,SUMIF(Invoices!M:N,A1199,Invoices!N:N)/COUNTIF(Invoices!M:N,A1199),0),IF(COUNTIF(Invoices!O:P,A1199)&lt;&gt;0,IF(COUNTIF(Invoices!O:P,A1199)&lt;&gt;0,SUMIF(Invoices!O:P,A1199,Invoices!P:P)/COUNTIF(Invoices!O:P,A1199),0),IF(COUNTIF(Invoices!Q:R,A1199)&lt;&gt;0,IF(COUNTIF(Invoices!Q:R,A1199)&lt;&gt;0,SUMIF(Invoices!Q:R,A1199,Invoices!R:R)/COUNTIF(Invoices!Q:R,A1199),0),IF(COUNTIF(Invoices!S:T,A1199)&lt;&gt;0,IF(COUNTIF(Invoices!S:T,A1199)&lt;&gt;0,SUMIF(Invoices!S:T,A1199,Invoices!T:T)/COUNTIF(Invoices!S:T,A1199),0),IF(COUNTIF(Invoices!U:V,A1199)&lt;&gt;0,IF(COUNTIF(Invoices!U:V,A1199)&lt;&gt;0,SUMIF(Invoices!U:V,A1199,Invoices!V:V)/COUNTIF(Invoices!U:V,A1199),0),IF(COUNTIF(Invoices!W:X,A1199)&lt;&gt;0,IF(COUNTIF(Invoices!W:X,A1199)&lt;&gt;0,SUMIF(Invoices!W:X,A1199,Invoices!X:X)/COUNTIF(Invoices!W:X,A1199),0),IF(COUNTIF(Invoices!Y:Z,A1199)&lt;&gt;0,IF(COUNTIF(Invoices!Y:Z,A1199)&lt;&gt;0,SUMIF(Invoices!Y:Z,A1199,Invoices!Z:Z)/COUNTIF(Invoices!Y:Z,A1199),0),IF(COUNTIF(Invoices!AA:AB,A1199)&lt;&gt;0,IF(COUNTIF(Invoices!AA:AB,A1199)&lt;&gt;0,SUMIF(Invoices!AA:AB,A1199,Invoices!AB:AB)/COUNTIF(Invoices!AA:AB,A1199),0),IF(COUNTIF(Invoices!AC:AD,A1199)&lt;&gt;0,IF(COUNTIF(Invoices!AC:AD,A1199)&lt;&gt;0,SUMIF(Invoices!AC:AD,A1199,Invoices!AD:AD)/COUNTIF(Invoices!AC:AD,A1199),0),IF(COUNTIF(Invoices!AE:AF,A1199)&lt;&gt;0,IF(COUNTIF(Invoices!AE:AF,A1199)&lt;&gt;0,SUMIF(Invoices!AE:AF,A1199,Invoices!AF:AF)/COUNTIF(Invoices!AE:AF,A1199),0),IF(COUNTIF(Invoices!AG:AH,A1199)&lt;&gt;0,IF(COUNTIF(Invoices!AG:AH,A1199)&lt;&gt;0,SUMIF(Invoices!AG:AH,A1199,Invoices!AH:AH)/COUNTIF(Invoices!AG:AH,A1199),0),IF(COUNTIF(Invoices!AI:AJ,A1199)&lt;&gt;0,IF(COUNTIF(Invoices!AI:AJ,A1199)&lt;&gt;0,SUMIF(Invoices!AI:AJ,A1199,Invoices!AJ:AJ)/COUNTIF(Invoices!AI:AJ,A1199),0),IF(COUNTIF(Invoices!AK:AL,A1199)&lt;&gt;0,IF(COUNTIF(Invoices!AK:AL,A1199)&lt;&gt;0,SUMIF(Invoices!AK:AL,A1199,Invoices!AL:AL)/COUNTIF(Invoices!AK:AL,A1199),0),IF(COUNTIF(Invoices!AM:AN,A1199)&lt;&gt;0,IF(COUNTIF(Invoices!AM:AN,A1199)&lt;&gt;0,SUMIF(Invoices!AM:AN,A1199,Invoices!AN:AN)/COUNTIF(Invoices!AM:AN,A1199),0),"Not Available")))))))))))))))</f>
        <v>Not Available</v>
      </c>
    </row>
    <row r="1200" spans="1:5" ht="13" x14ac:dyDescent="0.15">
      <c r="A1200" s="6" t="s">
        <v>2428</v>
      </c>
      <c r="B1200" s="6" t="s">
        <v>750</v>
      </c>
      <c r="C1200" s="6" t="s">
        <v>749</v>
      </c>
      <c r="D1200" s="6" t="s">
        <v>750</v>
      </c>
      <c r="E1200" t="str">
        <f>IF(COUNTIF(Invoices!K:L,A1200)&lt;&gt;0,IF(COUNTIF(Invoices!K:L,A1200)&lt;&gt;0,SUMIF(Invoices!K:L,A1200,Invoices!L:L)/COUNTIF(Invoices!K:L,A1200),0),IF(COUNTIF(Invoices!M:N,A1200)&lt;&gt;0,IF(COUNTIF(Invoices!M:N,A1200)&lt;&gt;0,SUMIF(Invoices!M:N,A1200,Invoices!N:N)/COUNTIF(Invoices!M:N,A1200),0),IF(COUNTIF(Invoices!O:P,A1200)&lt;&gt;0,IF(COUNTIF(Invoices!O:P,A1200)&lt;&gt;0,SUMIF(Invoices!O:P,A1200,Invoices!P:P)/COUNTIF(Invoices!O:P,A1200),0),IF(COUNTIF(Invoices!Q:R,A1200)&lt;&gt;0,IF(COUNTIF(Invoices!Q:R,A1200)&lt;&gt;0,SUMIF(Invoices!Q:R,A1200,Invoices!R:R)/COUNTIF(Invoices!Q:R,A1200),0),IF(COUNTIF(Invoices!S:T,A1200)&lt;&gt;0,IF(COUNTIF(Invoices!S:T,A1200)&lt;&gt;0,SUMIF(Invoices!S:T,A1200,Invoices!T:T)/COUNTIF(Invoices!S:T,A1200),0),IF(COUNTIF(Invoices!U:V,A1200)&lt;&gt;0,IF(COUNTIF(Invoices!U:V,A1200)&lt;&gt;0,SUMIF(Invoices!U:V,A1200,Invoices!V:V)/COUNTIF(Invoices!U:V,A1200),0),IF(COUNTIF(Invoices!W:X,A1200)&lt;&gt;0,IF(COUNTIF(Invoices!W:X,A1200)&lt;&gt;0,SUMIF(Invoices!W:X,A1200,Invoices!X:X)/COUNTIF(Invoices!W:X,A1200),0),IF(COUNTIF(Invoices!Y:Z,A1200)&lt;&gt;0,IF(COUNTIF(Invoices!Y:Z,A1200)&lt;&gt;0,SUMIF(Invoices!Y:Z,A1200,Invoices!Z:Z)/COUNTIF(Invoices!Y:Z,A1200),0),IF(COUNTIF(Invoices!AA:AB,A1200)&lt;&gt;0,IF(COUNTIF(Invoices!AA:AB,A1200)&lt;&gt;0,SUMIF(Invoices!AA:AB,A1200,Invoices!AB:AB)/COUNTIF(Invoices!AA:AB,A1200),0),IF(COUNTIF(Invoices!AC:AD,A1200)&lt;&gt;0,IF(COUNTIF(Invoices!AC:AD,A1200)&lt;&gt;0,SUMIF(Invoices!AC:AD,A1200,Invoices!AD:AD)/COUNTIF(Invoices!AC:AD,A1200),0),IF(COUNTIF(Invoices!AE:AF,A1200)&lt;&gt;0,IF(COUNTIF(Invoices!AE:AF,A1200)&lt;&gt;0,SUMIF(Invoices!AE:AF,A1200,Invoices!AF:AF)/COUNTIF(Invoices!AE:AF,A1200),0),IF(COUNTIF(Invoices!AG:AH,A1200)&lt;&gt;0,IF(COUNTIF(Invoices!AG:AH,A1200)&lt;&gt;0,SUMIF(Invoices!AG:AH,A1200,Invoices!AH:AH)/COUNTIF(Invoices!AG:AH,A1200),0),IF(COUNTIF(Invoices!AI:AJ,A1200)&lt;&gt;0,IF(COUNTIF(Invoices!AI:AJ,A1200)&lt;&gt;0,SUMIF(Invoices!AI:AJ,A1200,Invoices!AJ:AJ)/COUNTIF(Invoices!AI:AJ,A1200),0),IF(COUNTIF(Invoices!AK:AL,A1200)&lt;&gt;0,IF(COUNTIF(Invoices!AK:AL,A1200)&lt;&gt;0,SUMIF(Invoices!AK:AL,A1200,Invoices!AL:AL)/COUNTIF(Invoices!AK:AL,A1200),0),IF(COUNTIF(Invoices!AM:AN,A1200)&lt;&gt;0,IF(COUNTIF(Invoices!AM:AN,A1200)&lt;&gt;0,SUMIF(Invoices!AM:AN,A1200,Invoices!AN:AN)/COUNTIF(Invoices!AM:AN,A1200),0),"Not Available")))))))))))))))</f>
        <v>Not Available</v>
      </c>
    </row>
    <row r="1201" spans="1:5" ht="13" x14ac:dyDescent="0.15">
      <c r="A1201" s="6" t="s">
        <v>2429</v>
      </c>
      <c r="B1201" s="6" t="s">
        <v>1826</v>
      </c>
      <c r="C1201" s="6" t="s">
        <v>918</v>
      </c>
      <c r="D1201" s="6" t="s">
        <v>919</v>
      </c>
      <c r="E1201">
        <f ca="1">IF(COUNTIF(Invoices!K:L,A1201)&lt;&gt;0,IF(COUNTIF(Invoices!K:L,A1201)&lt;&gt;0,SUMIF(Invoices!K:L,A1201,Invoices!L:L)/COUNTIF(Invoices!K:L,A1201),0),IF(COUNTIF(Invoices!M:N,A1201)&lt;&gt;0,IF(COUNTIF(Invoices!M:N,A1201)&lt;&gt;0,SUMIF(Invoices!M:N,A1201,Invoices!N:N)/COUNTIF(Invoices!M:N,A1201),0),IF(COUNTIF(Invoices!O:P,A1201)&lt;&gt;0,IF(COUNTIF(Invoices!O:P,A1201)&lt;&gt;0,SUMIF(Invoices!O:P,A1201,Invoices!P:P)/COUNTIF(Invoices!O:P,A1201),0),IF(COUNTIF(Invoices!Q:R,A1201)&lt;&gt;0,IF(COUNTIF(Invoices!Q:R,A1201)&lt;&gt;0,SUMIF(Invoices!Q:R,A1201,Invoices!R:R)/COUNTIF(Invoices!Q:R,A1201),0),IF(COUNTIF(Invoices!S:T,A1201)&lt;&gt;0,IF(COUNTIF(Invoices!S:T,A1201)&lt;&gt;0,SUMIF(Invoices!S:T,A1201,Invoices!T:T)/COUNTIF(Invoices!S:T,A1201),0),IF(COUNTIF(Invoices!U:V,A1201)&lt;&gt;0,IF(COUNTIF(Invoices!U:V,A1201)&lt;&gt;0,SUMIF(Invoices!U:V,A1201,Invoices!V:V)/COUNTIF(Invoices!U:V,A1201),0),IF(COUNTIF(Invoices!W:X,A1201)&lt;&gt;0,IF(COUNTIF(Invoices!W:X,A1201)&lt;&gt;0,SUMIF(Invoices!W:X,A1201,Invoices!X:X)/COUNTIF(Invoices!W:X,A1201),0),IF(COUNTIF(Invoices!Y:Z,A1201)&lt;&gt;0,IF(COUNTIF(Invoices!Y:Z,A1201)&lt;&gt;0,SUMIF(Invoices!Y:Z,A1201,Invoices!Z:Z)/COUNTIF(Invoices!Y:Z,A1201),0),IF(COUNTIF(Invoices!AA:AB,A1201)&lt;&gt;0,IF(COUNTIF(Invoices!AA:AB,A1201)&lt;&gt;0,SUMIF(Invoices!AA:AB,A1201,Invoices!AB:AB)/COUNTIF(Invoices!AA:AB,A1201),0),IF(COUNTIF(Invoices!AC:AD,A1201)&lt;&gt;0,IF(COUNTIF(Invoices!AC:AD,A1201)&lt;&gt;0,SUMIF(Invoices!AC:AD,A1201,Invoices!AD:AD)/COUNTIF(Invoices!AC:AD,A1201),0),IF(COUNTIF(Invoices!AE:AF,A1201)&lt;&gt;0,IF(COUNTIF(Invoices!AE:AF,A1201)&lt;&gt;0,SUMIF(Invoices!AE:AF,A1201,Invoices!AF:AF)/COUNTIF(Invoices!AE:AF,A1201),0),IF(COUNTIF(Invoices!AG:AH,A1201)&lt;&gt;0,IF(COUNTIF(Invoices!AG:AH,A1201)&lt;&gt;0,SUMIF(Invoices!AG:AH,A1201,Invoices!AH:AH)/COUNTIF(Invoices!AG:AH,A1201),0),IF(COUNTIF(Invoices!AI:AJ,A1201)&lt;&gt;0,IF(COUNTIF(Invoices!AI:AJ,A1201)&lt;&gt;0,SUMIF(Invoices!AI:AJ,A1201,Invoices!AJ:AJ)/COUNTIF(Invoices!AI:AJ,A1201),0),IF(COUNTIF(Invoices!AK:AL,A1201)&lt;&gt;0,IF(COUNTIF(Invoices!AK:AL,A1201)&lt;&gt;0,SUMIF(Invoices!AK:AL,A1201,Invoices!AL:AL)/COUNTIF(Invoices!AK:AL,A1201),0),IF(COUNTIF(Invoices!AM:AN,A1201)&lt;&gt;0,IF(COUNTIF(Invoices!AM:AN,A1201)&lt;&gt;0,SUMIF(Invoices!AM:AN,A1201,Invoices!AN:AN)/COUNTIF(Invoices!AM:AN,A1201),0),"Not Available")))))))))))))))</f>
        <v>0.99</v>
      </c>
    </row>
    <row r="1202" spans="1:5" ht="13" x14ac:dyDescent="0.15">
      <c r="A1202" s="6" t="s">
        <v>2430</v>
      </c>
      <c r="B1202" s="6" t="s">
        <v>2431</v>
      </c>
      <c r="C1202" s="6" t="s">
        <v>1463</v>
      </c>
      <c r="D1202" s="6" t="s">
        <v>681</v>
      </c>
      <c r="E1202" t="str">
        <f>IF(COUNTIF(Invoices!K:L,A1202)&lt;&gt;0,IF(COUNTIF(Invoices!K:L,A1202)&lt;&gt;0,SUMIF(Invoices!K:L,A1202,Invoices!L:L)/COUNTIF(Invoices!K:L,A1202),0),IF(COUNTIF(Invoices!M:N,A1202)&lt;&gt;0,IF(COUNTIF(Invoices!M:N,A1202)&lt;&gt;0,SUMIF(Invoices!M:N,A1202,Invoices!N:N)/COUNTIF(Invoices!M:N,A1202),0),IF(COUNTIF(Invoices!O:P,A1202)&lt;&gt;0,IF(COUNTIF(Invoices!O:P,A1202)&lt;&gt;0,SUMIF(Invoices!O:P,A1202,Invoices!P:P)/COUNTIF(Invoices!O:P,A1202),0),IF(COUNTIF(Invoices!Q:R,A1202)&lt;&gt;0,IF(COUNTIF(Invoices!Q:R,A1202)&lt;&gt;0,SUMIF(Invoices!Q:R,A1202,Invoices!R:R)/COUNTIF(Invoices!Q:R,A1202),0),IF(COUNTIF(Invoices!S:T,A1202)&lt;&gt;0,IF(COUNTIF(Invoices!S:T,A1202)&lt;&gt;0,SUMIF(Invoices!S:T,A1202,Invoices!T:T)/COUNTIF(Invoices!S:T,A1202),0),IF(COUNTIF(Invoices!U:V,A1202)&lt;&gt;0,IF(COUNTIF(Invoices!U:V,A1202)&lt;&gt;0,SUMIF(Invoices!U:V,A1202,Invoices!V:V)/COUNTIF(Invoices!U:V,A1202),0),IF(COUNTIF(Invoices!W:X,A1202)&lt;&gt;0,IF(COUNTIF(Invoices!W:X,A1202)&lt;&gt;0,SUMIF(Invoices!W:X,A1202,Invoices!X:X)/COUNTIF(Invoices!W:X,A1202),0),IF(COUNTIF(Invoices!Y:Z,A1202)&lt;&gt;0,IF(COUNTIF(Invoices!Y:Z,A1202)&lt;&gt;0,SUMIF(Invoices!Y:Z,A1202,Invoices!Z:Z)/COUNTIF(Invoices!Y:Z,A1202),0),IF(COUNTIF(Invoices!AA:AB,A1202)&lt;&gt;0,IF(COUNTIF(Invoices!AA:AB,A1202)&lt;&gt;0,SUMIF(Invoices!AA:AB,A1202,Invoices!AB:AB)/COUNTIF(Invoices!AA:AB,A1202),0),IF(COUNTIF(Invoices!AC:AD,A1202)&lt;&gt;0,IF(COUNTIF(Invoices!AC:AD,A1202)&lt;&gt;0,SUMIF(Invoices!AC:AD,A1202,Invoices!AD:AD)/COUNTIF(Invoices!AC:AD,A1202),0),IF(COUNTIF(Invoices!AE:AF,A1202)&lt;&gt;0,IF(COUNTIF(Invoices!AE:AF,A1202)&lt;&gt;0,SUMIF(Invoices!AE:AF,A1202,Invoices!AF:AF)/COUNTIF(Invoices!AE:AF,A1202),0),IF(COUNTIF(Invoices!AG:AH,A1202)&lt;&gt;0,IF(COUNTIF(Invoices!AG:AH,A1202)&lt;&gt;0,SUMIF(Invoices!AG:AH,A1202,Invoices!AH:AH)/COUNTIF(Invoices!AG:AH,A1202),0),IF(COUNTIF(Invoices!AI:AJ,A1202)&lt;&gt;0,IF(COUNTIF(Invoices!AI:AJ,A1202)&lt;&gt;0,SUMIF(Invoices!AI:AJ,A1202,Invoices!AJ:AJ)/COUNTIF(Invoices!AI:AJ,A1202),0),IF(COUNTIF(Invoices!AK:AL,A1202)&lt;&gt;0,IF(COUNTIF(Invoices!AK:AL,A1202)&lt;&gt;0,SUMIF(Invoices!AK:AL,A1202,Invoices!AL:AL)/COUNTIF(Invoices!AK:AL,A1202),0),IF(COUNTIF(Invoices!AM:AN,A1202)&lt;&gt;0,IF(COUNTIF(Invoices!AM:AN,A1202)&lt;&gt;0,SUMIF(Invoices!AM:AN,A1202,Invoices!AN:AN)/COUNTIF(Invoices!AM:AN,A1202),0),"Not Available")))))))))))))))</f>
        <v>Not Available</v>
      </c>
    </row>
    <row r="1203" spans="1:5" ht="13" x14ac:dyDescent="0.15">
      <c r="A1203" s="6" t="s">
        <v>2430</v>
      </c>
      <c r="B1203" s="6" t="s">
        <v>2432</v>
      </c>
      <c r="C1203" s="6" t="s">
        <v>1633</v>
      </c>
      <c r="D1203" s="6" t="s">
        <v>1634</v>
      </c>
      <c r="E1203" t="str">
        <f>IF(COUNTIF(Invoices!K:L,A1203)&lt;&gt;0,IF(COUNTIF(Invoices!K:L,A1203)&lt;&gt;0,SUMIF(Invoices!K:L,A1203,Invoices!L:L)/COUNTIF(Invoices!K:L,A1203),0),IF(COUNTIF(Invoices!M:N,A1203)&lt;&gt;0,IF(COUNTIF(Invoices!M:N,A1203)&lt;&gt;0,SUMIF(Invoices!M:N,A1203,Invoices!N:N)/COUNTIF(Invoices!M:N,A1203),0),IF(COUNTIF(Invoices!O:P,A1203)&lt;&gt;0,IF(COUNTIF(Invoices!O:P,A1203)&lt;&gt;0,SUMIF(Invoices!O:P,A1203,Invoices!P:P)/COUNTIF(Invoices!O:P,A1203),0),IF(COUNTIF(Invoices!Q:R,A1203)&lt;&gt;0,IF(COUNTIF(Invoices!Q:R,A1203)&lt;&gt;0,SUMIF(Invoices!Q:R,A1203,Invoices!R:R)/COUNTIF(Invoices!Q:R,A1203),0),IF(COUNTIF(Invoices!S:T,A1203)&lt;&gt;0,IF(COUNTIF(Invoices!S:T,A1203)&lt;&gt;0,SUMIF(Invoices!S:T,A1203,Invoices!T:T)/COUNTIF(Invoices!S:T,A1203),0),IF(COUNTIF(Invoices!U:V,A1203)&lt;&gt;0,IF(COUNTIF(Invoices!U:V,A1203)&lt;&gt;0,SUMIF(Invoices!U:V,A1203,Invoices!V:V)/COUNTIF(Invoices!U:V,A1203),0),IF(COUNTIF(Invoices!W:X,A1203)&lt;&gt;0,IF(COUNTIF(Invoices!W:X,A1203)&lt;&gt;0,SUMIF(Invoices!W:X,A1203,Invoices!X:X)/COUNTIF(Invoices!W:X,A1203),0),IF(COUNTIF(Invoices!Y:Z,A1203)&lt;&gt;0,IF(COUNTIF(Invoices!Y:Z,A1203)&lt;&gt;0,SUMIF(Invoices!Y:Z,A1203,Invoices!Z:Z)/COUNTIF(Invoices!Y:Z,A1203),0),IF(COUNTIF(Invoices!AA:AB,A1203)&lt;&gt;0,IF(COUNTIF(Invoices!AA:AB,A1203)&lt;&gt;0,SUMIF(Invoices!AA:AB,A1203,Invoices!AB:AB)/COUNTIF(Invoices!AA:AB,A1203),0),IF(COUNTIF(Invoices!AC:AD,A1203)&lt;&gt;0,IF(COUNTIF(Invoices!AC:AD,A1203)&lt;&gt;0,SUMIF(Invoices!AC:AD,A1203,Invoices!AD:AD)/COUNTIF(Invoices!AC:AD,A1203),0),IF(COUNTIF(Invoices!AE:AF,A1203)&lt;&gt;0,IF(COUNTIF(Invoices!AE:AF,A1203)&lt;&gt;0,SUMIF(Invoices!AE:AF,A1203,Invoices!AF:AF)/COUNTIF(Invoices!AE:AF,A1203),0),IF(COUNTIF(Invoices!AG:AH,A1203)&lt;&gt;0,IF(COUNTIF(Invoices!AG:AH,A1203)&lt;&gt;0,SUMIF(Invoices!AG:AH,A1203,Invoices!AH:AH)/COUNTIF(Invoices!AG:AH,A1203),0),IF(COUNTIF(Invoices!AI:AJ,A1203)&lt;&gt;0,IF(COUNTIF(Invoices!AI:AJ,A1203)&lt;&gt;0,SUMIF(Invoices!AI:AJ,A1203,Invoices!AJ:AJ)/COUNTIF(Invoices!AI:AJ,A1203),0),IF(COUNTIF(Invoices!AK:AL,A1203)&lt;&gt;0,IF(COUNTIF(Invoices!AK:AL,A1203)&lt;&gt;0,SUMIF(Invoices!AK:AL,A1203,Invoices!AL:AL)/COUNTIF(Invoices!AK:AL,A1203),0),IF(COUNTIF(Invoices!AM:AN,A1203)&lt;&gt;0,IF(COUNTIF(Invoices!AM:AN,A1203)&lt;&gt;0,SUMIF(Invoices!AM:AN,A1203,Invoices!AN:AN)/COUNTIF(Invoices!AM:AN,A1203),0),"Not Available")))))))))))))))</f>
        <v>Not Available</v>
      </c>
    </row>
    <row r="1204" spans="1:5" ht="13" x14ac:dyDescent="0.15">
      <c r="A1204" s="6" t="s">
        <v>2433</v>
      </c>
      <c r="B1204" s="6" t="s">
        <v>850</v>
      </c>
      <c r="C1204" s="6" t="s">
        <v>851</v>
      </c>
      <c r="D1204" s="6" t="s">
        <v>850</v>
      </c>
      <c r="E1204">
        <f ca="1">IF(COUNTIF(Invoices!K:L,A1204)&lt;&gt;0,IF(COUNTIF(Invoices!K:L,A1204)&lt;&gt;0,SUMIF(Invoices!K:L,A1204,Invoices!L:L)/COUNTIF(Invoices!K:L,A1204),0),IF(COUNTIF(Invoices!M:N,A1204)&lt;&gt;0,IF(COUNTIF(Invoices!M:N,A1204)&lt;&gt;0,SUMIF(Invoices!M:N,A1204,Invoices!N:N)/COUNTIF(Invoices!M:N,A1204),0),IF(COUNTIF(Invoices!O:P,A1204)&lt;&gt;0,IF(COUNTIF(Invoices!O:P,A1204)&lt;&gt;0,SUMIF(Invoices!O:P,A1204,Invoices!P:P)/COUNTIF(Invoices!O:P,A1204),0),IF(COUNTIF(Invoices!Q:R,A1204)&lt;&gt;0,IF(COUNTIF(Invoices!Q:R,A1204)&lt;&gt;0,SUMIF(Invoices!Q:R,A1204,Invoices!R:R)/COUNTIF(Invoices!Q:R,A1204),0),IF(COUNTIF(Invoices!S:T,A1204)&lt;&gt;0,IF(COUNTIF(Invoices!S:T,A1204)&lt;&gt;0,SUMIF(Invoices!S:T,A1204,Invoices!T:T)/COUNTIF(Invoices!S:T,A1204),0),IF(COUNTIF(Invoices!U:V,A1204)&lt;&gt;0,IF(COUNTIF(Invoices!U:V,A1204)&lt;&gt;0,SUMIF(Invoices!U:V,A1204,Invoices!V:V)/COUNTIF(Invoices!U:V,A1204),0),IF(COUNTIF(Invoices!W:X,A1204)&lt;&gt;0,IF(COUNTIF(Invoices!W:X,A1204)&lt;&gt;0,SUMIF(Invoices!W:X,A1204,Invoices!X:X)/COUNTIF(Invoices!W:X,A1204),0),IF(COUNTIF(Invoices!Y:Z,A1204)&lt;&gt;0,IF(COUNTIF(Invoices!Y:Z,A1204)&lt;&gt;0,SUMIF(Invoices!Y:Z,A1204,Invoices!Z:Z)/COUNTIF(Invoices!Y:Z,A1204),0),IF(COUNTIF(Invoices!AA:AB,A1204)&lt;&gt;0,IF(COUNTIF(Invoices!AA:AB,A1204)&lt;&gt;0,SUMIF(Invoices!AA:AB,A1204,Invoices!AB:AB)/COUNTIF(Invoices!AA:AB,A1204),0),IF(COUNTIF(Invoices!AC:AD,A1204)&lt;&gt;0,IF(COUNTIF(Invoices!AC:AD,A1204)&lt;&gt;0,SUMIF(Invoices!AC:AD,A1204,Invoices!AD:AD)/COUNTIF(Invoices!AC:AD,A1204),0),IF(COUNTIF(Invoices!AE:AF,A1204)&lt;&gt;0,IF(COUNTIF(Invoices!AE:AF,A1204)&lt;&gt;0,SUMIF(Invoices!AE:AF,A1204,Invoices!AF:AF)/COUNTIF(Invoices!AE:AF,A1204),0),IF(COUNTIF(Invoices!AG:AH,A1204)&lt;&gt;0,IF(COUNTIF(Invoices!AG:AH,A1204)&lt;&gt;0,SUMIF(Invoices!AG:AH,A1204,Invoices!AH:AH)/COUNTIF(Invoices!AG:AH,A1204),0),IF(COUNTIF(Invoices!AI:AJ,A1204)&lt;&gt;0,IF(COUNTIF(Invoices!AI:AJ,A1204)&lt;&gt;0,SUMIF(Invoices!AI:AJ,A1204,Invoices!AJ:AJ)/COUNTIF(Invoices!AI:AJ,A1204),0),IF(COUNTIF(Invoices!AK:AL,A1204)&lt;&gt;0,IF(COUNTIF(Invoices!AK:AL,A1204)&lt;&gt;0,SUMIF(Invoices!AK:AL,A1204,Invoices!AL:AL)/COUNTIF(Invoices!AK:AL,A1204),0),IF(COUNTIF(Invoices!AM:AN,A1204)&lt;&gt;0,IF(COUNTIF(Invoices!AM:AN,A1204)&lt;&gt;0,SUMIF(Invoices!AM:AN,A1204,Invoices!AN:AN)/COUNTIF(Invoices!AM:AN,A1204),0),"Not Available")))))))))))))))</f>
        <v>0.99</v>
      </c>
    </row>
    <row r="1205" spans="1:5" ht="13" x14ac:dyDescent="0.15">
      <c r="A1205" s="6" t="s">
        <v>2434</v>
      </c>
      <c r="C1205" s="6" t="s">
        <v>770</v>
      </c>
      <c r="D1205" s="6" t="s">
        <v>771</v>
      </c>
      <c r="E1205" t="str">
        <f>IF(COUNTIF(Invoices!K:L,A1205)&lt;&gt;0,IF(COUNTIF(Invoices!K:L,A1205)&lt;&gt;0,SUMIF(Invoices!K:L,A1205,Invoices!L:L)/COUNTIF(Invoices!K:L,A1205),0),IF(COUNTIF(Invoices!M:N,A1205)&lt;&gt;0,IF(COUNTIF(Invoices!M:N,A1205)&lt;&gt;0,SUMIF(Invoices!M:N,A1205,Invoices!N:N)/COUNTIF(Invoices!M:N,A1205),0),IF(COUNTIF(Invoices!O:P,A1205)&lt;&gt;0,IF(COUNTIF(Invoices!O:P,A1205)&lt;&gt;0,SUMIF(Invoices!O:P,A1205,Invoices!P:P)/COUNTIF(Invoices!O:P,A1205),0),IF(COUNTIF(Invoices!Q:R,A1205)&lt;&gt;0,IF(COUNTIF(Invoices!Q:R,A1205)&lt;&gt;0,SUMIF(Invoices!Q:R,A1205,Invoices!R:R)/COUNTIF(Invoices!Q:R,A1205),0),IF(COUNTIF(Invoices!S:T,A1205)&lt;&gt;0,IF(COUNTIF(Invoices!S:T,A1205)&lt;&gt;0,SUMIF(Invoices!S:T,A1205,Invoices!T:T)/COUNTIF(Invoices!S:T,A1205),0),IF(COUNTIF(Invoices!U:V,A1205)&lt;&gt;0,IF(COUNTIF(Invoices!U:V,A1205)&lt;&gt;0,SUMIF(Invoices!U:V,A1205,Invoices!V:V)/COUNTIF(Invoices!U:V,A1205),0),IF(COUNTIF(Invoices!W:X,A1205)&lt;&gt;0,IF(COUNTIF(Invoices!W:X,A1205)&lt;&gt;0,SUMIF(Invoices!W:X,A1205,Invoices!X:X)/COUNTIF(Invoices!W:X,A1205),0),IF(COUNTIF(Invoices!Y:Z,A1205)&lt;&gt;0,IF(COUNTIF(Invoices!Y:Z,A1205)&lt;&gt;0,SUMIF(Invoices!Y:Z,A1205,Invoices!Z:Z)/COUNTIF(Invoices!Y:Z,A1205),0),IF(COUNTIF(Invoices!AA:AB,A1205)&lt;&gt;0,IF(COUNTIF(Invoices!AA:AB,A1205)&lt;&gt;0,SUMIF(Invoices!AA:AB,A1205,Invoices!AB:AB)/COUNTIF(Invoices!AA:AB,A1205),0),IF(COUNTIF(Invoices!AC:AD,A1205)&lt;&gt;0,IF(COUNTIF(Invoices!AC:AD,A1205)&lt;&gt;0,SUMIF(Invoices!AC:AD,A1205,Invoices!AD:AD)/COUNTIF(Invoices!AC:AD,A1205),0),IF(COUNTIF(Invoices!AE:AF,A1205)&lt;&gt;0,IF(COUNTIF(Invoices!AE:AF,A1205)&lt;&gt;0,SUMIF(Invoices!AE:AF,A1205,Invoices!AF:AF)/COUNTIF(Invoices!AE:AF,A1205),0),IF(COUNTIF(Invoices!AG:AH,A1205)&lt;&gt;0,IF(COUNTIF(Invoices!AG:AH,A1205)&lt;&gt;0,SUMIF(Invoices!AG:AH,A1205,Invoices!AH:AH)/COUNTIF(Invoices!AG:AH,A1205),0),IF(COUNTIF(Invoices!AI:AJ,A1205)&lt;&gt;0,IF(COUNTIF(Invoices!AI:AJ,A1205)&lt;&gt;0,SUMIF(Invoices!AI:AJ,A1205,Invoices!AJ:AJ)/COUNTIF(Invoices!AI:AJ,A1205),0),IF(COUNTIF(Invoices!AK:AL,A1205)&lt;&gt;0,IF(COUNTIF(Invoices!AK:AL,A1205)&lt;&gt;0,SUMIF(Invoices!AK:AL,A1205,Invoices!AL:AL)/COUNTIF(Invoices!AK:AL,A1205),0),IF(COUNTIF(Invoices!AM:AN,A1205)&lt;&gt;0,IF(COUNTIF(Invoices!AM:AN,A1205)&lt;&gt;0,SUMIF(Invoices!AM:AN,A1205,Invoices!AN:AN)/COUNTIF(Invoices!AM:AN,A1205),0),"Not Available")))))))))))))))</f>
        <v>Not Available</v>
      </c>
    </row>
    <row r="1206" spans="1:5" ht="13" x14ac:dyDescent="0.15">
      <c r="A1206" s="6" t="s">
        <v>2435</v>
      </c>
      <c r="B1206" s="6" t="s">
        <v>1883</v>
      </c>
      <c r="C1206" s="6" t="s">
        <v>871</v>
      </c>
      <c r="D1206" s="6" t="s">
        <v>612</v>
      </c>
      <c r="E1206" t="str">
        <f>IF(COUNTIF(Invoices!K:L,A1206)&lt;&gt;0,IF(COUNTIF(Invoices!K:L,A1206)&lt;&gt;0,SUMIF(Invoices!K:L,A1206,Invoices!L:L)/COUNTIF(Invoices!K:L,A1206),0),IF(COUNTIF(Invoices!M:N,A1206)&lt;&gt;0,IF(COUNTIF(Invoices!M:N,A1206)&lt;&gt;0,SUMIF(Invoices!M:N,A1206,Invoices!N:N)/COUNTIF(Invoices!M:N,A1206),0),IF(COUNTIF(Invoices!O:P,A1206)&lt;&gt;0,IF(COUNTIF(Invoices!O:P,A1206)&lt;&gt;0,SUMIF(Invoices!O:P,A1206,Invoices!P:P)/COUNTIF(Invoices!O:P,A1206),0),IF(COUNTIF(Invoices!Q:R,A1206)&lt;&gt;0,IF(COUNTIF(Invoices!Q:R,A1206)&lt;&gt;0,SUMIF(Invoices!Q:R,A1206,Invoices!R:R)/COUNTIF(Invoices!Q:R,A1206),0),IF(COUNTIF(Invoices!S:T,A1206)&lt;&gt;0,IF(COUNTIF(Invoices!S:T,A1206)&lt;&gt;0,SUMIF(Invoices!S:T,A1206,Invoices!T:T)/COUNTIF(Invoices!S:T,A1206),0),IF(COUNTIF(Invoices!U:V,A1206)&lt;&gt;0,IF(COUNTIF(Invoices!U:V,A1206)&lt;&gt;0,SUMIF(Invoices!U:V,A1206,Invoices!V:V)/COUNTIF(Invoices!U:V,A1206),0),IF(COUNTIF(Invoices!W:X,A1206)&lt;&gt;0,IF(COUNTIF(Invoices!W:X,A1206)&lt;&gt;0,SUMIF(Invoices!W:X,A1206,Invoices!X:X)/COUNTIF(Invoices!W:X,A1206),0),IF(COUNTIF(Invoices!Y:Z,A1206)&lt;&gt;0,IF(COUNTIF(Invoices!Y:Z,A1206)&lt;&gt;0,SUMIF(Invoices!Y:Z,A1206,Invoices!Z:Z)/COUNTIF(Invoices!Y:Z,A1206),0),IF(COUNTIF(Invoices!AA:AB,A1206)&lt;&gt;0,IF(COUNTIF(Invoices!AA:AB,A1206)&lt;&gt;0,SUMIF(Invoices!AA:AB,A1206,Invoices!AB:AB)/COUNTIF(Invoices!AA:AB,A1206),0),IF(COUNTIF(Invoices!AC:AD,A1206)&lt;&gt;0,IF(COUNTIF(Invoices!AC:AD,A1206)&lt;&gt;0,SUMIF(Invoices!AC:AD,A1206,Invoices!AD:AD)/COUNTIF(Invoices!AC:AD,A1206),0),IF(COUNTIF(Invoices!AE:AF,A1206)&lt;&gt;0,IF(COUNTIF(Invoices!AE:AF,A1206)&lt;&gt;0,SUMIF(Invoices!AE:AF,A1206,Invoices!AF:AF)/COUNTIF(Invoices!AE:AF,A1206),0),IF(COUNTIF(Invoices!AG:AH,A1206)&lt;&gt;0,IF(COUNTIF(Invoices!AG:AH,A1206)&lt;&gt;0,SUMIF(Invoices!AG:AH,A1206,Invoices!AH:AH)/COUNTIF(Invoices!AG:AH,A1206),0),IF(COUNTIF(Invoices!AI:AJ,A1206)&lt;&gt;0,IF(COUNTIF(Invoices!AI:AJ,A1206)&lt;&gt;0,SUMIF(Invoices!AI:AJ,A1206,Invoices!AJ:AJ)/COUNTIF(Invoices!AI:AJ,A1206),0),IF(COUNTIF(Invoices!AK:AL,A1206)&lt;&gt;0,IF(COUNTIF(Invoices!AK:AL,A1206)&lt;&gt;0,SUMIF(Invoices!AK:AL,A1206,Invoices!AL:AL)/COUNTIF(Invoices!AK:AL,A1206),0),IF(COUNTIF(Invoices!AM:AN,A1206)&lt;&gt;0,IF(COUNTIF(Invoices!AM:AN,A1206)&lt;&gt;0,SUMIF(Invoices!AM:AN,A1206,Invoices!AN:AN)/COUNTIF(Invoices!AM:AN,A1206),0),"Not Available")))))))))))))))</f>
        <v>Not Available</v>
      </c>
    </row>
    <row r="1207" spans="1:5" ht="13" x14ac:dyDescent="0.15">
      <c r="A1207" s="6" t="s">
        <v>2436</v>
      </c>
      <c r="B1207" s="6" t="s">
        <v>2437</v>
      </c>
      <c r="C1207" s="6" t="s">
        <v>1270</v>
      </c>
      <c r="D1207" s="6" t="s">
        <v>587</v>
      </c>
      <c r="E1207" t="str">
        <f>IF(COUNTIF(Invoices!K:L,A1207)&lt;&gt;0,IF(COUNTIF(Invoices!K:L,A1207)&lt;&gt;0,SUMIF(Invoices!K:L,A1207,Invoices!L:L)/COUNTIF(Invoices!K:L,A1207),0),IF(COUNTIF(Invoices!M:N,A1207)&lt;&gt;0,IF(COUNTIF(Invoices!M:N,A1207)&lt;&gt;0,SUMIF(Invoices!M:N,A1207,Invoices!N:N)/COUNTIF(Invoices!M:N,A1207),0),IF(COUNTIF(Invoices!O:P,A1207)&lt;&gt;0,IF(COUNTIF(Invoices!O:P,A1207)&lt;&gt;0,SUMIF(Invoices!O:P,A1207,Invoices!P:P)/COUNTIF(Invoices!O:P,A1207),0),IF(COUNTIF(Invoices!Q:R,A1207)&lt;&gt;0,IF(COUNTIF(Invoices!Q:R,A1207)&lt;&gt;0,SUMIF(Invoices!Q:R,A1207,Invoices!R:R)/COUNTIF(Invoices!Q:R,A1207),0),IF(COUNTIF(Invoices!S:T,A1207)&lt;&gt;0,IF(COUNTIF(Invoices!S:T,A1207)&lt;&gt;0,SUMIF(Invoices!S:T,A1207,Invoices!T:T)/COUNTIF(Invoices!S:T,A1207),0),IF(COUNTIF(Invoices!U:V,A1207)&lt;&gt;0,IF(COUNTIF(Invoices!U:V,A1207)&lt;&gt;0,SUMIF(Invoices!U:V,A1207,Invoices!V:V)/COUNTIF(Invoices!U:V,A1207),0),IF(COUNTIF(Invoices!W:X,A1207)&lt;&gt;0,IF(COUNTIF(Invoices!W:X,A1207)&lt;&gt;0,SUMIF(Invoices!W:X,A1207,Invoices!X:X)/COUNTIF(Invoices!W:X,A1207),0),IF(COUNTIF(Invoices!Y:Z,A1207)&lt;&gt;0,IF(COUNTIF(Invoices!Y:Z,A1207)&lt;&gt;0,SUMIF(Invoices!Y:Z,A1207,Invoices!Z:Z)/COUNTIF(Invoices!Y:Z,A1207),0),IF(COUNTIF(Invoices!AA:AB,A1207)&lt;&gt;0,IF(COUNTIF(Invoices!AA:AB,A1207)&lt;&gt;0,SUMIF(Invoices!AA:AB,A1207,Invoices!AB:AB)/COUNTIF(Invoices!AA:AB,A1207),0),IF(COUNTIF(Invoices!AC:AD,A1207)&lt;&gt;0,IF(COUNTIF(Invoices!AC:AD,A1207)&lt;&gt;0,SUMIF(Invoices!AC:AD,A1207,Invoices!AD:AD)/COUNTIF(Invoices!AC:AD,A1207),0),IF(COUNTIF(Invoices!AE:AF,A1207)&lt;&gt;0,IF(COUNTIF(Invoices!AE:AF,A1207)&lt;&gt;0,SUMIF(Invoices!AE:AF,A1207,Invoices!AF:AF)/COUNTIF(Invoices!AE:AF,A1207),0),IF(COUNTIF(Invoices!AG:AH,A1207)&lt;&gt;0,IF(COUNTIF(Invoices!AG:AH,A1207)&lt;&gt;0,SUMIF(Invoices!AG:AH,A1207,Invoices!AH:AH)/COUNTIF(Invoices!AG:AH,A1207),0),IF(COUNTIF(Invoices!AI:AJ,A1207)&lt;&gt;0,IF(COUNTIF(Invoices!AI:AJ,A1207)&lt;&gt;0,SUMIF(Invoices!AI:AJ,A1207,Invoices!AJ:AJ)/COUNTIF(Invoices!AI:AJ,A1207),0),IF(COUNTIF(Invoices!AK:AL,A1207)&lt;&gt;0,IF(COUNTIF(Invoices!AK:AL,A1207)&lt;&gt;0,SUMIF(Invoices!AK:AL,A1207,Invoices!AL:AL)/COUNTIF(Invoices!AK:AL,A1207),0),IF(COUNTIF(Invoices!AM:AN,A1207)&lt;&gt;0,IF(COUNTIF(Invoices!AM:AN,A1207)&lt;&gt;0,SUMIF(Invoices!AM:AN,A1207,Invoices!AN:AN)/COUNTIF(Invoices!AM:AN,A1207),0),"Not Available")))))))))))))))</f>
        <v>Not Available</v>
      </c>
    </row>
    <row r="1208" spans="1:5" ht="13" x14ac:dyDescent="0.15">
      <c r="A1208" s="6" t="s">
        <v>2438</v>
      </c>
      <c r="B1208" s="6" t="s">
        <v>1208</v>
      </c>
      <c r="C1208" s="6" t="s">
        <v>2353</v>
      </c>
      <c r="D1208" s="6" t="s">
        <v>1210</v>
      </c>
      <c r="E1208">
        <f ca="1">IF(COUNTIF(Invoices!K:L,A1208)&lt;&gt;0,IF(COUNTIF(Invoices!K:L,A1208)&lt;&gt;0,SUMIF(Invoices!K:L,A1208,Invoices!L:L)/COUNTIF(Invoices!K:L,A1208),0),IF(COUNTIF(Invoices!M:N,A1208)&lt;&gt;0,IF(COUNTIF(Invoices!M:N,A1208)&lt;&gt;0,SUMIF(Invoices!M:N,A1208,Invoices!N:N)/COUNTIF(Invoices!M:N,A1208),0),IF(COUNTIF(Invoices!O:P,A1208)&lt;&gt;0,IF(COUNTIF(Invoices!O:P,A1208)&lt;&gt;0,SUMIF(Invoices!O:P,A1208,Invoices!P:P)/COUNTIF(Invoices!O:P,A1208),0),IF(COUNTIF(Invoices!Q:R,A1208)&lt;&gt;0,IF(COUNTIF(Invoices!Q:R,A1208)&lt;&gt;0,SUMIF(Invoices!Q:R,A1208,Invoices!R:R)/COUNTIF(Invoices!Q:R,A1208),0),IF(COUNTIF(Invoices!S:T,A1208)&lt;&gt;0,IF(COUNTIF(Invoices!S:T,A1208)&lt;&gt;0,SUMIF(Invoices!S:T,A1208,Invoices!T:T)/COUNTIF(Invoices!S:T,A1208),0),IF(COUNTIF(Invoices!U:V,A1208)&lt;&gt;0,IF(COUNTIF(Invoices!U:V,A1208)&lt;&gt;0,SUMIF(Invoices!U:V,A1208,Invoices!V:V)/COUNTIF(Invoices!U:V,A1208),0),IF(COUNTIF(Invoices!W:X,A1208)&lt;&gt;0,IF(COUNTIF(Invoices!W:X,A1208)&lt;&gt;0,SUMIF(Invoices!W:X,A1208,Invoices!X:X)/COUNTIF(Invoices!W:X,A1208),0),IF(COUNTIF(Invoices!Y:Z,A1208)&lt;&gt;0,IF(COUNTIF(Invoices!Y:Z,A1208)&lt;&gt;0,SUMIF(Invoices!Y:Z,A1208,Invoices!Z:Z)/COUNTIF(Invoices!Y:Z,A1208),0),IF(COUNTIF(Invoices!AA:AB,A1208)&lt;&gt;0,IF(COUNTIF(Invoices!AA:AB,A1208)&lt;&gt;0,SUMIF(Invoices!AA:AB,A1208,Invoices!AB:AB)/COUNTIF(Invoices!AA:AB,A1208),0),IF(COUNTIF(Invoices!AC:AD,A1208)&lt;&gt;0,IF(COUNTIF(Invoices!AC:AD,A1208)&lt;&gt;0,SUMIF(Invoices!AC:AD,A1208,Invoices!AD:AD)/COUNTIF(Invoices!AC:AD,A1208),0),IF(COUNTIF(Invoices!AE:AF,A1208)&lt;&gt;0,IF(COUNTIF(Invoices!AE:AF,A1208)&lt;&gt;0,SUMIF(Invoices!AE:AF,A1208,Invoices!AF:AF)/COUNTIF(Invoices!AE:AF,A1208),0),IF(COUNTIF(Invoices!AG:AH,A1208)&lt;&gt;0,IF(COUNTIF(Invoices!AG:AH,A1208)&lt;&gt;0,SUMIF(Invoices!AG:AH,A1208,Invoices!AH:AH)/COUNTIF(Invoices!AG:AH,A1208),0),IF(COUNTIF(Invoices!AI:AJ,A1208)&lt;&gt;0,IF(COUNTIF(Invoices!AI:AJ,A1208)&lt;&gt;0,SUMIF(Invoices!AI:AJ,A1208,Invoices!AJ:AJ)/COUNTIF(Invoices!AI:AJ,A1208),0),IF(COUNTIF(Invoices!AK:AL,A1208)&lt;&gt;0,IF(COUNTIF(Invoices!AK:AL,A1208)&lt;&gt;0,SUMIF(Invoices!AK:AL,A1208,Invoices!AL:AL)/COUNTIF(Invoices!AK:AL,A1208),0),IF(COUNTIF(Invoices!AM:AN,A1208)&lt;&gt;0,IF(COUNTIF(Invoices!AM:AN,A1208)&lt;&gt;0,SUMIF(Invoices!AM:AN,A1208,Invoices!AN:AN)/COUNTIF(Invoices!AM:AN,A1208),0),"Not Available")))))))))))))))</f>
        <v>0.99</v>
      </c>
    </row>
    <row r="1209" spans="1:5" ht="13" x14ac:dyDescent="0.15">
      <c r="A1209" s="6" t="s">
        <v>2439</v>
      </c>
      <c r="B1209" s="6" t="s">
        <v>1249</v>
      </c>
      <c r="C1209" s="6" t="s">
        <v>1250</v>
      </c>
      <c r="D1209" s="6" t="s">
        <v>1251</v>
      </c>
      <c r="E1209" t="str">
        <f>IF(COUNTIF(Invoices!K:L,A1209)&lt;&gt;0,IF(COUNTIF(Invoices!K:L,A1209)&lt;&gt;0,SUMIF(Invoices!K:L,A1209,Invoices!L:L)/COUNTIF(Invoices!K:L,A1209),0),IF(COUNTIF(Invoices!M:N,A1209)&lt;&gt;0,IF(COUNTIF(Invoices!M:N,A1209)&lt;&gt;0,SUMIF(Invoices!M:N,A1209,Invoices!N:N)/COUNTIF(Invoices!M:N,A1209),0),IF(COUNTIF(Invoices!O:P,A1209)&lt;&gt;0,IF(COUNTIF(Invoices!O:P,A1209)&lt;&gt;0,SUMIF(Invoices!O:P,A1209,Invoices!P:P)/COUNTIF(Invoices!O:P,A1209),0),IF(COUNTIF(Invoices!Q:R,A1209)&lt;&gt;0,IF(COUNTIF(Invoices!Q:R,A1209)&lt;&gt;0,SUMIF(Invoices!Q:R,A1209,Invoices!R:R)/COUNTIF(Invoices!Q:R,A1209),0),IF(COUNTIF(Invoices!S:T,A1209)&lt;&gt;0,IF(COUNTIF(Invoices!S:T,A1209)&lt;&gt;0,SUMIF(Invoices!S:T,A1209,Invoices!T:T)/COUNTIF(Invoices!S:T,A1209),0),IF(COUNTIF(Invoices!U:V,A1209)&lt;&gt;0,IF(COUNTIF(Invoices!U:V,A1209)&lt;&gt;0,SUMIF(Invoices!U:V,A1209,Invoices!V:V)/COUNTIF(Invoices!U:V,A1209),0),IF(COUNTIF(Invoices!W:X,A1209)&lt;&gt;0,IF(COUNTIF(Invoices!W:X,A1209)&lt;&gt;0,SUMIF(Invoices!W:X,A1209,Invoices!X:X)/COUNTIF(Invoices!W:X,A1209),0),IF(COUNTIF(Invoices!Y:Z,A1209)&lt;&gt;0,IF(COUNTIF(Invoices!Y:Z,A1209)&lt;&gt;0,SUMIF(Invoices!Y:Z,A1209,Invoices!Z:Z)/COUNTIF(Invoices!Y:Z,A1209),0),IF(COUNTIF(Invoices!AA:AB,A1209)&lt;&gt;0,IF(COUNTIF(Invoices!AA:AB,A1209)&lt;&gt;0,SUMIF(Invoices!AA:AB,A1209,Invoices!AB:AB)/COUNTIF(Invoices!AA:AB,A1209),0),IF(COUNTIF(Invoices!AC:AD,A1209)&lt;&gt;0,IF(COUNTIF(Invoices!AC:AD,A1209)&lt;&gt;0,SUMIF(Invoices!AC:AD,A1209,Invoices!AD:AD)/COUNTIF(Invoices!AC:AD,A1209),0),IF(COUNTIF(Invoices!AE:AF,A1209)&lt;&gt;0,IF(COUNTIF(Invoices!AE:AF,A1209)&lt;&gt;0,SUMIF(Invoices!AE:AF,A1209,Invoices!AF:AF)/COUNTIF(Invoices!AE:AF,A1209),0),IF(COUNTIF(Invoices!AG:AH,A1209)&lt;&gt;0,IF(COUNTIF(Invoices!AG:AH,A1209)&lt;&gt;0,SUMIF(Invoices!AG:AH,A1209,Invoices!AH:AH)/COUNTIF(Invoices!AG:AH,A1209),0),IF(COUNTIF(Invoices!AI:AJ,A1209)&lt;&gt;0,IF(COUNTIF(Invoices!AI:AJ,A1209)&lt;&gt;0,SUMIF(Invoices!AI:AJ,A1209,Invoices!AJ:AJ)/COUNTIF(Invoices!AI:AJ,A1209),0),IF(COUNTIF(Invoices!AK:AL,A1209)&lt;&gt;0,IF(COUNTIF(Invoices!AK:AL,A1209)&lt;&gt;0,SUMIF(Invoices!AK:AL,A1209,Invoices!AL:AL)/COUNTIF(Invoices!AK:AL,A1209),0),IF(COUNTIF(Invoices!AM:AN,A1209)&lt;&gt;0,IF(COUNTIF(Invoices!AM:AN,A1209)&lt;&gt;0,SUMIF(Invoices!AM:AN,A1209,Invoices!AN:AN)/COUNTIF(Invoices!AM:AN,A1209),0),"Not Available")))))))))))))))</f>
        <v>Not Available</v>
      </c>
    </row>
    <row r="1210" spans="1:5" ht="13" x14ac:dyDescent="0.15">
      <c r="A1210" s="6" t="s">
        <v>2440</v>
      </c>
      <c r="B1210" s="6" t="s">
        <v>1859</v>
      </c>
      <c r="C1210" s="6" t="s">
        <v>2441</v>
      </c>
      <c r="D1210" s="6" t="s">
        <v>1301</v>
      </c>
      <c r="E1210" t="str">
        <f>IF(COUNTIF(Invoices!K:L,A1210)&lt;&gt;0,IF(COUNTIF(Invoices!K:L,A1210)&lt;&gt;0,SUMIF(Invoices!K:L,A1210,Invoices!L:L)/COUNTIF(Invoices!K:L,A1210),0),IF(COUNTIF(Invoices!M:N,A1210)&lt;&gt;0,IF(COUNTIF(Invoices!M:N,A1210)&lt;&gt;0,SUMIF(Invoices!M:N,A1210,Invoices!N:N)/COUNTIF(Invoices!M:N,A1210),0),IF(COUNTIF(Invoices!O:P,A1210)&lt;&gt;0,IF(COUNTIF(Invoices!O:P,A1210)&lt;&gt;0,SUMIF(Invoices!O:P,A1210,Invoices!P:P)/COUNTIF(Invoices!O:P,A1210),0),IF(COUNTIF(Invoices!Q:R,A1210)&lt;&gt;0,IF(COUNTIF(Invoices!Q:R,A1210)&lt;&gt;0,SUMIF(Invoices!Q:R,A1210,Invoices!R:R)/COUNTIF(Invoices!Q:R,A1210),0),IF(COUNTIF(Invoices!S:T,A1210)&lt;&gt;0,IF(COUNTIF(Invoices!S:T,A1210)&lt;&gt;0,SUMIF(Invoices!S:T,A1210,Invoices!T:T)/COUNTIF(Invoices!S:T,A1210),0),IF(COUNTIF(Invoices!U:V,A1210)&lt;&gt;0,IF(COUNTIF(Invoices!U:V,A1210)&lt;&gt;0,SUMIF(Invoices!U:V,A1210,Invoices!V:V)/COUNTIF(Invoices!U:V,A1210),0),IF(COUNTIF(Invoices!W:X,A1210)&lt;&gt;0,IF(COUNTIF(Invoices!W:X,A1210)&lt;&gt;0,SUMIF(Invoices!W:X,A1210,Invoices!X:X)/COUNTIF(Invoices!W:X,A1210),0),IF(COUNTIF(Invoices!Y:Z,A1210)&lt;&gt;0,IF(COUNTIF(Invoices!Y:Z,A1210)&lt;&gt;0,SUMIF(Invoices!Y:Z,A1210,Invoices!Z:Z)/COUNTIF(Invoices!Y:Z,A1210),0),IF(COUNTIF(Invoices!AA:AB,A1210)&lt;&gt;0,IF(COUNTIF(Invoices!AA:AB,A1210)&lt;&gt;0,SUMIF(Invoices!AA:AB,A1210,Invoices!AB:AB)/COUNTIF(Invoices!AA:AB,A1210),0),IF(COUNTIF(Invoices!AC:AD,A1210)&lt;&gt;0,IF(COUNTIF(Invoices!AC:AD,A1210)&lt;&gt;0,SUMIF(Invoices!AC:AD,A1210,Invoices!AD:AD)/COUNTIF(Invoices!AC:AD,A1210),0),IF(COUNTIF(Invoices!AE:AF,A1210)&lt;&gt;0,IF(COUNTIF(Invoices!AE:AF,A1210)&lt;&gt;0,SUMIF(Invoices!AE:AF,A1210,Invoices!AF:AF)/COUNTIF(Invoices!AE:AF,A1210),0),IF(COUNTIF(Invoices!AG:AH,A1210)&lt;&gt;0,IF(COUNTIF(Invoices!AG:AH,A1210)&lt;&gt;0,SUMIF(Invoices!AG:AH,A1210,Invoices!AH:AH)/COUNTIF(Invoices!AG:AH,A1210),0),IF(COUNTIF(Invoices!AI:AJ,A1210)&lt;&gt;0,IF(COUNTIF(Invoices!AI:AJ,A1210)&lt;&gt;0,SUMIF(Invoices!AI:AJ,A1210,Invoices!AJ:AJ)/COUNTIF(Invoices!AI:AJ,A1210),0),IF(COUNTIF(Invoices!AK:AL,A1210)&lt;&gt;0,IF(COUNTIF(Invoices!AK:AL,A1210)&lt;&gt;0,SUMIF(Invoices!AK:AL,A1210,Invoices!AL:AL)/COUNTIF(Invoices!AK:AL,A1210),0),IF(COUNTIF(Invoices!AM:AN,A1210)&lt;&gt;0,IF(COUNTIF(Invoices!AM:AN,A1210)&lt;&gt;0,SUMIF(Invoices!AM:AN,A1210,Invoices!AN:AN)/COUNTIF(Invoices!AM:AN,A1210),0),"Not Available")))))))))))))))</f>
        <v>Not Available</v>
      </c>
    </row>
    <row r="1211" spans="1:5" ht="13" x14ac:dyDescent="0.15">
      <c r="A1211" s="6" t="s">
        <v>2442</v>
      </c>
      <c r="B1211" s="6" t="s">
        <v>562</v>
      </c>
      <c r="C1211" s="6" t="s">
        <v>752</v>
      </c>
      <c r="D1211" s="6" t="s">
        <v>562</v>
      </c>
      <c r="E1211">
        <f ca="1">IF(COUNTIF(Invoices!K:L,A1211)&lt;&gt;0,IF(COUNTIF(Invoices!K:L,A1211)&lt;&gt;0,SUMIF(Invoices!K:L,A1211,Invoices!L:L)/COUNTIF(Invoices!K:L,A1211),0),IF(COUNTIF(Invoices!M:N,A1211)&lt;&gt;0,IF(COUNTIF(Invoices!M:N,A1211)&lt;&gt;0,SUMIF(Invoices!M:N,A1211,Invoices!N:N)/COUNTIF(Invoices!M:N,A1211),0),IF(COUNTIF(Invoices!O:P,A1211)&lt;&gt;0,IF(COUNTIF(Invoices!O:P,A1211)&lt;&gt;0,SUMIF(Invoices!O:P,A1211,Invoices!P:P)/COUNTIF(Invoices!O:P,A1211),0),IF(COUNTIF(Invoices!Q:R,A1211)&lt;&gt;0,IF(COUNTIF(Invoices!Q:R,A1211)&lt;&gt;0,SUMIF(Invoices!Q:R,A1211,Invoices!R:R)/COUNTIF(Invoices!Q:R,A1211),0),IF(COUNTIF(Invoices!S:T,A1211)&lt;&gt;0,IF(COUNTIF(Invoices!S:T,A1211)&lt;&gt;0,SUMIF(Invoices!S:T,A1211,Invoices!T:T)/COUNTIF(Invoices!S:T,A1211),0),IF(COUNTIF(Invoices!U:V,A1211)&lt;&gt;0,IF(COUNTIF(Invoices!U:V,A1211)&lt;&gt;0,SUMIF(Invoices!U:V,A1211,Invoices!V:V)/COUNTIF(Invoices!U:V,A1211),0),IF(COUNTIF(Invoices!W:X,A1211)&lt;&gt;0,IF(COUNTIF(Invoices!W:X,A1211)&lt;&gt;0,SUMIF(Invoices!W:X,A1211,Invoices!X:X)/COUNTIF(Invoices!W:X,A1211),0),IF(COUNTIF(Invoices!Y:Z,A1211)&lt;&gt;0,IF(COUNTIF(Invoices!Y:Z,A1211)&lt;&gt;0,SUMIF(Invoices!Y:Z,A1211,Invoices!Z:Z)/COUNTIF(Invoices!Y:Z,A1211),0),IF(COUNTIF(Invoices!AA:AB,A1211)&lt;&gt;0,IF(COUNTIF(Invoices!AA:AB,A1211)&lt;&gt;0,SUMIF(Invoices!AA:AB,A1211,Invoices!AB:AB)/COUNTIF(Invoices!AA:AB,A1211),0),IF(COUNTIF(Invoices!AC:AD,A1211)&lt;&gt;0,IF(COUNTIF(Invoices!AC:AD,A1211)&lt;&gt;0,SUMIF(Invoices!AC:AD,A1211,Invoices!AD:AD)/COUNTIF(Invoices!AC:AD,A1211),0),IF(COUNTIF(Invoices!AE:AF,A1211)&lt;&gt;0,IF(COUNTIF(Invoices!AE:AF,A1211)&lt;&gt;0,SUMIF(Invoices!AE:AF,A1211,Invoices!AF:AF)/COUNTIF(Invoices!AE:AF,A1211),0),IF(COUNTIF(Invoices!AG:AH,A1211)&lt;&gt;0,IF(COUNTIF(Invoices!AG:AH,A1211)&lt;&gt;0,SUMIF(Invoices!AG:AH,A1211,Invoices!AH:AH)/COUNTIF(Invoices!AG:AH,A1211),0),IF(COUNTIF(Invoices!AI:AJ,A1211)&lt;&gt;0,IF(COUNTIF(Invoices!AI:AJ,A1211)&lt;&gt;0,SUMIF(Invoices!AI:AJ,A1211,Invoices!AJ:AJ)/COUNTIF(Invoices!AI:AJ,A1211),0),IF(COUNTIF(Invoices!AK:AL,A1211)&lt;&gt;0,IF(COUNTIF(Invoices!AK:AL,A1211)&lt;&gt;0,SUMIF(Invoices!AK:AL,A1211,Invoices!AL:AL)/COUNTIF(Invoices!AK:AL,A1211),0),IF(COUNTIF(Invoices!AM:AN,A1211)&lt;&gt;0,IF(COUNTIF(Invoices!AM:AN,A1211)&lt;&gt;0,SUMIF(Invoices!AM:AN,A1211,Invoices!AN:AN)/COUNTIF(Invoices!AM:AN,A1211),0),"Not Available")))))))))))))))</f>
        <v>0.99</v>
      </c>
    </row>
    <row r="1212" spans="1:5" ht="13" x14ac:dyDescent="0.15">
      <c r="A1212" s="6" t="s">
        <v>2443</v>
      </c>
      <c r="B1212" s="6" t="s">
        <v>573</v>
      </c>
      <c r="C1212" s="6" t="s">
        <v>618</v>
      </c>
      <c r="D1212" s="6" t="s">
        <v>574</v>
      </c>
      <c r="E1212">
        <f ca="1">IF(COUNTIF(Invoices!K:L,A1212)&lt;&gt;0,IF(COUNTIF(Invoices!K:L,A1212)&lt;&gt;0,SUMIF(Invoices!K:L,A1212,Invoices!L:L)/COUNTIF(Invoices!K:L,A1212),0),IF(COUNTIF(Invoices!M:N,A1212)&lt;&gt;0,IF(COUNTIF(Invoices!M:N,A1212)&lt;&gt;0,SUMIF(Invoices!M:N,A1212,Invoices!N:N)/COUNTIF(Invoices!M:N,A1212),0),IF(COUNTIF(Invoices!O:P,A1212)&lt;&gt;0,IF(COUNTIF(Invoices!O:P,A1212)&lt;&gt;0,SUMIF(Invoices!O:P,A1212,Invoices!P:P)/COUNTIF(Invoices!O:P,A1212),0),IF(COUNTIF(Invoices!Q:R,A1212)&lt;&gt;0,IF(COUNTIF(Invoices!Q:R,A1212)&lt;&gt;0,SUMIF(Invoices!Q:R,A1212,Invoices!R:R)/COUNTIF(Invoices!Q:R,A1212),0),IF(COUNTIF(Invoices!S:T,A1212)&lt;&gt;0,IF(COUNTIF(Invoices!S:T,A1212)&lt;&gt;0,SUMIF(Invoices!S:T,A1212,Invoices!T:T)/COUNTIF(Invoices!S:T,A1212),0),IF(COUNTIF(Invoices!U:V,A1212)&lt;&gt;0,IF(COUNTIF(Invoices!U:V,A1212)&lt;&gt;0,SUMIF(Invoices!U:V,A1212,Invoices!V:V)/COUNTIF(Invoices!U:V,A1212),0),IF(COUNTIF(Invoices!W:X,A1212)&lt;&gt;0,IF(COUNTIF(Invoices!W:X,A1212)&lt;&gt;0,SUMIF(Invoices!W:X,A1212,Invoices!X:X)/COUNTIF(Invoices!W:X,A1212),0),IF(COUNTIF(Invoices!Y:Z,A1212)&lt;&gt;0,IF(COUNTIF(Invoices!Y:Z,A1212)&lt;&gt;0,SUMIF(Invoices!Y:Z,A1212,Invoices!Z:Z)/COUNTIF(Invoices!Y:Z,A1212),0),IF(COUNTIF(Invoices!AA:AB,A1212)&lt;&gt;0,IF(COUNTIF(Invoices!AA:AB,A1212)&lt;&gt;0,SUMIF(Invoices!AA:AB,A1212,Invoices!AB:AB)/COUNTIF(Invoices!AA:AB,A1212),0),IF(COUNTIF(Invoices!AC:AD,A1212)&lt;&gt;0,IF(COUNTIF(Invoices!AC:AD,A1212)&lt;&gt;0,SUMIF(Invoices!AC:AD,A1212,Invoices!AD:AD)/COUNTIF(Invoices!AC:AD,A1212),0),IF(COUNTIF(Invoices!AE:AF,A1212)&lt;&gt;0,IF(COUNTIF(Invoices!AE:AF,A1212)&lt;&gt;0,SUMIF(Invoices!AE:AF,A1212,Invoices!AF:AF)/COUNTIF(Invoices!AE:AF,A1212),0),IF(COUNTIF(Invoices!AG:AH,A1212)&lt;&gt;0,IF(COUNTIF(Invoices!AG:AH,A1212)&lt;&gt;0,SUMIF(Invoices!AG:AH,A1212,Invoices!AH:AH)/COUNTIF(Invoices!AG:AH,A1212),0),IF(COUNTIF(Invoices!AI:AJ,A1212)&lt;&gt;0,IF(COUNTIF(Invoices!AI:AJ,A1212)&lt;&gt;0,SUMIF(Invoices!AI:AJ,A1212,Invoices!AJ:AJ)/COUNTIF(Invoices!AI:AJ,A1212),0),IF(COUNTIF(Invoices!AK:AL,A1212)&lt;&gt;0,IF(COUNTIF(Invoices!AK:AL,A1212)&lt;&gt;0,SUMIF(Invoices!AK:AL,A1212,Invoices!AL:AL)/COUNTIF(Invoices!AK:AL,A1212),0),IF(COUNTIF(Invoices!AM:AN,A1212)&lt;&gt;0,IF(COUNTIF(Invoices!AM:AN,A1212)&lt;&gt;0,SUMIF(Invoices!AM:AN,A1212,Invoices!AN:AN)/COUNTIF(Invoices!AM:AN,A1212),0),"Not Available")))))))))))))))</f>
        <v>0.98999999999999988</v>
      </c>
    </row>
    <row r="1213" spans="1:5" ht="13" x14ac:dyDescent="0.15">
      <c r="A1213" s="6" t="s">
        <v>2443</v>
      </c>
      <c r="B1213" s="6" t="s">
        <v>806</v>
      </c>
      <c r="C1213" s="6" t="s">
        <v>620</v>
      </c>
      <c r="D1213" s="6" t="s">
        <v>574</v>
      </c>
      <c r="E1213">
        <f ca="1">IF(COUNTIF(Invoices!K:L,A1213)&lt;&gt;0,IF(COUNTIF(Invoices!K:L,A1213)&lt;&gt;0,SUMIF(Invoices!K:L,A1213,Invoices!L:L)/COUNTIF(Invoices!K:L,A1213),0),IF(COUNTIF(Invoices!M:N,A1213)&lt;&gt;0,IF(COUNTIF(Invoices!M:N,A1213)&lt;&gt;0,SUMIF(Invoices!M:N,A1213,Invoices!N:N)/COUNTIF(Invoices!M:N,A1213),0),IF(COUNTIF(Invoices!O:P,A1213)&lt;&gt;0,IF(COUNTIF(Invoices!O:P,A1213)&lt;&gt;0,SUMIF(Invoices!O:P,A1213,Invoices!P:P)/COUNTIF(Invoices!O:P,A1213),0),IF(COUNTIF(Invoices!Q:R,A1213)&lt;&gt;0,IF(COUNTIF(Invoices!Q:R,A1213)&lt;&gt;0,SUMIF(Invoices!Q:R,A1213,Invoices!R:R)/COUNTIF(Invoices!Q:R,A1213),0),IF(COUNTIF(Invoices!S:T,A1213)&lt;&gt;0,IF(COUNTIF(Invoices!S:T,A1213)&lt;&gt;0,SUMIF(Invoices!S:T,A1213,Invoices!T:T)/COUNTIF(Invoices!S:T,A1213),0),IF(COUNTIF(Invoices!U:V,A1213)&lt;&gt;0,IF(COUNTIF(Invoices!U:V,A1213)&lt;&gt;0,SUMIF(Invoices!U:V,A1213,Invoices!V:V)/COUNTIF(Invoices!U:V,A1213),0),IF(COUNTIF(Invoices!W:X,A1213)&lt;&gt;0,IF(COUNTIF(Invoices!W:X,A1213)&lt;&gt;0,SUMIF(Invoices!W:X,A1213,Invoices!X:X)/COUNTIF(Invoices!W:X,A1213),0),IF(COUNTIF(Invoices!Y:Z,A1213)&lt;&gt;0,IF(COUNTIF(Invoices!Y:Z,A1213)&lt;&gt;0,SUMIF(Invoices!Y:Z,A1213,Invoices!Z:Z)/COUNTIF(Invoices!Y:Z,A1213),0),IF(COUNTIF(Invoices!AA:AB,A1213)&lt;&gt;0,IF(COUNTIF(Invoices!AA:AB,A1213)&lt;&gt;0,SUMIF(Invoices!AA:AB,A1213,Invoices!AB:AB)/COUNTIF(Invoices!AA:AB,A1213),0),IF(COUNTIF(Invoices!AC:AD,A1213)&lt;&gt;0,IF(COUNTIF(Invoices!AC:AD,A1213)&lt;&gt;0,SUMIF(Invoices!AC:AD,A1213,Invoices!AD:AD)/COUNTIF(Invoices!AC:AD,A1213),0),IF(COUNTIF(Invoices!AE:AF,A1213)&lt;&gt;0,IF(COUNTIF(Invoices!AE:AF,A1213)&lt;&gt;0,SUMIF(Invoices!AE:AF,A1213,Invoices!AF:AF)/COUNTIF(Invoices!AE:AF,A1213),0),IF(COUNTIF(Invoices!AG:AH,A1213)&lt;&gt;0,IF(COUNTIF(Invoices!AG:AH,A1213)&lt;&gt;0,SUMIF(Invoices!AG:AH,A1213,Invoices!AH:AH)/COUNTIF(Invoices!AG:AH,A1213),0),IF(COUNTIF(Invoices!AI:AJ,A1213)&lt;&gt;0,IF(COUNTIF(Invoices!AI:AJ,A1213)&lt;&gt;0,SUMIF(Invoices!AI:AJ,A1213,Invoices!AJ:AJ)/COUNTIF(Invoices!AI:AJ,A1213),0),IF(COUNTIF(Invoices!AK:AL,A1213)&lt;&gt;0,IF(COUNTIF(Invoices!AK:AL,A1213)&lt;&gt;0,SUMIF(Invoices!AK:AL,A1213,Invoices!AL:AL)/COUNTIF(Invoices!AK:AL,A1213),0),IF(COUNTIF(Invoices!AM:AN,A1213)&lt;&gt;0,IF(COUNTIF(Invoices!AM:AN,A1213)&lt;&gt;0,SUMIF(Invoices!AM:AN,A1213,Invoices!AN:AN)/COUNTIF(Invoices!AM:AN,A1213),0),"Not Available")))))))))))))))</f>
        <v>0.98999999999999988</v>
      </c>
    </row>
    <row r="1214" spans="1:5" ht="13" x14ac:dyDescent="0.15">
      <c r="A1214" s="6" t="s">
        <v>2443</v>
      </c>
      <c r="C1214" s="6" t="s">
        <v>621</v>
      </c>
      <c r="D1214" s="6" t="s">
        <v>574</v>
      </c>
      <c r="E1214">
        <f ca="1">IF(COUNTIF(Invoices!K:L,A1214)&lt;&gt;0,IF(COUNTIF(Invoices!K:L,A1214)&lt;&gt;0,SUMIF(Invoices!K:L,A1214,Invoices!L:L)/COUNTIF(Invoices!K:L,A1214),0),IF(COUNTIF(Invoices!M:N,A1214)&lt;&gt;0,IF(COUNTIF(Invoices!M:N,A1214)&lt;&gt;0,SUMIF(Invoices!M:N,A1214,Invoices!N:N)/COUNTIF(Invoices!M:N,A1214),0),IF(COUNTIF(Invoices!O:P,A1214)&lt;&gt;0,IF(COUNTIF(Invoices!O:P,A1214)&lt;&gt;0,SUMIF(Invoices!O:P,A1214,Invoices!P:P)/COUNTIF(Invoices!O:P,A1214),0),IF(COUNTIF(Invoices!Q:R,A1214)&lt;&gt;0,IF(COUNTIF(Invoices!Q:R,A1214)&lt;&gt;0,SUMIF(Invoices!Q:R,A1214,Invoices!R:R)/COUNTIF(Invoices!Q:R,A1214),0),IF(COUNTIF(Invoices!S:T,A1214)&lt;&gt;0,IF(COUNTIF(Invoices!S:T,A1214)&lt;&gt;0,SUMIF(Invoices!S:T,A1214,Invoices!T:T)/COUNTIF(Invoices!S:T,A1214),0),IF(COUNTIF(Invoices!U:V,A1214)&lt;&gt;0,IF(COUNTIF(Invoices!U:V,A1214)&lt;&gt;0,SUMIF(Invoices!U:V,A1214,Invoices!V:V)/COUNTIF(Invoices!U:V,A1214),0),IF(COUNTIF(Invoices!W:X,A1214)&lt;&gt;0,IF(COUNTIF(Invoices!W:X,A1214)&lt;&gt;0,SUMIF(Invoices!W:X,A1214,Invoices!X:X)/COUNTIF(Invoices!W:X,A1214),0),IF(COUNTIF(Invoices!Y:Z,A1214)&lt;&gt;0,IF(COUNTIF(Invoices!Y:Z,A1214)&lt;&gt;0,SUMIF(Invoices!Y:Z,A1214,Invoices!Z:Z)/COUNTIF(Invoices!Y:Z,A1214),0),IF(COUNTIF(Invoices!AA:AB,A1214)&lt;&gt;0,IF(COUNTIF(Invoices!AA:AB,A1214)&lt;&gt;0,SUMIF(Invoices!AA:AB,A1214,Invoices!AB:AB)/COUNTIF(Invoices!AA:AB,A1214),0),IF(COUNTIF(Invoices!AC:AD,A1214)&lt;&gt;0,IF(COUNTIF(Invoices!AC:AD,A1214)&lt;&gt;0,SUMIF(Invoices!AC:AD,A1214,Invoices!AD:AD)/COUNTIF(Invoices!AC:AD,A1214),0),IF(COUNTIF(Invoices!AE:AF,A1214)&lt;&gt;0,IF(COUNTIF(Invoices!AE:AF,A1214)&lt;&gt;0,SUMIF(Invoices!AE:AF,A1214,Invoices!AF:AF)/COUNTIF(Invoices!AE:AF,A1214),0),IF(COUNTIF(Invoices!AG:AH,A1214)&lt;&gt;0,IF(COUNTIF(Invoices!AG:AH,A1214)&lt;&gt;0,SUMIF(Invoices!AG:AH,A1214,Invoices!AH:AH)/COUNTIF(Invoices!AG:AH,A1214),0),IF(COUNTIF(Invoices!AI:AJ,A1214)&lt;&gt;0,IF(COUNTIF(Invoices!AI:AJ,A1214)&lt;&gt;0,SUMIF(Invoices!AI:AJ,A1214,Invoices!AJ:AJ)/COUNTIF(Invoices!AI:AJ,A1214),0),IF(COUNTIF(Invoices!AK:AL,A1214)&lt;&gt;0,IF(COUNTIF(Invoices!AK:AL,A1214)&lt;&gt;0,SUMIF(Invoices!AK:AL,A1214,Invoices!AL:AL)/COUNTIF(Invoices!AK:AL,A1214),0),IF(COUNTIF(Invoices!AM:AN,A1214)&lt;&gt;0,IF(COUNTIF(Invoices!AM:AN,A1214)&lt;&gt;0,SUMIF(Invoices!AM:AN,A1214,Invoices!AN:AN)/COUNTIF(Invoices!AM:AN,A1214),0),"Not Available")))))))))))))))</f>
        <v>0.98999999999999988</v>
      </c>
    </row>
    <row r="1215" spans="1:5" ht="13" x14ac:dyDescent="0.15">
      <c r="A1215" s="6" t="s">
        <v>2443</v>
      </c>
      <c r="B1215" s="6" t="s">
        <v>573</v>
      </c>
      <c r="C1215" s="6" t="s">
        <v>1999</v>
      </c>
      <c r="D1215" s="6" t="s">
        <v>574</v>
      </c>
      <c r="E1215">
        <f ca="1">IF(COUNTIF(Invoices!K:L,A1215)&lt;&gt;0,IF(COUNTIF(Invoices!K:L,A1215)&lt;&gt;0,SUMIF(Invoices!K:L,A1215,Invoices!L:L)/COUNTIF(Invoices!K:L,A1215),0),IF(COUNTIF(Invoices!M:N,A1215)&lt;&gt;0,IF(COUNTIF(Invoices!M:N,A1215)&lt;&gt;0,SUMIF(Invoices!M:N,A1215,Invoices!N:N)/COUNTIF(Invoices!M:N,A1215),0),IF(COUNTIF(Invoices!O:P,A1215)&lt;&gt;0,IF(COUNTIF(Invoices!O:P,A1215)&lt;&gt;0,SUMIF(Invoices!O:P,A1215,Invoices!P:P)/COUNTIF(Invoices!O:P,A1215),0),IF(COUNTIF(Invoices!Q:R,A1215)&lt;&gt;0,IF(COUNTIF(Invoices!Q:R,A1215)&lt;&gt;0,SUMIF(Invoices!Q:R,A1215,Invoices!R:R)/COUNTIF(Invoices!Q:R,A1215),0),IF(COUNTIF(Invoices!S:T,A1215)&lt;&gt;0,IF(COUNTIF(Invoices!S:T,A1215)&lt;&gt;0,SUMIF(Invoices!S:T,A1215,Invoices!T:T)/COUNTIF(Invoices!S:T,A1215),0),IF(COUNTIF(Invoices!U:V,A1215)&lt;&gt;0,IF(COUNTIF(Invoices!U:V,A1215)&lt;&gt;0,SUMIF(Invoices!U:V,A1215,Invoices!V:V)/COUNTIF(Invoices!U:V,A1215),0),IF(COUNTIF(Invoices!W:X,A1215)&lt;&gt;0,IF(COUNTIF(Invoices!W:X,A1215)&lt;&gt;0,SUMIF(Invoices!W:X,A1215,Invoices!X:X)/COUNTIF(Invoices!W:X,A1215),0),IF(COUNTIF(Invoices!Y:Z,A1215)&lt;&gt;0,IF(COUNTIF(Invoices!Y:Z,A1215)&lt;&gt;0,SUMIF(Invoices!Y:Z,A1215,Invoices!Z:Z)/COUNTIF(Invoices!Y:Z,A1215),0),IF(COUNTIF(Invoices!AA:AB,A1215)&lt;&gt;0,IF(COUNTIF(Invoices!AA:AB,A1215)&lt;&gt;0,SUMIF(Invoices!AA:AB,A1215,Invoices!AB:AB)/COUNTIF(Invoices!AA:AB,A1215),0),IF(COUNTIF(Invoices!AC:AD,A1215)&lt;&gt;0,IF(COUNTIF(Invoices!AC:AD,A1215)&lt;&gt;0,SUMIF(Invoices!AC:AD,A1215,Invoices!AD:AD)/COUNTIF(Invoices!AC:AD,A1215),0),IF(COUNTIF(Invoices!AE:AF,A1215)&lt;&gt;0,IF(COUNTIF(Invoices!AE:AF,A1215)&lt;&gt;0,SUMIF(Invoices!AE:AF,A1215,Invoices!AF:AF)/COUNTIF(Invoices!AE:AF,A1215),0),IF(COUNTIF(Invoices!AG:AH,A1215)&lt;&gt;0,IF(COUNTIF(Invoices!AG:AH,A1215)&lt;&gt;0,SUMIF(Invoices!AG:AH,A1215,Invoices!AH:AH)/COUNTIF(Invoices!AG:AH,A1215),0),IF(COUNTIF(Invoices!AI:AJ,A1215)&lt;&gt;0,IF(COUNTIF(Invoices!AI:AJ,A1215)&lt;&gt;0,SUMIF(Invoices!AI:AJ,A1215,Invoices!AJ:AJ)/COUNTIF(Invoices!AI:AJ,A1215),0),IF(COUNTIF(Invoices!AK:AL,A1215)&lt;&gt;0,IF(COUNTIF(Invoices!AK:AL,A1215)&lt;&gt;0,SUMIF(Invoices!AK:AL,A1215,Invoices!AL:AL)/COUNTIF(Invoices!AK:AL,A1215),0),IF(COUNTIF(Invoices!AM:AN,A1215)&lt;&gt;0,IF(COUNTIF(Invoices!AM:AN,A1215)&lt;&gt;0,SUMIF(Invoices!AM:AN,A1215,Invoices!AN:AN)/COUNTIF(Invoices!AM:AN,A1215),0),"Not Available")))))))))))))))</f>
        <v>0.98999999999999988</v>
      </c>
    </row>
    <row r="1216" spans="1:5" ht="13" x14ac:dyDescent="0.15">
      <c r="A1216" s="6" t="s">
        <v>2443</v>
      </c>
      <c r="B1216" s="6" t="s">
        <v>573</v>
      </c>
      <c r="C1216" s="6" t="s">
        <v>645</v>
      </c>
      <c r="D1216" s="6" t="s">
        <v>574</v>
      </c>
      <c r="E1216">
        <f ca="1">IF(COUNTIF(Invoices!K:L,A1216)&lt;&gt;0,IF(COUNTIF(Invoices!K:L,A1216)&lt;&gt;0,SUMIF(Invoices!K:L,A1216,Invoices!L:L)/COUNTIF(Invoices!K:L,A1216),0),IF(COUNTIF(Invoices!M:N,A1216)&lt;&gt;0,IF(COUNTIF(Invoices!M:N,A1216)&lt;&gt;0,SUMIF(Invoices!M:N,A1216,Invoices!N:N)/COUNTIF(Invoices!M:N,A1216),0),IF(COUNTIF(Invoices!O:P,A1216)&lt;&gt;0,IF(COUNTIF(Invoices!O:P,A1216)&lt;&gt;0,SUMIF(Invoices!O:P,A1216,Invoices!P:P)/COUNTIF(Invoices!O:P,A1216),0),IF(COUNTIF(Invoices!Q:R,A1216)&lt;&gt;0,IF(COUNTIF(Invoices!Q:R,A1216)&lt;&gt;0,SUMIF(Invoices!Q:R,A1216,Invoices!R:R)/COUNTIF(Invoices!Q:R,A1216),0),IF(COUNTIF(Invoices!S:T,A1216)&lt;&gt;0,IF(COUNTIF(Invoices!S:T,A1216)&lt;&gt;0,SUMIF(Invoices!S:T,A1216,Invoices!T:T)/COUNTIF(Invoices!S:T,A1216),0),IF(COUNTIF(Invoices!U:V,A1216)&lt;&gt;0,IF(COUNTIF(Invoices!U:V,A1216)&lt;&gt;0,SUMIF(Invoices!U:V,A1216,Invoices!V:V)/COUNTIF(Invoices!U:V,A1216),0),IF(COUNTIF(Invoices!W:X,A1216)&lt;&gt;0,IF(COUNTIF(Invoices!W:X,A1216)&lt;&gt;0,SUMIF(Invoices!W:X,A1216,Invoices!X:X)/COUNTIF(Invoices!W:X,A1216),0),IF(COUNTIF(Invoices!Y:Z,A1216)&lt;&gt;0,IF(COUNTIF(Invoices!Y:Z,A1216)&lt;&gt;0,SUMIF(Invoices!Y:Z,A1216,Invoices!Z:Z)/COUNTIF(Invoices!Y:Z,A1216),0),IF(COUNTIF(Invoices!AA:AB,A1216)&lt;&gt;0,IF(COUNTIF(Invoices!AA:AB,A1216)&lt;&gt;0,SUMIF(Invoices!AA:AB,A1216,Invoices!AB:AB)/COUNTIF(Invoices!AA:AB,A1216),0),IF(COUNTIF(Invoices!AC:AD,A1216)&lt;&gt;0,IF(COUNTIF(Invoices!AC:AD,A1216)&lt;&gt;0,SUMIF(Invoices!AC:AD,A1216,Invoices!AD:AD)/COUNTIF(Invoices!AC:AD,A1216),0),IF(COUNTIF(Invoices!AE:AF,A1216)&lt;&gt;0,IF(COUNTIF(Invoices!AE:AF,A1216)&lt;&gt;0,SUMIF(Invoices!AE:AF,A1216,Invoices!AF:AF)/COUNTIF(Invoices!AE:AF,A1216),0),IF(COUNTIF(Invoices!AG:AH,A1216)&lt;&gt;0,IF(COUNTIF(Invoices!AG:AH,A1216)&lt;&gt;0,SUMIF(Invoices!AG:AH,A1216,Invoices!AH:AH)/COUNTIF(Invoices!AG:AH,A1216),0),IF(COUNTIF(Invoices!AI:AJ,A1216)&lt;&gt;0,IF(COUNTIF(Invoices!AI:AJ,A1216)&lt;&gt;0,SUMIF(Invoices!AI:AJ,A1216,Invoices!AJ:AJ)/COUNTIF(Invoices!AI:AJ,A1216),0),IF(COUNTIF(Invoices!AK:AL,A1216)&lt;&gt;0,IF(COUNTIF(Invoices!AK:AL,A1216)&lt;&gt;0,SUMIF(Invoices!AK:AL,A1216,Invoices!AL:AL)/COUNTIF(Invoices!AK:AL,A1216),0),IF(COUNTIF(Invoices!AM:AN,A1216)&lt;&gt;0,IF(COUNTIF(Invoices!AM:AN,A1216)&lt;&gt;0,SUMIF(Invoices!AM:AN,A1216,Invoices!AN:AN)/COUNTIF(Invoices!AM:AN,A1216),0),"Not Available")))))))))))))))</f>
        <v>0.98999999999999988</v>
      </c>
    </row>
    <row r="1217" spans="1:5" ht="13" x14ac:dyDescent="0.15">
      <c r="A1217" s="6" t="s">
        <v>2444</v>
      </c>
      <c r="C1217" s="6" t="s">
        <v>1443</v>
      </c>
      <c r="D1217" s="6" t="s">
        <v>574</v>
      </c>
      <c r="E1217" t="str">
        <f>IF(COUNTIF(Invoices!K:L,A1217)&lt;&gt;0,IF(COUNTIF(Invoices!K:L,A1217)&lt;&gt;0,SUMIF(Invoices!K:L,A1217,Invoices!L:L)/COUNTIF(Invoices!K:L,A1217),0),IF(COUNTIF(Invoices!M:N,A1217)&lt;&gt;0,IF(COUNTIF(Invoices!M:N,A1217)&lt;&gt;0,SUMIF(Invoices!M:N,A1217,Invoices!N:N)/COUNTIF(Invoices!M:N,A1217),0),IF(COUNTIF(Invoices!O:P,A1217)&lt;&gt;0,IF(COUNTIF(Invoices!O:P,A1217)&lt;&gt;0,SUMIF(Invoices!O:P,A1217,Invoices!P:P)/COUNTIF(Invoices!O:P,A1217),0),IF(COUNTIF(Invoices!Q:R,A1217)&lt;&gt;0,IF(COUNTIF(Invoices!Q:R,A1217)&lt;&gt;0,SUMIF(Invoices!Q:R,A1217,Invoices!R:R)/COUNTIF(Invoices!Q:R,A1217),0),IF(COUNTIF(Invoices!S:T,A1217)&lt;&gt;0,IF(COUNTIF(Invoices!S:T,A1217)&lt;&gt;0,SUMIF(Invoices!S:T,A1217,Invoices!T:T)/COUNTIF(Invoices!S:T,A1217),0),IF(COUNTIF(Invoices!U:V,A1217)&lt;&gt;0,IF(COUNTIF(Invoices!U:V,A1217)&lt;&gt;0,SUMIF(Invoices!U:V,A1217,Invoices!V:V)/COUNTIF(Invoices!U:V,A1217),0),IF(COUNTIF(Invoices!W:X,A1217)&lt;&gt;0,IF(COUNTIF(Invoices!W:X,A1217)&lt;&gt;0,SUMIF(Invoices!W:X,A1217,Invoices!X:X)/COUNTIF(Invoices!W:X,A1217),0),IF(COUNTIF(Invoices!Y:Z,A1217)&lt;&gt;0,IF(COUNTIF(Invoices!Y:Z,A1217)&lt;&gt;0,SUMIF(Invoices!Y:Z,A1217,Invoices!Z:Z)/COUNTIF(Invoices!Y:Z,A1217),0),IF(COUNTIF(Invoices!AA:AB,A1217)&lt;&gt;0,IF(COUNTIF(Invoices!AA:AB,A1217)&lt;&gt;0,SUMIF(Invoices!AA:AB,A1217,Invoices!AB:AB)/COUNTIF(Invoices!AA:AB,A1217),0),IF(COUNTIF(Invoices!AC:AD,A1217)&lt;&gt;0,IF(COUNTIF(Invoices!AC:AD,A1217)&lt;&gt;0,SUMIF(Invoices!AC:AD,A1217,Invoices!AD:AD)/COUNTIF(Invoices!AC:AD,A1217),0),IF(COUNTIF(Invoices!AE:AF,A1217)&lt;&gt;0,IF(COUNTIF(Invoices!AE:AF,A1217)&lt;&gt;0,SUMIF(Invoices!AE:AF,A1217,Invoices!AF:AF)/COUNTIF(Invoices!AE:AF,A1217),0),IF(COUNTIF(Invoices!AG:AH,A1217)&lt;&gt;0,IF(COUNTIF(Invoices!AG:AH,A1217)&lt;&gt;0,SUMIF(Invoices!AG:AH,A1217,Invoices!AH:AH)/COUNTIF(Invoices!AG:AH,A1217),0),IF(COUNTIF(Invoices!AI:AJ,A1217)&lt;&gt;0,IF(COUNTIF(Invoices!AI:AJ,A1217)&lt;&gt;0,SUMIF(Invoices!AI:AJ,A1217,Invoices!AJ:AJ)/COUNTIF(Invoices!AI:AJ,A1217),0),IF(COUNTIF(Invoices!AK:AL,A1217)&lt;&gt;0,IF(COUNTIF(Invoices!AK:AL,A1217)&lt;&gt;0,SUMIF(Invoices!AK:AL,A1217,Invoices!AL:AL)/COUNTIF(Invoices!AK:AL,A1217),0),IF(COUNTIF(Invoices!AM:AN,A1217)&lt;&gt;0,IF(COUNTIF(Invoices!AM:AN,A1217)&lt;&gt;0,SUMIF(Invoices!AM:AN,A1217,Invoices!AN:AN)/COUNTIF(Invoices!AM:AN,A1217),0),"Not Available")))))))))))))))</f>
        <v>Not Available</v>
      </c>
    </row>
    <row r="1218" spans="1:5" ht="13" x14ac:dyDescent="0.15">
      <c r="A1218" s="6" t="s">
        <v>2445</v>
      </c>
      <c r="C1218" s="6" t="s">
        <v>1391</v>
      </c>
      <c r="D1218" s="6" t="s">
        <v>673</v>
      </c>
      <c r="E1218">
        <f ca="1">IF(COUNTIF(Invoices!K:L,A1218)&lt;&gt;0,IF(COUNTIF(Invoices!K:L,A1218)&lt;&gt;0,SUMIF(Invoices!K:L,A1218,Invoices!L:L)/COUNTIF(Invoices!K:L,A1218),0),IF(COUNTIF(Invoices!M:N,A1218)&lt;&gt;0,IF(COUNTIF(Invoices!M:N,A1218)&lt;&gt;0,SUMIF(Invoices!M:N,A1218,Invoices!N:N)/COUNTIF(Invoices!M:N,A1218),0),IF(COUNTIF(Invoices!O:P,A1218)&lt;&gt;0,IF(COUNTIF(Invoices!O:P,A1218)&lt;&gt;0,SUMIF(Invoices!O:P,A1218,Invoices!P:P)/COUNTIF(Invoices!O:P,A1218),0),IF(COUNTIF(Invoices!Q:R,A1218)&lt;&gt;0,IF(COUNTIF(Invoices!Q:R,A1218)&lt;&gt;0,SUMIF(Invoices!Q:R,A1218,Invoices!R:R)/COUNTIF(Invoices!Q:R,A1218),0),IF(COUNTIF(Invoices!S:T,A1218)&lt;&gt;0,IF(COUNTIF(Invoices!S:T,A1218)&lt;&gt;0,SUMIF(Invoices!S:T,A1218,Invoices!T:T)/COUNTIF(Invoices!S:T,A1218),0),IF(COUNTIF(Invoices!U:V,A1218)&lt;&gt;0,IF(COUNTIF(Invoices!U:V,A1218)&lt;&gt;0,SUMIF(Invoices!U:V,A1218,Invoices!V:V)/COUNTIF(Invoices!U:V,A1218),0),IF(COUNTIF(Invoices!W:X,A1218)&lt;&gt;0,IF(COUNTIF(Invoices!W:X,A1218)&lt;&gt;0,SUMIF(Invoices!W:X,A1218,Invoices!X:X)/COUNTIF(Invoices!W:X,A1218),0),IF(COUNTIF(Invoices!Y:Z,A1218)&lt;&gt;0,IF(COUNTIF(Invoices!Y:Z,A1218)&lt;&gt;0,SUMIF(Invoices!Y:Z,A1218,Invoices!Z:Z)/COUNTIF(Invoices!Y:Z,A1218),0),IF(COUNTIF(Invoices!AA:AB,A1218)&lt;&gt;0,IF(COUNTIF(Invoices!AA:AB,A1218)&lt;&gt;0,SUMIF(Invoices!AA:AB,A1218,Invoices!AB:AB)/COUNTIF(Invoices!AA:AB,A1218),0),IF(COUNTIF(Invoices!AC:AD,A1218)&lt;&gt;0,IF(COUNTIF(Invoices!AC:AD,A1218)&lt;&gt;0,SUMIF(Invoices!AC:AD,A1218,Invoices!AD:AD)/COUNTIF(Invoices!AC:AD,A1218),0),IF(COUNTIF(Invoices!AE:AF,A1218)&lt;&gt;0,IF(COUNTIF(Invoices!AE:AF,A1218)&lt;&gt;0,SUMIF(Invoices!AE:AF,A1218,Invoices!AF:AF)/COUNTIF(Invoices!AE:AF,A1218),0),IF(COUNTIF(Invoices!AG:AH,A1218)&lt;&gt;0,IF(COUNTIF(Invoices!AG:AH,A1218)&lt;&gt;0,SUMIF(Invoices!AG:AH,A1218,Invoices!AH:AH)/COUNTIF(Invoices!AG:AH,A1218),0),IF(COUNTIF(Invoices!AI:AJ,A1218)&lt;&gt;0,IF(COUNTIF(Invoices!AI:AJ,A1218)&lt;&gt;0,SUMIF(Invoices!AI:AJ,A1218,Invoices!AJ:AJ)/COUNTIF(Invoices!AI:AJ,A1218),0),IF(COUNTIF(Invoices!AK:AL,A1218)&lt;&gt;0,IF(COUNTIF(Invoices!AK:AL,A1218)&lt;&gt;0,SUMIF(Invoices!AK:AL,A1218,Invoices!AL:AL)/COUNTIF(Invoices!AK:AL,A1218),0),IF(COUNTIF(Invoices!AM:AN,A1218)&lt;&gt;0,IF(COUNTIF(Invoices!AM:AN,A1218)&lt;&gt;0,SUMIF(Invoices!AM:AN,A1218,Invoices!AN:AN)/COUNTIF(Invoices!AM:AN,A1218),0),"Not Available")))))))))))))))</f>
        <v>1.99</v>
      </c>
    </row>
    <row r="1219" spans="1:5" ht="13" x14ac:dyDescent="0.15">
      <c r="A1219" s="6" t="s">
        <v>2446</v>
      </c>
      <c r="B1219" s="6" t="s">
        <v>912</v>
      </c>
      <c r="C1219" s="6" t="s">
        <v>913</v>
      </c>
      <c r="D1219" s="6" t="s">
        <v>912</v>
      </c>
      <c r="E1219" t="str">
        <f>IF(COUNTIF(Invoices!K:L,A1219)&lt;&gt;0,IF(COUNTIF(Invoices!K:L,A1219)&lt;&gt;0,SUMIF(Invoices!K:L,A1219,Invoices!L:L)/COUNTIF(Invoices!K:L,A1219),0),IF(COUNTIF(Invoices!M:N,A1219)&lt;&gt;0,IF(COUNTIF(Invoices!M:N,A1219)&lt;&gt;0,SUMIF(Invoices!M:N,A1219,Invoices!N:N)/COUNTIF(Invoices!M:N,A1219),0),IF(COUNTIF(Invoices!O:P,A1219)&lt;&gt;0,IF(COUNTIF(Invoices!O:P,A1219)&lt;&gt;0,SUMIF(Invoices!O:P,A1219,Invoices!P:P)/COUNTIF(Invoices!O:P,A1219),0),IF(COUNTIF(Invoices!Q:R,A1219)&lt;&gt;0,IF(COUNTIF(Invoices!Q:R,A1219)&lt;&gt;0,SUMIF(Invoices!Q:R,A1219,Invoices!R:R)/COUNTIF(Invoices!Q:R,A1219),0),IF(COUNTIF(Invoices!S:T,A1219)&lt;&gt;0,IF(COUNTIF(Invoices!S:T,A1219)&lt;&gt;0,SUMIF(Invoices!S:T,A1219,Invoices!T:T)/COUNTIF(Invoices!S:T,A1219),0),IF(COUNTIF(Invoices!U:V,A1219)&lt;&gt;0,IF(COUNTIF(Invoices!U:V,A1219)&lt;&gt;0,SUMIF(Invoices!U:V,A1219,Invoices!V:V)/COUNTIF(Invoices!U:V,A1219),0),IF(COUNTIF(Invoices!W:X,A1219)&lt;&gt;0,IF(COUNTIF(Invoices!W:X,A1219)&lt;&gt;0,SUMIF(Invoices!W:X,A1219,Invoices!X:X)/COUNTIF(Invoices!W:X,A1219),0),IF(COUNTIF(Invoices!Y:Z,A1219)&lt;&gt;0,IF(COUNTIF(Invoices!Y:Z,A1219)&lt;&gt;0,SUMIF(Invoices!Y:Z,A1219,Invoices!Z:Z)/COUNTIF(Invoices!Y:Z,A1219),0),IF(COUNTIF(Invoices!AA:AB,A1219)&lt;&gt;0,IF(COUNTIF(Invoices!AA:AB,A1219)&lt;&gt;0,SUMIF(Invoices!AA:AB,A1219,Invoices!AB:AB)/COUNTIF(Invoices!AA:AB,A1219),0),IF(COUNTIF(Invoices!AC:AD,A1219)&lt;&gt;0,IF(COUNTIF(Invoices!AC:AD,A1219)&lt;&gt;0,SUMIF(Invoices!AC:AD,A1219,Invoices!AD:AD)/COUNTIF(Invoices!AC:AD,A1219),0),IF(COUNTIF(Invoices!AE:AF,A1219)&lt;&gt;0,IF(COUNTIF(Invoices!AE:AF,A1219)&lt;&gt;0,SUMIF(Invoices!AE:AF,A1219,Invoices!AF:AF)/COUNTIF(Invoices!AE:AF,A1219),0),IF(COUNTIF(Invoices!AG:AH,A1219)&lt;&gt;0,IF(COUNTIF(Invoices!AG:AH,A1219)&lt;&gt;0,SUMIF(Invoices!AG:AH,A1219,Invoices!AH:AH)/COUNTIF(Invoices!AG:AH,A1219),0),IF(COUNTIF(Invoices!AI:AJ,A1219)&lt;&gt;0,IF(COUNTIF(Invoices!AI:AJ,A1219)&lt;&gt;0,SUMIF(Invoices!AI:AJ,A1219,Invoices!AJ:AJ)/COUNTIF(Invoices!AI:AJ,A1219),0),IF(COUNTIF(Invoices!AK:AL,A1219)&lt;&gt;0,IF(COUNTIF(Invoices!AK:AL,A1219)&lt;&gt;0,SUMIF(Invoices!AK:AL,A1219,Invoices!AL:AL)/COUNTIF(Invoices!AK:AL,A1219),0),IF(COUNTIF(Invoices!AM:AN,A1219)&lt;&gt;0,IF(COUNTIF(Invoices!AM:AN,A1219)&lt;&gt;0,SUMIF(Invoices!AM:AN,A1219,Invoices!AN:AN)/COUNTIF(Invoices!AM:AN,A1219),0),"Not Available")))))))))))))))</f>
        <v>Not Available</v>
      </c>
    </row>
    <row r="1220" spans="1:5" ht="13" x14ac:dyDescent="0.15">
      <c r="A1220" s="6" t="s">
        <v>2447</v>
      </c>
      <c r="B1220" s="6" t="s">
        <v>2448</v>
      </c>
      <c r="C1220" s="6" t="s">
        <v>713</v>
      </c>
      <c r="D1220" s="6" t="s">
        <v>714</v>
      </c>
      <c r="E1220" t="str">
        <f>IF(COUNTIF(Invoices!K:L,A1220)&lt;&gt;0,IF(COUNTIF(Invoices!K:L,A1220)&lt;&gt;0,SUMIF(Invoices!K:L,A1220,Invoices!L:L)/COUNTIF(Invoices!K:L,A1220),0),IF(COUNTIF(Invoices!M:N,A1220)&lt;&gt;0,IF(COUNTIF(Invoices!M:N,A1220)&lt;&gt;0,SUMIF(Invoices!M:N,A1220,Invoices!N:N)/COUNTIF(Invoices!M:N,A1220),0),IF(COUNTIF(Invoices!O:P,A1220)&lt;&gt;0,IF(COUNTIF(Invoices!O:P,A1220)&lt;&gt;0,SUMIF(Invoices!O:P,A1220,Invoices!P:P)/COUNTIF(Invoices!O:P,A1220),0),IF(COUNTIF(Invoices!Q:R,A1220)&lt;&gt;0,IF(COUNTIF(Invoices!Q:R,A1220)&lt;&gt;0,SUMIF(Invoices!Q:R,A1220,Invoices!R:R)/COUNTIF(Invoices!Q:R,A1220),0),IF(COUNTIF(Invoices!S:T,A1220)&lt;&gt;0,IF(COUNTIF(Invoices!S:T,A1220)&lt;&gt;0,SUMIF(Invoices!S:T,A1220,Invoices!T:T)/COUNTIF(Invoices!S:T,A1220),0),IF(COUNTIF(Invoices!U:V,A1220)&lt;&gt;0,IF(COUNTIF(Invoices!U:V,A1220)&lt;&gt;0,SUMIF(Invoices!U:V,A1220,Invoices!V:V)/COUNTIF(Invoices!U:V,A1220),0),IF(COUNTIF(Invoices!W:X,A1220)&lt;&gt;0,IF(COUNTIF(Invoices!W:X,A1220)&lt;&gt;0,SUMIF(Invoices!W:X,A1220,Invoices!X:X)/COUNTIF(Invoices!W:X,A1220),0),IF(COUNTIF(Invoices!Y:Z,A1220)&lt;&gt;0,IF(COUNTIF(Invoices!Y:Z,A1220)&lt;&gt;0,SUMIF(Invoices!Y:Z,A1220,Invoices!Z:Z)/COUNTIF(Invoices!Y:Z,A1220),0),IF(COUNTIF(Invoices!AA:AB,A1220)&lt;&gt;0,IF(COUNTIF(Invoices!AA:AB,A1220)&lt;&gt;0,SUMIF(Invoices!AA:AB,A1220,Invoices!AB:AB)/COUNTIF(Invoices!AA:AB,A1220),0),IF(COUNTIF(Invoices!AC:AD,A1220)&lt;&gt;0,IF(COUNTIF(Invoices!AC:AD,A1220)&lt;&gt;0,SUMIF(Invoices!AC:AD,A1220,Invoices!AD:AD)/COUNTIF(Invoices!AC:AD,A1220),0),IF(COUNTIF(Invoices!AE:AF,A1220)&lt;&gt;0,IF(COUNTIF(Invoices!AE:AF,A1220)&lt;&gt;0,SUMIF(Invoices!AE:AF,A1220,Invoices!AF:AF)/COUNTIF(Invoices!AE:AF,A1220),0),IF(COUNTIF(Invoices!AG:AH,A1220)&lt;&gt;0,IF(COUNTIF(Invoices!AG:AH,A1220)&lt;&gt;0,SUMIF(Invoices!AG:AH,A1220,Invoices!AH:AH)/COUNTIF(Invoices!AG:AH,A1220),0),IF(COUNTIF(Invoices!AI:AJ,A1220)&lt;&gt;0,IF(COUNTIF(Invoices!AI:AJ,A1220)&lt;&gt;0,SUMIF(Invoices!AI:AJ,A1220,Invoices!AJ:AJ)/COUNTIF(Invoices!AI:AJ,A1220),0),IF(COUNTIF(Invoices!AK:AL,A1220)&lt;&gt;0,IF(COUNTIF(Invoices!AK:AL,A1220)&lt;&gt;0,SUMIF(Invoices!AK:AL,A1220,Invoices!AL:AL)/COUNTIF(Invoices!AK:AL,A1220),0),IF(COUNTIF(Invoices!AM:AN,A1220)&lt;&gt;0,IF(COUNTIF(Invoices!AM:AN,A1220)&lt;&gt;0,SUMIF(Invoices!AM:AN,A1220,Invoices!AN:AN)/COUNTIF(Invoices!AM:AN,A1220),0),"Not Available")))))))))))))))</f>
        <v>Not Available</v>
      </c>
    </row>
    <row r="1221" spans="1:5" ht="13" x14ac:dyDescent="0.15">
      <c r="A1221" s="6" t="s">
        <v>2449</v>
      </c>
      <c r="B1221" s="6" t="s">
        <v>904</v>
      </c>
      <c r="C1221" s="6" t="s">
        <v>905</v>
      </c>
      <c r="D1221" s="6" t="s">
        <v>906</v>
      </c>
      <c r="E1221" t="str">
        <f>IF(COUNTIF(Invoices!K:L,A1221)&lt;&gt;0,IF(COUNTIF(Invoices!K:L,A1221)&lt;&gt;0,SUMIF(Invoices!K:L,A1221,Invoices!L:L)/COUNTIF(Invoices!K:L,A1221),0),IF(COUNTIF(Invoices!M:N,A1221)&lt;&gt;0,IF(COUNTIF(Invoices!M:N,A1221)&lt;&gt;0,SUMIF(Invoices!M:N,A1221,Invoices!N:N)/COUNTIF(Invoices!M:N,A1221),0),IF(COUNTIF(Invoices!O:P,A1221)&lt;&gt;0,IF(COUNTIF(Invoices!O:P,A1221)&lt;&gt;0,SUMIF(Invoices!O:P,A1221,Invoices!P:P)/COUNTIF(Invoices!O:P,A1221),0),IF(COUNTIF(Invoices!Q:R,A1221)&lt;&gt;0,IF(COUNTIF(Invoices!Q:R,A1221)&lt;&gt;0,SUMIF(Invoices!Q:R,A1221,Invoices!R:R)/COUNTIF(Invoices!Q:R,A1221),0),IF(COUNTIF(Invoices!S:T,A1221)&lt;&gt;0,IF(COUNTIF(Invoices!S:T,A1221)&lt;&gt;0,SUMIF(Invoices!S:T,A1221,Invoices!T:T)/COUNTIF(Invoices!S:T,A1221),0),IF(COUNTIF(Invoices!U:V,A1221)&lt;&gt;0,IF(COUNTIF(Invoices!U:V,A1221)&lt;&gt;0,SUMIF(Invoices!U:V,A1221,Invoices!V:V)/COUNTIF(Invoices!U:V,A1221),0),IF(COUNTIF(Invoices!W:X,A1221)&lt;&gt;0,IF(COUNTIF(Invoices!W:X,A1221)&lt;&gt;0,SUMIF(Invoices!W:X,A1221,Invoices!X:X)/COUNTIF(Invoices!W:X,A1221),0),IF(COUNTIF(Invoices!Y:Z,A1221)&lt;&gt;0,IF(COUNTIF(Invoices!Y:Z,A1221)&lt;&gt;0,SUMIF(Invoices!Y:Z,A1221,Invoices!Z:Z)/COUNTIF(Invoices!Y:Z,A1221),0),IF(COUNTIF(Invoices!AA:AB,A1221)&lt;&gt;0,IF(COUNTIF(Invoices!AA:AB,A1221)&lt;&gt;0,SUMIF(Invoices!AA:AB,A1221,Invoices!AB:AB)/COUNTIF(Invoices!AA:AB,A1221),0),IF(COUNTIF(Invoices!AC:AD,A1221)&lt;&gt;0,IF(COUNTIF(Invoices!AC:AD,A1221)&lt;&gt;0,SUMIF(Invoices!AC:AD,A1221,Invoices!AD:AD)/COUNTIF(Invoices!AC:AD,A1221),0),IF(COUNTIF(Invoices!AE:AF,A1221)&lt;&gt;0,IF(COUNTIF(Invoices!AE:AF,A1221)&lt;&gt;0,SUMIF(Invoices!AE:AF,A1221,Invoices!AF:AF)/COUNTIF(Invoices!AE:AF,A1221),0),IF(COUNTIF(Invoices!AG:AH,A1221)&lt;&gt;0,IF(COUNTIF(Invoices!AG:AH,A1221)&lt;&gt;0,SUMIF(Invoices!AG:AH,A1221,Invoices!AH:AH)/COUNTIF(Invoices!AG:AH,A1221),0),IF(COUNTIF(Invoices!AI:AJ,A1221)&lt;&gt;0,IF(COUNTIF(Invoices!AI:AJ,A1221)&lt;&gt;0,SUMIF(Invoices!AI:AJ,A1221,Invoices!AJ:AJ)/COUNTIF(Invoices!AI:AJ,A1221),0),IF(COUNTIF(Invoices!AK:AL,A1221)&lt;&gt;0,IF(COUNTIF(Invoices!AK:AL,A1221)&lt;&gt;0,SUMIF(Invoices!AK:AL,A1221,Invoices!AL:AL)/COUNTIF(Invoices!AK:AL,A1221),0),IF(COUNTIF(Invoices!AM:AN,A1221)&lt;&gt;0,IF(COUNTIF(Invoices!AM:AN,A1221)&lt;&gt;0,SUMIF(Invoices!AM:AN,A1221,Invoices!AN:AN)/COUNTIF(Invoices!AM:AN,A1221),0),"Not Available")))))))))))))))</f>
        <v>Not Available</v>
      </c>
    </row>
    <row r="1222" spans="1:5" ht="13" x14ac:dyDescent="0.15">
      <c r="A1222" s="6" t="s">
        <v>2450</v>
      </c>
      <c r="B1222" s="6" t="s">
        <v>2248</v>
      </c>
      <c r="C1222" s="6" t="s">
        <v>1314</v>
      </c>
      <c r="D1222" s="6" t="s">
        <v>1313</v>
      </c>
      <c r="E1222">
        <f ca="1">IF(COUNTIF(Invoices!K:L,A1222)&lt;&gt;0,IF(COUNTIF(Invoices!K:L,A1222)&lt;&gt;0,SUMIF(Invoices!K:L,A1222,Invoices!L:L)/COUNTIF(Invoices!K:L,A1222),0),IF(COUNTIF(Invoices!M:N,A1222)&lt;&gt;0,IF(COUNTIF(Invoices!M:N,A1222)&lt;&gt;0,SUMIF(Invoices!M:N,A1222,Invoices!N:N)/COUNTIF(Invoices!M:N,A1222),0),IF(COUNTIF(Invoices!O:P,A1222)&lt;&gt;0,IF(COUNTIF(Invoices!O:P,A1222)&lt;&gt;0,SUMIF(Invoices!O:P,A1222,Invoices!P:P)/COUNTIF(Invoices!O:P,A1222),0),IF(COUNTIF(Invoices!Q:R,A1222)&lt;&gt;0,IF(COUNTIF(Invoices!Q:R,A1222)&lt;&gt;0,SUMIF(Invoices!Q:R,A1222,Invoices!R:R)/COUNTIF(Invoices!Q:R,A1222),0),IF(COUNTIF(Invoices!S:T,A1222)&lt;&gt;0,IF(COUNTIF(Invoices!S:T,A1222)&lt;&gt;0,SUMIF(Invoices!S:T,A1222,Invoices!T:T)/COUNTIF(Invoices!S:T,A1222),0),IF(COUNTIF(Invoices!U:V,A1222)&lt;&gt;0,IF(COUNTIF(Invoices!U:V,A1222)&lt;&gt;0,SUMIF(Invoices!U:V,A1222,Invoices!V:V)/COUNTIF(Invoices!U:V,A1222),0),IF(COUNTIF(Invoices!W:X,A1222)&lt;&gt;0,IF(COUNTIF(Invoices!W:X,A1222)&lt;&gt;0,SUMIF(Invoices!W:X,A1222,Invoices!X:X)/COUNTIF(Invoices!W:X,A1222),0),IF(COUNTIF(Invoices!Y:Z,A1222)&lt;&gt;0,IF(COUNTIF(Invoices!Y:Z,A1222)&lt;&gt;0,SUMIF(Invoices!Y:Z,A1222,Invoices!Z:Z)/COUNTIF(Invoices!Y:Z,A1222),0),IF(COUNTIF(Invoices!AA:AB,A1222)&lt;&gt;0,IF(COUNTIF(Invoices!AA:AB,A1222)&lt;&gt;0,SUMIF(Invoices!AA:AB,A1222,Invoices!AB:AB)/COUNTIF(Invoices!AA:AB,A1222),0),IF(COUNTIF(Invoices!AC:AD,A1222)&lt;&gt;0,IF(COUNTIF(Invoices!AC:AD,A1222)&lt;&gt;0,SUMIF(Invoices!AC:AD,A1222,Invoices!AD:AD)/COUNTIF(Invoices!AC:AD,A1222),0),IF(COUNTIF(Invoices!AE:AF,A1222)&lt;&gt;0,IF(COUNTIF(Invoices!AE:AF,A1222)&lt;&gt;0,SUMIF(Invoices!AE:AF,A1222,Invoices!AF:AF)/COUNTIF(Invoices!AE:AF,A1222),0),IF(COUNTIF(Invoices!AG:AH,A1222)&lt;&gt;0,IF(COUNTIF(Invoices!AG:AH,A1222)&lt;&gt;0,SUMIF(Invoices!AG:AH,A1222,Invoices!AH:AH)/COUNTIF(Invoices!AG:AH,A1222),0),IF(COUNTIF(Invoices!AI:AJ,A1222)&lt;&gt;0,IF(COUNTIF(Invoices!AI:AJ,A1222)&lt;&gt;0,SUMIF(Invoices!AI:AJ,A1222,Invoices!AJ:AJ)/COUNTIF(Invoices!AI:AJ,A1222),0),IF(COUNTIF(Invoices!AK:AL,A1222)&lt;&gt;0,IF(COUNTIF(Invoices!AK:AL,A1222)&lt;&gt;0,SUMIF(Invoices!AK:AL,A1222,Invoices!AL:AL)/COUNTIF(Invoices!AK:AL,A1222),0),IF(COUNTIF(Invoices!AM:AN,A1222)&lt;&gt;0,IF(COUNTIF(Invoices!AM:AN,A1222)&lt;&gt;0,SUMIF(Invoices!AM:AN,A1222,Invoices!AN:AN)/COUNTIF(Invoices!AM:AN,A1222),0),"Not Available")))))))))))))))</f>
        <v>0.99</v>
      </c>
    </row>
    <row r="1223" spans="1:5" ht="13" x14ac:dyDescent="0.15">
      <c r="A1223" s="6" t="s">
        <v>2451</v>
      </c>
      <c r="B1223" s="6" t="s">
        <v>1565</v>
      </c>
      <c r="C1223" s="6" t="s">
        <v>542</v>
      </c>
      <c r="D1223" s="6" t="s">
        <v>543</v>
      </c>
      <c r="E1223">
        <f ca="1">IF(COUNTIF(Invoices!K:L,A1223)&lt;&gt;0,IF(COUNTIF(Invoices!K:L,A1223)&lt;&gt;0,SUMIF(Invoices!K:L,A1223,Invoices!L:L)/COUNTIF(Invoices!K:L,A1223),0),IF(COUNTIF(Invoices!M:N,A1223)&lt;&gt;0,IF(COUNTIF(Invoices!M:N,A1223)&lt;&gt;0,SUMIF(Invoices!M:N,A1223,Invoices!N:N)/COUNTIF(Invoices!M:N,A1223),0),IF(COUNTIF(Invoices!O:P,A1223)&lt;&gt;0,IF(COUNTIF(Invoices!O:P,A1223)&lt;&gt;0,SUMIF(Invoices!O:P,A1223,Invoices!P:P)/COUNTIF(Invoices!O:P,A1223),0),IF(COUNTIF(Invoices!Q:R,A1223)&lt;&gt;0,IF(COUNTIF(Invoices!Q:R,A1223)&lt;&gt;0,SUMIF(Invoices!Q:R,A1223,Invoices!R:R)/COUNTIF(Invoices!Q:R,A1223),0),IF(COUNTIF(Invoices!S:T,A1223)&lt;&gt;0,IF(COUNTIF(Invoices!S:T,A1223)&lt;&gt;0,SUMIF(Invoices!S:T,A1223,Invoices!T:T)/COUNTIF(Invoices!S:T,A1223),0),IF(COUNTIF(Invoices!U:V,A1223)&lt;&gt;0,IF(COUNTIF(Invoices!U:V,A1223)&lt;&gt;0,SUMIF(Invoices!U:V,A1223,Invoices!V:V)/COUNTIF(Invoices!U:V,A1223),0),IF(COUNTIF(Invoices!W:X,A1223)&lt;&gt;0,IF(COUNTIF(Invoices!W:X,A1223)&lt;&gt;0,SUMIF(Invoices!W:X,A1223,Invoices!X:X)/COUNTIF(Invoices!W:X,A1223),0),IF(COUNTIF(Invoices!Y:Z,A1223)&lt;&gt;0,IF(COUNTIF(Invoices!Y:Z,A1223)&lt;&gt;0,SUMIF(Invoices!Y:Z,A1223,Invoices!Z:Z)/COUNTIF(Invoices!Y:Z,A1223),0),IF(COUNTIF(Invoices!AA:AB,A1223)&lt;&gt;0,IF(COUNTIF(Invoices!AA:AB,A1223)&lt;&gt;0,SUMIF(Invoices!AA:AB,A1223,Invoices!AB:AB)/COUNTIF(Invoices!AA:AB,A1223),0),IF(COUNTIF(Invoices!AC:AD,A1223)&lt;&gt;0,IF(COUNTIF(Invoices!AC:AD,A1223)&lt;&gt;0,SUMIF(Invoices!AC:AD,A1223,Invoices!AD:AD)/COUNTIF(Invoices!AC:AD,A1223),0),IF(COUNTIF(Invoices!AE:AF,A1223)&lt;&gt;0,IF(COUNTIF(Invoices!AE:AF,A1223)&lt;&gt;0,SUMIF(Invoices!AE:AF,A1223,Invoices!AF:AF)/COUNTIF(Invoices!AE:AF,A1223),0),IF(COUNTIF(Invoices!AG:AH,A1223)&lt;&gt;0,IF(COUNTIF(Invoices!AG:AH,A1223)&lt;&gt;0,SUMIF(Invoices!AG:AH,A1223,Invoices!AH:AH)/COUNTIF(Invoices!AG:AH,A1223),0),IF(COUNTIF(Invoices!AI:AJ,A1223)&lt;&gt;0,IF(COUNTIF(Invoices!AI:AJ,A1223)&lt;&gt;0,SUMIF(Invoices!AI:AJ,A1223,Invoices!AJ:AJ)/COUNTIF(Invoices!AI:AJ,A1223),0),IF(COUNTIF(Invoices!AK:AL,A1223)&lt;&gt;0,IF(COUNTIF(Invoices!AK:AL,A1223)&lt;&gt;0,SUMIF(Invoices!AK:AL,A1223,Invoices!AL:AL)/COUNTIF(Invoices!AK:AL,A1223),0),IF(COUNTIF(Invoices!AM:AN,A1223)&lt;&gt;0,IF(COUNTIF(Invoices!AM:AN,A1223)&lt;&gt;0,SUMIF(Invoices!AM:AN,A1223,Invoices!AN:AN)/COUNTIF(Invoices!AM:AN,A1223),0),"Not Available")))))))))))))))</f>
        <v>0.99</v>
      </c>
    </row>
    <row r="1224" spans="1:5" ht="13" x14ac:dyDescent="0.15">
      <c r="A1224" s="6" t="s">
        <v>2452</v>
      </c>
      <c r="B1224" s="6" t="s">
        <v>659</v>
      </c>
      <c r="C1224" s="6" t="s">
        <v>660</v>
      </c>
      <c r="D1224" s="6" t="s">
        <v>661</v>
      </c>
      <c r="E1224">
        <f ca="1">IF(COUNTIF(Invoices!K:L,A1224)&lt;&gt;0,IF(COUNTIF(Invoices!K:L,A1224)&lt;&gt;0,SUMIF(Invoices!K:L,A1224,Invoices!L:L)/COUNTIF(Invoices!K:L,A1224),0),IF(COUNTIF(Invoices!M:N,A1224)&lt;&gt;0,IF(COUNTIF(Invoices!M:N,A1224)&lt;&gt;0,SUMIF(Invoices!M:N,A1224,Invoices!N:N)/COUNTIF(Invoices!M:N,A1224),0),IF(COUNTIF(Invoices!O:P,A1224)&lt;&gt;0,IF(COUNTIF(Invoices!O:P,A1224)&lt;&gt;0,SUMIF(Invoices!O:P,A1224,Invoices!P:P)/COUNTIF(Invoices!O:P,A1224),0),IF(COUNTIF(Invoices!Q:R,A1224)&lt;&gt;0,IF(COUNTIF(Invoices!Q:R,A1224)&lt;&gt;0,SUMIF(Invoices!Q:R,A1224,Invoices!R:R)/COUNTIF(Invoices!Q:R,A1224),0),IF(COUNTIF(Invoices!S:T,A1224)&lt;&gt;0,IF(COUNTIF(Invoices!S:T,A1224)&lt;&gt;0,SUMIF(Invoices!S:T,A1224,Invoices!T:T)/COUNTIF(Invoices!S:T,A1224),0),IF(COUNTIF(Invoices!U:V,A1224)&lt;&gt;0,IF(COUNTIF(Invoices!U:V,A1224)&lt;&gt;0,SUMIF(Invoices!U:V,A1224,Invoices!V:V)/COUNTIF(Invoices!U:V,A1224),0),IF(COUNTIF(Invoices!W:X,A1224)&lt;&gt;0,IF(COUNTIF(Invoices!W:X,A1224)&lt;&gt;0,SUMIF(Invoices!W:X,A1224,Invoices!X:X)/COUNTIF(Invoices!W:X,A1224),0),IF(COUNTIF(Invoices!Y:Z,A1224)&lt;&gt;0,IF(COUNTIF(Invoices!Y:Z,A1224)&lt;&gt;0,SUMIF(Invoices!Y:Z,A1224,Invoices!Z:Z)/COUNTIF(Invoices!Y:Z,A1224),0),IF(COUNTIF(Invoices!AA:AB,A1224)&lt;&gt;0,IF(COUNTIF(Invoices!AA:AB,A1224)&lt;&gt;0,SUMIF(Invoices!AA:AB,A1224,Invoices!AB:AB)/COUNTIF(Invoices!AA:AB,A1224),0),IF(COUNTIF(Invoices!AC:AD,A1224)&lt;&gt;0,IF(COUNTIF(Invoices!AC:AD,A1224)&lt;&gt;0,SUMIF(Invoices!AC:AD,A1224,Invoices!AD:AD)/COUNTIF(Invoices!AC:AD,A1224),0),IF(COUNTIF(Invoices!AE:AF,A1224)&lt;&gt;0,IF(COUNTIF(Invoices!AE:AF,A1224)&lt;&gt;0,SUMIF(Invoices!AE:AF,A1224,Invoices!AF:AF)/COUNTIF(Invoices!AE:AF,A1224),0),IF(COUNTIF(Invoices!AG:AH,A1224)&lt;&gt;0,IF(COUNTIF(Invoices!AG:AH,A1224)&lt;&gt;0,SUMIF(Invoices!AG:AH,A1224,Invoices!AH:AH)/COUNTIF(Invoices!AG:AH,A1224),0),IF(COUNTIF(Invoices!AI:AJ,A1224)&lt;&gt;0,IF(COUNTIF(Invoices!AI:AJ,A1224)&lt;&gt;0,SUMIF(Invoices!AI:AJ,A1224,Invoices!AJ:AJ)/COUNTIF(Invoices!AI:AJ,A1224),0),IF(COUNTIF(Invoices!AK:AL,A1224)&lt;&gt;0,IF(COUNTIF(Invoices!AK:AL,A1224)&lt;&gt;0,SUMIF(Invoices!AK:AL,A1224,Invoices!AL:AL)/COUNTIF(Invoices!AK:AL,A1224),0),IF(COUNTIF(Invoices!AM:AN,A1224)&lt;&gt;0,IF(COUNTIF(Invoices!AM:AN,A1224)&lt;&gt;0,SUMIF(Invoices!AM:AN,A1224,Invoices!AN:AN)/COUNTIF(Invoices!AM:AN,A1224),0),"Not Available")))))))))))))))</f>
        <v>0.99</v>
      </c>
    </row>
    <row r="1225" spans="1:5" ht="13" x14ac:dyDescent="0.15">
      <c r="A1225" s="6" t="s">
        <v>2453</v>
      </c>
      <c r="B1225" s="6" t="s">
        <v>2454</v>
      </c>
      <c r="C1225" s="6" t="s">
        <v>542</v>
      </c>
      <c r="D1225" s="6" t="s">
        <v>543</v>
      </c>
      <c r="E1225" t="str">
        <f>IF(COUNTIF(Invoices!K:L,A1225)&lt;&gt;0,IF(COUNTIF(Invoices!K:L,A1225)&lt;&gt;0,SUMIF(Invoices!K:L,A1225,Invoices!L:L)/COUNTIF(Invoices!K:L,A1225),0),IF(COUNTIF(Invoices!M:N,A1225)&lt;&gt;0,IF(COUNTIF(Invoices!M:N,A1225)&lt;&gt;0,SUMIF(Invoices!M:N,A1225,Invoices!N:N)/COUNTIF(Invoices!M:N,A1225),0),IF(COUNTIF(Invoices!O:P,A1225)&lt;&gt;0,IF(COUNTIF(Invoices!O:P,A1225)&lt;&gt;0,SUMIF(Invoices!O:P,A1225,Invoices!P:P)/COUNTIF(Invoices!O:P,A1225),0),IF(COUNTIF(Invoices!Q:R,A1225)&lt;&gt;0,IF(COUNTIF(Invoices!Q:R,A1225)&lt;&gt;0,SUMIF(Invoices!Q:R,A1225,Invoices!R:R)/COUNTIF(Invoices!Q:R,A1225),0),IF(COUNTIF(Invoices!S:T,A1225)&lt;&gt;0,IF(COUNTIF(Invoices!S:T,A1225)&lt;&gt;0,SUMIF(Invoices!S:T,A1225,Invoices!T:T)/COUNTIF(Invoices!S:T,A1225),0),IF(COUNTIF(Invoices!U:V,A1225)&lt;&gt;0,IF(COUNTIF(Invoices!U:V,A1225)&lt;&gt;0,SUMIF(Invoices!U:V,A1225,Invoices!V:V)/COUNTIF(Invoices!U:V,A1225),0),IF(COUNTIF(Invoices!W:X,A1225)&lt;&gt;0,IF(COUNTIF(Invoices!W:X,A1225)&lt;&gt;0,SUMIF(Invoices!W:X,A1225,Invoices!X:X)/COUNTIF(Invoices!W:X,A1225),0),IF(COUNTIF(Invoices!Y:Z,A1225)&lt;&gt;0,IF(COUNTIF(Invoices!Y:Z,A1225)&lt;&gt;0,SUMIF(Invoices!Y:Z,A1225,Invoices!Z:Z)/COUNTIF(Invoices!Y:Z,A1225),0),IF(COUNTIF(Invoices!AA:AB,A1225)&lt;&gt;0,IF(COUNTIF(Invoices!AA:AB,A1225)&lt;&gt;0,SUMIF(Invoices!AA:AB,A1225,Invoices!AB:AB)/COUNTIF(Invoices!AA:AB,A1225),0),IF(COUNTIF(Invoices!AC:AD,A1225)&lt;&gt;0,IF(COUNTIF(Invoices!AC:AD,A1225)&lt;&gt;0,SUMIF(Invoices!AC:AD,A1225,Invoices!AD:AD)/COUNTIF(Invoices!AC:AD,A1225),0),IF(COUNTIF(Invoices!AE:AF,A1225)&lt;&gt;0,IF(COUNTIF(Invoices!AE:AF,A1225)&lt;&gt;0,SUMIF(Invoices!AE:AF,A1225,Invoices!AF:AF)/COUNTIF(Invoices!AE:AF,A1225),0),IF(COUNTIF(Invoices!AG:AH,A1225)&lt;&gt;0,IF(COUNTIF(Invoices!AG:AH,A1225)&lt;&gt;0,SUMIF(Invoices!AG:AH,A1225,Invoices!AH:AH)/COUNTIF(Invoices!AG:AH,A1225),0),IF(COUNTIF(Invoices!AI:AJ,A1225)&lt;&gt;0,IF(COUNTIF(Invoices!AI:AJ,A1225)&lt;&gt;0,SUMIF(Invoices!AI:AJ,A1225,Invoices!AJ:AJ)/COUNTIF(Invoices!AI:AJ,A1225),0),IF(COUNTIF(Invoices!AK:AL,A1225)&lt;&gt;0,IF(COUNTIF(Invoices!AK:AL,A1225)&lt;&gt;0,SUMIF(Invoices!AK:AL,A1225,Invoices!AL:AL)/COUNTIF(Invoices!AK:AL,A1225),0),IF(COUNTIF(Invoices!AM:AN,A1225)&lt;&gt;0,IF(COUNTIF(Invoices!AM:AN,A1225)&lt;&gt;0,SUMIF(Invoices!AM:AN,A1225,Invoices!AN:AN)/COUNTIF(Invoices!AM:AN,A1225),0),"Not Available")))))))))))))))</f>
        <v>Not Available</v>
      </c>
    </row>
    <row r="1226" spans="1:5" ht="13" x14ac:dyDescent="0.15">
      <c r="A1226" s="6" t="s">
        <v>2455</v>
      </c>
      <c r="B1226" s="6" t="s">
        <v>1356</v>
      </c>
      <c r="C1226" s="6" t="s">
        <v>1357</v>
      </c>
      <c r="D1226" s="6" t="s">
        <v>681</v>
      </c>
      <c r="E1226" t="str">
        <f>IF(COUNTIF(Invoices!K:L,A1226)&lt;&gt;0,IF(COUNTIF(Invoices!K:L,A1226)&lt;&gt;0,SUMIF(Invoices!K:L,A1226,Invoices!L:L)/COUNTIF(Invoices!K:L,A1226),0),IF(COUNTIF(Invoices!M:N,A1226)&lt;&gt;0,IF(COUNTIF(Invoices!M:N,A1226)&lt;&gt;0,SUMIF(Invoices!M:N,A1226,Invoices!N:N)/COUNTIF(Invoices!M:N,A1226),0),IF(COUNTIF(Invoices!O:P,A1226)&lt;&gt;0,IF(COUNTIF(Invoices!O:P,A1226)&lt;&gt;0,SUMIF(Invoices!O:P,A1226,Invoices!P:P)/COUNTIF(Invoices!O:P,A1226),0),IF(COUNTIF(Invoices!Q:R,A1226)&lt;&gt;0,IF(COUNTIF(Invoices!Q:R,A1226)&lt;&gt;0,SUMIF(Invoices!Q:R,A1226,Invoices!R:R)/COUNTIF(Invoices!Q:R,A1226),0),IF(COUNTIF(Invoices!S:T,A1226)&lt;&gt;0,IF(COUNTIF(Invoices!S:T,A1226)&lt;&gt;0,SUMIF(Invoices!S:T,A1226,Invoices!T:T)/COUNTIF(Invoices!S:T,A1226),0),IF(COUNTIF(Invoices!U:V,A1226)&lt;&gt;0,IF(COUNTIF(Invoices!U:V,A1226)&lt;&gt;0,SUMIF(Invoices!U:V,A1226,Invoices!V:V)/COUNTIF(Invoices!U:V,A1226),0),IF(COUNTIF(Invoices!W:X,A1226)&lt;&gt;0,IF(COUNTIF(Invoices!W:X,A1226)&lt;&gt;0,SUMIF(Invoices!W:X,A1226,Invoices!X:X)/COUNTIF(Invoices!W:X,A1226),0),IF(COUNTIF(Invoices!Y:Z,A1226)&lt;&gt;0,IF(COUNTIF(Invoices!Y:Z,A1226)&lt;&gt;0,SUMIF(Invoices!Y:Z,A1226,Invoices!Z:Z)/COUNTIF(Invoices!Y:Z,A1226),0),IF(COUNTIF(Invoices!AA:AB,A1226)&lt;&gt;0,IF(COUNTIF(Invoices!AA:AB,A1226)&lt;&gt;0,SUMIF(Invoices!AA:AB,A1226,Invoices!AB:AB)/COUNTIF(Invoices!AA:AB,A1226),0),IF(COUNTIF(Invoices!AC:AD,A1226)&lt;&gt;0,IF(COUNTIF(Invoices!AC:AD,A1226)&lt;&gt;0,SUMIF(Invoices!AC:AD,A1226,Invoices!AD:AD)/COUNTIF(Invoices!AC:AD,A1226),0),IF(COUNTIF(Invoices!AE:AF,A1226)&lt;&gt;0,IF(COUNTIF(Invoices!AE:AF,A1226)&lt;&gt;0,SUMIF(Invoices!AE:AF,A1226,Invoices!AF:AF)/COUNTIF(Invoices!AE:AF,A1226),0),IF(COUNTIF(Invoices!AG:AH,A1226)&lt;&gt;0,IF(COUNTIF(Invoices!AG:AH,A1226)&lt;&gt;0,SUMIF(Invoices!AG:AH,A1226,Invoices!AH:AH)/COUNTIF(Invoices!AG:AH,A1226),0),IF(COUNTIF(Invoices!AI:AJ,A1226)&lt;&gt;0,IF(COUNTIF(Invoices!AI:AJ,A1226)&lt;&gt;0,SUMIF(Invoices!AI:AJ,A1226,Invoices!AJ:AJ)/COUNTIF(Invoices!AI:AJ,A1226),0),IF(COUNTIF(Invoices!AK:AL,A1226)&lt;&gt;0,IF(COUNTIF(Invoices!AK:AL,A1226)&lt;&gt;0,SUMIF(Invoices!AK:AL,A1226,Invoices!AL:AL)/COUNTIF(Invoices!AK:AL,A1226),0),IF(COUNTIF(Invoices!AM:AN,A1226)&lt;&gt;0,IF(COUNTIF(Invoices!AM:AN,A1226)&lt;&gt;0,SUMIF(Invoices!AM:AN,A1226,Invoices!AN:AN)/COUNTIF(Invoices!AM:AN,A1226),0),"Not Available")))))))))))))))</f>
        <v>Not Available</v>
      </c>
    </row>
    <row r="1227" spans="1:5" ht="13" x14ac:dyDescent="0.15">
      <c r="A1227" s="6" t="s">
        <v>2456</v>
      </c>
      <c r="B1227" s="6" t="s">
        <v>1306</v>
      </c>
      <c r="C1227" s="6" t="s">
        <v>1265</v>
      </c>
      <c r="D1227" s="6" t="s">
        <v>630</v>
      </c>
      <c r="E1227">
        <f ca="1">IF(COUNTIF(Invoices!K:L,A1227)&lt;&gt;0,IF(COUNTIF(Invoices!K:L,A1227)&lt;&gt;0,SUMIF(Invoices!K:L,A1227,Invoices!L:L)/COUNTIF(Invoices!K:L,A1227),0),IF(COUNTIF(Invoices!M:N,A1227)&lt;&gt;0,IF(COUNTIF(Invoices!M:N,A1227)&lt;&gt;0,SUMIF(Invoices!M:N,A1227,Invoices!N:N)/COUNTIF(Invoices!M:N,A1227),0),IF(COUNTIF(Invoices!O:P,A1227)&lt;&gt;0,IF(COUNTIF(Invoices!O:P,A1227)&lt;&gt;0,SUMIF(Invoices!O:P,A1227,Invoices!P:P)/COUNTIF(Invoices!O:P,A1227),0),IF(COUNTIF(Invoices!Q:R,A1227)&lt;&gt;0,IF(COUNTIF(Invoices!Q:R,A1227)&lt;&gt;0,SUMIF(Invoices!Q:R,A1227,Invoices!R:R)/COUNTIF(Invoices!Q:R,A1227),0),IF(COUNTIF(Invoices!S:T,A1227)&lt;&gt;0,IF(COUNTIF(Invoices!S:T,A1227)&lt;&gt;0,SUMIF(Invoices!S:T,A1227,Invoices!T:T)/COUNTIF(Invoices!S:T,A1227),0),IF(COUNTIF(Invoices!U:V,A1227)&lt;&gt;0,IF(COUNTIF(Invoices!U:V,A1227)&lt;&gt;0,SUMIF(Invoices!U:V,A1227,Invoices!V:V)/COUNTIF(Invoices!U:V,A1227),0),IF(COUNTIF(Invoices!W:X,A1227)&lt;&gt;0,IF(COUNTIF(Invoices!W:X,A1227)&lt;&gt;0,SUMIF(Invoices!W:X,A1227,Invoices!X:X)/COUNTIF(Invoices!W:X,A1227),0),IF(COUNTIF(Invoices!Y:Z,A1227)&lt;&gt;0,IF(COUNTIF(Invoices!Y:Z,A1227)&lt;&gt;0,SUMIF(Invoices!Y:Z,A1227,Invoices!Z:Z)/COUNTIF(Invoices!Y:Z,A1227),0),IF(COUNTIF(Invoices!AA:AB,A1227)&lt;&gt;0,IF(COUNTIF(Invoices!AA:AB,A1227)&lt;&gt;0,SUMIF(Invoices!AA:AB,A1227,Invoices!AB:AB)/COUNTIF(Invoices!AA:AB,A1227),0),IF(COUNTIF(Invoices!AC:AD,A1227)&lt;&gt;0,IF(COUNTIF(Invoices!AC:AD,A1227)&lt;&gt;0,SUMIF(Invoices!AC:AD,A1227,Invoices!AD:AD)/COUNTIF(Invoices!AC:AD,A1227),0),IF(COUNTIF(Invoices!AE:AF,A1227)&lt;&gt;0,IF(COUNTIF(Invoices!AE:AF,A1227)&lt;&gt;0,SUMIF(Invoices!AE:AF,A1227,Invoices!AF:AF)/COUNTIF(Invoices!AE:AF,A1227),0),IF(COUNTIF(Invoices!AG:AH,A1227)&lt;&gt;0,IF(COUNTIF(Invoices!AG:AH,A1227)&lt;&gt;0,SUMIF(Invoices!AG:AH,A1227,Invoices!AH:AH)/COUNTIF(Invoices!AG:AH,A1227),0),IF(COUNTIF(Invoices!AI:AJ,A1227)&lt;&gt;0,IF(COUNTIF(Invoices!AI:AJ,A1227)&lt;&gt;0,SUMIF(Invoices!AI:AJ,A1227,Invoices!AJ:AJ)/COUNTIF(Invoices!AI:AJ,A1227),0),IF(COUNTIF(Invoices!AK:AL,A1227)&lt;&gt;0,IF(COUNTIF(Invoices!AK:AL,A1227)&lt;&gt;0,SUMIF(Invoices!AK:AL,A1227,Invoices!AL:AL)/COUNTIF(Invoices!AK:AL,A1227),0),IF(COUNTIF(Invoices!AM:AN,A1227)&lt;&gt;0,IF(COUNTIF(Invoices!AM:AN,A1227)&lt;&gt;0,SUMIF(Invoices!AM:AN,A1227,Invoices!AN:AN)/COUNTIF(Invoices!AM:AN,A1227),0),"Not Available")))))))))))))))</f>
        <v>0.99</v>
      </c>
    </row>
    <row r="1228" spans="1:5" ht="13" x14ac:dyDescent="0.15">
      <c r="A1228" s="6" t="s">
        <v>2457</v>
      </c>
      <c r="B1228" s="6" t="s">
        <v>2458</v>
      </c>
      <c r="C1228" s="6" t="s">
        <v>1321</v>
      </c>
      <c r="D1228" s="6" t="s">
        <v>1322</v>
      </c>
      <c r="E1228">
        <f ca="1">IF(COUNTIF(Invoices!K:L,A1228)&lt;&gt;0,IF(COUNTIF(Invoices!K:L,A1228)&lt;&gt;0,SUMIF(Invoices!K:L,A1228,Invoices!L:L)/COUNTIF(Invoices!K:L,A1228),0),IF(COUNTIF(Invoices!M:N,A1228)&lt;&gt;0,IF(COUNTIF(Invoices!M:N,A1228)&lt;&gt;0,SUMIF(Invoices!M:N,A1228,Invoices!N:N)/COUNTIF(Invoices!M:N,A1228),0),IF(COUNTIF(Invoices!O:P,A1228)&lt;&gt;0,IF(COUNTIF(Invoices!O:P,A1228)&lt;&gt;0,SUMIF(Invoices!O:P,A1228,Invoices!P:P)/COUNTIF(Invoices!O:P,A1228),0),IF(COUNTIF(Invoices!Q:R,A1228)&lt;&gt;0,IF(COUNTIF(Invoices!Q:R,A1228)&lt;&gt;0,SUMIF(Invoices!Q:R,A1228,Invoices!R:R)/COUNTIF(Invoices!Q:R,A1228),0),IF(COUNTIF(Invoices!S:T,A1228)&lt;&gt;0,IF(COUNTIF(Invoices!S:T,A1228)&lt;&gt;0,SUMIF(Invoices!S:T,A1228,Invoices!T:T)/COUNTIF(Invoices!S:T,A1228),0),IF(COUNTIF(Invoices!U:V,A1228)&lt;&gt;0,IF(COUNTIF(Invoices!U:V,A1228)&lt;&gt;0,SUMIF(Invoices!U:V,A1228,Invoices!V:V)/COUNTIF(Invoices!U:V,A1228),0),IF(COUNTIF(Invoices!W:X,A1228)&lt;&gt;0,IF(COUNTIF(Invoices!W:X,A1228)&lt;&gt;0,SUMIF(Invoices!W:X,A1228,Invoices!X:X)/COUNTIF(Invoices!W:X,A1228),0),IF(COUNTIF(Invoices!Y:Z,A1228)&lt;&gt;0,IF(COUNTIF(Invoices!Y:Z,A1228)&lt;&gt;0,SUMIF(Invoices!Y:Z,A1228,Invoices!Z:Z)/COUNTIF(Invoices!Y:Z,A1228),0),IF(COUNTIF(Invoices!AA:AB,A1228)&lt;&gt;0,IF(COUNTIF(Invoices!AA:AB,A1228)&lt;&gt;0,SUMIF(Invoices!AA:AB,A1228,Invoices!AB:AB)/COUNTIF(Invoices!AA:AB,A1228),0),IF(COUNTIF(Invoices!AC:AD,A1228)&lt;&gt;0,IF(COUNTIF(Invoices!AC:AD,A1228)&lt;&gt;0,SUMIF(Invoices!AC:AD,A1228,Invoices!AD:AD)/COUNTIF(Invoices!AC:AD,A1228),0),IF(COUNTIF(Invoices!AE:AF,A1228)&lt;&gt;0,IF(COUNTIF(Invoices!AE:AF,A1228)&lt;&gt;0,SUMIF(Invoices!AE:AF,A1228,Invoices!AF:AF)/COUNTIF(Invoices!AE:AF,A1228),0),IF(COUNTIF(Invoices!AG:AH,A1228)&lt;&gt;0,IF(COUNTIF(Invoices!AG:AH,A1228)&lt;&gt;0,SUMIF(Invoices!AG:AH,A1228,Invoices!AH:AH)/COUNTIF(Invoices!AG:AH,A1228),0),IF(COUNTIF(Invoices!AI:AJ,A1228)&lt;&gt;0,IF(COUNTIF(Invoices!AI:AJ,A1228)&lt;&gt;0,SUMIF(Invoices!AI:AJ,A1228,Invoices!AJ:AJ)/COUNTIF(Invoices!AI:AJ,A1228),0),IF(COUNTIF(Invoices!AK:AL,A1228)&lt;&gt;0,IF(COUNTIF(Invoices!AK:AL,A1228)&lt;&gt;0,SUMIF(Invoices!AK:AL,A1228,Invoices!AL:AL)/COUNTIF(Invoices!AK:AL,A1228),0),IF(COUNTIF(Invoices!AM:AN,A1228)&lt;&gt;0,IF(COUNTIF(Invoices!AM:AN,A1228)&lt;&gt;0,SUMIF(Invoices!AM:AN,A1228,Invoices!AN:AN)/COUNTIF(Invoices!AM:AN,A1228),0),"Not Available")))))))))))))))</f>
        <v>0.99</v>
      </c>
    </row>
    <row r="1229" spans="1:5" ht="13" x14ac:dyDescent="0.15">
      <c r="A1229" s="6" t="s">
        <v>2459</v>
      </c>
      <c r="B1229" s="6" t="s">
        <v>1762</v>
      </c>
      <c r="C1229" s="6" t="s">
        <v>1763</v>
      </c>
      <c r="D1229" s="6" t="s">
        <v>1762</v>
      </c>
      <c r="E1229">
        <f ca="1">IF(COUNTIF(Invoices!K:L,A1229)&lt;&gt;0,IF(COUNTIF(Invoices!K:L,A1229)&lt;&gt;0,SUMIF(Invoices!K:L,A1229,Invoices!L:L)/COUNTIF(Invoices!K:L,A1229),0),IF(COUNTIF(Invoices!M:N,A1229)&lt;&gt;0,IF(COUNTIF(Invoices!M:N,A1229)&lt;&gt;0,SUMIF(Invoices!M:N,A1229,Invoices!N:N)/COUNTIF(Invoices!M:N,A1229),0),IF(COUNTIF(Invoices!O:P,A1229)&lt;&gt;0,IF(COUNTIF(Invoices!O:P,A1229)&lt;&gt;0,SUMIF(Invoices!O:P,A1229,Invoices!P:P)/COUNTIF(Invoices!O:P,A1229),0),IF(COUNTIF(Invoices!Q:R,A1229)&lt;&gt;0,IF(COUNTIF(Invoices!Q:R,A1229)&lt;&gt;0,SUMIF(Invoices!Q:R,A1229,Invoices!R:R)/COUNTIF(Invoices!Q:R,A1229),0),IF(COUNTIF(Invoices!S:T,A1229)&lt;&gt;0,IF(COUNTIF(Invoices!S:T,A1229)&lt;&gt;0,SUMIF(Invoices!S:T,A1229,Invoices!T:T)/COUNTIF(Invoices!S:T,A1229),0),IF(COUNTIF(Invoices!U:V,A1229)&lt;&gt;0,IF(COUNTIF(Invoices!U:V,A1229)&lt;&gt;0,SUMIF(Invoices!U:V,A1229,Invoices!V:V)/COUNTIF(Invoices!U:V,A1229),0),IF(COUNTIF(Invoices!W:X,A1229)&lt;&gt;0,IF(COUNTIF(Invoices!W:X,A1229)&lt;&gt;0,SUMIF(Invoices!W:X,A1229,Invoices!X:X)/COUNTIF(Invoices!W:X,A1229),0),IF(COUNTIF(Invoices!Y:Z,A1229)&lt;&gt;0,IF(COUNTIF(Invoices!Y:Z,A1229)&lt;&gt;0,SUMIF(Invoices!Y:Z,A1229,Invoices!Z:Z)/COUNTIF(Invoices!Y:Z,A1229),0),IF(COUNTIF(Invoices!AA:AB,A1229)&lt;&gt;0,IF(COUNTIF(Invoices!AA:AB,A1229)&lt;&gt;0,SUMIF(Invoices!AA:AB,A1229,Invoices!AB:AB)/COUNTIF(Invoices!AA:AB,A1229),0),IF(COUNTIF(Invoices!AC:AD,A1229)&lt;&gt;0,IF(COUNTIF(Invoices!AC:AD,A1229)&lt;&gt;0,SUMIF(Invoices!AC:AD,A1229,Invoices!AD:AD)/COUNTIF(Invoices!AC:AD,A1229),0),IF(COUNTIF(Invoices!AE:AF,A1229)&lt;&gt;0,IF(COUNTIF(Invoices!AE:AF,A1229)&lt;&gt;0,SUMIF(Invoices!AE:AF,A1229,Invoices!AF:AF)/COUNTIF(Invoices!AE:AF,A1229),0),IF(COUNTIF(Invoices!AG:AH,A1229)&lt;&gt;0,IF(COUNTIF(Invoices!AG:AH,A1229)&lt;&gt;0,SUMIF(Invoices!AG:AH,A1229,Invoices!AH:AH)/COUNTIF(Invoices!AG:AH,A1229),0),IF(COUNTIF(Invoices!AI:AJ,A1229)&lt;&gt;0,IF(COUNTIF(Invoices!AI:AJ,A1229)&lt;&gt;0,SUMIF(Invoices!AI:AJ,A1229,Invoices!AJ:AJ)/COUNTIF(Invoices!AI:AJ,A1229),0),IF(COUNTIF(Invoices!AK:AL,A1229)&lt;&gt;0,IF(COUNTIF(Invoices!AK:AL,A1229)&lt;&gt;0,SUMIF(Invoices!AK:AL,A1229,Invoices!AL:AL)/COUNTIF(Invoices!AK:AL,A1229),0),IF(COUNTIF(Invoices!AM:AN,A1229)&lt;&gt;0,IF(COUNTIF(Invoices!AM:AN,A1229)&lt;&gt;0,SUMIF(Invoices!AM:AN,A1229,Invoices!AN:AN)/COUNTIF(Invoices!AM:AN,A1229),0),"Not Available")))))))))))))))</f>
        <v>0.99</v>
      </c>
    </row>
    <row r="1230" spans="1:5" ht="13" x14ac:dyDescent="0.15">
      <c r="A1230" s="6" t="s">
        <v>2459</v>
      </c>
      <c r="B1230" s="6" t="s">
        <v>2460</v>
      </c>
      <c r="C1230" s="6" t="s">
        <v>520</v>
      </c>
      <c r="D1230" s="6" t="s">
        <v>522</v>
      </c>
      <c r="E1230">
        <f ca="1">IF(COUNTIF(Invoices!K:L,A1230)&lt;&gt;0,IF(COUNTIF(Invoices!K:L,A1230)&lt;&gt;0,SUMIF(Invoices!K:L,A1230,Invoices!L:L)/COUNTIF(Invoices!K:L,A1230),0),IF(COUNTIF(Invoices!M:N,A1230)&lt;&gt;0,IF(COUNTIF(Invoices!M:N,A1230)&lt;&gt;0,SUMIF(Invoices!M:N,A1230,Invoices!N:N)/COUNTIF(Invoices!M:N,A1230),0),IF(COUNTIF(Invoices!O:P,A1230)&lt;&gt;0,IF(COUNTIF(Invoices!O:P,A1230)&lt;&gt;0,SUMIF(Invoices!O:P,A1230,Invoices!P:P)/COUNTIF(Invoices!O:P,A1230),0),IF(COUNTIF(Invoices!Q:R,A1230)&lt;&gt;0,IF(COUNTIF(Invoices!Q:R,A1230)&lt;&gt;0,SUMIF(Invoices!Q:R,A1230,Invoices!R:R)/COUNTIF(Invoices!Q:R,A1230),0),IF(COUNTIF(Invoices!S:T,A1230)&lt;&gt;0,IF(COUNTIF(Invoices!S:T,A1230)&lt;&gt;0,SUMIF(Invoices!S:T,A1230,Invoices!T:T)/COUNTIF(Invoices!S:T,A1230),0),IF(COUNTIF(Invoices!U:V,A1230)&lt;&gt;0,IF(COUNTIF(Invoices!U:V,A1230)&lt;&gt;0,SUMIF(Invoices!U:V,A1230,Invoices!V:V)/COUNTIF(Invoices!U:V,A1230),0),IF(COUNTIF(Invoices!W:X,A1230)&lt;&gt;0,IF(COUNTIF(Invoices!W:X,A1230)&lt;&gt;0,SUMIF(Invoices!W:X,A1230,Invoices!X:X)/COUNTIF(Invoices!W:X,A1230),0),IF(COUNTIF(Invoices!Y:Z,A1230)&lt;&gt;0,IF(COUNTIF(Invoices!Y:Z,A1230)&lt;&gt;0,SUMIF(Invoices!Y:Z,A1230,Invoices!Z:Z)/COUNTIF(Invoices!Y:Z,A1230),0),IF(COUNTIF(Invoices!AA:AB,A1230)&lt;&gt;0,IF(COUNTIF(Invoices!AA:AB,A1230)&lt;&gt;0,SUMIF(Invoices!AA:AB,A1230,Invoices!AB:AB)/COUNTIF(Invoices!AA:AB,A1230),0),IF(COUNTIF(Invoices!AC:AD,A1230)&lt;&gt;0,IF(COUNTIF(Invoices!AC:AD,A1230)&lt;&gt;0,SUMIF(Invoices!AC:AD,A1230,Invoices!AD:AD)/COUNTIF(Invoices!AC:AD,A1230),0),IF(COUNTIF(Invoices!AE:AF,A1230)&lt;&gt;0,IF(COUNTIF(Invoices!AE:AF,A1230)&lt;&gt;0,SUMIF(Invoices!AE:AF,A1230,Invoices!AF:AF)/COUNTIF(Invoices!AE:AF,A1230),0),IF(COUNTIF(Invoices!AG:AH,A1230)&lt;&gt;0,IF(COUNTIF(Invoices!AG:AH,A1230)&lt;&gt;0,SUMIF(Invoices!AG:AH,A1230,Invoices!AH:AH)/COUNTIF(Invoices!AG:AH,A1230),0),IF(COUNTIF(Invoices!AI:AJ,A1230)&lt;&gt;0,IF(COUNTIF(Invoices!AI:AJ,A1230)&lt;&gt;0,SUMIF(Invoices!AI:AJ,A1230,Invoices!AJ:AJ)/COUNTIF(Invoices!AI:AJ,A1230),0),IF(COUNTIF(Invoices!AK:AL,A1230)&lt;&gt;0,IF(COUNTIF(Invoices!AK:AL,A1230)&lt;&gt;0,SUMIF(Invoices!AK:AL,A1230,Invoices!AL:AL)/COUNTIF(Invoices!AK:AL,A1230),0),IF(COUNTIF(Invoices!AM:AN,A1230)&lt;&gt;0,IF(COUNTIF(Invoices!AM:AN,A1230)&lt;&gt;0,SUMIF(Invoices!AM:AN,A1230,Invoices!AN:AN)/COUNTIF(Invoices!AM:AN,A1230),0),"Not Available")))))))))))))))</f>
        <v>0.99</v>
      </c>
    </row>
    <row r="1231" spans="1:5" ht="13" x14ac:dyDescent="0.15">
      <c r="A1231" s="6" t="s">
        <v>2461</v>
      </c>
      <c r="B1231" s="6" t="s">
        <v>881</v>
      </c>
      <c r="C1231" s="6" t="s">
        <v>1453</v>
      </c>
      <c r="D1231" s="6" t="s">
        <v>810</v>
      </c>
      <c r="E1231">
        <f ca="1">IF(COUNTIF(Invoices!K:L,A1231)&lt;&gt;0,IF(COUNTIF(Invoices!K:L,A1231)&lt;&gt;0,SUMIF(Invoices!K:L,A1231,Invoices!L:L)/COUNTIF(Invoices!K:L,A1231),0),IF(COUNTIF(Invoices!M:N,A1231)&lt;&gt;0,IF(COUNTIF(Invoices!M:N,A1231)&lt;&gt;0,SUMIF(Invoices!M:N,A1231,Invoices!N:N)/COUNTIF(Invoices!M:N,A1231),0),IF(COUNTIF(Invoices!O:P,A1231)&lt;&gt;0,IF(COUNTIF(Invoices!O:P,A1231)&lt;&gt;0,SUMIF(Invoices!O:P,A1231,Invoices!P:P)/COUNTIF(Invoices!O:P,A1231),0),IF(COUNTIF(Invoices!Q:R,A1231)&lt;&gt;0,IF(COUNTIF(Invoices!Q:R,A1231)&lt;&gt;0,SUMIF(Invoices!Q:R,A1231,Invoices!R:R)/COUNTIF(Invoices!Q:R,A1231),0),IF(COUNTIF(Invoices!S:T,A1231)&lt;&gt;0,IF(COUNTIF(Invoices!S:T,A1231)&lt;&gt;0,SUMIF(Invoices!S:T,A1231,Invoices!T:T)/COUNTIF(Invoices!S:T,A1231),0),IF(COUNTIF(Invoices!U:V,A1231)&lt;&gt;0,IF(COUNTIF(Invoices!U:V,A1231)&lt;&gt;0,SUMIF(Invoices!U:V,A1231,Invoices!V:V)/COUNTIF(Invoices!U:V,A1231),0),IF(COUNTIF(Invoices!W:X,A1231)&lt;&gt;0,IF(COUNTIF(Invoices!W:X,A1231)&lt;&gt;0,SUMIF(Invoices!W:X,A1231,Invoices!X:X)/COUNTIF(Invoices!W:X,A1231),0),IF(COUNTIF(Invoices!Y:Z,A1231)&lt;&gt;0,IF(COUNTIF(Invoices!Y:Z,A1231)&lt;&gt;0,SUMIF(Invoices!Y:Z,A1231,Invoices!Z:Z)/COUNTIF(Invoices!Y:Z,A1231),0),IF(COUNTIF(Invoices!AA:AB,A1231)&lt;&gt;0,IF(COUNTIF(Invoices!AA:AB,A1231)&lt;&gt;0,SUMIF(Invoices!AA:AB,A1231,Invoices!AB:AB)/COUNTIF(Invoices!AA:AB,A1231),0),IF(COUNTIF(Invoices!AC:AD,A1231)&lt;&gt;0,IF(COUNTIF(Invoices!AC:AD,A1231)&lt;&gt;0,SUMIF(Invoices!AC:AD,A1231,Invoices!AD:AD)/COUNTIF(Invoices!AC:AD,A1231),0),IF(COUNTIF(Invoices!AE:AF,A1231)&lt;&gt;0,IF(COUNTIF(Invoices!AE:AF,A1231)&lt;&gt;0,SUMIF(Invoices!AE:AF,A1231,Invoices!AF:AF)/COUNTIF(Invoices!AE:AF,A1231),0),IF(COUNTIF(Invoices!AG:AH,A1231)&lt;&gt;0,IF(COUNTIF(Invoices!AG:AH,A1231)&lt;&gt;0,SUMIF(Invoices!AG:AH,A1231,Invoices!AH:AH)/COUNTIF(Invoices!AG:AH,A1231),0),IF(COUNTIF(Invoices!AI:AJ,A1231)&lt;&gt;0,IF(COUNTIF(Invoices!AI:AJ,A1231)&lt;&gt;0,SUMIF(Invoices!AI:AJ,A1231,Invoices!AJ:AJ)/COUNTIF(Invoices!AI:AJ,A1231),0),IF(COUNTIF(Invoices!AK:AL,A1231)&lt;&gt;0,IF(COUNTIF(Invoices!AK:AL,A1231)&lt;&gt;0,SUMIF(Invoices!AK:AL,A1231,Invoices!AL:AL)/COUNTIF(Invoices!AK:AL,A1231),0),IF(COUNTIF(Invoices!AM:AN,A1231)&lt;&gt;0,IF(COUNTIF(Invoices!AM:AN,A1231)&lt;&gt;0,SUMIF(Invoices!AM:AN,A1231,Invoices!AN:AN)/COUNTIF(Invoices!AM:AN,A1231),0),"Not Available")))))))))))))))</f>
        <v>0.99</v>
      </c>
    </row>
    <row r="1232" spans="1:5" ht="13" x14ac:dyDescent="0.15">
      <c r="A1232" s="6" t="s">
        <v>2462</v>
      </c>
      <c r="B1232" s="6" t="s">
        <v>912</v>
      </c>
      <c r="C1232" s="6" t="s">
        <v>913</v>
      </c>
      <c r="D1232" s="6" t="s">
        <v>912</v>
      </c>
      <c r="E1232" t="str">
        <f>IF(COUNTIF(Invoices!K:L,A1232)&lt;&gt;0,IF(COUNTIF(Invoices!K:L,A1232)&lt;&gt;0,SUMIF(Invoices!K:L,A1232,Invoices!L:L)/COUNTIF(Invoices!K:L,A1232),0),IF(COUNTIF(Invoices!M:N,A1232)&lt;&gt;0,IF(COUNTIF(Invoices!M:N,A1232)&lt;&gt;0,SUMIF(Invoices!M:N,A1232,Invoices!N:N)/COUNTIF(Invoices!M:N,A1232),0),IF(COUNTIF(Invoices!O:P,A1232)&lt;&gt;0,IF(COUNTIF(Invoices!O:P,A1232)&lt;&gt;0,SUMIF(Invoices!O:P,A1232,Invoices!P:P)/COUNTIF(Invoices!O:P,A1232),0),IF(COUNTIF(Invoices!Q:R,A1232)&lt;&gt;0,IF(COUNTIF(Invoices!Q:R,A1232)&lt;&gt;0,SUMIF(Invoices!Q:R,A1232,Invoices!R:R)/COUNTIF(Invoices!Q:R,A1232),0),IF(COUNTIF(Invoices!S:T,A1232)&lt;&gt;0,IF(COUNTIF(Invoices!S:T,A1232)&lt;&gt;0,SUMIF(Invoices!S:T,A1232,Invoices!T:T)/COUNTIF(Invoices!S:T,A1232),0),IF(COUNTIF(Invoices!U:V,A1232)&lt;&gt;0,IF(COUNTIF(Invoices!U:V,A1232)&lt;&gt;0,SUMIF(Invoices!U:V,A1232,Invoices!V:V)/COUNTIF(Invoices!U:V,A1232),0),IF(COUNTIF(Invoices!W:X,A1232)&lt;&gt;0,IF(COUNTIF(Invoices!W:X,A1232)&lt;&gt;0,SUMIF(Invoices!W:X,A1232,Invoices!X:X)/COUNTIF(Invoices!W:X,A1232),0),IF(COUNTIF(Invoices!Y:Z,A1232)&lt;&gt;0,IF(COUNTIF(Invoices!Y:Z,A1232)&lt;&gt;0,SUMIF(Invoices!Y:Z,A1232,Invoices!Z:Z)/COUNTIF(Invoices!Y:Z,A1232),0),IF(COUNTIF(Invoices!AA:AB,A1232)&lt;&gt;0,IF(COUNTIF(Invoices!AA:AB,A1232)&lt;&gt;0,SUMIF(Invoices!AA:AB,A1232,Invoices!AB:AB)/COUNTIF(Invoices!AA:AB,A1232),0),IF(COUNTIF(Invoices!AC:AD,A1232)&lt;&gt;0,IF(COUNTIF(Invoices!AC:AD,A1232)&lt;&gt;0,SUMIF(Invoices!AC:AD,A1232,Invoices!AD:AD)/COUNTIF(Invoices!AC:AD,A1232),0),IF(COUNTIF(Invoices!AE:AF,A1232)&lt;&gt;0,IF(COUNTIF(Invoices!AE:AF,A1232)&lt;&gt;0,SUMIF(Invoices!AE:AF,A1232,Invoices!AF:AF)/COUNTIF(Invoices!AE:AF,A1232),0),IF(COUNTIF(Invoices!AG:AH,A1232)&lt;&gt;0,IF(COUNTIF(Invoices!AG:AH,A1232)&lt;&gt;0,SUMIF(Invoices!AG:AH,A1232,Invoices!AH:AH)/COUNTIF(Invoices!AG:AH,A1232),0),IF(COUNTIF(Invoices!AI:AJ,A1232)&lt;&gt;0,IF(COUNTIF(Invoices!AI:AJ,A1232)&lt;&gt;0,SUMIF(Invoices!AI:AJ,A1232,Invoices!AJ:AJ)/COUNTIF(Invoices!AI:AJ,A1232),0),IF(COUNTIF(Invoices!AK:AL,A1232)&lt;&gt;0,IF(COUNTIF(Invoices!AK:AL,A1232)&lt;&gt;0,SUMIF(Invoices!AK:AL,A1232,Invoices!AL:AL)/COUNTIF(Invoices!AK:AL,A1232),0),IF(COUNTIF(Invoices!AM:AN,A1232)&lt;&gt;0,IF(COUNTIF(Invoices!AM:AN,A1232)&lt;&gt;0,SUMIF(Invoices!AM:AN,A1232,Invoices!AN:AN)/COUNTIF(Invoices!AM:AN,A1232),0),"Not Available")))))))))))))))</f>
        <v>Not Available</v>
      </c>
    </row>
    <row r="1233" spans="1:5" ht="13" x14ac:dyDescent="0.15">
      <c r="A1233" s="6" t="s">
        <v>2463</v>
      </c>
      <c r="C1233" s="6" t="s">
        <v>818</v>
      </c>
      <c r="D1233" s="6" t="s">
        <v>819</v>
      </c>
      <c r="E1233" t="str">
        <f>IF(COUNTIF(Invoices!K:L,A1233)&lt;&gt;0,IF(COUNTIF(Invoices!K:L,A1233)&lt;&gt;0,SUMIF(Invoices!K:L,A1233,Invoices!L:L)/COUNTIF(Invoices!K:L,A1233),0),IF(COUNTIF(Invoices!M:N,A1233)&lt;&gt;0,IF(COUNTIF(Invoices!M:N,A1233)&lt;&gt;0,SUMIF(Invoices!M:N,A1233,Invoices!N:N)/COUNTIF(Invoices!M:N,A1233),0),IF(COUNTIF(Invoices!O:P,A1233)&lt;&gt;0,IF(COUNTIF(Invoices!O:P,A1233)&lt;&gt;0,SUMIF(Invoices!O:P,A1233,Invoices!P:P)/COUNTIF(Invoices!O:P,A1233),0),IF(COUNTIF(Invoices!Q:R,A1233)&lt;&gt;0,IF(COUNTIF(Invoices!Q:R,A1233)&lt;&gt;0,SUMIF(Invoices!Q:R,A1233,Invoices!R:R)/COUNTIF(Invoices!Q:R,A1233),0),IF(COUNTIF(Invoices!S:T,A1233)&lt;&gt;0,IF(COUNTIF(Invoices!S:T,A1233)&lt;&gt;0,SUMIF(Invoices!S:T,A1233,Invoices!T:T)/COUNTIF(Invoices!S:T,A1233),0),IF(COUNTIF(Invoices!U:V,A1233)&lt;&gt;0,IF(COUNTIF(Invoices!U:V,A1233)&lt;&gt;0,SUMIF(Invoices!U:V,A1233,Invoices!V:V)/COUNTIF(Invoices!U:V,A1233),0),IF(COUNTIF(Invoices!W:X,A1233)&lt;&gt;0,IF(COUNTIF(Invoices!W:X,A1233)&lt;&gt;0,SUMIF(Invoices!W:X,A1233,Invoices!X:X)/COUNTIF(Invoices!W:X,A1233),0),IF(COUNTIF(Invoices!Y:Z,A1233)&lt;&gt;0,IF(COUNTIF(Invoices!Y:Z,A1233)&lt;&gt;0,SUMIF(Invoices!Y:Z,A1233,Invoices!Z:Z)/COUNTIF(Invoices!Y:Z,A1233),0),IF(COUNTIF(Invoices!AA:AB,A1233)&lt;&gt;0,IF(COUNTIF(Invoices!AA:AB,A1233)&lt;&gt;0,SUMIF(Invoices!AA:AB,A1233,Invoices!AB:AB)/COUNTIF(Invoices!AA:AB,A1233),0),IF(COUNTIF(Invoices!AC:AD,A1233)&lt;&gt;0,IF(COUNTIF(Invoices!AC:AD,A1233)&lt;&gt;0,SUMIF(Invoices!AC:AD,A1233,Invoices!AD:AD)/COUNTIF(Invoices!AC:AD,A1233),0),IF(COUNTIF(Invoices!AE:AF,A1233)&lt;&gt;0,IF(COUNTIF(Invoices!AE:AF,A1233)&lt;&gt;0,SUMIF(Invoices!AE:AF,A1233,Invoices!AF:AF)/COUNTIF(Invoices!AE:AF,A1233),0),IF(COUNTIF(Invoices!AG:AH,A1233)&lt;&gt;0,IF(COUNTIF(Invoices!AG:AH,A1233)&lt;&gt;0,SUMIF(Invoices!AG:AH,A1233,Invoices!AH:AH)/COUNTIF(Invoices!AG:AH,A1233),0),IF(COUNTIF(Invoices!AI:AJ,A1233)&lt;&gt;0,IF(COUNTIF(Invoices!AI:AJ,A1233)&lt;&gt;0,SUMIF(Invoices!AI:AJ,A1233,Invoices!AJ:AJ)/COUNTIF(Invoices!AI:AJ,A1233),0),IF(COUNTIF(Invoices!AK:AL,A1233)&lt;&gt;0,IF(COUNTIF(Invoices!AK:AL,A1233)&lt;&gt;0,SUMIF(Invoices!AK:AL,A1233,Invoices!AL:AL)/COUNTIF(Invoices!AK:AL,A1233),0),IF(COUNTIF(Invoices!AM:AN,A1233)&lt;&gt;0,IF(COUNTIF(Invoices!AM:AN,A1233)&lt;&gt;0,SUMIF(Invoices!AM:AN,A1233,Invoices!AN:AN)/COUNTIF(Invoices!AM:AN,A1233),0),"Not Available")))))))))))))))</f>
        <v>Not Available</v>
      </c>
    </row>
    <row r="1234" spans="1:5" ht="13" x14ac:dyDescent="0.15">
      <c r="A1234" s="6" t="s">
        <v>2464</v>
      </c>
      <c r="B1234" s="6" t="s">
        <v>1143</v>
      </c>
      <c r="C1234" s="6" t="s">
        <v>1144</v>
      </c>
      <c r="D1234" s="6" t="s">
        <v>559</v>
      </c>
      <c r="E1234" t="str">
        <f>IF(COUNTIF(Invoices!K:L,A1234)&lt;&gt;0,IF(COUNTIF(Invoices!K:L,A1234)&lt;&gt;0,SUMIF(Invoices!K:L,A1234,Invoices!L:L)/COUNTIF(Invoices!K:L,A1234),0),IF(COUNTIF(Invoices!M:N,A1234)&lt;&gt;0,IF(COUNTIF(Invoices!M:N,A1234)&lt;&gt;0,SUMIF(Invoices!M:N,A1234,Invoices!N:N)/COUNTIF(Invoices!M:N,A1234),0),IF(COUNTIF(Invoices!O:P,A1234)&lt;&gt;0,IF(COUNTIF(Invoices!O:P,A1234)&lt;&gt;0,SUMIF(Invoices!O:P,A1234,Invoices!P:P)/COUNTIF(Invoices!O:P,A1234),0),IF(COUNTIF(Invoices!Q:R,A1234)&lt;&gt;0,IF(COUNTIF(Invoices!Q:R,A1234)&lt;&gt;0,SUMIF(Invoices!Q:R,A1234,Invoices!R:R)/COUNTIF(Invoices!Q:R,A1234),0),IF(COUNTIF(Invoices!S:T,A1234)&lt;&gt;0,IF(COUNTIF(Invoices!S:T,A1234)&lt;&gt;0,SUMIF(Invoices!S:T,A1234,Invoices!T:T)/COUNTIF(Invoices!S:T,A1234),0),IF(COUNTIF(Invoices!U:V,A1234)&lt;&gt;0,IF(COUNTIF(Invoices!U:V,A1234)&lt;&gt;0,SUMIF(Invoices!U:V,A1234,Invoices!V:V)/COUNTIF(Invoices!U:V,A1234),0),IF(COUNTIF(Invoices!W:X,A1234)&lt;&gt;0,IF(COUNTIF(Invoices!W:X,A1234)&lt;&gt;0,SUMIF(Invoices!W:X,A1234,Invoices!X:X)/COUNTIF(Invoices!W:X,A1234),0),IF(COUNTIF(Invoices!Y:Z,A1234)&lt;&gt;0,IF(COUNTIF(Invoices!Y:Z,A1234)&lt;&gt;0,SUMIF(Invoices!Y:Z,A1234,Invoices!Z:Z)/COUNTIF(Invoices!Y:Z,A1234),0),IF(COUNTIF(Invoices!AA:AB,A1234)&lt;&gt;0,IF(COUNTIF(Invoices!AA:AB,A1234)&lt;&gt;0,SUMIF(Invoices!AA:AB,A1234,Invoices!AB:AB)/COUNTIF(Invoices!AA:AB,A1234),0),IF(COUNTIF(Invoices!AC:AD,A1234)&lt;&gt;0,IF(COUNTIF(Invoices!AC:AD,A1234)&lt;&gt;0,SUMIF(Invoices!AC:AD,A1234,Invoices!AD:AD)/COUNTIF(Invoices!AC:AD,A1234),0),IF(COUNTIF(Invoices!AE:AF,A1234)&lt;&gt;0,IF(COUNTIF(Invoices!AE:AF,A1234)&lt;&gt;0,SUMIF(Invoices!AE:AF,A1234,Invoices!AF:AF)/COUNTIF(Invoices!AE:AF,A1234),0),IF(COUNTIF(Invoices!AG:AH,A1234)&lt;&gt;0,IF(COUNTIF(Invoices!AG:AH,A1234)&lt;&gt;0,SUMIF(Invoices!AG:AH,A1234,Invoices!AH:AH)/COUNTIF(Invoices!AG:AH,A1234),0),IF(COUNTIF(Invoices!AI:AJ,A1234)&lt;&gt;0,IF(COUNTIF(Invoices!AI:AJ,A1234)&lt;&gt;0,SUMIF(Invoices!AI:AJ,A1234,Invoices!AJ:AJ)/COUNTIF(Invoices!AI:AJ,A1234),0),IF(COUNTIF(Invoices!AK:AL,A1234)&lt;&gt;0,IF(COUNTIF(Invoices!AK:AL,A1234)&lt;&gt;0,SUMIF(Invoices!AK:AL,A1234,Invoices!AL:AL)/COUNTIF(Invoices!AK:AL,A1234),0),IF(COUNTIF(Invoices!AM:AN,A1234)&lt;&gt;0,IF(COUNTIF(Invoices!AM:AN,A1234)&lt;&gt;0,SUMIF(Invoices!AM:AN,A1234,Invoices!AN:AN)/COUNTIF(Invoices!AM:AN,A1234),0),"Not Available")))))))))))))))</f>
        <v>Not Available</v>
      </c>
    </row>
    <row r="1235" spans="1:5" ht="13" x14ac:dyDescent="0.15">
      <c r="A1235" s="6" t="s">
        <v>2465</v>
      </c>
      <c r="B1235" s="6" t="s">
        <v>908</v>
      </c>
      <c r="C1235" s="6" t="s">
        <v>897</v>
      </c>
      <c r="D1235" s="6" t="s">
        <v>562</v>
      </c>
      <c r="E1235">
        <f ca="1">IF(COUNTIF(Invoices!K:L,A1235)&lt;&gt;0,IF(COUNTIF(Invoices!K:L,A1235)&lt;&gt;0,SUMIF(Invoices!K:L,A1235,Invoices!L:L)/COUNTIF(Invoices!K:L,A1235),0),IF(COUNTIF(Invoices!M:N,A1235)&lt;&gt;0,IF(COUNTIF(Invoices!M:N,A1235)&lt;&gt;0,SUMIF(Invoices!M:N,A1235,Invoices!N:N)/COUNTIF(Invoices!M:N,A1235),0),IF(COUNTIF(Invoices!O:P,A1235)&lt;&gt;0,IF(COUNTIF(Invoices!O:P,A1235)&lt;&gt;0,SUMIF(Invoices!O:P,A1235,Invoices!P:P)/COUNTIF(Invoices!O:P,A1235),0),IF(COUNTIF(Invoices!Q:R,A1235)&lt;&gt;0,IF(COUNTIF(Invoices!Q:R,A1235)&lt;&gt;0,SUMIF(Invoices!Q:R,A1235,Invoices!R:R)/COUNTIF(Invoices!Q:R,A1235),0),IF(COUNTIF(Invoices!S:T,A1235)&lt;&gt;0,IF(COUNTIF(Invoices!S:T,A1235)&lt;&gt;0,SUMIF(Invoices!S:T,A1235,Invoices!T:T)/COUNTIF(Invoices!S:T,A1235),0),IF(COUNTIF(Invoices!U:V,A1235)&lt;&gt;0,IF(COUNTIF(Invoices!U:V,A1235)&lt;&gt;0,SUMIF(Invoices!U:V,A1235,Invoices!V:V)/COUNTIF(Invoices!U:V,A1235),0),IF(COUNTIF(Invoices!W:X,A1235)&lt;&gt;0,IF(COUNTIF(Invoices!W:X,A1235)&lt;&gt;0,SUMIF(Invoices!W:X,A1235,Invoices!X:X)/COUNTIF(Invoices!W:X,A1235),0),IF(COUNTIF(Invoices!Y:Z,A1235)&lt;&gt;0,IF(COUNTIF(Invoices!Y:Z,A1235)&lt;&gt;0,SUMIF(Invoices!Y:Z,A1235,Invoices!Z:Z)/COUNTIF(Invoices!Y:Z,A1235),0),IF(COUNTIF(Invoices!AA:AB,A1235)&lt;&gt;0,IF(COUNTIF(Invoices!AA:AB,A1235)&lt;&gt;0,SUMIF(Invoices!AA:AB,A1235,Invoices!AB:AB)/COUNTIF(Invoices!AA:AB,A1235),0),IF(COUNTIF(Invoices!AC:AD,A1235)&lt;&gt;0,IF(COUNTIF(Invoices!AC:AD,A1235)&lt;&gt;0,SUMIF(Invoices!AC:AD,A1235,Invoices!AD:AD)/COUNTIF(Invoices!AC:AD,A1235),0),IF(COUNTIF(Invoices!AE:AF,A1235)&lt;&gt;0,IF(COUNTIF(Invoices!AE:AF,A1235)&lt;&gt;0,SUMIF(Invoices!AE:AF,A1235,Invoices!AF:AF)/COUNTIF(Invoices!AE:AF,A1235),0),IF(COUNTIF(Invoices!AG:AH,A1235)&lt;&gt;0,IF(COUNTIF(Invoices!AG:AH,A1235)&lt;&gt;0,SUMIF(Invoices!AG:AH,A1235,Invoices!AH:AH)/COUNTIF(Invoices!AG:AH,A1235),0),IF(COUNTIF(Invoices!AI:AJ,A1235)&lt;&gt;0,IF(COUNTIF(Invoices!AI:AJ,A1235)&lt;&gt;0,SUMIF(Invoices!AI:AJ,A1235,Invoices!AJ:AJ)/COUNTIF(Invoices!AI:AJ,A1235),0),IF(COUNTIF(Invoices!AK:AL,A1235)&lt;&gt;0,IF(COUNTIF(Invoices!AK:AL,A1235)&lt;&gt;0,SUMIF(Invoices!AK:AL,A1235,Invoices!AL:AL)/COUNTIF(Invoices!AK:AL,A1235),0),IF(COUNTIF(Invoices!AM:AN,A1235)&lt;&gt;0,IF(COUNTIF(Invoices!AM:AN,A1235)&lt;&gt;0,SUMIF(Invoices!AM:AN,A1235,Invoices!AN:AN)/COUNTIF(Invoices!AM:AN,A1235),0),"Not Available")))))))))))))))</f>
        <v>0.99</v>
      </c>
    </row>
    <row r="1236" spans="1:5" ht="13" x14ac:dyDescent="0.15">
      <c r="A1236" s="6" t="s">
        <v>2466</v>
      </c>
      <c r="B1236" s="6" t="s">
        <v>2467</v>
      </c>
      <c r="C1236" s="6" t="s">
        <v>1129</v>
      </c>
      <c r="D1236" s="6" t="s">
        <v>547</v>
      </c>
      <c r="E1236">
        <f ca="1">IF(COUNTIF(Invoices!K:L,A1236)&lt;&gt;0,IF(COUNTIF(Invoices!K:L,A1236)&lt;&gt;0,SUMIF(Invoices!K:L,A1236,Invoices!L:L)/COUNTIF(Invoices!K:L,A1236),0),IF(COUNTIF(Invoices!M:N,A1236)&lt;&gt;0,IF(COUNTIF(Invoices!M:N,A1236)&lt;&gt;0,SUMIF(Invoices!M:N,A1236,Invoices!N:N)/COUNTIF(Invoices!M:N,A1236),0),IF(COUNTIF(Invoices!O:P,A1236)&lt;&gt;0,IF(COUNTIF(Invoices!O:P,A1236)&lt;&gt;0,SUMIF(Invoices!O:P,A1236,Invoices!P:P)/COUNTIF(Invoices!O:P,A1236),0),IF(COUNTIF(Invoices!Q:R,A1236)&lt;&gt;0,IF(COUNTIF(Invoices!Q:R,A1236)&lt;&gt;0,SUMIF(Invoices!Q:R,A1236,Invoices!R:R)/COUNTIF(Invoices!Q:R,A1236),0),IF(COUNTIF(Invoices!S:T,A1236)&lt;&gt;0,IF(COUNTIF(Invoices!S:T,A1236)&lt;&gt;0,SUMIF(Invoices!S:T,A1236,Invoices!T:T)/COUNTIF(Invoices!S:T,A1236),0),IF(COUNTIF(Invoices!U:V,A1236)&lt;&gt;0,IF(COUNTIF(Invoices!U:V,A1236)&lt;&gt;0,SUMIF(Invoices!U:V,A1236,Invoices!V:V)/COUNTIF(Invoices!U:V,A1236),0),IF(COUNTIF(Invoices!W:X,A1236)&lt;&gt;0,IF(COUNTIF(Invoices!W:X,A1236)&lt;&gt;0,SUMIF(Invoices!W:X,A1236,Invoices!X:X)/COUNTIF(Invoices!W:X,A1236),0),IF(COUNTIF(Invoices!Y:Z,A1236)&lt;&gt;0,IF(COUNTIF(Invoices!Y:Z,A1236)&lt;&gt;0,SUMIF(Invoices!Y:Z,A1236,Invoices!Z:Z)/COUNTIF(Invoices!Y:Z,A1236),0),IF(COUNTIF(Invoices!AA:AB,A1236)&lt;&gt;0,IF(COUNTIF(Invoices!AA:AB,A1236)&lt;&gt;0,SUMIF(Invoices!AA:AB,A1236,Invoices!AB:AB)/COUNTIF(Invoices!AA:AB,A1236),0),IF(COUNTIF(Invoices!AC:AD,A1236)&lt;&gt;0,IF(COUNTIF(Invoices!AC:AD,A1236)&lt;&gt;0,SUMIF(Invoices!AC:AD,A1236,Invoices!AD:AD)/COUNTIF(Invoices!AC:AD,A1236),0),IF(COUNTIF(Invoices!AE:AF,A1236)&lt;&gt;0,IF(COUNTIF(Invoices!AE:AF,A1236)&lt;&gt;0,SUMIF(Invoices!AE:AF,A1236,Invoices!AF:AF)/COUNTIF(Invoices!AE:AF,A1236),0),IF(COUNTIF(Invoices!AG:AH,A1236)&lt;&gt;0,IF(COUNTIF(Invoices!AG:AH,A1236)&lt;&gt;0,SUMIF(Invoices!AG:AH,A1236,Invoices!AH:AH)/COUNTIF(Invoices!AG:AH,A1236),0),IF(COUNTIF(Invoices!AI:AJ,A1236)&lt;&gt;0,IF(COUNTIF(Invoices!AI:AJ,A1236)&lt;&gt;0,SUMIF(Invoices!AI:AJ,A1236,Invoices!AJ:AJ)/COUNTIF(Invoices!AI:AJ,A1236),0),IF(COUNTIF(Invoices!AK:AL,A1236)&lt;&gt;0,IF(COUNTIF(Invoices!AK:AL,A1236)&lt;&gt;0,SUMIF(Invoices!AK:AL,A1236,Invoices!AL:AL)/COUNTIF(Invoices!AK:AL,A1236),0),IF(COUNTIF(Invoices!AM:AN,A1236)&lt;&gt;0,IF(COUNTIF(Invoices!AM:AN,A1236)&lt;&gt;0,SUMIF(Invoices!AM:AN,A1236,Invoices!AN:AN)/COUNTIF(Invoices!AM:AN,A1236),0),"Not Available")))))))))))))))</f>
        <v>0.99</v>
      </c>
    </row>
    <row r="1237" spans="1:5" ht="13" x14ac:dyDescent="0.15">
      <c r="A1237" s="6" t="s">
        <v>2468</v>
      </c>
      <c r="B1237" s="6" t="s">
        <v>904</v>
      </c>
      <c r="C1237" s="6" t="s">
        <v>905</v>
      </c>
      <c r="D1237" s="6" t="s">
        <v>906</v>
      </c>
      <c r="E1237" t="str">
        <f>IF(COUNTIF(Invoices!K:L,A1237)&lt;&gt;0,IF(COUNTIF(Invoices!K:L,A1237)&lt;&gt;0,SUMIF(Invoices!K:L,A1237,Invoices!L:L)/COUNTIF(Invoices!K:L,A1237),0),IF(COUNTIF(Invoices!M:N,A1237)&lt;&gt;0,IF(COUNTIF(Invoices!M:N,A1237)&lt;&gt;0,SUMIF(Invoices!M:N,A1237,Invoices!N:N)/COUNTIF(Invoices!M:N,A1237),0),IF(COUNTIF(Invoices!O:P,A1237)&lt;&gt;0,IF(COUNTIF(Invoices!O:P,A1237)&lt;&gt;0,SUMIF(Invoices!O:P,A1237,Invoices!P:P)/COUNTIF(Invoices!O:P,A1237),0),IF(COUNTIF(Invoices!Q:R,A1237)&lt;&gt;0,IF(COUNTIF(Invoices!Q:R,A1237)&lt;&gt;0,SUMIF(Invoices!Q:R,A1237,Invoices!R:R)/COUNTIF(Invoices!Q:R,A1237),0),IF(COUNTIF(Invoices!S:T,A1237)&lt;&gt;0,IF(COUNTIF(Invoices!S:T,A1237)&lt;&gt;0,SUMIF(Invoices!S:T,A1237,Invoices!T:T)/COUNTIF(Invoices!S:T,A1237),0),IF(COUNTIF(Invoices!U:V,A1237)&lt;&gt;0,IF(COUNTIF(Invoices!U:V,A1237)&lt;&gt;0,SUMIF(Invoices!U:V,A1237,Invoices!V:V)/COUNTIF(Invoices!U:V,A1237),0),IF(COUNTIF(Invoices!W:X,A1237)&lt;&gt;0,IF(COUNTIF(Invoices!W:X,A1237)&lt;&gt;0,SUMIF(Invoices!W:X,A1237,Invoices!X:X)/COUNTIF(Invoices!W:X,A1237),0),IF(COUNTIF(Invoices!Y:Z,A1237)&lt;&gt;0,IF(COUNTIF(Invoices!Y:Z,A1237)&lt;&gt;0,SUMIF(Invoices!Y:Z,A1237,Invoices!Z:Z)/COUNTIF(Invoices!Y:Z,A1237),0),IF(COUNTIF(Invoices!AA:AB,A1237)&lt;&gt;0,IF(COUNTIF(Invoices!AA:AB,A1237)&lt;&gt;0,SUMIF(Invoices!AA:AB,A1237,Invoices!AB:AB)/COUNTIF(Invoices!AA:AB,A1237),0),IF(COUNTIF(Invoices!AC:AD,A1237)&lt;&gt;0,IF(COUNTIF(Invoices!AC:AD,A1237)&lt;&gt;0,SUMIF(Invoices!AC:AD,A1237,Invoices!AD:AD)/COUNTIF(Invoices!AC:AD,A1237),0),IF(COUNTIF(Invoices!AE:AF,A1237)&lt;&gt;0,IF(COUNTIF(Invoices!AE:AF,A1237)&lt;&gt;0,SUMIF(Invoices!AE:AF,A1237,Invoices!AF:AF)/COUNTIF(Invoices!AE:AF,A1237),0),IF(COUNTIF(Invoices!AG:AH,A1237)&lt;&gt;0,IF(COUNTIF(Invoices!AG:AH,A1237)&lt;&gt;0,SUMIF(Invoices!AG:AH,A1237,Invoices!AH:AH)/COUNTIF(Invoices!AG:AH,A1237),0),IF(COUNTIF(Invoices!AI:AJ,A1237)&lt;&gt;0,IF(COUNTIF(Invoices!AI:AJ,A1237)&lt;&gt;0,SUMIF(Invoices!AI:AJ,A1237,Invoices!AJ:AJ)/COUNTIF(Invoices!AI:AJ,A1237),0),IF(COUNTIF(Invoices!AK:AL,A1237)&lt;&gt;0,IF(COUNTIF(Invoices!AK:AL,A1237)&lt;&gt;0,SUMIF(Invoices!AK:AL,A1237,Invoices!AL:AL)/COUNTIF(Invoices!AK:AL,A1237),0),IF(COUNTIF(Invoices!AM:AN,A1237)&lt;&gt;0,IF(COUNTIF(Invoices!AM:AN,A1237)&lt;&gt;0,SUMIF(Invoices!AM:AN,A1237,Invoices!AN:AN)/COUNTIF(Invoices!AM:AN,A1237),0),"Not Available")))))))))))))))</f>
        <v>Not Available</v>
      </c>
    </row>
    <row r="1238" spans="1:5" ht="13" x14ac:dyDescent="0.15">
      <c r="A1238" s="6" t="s">
        <v>2469</v>
      </c>
      <c r="C1238" s="6" t="s">
        <v>1431</v>
      </c>
      <c r="D1238" s="6" t="s">
        <v>1432</v>
      </c>
      <c r="E1238" t="str">
        <f>IF(COUNTIF(Invoices!K:L,A1238)&lt;&gt;0,IF(COUNTIF(Invoices!K:L,A1238)&lt;&gt;0,SUMIF(Invoices!K:L,A1238,Invoices!L:L)/COUNTIF(Invoices!K:L,A1238),0),IF(COUNTIF(Invoices!M:N,A1238)&lt;&gt;0,IF(COUNTIF(Invoices!M:N,A1238)&lt;&gt;0,SUMIF(Invoices!M:N,A1238,Invoices!N:N)/COUNTIF(Invoices!M:N,A1238),0),IF(COUNTIF(Invoices!O:P,A1238)&lt;&gt;0,IF(COUNTIF(Invoices!O:P,A1238)&lt;&gt;0,SUMIF(Invoices!O:P,A1238,Invoices!P:P)/COUNTIF(Invoices!O:P,A1238),0),IF(COUNTIF(Invoices!Q:R,A1238)&lt;&gt;0,IF(COUNTIF(Invoices!Q:R,A1238)&lt;&gt;0,SUMIF(Invoices!Q:R,A1238,Invoices!R:R)/COUNTIF(Invoices!Q:R,A1238),0),IF(COUNTIF(Invoices!S:T,A1238)&lt;&gt;0,IF(COUNTIF(Invoices!S:T,A1238)&lt;&gt;0,SUMIF(Invoices!S:T,A1238,Invoices!T:T)/COUNTIF(Invoices!S:T,A1238),0),IF(COUNTIF(Invoices!U:V,A1238)&lt;&gt;0,IF(COUNTIF(Invoices!U:V,A1238)&lt;&gt;0,SUMIF(Invoices!U:V,A1238,Invoices!V:V)/COUNTIF(Invoices!U:V,A1238),0),IF(COUNTIF(Invoices!W:X,A1238)&lt;&gt;0,IF(COUNTIF(Invoices!W:X,A1238)&lt;&gt;0,SUMIF(Invoices!W:X,A1238,Invoices!X:X)/COUNTIF(Invoices!W:X,A1238),0),IF(COUNTIF(Invoices!Y:Z,A1238)&lt;&gt;0,IF(COUNTIF(Invoices!Y:Z,A1238)&lt;&gt;0,SUMIF(Invoices!Y:Z,A1238,Invoices!Z:Z)/COUNTIF(Invoices!Y:Z,A1238),0),IF(COUNTIF(Invoices!AA:AB,A1238)&lt;&gt;0,IF(COUNTIF(Invoices!AA:AB,A1238)&lt;&gt;0,SUMIF(Invoices!AA:AB,A1238,Invoices!AB:AB)/COUNTIF(Invoices!AA:AB,A1238),0),IF(COUNTIF(Invoices!AC:AD,A1238)&lt;&gt;0,IF(COUNTIF(Invoices!AC:AD,A1238)&lt;&gt;0,SUMIF(Invoices!AC:AD,A1238,Invoices!AD:AD)/COUNTIF(Invoices!AC:AD,A1238),0),IF(COUNTIF(Invoices!AE:AF,A1238)&lt;&gt;0,IF(COUNTIF(Invoices!AE:AF,A1238)&lt;&gt;0,SUMIF(Invoices!AE:AF,A1238,Invoices!AF:AF)/COUNTIF(Invoices!AE:AF,A1238),0),IF(COUNTIF(Invoices!AG:AH,A1238)&lt;&gt;0,IF(COUNTIF(Invoices!AG:AH,A1238)&lt;&gt;0,SUMIF(Invoices!AG:AH,A1238,Invoices!AH:AH)/COUNTIF(Invoices!AG:AH,A1238),0),IF(COUNTIF(Invoices!AI:AJ,A1238)&lt;&gt;0,IF(COUNTIF(Invoices!AI:AJ,A1238)&lt;&gt;0,SUMIF(Invoices!AI:AJ,A1238,Invoices!AJ:AJ)/COUNTIF(Invoices!AI:AJ,A1238),0),IF(COUNTIF(Invoices!AK:AL,A1238)&lt;&gt;0,IF(COUNTIF(Invoices!AK:AL,A1238)&lt;&gt;0,SUMIF(Invoices!AK:AL,A1238,Invoices!AL:AL)/COUNTIF(Invoices!AK:AL,A1238),0),IF(COUNTIF(Invoices!AM:AN,A1238)&lt;&gt;0,IF(COUNTIF(Invoices!AM:AN,A1238)&lt;&gt;0,SUMIF(Invoices!AM:AN,A1238,Invoices!AN:AN)/COUNTIF(Invoices!AM:AN,A1238),0),"Not Available")))))))))))))))</f>
        <v>Not Available</v>
      </c>
    </row>
    <row r="1239" spans="1:5" ht="13" x14ac:dyDescent="0.15">
      <c r="A1239" s="6" t="s">
        <v>2470</v>
      </c>
      <c r="B1239" s="6" t="s">
        <v>714</v>
      </c>
      <c r="C1239" s="6" t="s">
        <v>713</v>
      </c>
      <c r="D1239" s="6" t="s">
        <v>714</v>
      </c>
      <c r="E1239">
        <f ca="1">IF(COUNTIF(Invoices!K:L,A1239)&lt;&gt;0,IF(COUNTIF(Invoices!K:L,A1239)&lt;&gt;0,SUMIF(Invoices!K:L,A1239,Invoices!L:L)/COUNTIF(Invoices!K:L,A1239),0),IF(COUNTIF(Invoices!M:N,A1239)&lt;&gt;0,IF(COUNTIF(Invoices!M:N,A1239)&lt;&gt;0,SUMIF(Invoices!M:N,A1239,Invoices!N:N)/COUNTIF(Invoices!M:N,A1239),0),IF(COUNTIF(Invoices!O:P,A1239)&lt;&gt;0,IF(COUNTIF(Invoices!O:P,A1239)&lt;&gt;0,SUMIF(Invoices!O:P,A1239,Invoices!P:P)/COUNTIF(Invoices!O:P,A1239),0),IF(COUNTIF(Invoices!Q:R,A1239)&lt;&gt;0,IF(COUNTIF(Invoices!Q:R,A1239)&lt;&gt;0,SUMIF(Invoices!Q:R,A1239,Invoices!R:R)/COUNTIF(Invoices!Q:R,A1239),0),IF(COUNTIF(Invoices!S:T,A1239)&lt;&gt;0,IF(COUNTIF(Invoices!S:T,A1239)&lt;&gt;0,SUMIF(Invoices!S:T,A1239,Invoices!T:T)/COUNTIF(Invoices!S:T,A1239),0),IF(COUNTIF(Invoices!U:V,A1239)&lt;&gt;0,IF(COUNTIF(Invoices!U:V,A1239)&lt;&gt;0,SUMIF(Invoices!U:V,A1239,Invoices!V:V)/COUNTIF(Invoices!U:V,A1239),0),IF(COUNTIF(Invoices!W:X,A1239)&lt;&gt;0,IF(COUNTIF(Invoices!W:X,A1239)&lt;&gt;0,SUMIF(Invoices!W:X,A1239,Invoices!X:X)/COUNTIF(Invoices!W:X,A1239),0),IF(COUNTIF(Invoices!Y:Z,A1239)&lt;&gt;0,IF(COUNTIF(Invoices!Y:Z,A1239)&lt;&gt;0,SUMIF(Invoices!Y:Z,A1239,Invoices!Z:Z)/COUNTIF(Invoices!Y:Z,A1239),0),IF(COUNTIF(Invoices!AA:AB,A1239)&lt;&gt;0,IF(COUNTIF(Invoices!AA:AB,A1239)&lt;&gt;0,SUMIF(Invoices!AA:AB,A1239,Invoices!AB:AB)/COUNTIF(Invoices!AA:AB,A1239),0),IF(COUNTIF(Invoices!AC:AD,A1239)&lt;&gt;0,IF(COUNTIF(Invoices!AC:AD,A1239)&lt;&gt;0,SUMIF(Invoices!AC:AD,A1239,Invoices!AD:AD)/COUNTIF(Invoices!AC:AD,A1239),0),IF(COUNTIF(Invoices!AE:AF,A1239)&lt;&gt;0,IF(COUNTIF(Invoices!AE:AF,A1239)&lt;&gt;0,SUMIF(Invoices!AE:AF,A1239,Invoices!AF:AF)/COUNTIF(Invoices!AE:AF,A1239),0),IF(COUNTIF(Invoices!AG:AH,A1239)&lt;&gt;0,IF(COUNTIF(Invoices!AG:AH,A1239)&lt;&gt;0,SUMIF(Invoices!AG:AH,A1239,Invoices!AH:AH)/COUNTIF(Invoices!AG:AH,A1239),0),IF(COUNTIF(Invoices!AI:AJ,A1239)&lt;&gt;0,IF(COUNTIF(Invoices!AI:AJ,A1239)&lt;&gt;0,SUMIF(Invoices!AI:AJ,A1239,Invoices!AJ:AJ)/COUNTIF(Invoices!AI:AJ,A1239),0),IF(COUNTIF(Invoices!AK:AL,A1239)&lt;&gt;0,IF(COUNTIF(Invoices!AK:AL,A1239)&lt;&gt;0,SUMIF(Invoices!AK:AL,A1239,Invoices!AL:AL)/COUNTIF(Invoices!AK:AL,A1239),0),IF(COUNTIF(Invoices!AM:AN,A1239)&lt;&gt;0,IF(COUNTIF(Invoices!AM:AN,A1239)&lt;&gt;0,SUMIF(Invoices!AM:AN,A1239,Invoices!AN:AN)/COUNTIF(Invoices!AM:AN,A1239),0),"Not Available")))))))))))))))</f>
        <v>0.99</v>
      </c>
    </row>
    <row r="1240" spans="1:5" ht="13" x14ac:dyDescent="0.15">
      <c r="A1240" s="6" t="s">
        <v>2471</v>
      </c>
      <c r="B1240" s="6" t="s">
        <v>1279</v>
      </c>
      <c r="C1240" s="6" t="s">
        <v>1280</v>
      </c>
      <c r="D1240" s="6" t="s">
        <v>1281</v>
      </c>
      <c r="E1240">
        <f ca="1">IF(COUNTIF(Invoices!K:L,A1240)&lt;&gt;0,IF(COUNTIF(Invoices!K:L,A1240)&lt;&gt;0,SUMIF(Invoices!K:L,A1240,Invoices!L:L)/COUNTIF(Invoices!K:L,A1240),0),IF(COUNTIF(Invoices!M:N,A1240)&lt;&gt;0,IF(COUNTIF(Invoices!M:N,A1240)&lt;&gt;0,SUMIF(Invoices!M:N,A1240,Invoices!N:N)/COUNTIF(Invoices!M:N,A1240),0),IF(COUNTIF(Invoices!O:P,A1240)&lt;&gt;0,IF(COUNTIF(Invoices!O:P,A1240)&lt;&gt;0,SUMIF(Invoices!O:P,A1240,Invoices!P:P)/COUNTIF(Invoices!O:P,A1240),0),IF(COUNTIF(Invoices!Q:R,A1240)&lt;&gt;0,IF(COUNTIF(Invoices!Q:R,A1240)&lt;&gt;0,SUMIF(Invoices!Q:R,A1240,Invoices!R:R)/COUNTIF(Invoices!Q:R,A1240),0),IF(COUNTIF(Invoices!S:T,A1240)&lt;&gt;0,IF(COUNTIF(Invoices!S:T,A1240)&lt;&gt;0,SUMIF(Invoices!S:T,A1240,Invoices!T:T)/COUNTIF(Invoices!S:T,A1240),0),IF(COUNTIF(Invoices!U:V,A1240)&lt;&gt;0,IF(COUNTIF(Invoices!U:V,A1240)&lt;&gt;0,SUMIF(Invoices!U:V,A1240,Invoices!V:V)/COUNTIF(Invoices!U:V,A1240),0),IF(COUNTIF(Invoices!W:X,A1240)&lt;&gt;0,IF(COUNTIF(Invoices!W:X,A1240)&lt;&gt;0,SUMIF(Invoices!W:X,A1240,Invoices!X:X)/COUNTIF(Invoices!W:X,A1240),0),IF(COUNTIF(Invoices!Y:Z,A1240)&lt;&gt;0,IF(COUNTIF(Invoices!Y:Z,A1240)&lt;&gt;0,SUMIF(Invoices!Y:Z,A1240,Invoices!Z:Z)/COUNTIF(Invoices!Y:Z,A1240),0),IF(COUNTIF(Invoices!AA:AB,A1240)&lt;&gt;0,IF(COUNTIF(Invoices!AA:AB,A1240)&lt;&gt;0,SUMIF(Invoices!AA:AB,A1240,Invoices!AB:AB)/COUNTIF(Invoices!AA:AB,A1240),0),IF(COUNTIF(Invoices!AC:AD,A1240)&lt;&gt;0,IF(COUNTIF(Invoices!AC:AD,A1240)&lt;&gt;0,SUMIF(Invoices!AC:AD,A1240,Invoices!AD:AD)/COUNTIF(Invoices!AC:AD,A1240),0),IF(COUNTIF(Invoices!AE:AF,A1240)&lt;&gt;0,IF(COUNTIF(Invoices!AE:AF,A1240)&lt;&gt;0,SUMIF(Invoices!AE:AF,A1240,Invoices!AF:AF)/COUNTIF(Invoices!AE:AF,A1240),0),IF(COUNTIF(Invoices!AG:AH,A1240)&lt;&gt;0,IF(COUNTIF(Invoices!AG:AH,A1240)&lt;&gt;0,SUMIF(Invoices!AG:AH,A1240,Invoices!AH:AH)/COUNTIF(Invoices!AG:AH,A1240),0),IF(COUNTIF(Invoices!AI:AJ,A1240)&lt;&gt;0,IF(COUNTIF(Invoices!AI:AJ,A1240)&lt;&gt;0,SUMIF(Invoices!AI:AJ,A1240,Invoices!AJ:AJ)/COUNTIF(Invoices!AI:AJ,A1240),0),IF(COUNTIF(Invoices!AK:AL,A1240)&lt;&gt;0,IF(COUNTIF(Invoices!AK:AL,A1240)&lt;&gt;0,SUMIF(Invoices!AK:AL,A1240,Invoices!AL:AL)/COUNTIF(Invoices!AK:AL,A1240),0),IF(COUNTIF(Invoices!AM:AN,A1240)&lt;&gt;0,IF(COUNTIF(Invoices!AM:AN,A1240)&lt;&gt;0,SUMIF(Invoices!AM:AN,A1240,Invoices!AN:AN)/COUNTIF(Invoices!AM:AN,A1240),0),"Not Available")))))))))))))))</f>
        <v>0.99</v>
      </c>
    </row>
    <row r="1241" spans="1:5" ht="13" x14ac:dyDescent="0.15">
      <c r="A1241" s="6" t="s">
        <v>2472</v>
      </c>
      <c r="C1241" s="6" t="s">
        <v>1187</v>
      </c>
      <c r="D1241" s="6" t="s">
        <v>673</v>
      </c>
      <c r="E1241" t="str">
        <f>IF(COUNTIF(Invoices!K:L,A1241)&lt;&gt;0,IF(COUNTIF(Invoices!K:L,A1241)&lt;&gt;0,SUMIF(Invoices!K:L,A1241,Invoices!L:L)/COUNTIF(Invoices!K:L,A1241),0),IF(COUNTIF(Invoices!M:N,A1241)&lt;&gt;0,IF(COUNTIF(Invoices!M:N,A1241)&lt;&gt;0,SUMIF(Invoices!M:N,A1241,Invoices!N:N)/COUNTIF(Invoices!M:N,A1241),0),IF(COUNTIF(Invoices!O:P,A1241)&lt;&gt;0,IF(COUNTIF(Invoices!O:P,A1241)&lt;&gt;0,SUMIF(Invoices!O:P,A1241,Invoices!P:P)/COUNTIF(Invoices!O:P,A1241),0),IF(COUNTIF(Invoices!Q:R,A1241)&lt;&gt;0,IF(COUNTIF(Invoices!Q:R,A1241)&lt;&gt;0,SUMIF(Invoices!Q:R,A1241,Invoices!R:R)/COUNTIF(Invoices!Q:R,A1241),0),IF(COUNTIF(Invoices!S:T,A1241)&lt;&gt;0,IF(COUNTIF(Invoices!S:T,A1241)&lt;&gt;0,SUMIF(Invoices!S:T,A1241,Invoices!T:T)/COUNTIF(Invoices!S:T,A1241),0),IF(COUNTIF(Invoices!U:V,A1241)&lt;&gt;0,IF(COUNTIF(Invoices!U:V,A1241)&lt;&gt;0,SUMIF(Invoices!U:V,A1241,Invoices!V:V)/COUNTIF(Invoices!U:V,A1241),0),IF(COUNTIF(Invoices!W:X,A1241)&lt;&gt;0,IF(COUNTIF(Invoices!W:X,A1241)&lt;&gt;0,SUMIF(Invoices!W:X,A1241,Invoices!X:X)/COUNTIF(Invoices!W:X,A1241),0),IF(COUNTIF(Invoices!Y:Z,A1241)&lt;&gt;0,IF(COUNTIF(Invoices!Y:Z,A1241)&lt;&gt;0,SUMIF(Invoices!Y:Z,A1241,Invoices!Z:Z)/COUNTIF(Invoices!Y:Z,A1241),0),IF(COUNTIF(Invoices!AA:AB,A1241)&lt;&gt;0,IF(COUNTIF(Invoices!AA:AB,A1241)&lt;&gt;0,SUMIF(Invoices!AA:AB,A1241,Invoices!AB:AB)/COUNTIF(Invoices!AA:AB,A1241),0),IF(COUNTIF(Invoices!AC:AD,A1241)&lt;&gt;0,IF(COUNTIF(Invoices!AC:AD,A1241)&lt;&gt;0,SUMIF(Invoices!AC:AD,A1241,Invoices!AD:AD)/COUNTIF(Invoices!AC:AD,A1241),0),IF(COUNTIF(Invoices!AE:AF,A1241)&lt;&gt;0,IF(COUNTIF(Invoices!AE:AF,A1241)&lt;&gt;0,SUMIF(Invoices!AE:AF,A1241,Invoices!AF:AF)/COUNTIF(Invoices!AE:AF,A1241),0),IF(COUNTIF(Invoices!AG:AH,A1241)&lt;&gt;0,IF(COUNTIF(Invoices!AG:AH,A1241)&lt;&gt;0,SUMIF(Invoices!AG:AH,A1241,Invoices!AH:AH)/COUNTIF(Invoices!AG:AH,A1241),0),IF(COUNTIF(Invoices!AI:AJ,A1241)&lt;&gt;0,IF(COUNTIF(Invoices!AI:AJ,A1241)&lt;&gt;0,SUMIF(Invoices!AI:AJ,A1241,Invoices!AJ:AJ)/COUNTIF(Invoices!AI:AJ,A1241),0),IF(COUNTIF(Invoices!AK:AL,A1241)&lt;&gt;0,IF(COUNTIF(Invoices!AK:AL,A1241)&lt;&gt;0,SUMIF(Invoices!AK:AL,A1241,Invoices!AL:AL)/COUNTIF(Invoices!AK:AL,A1241),0),IF(COUNTIF(Invoices!AM:AN,A1241)&lt;&gt;0,IF(COUNTIF(Invoices!AM:AN,A1241)&lt;&gt;0,SUMIF(Invoices!AM:AN,A1241,Invoices!AN:AN)/COUNTIF(Invoices!AM:AN,A1241),0),"Not Available")))))))))))))))</f>
        <v>Not Available</v>
      </c>
    </row>
    <row r="1242" spans="1:5" ht="13" x14ac:dyDescent="0.15">
      <c r="A1242" s="6" t="s">
        <v>2473</v>
      </c>
      <c r="B1242" s="6" t="s">
        <v>1366</v>
      </c>
      <c r="C1242" s="6" t="s">
        <v>1367</v>
      </c>
      <c r="D1242" s="6" t="s">
        <v>1368</v>
      </c>
      <c r="E1242">
        <f ca="1">IF(COUNTIF(Invoices!K:L,A1242)&lt;&gt;0,IF(COUNTIF(Invoices!K:L,A1242)&lt;&gt;0,SUMIF(Invoices!K:L,A1242,Invoices!L:L)/COUNTIF(Invoices!K:L,A1242),0),IF(COUNTIF(Invoices!M:N,A1242)&lt;&gt;0,IF(COUNTIF(Invoices!M:N,A1242)&lt;&gt;0,SUMIF(Invoices!M:N,A1242,Invoices!N:N)/COUNTIF(Invoices!M:N,A1242),0),IF(COUNTIF(Invoices!O:P,A1242)&lt;&gt;0,IF(COUNTIF(Invoices!O:P,A1242)&lt;&gt;0,SUMIF(Invoices!O:P,A1242,Invoices!P:P)/COUNTIF(Invoices!O:P,A1242),0),IF(COUNTIF(Invoices!Q:R,A1242)&lt;&gt;0,IF(COUNTIF(Invoices!Q:R,A1242)&lt;&gt;0,SUMIF(Invoices!Q:R,A1242,Invoices!R:R)/COUNTIF(Invoices!Q:R,A1242),0),IF(COUNTIF(Invoices!S:T,A1242)&lt;&gt;0,IF(COUNTIF(Invoices!S:T,A1242)&lt;&gt;0,SUMIF(Invoices!S:T,A1242,Invoices!T:T)/COUNTIF(Invoices!S:T,A1242),0),IF(COUNTIF(Invoices!U:V,A1242)&lt;&gt;0,IF(COUNTIF(Invoices!U:V,A1242)&lt;&gt;0,SUMIF(Invoices!U:V,A1242,Invoices!V:V)/COUNTIF(Invoices!U:V,A1242),0),IF(COUNTIF(Invoices!W:X,A1242)&lt;&gt;0,IF(COUNTIF(Invoices!W:X,A1242)&lt;&gt;0,SUMIF(Invoices!W:X,A1242,Invoices!X:X)/COUNTIF(Invoices!W:X,A1242),0),IF(COUNTIF(Invoices!Y:Z,A1242)&lt;&gt;0,IF(COUNTIF(Invoices!Y:Z,A1242)&lt;&gt;0,SUMIF(Invoices!Y:Z,A1242,Invoices!Z:Z)/COUNTIF(Invoices!Y:Z,A1242),0),IF(COUNTIF(Invoices!AA:AB,A1242)&lt;&gt;0,IF(COUNTIF(Invoices!AA:AB,A1242)&lt;&gt;0,SUMIF(Invoices!AA:AB,A1242,Invoices!AB:AB)/COUNTIF(Invoices!AA:AB,A1242),0),IF(COUNTIF(Invoices!AC:AD,A1242)&lt;&gt;0,IF(COUNTIF(Invoices!AC:AD,A1242)&lt;&gt;0,SUMIF(Invoices!AC:AD,A1242,Invoices!AD:AD)/COUNTIF(Invoices!AC:AD,A1242),0),IF(COUNTIF(Invoices!AE:AF,A1242)&lt;&gt;0,IF(COUNTIF(Invoices!AE:AF,A1242)&lt;&gt;0,SUMIF(Invoices!AE:AF,A1242,Invoices!AF:AF)/COUNTIF(Invoices!AE:AF,A1242),0),IF(COUNTIF(Invoices!AG:AH,A1242)&lt;&gt;0,IF(COUNTIF(Invoices!AG:AH,A1242)&lt;&gt;0,SUMIF(Invoices!AG:AH,A1242,Invoices!AH:AH)/COUNTIF(Invoices!AG:AH,A1242),0),IF(COUNTIF(Invoices!AI:AJ,A1242)&lt;&gt;0,IF(COUNTIF(Invoices!AI:AJ,A1242)&lt;&gt;0,SUMIF(Invoices!AI:AJ,A1242,Invoices!AJ:AJ)/COUNTIF(Invoices!AI:AJ,A1242),0),IF(COUNTIF(Invoices!AK:AL,A1242)&lt;&gt;0,IF(COUNTIF(Invoices!AK:AL,A1242)&lt;&gt;0,SUMIF(Invoices!AK:AL,A1242,Invoices!AL:AL)/COUNTIF(Invoices!AK:AL,A1242),0),IF(COUNTIF(Invoices!AM:AN,A1242)&lt;&gt;0,IF(COUNTIF(Invoices!AM:AN,A1242)&lt;&gt;0,SUMIF(Invoices!AM:AN,A1242,Invoices!AN:AN)/COUNTIF(Invoices!AM:AN,A1242),0),"Not Available")))))))))))))))</f>
        <v>0.99</v>
      </c>
    </row>
    <row r="1243" spans="1:5" ht="13" x14ac:dyDescent="0.15">
      <c r="A1243" s="6" t="s">
        <v>2474</v>
      </c>
      <c r="C1243" s="6" t="s">
        <v>1353</v>
      </c>
      <c r="D1243" s="6" t="s">
        <v>596</v>
      </c>
      <c r="E1243">
        <f ca="1">IF(COUNTIF(Invoices!K:L,A1243)&lt;&gt;0,IF(COUNTIF(Invoices!K:L,A1243)&lt;&gt;0,SUMIF(Invoices!K:L,A1243,Invoices!L:L)/COUNTIF(Invoices!K:L,A1243),0),IF(COUNTIF(Invoices!M:N,A1243)&lt;&gt;0,IF(COUNTIF(Invoices!M:N,A1243)&lt;&gt;0,SUMIF(Invoices!M:N,A1243,Invoices!N:N)/COUNTIF(Invoices!M:N,A1243),0),IF(COUNTIF(Invoices!O:P,A1243)&lt;&gt;0,IF(COUNTIF(Invoices!O:P,A1243)&lt;&gt;0,SUMIF(Invoices!O:P,A1243,Invoices!P:P)/COUNTIF(Invoices!O:P,A1243),0),IF(COUNTIF(Invoices!Q:R,A1243)&lt;&gt;0,IF(COUNTIF(Invoices!Q:R,A1243)&lt;&gt;0,SUMIF(Invoices!Q:R,A1243,Invoices!R:R)/COUNTIF(Invoices!Q:R,A1243),0),IF(COUNTIF(Invoices!S:T,A1243)&lt;&gt;0,IF(COUNTIF(Invoices!S:T,A1243)&lt;&gt;0,SUMIF(Invoices!S:T,A1243,Invoices!T:T)/COUNTIF(Invoices!S:T,A1243),0),IF(COUNTIF(Invoices!U:V,A1243)&lt;&gt;0,IF(COUNTIF(Invoices!U:V,A1243)&lt;&gt;0,SUMIF(Invoices!U:V,A1243,Invoices!V:V)/COUNTIF(Invoices!U:V,A1243),0),IF(COUNTIF(Invoices!W:X,A1243)&lt;&gt;0,IF(COUNTIF(Invoices!W:X,A1243)&lt;&gt;0,SUMIF(Invoices!W:X,A1243,Invoices!X:X)/COUNTIF(Invoices!W:X,A1243),0),IF(COUNTIF(Invoices!Y:Z,A1243)&lt;&gt;0,IF(COUNTIF(Invoices!Y:Z,A1243)&lt;&gt;0,SUMIF(Invoices!Y:Z,A1243,Invoices!Z:Z)/COUNTIF(Invoices!Y:Z,A1243),0),IF(COUNTIF(Invoices!AA:AB,A1243)&lt;&gt;0,IF(COUNTIF(Invoices!AA:AB,A1243)&lt;&gt;0,SUMIF(Invoices!AA:AB,A1243,Invoices!AB:AB)/COUNTIF(Invoices!AA:AB,A1243),0),IF(COUNTIF(Invoices!AC:AD,A1243)&lt;&gt;0,IF(COUNTIF(Invoices!AC:AD,A1243)&lt;&gt;0,SUMIF(Invoices!AC:AD,A1243,Invoices!AD:AD)/COUNTIF(Invoices!AC:AD,A1243),0),IF(COUNTIF(Invoices!AE:AF,A1243)&lt;&gt;0,IF(COUNTIF(Invoices!AE:AF,A1243)&lt;&gt;0,SUMIF(Invoices!AE:AF,A1243,Invoices!AF:AF)/COUNTIF(Invoices!AE:AF,A1243),0),IF(COUNTIF(Invoices!AG:AH,A1243)&lt;&gt;0,IF(COUNTIF(Invoices!AG:AH,A1243)&lt;&gt;0,SUMIF(Invoices!AG:AH,A1243,Invoices!AH:AH)/COUNTIF(Invoices!AG:AH,A1243),0),IF(COUNTIF(Invoices!AI:AJ,A1243)&lt;&gt;0,IF(COUNTIF(Invoices!AI:AJ,A1243)&lt;&gt;0,SUMIF(Invoices!AI:AJ,A1243,Invoices!AJ:AJ)/COUNTIF(Invoices!AI:AJ,A1243),0),IF(COUNTIF(Invoices!AK:AL,A1243)&lt;&gt;0,IF(COUNTIF(Invoices!AK:AL,A1243)&lt;&gt;0,SUMIF(Invoices!AK:AL,A1243,Invoices!AL:AL)/COUNTIF(Invoices!AK:AL,A1243),0),IF(COUNTIF(Invoices!AM:AN,A1243)&lt;&gt;0,IF(COUNTIF(Invoices!AM:AN,A1243)&lt;&gt;0,SUMIF(Invoices!AM:AN,A1243,Invoices!AN:AN)/COUNTIF(Invoices!AM:AN,A1243),0),"Not Available")))))))))))))))</f>
        <v>0.99</v>
      </c>
    </row>
    <row r="1244" spans="1:5" ht="13" x14ac:dyDescent="0.15">
      <c r="A1244" s="6" t="s">
        <v>2475</v>
      </c>
      <c r="B1244" s="6" t="s">
        <v>1291</v>
      </c>
      <c r="C1244" s="6" t="s">
        <v>1292</v>
      </c>
      <c r="D1244" s="6" t="s">
        <v>1293</v>
      </c>
      <c r="E1244">
        <f ca="1">IF(COUNTIF(Invoices!K:L,A1244)&lt;&gt;0,IF(COUNTIF(Invoices!K:L,A1244)&lt;&gt;0,SUMIF(Invoices!K:L,A1244,Invoices!L:L)/COUNTIF(Invoices!K:L,A1244),0),IF(COUNTIF(Invoices!M:N,A1244)&lt;&gt;0,IF(COUNTIF(Invoices!M:N,A1244)&lt;&gt;0,SUMIF(Invoices!M:N,A1244,Invoices!N:N)/COUNTIF(Invoices!M:N,A1244),0),IF(COUNTIF(Invoices!O:P,A1244)&lt;&gt;0,IF(COUNTIF(Invoices!O:P,A1244)&lt;&gt;0,SUMIF(Invoices!O:P,A1244,Invoices!P:P)/COUNTIF(Invoices!O:P,A1244),0),IF(COUNTIF(Invoices!Q:R,A1244)&lt;&gt;0,IF(COUNTIF(Invoices!Q:R,A1244)&lt;&gt;0,SUMIF(Invoices!Q:R,A1244,Invoices!R:R)/COUNTIF(Invoices!Q:R,A1244),0),IF(COUNTIF(Invoices!S:T,A1244)&lt;&gt;0,IF(COUNTIF(Invoices!S:T,A1244)&lt;&gt;0,SUMIF(Invoices!S:T,A1244,Invoices!T:T)/COUNTIF(Invoices!S:T,A1244),0),IF(COUNTIF(Invoices!U:V,A1244)&lt;&gt;0,IF(COUNTIF(Invoices!U:V,A1244)&lt;&gt;0,SUMIF(Invoices!U:V,A1244,Invoices!V:V)/COUNTIF(Invoices!U:V,A1244),0),IF(COUNTIF(Invoices!W:X,A1244)&lt;&gt;0,IF(COUNTIF(Invoices!W:X,A1244)&lt;&gt;0,SUMIF(Invoices!W:X,A1244,Invoices!X:X)/COUNTIF(Invoices!W:X,A1244),0),IF(COUNTIF(Invoices!Y:Z,A1244)&lt;&gt;0,IF(COUNTIF(Invoices!Y:Z,A1244)&lt;&gt;0,SUMIF(Invoices!Y:Z,A1244,Invoices!Z:Z)/COUNTIF(Invoices!Y:Z,A1244),0),IF(COUNTIF(Invoices!AA:AB,A1244)&lt;&gt;0,IF(COUNTIF(Invoices!AA:AB,A1244)&lt;&gt;0,SUMIF(Invoices!AA:AB,A1244,Invoices!AB:AB)/COUNTIF(Invoices!AA:AB,A1244),0),IF(COUNTIF(Invoices!AC:AD,A1244)&lt;&gt;0,IF(COUNTIF(Invoices!AC:AD,A1244)&lt;&gt;0,SUMIF(Invoices!AC:AD,A1244,Invoices!AD:AD)/COUNTIF(Invoices!AC:AD,A1244),0),IF(COUNTIF(Invoices!AE:AF,A1244)&lt;&gt;0,IF(COUNTIF(Invoices!AE:AF,A1244)&lt;&gt;0,SUMIF(Invoices!AE:AF,A1244,Invoices!AF:AF)/COUNTIF(Invoices!AE:AF,A1244),0),IF(COUNTIF(Invoices!AG:AH,A1244)&lt;&gt;0,IF(COUNTIF(Invoices!AG:AH,A1244)&lt;&gt;0,SUMIF(Invoices!AG:AH,A1244,Invoices!AH:AH)/COUNTIF(Invoices!AG:AH,A1244),0),IF(COUNTIF(Invoices!AI:AJ,A1244)&lt;&gt;0,IF(COUNTIF(Invoices!AI:AJ,A1244)&lt;&gt;0,SUMIF(Invoices!AI:AJ,A1244,Invoices!AJ:AJ)/COUNTIF(Invoices!AI:AJ,A1244),0),IF(COUNTIF(Invoices!AK:AL,A1244)&lt;&gt;0,IF(COUNTIF(Invoices!AK:AL,A1244)&lt;&gt;0,SUMIF(Invoices!AK:AL,A1244,Invoices!AL:AL)/COUNTIF(Invoices!AK:AL,A1244),0),IF(COUNTIF(Invoices!AM:AN,A1244)&lt;&gt;0,IF(COUNTIF(Invoices!AM:AN,A1244)&lt;&gt;0,SUMIF(Invoices!AM:AN,A1244,Invoices!AN:AN)/COUNTIF(Invoices!AM:AN,A1244),0),"Not Available")))))))))))))))</f>
        <v>0.99</v>
      </c>
    </row>
    <row r="1245" spans="1:5" ht="13" x14ac:dyDescent="0.15">
      <c r="A1245" s="6" t="s">
        <v>2476</v>
      </c>
      <c r="C1245" s="6" t="s">
        <v>2030</v>
      </c>
      <c r="D1245" s="6" t="s">
        <v>959</v>
      </c>
      <c r="E1245" t="str">
        <f>IF(COUNTIF(Invoices!K:L,A1245)&lt;&gt;0,IF(COUNTIF(Invoices!K:L,A1245)&lt;&gt;0,SUMIF(Invoices!K:L,A1245,Invoices!L:L)/COUNTIF(Invoices!K:L,A1245),0),IF(COUNTIF(Invoices!M:N,A1245)&lt;&gt;0,IF(COUNTIF(Invoices!M:N,A1245)&lt;&gt;0,SUMIF(Invoices!M:N,A1245,Invoices!N:N)/COUNTIF(Invoices!M:N,A1245),0),IF(COUNTIF(Invoices!O:P,A1245)&lt;&gt;0,IF(COUNTIF(Invoices!O:P,A1245)&lt;&gt;0,SUMIF(Invoices!O:P,A1245,Invoices!P:P)/COUNTIF(Invoices!O:P,A1245),0),IF(COUNTIF(Invoices!Q:R,A1245)&lt;&gt;0,IF(COUNTIF(Invoices!Q:R,A1245)&lt;&gt;0,SUMIF(Invoices!Q:R,A1245,Invoices!R:R)/COUNTIF(Invoices!Q:R,A1245),0),IF(COUNTIF(Invoices!S:T,A1245)&lt;&gt;0,IF(COUNTIF(Invoices!S:T,A1245)&lt;&gt;0,SUMIF(Invoices!S:T,A1245,Invoices!T:T)/COUNTIF(Invoices!S:T,A1245),0),IF(COUNTIF(Invoices!U:V,A1245)&lt;&gt;0,IF(COUNTIF(Invoices!U:V,A1245)&lt;&gt;0,SUMIF(Invoices!U:V,A1245,Invoices!V:V)/COUNTIF(Invoices!U:V,A1245),0),IF(COUNTIF(Invoices!W:X,A1245)&lt;&gt;0,IF(COUNTIF(Invoices!W:X,A1245)&lt;&gt;0,SUMIF(Invoices!W:X,A1245,Invoices!X:X)/COUNTIF(Invoices!W:X,A1245),0),IF(COUNTIF(Invoices!Y:Z,A1245)&lt;&gt;0,IF(COUNTIF(Invoices!Y:Z,A1245)&lt;&gt;0,SUMIF(Invoices!Y:Z,A1245,Invoices!Z:Z)/COUNTIF(Invoices!Y:Z,A1245),0),IF(COUNTIF(Invoices!AA:AB,A1245)&lt;&gt;0,IF(COUNTIF(Invoices!AA:AB,A1245)&lt;&gt;0,SUMIF(Invoices!AA:AB,A1245,Invoices!AB:AB)/COUNTIF(Invoices!AA:AB,A1245),0),IF(COUNTIF(Invoices!AC:AD,A1245)&lt;&gt;0,IF(COUNTIF(Invoices!AC:AD,A1245)&lt;&gt;0,SUMIF(Invoices!AC:AD,A1245,Invoices!AD:AD)/COUNTIF(Invoices!AC:AD,A1245),0),IF(COUNTIF(Invoices!AE:AF,A1245)&lt;&gt;0,IF(COUNTIF(Invoices!AE:AF,A1245)&lt;&gt;0,SUMIF(Invoices!AE:AF,A1245,Invoices!AF:AF)/COUNTIF(Invoices!AE:AF,A1245),0),IF(COUNTIF(Invoices!AG:AH,A1245)&lt;&gt;0,IF(COUNTIF(Invoices!AG:AH,A1245)&lt;&gt;0,SUMIF(Invoices!AG:AH,A1245,Invoices!AH:AH)/COUNTIF(Invoices!AG:AH,A1245),0),IF(COUNTIF(Invoices!AI:AJ,A1245)&lt;&gt;0,IF(COUNTIF(Invoices!AI:AJ,A1245)&lt;&gt;0,SUMIF(Invoices!AI:AJ,A1245,Invoices!AJ:AJ)/COUNTIF(Invoices!AI:AJ,A1245),0),IF(COUNTIF(Invoices!AK:AL,A1245)&lt;&gt;0,IF(COUNTIF(Invoices!AK:AL,A1245)&lt;&gt;0,SUMIF(Invoices!AK:AL,A1245,Invoices!AL:AL)/COUNTIF(Invoices!AK:AL,A1245),0),IF(COUNTIF(Invoices!AM:AN,A1245)&lt;&gt;0,IF(COUNTIF(Invoices!AM:AN,A1245)&lt;&gt;0,SUMIF(Invoices!AM:AN,A1245,Invoices!AN:AN)/COUNTIF(Invoices!AM:AN,A1245),0),"Not Available")))))))))))))))</f>
        <v>Not Available</v>
      </c>
    </row>
    <row r="1246" spans="1:5" ht="13" x14ac:dyDescent="0.15">
      <c r="A1246" s="6" t="s">
        <v>2477</v>
      </c>
      <c r="B1246" s="6" t="s">
        <v>606</v>
      </c>
      <c r="C1246" s="6" t="s">
        <v>607</v>
      </c>
      <c r="D1246" s="6" t="s">
        <v>608</v>
      </c>
      <c r="E1246" t="str">
        <f>IF(COUNTIF(Invoices!K:L,A1246)&lt;&gt;0,IF(COUNTIF(Invoices!K:L,A1246)&lt;&gt;0,SUMIF(Invoices!K:L,A1246,Invoices!L:L)/COUNTIF(Invoices!K:L,A1246),0),IF(COUNTIF(Invoices!M:N,A1246)&lt;&gt;0,IF(COUNTIF(Invoices!M:N,A1246)&lt;&gt;0,SUMIF(Invoices!M:N,A1246,Invoices!N:N)/COUNTIF(Invoices!M:N,A1246),0),IF(COUNTIF(Invoices!O:P,A1246)&lt;&gt;0,IF(COUNTIF(Invoices!O:P,A1246)&lt;&gt;0,SUMIF(Invoices!O:P,A1246,Invoices!P:P)/COUNTIF(Invoices!O:P,A1246),0),IF(COUNTIF(Invoices!Q:R,A1246)&lt;&gt;0,IF(COUNTIF(Invoices!Q:R,A1246)&lt;&gt;0,SUMIF(Invoices!Q:R,A1246,Invoices!R:R)/COUNTIF(Invoices!Q:R,A1246),0),IF(COUNTIF(Invoices!S:T,A1246)&lt;&gt;0,IF(COUNTIF(Invoices!S:T,A1246)&lt;&gt;0,SUMIF(Invoices!S:T,A1246,Invoices!T:T)/COUNTIF(Invoices!S:T,A1246),0),IF(COUNTIF(Invoices!U:V,A1246)&lt;&gt;0,IF(COUNTIF(Invoices!U:V,A1246)&lt;&gt;0,SUMIF(Invoices!U:V,A1246,Invoices!V:V)/COUNTIF(Invoices!U:V,A1246),0),IF(COUNTIF(Invoices!W:X,A1246)&lt;&gt;0,IF(COUNTIF(Invoices!W:X,A1246)&lt;&gt;0,SUMIF(Invoices!W:X,A1246,Invoices!X:X)/COUNTIF(Invoices!W:X,A1246),0),IF(COUNTIF(Invoices!Y:Z,A1246)&lt;&gt;0,IF(COUNTIF(Invoices!Y:Z,A1246)&lt;&gt;0,SUMIF(Invoices!Y:Z,A1246,Invoices!Z:Z)/COUNTIF(Invoices!Y:Z,A1246),0),IF(COUNTIF(Invoices!AA:AB,A1246)&lt;&gt;0,IF(COUNTIF(Invoices!AA:AB,A1246)&lt;&gt;0,SUMIF(Invoices!AA:AB,A1246,Invoices!AB:AB)/COUNTIF(Invoices!AA:AB,A1246),0),IF(COUNTIF(Invoices!AC:AD,A1246)&lt;&gt;0,IF(COUNTIF(Invoices!AC:AD,A1246)&lt;&gt;0,SUMIF(Invoices!AC:AD,A1246,Invoices!AD:AD)/COUNTIF(Invoices!AC:AD,A1246),0),IF(COUNTIF(Invoices!AE:AF,A1246)&lt;&gt;0,IF(COUNTIF(Invoices!AE:AF,A1246)&lt;&gt;0,SUMIF(Invoices!AE:AF,A1246,Invoices!AF:AF)/COUNTIF(Invoices!AE:AF,A1246),0),IF(COUNTIF(Invoices!AG:AH,A1246)&lt;&gt;0,IF(COUNTIF(Invoices!AG:AH,A1246)&lt;&gt;0,SUMIF(Invoices!AG:AH,A1246,Invoices!AH:AH)/COUNTIF(Invoices!AG:AH,A1246),0),IF(COUNTIF(Invoices!AI:AJ,A1246)&lt;&gt;0,IF(COUNTIF(Invoices!AI:AJ,A1246)&lt;&gt;0,SUMIF(Invoices!AI:AJ,A1246,Invoices!AJ:AJ)/COUNTIF(Invoices!AI:AJ,A1246),0),IF(COUNTIF(Invoices!AK:AL,A1246)&lt;&gt;0,IF(COUNTIF(Invoices!AK:AL,A1246)&lt;&gt;0,SUMIF(Invoices!AK:AL,A1246,Invoices!AL:AL)/COUNTIF(Invoices!AK:AL,A1246),0),IF(COUNTIF(Invoices!AM:AN,A1246)&lt;&gt;0,IF(COUNTIF(Invoices!AM:AN,A1246)&lt;&gt;0,SUMIF(Invoices!AM:AN,A1246,Invoices!AN:AN)/COUNTIF(Invoices!AM:AN,A1246),0),"Not Available")))))))))))))))</f>
        <v>Not Available</v>
      </c>
    </row>
    <row r="1247" spans="1:5" ht="13" x14ac:dyDescent="0.15">
      <c r="A1247" s="6" t="s">
        <v>1070</v>
      </c>
      <c r="C1247" s="6" t="s">
        <v>1070</v>
      </c>
      <c r="D1247" s="6" t="s">
        <v>1071</v>
      </c>
      <c r="E1247" t="str">
        <f>IF(COUNTIF(Invoices!K:L,A1247)&lt;&gt;0,IF(COUNTIF(Invoices!K:L,A1247)&lt;&gt;0,SUMIF(Invoices!K:L,A1247,Invoices!L:L)/COUNTIF(Invoices!K:L,A1247),0),IF(COUNTIF(Invoices!M:N,A1247)&lt;&gt;0,IF(COUNTIF(Invoices!M:N,A1247)&lt;&gt;0,SUMIF(Invoices!M:N,A1247,Invoices!N:N)/COUNTIF(Invoices!M:N,A1247),0),IF(COUNTIF(Invoices!O:P,A1247)&lt;&gt;0,IF(COUNTIF(Invoices!O:P,A1247)&lt;&gt;0,SUMIF(Invoices!O:P,A1247,Invoices!P:P)/COUNTIF(Invoices!O:P,A1247),0),IF(COUNTIF(Invoices!Q:R,A1247)&lt;&gt;0,IF(COUNTIF(Invoices!Q:R,A1247)&lt;&gt;0,SUMIF(Invoices!Q:R,A1247,Invoices!R:R)/COUNTIF(Invoices!Q:R,A1247),0),IF(COUNTIF(Invoices!S:T,A1247)&lt;&gt;0,IF(COUNTIF(Invoices!S:T,A1247)&lt;&gt;0,SUMIF(Invoices!S:T,A1247,Invoices!T:T)/COUNTIF(Invoices!S:T,A1247),0),IF(COUNTIF(Invoices!U:V,A1247)&lt;&gt;0,IF(COUNTIF(Invoices!U:V,A1247)&lt;&gt;0,SUMIF(Invoices!U:V,A1247,Invoices!V:V)/COUNTIF(Invoices!U:V,A1247),0),IF(COUNTIF(Invoices!W:X,A1247)&lt;&gt;0,IF(COUNTIF(Invoices!W:X,A1247)&lt;&gt;0,SUMIF(Invoices!W:X,A1247,Invoices!X:X)/COUNTIF(Invoices!W:X,A1247),0),IF(COUNTIF(Invoices!Y:Z,A1247)&lt;&gt;0,IF(COUNTIF(Invoices!Y:Z,A1247)&lt;&gt;0,SUMIF(Invoices!Y:Z,A1247,Invoices!Z:Z)/COUNTIF(Invoices!Y:Z,A1247),0),IF(COUNTIF(Invoices!AA:AB,A1247)&lt;&gt;0,IF(COUNTIF(Invoices!AA:AB,A1247)&lt;&gt;0,SUMIF(Invoices!AA:AB,A1247,Invoices!AB:AB)/COUNTIF(Invoices!AA:AB,A1247),0),IF(COUNTIF(Invoices!AC:AD,A1247)&lt;&gt;0,IF(COUNTIF(Invoices!AC:AD,A1247)&lt;&gt;0,SUMIF(Invoices!AC:AD,A1247,Invoices!AD:AD)/COUNTIF(Invoices!AC:AD,A1247),0),IF(COUNTIF(Invoices!AE:AF,A1247)&lt;&gt;0,IF(COUNTIF(Invoices!AE:AF,A1247)&lt;&gt;0,SUMIF(Invoices!AE:AF,A1247,Invoices!AF:AF)/COUNTIF(Invoices!AE:AF,A1247),0),IF(COUNTIF(Invoices!AG:AH,A1247)&lt;&gt;0,IF(COUNTIF(Invoices!AG:AH,A1247)&lt;&gt;0,SUMIF(Invoices!AG:AH,A1247,Invoices!AH:AH)/COUNTIF(Invoices!AG:AH,A1247),0),IF(COUNTIF(Invoices!AI:AJ,A1247)&lt;&gt;0,IF(COUNTIF(Invoices!AI:AJ,A1247)&lt;&gt;0,SUMIF(Invoices!AI:AJ,A1247,Invoices!AJ:AJ)/COUNTIF(Invoices!AI:AJ,A1247),0),IF(COUNTIF(Invoices!AK:AL,A1247)&lt;&gt;0,IF(COUNTIF(Invoices!AK:AL,A1247)&lt;&gt;0,SUMIF(Invoices!AK:AL,A1247,Invoices!AL:AL)/COUNTIF(Invoices!AK:AL,A1247),0),IF(COUNTIF(Invoices!AM:AN,A1247)&lt;&gt;0,IF(COUNTIF(Invoices!AM:AN,A1247)&lt;&gt;0,SUMIF(Invoices!AM:AN,A1247,Invoices!AN:AN)/COUNTIF(Invoices!AM:AN,A1247),0),"Not Available")))))))))))))))</f>
        <v>Not Available</v>
      </c>
    </row>
    <row r="1248" spans="1:5" ht="13" x14ac:dyDescent="0.15">
      <c r="A1248" s="6" t="s">
        <v>2478</v>
      </c>
      <c r="B1248" s="6" t="s">
        <v>1223</v>
      </c>
      <c r="C1248" s="6" t="s">
        <v>977</v>
      </c>
      <c r="D1248" s="6" t="s">
        <v>976</v>
      </c>
      <c r="E1248" t="str">
        <f>IF(COUNTIF(Invoices!K:L,A1248)&lt;&gt;0,IF(COUNTIF(Invoices!K:L,A1248)&lt;&gt;0,SUMIF(Invoices!K:L,A1248,Invoices!L:L)/COUNTIF(Invoices!K:L,A1248),0),IF(COUNTIF(Invoices!M:N,A1248)&lt;&gt;0,IF(COUNTIF(Invoices!M:N,A1248)&lt;&gt;0,SUMIF(Invoices!M:N,A1248,Invoices!N:N)/COUNTIF(Invoices!M:N,A1248),0),IF(COUNTIF(Invoices!O:P,A1248)&lt;&gt;0,IF(COUNTIF(Invoices!O:P,A1248)&lt;&gt;0,SUMIF(Invoices!O:P,A1248,Invoices!P:P)/COUNTIF(Invoices!O:P,A1248),0),IF(COUNTIF(Invoices!Q:R,A1248)&lt;&gt;0,IF(COUNTIF(Invoices!Q:R,A1248)&lt;&gt;0,SUMIF(Invoices!Q:R,A1248,Invoices!R:R)/COUNTIF(Invoices!Q:R,A1248),0),IF(COUNTIF(Invoices!S:T,A1248)&lt;&gt;0,IF(COUNTIF(Invoices!S:T,A1248)&lt;&gt;0,SUMIF(Invoices!S:T,A1248,Invoices!T:T)/COUNTIF(Invoices!S:T,A1248),0),IF(COUNTIF(Invoices!U:V,A1248)&lt;&gt;0,IF(COUNTIF(Invoices!U:V,A1248)&lt;&gt;0,SUMIF(Invoices!U:V,A1248,Invoices!V:V)/COUNTIF(Invoices!U:V,A1248),0),IF(COUNTIF(Invoices!W:X,A1248)&lt;&gt;0,IF(COUNTIF(Invoices!W:X,A1248)&lt;&gt;0,SUMIF(Invoices!W:X,A1248,Invoices!X:X)/COUNTIF(Invoices!W:X,A1248),0),IF(COUNTIF(Invoices!Y:Z,A1248)&lt;&gt;0,IF(COUNTIF(Invoices!Y:Z,A1248)&lt;&gt;0,SUMIF(Invoices!Y:Z,A1248,Invoices!Z:Z)/COUNTIF(Invoices!Y:Z,A1248),0),IF(COUNTIF(Invoices!AA:AB,A1248)&lt;&gt;0,IF(COUNTIF(Invoices!AA:AB,A1248)&lt;&gt;0,SUMIF(Invoices!AA:AB,A1248,Invoices!AB:AB)/COUNTIF(Invoices!AA:AB,A1248),0),IF(COUNTIF(Invoices!AC:AD,A1248)&lt;&gt;0,IF(COUNTIF(Invoices!AC:AD,A1248)&lt;&gt;0,SUMIF(Invoices!AC:AD,A1248,Invoices!AD:AD)/COUNTIF(Invoices!AC:AD,A1248),0),IF(COUNTIF(Invoices!AE:AF,A1248)&lt;&gt;0,IF(COUNTIF(Invoices!AE:AF,A1248)&lt;&gt;0,SUMIF(Invoices!AE:AF,A1248,Invoices!AF:AF)/COUNTIF(Invoices!AE:AF,A1248),0),IF(COUNTIF(Invoices!AG:AH,A1248)&lt;&gt;0,IF(COUNTIF(Invoices!AG:AH,A1248)&lt;&gt;0,SUMIF(Invoices!AG:AH,A1248,Invoices!AH:AH)/COUNTIF(Invoices!AG:AH,A1248),0),IF(COUNTIF(Invoices!AI:AJ,A1248)&lt;&gt;0,IF(COUNTIF(Invoices!AI:AJ,A1248)&lt;&gt;0,SUMIF(Invoices!AI:AJ,A1248,Invoices!AJ:AJ)/COUNTIF(Invoices!AI:AJ,A1248),0),IF(COUNTIF(Invoices!AK:AL,A1248)&lt;&gt;0,IF(COUNTIF(Invoices!AK:AL,A1248)&lt;&gt;0,SUMIF(Invoices!AK:AL,A1248,Invoices!AL:AL)/COUNTIF(Invoices!AK:AL,A1248),0),IF(COUNTIF(Invoices!AM:AN,A1248)&lt;&gt;0,IF(COUNTIF(Invoices!AM:AN,A1248)&lt;&gt;0,SUMIF(Invoices!AM:AN,A1248,Invoices!AN:AN)/COUNTIF(Invoices!AM:AN,A1248),0),"Not Available")))))))))))))))</f>
        <v>Not Available</v>
      </c>
    </row>
    <row r="1249" spans="1:5" ht="13" x14ac:dyDescent="0.15">
      <c r="A1249" s="6" t="s">
        <v>2479</v>
      </c>
      <c r="B1249" s="6" t="s">
        <v>2480</v>
      </c>
      <c r="C1249" s="6" t="s">
        <v>1309</v>
      </c>
      <c r="D1249" s="6" t="s">
        <v>810</v>
      </c>
      <c r="E1249">
        <f ca="1">IF(COUNTIF(Invoices!K:L,A1249)&lt;&gt;0,IF(COUNTIF(Invoices!K:L,A1249)&lt;&gt;0,SUMIF(Invoices!K:L,A1249,Invoices!L:L)/COUNTIF(Invoices!K:L,A1249),0),IF(COUNTIF(Invoices!M:N,A1249)&lt;&gt;0,IF(COUNTIF(Invoices!M:N,A1249)&lt;&gt;0,SUMIF(Invoices!M:N,A1249,Invoices!N:N)/COUNTIF(Invoices!M:N,A1249),0),IF(COUNTIF(Invoices!O:P,A1249)&lt;&gt;0,IF(COUNTIF(Invoices!O:P,A1249)&lt;&gt;0,SUMIF(Invoices!O:P,A1249,Invoices!P:P)/COUNTIF(Invoices!O:P,A1249),0),IF(COUNTIF(Invoices!Q:R,A1249)&lt;&gt;0,IF(COUNTIF(Invoices!Q:R,A1249)&lt;&gt;0,SUMIF(Invoices!Q:R,A1249,Invoices!R:R)/COUNTIF(Invoices!Q:R,A1249),0),IF(COUNTIF(Invoices!S:T,A1249)&lt;&gt;0,IF(COUNTIF(Invoices!S:T,A1249)&lt;&gt;0,SUMIF(Invoices!S:T,A1249,Invoices!T:T)/COUNTIF(Invoices!S:T,A1249),0),IF(COUNTIF(Invoices!U:V,A1249)&lt;&gt;0,IF(COUNTIF(Invoices!U:V,A1249)&lt;&gt;0,SUMIF(Invoices!U:V,A1249,Invoices!V:V)/COUNTIF(Invoices!U:V,A1249),0),IF(COUNTIF(Invoices!W:X,A1249)&lt;&gt;0,IF(COUNTIF(Invoices!W:X,A1249)&lt;&gt;0,SUMIF(Invoices!W:X,A1249,Invoices!X:X)/COUNTIF(Invoices!W:X,A1249),0),IF(COUNTIF(Invoices!Y:Z,A1249)&lt;&gt;0,IF(COUNTIF(Invoices!Y:Z,A1249)&lt;&gt;0,SUMIF(Invoices!Y:Z,A1249,Invoices!Z:Z)/COUNTIF(Invoices!Y:Z,A1249),0),IF(COUNTIF(Invoices!AA:AB,A1249)&lt;&gt;0,IF(COUNTIF(Invoices!AA:AB,A1249)&lt;&gt;0,SUMIF(Invoices!AA:AB,A1249,Invoices!AB:AB)/COUNTIF(Invoices!AA:AB,A1249),0),IF(COUNTIF(Invoices!AC:AD,A1249)&lt;&gt;0,IF(COUNTIF(Invoices!AC:AD,A1249)&lt;&gt;0,SUMIF(Invoices!AC:AD,A1249,Invoices!AD:AD)/COUNTIF(Invoices!AC:AD,A1249),0),IF(COUNTIF(Invoices!AE:AF,A1249)&lt;&gt;0,IF(COUNTIF(Invoices!AE:AF,A1249)&lt;&gt;0,SUMIF(Invoices!AE:AF,A1249,Invoices!AF:AF)/COUNTIF(Invoices!AE:AF,A1249),0),IF(COUNTIF(Invoices!AG:AH,A1249)&lt;&gt;0,IF(COUNTIF(Invoices!AG:AH,A1249)&lt;&gt;0,SUMIF(Invoices!AG:AH,A1249,Invoices!AH:AH)/COUNTIF(Invoices!AG:AH,A1249),0),IF(COUNTIF(Invoices!AI:AJ,A1249)&lt;&gt;0,IF(COUNTIF(Invoices!AI:AJ,A1249)&lt;&gt;0,SUMIF(Invoices!AI:AJ,A1249,Invoices!AJ:AJ)/COUNTIF(Invoices!AI:AJ,A1249),0),IF(COUNTIF(Invoices!AK:AL,A1249)&lt;&gt;0,IF(COUNTIF(Invoices!AK:AL,A1249)&lt;&gt;0,SUMIF(Invoices!AK:AL,A1249,Invoices!AL:AL)/COUNTIF(Invoices!AK:AL,A1249),0),IF(COUNTIF(Invoices!AM:AN,A1249)&lt;&gt;0,IF(COUNTIF(Invoices!AM:AN,A1249)&lt;&gt;0,SUMIF(Invoices!AM:AN,A1249,Invoices!AN:AN)/COUNTIF(Invoices!AM:AN,A1249),0),"Not Available")))))))))))))))</f>
        <v>0.99</v>
      </c>
    </row>
    <row r="1250" spans="1:5" ht="13" x14ac:dyDescent="0.15">
      <c r="A1250" s="6" t="s">
        <v>2479</v>
      </c>
      <c r="B1250" s="6" t="s">
        <v>2481</v>
      </c>
      <c r="C1250" s="6" t="s">
        <v>1446</v>
      </c>
      <c r="D1250" s="6" t="s">
        <v>810</v>
      </c>
      <c r="E1250">
        <f ca="1">IF(COUNTIF(Invoices!K:L,A1250)&lt;&gt;0,IF(COUNTIF(Invoices!K:L,A1250)&lt;&gt;0,SUMIF(Invoices!K:L,A1250,Invoices!L:L)/COUNTIF(Invoices!K:L,A1250),0),IF(COUNTIF(Invoices!M:N,A1250)&lt;&gt;0,IF(COUNTIF(Invoices!M:N,A1250)&lt;&gt;0,SUMIF(Invoices!M:N,A1250,Invoices!N:N)/COUNTIF(Invoices!M:N,A1250),0),IF(COUNTIF(Invoices!O:P,A1250)&lt;&gt;0,IF(COUNTIF(Invoices!O:P,A1250)&lt;&gt;0,SUMIF(Invoices!O:P,A1250,Invoices!P:P)/COUNTIF(Invoices!O:P,A1250),0),IF(COUNTIF(Invoices!Q:R,A1250)&lt;&gt;0,IF(COUNTIF(Invoices!Q:R,A1250)&lt;&gt;0,SUMIF(Invoices!Q:R,A1250,Invoices!R:R)/COUNTIF(Invoices!Q:R,A1250),0),IF(COUNTIF(Invoices!S:T,A1250)&lt;&gt;0,IF(COUNTIF(Invoices!S:T,A1250)&lt;&gt;0,SUMIF(Invoices!S:T,A1250,Invoices!T:T)/COUNTIF(Invoices!S:T,A1250),0),IF(COUNTIF(Invoices!U:V,A1250)&lt;&gt;0,IF(COUNTIF(Invoices!U:V,A1250)&lt;&gt;0,SUMIF(Invoices!U:V,A1250,Invoices!V:V)/COUNTIF(Invoices!U:V,A1250),0),IF(COUNTIF(Invoices!W:X,A1250)&lt;&gt;0,IF(COUNTIF(Invoices!W:X,A1250)&lt;&gt;0,SUMIF(Invoices!W:X,A1250,Invoices!X:X)/COUNTIF(Invoices!W:X,A1250),0),IF(COUNTIF(Invoices!Y:Z,A1250)&lt;&gt;0,IF(COUNTIF(Invoices!Y:Z,A1250)&lt;&gt;0,SUMIF(Invoices!Y:Z,A1250,Invoices!Z:Z)/COUNTIF(Invoices!Y:Z,A1250),0),IF(COUNTIF(Invoices!AA:AB,A1250)&lt;&gt;0,IF(COUNTIF(Invoices!AA:AB,A1250)&lt;&gt;0,SUMIF(Invoices!AA:AB,A1250,Invoices!AB:AB)/COUNTIF(Invoices!AA:AB,A1250),0),IF(COUNTIF(Invoices!AC:AD,A1250)&lt;&gt;0,IF(COUNTIF(Invoices!AC:AD,A1250)&lt;&gt;0,SUMIF(Invoices!AC:AD,A1250,Invoices!AD:AD)/COUNTIF(Invoices!AC:AD,A1250),0),IF(COUNTIF(Invoices!AE:AF,A1250)&lt;&gt;0,IF(COUNTIF(Invoices!AE:AF,A1250)&lt;&gt;0,SUMIF(Invoices!AE:AF,A1250,Invoices!AF:AF)/COUNTIF(Invoices!AE:AF,A1250),0),IF(COUNTIF(Invoices!AG:AH,A1250)&lt;&gt;0,IF(COUNTIF(Invoices!AG:AH,A1250)&lt;&gt;0,SUMIF(Invoices!AG:AH,A1250,Invoices!AH:AH)/COUNTIF(Invoices!AG:AH,A1250),0),IF(COUNTIF(Invoices!AI:AJ,A1250)&lt;&gt;0,IF(COUNTIF(Invoices!AI:AJ,A1250)&lt;&gt;0,SUMIF(Invoices!AI:AJ,A1250,Invoices!AJ:AJ)/COUNTIF(Invoices!AI:AJ,A1250),0),IF(COUNTIF(Invoices!AK:AL,A1250)&lt;&gt;0,IF(COUNTIF(Invoices!AK:AL,A1250)&lt;&gt;0,SUMIF(Invoices!AK:AL,A1250,Invoices!AL:AL)/COUNTIF(Invoices!AK:AL,A1250),0),IF(COUNTIF(Invoices!AM:AN,A1250)&lt;&gt;0,IF(COUNTIF(Invoices!AM:AN,A1250)&lt;&gt;0,SUMIF(Invoices!AM:AN,A1250,Invoices!AN:AN)/COUNTIF(Invoices!AM:AN,A1250),0),"Not Available")))))))))))))))</f>
        <v>0.99</v>
      </c>
    </row>
    <row r="1251" spans="1:5" ht="13" x14ac:dyDescent="0.15">
      <c r="A1251" s="6" t="s">
        <v>2482</v>
      </c>
      <c r="B1251" s="6" t="s">
        <v>908</v>
      </c>
      <c r="C1251" s="6" t="s">
        <v>897</v>
      </c>
      <c r="D1251" s="6" t="s">
        <v>562</v>
      </c>
      <c r="E1251">
        <f ca="1">IF(COUNTIF(Invoices!K:L,A1251)&lt;&gt;0,IF(COUNTIF(Invoices!K:L,A1251)&lt;&gt;0,SUMIF(Invoices!K:L,A1251,Invoices!L:L)/COUNTIF(Invoices!K:L,A1251),0),IF(COUNTIF(Invoices!M:N,A1251)&lt;&gt;0,IF(COUNTIF(Invoices!M:N,A1251)&lt;&gt;0,SUMIF(Invoices!M:N,A1251,Invoices!N:N)/COUNTIF(Invoices!M:N,A1251),0),IF(COUNTIF(Invoices!O:P,A1251)&lt;&gt;0,IF(COUNTIF(Invoices!O:P,A1251)&lt;&gt;0,SUMIF(Invoices!O:P,A1251,Invoices!P:P)/COUNTIF(Invoices!O:P,A1251),0),IF(COUNTIF(Invoices!Q:R,A1251)&lt;&gt;0,IF(COUNTIF(Invoices!Q:R,A1251)&lt;&gt;0,SUMIF(Invoices!Q:R,A1251,Invoices!R:R)/COUNTIF(Invoices!Q:R,A1251),0),IF(COUNTIF(Invoices!S:T,A1251)&lt;&gt;0,IF(COUNTIF(Invoices!S:T,A1251)&lt;&gt;0,SUMIF(Invoices!S:T,A1251,Invoices!T:T)/COUNTIF(Invoices!S:T,A1251),0),IF(COUNTIF(Invoices!U:V,A1251)&lt;&gt;0,IF(COUNTIF(Invoices!U:V,A1251)&lt;&gt;0,SUMIF(Invoices!U:V,A1251,Invoices!V:V)/COUNTIF(Invoices!U:V,A1251),0),IF(COUNTIF(Invoices!W:X,A1251)&lt;&gt;0,IF(COUNTIF(Invoices!W:X,A1251)&lt;&gt;0,SUMIF(Invoices!W:X,A1251,Invoices!X:X)/COUNTIF(Invoices!W:X,A1251),0),IF(COUNTIF(Invoices!Y:Z,A1251)&lt;&gt;0,IF(COUNTIF(Invoices!Y:Z,A1251)&lt;&gt;0,SUMIF(Invoices!Y:Z,A1251,Invoices!Z:Z)/COUNTIF(Invoices!Y:Z,A1251),0),IF(COUNTIF(Invoices!AA:AB,A1251)&lt;&gt;0,IF(COUNTIF(Invoices!AA:AB,A1251)&lt;&gt;0,SUMIF(Invoices!AA:AB,A1251,Invoices!AB:AB)/COUNTIF(Invoices!AA:AB,A1251),0),IF(COUNTIF(Invoices!AC:AD,A1251)&lt;&gt;0,IF(COUNTIF(Invoices!AC:AD,A1251)&lt;&gt;0,SUMIF(Invoices!AC:AD,A1251,Invoices!AD:AD)/COUNTIF(Invoices!AC:AD,A1251),0),IF(COUNTIF(Invoices!AE:AF,A1251)&lt;&gt;0,IF(COUNTIF(Invoices!AE:AF,A1251)&lt;&gt;0,SUMIF(Invoices!AE:AF,A1251,Invoices!AF:AF)/COUNTIF(Invoices!AE:AF,A1251),0),IF(COUNTIF(Invoices!AG:AH,A1251)&lt;&gt;0,IF(COUNTIF(Invoices!AG:AH,A1251)&lt;&gt;0,SUMIF(Invoices!AG:AH,A1251,Invoices!AH:AH)/COUNTIF(Invoices!AG:AH,A1251),0),IF(COUNTIF(Invoices!AI:AJ,A1251)&lt;&gt;0,IF(COUNTIF(Invoices!AI:AJ,A1251)&lt;&gt;0,SUMIF(Invoices!AI:AJ,A1251,Invoices!AJ:AJ)/COUNTIF(Invoices!AI:AJ,A1251),0),IF(COUNTIF(Invoices!AK:AL,A1251)&lt;&gt;0,IF(COUNTIF(Invoices!AK:AL,A1251)&lt;&gt;0,SUMIF(Invoices!AK:AL,A1251,Invoices!AL:AL)/COUNTIF(Invoices!AK:AL,A1251),0),IF(COUNTIF(Invoices!AM:AN,A1251)&lt;&gt;0,IF(COUNTIF(Invoices!AM:AN,A1251)&lt;&gt;0,SUMIF(Invoices!AM:AN,A1251,Invoices!AN:AN)/COUNTIF(Invoices!AM:AN,A1251),0),"Not Available")))))))))))))))</f>
        <v>0.99</v>
      </c>
    </row>
    <row r="1252" spans="1:5" ht="13" x14ac:dyDescent="0.15">
      <c r="A1252" s="6" t="s">
        <v>2483</v>
      </c>
      <c r="C1252" s="6" t="s">
        <v>524</v>
      </c>
      <c r="D1252" s="6" t="s">
        <v>518</v>
      </c>
      <c r="E1252" t="str">
        <f>IF(COUNTIF(Invoices!K:L,A1252)&lt;&gt;0,IF(COUNTIF(Invoices!K:L,A1252)&lt;&gt;0,SUMIF(Invoices!K:L,A1252,Invoices!L:L)/COUNTIF(Invoices!K:L,A1252),0),IF(COUNTIF(Invoices!M:N,A1252)&lt;&gt;0,IF(COUNTIF(Invoices!M:N,A1252)&lt;&gt;0,SUMIF(Invoices!M:N,A1252,Invoices!N:N)/COUNTIF(Invoices!M:N,A1252),0),IF(COUNTIF(Invoices!O:P,A1252)&lt;&gt;0,IF(COUNTIF(Invoices!O:P,A1252)&lt;&gt;0,SUMIF(Invoices!O:P,A1252,Invoices!P:P)/COUNTIF(Invoices!O:P,A1252),0),IF(COUNTIF(Invoices!Q:R,A1252)&lt;&gt;0,IF(COUNTIF(Invoices!Q:R,A1252)&lt;&gt;0,SUMIF(Invoices!Q:R,A1252,Invoices!R:R)/COUNTIF(Invoices!Q:R,A1252),0),IF(COUNTIF(Invoices!S:T,A1252)&lt;&gt;0,IF(COUNTIF(Invoices!S:T,A1252)&lt;&gt;0,SUMIF(Invoices!S:T,A1252,Invoices!T:T)/COUNTIF(Invoices!S:T,A1252),0),IF(COUNTIF(Invoices!U:V,A1252)&lt;&gt;0,IF(COUNTIF(Invoices!U:V,A1252)&lt;&gt;0,SUMIF(Invoices!U:V,A1252,Invoices!V:V)/COUNTIF(Invoices!U:V,A1252),0),IF(COUNTIF(Invoices!W:X,A1252)&lt;&gt;0,IF(COUNTIF(Invoices!W:X,A1252)&lt;&gt;0,SUMIF(Invoices!W:X,A1252,Invoices!X:X)/COUNTIF(Invoices!W:X,A1252),0),IF(COUNTIF(Invoices!Y:Z,A1252)&lt;&gt;0,IF(COUNTIF(Invoices!Y:Z,A1252)&lt;&gt;0,SUMIF(Invoices!Y:Z,A1252,Invoices!Z:Z)/COUNTIF(Invoices!Y:Z,A1252),0),IF(COUNTIF(Invoices!AA:AB,A1252)&lt;&gt;0,IF(COUNTIF(Invoices!AA:AB,A1252)&lt;&gt;0,SUMIF(Invoices!AA:AB,A1252,Invoices!AB:AB)/COUNTIF(Invoices!AA:AB,A1252),0),IF(COUNTIF(Invoices!AC:AD,A1252)&lt;&gt;0,IF(COUNTIF(Invoices!AC:AD,A1252)&lt;&gt;0,SUMIF(Invoices!AC:AD,A1252,Invoices!AD:AD)/COUNTIF(Invoices!AC:AD,A1252),0),IF(COUNTIF(Invoices!AE:AF,A1252)&lt;&gt;0,IF(COUNTIF(Invoices!AE:AF,A1252)&lt;&gt;0,SUMIF(Invoices!AE:AF,A1252,Invoices!AF:AF)/COUNTIF(Invoices!AE:AF,A1252),0),IF(COUNTIF(Invoices!AG:AH,A1252)&lt;&gt;0,IF(COUNTIF(Invoices!AG:AH,A1252)&lt;&gt;0,SUMIF(Invoices!AG:AH,A1252,Invoices!AH:AH)/COUNTIF(Invoices!AG:AH,A1252),0),IF(COUNTIF(Invoices!AI:AJ,A1252)&lt;&gt;0,IF(COUNTIF(Invoices!AI:AJ,A1252)&lt;&gt;0,SUMIF(Invoices!AI:AJ,A1252,Invoices!AJ:AJ)/COUNTIF(Invoices!AI:AJ,A1252),0),IF(COUNTIF(Invoices!AK:AL,A1252)&lt;&gt;0,IF(COUNTIF(Invoices!AK:AL,A1252)&lt;&gt;0,SUMIF(Invoices!AK:AL,A1252,Invoices!AL:AL)/COUNTIF(Invoices!AK:AL,A1252),0),IF(COUNTIF(Invoices!AM:AN,A1252)&lt;&gt;0,IF(COUNTIF(Invoices!AM:AN,A1252)&lt;&gt;0,SUMIF(Invoices!AM:AN,A1252,Invoices!AN:AN)/COUNTIF(Invoices!AM:AN,A1252),0),"Not Available")))))))))))))))</f>
        <v>Not Available</v>
      </c>
    </row>
    <row r="1253" spans="1:5" ht="13" x14ac:dyDescent="0.15">
      <c r="A1253" s="6" t="s">
        <v>2484</v>
      </c>
      <c r="B1253" s="6" t="s">
        <v>573</v>
      </c>
      <c r="C1253" s="6" t="s">
        <v>841</v>
      </c>
      <c r="D1253" s="6" t="s">
        <v>574</v>
      </c>
      <c r="E1253">
        <f ca="1">IF(COUNTIF(Invoices!K:L,A1253)&lt;&gt;0,IF(COUNTIF(Invoices!K:L,A1253)&lt;&gt;0,SUMIF(Invoices!K:L,A1253,Invoices!L:L)/COUNTIF(Invoices!K:L,A1253),0),IF(COUNTIF(Invoices!M:N,A1253)&lt;&gt;0,IF(COUNTIF(Invoices!M:N,A1253)&lt;&gt;0,SUMIF(Invoices!M:N,A1253,Invoices!N:N)/COUNTIF(Invoices!M:N,A1253),0),IF(COUNTIF(Invoices!O:P,A1253)&lt;&gt;0,IF(COUNTIF(Invoices!O:P,A1253)&lt;&gt;0,SUMIF(Invoices!O:P,A1253,Invoices!P:P)/COUNTIF(Invoices!O:P,A1253),0),IF(COUNTIF(Invoices!Q:R,A1253)&lt;&gt;0,IF(COUNTIF(Invoices!Q:R,A1253)&lt;&gt;0,SUMIF(Invoices!Q:R,A1253,Invoices!R:R)/COUNTIF(Invoices!Q:R,A1253),0),IF(COUNTIF(Invoices!S:T,A1253)&lt;&gt;0,IF(COUNTIF(Invoices!S:T,A1253)&lt;&gt;0,SUMIF(Invoices!S:T,A1253,Invoices!T:T)/COUNTIF(Invoices!S:T,A1253),0),IF(COUNTIF(Invoices!U:V,A1253)&lt;&gt;0,IF(COUNTIF(Invoices!U:V,A1253)&lt;&gt;0,SUMIF(Invoices!U:V,A1253,Invoices!V:V)/COUNTIF(Invoices!U:V,A1253),0),IF(COUNTIF(Invoices!W:X,A1253)&lt;&gt;0,IF(COUNTIF(Invoices!W:X,A1253)&lt;&gt;0,SUMIF(Invoices!W:X,A1253,Invoices!X:X)/COUNTIF(Invoices!W:X,A1253),0),IF(COUNTIF(Invoices!Y:Z,A1253)&lt;&gt;0,IF(COUNTIF(Invoices!Y:Z,A1253)&lt;&gt;0,SUMIF(Invoices!Y:Z,A1253,Invoices!Z:Z)/COUNTIF(Invoices!Y:Z,A1253),0),IF(COUNTIF(Invoices!AA:AB,A1253)&lt;&gt;0,IF(COUNTIF(Invoices!AA:AB,A1253)&lt;&gt;0,SUMIF(Invoices!AA:AB,A1253,Invoices!AB:AB)/COUNTIF(Invoices!AA:AB,A1253),0),IF(COUNTIF(Invoices!AC:AD,A1253)&lt;&gt;0,IF(COUNTIF(Invoices!AC:AD,A1253)&lt;&gt;0,SUMIF(Invoices!AC:AD,A1253,Invoices!AD:AD)/COUNTIF(Invoices!AC:AD,A1253),0),IF(COUNTIF(Invoices!AE:AF,A1253)&lt;&gt;0,IF(COUNTIF(Invoices!AE:AF,A1253)&lt;&gt;0,SUMIF(Invoices!AE:AF,A1253,Invoices!AF:AF)/COUNTIF(Invoices!AE:AF,A1253),0),IF(COUNTIF(Invoices!AG:AH,A1253)&lt;&gt;0,IF(COUNTIF(Invoices!AG:AH,A1253)&lt;&gt;0,SUMIF(Invoices!AG:AH,A1253,Invoices!AH:AH)/COUNTIF(Invoices!AG:AH,A1253),0),IF(COUNTIF(Invoices!AI:AJ,A1253)&lt;&gt;0,IF(COUNTIF(Invoices!AI:AJ,A1253)&lt;&gt;0,SUMIF(Invoices!AI:AJ,A1253,Invoices!AJ:AJ)/COUNTIF(Invoices!AI:AJ,A1253),0),IF(COUNTIF(Invoices!AK:AL,A1253)&lt;&gt;0,IF(COUNTIF(Invoices!AK:AL,A1253)&lt;&gt;0,SUMIF(Invoices!AK:AL,A1253,Invoices!AL:AL)/COUNTIF(Invoices!AK:AL,A1253),0),IF(COUNTIF(Invoices!AM:AN,A1253)&lt;&gt;0,IF(COUNTIF(Invoices!AM:AN,A1253)&lt;&gt;0,SUMIF(Invoices!AM:AN,A1253,Invoices!AN:AN)/COUNTIF(Invoices!AM:AN,A1253),0),"Not Available")))))))))))))))</f>
        <v>0.99</v>
      </c>
    </row>
    <row r="1254" spans="1:5" ht="13" x14ac:dyDescent="0.15">
      <c r="A1254" s="6" t="s">
        <v>2484</v>
      </c>
      <c r="C1254" s="6" t="s">
        <v>621</v>
      </c>
      <c r="D1254" s="6" t="s">
        <v>574</v>
      </c>
      <c r="E1254">
        <f ca="1">IF(COUNTIF(Invoices!K:L,A1254)&lt;&gt;0,IF(COUNTIF(Invoices!K:L,A1254)&lt;&gt;0,SUMIF(Invoices!K:L,A1254,Invoices!L:L)/COUNTIF(Invoices!K:L,A1254),0),IF(COUNTIF(Invoices!M:N,A1254)&lt;&gt;0,IF(COUNTIF(Invoices!M:N,A1254)&lt;&gt;0,SUMIF(Invoices!M:N,A1254,Invoices!N:N)/COUNTIF(Invoices!M:N,A1254),0),IF(COUNTIF(Invoices!O:P,A1254)&lt;&gt;0,IF(COUNTIF(Invoices!O:P,A1254)&lt;&gt;0,SUMIF(Invoices!O:P,A1254,Invoices!P:P)/COUNTIF(Invoices!O:P,A1254),0),IF(COUNTIF(Invoices!Q:R,A1254)&lt;&gt;0,IF(COUNTIF(Invoices!Q:R,A1254)&lt;&gt;0,SUMIF(Invoices!Q:R,A1254,Invoices!R:R)/COUNTIF(Invoices!Q:R,A1254),0),IF(COUNTIF(Invoices!S:T,A1254)&lt;&gt;0,IF(COUNTIF(Invoices!S:T,A1254)&lt;&gt;0,SUMIF(Invoices!S:T,A1254,Invoices!T:T)/COUNTIF(Invoices!S:T,A1254),0),IF(COUNTIF(Invoices!U:V,A1254)&lt;&gt;0,IF(COUNTIF(Invoices!U:V,A1254)&lt;&gt;0,SUMIF(Invoices!U:V,A1254,Invoices!V:V)/COUNTIF(Invoices!U:V,A1254),0),IF(COUNTIF(Invoices!W:X,A1254)&lt;&gt;0,IF(COUNTIF(Invoices!W:X,A1254)&lt;&gt;0,SUMIF(Invoices!W:X,A1254,Invoices!X:X)/COUNTIF(Invoices!W:X,A1254),0),IF(COUNTIF(Invoices!Y:Z,A1254)&lt;&gt;0,IF(COUNTIF(Invoices!Y:Z,A1254)&lt;&gt;0,SUMIF(Invoices!Y:Z,A1254,Invoices!Z:Z)/COUNTIF(Invoices!Y:Z,A1254),0),IF(COUNTIF(Invoices!AA:AB,A1254)&lt;&gt;0,IF(COUNTIF(Invoices!AA:AB,A1254)&lt;&gt;0,SUMIF(Invoices!AA:AB,A1254,Invoices!AB:AB)/COUNTIF(Invoices!AA:AB,A1254),0),IF(COUNTIF(Invoices!AC:AD,A1254)&lt;&gt;0,IF(COUNTIF(Invoices!AC:AD,A1254)&lt;&gt;0,SUMIF(Invoices!AC:AD,A1254,Invoices!AD:AD)/COUNTIF(Invoices!AC:AD,A1254),0),IF(COUNTIF(Invoices!AE:AF,A1254)&lt;&gt;0,IF(COUNTIF(Invoices!AE:AF,A1254)&lt;&gt;0,SUMIF(Invoices!AE:AF,A1254,Invoices!AF:AF)/COUNTIF(Invoices!AE:AF,A1254),0),IF(COUNTIF(Invoices!AG:AH,A1254)&lt;&gt;0,IF(COUNTIF(Invoices!AG:AH,A1254)&lt;&gt;0,SUMIF(Invoices!AG:AH,A1254,Invoices!AH:AH)/COUNTIF(Invoices!AG:AH,A1254),0),IF(COUNTIF(Invoices!AI:AJ,A1254)&lt;&gt;0,IF(COUNTIF(Invoices!AI:AJ,A1254)&lt;&gt;0,SUMIF(Invoices!AI:AJ,A1254,Invoices!AJ:AJ)/COUNTIF(Invoices!AI:AJ,A1254),0),IF(COUNTIF(Invoices!AK:AL,A1254)&lt;&gt;0,IF(COUNTIF(Invoices!AK:AL,A1254)&lt;&gt;0,SUMIF(Invoices!AK:AL,A1254,Invoices!AL:AL)/COUNTIF(Invoices!AK:AL,A1254),0),IF(COUNTIF(Invoices!AM:AN,A1254)&lt;&gt;0,IF(COUNTIF(Invoices!AM:AN,A1254)&lt;&gt;0,SUMIF(Invoices!AM:AN,A1254,Invoices!AN:AN)/COUNTIF(Invoices!AM:AN,A1254),0),"Not Available")))))))))))))))</f>
        <v>0.99</v>
      </c>
    </row>
    <row r="1255" spans="1:5" ht="13" x14ac:dyDescent="0.15">
      <c r="A1255" s="6" t="s">
        <v>2484</v>
      </c>
      <c r="B1255" s="6" t="s">
        <v>573</v>
      </c>
      <c r="C1255" s="6" t="s">
        <v>887</v>
      </c>
      <c r="D1255" s="6" t="s">
        <v>574</v>
      </c>
      <c r="E1255">
        <f ca="1">IF(COUNTIF(Invoices!K:L,A1255)&lt;&gt;0,IF(COUNTIF(Invoices!K:L,A1255)&lt;&gt;0,SUMIF(Invoices!K:L,A1255,Invoices!L:L)/COUNTIF(Invoices!K:L,A1255),0),IF(COUNTIF(Invoices!M:N,A1255)&lt;&gt;0,IF(COUNTIF(Invoices!M:N,A1255)&lt;&gt;0,SUMIF(Invoices!M:N,A1255,Invoices!N:N)/COUNTIF(Invoices!M:N,A1255),0),IF(COUNTIF(Invoices!O:P,A1255)&lt;&gt;0,IF(COUNTIF(Invoices!O:P,A1255)&lt;&gt;0,SUMIF(Invoices!O:P,A1255,Invoices!P:P)/COUNTIF(Invoices!O:P,A1255),0),IF(COUNTIF(Invoices!Q:R,A1255)&lt;&gt;0,IF(COUNTIF(Invoices!Q:R,A1255)&lt;&gt;0,SUMIF(Invoices!Q:R,A1255,Invoices!R:R)/COUNTIF(Invoices!Q:R,A1255),0),IF(COUNTIF(Invoices!S:T,A1255)&lt;&gt;0,IF(COUNTIF(Invoices!S:T,A1255)&lt;&gt;0,SUMIF(Invoices!S:T,A1255,Invoices!T:T)/COUNTIF(Invoices!S:T,A1255),0),IF(COUNTIF(Invoices!U:V,A1255)&lt;&gt;0,IF(COUNTIF(Invoices!U:V,A1255)&lt;&gt;0,SUMIF(Invoices!U:V,A1255,Invoices!V:V)/COUNTIF(Invoices!U:V,A1255),0),IF(COUNTIF(Invoices!W:X,A1255)&lt;&gt;0,IF(COUNTIF(Invoices!W:X,A1255)&lt;&gt;0,SUMIF(Invoices!W:X,A1255,Invoices!X:X)/COUNTIF(Invoices!W:X,A1255),0),IF(COUNTIF(Invoices!Y:Z,A1255)&lt;&gt;0,IF(COUNTIF(Invoices!Y:Z,A1255)&lt;&gt;0,SUMIF(Invoices!Y:Z,A1255,Invoices!Z:Z)/COUNTIF(Invoices!Y:Z,A1255),0),IF(COUNTIF(Invoices!AA:AB,A1255)&lt;&gt;0,IF(COUNTIF(Invoices!AA:AB,A1255)&lt;&gt;0,SUMIF(Invoices!AA:AB,A1255,Invoices!AB:AB)/COUNTIF(Invoices!AA:AB,A1255),0),IF(COUNTIF(Invoices!AC:AD,A1255)&lt;&gt;0,IF(COUNTIF(Invoices!AC:AD,A1255)&lt;&gt;0,SUMIF(Invoices!AC:AD,A1255,Invoices!AD:AD)/COUNTIF(Invoices!AC:AD,A1255),0),IF(COUNTIF(Invoices!AE:AF,A1255)&lt;&gt;0,IF(COUNTIF(Invoices!AE:AF,A1255)&lt;&gt;0,SUMIF(Invoices!AE:AF,A1255,Invoices!AF:AF)/COUNTIF(Invoices!AE:AF,A1255),0),IF(COUNTIF(Invoices!AG:AH,A1255)&lt;&gt;0,IF(COUNTIF(Invoices!AG:AH,A1255)&lt;&gt;0,SUMIF(Invoices!AG:AH,A1255,Invoices!AH:AH)/COUNTIF(Invoices!AG:AH,A1255),0),IF(COUNTIF(Invoices!AI:AJ,A1255)&lt;&gt;0,IF(COUNTIF(Invoices!AI:AJ,A1255)&lt;&gt;0,SUMIF(Invoices!AI:AJ,A1255,Invoices!AJ:AJ)/COUNTIF(Invoices!AI:AJ,A1255),0),IF(COUNTIF(Invoices!AK:AL,A1255)&lt;&gt;0,IF(COUNTIF(Invoices!AK:AL,A1255)&lt;&gt;0,SUMIF(Invoices!AK:AL,A1255,Invoices!AL:AL)/COUNTIF(Invoices!AK:AL,A1255),0),IF(COUNTIF(Invoices!AM:AN,A1255)&lt;&gt;0,IF(COUNTIF(Invoices!AM:AN,A1255)&lt;&gt;0,SUMIF(Invoices!AM:AN,A1255,Invoices!AN:AN)/COUNTIF(Invoices!AM:AN,A1255),0),"Not Available")))))))))))))))</f>
        <v>0.99</v>
      </c>
    </row>
    <row r="1256" spans="1:5" ht="13" x14ac:dyDescent="0.15">
      <c r="A1256" s="6" t="s">
        <v>2485</v>
      </c>
      <c r="B1256" s="6" t="s">
        <v>850</v>
      </c>
      <c r="C1256" s="6" t="s">
        <v>1123</v>
      </c>
      <c r="D1256" s="6" t="s">
        <v>850</v>
      </c>
      <c r="E1256">
        <f ca="1">IF(COUNTIF(Invoices!K:L,A1256)&lt;&gt;0,IF(COUNTIF(Invoices!K:L,A1256)&lt;&gt;0,SUMIF(Invoices!K:L,A1256,Invoices!L:L)/COUNTIF(Invoices!K:L,A1256),0),IF(COUNTIF(Invoices!M:N,A1256)&lt;&gt;0,IF(COUNTIF(Invoices!M:N,A1256)&lt;&gt;0,SUMIF(Invoices!M:N,A1256,Invoices!N:N)/COUNTIF(Invoices!M:N,A1256),0),IF(COUNTIF(Invoices!O:P,A1256)&lt;&gt;0,IF(COUNTIF(Invoices!O:P,A1256)&lt;&gt;0,SUMIF(Invoices!O:P,A1256,Invoices!P:P)/COUNTIF(Invoices!O:P,A1256),0),IF(COUNTIF(Invoices!Q:R,A1256)&lt;&gt;0,IF(COUNTIF(Invoices!Q:R,A1256)&lt;&gt;0,SUMIF(Invoices!Q:R,A1256,Invoices!R:R)/COUNTIF(Invoices!Q:R,A1256),0),IF(COUNTIF(Invoices!S:T,A1256)&lt;&gt;0,IF(COUNTIF(Invoices!S:T,A1256)&lt;&gt;0,SUMIF(Invoices!S:T,A1256,Invoices!T:T)/COUNTIF(Invoices!S:T,A1256),0),IF(COUNTIF(Invoices!U:V,A1256)&lt;&gt;0,IF(COUNTIF(Invoices!U:V,A1256)&lt;&gt;0,SUMIF(Invoices!U:V,A1256,Invoices!V:V)/COUNTIF(Invoices!U:V,A1256),0),IF(COUNTIF(Invoices!W:X,A1256)&lt;&gt;0,IF(COUNTIF(Invoices!W:X,A1256)&lt;&gt;0,SUMIF(Invoices!W:X,A1256,Invoices!X:X)/COUNTIF(Invoices!W:X,A1256),0),IF(COUNTIF(Invoices!Y:Z,A1256)&lt;&gt;0,IF(COUNTIF(Invoices!Y:Z,A1256)&lt;&gt;0,SUMIF(Invoices!Y:Z,A1256,Invoices!Z:Z)/COUNTIF(Invoices!Y:Z,A1256),0),IF(COUNTIF(Invoices!AA:AB,A1256)&lt;&gt;0,IF(COUNTIF(Invoices!AA:AB,A1256)&lt;&gt;0,SUMIF(Invoices!AA:AB,A1256,Invoices!AB:AB)/COUNTIF(Invoices!AA:AB,A1256),0),IF(COUNTIF(Invoices!AC:AD,A1256)&lt;&gt;0,IF(COUNTIF(Invoices!AC:AD,A1256)&lt;&gt;0,SUMIF(Invoices!AC:AD,A1256,Invoices!AD:AD)/COUNTIF(Invoices!AC:AD,A1256),0),IF(COUNTIF(Invoices!AE:AF,A1256)&lt;&gt;0,IF(COUNTIF(Invoices!AE:AF,A1256)&lt;&gt;0,SUMIF(Invoices!AE:AF,A1256,Invoices!AF:AF)/COUNTIF(Invoices!AE:AF,A1256),0),IF(COUNTIF(Invoices!AG:AH,A1256)&lt;&gt;0,IF(COUNTIF(Invoices!AG:AH,A1256)&lt;&gt;0,SUMIF(Invoices!AG:AH,A1256,Invoices!AH:AH)/COUNTIF(Invoices!AG:AH,A1256),0),IF(COUNTIF(Invoices!AI:AJ,A1256)&lt;&gt;0,IF(COUNTIF(Invoices!AI:AJ,A1256)&lt;&gt;0,SUMIF(Invoices!AI:AJ,A1256,Invoices!AJ:AJ)/COUNTIF(Invoices!AI:AJ,A1256),0),IF(COUNTIF(Invoices!AK:AL,A1256)&lt;&gt;0,IF(COUNTIF(Invoices!AK:AL,A1256)&lt;&gt;0,SUMIF(Invoices!AK:AL,A1256,Invoices!AL:AL)/COUNTIF(Invoices!AK:AL,A1256),0),IF(COUNTIF(Invoices!AM:AN,A1256)&lt;&gt;0,IF(COUNTIF(Invoices!AM:AN,A1256)&lt;&gt;0,SUMIF(Invoices!AM:AN,A1256,Invoices!AN:AN)/COUNTIF(Invoices!AM:AN,A1256),0),"Not Available")))))))))))))))</f>
        <v>0.99</v>
      </c>
    </row>
    <row r="1257" spans="1:5" ht="13" x14ac:dyDescent="0.15">
      <c r="A1257" s="6" t="s">
        <v>2486</v>
      </c>
      <c r="B1257" s="6" t="s">
        <v>2487</v>
      </c>
      <c r="C1257" s="6" t="s">
        <v>735</v>
      </c>
      <c r="D1257" s="6" t="s">
        <v>736</v>
      </c>
      <c r="E1257" t="str">
        <f>IF(COUNTIF(Invoices!K:L,A1257)&lt;&gt;0,IF(COUNTIF(Invoices!K:L,A1257)&lt;&gt;0,SUMIF(Invoices!K:L,A1257,Invoices!L:L)/COUNTIF(Invoices!K:L,A1257),0),IF(COUNTIF(Invoices!M:N,A1257)&lt;&gt;0,IF(COUNTIF(Invoices!M:N,A1257)&lt;&gt;0,SUMIF(Invoices!M:N,A1257,Invoices!N:N)/COUNTIF(Invoices!M:N,A1257),0),IF(COUNTIF(Invoices!O:P,A1257)&lt;&gt;0,IF(COUNTIF(Invoices!O:P,A1257)&lt;&gt;0,SUMIF(Invoices!O:P,A1257,Invoices!P:P)/COUNTIF(Invoices!O:P,A1257),0),IF(COUNTIF(Invoices!Q:R,A1257)&lt;&gt;0,IF(COUNTIF(Invoices!Q:R,A1257)&lt;&gt;0,SUMIF(Invoices!Q:R,A1257,Invoices!R:R)/COUNTIF(Invoices!Q:R,A1257),0),IF(COUNTIF(Invoices!S:T,A1257)&lt;&gt;0,IF(COUNTIF(Invoices!S:T,A1257)&lt;&gt;0,SUMIF(Invoices!S:T,A1257,Invoices!T:T)/COUNTIF(Invoices!S:T,A1257),0),IF(COUNTIF(Invoices!U:V,A1257)&lt;&gt;0,IF(COUNTIF(Invoices!U:V,A1257)&lt;&gt;0,SUMIF(Invoices!U:V,A1257,Invoices!V:V)/COUNTIF(Invoices!U:V,A1257),0),IF(COUNTIF(Invoices!W:X,A1257)&lt;&gt;0,IF(COUNTIF(Invoices!W:X,A1257)&lt;&gt;0,SUMIF(Invoices!W:X,A1257,Invoices!X:X)/COUNTIF(Invoices!W:X,A1257),0),IF(COUNTIF(Invoices!Y:Z,A1257)&lt;&gt;0,IF(COUNTIF(Invoices!Y:Z,A1257)&lt;&gt;0,SUMIF(Invoices!Y:Z,A1257,Invoices!Z:Z)/COUNTIF(Invoices!Y:Z,A1257),0),IF(COUNTIF(Invoices!AA:AB,A1257)&lt;&gt;0,IF(COUNTIF(Invoices!AA:AB,A1257)&lt;&gt;0,SUMIF(Invoices!AA:AB,A1257,Invoices!AB:AB)/COUNTIF(Invoices!AA:AB,A1257),0),IF(COUNTIF(Invoices!AC:AD,A1257)&lt;&gt;0,IF(COUNTIF(Invoices!AC:AD,A1257)&lt;&gt;0,SUMIF(Invoices!AC:AD,A1257,Invoices!AD:AD)/COUNTIF(Invoices!AC:AD,A1257),0),IF(COUNTIF(Invoices!AE:AF,A1257)&lt;&gt;0,IF(COUNTIF(Invoices!AE:AF,A1257)&lt;&gt;0,SUMIF(Invoices!AE:AF,A1257,Invoices!AF:AF)/COUNTIF(Invoices!AE:AF,A1257),0),IF(COUNTIF(Invoices!AG:AH,A1257)&lt;&gt;0,IF(COUNTIF(Invoices!AG:AH,A1257)&lt;&gt;0,SUMIF(Invoices!AG:AH,A1257,Invoices!AH:AH)/COUNTIF(Invoices!AG:AH,A1257),0),IF(COUNTIF(Invoices!AI:AJ,A1257)&lt;&gt;0,IF(COUNTIF(Invoices!AI:AJ,A1257)&lt;&gt;0,SUMIF(Invoices!AI:AJ,A1257,Invoices!AJ:AJ)/COUNTIF(Invoices!AI:AJ,A1257),0),IF(COUNTIF(Invoices!AK:AL,A1257)&lt;&gt;0,IF(COUNTIF(Invoices!AK:AL,A1257)&lt;&gt;0,SUMIF(Invoices!AK:AL,A1257,Invoices!AL:AL)/COUNTIF(Invoices!AK:AL,A1257),0),IF(COUNTIF(Invoices!AM:AN,A1257)&lt;&gt;0,IF(COUNTIF(Invoices!AM:AN,A1257)&lt;&gt;0,SUMIF(Invoices!AM:AN,A1257,Invoices!AN:AN)/COUNTIF(Invoices!AM:AN,A1257),0),"Not Available")))))))))))))))</f>
        <v>Not Available</v>
      </c>
    </row>
    <row r="1258" spans="1:5" ht="13" x14ac:dyDescent="0.15">
      <c r="A1258" s="6" t="s">
        <v>2488</v>
      </c>
      <c r="C1258" s="6" t="s">
        <v>818</v>
      </c>
      <c r="D1258" s="6" t="s">
        <v>819</v>
      </c>
      <c r="E1258" t="str">
        <f>IF(COUNTIF(Invoices!K:L,A1258)&lt;&gt;0,IF(COUNTIF(Invoices!K:L,A1258)&lt;&gt;0,SUMIF(Invoices!K:L,A1258,Invoices!L:L)/COUNTIF(Invoices!K:L,A1258),0),IF(COUNTIF(Invoices!M:N,A1258)&lt;&gt;0,IF(COUNTIF(Invoices!M:N,A1258)&lt;&gt;0,SUMIF(Invoices!M:N,A1258,Invoices!N:N)/COUNTIF(Invoices!M:N,A1258),0),IF(COUNTIF(Invoices!O:P,A1258)&lt;&gt;0,IF(COUNTIF(Invoices!O:P,A1258)&lt;&gt;0,SUMIF(Invoices!O:P,A1258,Invoices!P:P)/COUNTIF(Invoices!O:P,A1258),0),IF(COUNTIF(Invoices!Q:R,A1258)&lt;&gt;0,IF(COUNTIF(Invoices!Q:R,A1258)&lt;&gt;0,SUMIF(Invoices!Q:R,A1258,Invoices!R:R)/COUNTIF(Invoices!Q:R,A1258),0),IF(COUNTIF(Invoices!S:T,A1258)&lt;&gt;0,IF(COUNTIF(Invoices!S:T,A1258)&lt;&gt;0,SUMIF(Invoices!S:T,A1258,Invoices!T:T)/COUNTIF(Invoices!S:T,A1258),0),IF(COUNTIF(Invoices!U:V,A1258)&lt;&gt;0,IF(COUNTIF(Invoices!U:V,A1258)&lt;&gt;0,SUMIF(Invoices!U:V,A1258,Invoices!V:V)/COUNTIF(Invoices!U:V,A1258),0),IF(COUNTIF(Invoices!W:X,A1258)&lt;&gt;0,IF(COUNTIF(Invoices!W:X,A1258)&lt;&gt;0,SUMIF(Invoices!W:X,A1258,Invoices!X:X)/COUNTIF(Invoices!W:X,A1258),0),IF(COUNTIF(Invoices!Y:Z,A1258)&lt;&gt;0,IF(COUNTIF(Invoices!Y:Z,A1258)&lt;&gt;0,SUMIF(Invoices!Y:Z,A1258,Invoices!Z:Z)/COUNTIF(Invoices!Y:Z,A1258),0),IF(COUNTIF(Invoices!AA:AB,A1258)&lt;&gt;0,IF(COUNTIF(Invoices!AA:AB,A1258)&lt;&gt;0,SUMIF(Invoices!AA:AB,A1258,Invoices!AB:AB)/COUNTIF(Invoices!AA:AB,A1258),0),IF(COUNTIF(Invoices!AC:AD,A1258)&lt;&gt;0,IF(COUNTIF(Invoices!AC:AD,A1258)&lt;&gt;0,SUMIF(Invoices!AC:AD,A1258,Invoices!AD:AD)/COUNTIF(Invoices!AC:AD,A1258),0),IF(COUNTIF(Invoices!AE:AF,A1258)&lt;&gt;0,IF(COUNTIF(Invoices!AE:AF,A1258)&lt;&gt;0,SUMIF(Invoices!AE:AF,A1258,Invoices!AF:AF)/COUNTIF(Invoices!AE:AF,A1258),0),IF(COUNTIF(Invoices!AG:AH,A1258)&lt;&gt;0,IF(COUNTIF(Invoices!AG:AH,A1258)&lt;&gt;0,SUMIF(Invoices!AG:AH,A1258,Invoices!AH:AH)/COUNTIF(Invoices!AG:AH,A1258),0),IF(COUNTIF(Invoices!AI:AJ,A1258)&lt;&gt;0,IF(COUNTIF(Invoices!AI:AJ,A1258)&lt;&gt;0,SUMIF(Invoices!AI:AJ,A1258,Invoices!AJ:AJ)/COUNTIF(Invoices!AI:AJ,A1258),0),IF(COUNTIF(Invoices!AK:AL,A1258)&lt;&gt;0,IF(COUNTIF(Invoices!AK:AL,A1258)&lt;&gt;0,SUMIF(Invoices!AK:AL,A1258,Invoices!AL:AL)/COUNTIF(Invoices!AK:AL,A1258),0),IF(COUNTIF(Invoices!AM:AN,A1258)&lt;&gt;0,IF(COUNTIF(Invoices!AM:AN,A1258)&lt;&gt;0,SUMIF(Invoices!AM:AN,A1258,Invoices!AN:AN)/COUNTIF(Invoices!AM:AN,A1258),0),"Not Available")))))))))))))))</f>
        <v>Not Available</v>
      </c>
    </row>
    <row r="1259" spans="1:5" ht="13" x14ac:dyDescent="0.15">
      <c r="A1259" s="6" t="s">
        <v>2489</v>
      </c>
      <c r="B1259" s="6" t="s">
        <v>568</v>
      </c>
      <c r="C1259" s="6" t="s">
        <v>569</v>
      </c>
      <c r="D1259" s="6" t="s">
        <v>570</v>
      </c>
      <c r="E1259" t="str">
        <f>IF(COUNTIF(Invoices!K:L,A1259)&lt;&gt;0,IF(COUNTIF(Invoices!K:L,A1259)&lt;&gt;0,SUMIF(Invoices!K:L,A1259,Invoices!L:L)/COUNTIF(Invoices!K:L,A1259),0),IF(COUNTIF(Invoices!M:N,A1259)&lt;&gt;0,IF(COUNTIF(Invoices!M:N,A1259)&lt;&gt;0,SUMIF(Invoices!M:N,A1259,Invoices!N:N)/COUNTIF(Invoices!M:N,A1259),0),IF(COUNTIF(Invoices!O:P,A1259)&lt;&gt;0,IF(COUNTIF(Invoices!O:P,A1259)&lt;&gt;0,SUMIF(Invoices!O:P,A1259,Invoices!P:P)/COUNTIF(Invoices!O:P,A1259),0),IF(COUNTIF(Invoices!Q:R,A1259)&lt;&gt;0,IF(COUNTIF(Invoices!Q:R,A1259)&lt;&gt;0,SUMIF(Invoices!Q:R,A1259,Invoices!R:R)/COUNTIF(Invoices!Q:R,A1259),0),IF(COUNTIF(Invoices!S:T,A1259)&lt;&gt;0,IF(COUNTIF(Invoices!S:T,A1259)&lt;&gt;0,SUMIF(Invoices!S:T,A1259,Invoices!T:T)/COUNTIF(Invoices!S:T,A1259),0),IF(COUNTIF(Invoices!U:V,A1259)&lt;&gt;0,IF(COUNTIF(Invoices!U:V,A1259)&lt;&gt;0,SUMIF(Invoices!U:V,A1259,Invoices!V:V)/COUNTIF(Invoices!U:V,A1259),0),IF(COUNTIF(Invoices!W:X,A1259)&lt;&gt;0,IF(COUNTIF(Invoices!W:X,A1259)&lt;&gt;0,SUMIF(Invoices!W:X,A1259,Invoices!X:X)/COUNTIF(Invoices!W:X,A1259),0),IF(COUNTIF(Invoices!Y:Z,A1259)&lt;&gt;0,IF(COUNTIF(Invoices!Y:Z,A1259)&lt;&gt;0,SUMIF(Invoices!Y:Z,A1259,Invoices!Z:Z)/COUNTIF(Invoices!Y:Z,A1259),0),IF(COUNTIF(Invoices!AA:AB,A1259)&lt;&gt;0,IF(COUNTIF(Invoices!AA:AB,A1259)&lt;&gt;0,SUMIF(Invoices!AA:AB,A1259,Invoices!AB:AB)/COUNTIF(Invoices!AA:AB,A1259),0),IF(COUNTIF(Invoices!AC:AD,A1259)&lt;&gt;0,IF(COUNTIF(Invoices!AC:AD,A1259)&lt;&gt;0,SUMIF(Invoices!AC:AD,A1259,Invoices!AD:AD)/COUNTIF(Invoices!AC:AD,A1259),0),IF(COUNTIF(Invoices!AE:AF,A1259)&lt;&gt;0,IF(COUNTIF(Invoices!AE:AF,A1259)&lt;&gt;0,SUMIF(Invoices!AE:AF,A1259,Invoices!AF:AF)/COUNTIF(Invoices!AE:AF,A1259),0),IF(COUNTIF(Invoices!AG:AH,A1259)&lt;&gt;0,IF(COUNTIF(Invoices!AG:AH,A1259)&lt;&gt;0,SUMIF(Invoices!AG:AH,A1259,Invoices!AH:AH)/COUNTIF(Invoices!AG:AH,A1259),0),IF(COUNTIF(Invoices!AI:AJ,A1259)&lt;&gt;0,IF(COUNTIF(Invoices!AI:AJ,A1259)&lt;&gt;0,SUMIF(Invoices!AI:AJ,A1259,Invoices!AJ:AJ)/COUNTIF(Invoices!AI:AJ,A1259),0),IF(COUNTIF(Invoices!AK:AL,A1259)&lt;&gt;0,IF(COUNTIF(Invoices!AK:AL,A1259)&lt;&gt;0,SUMIF(Invoices!AK:AL,A1259,Invoices!AL:AL)/COUNTIF(Invoices!AK:AL,A1259),0),IF(COUNTIF(Invoices!AM:AN,A1259)&lt;&gt;0,IF(COUNTIF(Invoices!AM:AN,A1259)&lt;&gt;0,SUMIF(Invoices!AM:AN,A1259,Invoices!AN:AN)/COUNTIF(Invoices!AM:AN,A1259),0),"Not Available")))))))))))))))</f>
        <v>Not Available</v>
      </c>
    </row>
    <row r="1260" spans="1:5" ht="13" x14ac:dyDescent="0.15">
      <c r="A1260" s="6" t="s">
        <v>2490</v>
      </c>
      <c r="B1260" s="6" t="s">
        <v>793</v>
      </c>
      <c r="C1260" s="6" t="s">
        <v>792</v>
      </c>
      <c r="D1260" s="6" t="s">
        <v>793</v>
      </c>
      <c r="E1260">
        <f ca="1">IF(COUNTIF(Invoices!K:L,A1260)&lt;&gt;0,IF(COUNTIF(Invoices!K:L,A1260)&lt;&gt;0,SUMIF(Invoices!K:L,A1260,Invoices!L:L)/COUNTIF(Invoices!K:L,A1260),0),IF(COUNTIF(Invoices!M:N,A1260)&lt;&gt;0,IF(COUNTIF(Invoices!M:N,A1260)&lt;&gt;0,SUMIF(Invoices!M:N,A1260,Invoices!N:N)/COUNTIF(Invoices!M:N,A1260),0),IF(COUNTIF(Invoices!O:P,A1260)&lt;&gt;0,IF(COUNTIF(Invoices!O:P,A1260)&lt;&gt;0,SUMIF(Invoices!O:P,A1260,Invoices!P:P)/COUNTIF(Invoices!O:P,A1260),0),IF(COUNTIF(Invoices!Q:R,A1260)&lt;&gt;0,IF(COUNTIF(Invoices!Q:R,A1260)&lt;&gt;0,SUMIF(Invoices!Q:R,A1260,Invoices!R:R)/COUNTIF(Invoices!Q:R,A1260),0),IF(COUNTIF(Invoices!S:T,A1260)&lt;&gt;0,IF(COUNTIF(Invoices!S:T,A1260)&lt;&gt;0,SUMIF(Invoices!S:T,A1260,Invoices!T:T)/COUNTIF(Invoices!S:T,A1260),0),IF(COUNTIF(Invoices!U:V,A1260)&lt;&gt;0,IF(COUNTIF(Invoices!U:V,A1260)&lt;&gt;0,SUMIF(Invoices!U:V,A1260,Invoices!V:V)/COUNTIF(Invoices!U:V,A1260),0),IF(COUNTIF(Invoices!W:X,A1260)&lt;&gt;0,IF(COUNTIF(Invoices!W:X,A1260)&lt;&gt;0,SUMIF(Invoices!W:X,A1260,Invoices!X:X)/COUNTIF(Invoices!W:X,A1260),0),IF(COUNTIF(Invoices!Y:Z,A1260)&lt;&gt;0,IF(COUNTIF(Invoices!Y:Z,A1260)&lt;&gt;0,SUMIF(Invoices!Y:Z,A1260,Invoices!Z:Z)/COUNTIF(Invoices!Y:Z,A1260),0),IF(COUNTIF(Invoices!AA:AB,A1260)&lt;&gt;0,IF(COUNTIF(Invoices!AA:AB,A1260)&lt;&gt;0,SUMIF(Invoices!AA:AB,A1260,Invoices!AB:AB)/COUNTIF(Invoices!AA:AB,A1260),0),IF(COUNTIF(Invoices!AC:AD,A1260)&lt;&gt;0,IF(COUNTIF(Invoices!AC:AD,A1260)&lt;&gt;0,SUMIF(Invoices!AC:AD,A1260,Invoices!AD:AD)/COUNTIF(Invoices!AC:AD,A1260),0),IF(COUNTIF(Invoices!AE:AF,A1260)&lt;&gt;0,IF(COUNTIF(Invoices!AE:AF,A1260)&lt;&gt;0,SUMIF(Invoices!AE:AF,A1260,Invoices!AF:AF)/COUNTIF(Invoices!AE:AF,A1260),0),IF(COUNTIF(Invoices!AG:AH,A1260)&lt;&gt;0,IF(COUNTIF(Invoices!AG:AH,A1260)&lt;&gt;0,SUMIF(Invoices!AG:AH,A1260,Invoices!AH:AH)/COUNTIF(Invoices!AG:AH,A1260),0),IF(COUNTIF(Invoices!AI:AJ,A1260)&lt;&gt;0,IF(COUNTIF(Invoices!AI:AJ,A1260)&lt;&gt;0,SUMIF(Invoices!AI:AJ,A1260,Invoices!AJ:AJ)/COUNTIF(Invoices!AI:AJ,A1260),0),IF(COUNTIF(Invoices!AK:AL,A1260)&lt;&gt;0,IF(COUNTIF(Invoices!AK:AL,A1260)&lt;&gt;0,SUMIF(Invoices!AK:AL,A1260,Invoices!AL:AL)/COUNTIF(Invoices!AK:AL,A1260),0),IF(COUNTIF(Invoices!AM:AN,A1260)&lt;&gt;0,IF(COUNTIF(Invoices!AM:AN,A1260)&lt;&gt;0,SUMIF(Invoices!AM:AN,A1260,Invoices!AN:AN)/COUNTIF(Invoices!AM:AN,A1260),0),"Not Available")))))))))))))))</f>
        <v>0.99</v>
      </c>
    </row>
    <row r="1261" spans="1:5" ht="13" x14ac:dyDescent="0.15">
      <c r="A1261" s="6" t="s">
        <v>2491</v>
      </c>
      <c r="B1261" s="6" t="s">
        <v>2492</v>
      </c>
      <c r="C1261" s="6" t="s">
        <v>2071</v>
      </c>
      <c r="D1261" s="6" t="s">
        <v>1071</v>
      </c>
      <c r="E1261">
        <f ca="1">IF(COUNTIF(Invoices!K:L,A1261)&lt;&gt;0,IF(COUNTIF(Invoices!K:L,A1261)&lt;&gt;0,SUMIF(Invoices!K:L,A1261,Invoices!L:L)/COUNTIF(Invoices!K:L,A1261),0),IF(COUNTIF(Invoices!M:N,A1261)&lt;&gt;0,IF(COUNTIF(Invoices!M:N,A1261)&lt;&gt;0,SUMIF(Invoices!M:N,A1261,Invoices!N:N)/COUNTIF(Invoices!M:N,A1261),0),IF(COUNTIF(Invoices!O:P,A1261)&lt;&gt;0,IF(COUNTIF(Invoices!O:P,A1261)&lt;&gt;0,SUMIF(Invoices!O:P,A1261,Invoices!P:P)/COUNTIF(Invoices!O:P,A1261),0),IF(COUNTIF(Invoices!Q:R,A1261)&lt;&gt;0,IF(COUNTIF(Invoices!Q:R,A1261)&lt;&gt;0,SUMIF(Invoices!Q:R,A1261,Invoices!R:R)/COUNTIF(Invoices!Q:R,A1261),0),IF(COUNTIF(Invoices!S:T,A1261)&lt;&gt;0,IF(COUNTIF(Invoices!S:T,A1261)&lt;&gt;0,SUMIF(Invoices!S:T,A1261,Invoices!T:T)/COUNTIF(Invoices!S:T,A1261),0),IF(COUNTIF(Invoices!U:V,A1261)&lt;&gt;0,IF(COUNTIF(Invoices!U:V,A1261)&lt;&gt;0,SUMIF(Invoices!U:V,A1261,Invoices!V:V)/COUNTIF(Invoices!U:V,A1261),0),IF(COUNTIF(Invoices!W:X,A1261)&lt;&gt;0,IF(COUNTIF(Invoices!W:X,A1261)&lt;&gt;0,SUMIF(Invoices!W:X,A1261,Invoices!X:X)/COUNTIF(Invoices!W:X,A1261),0),IF(COUNTIF(Invoices!Y:Z,A1261)&lt;&gt;0,IF(COUNTIF(Invoices!Y:Z,A1261)&lt;&gt;0,SUMIF(Invoices!Y:Z,A1261,Invoices!Z:Z)/COUNTIF(Invoices!Y:Z,A1261),0),IF(COUNTIF(Invoices!AA:AB,A1261)&lt;&gt;0,IF(COUNTIF(Invoices!AA:AB,A1261)&lt;&gt;0,SUMIF(Invoices!AA:AB,A1261,Invoices!AB:AB)/COUNTIF(Invoices!AA:AB,A1261),0),IF(COUNTIF(Invoices!AC:AD,A1261)&lt;&gt;0,IF(COUNTIF(Invoices!AC:AD,A1261)&lt;&gt;0,SUMIF(Invoices!AC:AD,A1261,Invoices!AD:AD)/COUNTIF(Invoices!AC:AD,A1261),0),IF(COUNTIF(Invoices!AE:AF,A1261)&lt;&gt;0,IF(COUNTIF(Invoices!AE:AF,A1261)&lt;&gt;0,SUMIF(Invoices!AE:AF,A1261,Invoices!AF:AF)/COUNTIF(Invoices!AE:AF,A1261),0),IF(COUNTIF(Invoices!AG:AH,A1261)&lt;&gt;0,IF(COUNTIF(Invoices!AG:AH,A1261)&lt;&gt;0,SUMIF(Invoices!AG:AH,A1261,Invoices!AH:AH)/COUNTIF(Invoices!AG:AH,A1261),0),IF(COUNTIF(Invoices!AI:AJ,A1261)&lt;&gt;0,IF(COUNTIF(Invoices!AI:AJ,A1261)&lt;&gt;0,SUMIF(Invoices!AI:AJ,A1261,Invoices!AJ:AJ)/COUNTIF(Invoices!AI:AJ,A1261),0),IF(COUNTIF(Invoices!AK:AL,A1261)&lt;&gt;0,IF(COUNTIF(Invoices!AK:AL,A1261)&lt;&gt;0,SUMIF(Invoices!AK:AL,A1261,Invoices!AL:AL)/COUNTIF(Invoices!AK:AL,A1261),0),IF(COUNTIF(Invoices!AM:AN,A1261)&lt;&gt;0,IF(COUNTIF(Invoices!AM:AN,A1261)&lt;&gt;0,SUMIF(Invoices!AM:AN,A1261,Invoices!AN:AN)/COUNTIF(Invoices!AM:AN,A1261),0),"Not Available")))))))))))))))</f>
        <v>0.99</v>
      </c>
    </row>
    <row r="1262" spans="1:5" ht="13" x14ac:dyDescent="0.15">
      <c r="A1262" s="6" t="s">
        <v>2493</v>
      </c>
      <c r="B1262" s="6" t="s">
        <v>1260</v>
      </c>
      <c r="C1262" s="6" t="s">
        <v>1261</v>
      </c>
      <c r="D1262" s="6" t="s">
        <v>912</v>
      </c>
      <c r="E1262" t="str">
        <f>IF(COUNTIF(Invoices!K:L,A1262)&lt;&gt;0,IF(COUNTIF(Invoices!K:L,A1262)&lt;&gt;0,SUMIF(Invoices!K:L,A1262,Invoices!L:L)/COUNTIF(Invoices!K:L,A1262),0),IF(COUNTIF(Invoices!M:N,A1262)&lt;&gt;0,IF(COUNTIF(Invoices!M:N,A1262)&lt;&gt;0,SUMIF(Invoices!M:N,A1262,Invoices!N:N)/COUNTIF(Invoices!M:N,A1262),0),IF(COUNTIF(Invoices!O:P,A1262)&lt;&gt;0,IF(COUNTIF(Invoices!O:P,A1262)&lt;&gt;0,SUMIF(Invoices!O:P,A1262,Invoices!P:P)/COUNTIF(Invoices!O:P,A1262),0),IF(COUNTIF(Invoices!Q:R,A1262)&lt;&gt;0,IF(COUNTIF(Invoices!Q:R,A1262)&lt;&gt;0,SUMIF(Invoices!Q:R,A1262,Invoices!R:R)/COUNTIF(Invoices!Q:R,A1262),0),IF(COUNTIF(Invoices!S:T,A1262)&lt;&gt;0,IF(COUNTIF(Invoices!S:T,A1262)&lt;&gt;0,SUMIF(Invoices!S:T,A1262,Invoices!T:T)/COUNTIF(Invoices!S:T,A1262),0),IF(COUNTIF(Invoices!U:V,A1262)&lt;&gt;0,IF(COUNTIF(Invoices!U:V,A1262)&lt;&gt;0,SUMIF(Invoices!U:V,A1262,Invoices!V:V)/COUNTIF(Invoices!U:V,A1262),0),IF(COUNTIF(Invoices!W:X,A1262)&lt;&gt;0,IF(COUNTIF(Invoices!W:X,A1262)&lt;&gt;0,SUMIF(Invoices!W:X,A1262,Invoices!X:X)/COUNTIF(Invoices!W:X,A1262),0),IF(COUNTIF(Invoices!Y:Z,A1262)&lt;&gt;0,IF(COUNTIF(Invoices!Y:Z,A1262)&lt;&gt;0,SUMIF(Invoices!Y:Z,A1262,Invoices!Z:Z)/COUNTIF(Invoices!Y:Z,A1262),0),IF(COUNTIF(Invoices!AA:AB,A1262)&lt;&gt;0,IF(COUNTIF(Invoices!AA:AB,A1262)&lt;&gt;0,SUMIF(Invoices!AA:AB,A1262,Invoices!AB:AB)/COUNTIF(Invoices!AA:AB,A1262),0),IF(COUNTIF(Invoices!AC:AD,A1262)&lt;&gt;0,IF(COUNTIF(Invoices!AC:AD,A1262)&lt;&gt;0,SUMIF(Invoices!AC:AD,A1262,Invoices!AD:AD)/COUNTIF(Invoices!AC:AD,A1262),0),IF(COUNTIF(Invoices!AE:AF,A1262)&lt;&gt;0,IF(COUNTIF(Invoices!AE:AF,A1262)&lt;&gt;0,SUMIF(Invoices!AE:AF,A1262,Invoices!AF:AF)/COUNTIF(Invoices!AE:AF,A1262),0),IF(COUNTIF(Invoices!AG:AH,A1262)&lt;&gt;0,IF(COUNTIF(Invoices!AG:AH,A1262)&lt;&gt;0,SUMIF(Invoices!AG:AH,A1262,Invoices!AH:AH)/COUNTIF(Invoices!AG:AH,A1262),0),IF(COUNTIF(Invoices!AI:AJ,A1262)&lt;&gt;0,IF(COUNTIF(Invoices!AI:AJ,A1262)&lt;&gt;0,SUMIF(Invoices!AI:AJ,A1262,Invoices!AJ:AJ)/COUNTIF(Invoices!AI:AJ,A1262),0),IF(COUNTIF(Invoices!AK:AL,A1262)&lt;&gt;0,IF(COUNTIF(Invoices!AK:AL,A1262)&lt;&gt;0,SUMIF(Invoices!AK:AL,A1262,Invoices!AL:AL)/COUNTIF(Invoices!AK:AL,A1262),0),IF(COUNTIF(Invoices!AM:AN,A1262)&lt;&gt;0,IF(COUNTIF(Invoices!AM:AN,A1262)&lt;&gt;0,SUMIF(Invoices!AM:AN,A1262,Invoices!AN:AN)/COUNTIF(Invoices!AM:AN,A1262),0),"Not Available")))))))))))))))</f>
        <v>Not Available</v>
      </c>
    </row>
    <row r="1263" spans="1:5" ht="13" x14ac:dyDescent="0.15">
      <c r="A1263" s="6" t="s">
        <v>2494</v>
      </c>
      <c r="B1263" s="6" t="s">
        <v>1140</v>
      </c>
      <c r="C1263" s="6" t="s">
        <v>1141</v>
      </c>
      <c r="D1263" s="6" t="s">
        <v>1140</v>
      </c>
      <c r="E1263">
        <f ca="1">IF(COUNTIF(Invoices!K:L,A1263)&lt;&gt;0,IF(COUNTIF(Invoices!K:L,A1263)&lt;&gt;0,SUMIF(Invoices!K:L,A1263,Invoices!L:L)/COUNTIF(Invoices!K:L,A1263),0),IF(COUNTIF(Invoices!M:N,A1263)&lt;&gt;0,IF(COUNTIF(Invoices!M:N,A1263)&lt;&gt;0,SUMIF(Invoices!M:N,A1263,Invoices!N:N)/COUNTIF(Invoices!M:N,A1263),0),IF(COUNTIF(Invoices!O:P,A1263)&lt;&gt;0,IF(COUNTIF(Invoices!O:P,A1263)&lt;&gt;0,SUMIF(Invoices!O:P,A1263,Invoices!P:P)/COUNTIF(Invoices!O:P,A1263),0),IF(COUNTIF(Invoices!Q:R,A1263)&lt;&gt;0,IF(COUNTIF(Invoices!Q:R,A1263)&lt;&gt;0,SUMIF(Invoices!Q:R,A1263,Invoices!R:R)/COUNTIF(Invoices!Q:R,A1263),0),IF(COUNTIF(Invoices!S:T,A1263)&lt;&gt;0,IF(COUNTIF(Invoices!S:T,A1263)&lt;&gt;0,SUMIF(Invoices!S:T,A1263,Invoices!T:T)/COUNTIF(Invoices!S:T,A1263),0),IF(COUNTIF(Invoices!U:V,A1263)&lt;&gt;0,IF(COUNTIF(Invoices!U:V,A1263)&lt;&gt;0,SUMIF(Invoices!U:V,A1263,Invoices!V:V)/COUNTIF(Invoices!U:V,A1263),0),IF(COUNTIF(Invoices!W:X,A1263)&lt;&gt;0,IF(COUNTIF(Invoices!W:X,A1263)&lt;&gt;0,SUMIF(Invoices!W:X,A1263,Invoices!X:X)/COUNTIF(Invoices!W:X,A1263),0),IF(COUNTIF(Invoices!Y:Z,A1263)&lt;&gt;0,IF(COUNTIF(Invoices!Y:Z,A1263)&lt;&gt;0,SUMIF(Invoices!Y:Z,A1263,Invoices!Z:Z)/COUNTIF(Invoices!Y:Z,A1263),0),IF(COUNTIF(Invoices!AA:AB,A1263)&lt;&gt;0,IF(COUNTIF(Invoices!AA:AB,A1263)&lt;&gt;0,SUMIF(Invoices!AA:AB,A1263,Invoices!AB:AB)/COUNTIF(Invoices!AA:AB,A1263),0),IF(COUNTIF(Invoices!AC:AD,A1263)&lt;&gt;0,IF(COUNTIF(Invoices!AC:AD,A1263)&lt;&gt;0,SUMIF(Invoices!AC:AD,A1263,Invoices!AD:AD)/COUNTIF(Invoices!AC:AD,A1263),0),IF(COUNTIF(Invoices!AE:AF,A1263)&lt;&gt;0,IF(COUNTIF(Invoices!AE:AF,A1263)&lt;&gt;0,SUMIF(Invoices!AE:AF,A1263,Invoices!AF:AF)/COUNTIF(Invoices!AE:AF,A1263),0),IF(COUNTIF(Invoices!AG:AH,A1263)&lt;&gt;0,IF(COUNTIF(Invoices!AG:AH,A1263)&lt;&gt;0,SUMIF(Invoices!AG:AH,A1263,Invoices!AH:AH)/COUNTIF(Invoices!AG:AH,A1263),0),IF(COUNTIF(Invoices!AI:AJ,A1263)&lt;&gt;0,IF(COUNTIF(Invoices!AI:AJ,A1263)&lt;&gt;0,SUMIF(Invoices!AI:AJ,A1263,Invoices!AJ:AJ)/COUNTIF(Invoices!AI:AJ,A1263),0),IF(COUNTIF(Invoices!AK:AL,A1263)&lt;&gt;0,IF(COUNTIF(Invoices!AK:AL,A1263)&lt;&gt;0,SUMIF(Invoices!AK:AL,A1263,Invoices!AL:AL)/COUNTIF(Invoices!AK:AL,A1263),0),IF(COUNTIF(Invoices!AM:AN,A1263)&lt;&gt;0,IF(COUNTIF(Invoices!AM:AN,A1263)&lt;&gt;0,SUMIF(Invoices!AM:AN,A1263,Invoices!AN:AN)/COUNTIF(Invoices!AM:AN,A1263),0),"Not Available")))))))))))))))</f>
        <v>0.99</v>
      </c>
    </row>
    <row r="1264" spans="1:5" ht="13" x14ac:dyDescent="0.15">
      <c r="A1264" s="6" t="s">
        <v>2495</v>
      </c>
      <c r="B1264" s="6" t="s">
        <v>557</v>
      </c>
      <c r="C1264" s="6" t="s">
        <v>558</v>
      </c>
      <c r="D1264" s="6" t="s">
        <v>559</v>
      </c>
      <c r="E1264" t="str">
        <f>IF(COUNTIF(Invoices!K:L,A1264)&lt;&gt;0,IF(COUNTIF(Invoices!K:L,A1264)&lt;&gt;0,SUMIF(Invoices!K:L,A1264,Invoices!L:L)/COUNTIF(Invoices!K:L,A1264),0),IF(COUNTIF(Invoices!M:N,A1264)&lt;&gt;0,IF(COUNTIF(Invoices!M:N,A1264)&lt;&gt;0,SUMIF(Invoices!M:N,A1264,Invoices!N:N)/COUNTIF(Invoices!M:N,A1264),0),IF(COUNTIF(Invoices!O:P,A1264)&lt;&gt;0,IF(COUNTIF(Invoices!O:P,A1264)&lt;&gt;0,SUMIF(Invoices!O:P,A1264,Invoices!P:P)/COUNTIF(Invoices!O:P,A1264),0),IF(COUNTIF(Invoices!Q:R,A1264)&lt;&gt;0,IF(COUNTIF(Invoices!Q:R,A1264)&lt;&gt;0,SUMIF(Invoices!Q:R,A1264,Invoices!R:R)/COUNTIF(Invoices!Q:R,A1264),0),IF(COUNTIF(Invoices!S:T,A1264)&lt;&gt;0,IF(COUNTIF(Invoices!S:T,A1264)&lt;&gt;0,SUMIF(Invoices!S:T,A1264,Invoices!T:T)/COUNTIF(Invoices!S:T,A1264),0),IF(COUNTIF(Invoices!U:V,A1264)&lt;&gt;0,IF(COUNTIF(Invoices!U:V,A1264)&lt;&gt;0,SUMIF(Invoices!U:V,A1264,Invoices!V:V)/COUNTIF(Invoices!U:V,A1264),0),IF(COUNTIF(Invoices!W:X,A1264)&lt;&gt;0,IF(COUNTIF(Invoices!W:X,A1264)&lt;&gt;0,SUMIF(Invoices!W:X,A1264,Invoices!X:X)/COUNTIF(Invoices!W:X,A1264),0),IF(COUNTIF(Invoices!Y:Z,A1264)&lt;&gt;0,IF(COUNTIF(Invoices!Y:Z,A1264)&lt;&gt;0,SUMIF(Invoices!Y:Z,A1264,Invoices!Z:Z)/COUNTIF(Invoices!Y:Z,A1264),0),IF(COUNTIF(Invoices!AA:AB,A1264)&lt;&gt;0,IF(COUNTIF(Invoices!AA:AB,A1264)&lt;&gt;0,SUMIF(Invoices!AA:AB,A1264,Invoices!AB:AB)/COUNTIF(Invoices!AA:AB,A1264),0),IF(COUNTIF(Invoices!AC:AD,A1264)&lt;&gt;0,IF(COUNTIF(Invoices!AC:AD,A1264)&lt;&gt;0,SUMIF(Invoices!AC:AD,A1264,Invoices!AD:AD)/COUNTIF(Invoices!AC:AD,A1264),0),IF(COUNTIF(Invoices!AE:AF,A1264)&lt;&gt;0,IF(COUNTIF(Invoices!AE:AF,A1264)&lt;&gt;0,SUMIF(Invoices!AE:AF,A1264,Invoices!AF:AF)/COUNTIF(Invoices!AE:AF,A1264),0),IF(COUNTIF(Invoices!AG:AH,A1264)&lt;&gt;0,IF(COUNTIF(Invoices!AG:AH,A1264)&lt;&gt;0,SUMIF(Invoices!AG:AH,A1264,Invoices!AH:AH)/COUNTIF(Invoices!AG:AH,A1264),0),IF(COUNTIF(Invoices!AI:AJ,A1264)&lt;&gt;0,IF(COUNTIF(Invoices!AI:AJ,A1264)&lt;&gt;0,SUMIF(Invoices!AI:AJ,A1264,Invoices!AJ:AJ)/COUNTIF(Invoices!AI:AJ,A1264),0),IF(COUNTIF(Invoices!AK:AL,A1264)&lt;&gt;0,IF(COUNTIF(Invoices!AK:AL,A1264)&lt;&gt;0,SUMIF(Invoices!AK:AL,A1264,Invoices!AL:AL)/COUNTIF(Invoices!AK:AL,A1264),0),IF(COUNTIF(Invoices!AM:AN,A1264)&lt;&gt;0,IF(COUNTIF(Invoices!AM:AN,A1264)&lt;&gt;0,SUMIF(Invoices!AM:AN,A1264,Invoices!AN:AN)/COUNTIF(Invoices!AM:AN,A1264),0),"Not Available")))))))))))))))</f>
        <v>Not Available</v>
      </c>
    </row>
    <row r="1265" spans="1:5" ht="13" x14ac:dyDescent="0.15">
      <c r="A1265" s="6" t="s">
        <v>2496</v>
      </c>
      <c r="B1265" s="6" t="s">
        <v>585</v>
      </c>
      <c r="C1265" s="6" t="s">
        <v>586</v>
      </c>
      <c r="D1265" s="6" t="s">
        <v>587</v>
      </c>
      <c r="E1265" t="str">
        <f>IF(COUNTIF(Invoices!K:L,A1265)&lt;&gt;0,IF(COUNTIF(Invoices!K:L,A1265)&lt;&gt;0,SUMIF(Invoices!K:L,A1265,Invoices!L:L)/COUNTIF(Invoices!K:L,A1265),0),IF(COUNTIF(Invoices!M:N,A1265)&lt;&gt;0,IF(COUNTIF(Invoices!M:N,A1265)&lt;&gt;0,SUMIF(Invoices!M:N,A1265,Invoices!N:N)/COUNTIF(Invoices!M:N,A1265),0),IF(COUNTIF(Invoices!O:P,A1265)&lt;&gt;0,IF(COUNTIF(Invoices!O:P,A1265)&lt;&gt;0,SUMIF(Invoices!O:P,A1265,Invoices!P:P)/COUNTIF(Invoices!O:P,A1265),0),IF(COUNTIF(Invoices!Q:R,A1265)&lt;&gt;0,IF(COUNTIF(Invoices!Q:R,A1265)&lt;&gt;0,SUMIF(Invoices!Q:R,A1265,Invoices!R:R)/COUNTIF(Invoices!Q:R,A1265),0),IF(COUNTIF(Invoices!S:T,A1265)&lt;&gt;0,IF(COUNTIF(Invoices!S:T,A1265)&lt;&gt;0,SUMIF(Invoices!S:T,A1265,Invoices!T:T)/COUNTIF(Invoices!S:T,A1265),0),IF(COUNTIF(Invoices!U:V,A1265)&lt;&gt;0,IF(COUNTIF(Invoices!U:V,A1265)&lt;&gt;0,SUMIF(Invoices!U:V,A1265,Invoices!V:V)/COUNTIF(Invoices!U:V,A1265),0),IF(COUNTIF(Invoices!W:X,A1265)&lt;&gt;0,IF(COUNTIF(Invoices!W:X,A1265)&lt;&gt;0,SUMIF(Invoices!W:X,A1265,Invoices!X:X)/COUNTIF(Invoices!W:X,A1265),0),IF(COUNTIF(Invoices!Y:Z,A1265)&lt;&gt;0,IF(COUNTIF(Invoices!Y:Z,A1265)&lt;&gt;0,SUMIF(Invoices!Y:Z,A1265,Invoices!Z:Z)/COUNTIF(Invoices!Y:Z,A1265),0),IF(COUNTIF(Invoices!AA:AB,A1265)&lt;&gt;0,IF(COUNTIF(Invoices!AA:AB,A1265)&lt;&gt;0,SUMIF(Invoices!AA:AB,A1265,Invoices!AB:AB)/COUNTIF(Invoices!AA:AB,A1265),0),IF(COUNTIF(Invoices!AC:AD,A1265)&lt;&gt;0,IF(COUNTIF(Invoices!AC:AD,A1265)&lt;&gt;0,SUMIF(Invoices!AC:AD,A1265,Invoices!AD:AD)/COUNTIF(Invoices!AC:AD,A1265),0),IF(COUNTIF(Invoices!AE:AF,A1265)&lt;&gt;0,IF(COUNTIF(Invoices!AE:AF,A1265)&lt;&gt;0,SUMIF(Invoices!AE:AF,A1265,Invoices!AF:AF)/COUNTIF(Invoices!AE:AF,A1265),0),IF(COUNTIF(Invoices!AG:AH,A1265)&lt;&gt;0,IF(COUNTIF(Invoices!AG:AH,A1265)&lt;&gt;0,SUMIF(Invoices!AG:AH,A1265,Invoices!AH:AH)/COUNTIF(Invoices!AG:AH,A1265),0),IF(COUNTIF(Invoices!AI:AJ,A1265)&lt;&gt;0,IF(COUNTIF(Invoices!AI:AJ,A1265)&lt;&gt;0,SUMIF(Invoices!AI:AJ,A1265,Invoices!AJ:AJ)/COUNTIF(Invoices!AI:AJ,A1265),0),IF(COUNTIF(Invoices!AK:AL,A1265)&lt;&gt;0,IF(COUNTIF(Invoices!AK:AL,A1265)&lt;&gt;0,SUMIF(Invoices!AK:AL,A1265,Invoices!AL:AL)/COUNTIF(Invoices!AK:AL,A1265),0),IF(COUNTIF(Invoices!AM:AN,A1265)&lt;&gt;0,IF(COUNTIF(Invoices!AM:AN,A1265)&lt;&gt;0,SUMIF(Invoices!AM:AN,A1265,Invoices!AN:AN)/COUNTIF(Invoices!AM:AN,A1265),0),"Not Available")))))))))))))))</f>
        <v>Not Available</v>
      </c>
    </row>
    <row r="1266" spans="1:5" ht="13" x14ac:dyDescent="0.15">
      <c r="A1266" s="6" t="s">
        <v>2497</v>
      </c>
      <c r="B1266" s="6" t="s">
        <v>2498</v>
      </c>
      <c r="C1266" s="6" t="s">
        <v>546</v>
      </c>
      <c r="D1266" s="6" t="s">
        <v>547</v>
      </c>
      <c r="E1266">
        <f ca="1">IF(COUNTIF(Invoices!K:L,A1266)&lt;&gt;0,IF(COUNTIF(Invoices!K:L,A1266)&lt;&gt;0,SUMIF(Invoices!K:L,A1266,Invoices!L:L)/COUNTIF(Invoices!K:L,A1266),0),IF(COUNTIF(Invoices!M:N,A1266)&lt;&gt;0,IF(COUNTIF(Invoices!M:N,A1266)&lt;&gt;0,SUMIF(Invoices!M:N,A1266,Invoices!N:N)/COUNTIF(Invoices!M:N,A1266),0),IF(COUNTIF(Invoices!O:P,A1266)&lt;&gt;0,IF(COUNTIF(Invoices!O:P,A1266)&lt;&gt;0,SUMIF(Invoices!O:P,A1266,Invoices!P:P)/COUNTIF(Invoices!O:P,A1266),0),IF(COUNTIF(Invoices!Q:R,A1266)&lt;&gt;0,IF(COUNTIF(Invoices!Q:R,A1266)&lt;&gt;0,SUMIF(Invoices!Q:R,A1266,Invoices!R:R)/COUNTIF(Invoices!Q:R,A1266),0),IF(COUNTIF(Invoices!S:T,A1266)&lt;&gt;0,IF(COUNTIF(Invoices!S:T,A1266)&lt;&gt;0,SUMIF(Invoices!S:T,A1266,Invoices!T:T)/COUNTIF(Invoices!S:T,A1266),0),IF(COUNTIF(Invoices!U:V,A1266)&lt;&gt;0,IF(COUNTIF(Invoices!U:V,A1266)&lt;&gt;0,SUMIF(Invoices!U:V,A1266,Invoices!V:V)/COUNTIF(Invoices!U:V,A1266),0),IF(COUNTIF(Invoices!W:X,A1266)&lt;&gt;0,IF(COUNTIF(Invoices!W:X,A1266)&lt;&gt;0,SUMIF(Invoices!W:X,A1266,Invoices!X:X)/COUNTIF(Invoices!W:X,A1266),0),IF(COUNTIF(Invoices!Y:Z,A1266)&lt;&gt;0,IF(COUNTIF(Invoices!Y:Z,A1266)&lt;&gt;0,SUMIF(Invoices!Y:Z,A1266,Invoices!Z:Z)/COUNTIF(Invoices!Y:Z,A1266),0),IF(COUNTIF(Invoices!AA:AB,A1266)&lt;&gt;0,IF(COUNTIF(Invoices!AA:AB,A1266)&lt;&gt;0,SUMIF(Invoices!AA:AB,A1266,Invoices!AB:AB)/COUNTIF(Invoices!AA:AB,A1266),0),IF(COUNTIF(Invoices!AC:AD,A1266)&lt;&gt;0,IF(COUNTIF(Invoices!AC:AD,A1266)&lt;&gt;0,SUMIF(Invoices!AC:AD,A1266,Invoices!AD:AD)/COUNTIF(Invoices!AC:AD,A1266),0),IF(COUNTIF(Invoices!AE:AF,A1266)&lt;&gt;0,IF(COUNTIF(Invoices!AE:AF,A1266)&lt;&gt;0,SUMIF(Invoices!AE:AF,A1266,Invoices!AF:AF)/COUNTIF(Invoices!AE:AF,A1266),0),IF(COUNTIF(Invoices!AG:AH,A1266)&lt;&gt;0,IF(COUNTIF(Invoices!AG:AH,A1266)&lt;&gt;0,SUMIF(Invoices!AG:AH,A1266,Invoices!AH:AH)/COUNTIF(Invoices!AG:AH,A1266),0),IF(COUNTIF(Invoices!AI:AJ,A1266)&lt;&gt;0,IF(COUNTIF(Invoices!AI:AJ,A1266)&lt;&gt;0,SUMIF(Invoices!AI:AJ,A1266,Invoices!AJ:AJ)/COUNTIF(Invoices!AI:AJ,A1266),0),IF(COUNTIF(Invoices!AK:AL,A1266)&lt;&gt;0,IF(COUNTIF(Invoices!AK:AL,A1266)&lt;&gt;0,SUMIF(Invoices!AK:AL,A1266,Invoices!AL:AL)/COUNTIF(Invoices!AK:AL,A1266),0),IF(COUNTIF(Invoices!AM:AN,A1266)&lt;&gt;0,IF(COUNTIF(Invoices!AM:AN,A1266)&lt;&gt;0,SUMIF(Invoices!AM:AN,A1266,Invoices!AN:AN)/COUNTIF(Invoices!AM:AN,A1266),0),"Not Available")))))))))))))))</f>
        <v>0.99</v>
      </c>
    </row>
    <row r="1267" spans="1:5" ht="13" x14ac:dyDescent="0.15">
      <c r="A1267" s="6" t="s">
        <v>2499</v>
      </c>
      <c r="B1267" s="6" t="s">
        <v>2500</v>
      </c>
      <c r="C1267" s="6" t="s">
        <v>1081</v>
      </c>
      <c r="D1267" s="6" t="s">
        <v>758</v>
      </c>
      <c r="E1267">
        <f ca="1">IF(COUNTIF(Invoices!K:L,A1267)&lt;&gt;0,IF(COUNTIF(Invoices!K:L,A1267)&lt;&gt;0,SUMIF(Invoices!K:L,A1267,Invoices!L:L)/COUNTIF(Invoices!K:L,A1267),0),IF(COUNTIF(Invoices!M:N,A1267)&lt;&gt;0,IF(COUNTIF(Invoices!M:N,A1267)&lt;&gt;0,SUMIF(Invoices!M:N,A1267,Invoices!N:N)/COUNTIF(Invoices!M:N,A1267),0),IF(COUNTIF(Invoices!O:P,A1267)&lt;&gt;0,IF(COUNTIF(Invoices!O:P,A1267)&lt;&gt;0,SUMIF(Invoices!O:P,A1267,Invoices!P:P)/COUNTIF(Invoices!O:P,A1267),0),IF(COUNTIF(Invoices!Q:R,A1267)&lt;&gt;0,IF(COUNTIF(Invoices!Q:R,A1267)&lt;&gt;0,SUMIF(Invoices!Q:R,A1267,Invoices!R:R)/COUNTIF(Invoices!Q:R,A1267),0),IF(COUNTIF(Invoices!S:T,A1267)&lt;&gt;0,IF(COUNTIF(Invoices!S:T,A1267)&lt;&gt;0,SUMIF(Invoices!S:T,A1267,Invoices!T:T)/COUNTIF(Invoices!S:T,A1267),0),IF(COUNTIF(Invoices!U:V,A1267)&lt;&gt;0,IF(COUNTIF(Invoices!U:V,A1267)&lt;&gt;0,SUMIF(Invoices!U:V,A1267,Invoices!V:V)/COUNTIF(Invoices!U:V,A1267),0),IF(COUNTIF(Invoices!W:X,A1267)&lt;&gt;0,IF(COUNTIF(Invoices!W:X,A1267)&lt;&gt;0,SUMIF(Invoices!W:X,A1267,Invoices!X:X)/COUNTIF(Invoices!W:X,A1267),0),IF(COUNTIF(Invoices!Y:Z,A1267)&lt;&gt;0,IF(COUNTIF(Invoices!Y:Z,A1267)&lt;&gt;0,SUMIF(Invoices!Y:Z,A1267,Invoices!Z:Z)/COUNTIF(Invoices!Y:Z,A1267),0),IF(COUNTIF(Invoices!AA:AB,A1267)&lt;&gt;0,IF(COUNTIF(Invoices!AA:AB,A1267)&lt;&gt;0,SUMIF(Invoices!AA:AB,A1267,Invoices!AB:AB)/COUNTIF(Invoices!AA:AB,A1267),0),IF(COUNTIF(Invoices!AC:AD,A1267)&lt;&gt;0,IF(COUNTIF(Invoices!AC:AD,A1267)&lt;&gt;0,SUMIF(Invoices!AC:AD,A1267,Invoices!AD:AD)/COUNTIF(Invoices!AC:AD,A1267),0),IF(COUNTIF(Invoices!AE:AF,A1267)&lt;&gt;0,IF(COUNTIF(Invoices!AE:AF,A1267)&lt;&gt;0,SUMIF(Invoices!AE:AF,A1267,Invoices!AF:AF)/COUNTIF(Invoices!AE:AF,A1267),0),IF(COUNTIF(Invoices!AG:AH,A1267)&lt;&gt;0,IF(COUNTIF(Invoices!AG:AH,A1267)&lt;&gt;0,SUMIF(Invoices!AG:AH,A1267,Invoices!AH:AH)/COUNTIF(Invoices!AG:AH,A1267),0),IF(COUNTIF(Invoices!AI:AJ,A1267)&lt;&gt;0,IF(COUNTIF(Invoices!AI:AJ,A1267)&lt;&gt;0,SUMIF(Invoices!AI:AJ,A1267,Invoices!AJ:AJ)/COUNTIF(Invoices!AI:AJ,A1267),0),IF(COUNTIF(Invoices!AK:AL,A1267)&lt;&gt;0,IF(COUNTIF(Invoices!AK:AL,A1267)&lt;&gt;0,SUMIF(Invoices!AK:AL,A1267,Invoices!AL:AL)/COUNTIF(Invoices!AK:AL,A1267),0),IF(COUNTIF(Invoices!AM:AN,A1267)&lt;&gt;0,IF(COUNTIF(Invoices!AM:AN,A1267)&lt;&gt;0,SUMIF(Invoices!AM:AN,A1267,Invoices!AN:AN)/COUNTIF(Invoices!AM:AN,A1267),0),"Not Available")))))))))))))))</f>
        <v>0.99</v>
      </c>
    </row>
    <row r="1268" spans="1:5" ht="13" x14ac:dyDescent="0.15">
      <c r="A1268" s="6" t="s">
        <v>2499</v>
      </c>
      <c r="B1268" s="6" t="s">
        <v>942</v>
      </c>
      <c r="C1268" s="6" t="s">
        <v>943</v>
      </c>
      <c r="D1268" s="6" t="s">
        <v>522</v>
      </c>
      <c r="E1268">
        <f ca="1">IF(COUNTIF(Invoices!K:L,A1268)&lt;&gt;0,IF(COUNTIF(Invoices!K:L,A1268)&lt;&gt;0,SUMIF(Invoices!K:L,A1268,Invoices!L:L)/COUNTIF(Invoices!K:L,A1268),0),IF(COUNTIF(Invoices!M:N,A1268)&lt;&gt;0,IF(COUNTIF(Invoices!M:N,A1268)&lt;&gt;0,SUMIF(Invoices!M:N,A1268,Invoices!N:N)/COUNTIF(Invoices!M:N,A1268),0),IF(COUNTIF(Invoices!O:P,A1268)&lt;&gt;0,IF(COUNTIF(Invoices!O:P,A1268)&lt;&gt;0,SUMIF(Invoices!O:P,A1268,Invoices!P:P)/COUNTIF(Invoices!O:P,A1268),0),IF(COUNTIF(Invoices!Q:R,A1268)&lt;&gt;0,IF(COUNTIF(Invoices!Q:R,A1268)&lt;&gt;0,SUMIF(Invoices!Q:R,A1268,Invoices!R:R)/COUNTIF(Invoices!Q:R,A1268),0),IF(COUNTIF(Invoices!S:T,A1268)&lt;&gt;0,IF(COUNTIF(Invoices!S:T,A1268)&lt;&gt;0,SUMIF(Invoices!S:T,A1268,Invoices!T:T)/COUNTIF(Invoices!S:T,A1268),0),IF(COUNTIF(Invoices!U:V,A1268)&lt;&gt;0,IF(COUNTIF(Invoices!U:V,A1268)&lt;&gt;0,SUMIF(Invoices!U:V,A1268,Invoices!V:V)/COUNTIF(Invoices!U:V,A1268),0),IF(COUNTIF(Invoices!W:X,A1268)&lt;&gt;0,IF(COUNTIF(Invoices!W:X,A1268)&lt;&gt;0,SUMIF(Invoices!W:X,A1268,Invoices!X:X)/COUNTIF(Invoices!W:X,A1268),0),IF(COUNTIF(Invoices!Y:Z,A1268)&lt;&gt;0,IF(COUNTIF(Invoices!Y:Z,A1268)&lt;&gt;0,SUMIF(Invoices!Y:Z,A1268,Invoices!Z:Z)/COUNTIF(Invoices!Y:Z,A1268),0),IF(COUNTIF(Invoices!AA:AB,A1268)&lt;&gt;0,IF(COUNTIF(Invoices!AA:AB,A1268)&lt;&gt;0,SUMIF(Invoices!AA:AB,A1268,Invoices!AB:AB)/COUNTIF(Invoices!AA:AB,A1268),0),IF(COUNTIF(Invoices!AC:AD,A1268)&lt;&gt;0,IF(COUNTIF(Invoices!AC:AD,A1268)&lt;&gt;0,SUMIF(Invoices!AC:AD,A1268,Invoices!AD:AD)/COUNTIF(Invoices!AC:AD,A1268),0),IF(COUNTIF(Invoices!AE:AF,A1268)&lt;&gt;0,IF(COUNTIF(Invoices!AE:AF,A1268)&lt;&gt;0,SUMIF(Invoices!AE:AF,A1268,Invoices!AF:AF)/COUNTIF(Invoices!AE:AF,A1268),0),IF(COUNTIF(Invoices!AG:AH,A1268)&lt;&gt;0,IF(COUNTIF(Invoices!AG:AH,A1268)&lt;&gt;0,SUMIF(Invoices!AG:AH,A1268,Invoices!AH:AH)/COUNTIF(Invoices!AG:AH,A1268),0),IF(COUNTIF(Invoices!AI:AJ,A1268)&lt;&gt;0,IF(COUNTIF(Invoices!AI:AJ,A1268)&lt;&gt;0,SUMIF(Invoices!AI:AJ,A1268,Invoices!AJ:AJ)/COUNTIF(Invoices!AI:AJ,A1268),0),IF(COUNTIF(Invoices!AK:AL,A1268)&lt;&gt;0,IF(COUNTIF(Invoices!AK:AL,A1268)&lt;&gt;0,SUMIF(Invoices!AK:AL,A1268,Invoices!AL:AL)/COUNTIF(Invoices!AK:AL,A1268),0),IF(COUNTIF(Invoices!AM:AN,A1268)&lt;&gt;0,IF(COUNTIF(Invoices!AM:AN,A1268)&lt;&gt;0,SUMIF(Invoices!AM:AN,A1268,Invoices!AN:AN)/COUNTIF(Invoices!AM:AN,A1268),0),"Not Available")))))))))))))))</f>
        <v>0.99</v>
      </c>
    </row>
    <row r="1269" spans="1:5" ht="13" x14ac:dyDescent="0.15">
      <c r="A1269" s="6" t="s">
        <v>2501</v>
      </c>
      <c r="B1269" s="6" t="s">
        <v>2502</v>
      </c>
      <c r="C1269" s="6" t="s">
        <v>897</v>
      </c>
      <c r="D1269" s="6" t="s">
        <v>562</v>
      </c>
      <c r="E1269" t="str">
        <f>IF(COUNTIF(Invoices!K:L,A1269)&lt;&gt;0,IF(COUNTIF(Invoices!K:L,A1269)&lt;&gt;0,SUMIF(Invoices!K:L,A1269,Invoices!L:L)/COUNTIF(Invoices!K:L,A1269),0),IF(COUNTIF(Invoices!M:N,A1269)&lt;&gt;0,IF(COUNTIF(Invoices!M:N,A1269)&lt;&gt;0,SUMIF(Invoices!M:N,A1269,Invoices!N:N)/COUNTIF(Invoices!M:N,A1269),0),IF(COUNTIF(Invoices!O:P,A1269)&lt;&gt;0,IF(COUNTIF(Invoices!O:P,A1269)&lt;&gt;0,SUMIF(Invoices!O:P,A1269,Invoices!P:P)/COUNTIF(Invoices!O:P,A1269),0),IF(COUNTIF(Invoices!Q:R,A1269)&lt;&gt;0,IF(COUNTIF(Invoices!Q:R,A1269)&lt;&gt;0,SUMIF(Invoices!Q:R,A1269,Invoices!R:R)/COUNTIF(Invoices!Q:R,A1269),0),IF(COUNTIF(Invoices!S:T,A1269)&lt;&gt;0,IF(COUNTIF(Invoices!S:T,A1269)&lt;&gt;0,SUMIF(Invoices!S:T,A1269,Invoices!T:T)/COUNTIF(Invoices!S:T,A1269),0),IF(COUNTIF(Invoices!U:V,A1269)&lt;&gt;0,IF(COUNTIF(Invoices!U:V,A1269)&lt;&gt;0,SUMIF(Invoices!U:V,A1269,Invoices!V:V)/COUNTIF(Invoices!U:V,A1269),0),IF(COUNTIF(Invoices!W:X,A1269)&lt;&gt;0,IF(COUNTIF(Invoices!W:X,A1269)&lt;&gt;0,SUMIF(Invoices!W:X,A1269,Invoices!X:X)/COUNTIF(Invoices!W:X,A1269),0),IF(COUNTIF(Invoices!Y:Z,A1269)&lt;&gt;0,IF(COUNTIF(Invoices!Y:Z,A1269)&lt;&gt;0,SUMIF(Invoices!Y:Z,A1269,Invoices!Z:Z)/COUNTIF(Invoices!Y:Z,A1269),0),IF(COUNTIF(Invoices!AA:AB,A1269)&lt;&gt;0,IF(COUNTIF(Invoices!AA:AB,A1269)&lt;&gt;0,SUMIF(Invoices!AA:AB,A1269,Invoices!AB:AB)/COUNTIF(Invoices!AA:AB,A1269),0),IF(COUNTIF(Invoices!AC:AD,A1269)&lt;&gt;0,IF(COUNTIF(Invoices!AC:AD,A1269)&lt;&gt;0,SUMIF(Invoices!AC:AD,A1269,Invoices!AD:AD)/COUNTIF(Invoices!AC:AD,A1269),0),IF(COUNTIF(Invoices!AE:AF,A1269)&lt;&gt;0,IF(COUNTIF(Invoices!AE:AF,A1269)&lt;&gt;0,SUMIF(Invoices!AE:AF,A1269,Invoices!AF:AF)/COUNTIF(Invoices!AE:AF,A1269),0),IF(COUNTIF(Invoices!AG:AH,A1269)&lt;&gt;0,IF(COUNTIF(Invoices!AG:AH,A1269)&lt;&gt;0,SUMIF(Invoices!AG:AH,A1269,Invoices!AH:AH)/COUNTIF(Invoices!AG:AH,A1269),0),IF(COUNTIF(Invoices!AI:AJ,A1269)&lt;&gt;0,IF(COUNTIF(Invoices!AI:AJ,A1269)&lt;&gt;0,SUMIF(Invoices!AI:AJ,A1269,Invoices!AJ:AJ)/COUNTIF(Invoices!AI:AJ,A1269),0),IF(COUNTIF(Invoices!AK:AL,A1269)&lt;&gt;0,IF(COUNTIF(Invoices!AK:AL,A1269)&lt;&gt;0,SUMIF(Invoices!AK:AL,A1269,Invoices!AL:AL)/COUNTIF(Invoices!AK:AL,A1269),0),IF(COUNTIF(Invoices!AM:AN,A1269)&lt;&gt;0,IF(COUNTIF(Invoices!AM:AN,A1269)&lt;&gt;0,SUMIF(Invoices!AM:AN,A1269,Invoices!AN:AN)/COUNTIF(Invoices!AM:AN,A1269),0),"Not Available")))))))))))))))</f>
        <v>Not Available</v>
      </c>
    </row>
    <row r="1270" spans="1:5" ht="13" x14ac:dyDescent="0.15">
      <c r="A1270" s="6" t="s">
        <v>2503</v>
      </c>
      <c r="C1270" s="6" t="s">
        <v>592</v>
      </c>
      <c r="D1270" s="6" t="s">
        <v>593</v>
      </c>
      <c r="E1270">
        <f ca="1">IF(COUNTIF(Invoices!K:L,A1270)&lt;&gt;0,IF(COUNTIF(Invoices!K:L,A1270)&lt;&gt;0,SUMIF(Invoices!K:L,A1270,Invoices!L:L)/COUNTIF(Invoices!K:L,A1270),0),IF(COUNTIF(Invoices!M:N,A1270)&lt;&gt;0,IF(COUNTIF(Invoices!M:N,A1270)&lt;&gt;0,SUMIF(Invoices!M:N,A1270,Invoices!N:N)/COUNTIF(Invoices!M:N,A1270),0),IF(COUNTIF(Invoices!O:P,A1270)&lt;&gt;0,IF(COUNTIF(Invoices!O:P,A1270)&lt;&gt;0,SUMIF(Invoices!O:P,A1270,Invoices!P:P)/COUNTIF(Invoices!O:P,A1270),0),IF(COUNTIF(Invoices!Q:R,A1270)&lt;&gt;0,IF(COUNTIF(Invoices!Q:R,A1270)&lt;&gt;0,SUMIF(Invoices!Q:R,A1270,Invoices!R:R)/COUNTIF(Invoices!Q:R,A1270),0),IF(COUNTIF(Invoices!S:T,A1270)&lt;&gt;0,IF(COUNTIF(Invoices!S:T,A1270)&lt;&gt;0,SUMIF(Invoices!S:T,A1270,Invoices!T:T)/COUNTIF(Invoices!S:T,A1270),0),IF(COUNTIF(Invoices!U:V,A1270)&lt;&gt;0,IF(COUNTIF(Invoices!U:V,A1270)&lt;&gt;0,SUMIF(Invoices!U:V,A1270,Invoices!V:V)/COUNTIF(Invoices!U:V,A1270),0),IF(COUNTIF(Invoices!W:X,A1270)&lt;&gt;0,IF(COUNTIF(Invoices!W:X,A1270)&lt;&gt;0,SUMIF(Invoices!W:X,A1270,Invoices!X:X)/COUNTIF(Invoices!W:X,A1270),0),IF(COUNTIF(Invoices!Y:Z,A1270)&lt;&gt;0,IF(COUNTIF(Invoices!Y:Z,A1270)&lt;&gt;0,SUMIF(Invoices!Y:Z,A1270,Invoices!Z:Z)/COUNTIF(Invoices!Y:Z,A1270),0),IF(COUNTIF(Invoices!AA:AB,A1270)&lt;&gt;0,IF(COUNTIF(Invoices!AA:AB,A1270)&lt;&gt;0,SUMIF(Invoices!AA:AB,A1270,Invoices!AB:AB)/COUNTIF(Invoices!AA:AB,A1270),0),IF(COUNTIF(Invoices!AC:AD,A1270)&lt;&gt;0,IF(COUNTIF(Invoices!AC:AD,A1270)&lt;&gt;0,SUMIF(Invoices!AC:AD,A1270,Invoices!AD:AD)/COUNTIF(Invoices!AC:AD,A1270),0),IF(COUNTIF(Invoices!AE:AF,A1270)&lt;&gt;0,IF(COUNTIF(Invoices!AE:AF,A1270)&lt;&gt;0,SUMIF(Invoices!AE:AF,A1270,Invoices!AF:AF)/COUNTIF(Invoices!AE:AF,A1270),0),IF(COUNTIF(Invoices!AG:AH,A1270)&lt;&gt;0,IF(COUNTIF(Invoices!AG:AH,A1270)&lt;&gt;0,SUMIF(Invoices!AG:AH,A1270,Invoices!AH:AH)/COUNTIF(Invoices!AG:AH,A1270),0),IF(COUNTIF(Invoices!AI:AJ,A1270)&lt;&gt;0,IF(COUNTIF(Invoices!AI:AJ,A1270)&lt;&gt;0,SUMIF(Invoices!AI:AJ,A1270,Invoices!AJ:AJ)/COUNTIF(Invoices!AI:AJ,A1270),0),IF(COUNTIF(Invoices!AK:AL,A1270)&lt;&gt;0,IF(COUNTIF(Invoices!AK:AL,A1270)&lt;&gt;0,SUMIF(Invoices!AK:AL,A1270,Invoices!AL:AL)/COUNTIF(Invoices!AK:AL,A1270),0),IF(COUNTIF(Invoices!AM:AN,A1270)&lt;&gt;0,IF(COUNTIF(Invoices!AM:AN,A1270)&lt;&gt;0,SUMIF(Invoices!AM:AN,A1270,Invoices!AN:AN)/COUNTIF(Invoices!AM:AN,A1270),0),"Not Available")))))))))))))))</f>
        <v>0.99</v>
      </c>
    </row>
    <row r="1271" spans="1:5" ht="13" x14ac:dyDescent="0.15">
      <c r="A1271" s="6" t="s">
        <v>2504</v>
      </c>
      <c r="C1271" s="6" t="s">
        <v>538</v>
      </c>
      <c r="D1271" s="6" t="s">
        <v>539</v>
      </c>
      <c r="E1271">
        <f ca="1">IF(COUNTIF(Invoices!K:L,A1271)&lt;&gt;0,IF(COUNTIF(Invoices!K:L,A1271)&lt;&gt;0,SUMIF(Invoices!K:L,A1271,Invoices!L:L)/COUNTIF(Invoices!K:L,A1271),0),IF(COUNTIF(Invoices!M:N,A1271)&lt;&gt;0,IF(COUNTIF(Invoices!M:N,A1271)&lt;&gt;0,SUMIF(Invoices!M:N,A1271,Invoices!N:N)/COUNTIF(Invoices!M:N,A1271),0),IF(COUNTIF(Invoices!O:P,A1271)&lt;&gt;0,IF(COUNTIF(Invoices!O:P,A1271)&lt;&gt;0,SUMIF(Invoices!O:P,A1271,Invoices!P:P)/COUNTIF(Invoices!O:P,A1271),0),IF(COUNTIF(Invoices!Q:R,A1271)&lt;&gt;0,IF(COUNTIF(Invoices!Q:R,A1271)&lt;&gt;0,SUMIF(Invoices!Q:R,A1271,Invoices!R:R)/COUNTIF(Invoices!Q:R,A1271),0),IF(COUNTIF(Invoices!S:T,A1271)&lt;&gt;0,IF(COUNTIF(Invoices!S:T,A1271)&lt;&gt;0,SUMIF(Invoices!S:T,A1271,Invoices!T:T)/COUNTIF(Invoices!S:T,A1271),0),IF(COUNTIF(Invoices!U:V,A1271)&lt;&gt;0,IF(COUNTIF(Invoices!U:V,A1271)&lt;&gt;0,SUMIF(Invoices!U:V,A1271,Invoices!V:V)/COUNTIF(Invoices!U:V,A1271),0),IF(COUNTIF(Invoices!W:X,A1271)&lt;&gt;0,IF(COUNTIF(Invoices!W:X,A1271)&lt;&gt;0,SUMIF(Invoices!W:X,A1271,Invoices!X:X)/COUNTIF(Invoices!W:X,A1271),0),IF(COUNTIF(Invoices!Y:Z,A1271)&lt;&gt;0,IF(COUNTIF(Invoices!Y:Z,A1271)&lt;&gt;0,SUMIF(Invoices!Y:Z,A1271,Invoices!Z:Z)/COUNTIF(Invoices!Y:Z,A1271),0),IF(COUNTIF(Invoices!AA:AB,A1271)&lt;&gt;0,IF(COUNTIF(Invoices!AA:AB,A1271)&lt;&gt;0,SUMIF(Invoices!AA:AB,A1271,Invoices!AB:AB)/COUNTIF(Invoices!AA:AB,A1271),0),IF(COUNTIF(Invoices!AC:AD,A1271)&lt;&gt;0,IF(COUNTIF(Invoices!AC:AD,A1271)&lt;&gt;0,SUMIF(Invoices!AC:AD,A1271,Invoices!AD:AD)/COUNTIF(Invoices!AC:AD,A1271),0),IF(COUNTIF(Invoices!AE:AF,A1271)&lt;&gt;0,IF(COUNTIF(Invoices!AE:AF,A1271)&lt;&gt;0,SUMIF(Invoices!AE:AF,A1271,Invoices!AF:AF)/COUNTIF(Invoices!AE:AF,A1271),0),IF(COUNTIF(Invoices!AG:AH,A1271)&lt;&gt;0,IF(COUNTIF(Invoices!AG:AH,A1271)&lt;&gt;0,SUMIF(Invoices!AG:AH,A1271,Invoices!AH:AH)/COUNTIF(Invoices!AG:AH,A1271),0),IF(COUNTIF(Invoices!AI:AJ,A1271)&lt;&gt;0,IF(COUNTIF(Invoices!AI:AJ,A1271)&lt;&gt;0,SUMIF(Invoices!AI:AJ,A1271,Invoices!AJ:AJ)/COUNTIF(Invoices!AI:AJ,A1271),0),IF(COUNTIF(Invoices!AK:AL,A1271)&lt;&gt;0,IF(COUNTIF(Invoices!AK:AL,A1271)&lt;&gt;0,SUMIF(Invoices!AK:AL,A1271,Invoices!AL:AL)/COUNTIF(Invoices!AK:AL,A1271),0),IF(COUNTIF(Invoices!AM:AN,A1271)&lt;&gt;0,IF(COUNTIF(Invoices!AM:AN,A1271)&lt;&gt;0,SUMIF(Invoices!AM:AN,A1271,Invoices!AN:AN)/COUNTIF(Invoices!AM:AN,A1271),0),"Not Available")))))))))))))))</f>
        <v>0.99</v>
      </c>
    </row>
    <row r="1272" spans="1:5" ht="13" x14ac:dyDescent="0.15">
      <c r="A1272" s="6" t="s">
        <v>2505</v>
      </c>
      <c r="B1272" s="6" t="s">
        <v>2506</v>
      </c>
      <c r="C1272" s="6" t="s">
        <v>735</v>
      </c>
      <c r="D1272" s="6" t="s">
        <v>736</v>
      </c>
      <c r="E1272">
        <f ca="1">IF(COUNTIF(Invoices!K:L,A1272)&lt;&gt;0,IF(COUNTIF(Invoices!K:L,A1272)&lt;&gt;0,SUMIF(Invoices!K:L,A1272,Invoices!L:L)/COUNTIF(Invoices!K:L,A1272),0),IF(COUNTIF(Invoices!M:N,A1272)&lt;&gt;0,IF(COUNTIF(Invoices!M:N,A1272)&lt;&gt;0,SUMIF(Invoices!M:N,A1272,Invoices!N:N)/COUNTIF(Invoices!M:N,A1272),0),IF(COUNTIF(Invoices!O:P,A1272)&lt;&gt;0,IF(COUNTIF(Invoices!O:P,A1272)&lt;&gt;0,SUMIF(Invoices!O:P,A1272,Invoices!P:P)/COUNTIF(Invoices!O:P,A1272),0),IF(COUNTIF(Invoices!Q:R,A1272)&lt;&gt;0,IF(COUNTIF(Invoices!Q:R,A1272)&lt;&gt;0,SUMIF(Invoices!Q:R,A1272,Invoices!R:R)/COUNTIF(Invoices!Q:R,A1272),0),IF(COUNTIF(Invoices!S:T,A1272)&lt;&gt;0,IF(COUNTIF(Invoices!S:T,A1272)&lt;&gt;0,SUMIF(Invoices!S:T,A1272,Invoices!T:T)/COUNTIF(Invoices!S:T,A1272),0),IF(COUNTIF(Invoices!U:V,A1272)&lt;&gt;0,IF(COUNTIF(Invoices!U:V,A1272)&lt;&gt;0,SUMIF(Invoices!U:V,A1272,Invoices!V:V)/COUNTIF(Invoices!U:V,A1272),0),IF(COUNTIF(Invoices!W:X,A1272)&lt;&gt;0,IF(COUNTIF(Invoices!W:X,A1272)&lt;&gt;0,SUMIF(Invoices!W:X,A1272,Invoices!X:X)/COUNTIF(Invoices!W:X,A1272),0),IF(COUNTIF(Invoices!Y:Z,A1272)&lt;&gt;0,IF(COUNTIF(Invoices!Y:Z,A1272)&lt;&gt;0,SUMIF(Invoices!Y:Z,A1272,Invoices!Z:Z)/COUNTIF(Invoices!Y:Z,A1272),0),IF(COUNTIF(Invoices!AA:AB,A1272)&lt;&gt;0,IF(COUNTIF(Invoices!AA:AB,A1272)&lt;&gt;0,SUMIF(Invoices!AA:AB,A1272,Invoices!AB:AB)/COUNTIF(Invoices!AA:AB,A1272),0),IF(COUNTIF(Invoices!AC:AD,A1272)&lt;&gt;0,IF(COUNTIF(Invoices!AC:AD,A1272)&lt;&gt;0,SUMIF(Invoices!AC:AD,A1272,Invoices!AD:AD)/COUNTIF(Invoices!AC:AD,A1272),0),IF(COUNTIF(Invoices!AE:AF,A1272)&lt;&gt;0,IF(COUNTIF(Invoices!AE:AF,A1272)&lt;&gt;0,SUMIF(Invoices!AE:AF,A1272,Invoices!AF:AF)/COUNTIF(Invoices!AE:AF,A1272),0),IF(COUNTIF(Invoices!AG:AH,A1272)&lt;&gt;0,IF(COUNTIF(Invoices!AG:AH,A1272)&lt;&gt;0,SUMIF(Invoices!AG:AH,A1272,Invoices!AH:AH)/COUNTIF(Invoices!AG:AH,A1272),0),IF(COUNTIF(Invoices!AI:AJ,A1272)&lt;&gt;0,IF(COUNTIF(Invoices!AI:AJ,A1272)&lt;&gt;0,SUMIF(Invoices!AI:AJ,A1272,Invoices!AJ:AJ)/COUNTIF(Invoices!AI:AJ,A1272),0),IF(COUNTIF(Invoices!AK:AL,A1272)&lt;&gt;0,IF(COUNTIF(Invoices!AK:AL,A1272)&lt;&gt;0,SUMIF(Invoices!AK:AL,A1272,Invoices!AL:AL)/COUNTIF(Invoices!AK:AL,A1272),0),IF(COUNTIF(Invoices!AM:AN,A1272)&lt;&gt;0,IF(COUNTIF(Invoices!AM:AN,A1272)&lt;&gt;0,SUMIF(Invoices!AM:AN,A1272,Invoices!AN:AN)/COUNTIF(Invoices!AM:AN,A1272),0),"Not Available")))))))))))))))</f>
        <v>0.99</v>
      </c>
    </row>
    <row r="1273" spans="1:5" ht="13" x14ac:dyDescent="0.15">
      <c r="A1273" s="6" t="s">
        <v>2507</v>
      </c>
      <c r="B1273" s="6" t="s">
        <v>564</v>
      </c>
      <c r="C1273" s="6" t="s">
        <v>835</v>
      </c>
      <c r="D1273" s="6" t="s">
        <v>566</v>
      </c>
      <c r="E1273" t="str">
        <f>IF(COUNTIF(Invoices!K:L,A1273)&lt;&gt;0,IF(COUNTIF(Invoices!K:L,A1273)&lt;&gt;0,SUMIF(Invoices!K:L,A1273,Invoices!L:L)/COUNTIF(Invoices!K:L,A1273),0),IF(COUNTIF(Invoices!M:N,A1273)&lt;&gt;0,IF(COUNTIF(Invoices!M:N,A1273)&lt;&gt;0,SUMIF(Invoices!M:N,A1273,Invoices!N:N)/COUNTIF(Invoices!M:N,A1273),0),IF(COUNTIF(Invoices!O:P,A1273)&lt;&gt;0,IF(COUNTIF(Invoices!O:P,A1273)&lt;&gt;0,SUMIF(Invoices!O:P,A1273,Invoices!P:P)/COUNTIF(Invoices!O:P,A1273),0),IF(COUNTIF(Invoices!Q:R,A1273)&lt;&gt;0,IF(COUNTIF(Invoices!Q:R,A1273)&lt;&gt;0,SUMIF(Invoices!Q:R,A1273,Invoices!R:R)/COUNTIF(Invoices!Q:R,A1273),0),IF(COUNTIF(Invoices!S:T,A1273)&lt;&gt;0,IF(COUNTIF(Invoices!S:T,A1273)&lt;&gt;0,SUMIF(Invoices!S:T,A1273,Invoices!T:T)/COUNTIF(Invoices!S:T,A1273),0),IF(COUNTIF(Invoices!U:V,A1273)&lt;&gt;0,IF(COUNTIF(Invoices!U:V,A1273)&lt;&gt;0,SUMIF(Invoices!U:V,A1273,Invoices!V:V)/COUNTIF(Invoices!U:V,A1273),0),IF(COUNTIF(Invoices!W:X,A1273)&lt;&gt;0,IF(COUNTIF(Invoices!W:X,A1273)&lt;&gt;0,SUMIF(Invoices!W:X,A1273,Invoices!X:X)/COUNTIF(Invoices!W:X,A1273),0),IF(COUNTIF(Invoices!Y:Z,A1273)&lt;&gt;0,IF(COUNTIF(Invoices!Y:Z,A1273)&lt;&gt;0,SUMIF(Invoices!Y:Z,A1273,Invoices!Z:Z)/COUNTIF(Invoices!Y:Z,A1273),0),IF(COUNTIF(Invoices!AA:AB,A1273)&lt;&gt;0,IF(COUNTIF(Invoices!AA:AB,A1273)&lt;&gt;0,SUMIF(Invoices!AA:AB,A1273,Invoices!AB:AB)/COUNTIF(Invoices!AA:AB,A1273),0),IF(COUNTIF(Invoices!AC:AD,A1273)&lt;&gt;0,IF(COUNTIF(Invoices!AC:AD,A1273)&lt;&gt;0,SUMIF(Invoices!AC:AD,A1273,Invoices!AD:AD)/COUNTIF(Invoices!AC:AD,A1273),0),IF(COUNTIF(Invoices!AE:AF,A1273)&lt;&gt;0,IF(COUNTIF(Invoices!AE:AF,A1273)&lt;&gt;0,SUMIF(Invoices!AE:AF,A1273,Invoices!AF:AF)/COUNTIF(Invoices!AE:AF,A1273),0),IF(COUNTIF(Invoices!AG:AH,A1273)&lt;&gt;0,IF(COUNTIF(Invoices!AG:AH,A1273)&lt;&gt;0,SUMIF(Invoices!AG:AH,A1273,Invoices!AH:AH)/COUNTIF(Invoices!AG:AH,A1273),0),IF(COUNTIF(Invoices!AI:AJ,A1273)&lt;&gt;0,IF(COUNTIF(Invoices!AI:AJ,A1273)&lt;&gt;0,SUMIF(Invoices!AI:AJ,A1273,Invoices!AJ:AJ)/COUNTIF(Invoices!AI:AJ,A1273),0),IF(COUNTIF(Invoices!AK:AL,A1273)&lt;&gt;0,IF(COUNTIF(Invoices!AK:AL,A1273)&lt;&gt;0,SUMIF(Invoices!AK:AL,A1273,Invoices!AL:AL)/COUNTIF(Invoices!AK:AL,A1273),0),IF(COUNTIF(Invoices!AM:AN,A1273)&lt;&gt;0,IF(COUNTIF(Invoices!AM:AN,A1273)&lt;&gt;0,SUMIF(Invoices!AM:AN,A1273,Invoices!AN:AN)/COUNTIF(Invoices!AM:AN,A1273),0),"Not Available")))))))))))))))</f>
        <v>Not Available</v>
      </c>
    </row>
    <row r="1274" spans="1:5" ht="13" x14ac:dyDescent="0.15">
      <c r="A1274" s="6" t="s">
        <v>2508</v>
      </c>
      <c r="B1274" s="6" t="s">
        <v>655</v>
      </c>
      <c r="C1274" s="6" t="s">
        <v>656</v>
      </c>
      <c r="D1274" s="6" t="s">
        <v>655</v>
      </c>
      <c r="E1274" t="str">
        <f>IF(COUNTIF(Invoices!K:L,A1274)&lt;&gt;0,IF(COUNTIF(Invoices!K:L,A1274)&lt;&gt;0,SUMIF(Invoices!K:L,A1274,Invoices!L:L)/COUNTIF(Invoices!K:L,A1274),0),IF(COUNTIF(Invoices!M:N,A1274)&lt;&gt;0,IF(COUNTIF(Invoices!M:N,A1274)&lt;&gt;0,SUMIF(Invoices!M:N,A1274,Invoices!N:N)/COUNTIF(Invoices!M:N,A1274),0),IF(COUNTIF(Invoices!O:P,A1274)&lt;&gt;0,IF(COUNTIF(Invoices!O:P,A1274)&lt;&gt;0,SUMIF(Invoices!O:P,A1274,Invoices!P:P)/COUNTIF(Invoices!O:P,A1274),0),IF(COUNTIF(Invoices!Q:R,A1274)&lt;&gt;0,IF(COUNTIF(Invoices!Q:R,A1274)&lt;&gt;0,SUMIF(Invoices!Q:R,A1274,Invoices!R:R)/COUNTIF(Invoices!Q:R,A1274),0),IF(COUNTIF(Invoices!S:T,A1274)&lt;&gt;0,IF(COUNTIF(Invoices!S:T,A1274)&lt;&gt;0,SUMIF(Invoices!S:T,A1274,Invoices!T:T)/COUNTIF(Invoices!S:T,A1274),0),IF(COUNTIF(Invoices!U:V,A1274)&lt;&gt;0,IF(COUNTIF(Invoices!U:V,A1274)&lt;&gt;0,SUMIF(Invoices!U:V,A1274,Invoices!V:V)/COUNTIF(Invoices!U:V,A1274),0),IF(COUNTIF(Invoices!W:X,A1274)&lt;&gt;0,IF(COUNTIF(Invoices!W:X,A1274)&lt;&gt;0,SUMIF(Invoices!W:X,A1274,Invoices!X:X)/COUNTIF(Invoices!W:X,A1274),0),IF(COUNTIF(Invoices!Y:Z,A1274)&lt;&gt;0,IF(COUNTIF(Invoices!Y:Z,A1274)&lt;&gt;0,SUMIF(Invoices!Y:Z,A1274,Invoices!Z:Z)/COUNTIF(Invoices!Y:Z,A1274),0),IF(COUNTIF(Invoices!AA:AB,A1274)&lt;&gt;0,IF(COUNTIF(Invoices!AA:AB,A1274)&lt;&gt;0,SUMIF(Invoices!AA:AB,A1274,Invoices!AB:AB)/COUNTIF(Invoices!AA:AB,A1274),0),IF(COUNTIF(Invoices!AC:AD,A1274)&lt;&gt;0,IF(COUNTIF(Invoices!AC:AD,A1274)&lt;&gt;0,SUMIF(Invoices!AC:AD,A1274,Invoices!AD:AD)/COUNTIF(Invoices!AC:AD,A1274),0),IF(COUNTIF(Invoices!AE:AF,A1274)&lt;&gt;0,IF(COUNTIF(Invoices!AE:AF,A1274)&lt;&gt;0,SUMIF(Invoices!AE:AF,A1274,Invoices!AF:AF)/COUNTIF(Invoices!AE:AF,A1274),0),IF(COUNTIF(Invoices!AG:AH,A1274)&lt;&gt;0,IF(COUNTIF(Invoices!AG:AH,A1274)&lt;&gt;0,SUMIF(Invoices!AG:AH,A1274,Invoices!AH:AH)/COUNTIF(Invoices!AG:AH,A1274),0),IF(COUNTIF(Invoices!AI:AJ,A1274)&lt;&gt;0,IF(COUNTIF(Invoices!AI:AJ,A1274)&lt;&gt;0,SUMIF(Invoices!AI:AJ,A1274,Invoices!AJ:AJ)/COUNTIF(Invoices!AI:AJ,A1274),0),IF(COUNTIF(Invoices!AK:AL,A1274)&lt;&gt;0,IF(COUNTIF(Invoices!AK:AL,A1274)&lt;&gt;0,SUMIF(Invoices!AK:AL,A1274,Invoices!AL:AL)/COUNTIF(Invoices!AK:AL,A1274),0),IF(COUNTIF(Invoices!AM:AN,A1274)&lt;&gt;0,IF(COUNTIF(Invoices!AM:AN,A1274)&lt;&gt;0,SUMIF(Invoices!AM:AN,A1274,Invoices!AN:AN)/COUNTIF(Invoices!AM:AN,A1274),0),"Not Available")))))))))))))))</f>
        <v>Not Available</v>
      </c>
    </row>
    <row r="1275" spans="1:5" ht="13" x14ac:dyDescent="0.15">
      <c r="A1275" s="6" t="s">
        <v>2509</v>
      </c>
      <c r="C1275" s="6" t="s">
        <v>692</v>
      </c>
      <c r="D1275" s="6" t="s">
        <v>693</v>
      </c>
      <c r="E1275">
        <f ca="1">IF(COUNTIF(Invoices!K:L,A1275)&lt;&gt;0,IF(COUNTIF(Invoices!K:L,A1275)&lt;&gt;0,SUMIF(Invoices!K:L,A1275,Invoices!L:L)/COUNTIF(Invoices!K:L,A1275),0),IF(COUNTIF(Invoices!M:N,A1275)&lt;&gt;0,IF(COUNTIF(Invoices!M:N,A1275)&lt;&gt;0,SUMIF(Invoices!M:N,A1275,Invoices!N:N)/COUNTIF(Invoices!M:N,A1275),0),IF(COUNTIF(Invoices!O:P,A1275)&lt;&gt;0,IF(COUNTIF(Invoices!O:P,A1275)&lt;&gt;0,SUMIF(Invoices!O:P,A1275,Invoices!P:P)/COUNTIF(Invoices!O:P,A1275),0),IF(COUNTIF(Invoices!Q:R,A1275)&lt;&gt;0,IF(COUNTIF(Invoices!Q:R,A1275)&lt;&gt;0,SUMIF(Invoices!Q:R,A1275,Invoices!R:R)/COUNTIF(Invoices!Q:R,A1275),0),IF(COUNTIF(Invoices!S:T,A1275)&lt;&gt;0,IF(COUNTIF(Invoices!S:T,A1275)&lt;&gt;0,SUMIF(Invoices!S:T,A1275,Invoices!T:T)/COUNTIF(Invoices!S:T,A1275),0),IF(COUNTIF(Invoices!U:V,A1275)&lt;&gt;0,IF(COUNTIF(Invoices!U:V,A1275)&lt;&gt;0,SUMIF(Invoices!U:V,A1275,Invoices!V:V)/COUNTIF(Invoices!U:V,A1275),0),IF(COUNTIF(Invoices!W:X,A1275)&lt;&gt;0,IF(COUNTIF(Invoices!W:X,A1275)&lt;&gt;0,SUMIF(Invoices!W:X,A1275,Invoices!X:X)/COUNTIF(Invoices!W:X,A1275),0),IF(COUNTIF(Invoices!Y:Z,A1275)&lt;&gt;0,IF(COUNTIF(Invoices!Y:Z,A1275)&lt;&gt;0,SUMIF(Invoices!Y:Z,A1275,Invoices!Z:Z)/COUNTIF(Invoices!Y:Z,A1275),0),IF(COUNTIF(Invoices!AA:AB,A1275)&lt;&gt;0,IF(COUNTIF(Invoices!AA:AB,A1275)&lt;&gt;0,SUMIF(Invoices!AA:AB,A1275,Invoices!AB:AB)/COUNTIF(Invoices!AA:AB,A1275),0),IF(COUNTIF(Invoices!AC:AD,A1275)&lt;&gt;0,IF(COUNTIF(Invoices!AC:AD,A1275)&lt;&gt;0,SUMIF(Invoices!AC:AD,A1275,Invoices!AD:AD)/COUNTIF(Invoices!AC:AD,A1275),0),IF(COUNTIF(Invoices!AE:AF,A1275)&lt;&gt;0,IF(COUNTIF(Invoices!AE:AF,A1275)&lt;&gt;0,SUMIF(Invoices!AE:AF,A1275,Invoices!AF:AF)/COUNTIF(Invoices!AE:AF,A1275),0),IF(COUNTIF(Invoices!AG:AH,A1275)&lt;&gt;0,IF(COUNTIF(Invoices!AG:AH,A1275)&lt;&gt;0,SUMIF(Invoices!AG:AH,A1275,Invoices!AH:AH)/COUNTIF(Invoices!AG:AH,A1275),0),IF(COUNTIF(Invoices!AI:AJ,A1275)&lt;&gt;0,IF(COUNTIF(Invoices!AI:AJ,A1275)&lt;&gt;0,SUMIF(Invoices!AI:AJ,A1275,Invoices!AJ:AJ)/COUNTIF(Invoices!AI:AJ,A1275),0),IF(COUNTIF(Invoices!AK:AL,A1275)&lt;&gt;0,IF(COUNTIF(Invoices!AK:AL,A1275)&lt;&gt;0,SUMIF(Invoices!AK:AL,A1275,Invoices!AL:AL)/COUNTIF(Invoices!AK:AL,A1275),0),IF(COUNTIF(Invoices!AM:AN,A1275)&lt;&gt;0,IF(COUNTIF(Invoices!AM:AN,A1275)&lt;&gt;0,SUMIF(Invoices!AM:AN,A1275,Invoices!AN:AN)/COUNTIF(Invoices!AM:AN,A1275),0),"Not Available")))))))))))))))</f>
        <v>1.99</v>
      </c>
    </row>
    <row r="1276" spans="1:5" ht="13" x14ac:dyDescent="0.15">
      <c r="A1276" s="6" t="s">
        <v>2510</v>
      </c>
      <c r="B1276" s="6" t="s">
        <v>625</v>
      </c>
      <c r="C1276" s="6" t="s">
        <v>626</v>
      </c>
      <c r="D1276" s="6" t="s">
        <v>522</v>
      </c>
      <c r="E1276" t="str">
        <f>IF(COUNTIF(Invoices!K:L,A1276)&lt;&gt;0,IF(COUNTIF(Invoices!K:L,A1276)&lt;&gt;0,SUMIF(Invoices!K:L,A1276,Invoices!L:L)/COUNTIF(Invoices!K:L,A1276),0),IF(COUNTIF(Invoices!M:N,A1276)&lt;&gt;0,IF(COUNTIF(Invoices!M:N,A1276)&lt;&gt;0,SUMIF(Invoices!M:N,A1276,Invoices!N:N)/COUNTIF(Invoices!M:N,A1276),0),IF(COUNTIF(Invoices!O:P,A1276)&lt;&gt;0,IF(COUNTIF(Invoices!O:P,A1276)&lt;&gt;0,SUMIF(Invoices!O:P,A1276,Invoices!P:P)/COUNTIF(Invoices!O:P,A1276),0),IF(COUNTIF(Invoices!Q:R,A1276)&lt;&gt;0,IF(COUNTIF(Invoices!Q:R,A1276)&lt;&gt;0,SUMIF(Invoices!Q:R,A1276,Invoices!R:R)/COUNTIF(Invoices!Q:R,A1276),0),IF(COUNTIF(Invoices!S:T,A1276)&lt;&gt;0,IF(COUNTIF(Invoices!S:T,A1276)&lt;&gt;0,SUMIF(Invoices!S:T,A1276,Invoices!T:T)/COUNTIF(Invoices!S:T,A1276),0),IF(COUNTIF(Invoices!U:V,A1276)&lt;&gt;0,IF(COUNTIF(Invoices!U:V,A1276)&lt;&gt;0,SUMIF(Invoices!U:V,A1276,Invoices!V:V)/COUNTIF(Invoices!U:V,A1276),0),IF(COUNTIF(Invoices!W:X,A1276)&lt;&gt;0,IF(COUNTIF(Invoices!W:X,A1276)&lt;&gt;0,SUMIF(Invoices!W:X,A1276,Invoices!X:X)/COUNTIF(Invoices!W:X,A1276),0),IF(COUNTIF(Invoices!Y:Z,A1276)&lt;&gt;0,IF(COUNTIF(Invoices!Y:Z,A1276)&lt;&gt;0,SUMIF(Invoices!Y:Z,A1276,Invoices!Z:Z)/COUNTIF(Invoices!Y:Z,A1276),0),IF(COUNTIF(Invoices!AA:AB,A1276)&lt;&gt;0,IF(COUNTIF(Invoices!AA:AB,A1276)&lt;&gt;0,SUMIF(Invoices!AA:AB,A1276,Invoices!AB:AB)/COUNTIF(Invoices!AA:AB,A1276),0),IF(COUNTIF(Invoices!AC:AD,A1276)&lt;&gt;0,IF(COUNTIF(Invoices!AC:AD,A1276)&lt;&gt;0,SUMIF(Invoices!AC:AD,A1276,Invoices!AD:AD)/COUNTIF(Invoices!AC:AD,A1276),0),IF(COUNTIF(Invoices!AE:AF,A1276)&lt;&gt;0,IF(COUNTIF(Invoices!AE:AF,A1276)&lt;&gt;0,SUMIF(Invoices!AE:AF,A1276,Invoices!AF:AF)/COUNTIF(Invoices!AE:AF,A1276),0),IF(COUNTIF(Invoices!AG:AH,A1276)&lt;&gt;0,IF(COUNTIF(Invoices!AG:AH,A1276)&lt;&gt;0,SUMIF(Invoices!AG:AH,A1276,Invoices!AH:AH)/COUNTIF(Invoices!AG:AH,A1276),0),IF(COUNTIF(Invoices!AI:AJ,A1276)&lt;&gt;0,IF(COUNTIF(Invoices!AI:AJ,A1276)&lt;&gt;0,SUMIF(Invoices!AI:AJ,A1276,Invoices!AJ:AJ)/COUNTIF(Invoices!AI:AJ,A1276),0),IF(COUNTIF(Invoices!AK:AL,A1276)&lt;&gt;0,IF(COUNTIF(Invoices!AK:AL,A1276)&lt;&gt;0,SUMIF(Invoices!AK:AL,A1276,Invoices!AL:AL)/COUNTIF(Invoices!AK:AL,A1276),0),IF(COUNTIF(Invoices!AM:AN,A1276)&lt;&gt;0,IF(COUNTIF(Invoices!AM:AN,A1276)&lt;&gt;0,SUMIF(Invoices!AM:AN,A1276,Invoices!AN:AN)/COUNTIF(Invoices!AM:AN,A1276),0),"Not Available")))))))))))))))</f>
        <v>Not Available</v>
      </c>
    </row>
    <row r="1277" spans="1:5" ht="13" x14ac:dyDescent="0.15">
      <c r="A1277" s="6" t="s">
        <v>2511</v>
      </c>
      <c r="B1277" s="6" t="s">
        <v>2512</v>
      </c>
      <c r="C1277" s="6" t="s">
        <v>1628</v>
      </c>
      <c r="D1277" s="6" t="s">
        <v>1629</v>
      </c>
      <c r="E1277">
        <f ca="1">IF(COUNTIF(Invoices!K:L,A1277)&lt;&gt;0,IF(COUNTIF(Invoices!K:L,A1277)&lt;&gt;0,SUMIF(Invoices!K:L,A1277,Invoices!L:L)/COUNTIF(Invoices!K:L,A1277),0),IF(COUNTIF(Invoices!M:N,A1277)&lt;&gt;0,IF(COUNTIF(Invoices!M:N,A1277)&lt;&gt;0,SUMIF(Invoices!M:N,A1277,Invoices!N:N)/COUNTIF(Invoices!M:N,A1277),0),IF(COUNTIF(Invoices!O:P,A1277)&lt;&gt;0,IF(COUNTIF(Invoices!O:P,A1277)&lt;&gt;0,SUMIF(Invoices!O:P,A1277,Invoices!P:P)/COUNTIF(Invoices!O:P,A1277),0),IF(COUNTIF(Invoices!Q:R,A1277)&lt;&gt;0,IF(COUNTIF(Invoices!Q:R,A1277)&lt;&gt;0,SUMIF(Invoices!Q:R,A1277,Invoices!R:R)/COUNTIF(Invoices!Q:R,A1277),0),IF(COUNTIF(Invoices!S:T,A1277)&lt;&gt;0,IF(COUNTIF(Invoices!S:T,A1277)&lt;&gt;0,SUMIF(Invoices!S:T,A1277,Invoices!T:T)/COUNTIF(Invoices!S:T,A1277),0),IF(COUNTIF(Invoices!U:V,A1277)&lt;&gt;0,IF(COUNTIF(Invoices!U:V,A1277)&lt;&gt;0,SUMIF(Invoices!U:V,A1277,Invoices!V:V)/COUNTIF(Invoices!U:V,A1277),0),IF(COUNTIF(Invoices!W:X,A1277)&lt;&gt;0,IF(COUNTIF(Invoices!W:X,A1277)&lt;&gt;0,SUMIF(Invoices!W:X,A1277,Invoices!X:X)/COUNTIF(Invoices!W:X,A1277),0),IF(COUNTIF(Invoices!Y:Z,A1277)&lt;&gt;0,IF(COUNTIF(Invoices!Y:Z,A1277)&lt;&gt;0,SUMIF(Invoices!Y:Z,A1277,Invoices!Z:Z)/COUNTIF(Invoices!Y:Z,A1277),0),IF(COUNTIF(Invoices!AA:AB,A1277)&lt;&gt;0,IF(COUNTIF(Invoices!AA:AB,A1277)&lt;&gt;0,SUMIF(Invoices!AA:AB,A1277,Invoices!AB:AB)/COUNTIF(Invoices!AA:AB,A1277),0),IF(COUNTIF(Invoices!AC:AD,A1277)&lt;&gt;0,IF(COUNTIF(Invoices!AC:AD,A1277)&lt;&gt;0,SUMIF(Invoices!AC:AD,A1277,Invoices!AD:AD)/COUNTIF(Invoices!AC:AD,A1277),0),IF(COUNTIF(Invoices!AE:AF,A1277)&lt;&gt;0,IF(COUNTIF(Invoices!AE:AF,A1277)&lt;&gt;0,SUMIF(Invoices!AE:AF,A1277,Invoices!AF:AF)/COUNTIF(Invoices!AE:AF,A1277),0),IF(COUNTIF(Invoices!AG:AH,A1277)&lt;&gt;0,IF(COUNTIF(Invoices!AG:AH,A1277)&lt;&gt;0,SUMIF(Invoices!AG:AH,A1277,Invoices!AH:AH)/COUNTIF(Invoices!AG:AH,A1277),0),IF(COUNTIF(Invoices!AI:AJ,A1277)&lt;&gt;0,IF(COUNTIF(Invoices!AI:AJ,A1277)&lt;&gt;0,SUMIF(Invoices!AI:AJ,A1277,Invoices!AJ:AJ)/COUNTIF(Invoices!AI:AJ,A1277),0),IF(COUNTIF(Invoices!AK:AL,A1277)&lt;&gt;0,IF(COUNTIF(Invoices!AK:AL,A1277)&lt;&gt;0,SUMIF(Invoices!AK:AL,A1277,Invoices!AL:AL)/COUNTIF(Invoices!AK:AL,A1277),0),IF(COUNTIF(Invoices!AM:AN,A1277)&lt;&gt;0,IF(COUNTIF(Invoices!AM:AN,A1277)&lt;&gt;0,SUMIF(Invoices!AM:AN,A1277,Invoices!AN:AN)/COUNTIF(Invoices!AM:AN,A1277),0),"Not Available")))))))))))))))</f>
        <v>0.99</v>
      </c>
    </row>
    <row r="1278" spans="1:5" ht="13" x14ac:dyDescent="0.15">
      <c r="A1278" s="6" t="s">
        <v>2513</v>
      </c>
      <c r="B1278" s="6" t="s">
        <v>679</v>
      </c>
      <c r="C1278" s="6" t="s">
        <v>680</v>
      </c>
      <c r="D1278" s="6" t="s">
        <v>681</v>
      </c>
      <c r="E1278">
        <f ca="1">IF(COUNTIF(Invoices!K:L,A1278)&lt;&gt;0,IF(COUNTIF(Invoices!K:L,A1278)&lt;&gt;0,SUMIF(Invoices!K:L,A1278,Invoices!L:L)/COUNTIF(Invoices!K:L,A1278),0),IF(COUNTIF(Invoices!M:N,A1278)&lt;&gt;0,IF(COUNTIF(Invoices!M:N,A1278)&lt;&gt;0,SUMIF(Invoices!M:N,A1278,Invoices!N:N)/COUNTIF(Invoices!M:N,A1278),0),IF(COUNTIF(Invoices!O:P,A1278)&lt;&gt;0,IF(COUNTIF(Invoices!O:P,A1278)&lt;&gt;0,SUMIF(Invoices!O:P,A1278,Invoices!P:P)/COUNTIF(Invoices!O:P,A1278),0),IF(COUNTIF(Invoices!Q:R,A1278)&lt;&gt;0,IF(COUNTIF(Invoices!Q:R,A1278)&lt;&gt;0,SUMIF(Invoices!Q:R,A1278,Invoices!R:R)/COUNTIF(Invoices!Q:R,A1278),0),IF(COUNTIF(Invoices!S:T,A1278)&lt;&gt;0,IF(COUNTIF(Invoices!S:T,A1278)&lt;&gt;0,SUMIF(Invoices!S:T,A1278,Invoices!T:T)/COUNTIF(Invoices!S:T,A1278),0),IF(COUNTIF(Invoices!U:V,A1278)&lt;&gt;0,IF(COUNTIF(Invoices!U:V,A1278)&lt;&gt;0,SUMIF(Invoices!U:V,A1278,Invoices!V:V)/COUNTIF(Invoices!U:V,A1278),0),IF(COUNTIF(Invoices!W:X,A1278)&lt;&gt;0,IF(COUNTIF(Invoices!W:X,A1278)&lt;&gt;0,SUMIF(Invoices!W:X,A1278,Invoices!X:X)/COUNTIF(Invoices!W:X,A1278),0),IF(COUNTIF(Invoices!Y:Z,A1278)&lt;&gt;0,IF(COUNTIF(Invoices!Y:Z,A1278)&lt;&gt;0,SUMIF(Invoices!Y:Z,A1278,Invoices!Z:Z)/COUNTIF(Invoices!Y:Z,A1278),0),IF(COUNTIF(Invoices!AA:AB,A1278)&lt;&gt;0,IF(COUNTIF(Invoices!AA:AB,A1278)&lt;&gt;0,SUMIF(Invoices!AA:AB,A1278,Invoices!AB:AB)/COUNTIF(Invoices!AA:AB,A1278),0),IF(COUNTIF(Invoices!AC:AD,A1278)&lt;&gt;0,IF(COUNTIF(Invoices!AC:AD,A1278)&lt;&gt;0,SUMIF(Invoices!AC:AD,A1278,Invoices!AD:AD)/COUNTIF(Invoices!AC:AD,A1278),0),IF(COUNTIF(Invoices!AE:AF,A1278)&lt;&gt;0,IF(COUNTIF(Invoices!AE:AF,A1278)&lt;&gt;0,SUMIF(Invoices!AE:AF,A1278,Invoices!AF:AF)/COUNTIF(Invoices!AE:AF,A1278),0),IF(COUNTIF(Invoices!AG:AH,A1278)&lt;&gt;0,IF(COUNTIF(Invoices!AG:AH,A1278)&lt;&gt;0,SUMIF(Invoices!AG:AH,A1278,Invoices!AH:AH)/COUNTIF(Invoices!AG:AH,A1278),0),IF(COUNTIF(Invoices!AI:AJ,A1278)&lt;&gt;0,IF(COUNTIF(Invoices!AI:AJ,A1278)&lt;&gt;0,SUMIF(Invoices!AI:AJ,A1278,Invoices!AJ:AJ)/COUNTIF(Invoices!AI:AJ,A1278),0),IF(COUNTIF(Invoices!AK:AL,A1278)&lt;&gt;0,IF(COUNTIF(Invoices!AK:AL,A1278)&lt;&gt;0,SUMIF(Invoices!AK:AL,A1278,Invoices!AL:AL)/COUNTIF(Invoices!AK:AL,A1278),0),IF(COUNTIF(Invoices!AM:AN,A1278)&lt;&gt;0,IF(COUNTIF(Invoices!AM:AN,A1278)&lt;&gt;0,SUMIF(Invoices!AM:AN,A1278,Invoices!AN:AN)/COUNTIF(Invoices!AM:AN,A1278),0),"Not Available")))))))))))))))</f>
        <v>0.99</v>
      </c>
    </row>
    <row r="1279" spans="1:5" ht="13" x14ac:dyDescent="0.15">
      <c r="A1279" s="6" t="s">
        <v>2514</v>
      </c>
      <c r="B1279" s="6" t="s">
        <v>2515</v>
      </c>
      <c r="C1279" s="6" t="s">
        <v>743</v>
      </c>
      <c r="D1279" s="6" t="s">
        <v>744</v>
      </c>
      <c r="E1279">
        <f ca="1">IF(COUNTIF(Invoices!K:L,A1279)&lt;&gt;0,IF(COUNTIF(Invoices!K:L,A1279)&lt;&gt;0,SUMIF(Invoices!K:L,A1279,Invoices!L:L)/COUNTIF(Invoices!K:L,A1279),0),IF(COUNTIF(Invoices!M:N,A1279)&lt;&gt;0,IF(COUNTIF(Invoices!M:N,A1279)&lt;&gt;0,SUMIF(Invoices!M:N,A1279,Invoices!N:N)/COUNTIF(Invoices!M:N,A1279),0),IF(COUNTIF(Invoices!O:P,A1279)&lt;&gt;0,IF(COUNTIF(Invoices!O:P,A1279)&lt;&gt;0,SUMIF(Invoices!O:P,A1279,Invoices!P:P)/COUNTIF(Invoices!O:P,A1279),0),IF(COUNTIF(Invoices!Q:R,A1279)&lt;&gt;0,IF(COUNTIF(Invoices!Q:R,A1279)&lt;&gt;0,SUMIF(Invoices!Q:R,A1279,Invoices!R:R)/COUNTIF(Invoices!Q:R,A1279),0),IF(COUNTIF(Invoices!S:T,A1279)&lt;&gt;0,IF(COUNTIF(Invoices!S:T,A1279)&lt;&gt;0,SUMIF(Invoices!S:T,A1279,Invoices!T:T)/COUNTIF(Invoices!S:T,A1279),0),IF(COUNTIF(Invoices!U:V,A1279)&lt;&gt;0,IF(COUNTIF(Invoices!U:V,A1279)&lt;&gt;0,SUMIF(Invoices!U:V,A1279,Invoices!V:V)/COUNTIF(Invoices!U:V,A1279),0),IF(COUNTIF(Invoices!W:X,A1279)&lt;&gt;0,IF(COUNTIF(Invoices!W:X,A1279)&lt;&gt;0,SUMIF(Invoices!W:X,A1279,Invoices!X:X)/COUNTIF(Invoices!W:X,A1279),0),IF(COUNTIF(Invoices!Y:Z,A1279)&lt;&gt;0,IF(COUNTIF(Invoices!Y:Z,A1279)&lt;&gt;0,SUMIF(Invoices!Y:Z,A1279,Invoices!Z:Z)/COUNTIF(Invoices!Y:Z,A1279),0),IF(COUNTIF(Invoices!AA:AB,A1279)&lt;&gt;0,IF(COUNTIF(Invoices!AA:AB,A1279)&lt;&gt;0,SUMIF(Invoices!AA:AB,A1279,Invoices!AB:AB)/COUNTIF(Invoices!AA:AB,A1279),0),IF(COUNTIF(Invoices!AC:AD,A1279)&lt;&gt;0,IF(COUNTIF(Invoices!AC:AD,A1279)&lt;&gt;0,SUMIF(Invoices!AC:AD,A1279,Invoices!AD:AD)/COUNTIF(Invoices!AC:AD,A1279),0),IF(COUNTIF(Invoices!AE:AF,A1279)&lt;&gt;0,IF(COUNTIF(Invoices!AE:AF,A1279)&lt;&gt;0,SUMIF(Invoices!AE:AF,A1279,Invoices!AF:AF)/COUNTIF(Invoices!AE:AF,A1279),0),IF(COUNTIF(Invoices!AG:AH,A1279)&lt;&gt;0,IF(COUNTIF(Invoices!AG:AH,A1279)&lt;&gt;0,SUMIF(Invoices!AG:AH,A1279,Invoices!AH:AH)/COUNTIF(Invoices!AG:AH,A1279),0),IF(COUNTIF(Invoices!AI:AJ,A1279)&lt;&gt;0,IF(COUNTIF(Invoices!AI:AJ,A1279)&lt;&gt;0,SUMIF(Invoices!AI:AJ,A1279,Invoices!AJ:AJ)/COUNTIF(Invoices!AI:AJ,A1279),0),IF(COUNTIF(Invoices!AK:AL,A1279)&lt;&gt;0,IF(COUNTIF(Invoices!AK:AL,A1279)&lt;&gt;0,SUMIF(Invoices!AK:AL,A1279,Invoices!AL:AL)/COUNTIF(Invoices!AK:AL,A1279),0),IF(COUNTIF(Invoices!AM:AN,A1279)&lt;&gt;0,IF(COUNTIF(Invoices!AM:AN,A1279)&lt;&gt;0,SUMIF(Invoices!AM:AN,A1279,Invoices!AN:AN)/COUNTIF(Invoices!AM:AN,A1279),0),"Not Available")))))))))))))))</f>
        <v>0.99</v>
      </c>
    </row>
    <row r="1280" spans="1:5" ht="13" x14ac:dyDescent="0.15">
      <c r="A1280" s="6" t="s">
        <v>2516</v>
      </c>
      <c r="B1280" s="6" t="s">
        <v>2517</v>
      </c>
      <c r="C1280" s="6" t="s">
        <v>664</v>
      </c>
      <c r="D1280" s="6" t="s">
        <v>663</v>
      </c>
      <c r="E1280">
        <f ca="1">IF(COUNTIF(Invoices!K:L,A1280)&lt;&gt;0,IF(COUNTIF(Invoices!K:L,A1280)&lt;&gt;0,SUMIF(Invoices!K:L,A1280,Invoices!L:L)/COUNTIF(Invoices!K:L,A1280),0),IF(COUNTIF(Invoices!M:N,A1280)&lt;&gt;0,IF(COUNTIF(Invoices!M:N,A1280)&lt;&gt;0,SUMIF(Invoices!M:N,A1280,Invoices!N:N)/COUNTIF(Invoices!M:N,A1280),0),IF(COUNTIF(Invoices!O:P,A1280)&lt;&gt;0,IF(COUNTIF(Invoices!O:P,A1280)&lt;&gt;0,SUMIF(Invoices!O:P,A1280,Invoices!P:P)/COUNTIF(Invoices!O:P,A1280),0),IF(COUNTIF(Invoices!Q:R,A1280)&lt;&gt;0,IF(COUNTIF(Invoices!Q:R,A1280)&lt;&gt;0,SUMIF(Invoices!Q:R,A1280,Invoices!R:R)/COUNTIF(Invoices!Q:R,A1280),0),IF(COUNTIF(Invoices!S:T,A1280)&lt;&gt;0,IF(COUNTIF(Invoices!S:T,A1280)&lt;&gt;0,SUMIF(Invoices!S:T,A1280,Invoices!T:T)/COUNTIF(Invoices!S:T,A1280),0),IF(COUNTIF(Invoices!U:V,A1280)&lt;&gt;0,IF(COUNTIF(Invoices!U:V,A1280)&lt;&gt;0,SUMIF(Invoices!U:V,A1280,Invoices!V:V)/COUNTIF(Invoices!U:V,A1280),0),IF(COUNTIF(Invoices!W:X,A1280)&lt;&gt;0,IF(COUNTIF(Invoices!W:X,A1280)&lt;&gt;0,SUMIF(Invoices!W:X,A1280,Invoices!X:X)/COUNTIF(Invoices!W:X,A1280),0),IF(COUNTIF(Invoices!Y:Z,A1280)&lt;&gt;0,IF(COUNTIF(Invoices!Y:Z,A1280)&lt;&gt;0,SUMIF(Invoices!Y:Z,A1280,Invoices!Z:Z)/COUNTIF(Invoices!Y:Z,A1280),0),IF(COUNTIF(Invoices!AA:AB,A1280)&lt;&gt;0,IF(COUNTIF(Invoices!AA:AB,A1280)&lt;&gt;0,SUMIF(Invoices!AA:AB,A1280,Invoices!AB:AB)/COUNTIF(Invoices!AA:AB,A1280),0),IF(COUNTIF(Invoices!AC:AD,A1280)&lt;&gt;0,IF(COUNTIF(Invoices!AC:AD,A1280)&lt;&gt;0,SUMIF(Invoices!AC:AD,A1280,Invoices!AD:AD)/COUNTIF(Invoices!AC:AD,A1280),0),IF(COUNTIF(Invoices!AE:AF,A1280)&lt;&gt;0,IF(COUNTIF(Invoices!AE:AF,A1280)&lt;&gt;0,SUMIF(Invoices!AE:AF,A1280,Invoices!AF:AF)/COUNTIF(Invoices!AE:AF,A1280),0),IF(COUNTIF(Invoices!AG:AH,A1280)&lt;&gt;0,IF(COUNTIF(Invoices!AG:AH,A1280)&lt;&gt;0,SUMIF(Invoices!AG:AH,A1280,Invoices!AH:AH)/COUNTIF(Invoices!AG:AH,A1280),0),IF(COUNTIF(Invoices!AI:AJ,A1280)&lt;&gt;0,IF(COUNTIF(Invoices!AI:AJ,A1280)&lt;&gt;0,SUMIF(Invoices!AI:AJ,A1280,Invoices!AJ:AJ)/COUNTIF(Invoices!AI:AJ,A1280),0),IF(COUNTIF(Invoices!AK:AL,A1280)&lt;&gt;0,IF(COUNTIF(Invoices!AK:AL,A1280)&lt;&gt;0,SUMIF(Invoices!AK:AL,A1280,Invoices!AL:AL)/COUNTIF(Invoices!AK:AL,A1280),0),IF(COUNTIF(Invoices!AM:AN,A1280)&lt;&gt;0,IF(COUNTIF(Invoices!AM:AN,A1280)&lt;&gt;0,SUMIF(Invoices!AM:AN,A1280,Invoices!AN:AN)/COUNTIF(Invoices!AM:AN,A1280),0),"Not Available")))))))))))))))</f>
        <v>0.99</v>
      </c>
    </row>
    <row r="1281" spans="1:5" ht="13" x14ac:dyDescent="0.15">
      <c r="A1281" s="6" t="s">
        <v>2518</v>
      </c>
      <c r="B1281" s="6" t="s">
        <v>1143</v>
      </c>
      <c r="C1281" s="6" t="s">
        <v>1144</v>
      </c>
      <c r="D1281" s="6" t="s">
        <v>559</v>
      </c>
      <c r="E1281">
        <f ca="1">IF(COUNTIF(Invoices!K:L,A1281)&lt;&gt;0,IF(COUNTIF(Invoices!K:L,A1281)&lt;&gt;0,SUMIF(Invoices!K:L,A1281,Invoices!L:L)/COUNTIF(Invoices!K:L,A1281),0),IF(COUNTIF(Invoices!M:N,A1281)&lt;&gt;0,IF(COUNTIF(Invoices!M:N,A1281)&lt;&gt;0,SUMIF(Invoices!M:N,A1281,Invoices!N:N)/COUNTIF(Invoices!M:N,A1281),0),IF(COUNTIF(Invoices!O:P,A1281)&lt;&gt;0,IF(COUNTIF(Invoices!O:P,A1281)&lt;&gt;0,SUMIF(Invoices!O:P,A1281,Invoices!P:P)/COUNTIF(Invoices!O:P,A1281),0),IF(COUNTIF(Invoices!Q:R,A1281)&lt;&gt;0,IF(COUNTIF(Invoices!Q:R,A1281)&lt;&gt;0,SUMIF(Invoices!Q:R,A1281,Invoices!R:R)/COUNTIF(Invoices!Q:R,A1281),0),IF(COUNTIF(Invoices!S:T,A1281)&lt;&gt;0,IF(COUNTIF(Invoices!S:T,A1281)&lt;&gt;0,SUMIF(Invoices!S:T,A1281,Invoices!T:T)/COUNTIF(Invoices!S:T,A1281),0),IF(COUNTIF(Invoices!U:V,A1281)&lt;&gt;0,IF(COUNTIF(Invoices!U:V,A1281)&lt;&gt;0,SUMIF(Invoices!U:V,A1281,Invoices!V:V)/COUNTIF(Invoices!U:V,A1281),0),IF(COUNTIF(Invoices!W:X,A1281)&lt;&gt;0,IF(COUNTIF(Invoices!W:X,A1281)&lt;&gt;0,SUMIF(Invoices!W:X,A1281,Invoices!X:X)/COUNTIF(Invoices!W:X,A1281),0),IF(COUNTIF(Invoices!Y:Z,A1281)&lt;&gt;0,IF(COUNTIF(Invoices!Y:Z,A1281)&lt;&gt;0,SUMIF(Invoices!Y:Z,A1281,Invoices!Z:Z)/COUNTIF(Invoices!Y:Z,A1281),0),IF(COUNTIF(Invoices!AA:AB,A1281)&lt;&gt;0,IF(COUNTIF(Invoices!AA:AB,A1281)&lt;&gt;0,SUMIF(Invoices!AA:AB,A1281,Invoices!AB:AB)/COUNTIF(Invoices!AA:AB,A1281),0),IF(COUNTIF(Invoices!AC:AD,A1281)&lt;&gt;0,IF(COUNTIF(Invoices!AC:AD,A1281)&lt;&gt;0,SUMIF(Invoices!AC:AD,A1281,Invoices!AD:AD)/COUNTIF(Invoices!AC:AD,A1281),0),IF(COUNTIF(Invoices!AE:AF,A1281)&lt;&gt;0,IF(COUNTIF(Invoices!AE:AF,A1281)&lt;&gt;0,SUMIF(Invoices!AE:AF,A1281,Invoices!AF:AF)/COUNTIF(Invoices!AE:AF,A1281),0),IF(COUNTIF(Invoices!AG:AH,A1281)&lt;&gt;0,IF(COUNTIF(Invoices!AG:AH,A1281)&lt;&gt;0,SUMIF(Invoices!AG:AH,A1281,Invoices!AH:AH)/COUNTIF(Invoices!AG:AH,A1281),0),IF(COUNTIF(Invoices!AI:AJ,A1281)&lt;&gt;0,IF(COUNTIF(Invoices!AI:AJ,A1281)&lt;&gt;0,SUMIF(Invoices!AI:AJ,A1281,Invoices!AJ:AJ)/COUNTIF(Invoices!AI:AJ,A1281),0),IF(COUNTIF(Invoices!AK:AL,A1281)&lt;&gt;0,IF(COUNTIF(Invoices!AK:AL,A1281)&lt;&gt;0,SUMIF(Invoices!AK:AL,A1281,Invoices!AL:AL)/COUNTIF(Invoices!AK:AL,A1281),0),IF(COUNTIF(Invoices!AM:AN,A1281)&lt;&gt;0,IF(COUNTIF(Invoices!AM:AN,A1281)&lt;&gt;0,SUMIF(Invoices!AM:AN,A1281,Invoices!AN:AN)/COUNTIF(Invoices!AM:AN,A1281),0),"Not Available")))))))))))))))</f>
        <v>0.99</v>
      </c>
    </row>
    <row r="1282" spans="1:5" ht="13" x14ac:dyDescent="0.15">
      <c r="A1282" s="6" t="s">
        <v>2519</v>
      </c>
      <c r="B1282" s="6" t="s">
        <v>1959</v>
      </c>
      <c r="C1282" s="6" t="s">
        <v>1960</v>
      </c>
      <c r="D1282" s="6" t="s">
        <v>912</v>
      </c>
      <c r="E1282">
        <f ca="1">IF(COUNTIF(Invoices!K:L,A1282)&lt;&gt;0,IF(COUNTIF(Invoices!K:L,A1282)&lt;&gt;0,SUMIF(Invoices!K:L,A1282,Invoices!L:L)/COUNTIF(Invoices!K:L,A1282),0),IF(COUNTIF(Invoices!M:N,A1282)&lt;&gt;0,IF(COUNTIF(Invoices!M:N,A1282)&lt;&gt;0,SUMIF(Invoices!M:N,A1282,Invoices!N:N)/COUNTIF(Invoices!M:N,A1282),0),IF(COUNTIF(Invoices!O:P,A1282)&lt;&gt;0,IF(COUNTIF(Invoices!O:P,A1282)&lt;&gt;0,SUMIF(Invoices!O:P,A1282,Invoices!P:P)/COUNTIF(Invoices!O:P,A1282),0),IF(COUNTIF(Invoices!Q:R,A1282)&lt;&gt;0,IF(COUNTIF(Invoices!Q:R,A1282)&lt;&gt;0,SUMIF(Invoices!Q:R,A1282,Invoices!R:R)/COUNTIF(Invoices!Q:R,A1282),0),IF(COUNTIF(Invoices!S:T,A1282)&lt;&gt;0,IF(COUNTIF(Invoices!S:T,A1282)&lt;&gt;0,SUMIF(Invoices!S:T,A1282,Invoices!T:T)/COUNTIF(Invoices!S:T,A1282),0),IF(COUNTIF(Invoices!U:V,A1282)&lt;&gt;0,IF(COUNTIF(Invoices!U:V,A1282)&lt;&gt;0,SUMIF(Invoices!U:V,A1282,Invoices!V:V)/COUNTIF(Invoices!U:V,A1282),0),IF(COUNTIF(Invoices!W:X,A1282)&lt;&gt;0,IF(COUNTIF(Invoices!W:X,A1282)&lt;&gt;0,SUMIF(Invoices!W:X,A1282,Invoices!X:X)/COUNTIF(Invoices!W:X,A1282),0),IF(COUNTIF(Invoices!Y:Z,A1282)&lt;&gt;0,IF(COUNTIF(Invoices!Y:Z,A1282)&lt;&gt;0,SUMIF(Invoices!Y:Z,A1282,Invoices!Z:Z)/COUNTIF(Invoices!Y:Z,A1282),0),IF(COUNTIF(Invoices!AA:AB,A1282)&lt;&gt;0,IF(COUNTIF(Invoices!AA:AB,A1282)&lt;&gt;0,SUMIF(Invoices!AA:AB,A1282,Invoices!AB:AB)/COUNTIF(Invoices!AA:AB,A1282),0),IF(COUNTIF(Invoices!AC:AD,A1282)&lt;&gt;0,IF(COUNTIF(Invoices!AC:AD,A1282)&lt;&gt;0,SUMIF(Invoices!AC:AD,A1282,Invoices!AD:AD)/COUNTIF(Invoices!AC:AD,A1282),0),IF(COUNTIF(Invoices!AE:AF,A1282)&lt;&gt;0,IF(COUNTIF(Invoices!AE:AF,A1282)&lt;&gt;0,SUMIF(Invoices!AE:AF,A1282,Invoices!AF:AF)/COUNTIF(Invoices!AE:AF,A1282),0),IF(COUNTIF(Invoices!AG:AH,A1282)&lt;&gt;0,IF(COUNTIF(Invoices!AG:AH,A1282)&lt;&gt;0,SUMIF(Invoices!AG:AH,A1282,Invoices!AH:AH)/COUNTIF(Invoices!AG:AH,A1282),0),IF(COUNTIF(Invoices!AI:AJ,A1282)&lt;&gt;0,IF(COUNTIF(Invoices!AI:AJ,A1282)&lt;&gt;0,SUMIF(Invoices!AI:AJ,A1282,Invoices!AJ:AJ)/COUNTIF(Invoices!AI:AJ,A1282),0),IF(COUNTIF(Invoices!AK:AL,A1282)&lt;&gt;0,IF(COUNTIF(Invoices!AK:AL,A1282)&lt;&gt;0,SUMIF(Invoices!AK:AL,A1282,Invoices!AL:AL)/COUNTIF(Invoices!AK:AL,A1282),0),IF(COUNTIF(Invoices!AM:AN,A1282)&lt;&gt;0,IF(COUNTIF(Invoices!AM:AN,A1282)&lt;&gt;0,SUMIF(Invoices!AM:AN,A1282,Invoices!AN:AN)/COUNTIF(Invoices!AM:AN,A1282),0),"Not Available")))))))))))))))</f>
        <v>0.99</v>
      </c>
    </row>
    <row r="1283" spans="1:5" ht="13" x14ac:dyDescent="0.15">
      <c r="A1283" s="6" t="s">
        <v>2520</v>
      </c>
      <c r="B1283" s="6" t="s">
        <v>2521</v>
      </c>
      <c r="C1283" s="6" t="s">
        <v>2522</v>
      </c>
      <c r="D1283" s="6" t="s">
        <v>681</v>
      </c>
      <c r="E1283">
        <f ca="1">IF(COUNTIF(Invoices!K:L,A1283)&lt;&gt;0,IF(COUNTIF(Invoices!K:L,A1283)&lt;&gt;0,SUMIF(Invoices!K:L,A1283,Invoices!L:L)/COUNTIF(Invoices!K:L,A1283),0),IF(COUNTIF(Invoices!M:N,A1283)&lt;&gt;0,IF(COUNTIF(Invoices!M:N,A1283)&lt;&gt;0,SUMIF(Invoices!M:N,A1283,Invoices!N:N)/COUNTIF(Invoices!M:N,A1283),0),IF(COUNTIF(Invoices!O:P,A1283)&lt;&gt;0,IF(COUNTIF(Invoices!O:P,A1283)&lt;&gt;0,SUMIF(Invoices!O:P,A1283,Invoices!P:P)/COUNTIF(Invoices!O:P,A1283),0),IF(COUNTIF(Invoices!Q:R,A1283)&lt;&gt;0,IF(COUNTIF(Invoices!Q:R,A1283)&lt;&gt;0,SUMIF(Invoices!Q:R,A1283,Invoices!R:R)/COUNTIF(Invoices!Q:R,A1283),0),IF(COUNTIF(Invoices!S:T,A1283)&lt;&gt;0,IF(COUNTIF(Invoices!S:T,A1283)&lt;&gt;0,SUMIF(Invoices!S:T,A1283,Invoices!T:T)/COUNTIF(Invoices!S:T,A1283),0),IF(COUNTIF(Invoices!U:V,A1283)&lt;&gt;0,IF(COUNTIF(Invoices!U:V,A1283)&lt;&gt;0,SUMIF(Invoices!U:V,A1283,Invoices!V:V)/COUNTIF(Invoices!U:V,A1283),0),IF(COUNTIF(Invoices!W:X,A1283)&lt;&gt;0,IF(COUNTIF(Invoices!W:X,A1283)&lt;&gt;0,SUMIF(Invoices!W:X,A1283,Invoices!X:X)/COUNTIF(Invoices!W:X,A1283),0),IF(COUNTIF(Invoices!Y:Z,A1283)&lt;&gt;0,IF(COUNTIF(Invoices!Y:Z,A1283)&lt;&gt;0,SUMIF(Invoices!Y:Z,A1283,Invoices!Z:Z)/COUNTIF(Invoices!Y:Z,A1283),0),IF(COUNTIF(Invoices!AA:AB,A1283)&lt;&gt;0,IF(COUNTIF(Invoices!AA:AB,A1283)&lt;&gt;0,SUMIF(Invoices!AA:AB,A1283,Invoices!AB:AB)/COUNTIF(Invoices!AA:AB,A1283),0),IF(COUNTIF(Invoices!AC:AD,A1283)&lt;&gt;0,IF(COUNTIF(Invoices!AC:AD,A1283)&lt;&gt;0,SUMIF(Invoices!AC:AD,A1283,Invoices!AD:AD)/COUNTIF(Invoices!AC:AD,A1283),0),IF(COUNTIF(Invoices!AE:AF,A1283)&lt;&gt;0,IF(COUNTIF(Invoices!AE:AF,A1283)&lt;&gt;0,SUMIF(Invoices!AE:AF,A1283,Invoices!AF:AF)/COUNTIF(Invoices!AE:AF,A1283),0),IF(COUNTIF(Invoices!AG:AH,A1283)&lt;&gt;0,IF(COUNTIF(Invoices!AG:AH,A1283)&lt;&gt;0,SUMIF(Invoices!AG:AH,A1283,Invoices!AH:AH)/COUNTIF(Invoices!AG:AH,A1283),0),IF(COUNTIF(Invoices!AI:AJ,A1283)&lt;&gt;0,IF(COUNTIF(Invoices!AI:AJ,A1283)&lt;&gt;0,SUMIF(Invoices!AI:AJ,A1283,Invoices!AJ:AJ)/COUNTIF(Invoices!AI:AJ,A1283),0),IF(COUNTIF(Invoices!AK:AL,A1283)&lt;&gt;0,IF(COUNTIF(Invoices!AK:AL,A1283)&lt;&gt;0,SUMIF(Invoices!AK:AL,A1283,Invoices!AL:AL)/COUNTIF(Invoices!AK:AL,A1283),0),IF(COUNTIF(Invoices!AM:AN,A1283)&lt;&gt;0,IF(COUNTIF(Invoices!AM:AN,A1283)&lt;&gt;0,SUMIF(Invoices!AM:AN,A1283,Invoices!AN:AN)/COUNTIF(Invoices!AM:AN,A1283),0),"Not Available")))))))))))))))</f>
        <v>0.99</v>
      </c>
    </row>
    <row r="1284" spans="1:5" ht="13" x14ac:dyDescent="0.15">
      <c r="A1284" s="6" t="s">
        <v>2523</v>
      </c>
      <c r="B1284" s="6" t="s">
        <v>1320</v>
      </c>
      <c r="C1284" s="6" t="s">
        <v>1321</v>
      </c>
      <c r="D1284" s="6" t="s">
        <v>1322</v>
      </c>
      <c r="E1284">
        <f ca="1">IF(COUNTIF(Invoices!K:L,A1284)&lt;&gt;0,IF(COUNTIF(Invoices!K:L,A1284)&lt;&gt;0,SUMIF(Invoices!K:L,A1284,Invoices!L:L)/COUNTIF(Invoices!K:L,A1284),0),IF(COUNTIF(Invoices!M:N,A1284)&lt;&gt;0,IF(COUNTIF(Invoices!M:N,A1284)&lt;&gt;0,SUMIF(Invoices!M:N,A1284,Invoices!N:N)/COUNTIF(Invoices!M:N,A1284),0),IF(COUNTIF(Invoices!O:P,A1284)&lt;&gt;0,IF(COUNTIF(Invoices!O:P,A1284)&lt;&gt;0,SUMIF(Invoices!O:P,A1284,Invoices!P:P)/COUNTIF(Invoices!O:P,A1284),0),IF(COUNTIF(Invoices!Q:R,A1284)&lt;&gt;0,IF(COUNTIF(Invoices!Q:R,A1284)&lt;&gt;0,SUMIF(Invoices!Q:R,A1284,Invoices!R:R)/COUNTIF(Invoices!Q:R,A1284),0),IF(COUNTIF(Invoices!S:T,A1284)&lt;&gt;0,IF(COUNTIF(Invoices!S:T,A1284)&lt;&gt;0,SUMIF(Invoices!S:T,A1284,Invoices!T:T)/COUNTIF(Invoices!S:T,A1284),0),IF(COUNTIF(Invoices!U:V,A1284)&lt;&gt;0,IF(COUNTIF(Invoices!U:V,A1284)&lt;&gt;0,SUMIF(Invoices!U:V,A1284,Invoices!V:V)/COUNTIF(Invoices!U:V,A1284),0),IF(COUNTIF(Invoices!W:X,A1284)&lt;&gt;0,IF(COUNTIF(Invoices!W:X,A1284)&lt;&gt;0,SUMIF(Invoices!W:X,A1284,Invoices!X:X)/COUNTIF(Invoices!W:X,A1284),0),IF(COUNTIF(Invoices!Y:Z,A1284)&lt;&gt;0,IF(COUNTIF(Invoices!Y:Z,A1284)&lt;&gt;0,SUMIF(Invoices!Y:Z,A1284,Invoices!Z:Z)/COUNTIF(Invoices!Y:Z,A1284),0),IF(COUNTIF(Invoices!AA:AB,A1284)&lt;&gt;0,IF(COUNTIF(Invoices!AA:AB,A1284)&lt;&gt;0,SUMIF(Invoices!AA:AB,A1284,Invoices!AB:AB)/COUNTIF(Invoices!AA:AB,A1284),0),IF(COUNTIF(Invoices!AC:AD,A1284)&lt;&gt;0,IF(COUNTIF(Invoices!AC:AD,A1284)&lt;&gt;0,SUMIF(Invoices!AC:AD,A1284,Invoices!AD:AD)/COUNTIF(Invoices!AC:AD,A1284),0),IF(COUNTIF(Invoices!AE:AF,A1284)&lt;&gt;0,IF(COUNTIF(Invoices!AE:AF,A1284)&lt;&gt;0,SUMIF(Invoices!AE:AF,A1284,Invoices!AF:AF)/COUNTIF(Invoices!AE:AF,A1284),0),IF(COUNTIF(Invoices!AG:AH,A1284)&lt;&gt;0,IF(COUNTIF(Invoices!AG:AH,A1284)&lt;&gt;0,SUMIF(Invoices!AG:AH,A1284,Invoices!AH:AH)/COUNTIF(Invoices!AG:AH,A1284),0),IF(COUNTIF(Invoices!AI:AJ,A1284)&lt;&gt;0,IF(COUNTIF(Invoices!AI:AJ,A1284)&lt;&gt;0,SUMIF(Invoices!AI:AJ,A1284,Invoices!AJ:AJ)/COUNTIF(Invoices!AI:AJ,A1284),0),IF(COUNTIF(Invoices!AK:AL,A1284)&lt;&gt;0,IF(COUNTIF(Invoices!AK:AL,A1284)&lt;&gt;0,SUMIF(Invoices!AK:AL,A1284,Invoices!AL:AL)/COUNTIF(Invoices!AK:AL,A1284),0),IF(COUNTIF(Invoices!AM:AN,A1284)&lt;&gt;0,IF(COUNTIF(Invoices!AM:AN,A1284)&lt;&gt;0,SUMIF(Invoices!AM:AN,A1284,Invoices!AN:AN)/COUNTIF(Invoices!AM:AN,A1284),0),"Not Available")))))))))))))))</f>
        <v>0.99</v>
      </c>
    </row>
    <row r="1285" spans="1:5" ht="13" x14ac:dyDescent="0.15">
      <c r="A1285" s="6" t="s">
        <v>2524</v>
      </c>
      <c r="C1285" s="6" t="s">
        <v>538</v>
      </c>
      <c r="D1285" s="6" t="s">
        <v>539</v>
      </c>
      <c r="E1285">
        <f ca="1">IF(COUNTIF(Invoices!K:L,A1285)&lt;&gt;0,IF(COUNTIF(Invoices!K:L,A1285)&lt;&gt;0,SUMIF(Invoices!K:L,A1285,Invoices!L:L)/COUNTIF(Invoices!K:L,A1285),0),IF(COUNTIF(Invoices!M:N,A1285)&lt;&gt;0,IF(COUNTIF(Invoices!M:N,A1285)&lt;&gt;0,SUMIF(Invoices!M:N,A1285,Invoices!N:N)/COUNTIF(Invoices!M:N,A1285),0),IF(COUNTIF(Invoices!O:P,A1285)&lt;&gt;0,IF(COUNTIF(Invoices!O:P,A1285)&lt;&gt;0,SUMIF(Invoices!O:P,A1285,Invoices!P:P)/COUNTIF(Invoices!O:P,A1285),0),IF(COUNTIF(Invoices!Q:R,A1285)&lt;&gt;0,IF(COUNTIF(Invoices!Q:R,A1285)&lt;&gt;0,SUMIF(Invoices!Q:R,A1285,Invoices!R:R)/COUNTIF(Invoices!Q:R,A1285),0),IF(COUNTIF(Invoices!S:T,A1285)&lt;&gt;0,IF(COUNTIF(Invoices!S:T,A1285)&lt;&gt;0,SUMIF(Invoices!S:T,A1285,Invoices!T:T)/COUNTIF(Invoices!S:T,A1285),0),IF(COUNTIF(Invoices!U:V,A1285)&lt;&gt;0,IF(COUNTIF(Invoices!U:V,A1285)&lt;&gt;0,SUMIF(Invoices!U:V,A1285,Invoices!V:V)/COUNTIF(Invoices!U:V,A1285),0),IF(COUNTIF(Invoices!W:X,A1285)&lt;&gt;0,IF(COUNTIF(Invoices!W:X,A1285)&lt;&gt;0,SUMIF(Invoices!W:X,A1285,Invoices!X:X)/COUNTIF(Invoices!W:X,A1285),0),IF(COUNTIF(Invoices!Y:Z,A1285)&lt;&gt;0,IF(COUNTIF(Invoices!Y:Z,A1285)&lt;&gt;0,SUMIF(Invoices!Y:Z,A1285,Invoices!Z:Z)/COUNTIF(Invoices!Y:Z,A1285),0),IF(COUNTIF(Invoices!AA:AB,A1285)&lt;&gt;0,IF(COUNTIF(Invoices!AA:AB,A1285)&lt;&gt;0,SUMIF(Invoices!AA:AB,A1285,Invoices!AB:AB)/COUNTIF(Invoices!AA:AB,A1285),0),IF(COUNTIF(Invoices!AC:AD,A1285)&lt;&gt;0,IF(COUNTIF(Invoices!AC:AD,A1285)&lt;&gt;0,SUMIF(Invoices!AC:AD,A1285,Invoices!AD:AD)/COUNTIF(Invoices!AC:AD,A1285),0),IF(COUNTIF(Invoices!AE:AF,A1285)&lt;&gt;0,IF(COUNTIF(Invoices!AE:AF,A1285)&lt;&gt;0,SUMIF(Invoices!AE:AF,A1285,Invoices!AF:AF)/COUNTIF(Invoices!AE:AF,A1285),0),IF(COUNTIF(Invoices!AG:AH,A1285)&lt;&gt;0,IF(COUNTIF(Invoices!AG:AH,A1285)&lt;&gt;0,SUMIF(Invoices!AG:AH,A1285,Invoices!AH:AH)/COUNTIF(Invoices!AG:AH,A1285),0),IF(COUNTIF(Invoices!AI:AJ,A1285)&lt;&gt;0,IF(COUNTIF(Invoices!AI:AJ,A1285)&lt;&gt;0,SUMIF(Invoices!AI:AJ,A1285,Invoices!AJ:AJ)/COUNTIF(Invoices!AI:AJ,A1285),0),IF(COUNTIF(Invoices!AK:AL,A1285)&lt;&gt;0,IF(COUNTIF(Invoices!AK:AL,A1285)&lt;&gt;0,SUMIF(Invoices!AK:AL,A1285,Invoices!AL:AL)/COUNTIF(Invoices!AK:AL,A1285),0),IF(COUNTIF(Invoices!AM:AN,A1285)&lt;&gt;0,IF(COUNTIF(Invoices!AM:AN,A1285)&lt;&gt;0,SUMIF(Invoices!AM:AN,A1285,Invoices!AN:AN)/COUNTIF(Invoices!AM:AN,A1285),0),"Not Available")))))))))))))))</f>
        <v>0.99</v>
      </c>
    </row>
    <row r="1286" spans="1:5" ht="13" x14ac:dyDescent="0.15">
      <c r="A1286" s="6" t="s">
        <v>2525</v>
      </c>
      <c r="B1286" s="6" t="s">
        <v>663</v>
      </c>
      <c r="C1286" s="6" t="s">
        <v>664</v>
      </c>
      <c r="D1286" s="6" t="s">
        <v>663</v>
      </c>
      <c r="E1286">
        <f ca="1">IF(COUNTIF(Invoices!K:L,A1286)&lt;&gt;0,IF(COUNTIF(Invoices!K:L,A1286)&lt;&gt;0,SUMIF(Invoices!K:L,A1286,Invoices!L:L)/COUNTIF(Invoices!K:L,A1286),0),IF(COUNTIF(Invoices!M:N,A1286)&lt;&gt;0,IF(COUNTIF(Invoices!M:N,A1286)&lt;&gt;0,SUMIF(Invoices!M:N,A1286,Invoices!N:N)/COUNTIF(Invoices!M:N,A1286),0),IF(COUNTIF(Invoices!O:P,A1286)&lt;&gt;0,IF(COUNTIF(Invoices!O:P,A1286)&lt;&gt;0,SUMIF(Invoices!O:P,A1286,Invoices!P:P)/COUNTIF(Invoices!O:P,A1286),0),IF(COUNTIF(Invoices!Q:R,A1286)&lt;&gt;0,IF(COUNTIF(Invoices!Q:R,A1286)&lt;&gt;0,SUMIF(Invoices!Q:R,A1286,Invoices!R:R)/COUNTIF(Invoices!Q:R,A1286),0),IF(COUNTIF(Invoices!S:T,A1286)&lt;&gt;0,IF(COUNTIF(Invoices!S:T,A1286)&lt;&gt;0,SUMIF(Invoices!S:T,A1286,Invoices!T:T)/COUNTIF(Invoices!S:T,A1286),0),IF(COUNTIF(Invoices!U:V,A1286)&lt;&gt;0,IF(COUNTIF(Invoices!U:V,A1286)&lt;&gt;0,SUMIF(Invoices!U:V,A1286,Invoices!V:V)/COUNTIF(Invoices!U:V,A1286),0),IF(COUNTIF(Invoices!W:X,A1286)&lt;&gt;0,IF(COUNTIF(Invoices!W:X,A1286)&lt;&gt;0,SUMIF(Invoices!W:X,A1286,Invoices!X:X)/COUNTIF(Invoices!W:X,A1286),0),IF(COUNTIF(Invoices!Y:Z,A1286)&lt;&gt;0,IF(COUNTIF(Invoices!Y:Z,A1286)&lt;&gt;0,SUMIF(Invoices!Y:Z,A1286,Invoices!Z:Z)/COUNTIF(Invoices!Y:Z,A1286),0),IF(COUNTIF(Invoices!AA:AB,A1286)&lt;&gt;0,IF(COUNTIF(Invoices!AA:AB,A1286)&lt;&gt;0,SUMIF(Invoices!AA:AB,A1286,Invoices!AB:AB)/COUNTIF(Invoices!AA:AB,A1286),0),IF(COUNTIF(Invoices!AC:AD,A1286)&lt;&gt;0,IF(COUNTIF(Invoices!AC:AD,A1286)&lt;&gt;0,SUMIF(Invoices!AC:AD,A1286,Invoices!AD:AD)/COUNTIF(Invoices!AC:AD,A1286),0),IF(COUNTIF(Invoices!AE:AF,A1286)&lt;&gt;0,IF(COUNTIF(Invoices!AE:AF,A1286)&lt;&gt;0,SUMIF(Invoices!AE:AF,A1286,Invoices!AF:AF)/COUNTIF(Invoices!AE:AF,A1286),0),IF(COUNTIF(Invoices!AG:AH,A1286)&lt;&gt;0,IF(COUNTIF(Invoices!AG:AH,A1286)&lt;&gt;0,SUMIF(Invoices!AG:AH,A1286,Invoices!AH:AH)/COUNTIF(Invoices!AG:AH,A1286),0),IF(COUNTIF(Invoices!AI:AJ,A1286)&lt;&gt;0,IF(COUNTIF(Invoices!AI:AJ,A1286)&lt;&gt;0,SUMIF(Invoices!AI:AJ,A1286,Invoices!AJ:AJ)/COUNTIF(Invoices!AI:AJ,A1286),0),IF(COUNTIF(Invoices!AK:AL,A1286)&lt;&gt;0,IF(COUNTIF(Invoices!AK:AL,A1286)&lt;&gt;0,SUMIF(Invoices!AK:AL,A1286,Invoices!AL:AL)/COUNTIF(Invoices!AK:AL,A1286),0),IF(COUNTIF(Invoices!AM:AN,A1286)&lt;&gt;0,IF(COUNTIF(Invoices!AM:AN,A1286)&lt;&gt;0,SUMIF(Invoices!AM:AN,A1286,Invoices!AN:AN)/COUNTIF(Invoices!AM:AN,A1286),0),"Not Available")))))))))))))))</f>
        <v>0.99</v>
      </c>
    </row>
    <row r="1287" spans="1:5" ht="13" x14ac:dyDescent="0.15">
      <c r="A1287" s="6" t="s">
        <v>2526</v>
      </c>
      <c r="B1287" s="6" t="s">
        <v>2527</v>
      </c>
      <c r="C1287" s="6" t="s">
        <v>2528</v>
      </c>
      <c r="D1287" s="6" t="s">
        <v>681</v>
      </c>
      <c r="E1287" t="str">
        <f>IF(COUNTIF(Invoices!K:L,A1287)&lt;&gt;0,IF(COUNTIF(Invoices!K:L,A1287)&lt;&gt;0,SUMIF(Invoices!K:L,A1287,Invoices!L:L)/COUNTIF(Invoices!K:L,A1287),0),IF(COUNTIF(Invoices!M:N,A1287)&lt;&gt;0,IF(COUNTIF(Invoices!M:N,A1287)&lt;&gt;0,SUMIF(Invoices!M:N,A1287,Invoices!N:N)/COUNTIF(Invoices!M:N,A1287),0),IF(COUNTIF(Invoices!O:P,A1287)&lt;&gt;0,IF(COUNTIF(Invoices!O:P,A1287)&lt;&gt;0,SUMIF(Invoices!O:P,A1287,Invoices!P:P)/COUNTIF(Invoices!O:P,A1287),0),IF(COUNTIF(Invoices!Q:R,A1287)&lt;&gt;0,IF(COUNTIF(Invoices!Q:R,A1287)&lt;&gt;0,SUMIF(Invoices!Q:R,A1287,Invoices!R:R)/COUNTIF(Invoices!Q:R,A1287),0),IF(COUNTIF(Invoices!S:T,A1287)&lt;&gt;0,IF(COUNTIF(Invoices!S:T,A1287)&lt;&gt;0,SUMIF(Invoices!S:T,A1287,Invoices!T:T)/COUNTIF(Invoices!S:T,A1287),0),IF(COUNTIF(Invoices!U:V,A1287)&lt;&gt;0,IF(COUNTIF(Invoices!U:V,A1287)&lt;&gt;0,SUMIF(Invoices!U:V,A1287,Invoices!V:V)/COUNTIF(Invoices!U:V,A1287),0),IF(COUNTIF(Invoices!W:X,A1287)&lt;&gt;0,IF(COUNTIF(Invoices!W:X,A1287)&lt;&gt;0,SUMIF(Invoices!W:X,A1287,Invoices!X:X)/COUNTIF(Invoices!W:X,A1287),0),IF(COUNTIF(Invoices!Y:Z,A1287)&lt;&gt;0,IF(COUNTIF(Invoices!Y:Z,A1287)&lt;&gt;0,SUMIF(Invoices!Y:Z,A1287,Invoices!Z:Z)/COUNTIF(Invoices!Y:Z,A1287),0),IF(COUNTIF(Invoices!AA:AB,A1287)&lt;&gt;0,IF(COUNTIF(Invoices!AA:AB,A1287)&lt;&gt;0,SUMIF(Invoices!AA:AB,A1287,Invoices!AB:AB)/COUNTIF(Invoices!AA:AB,A1287),0),IF(COUNTIF(Invoices!AC:AD,A1287)&lt;&gt;0,IF(COUNTIF(Invoices!AC:AD,A1287)&lt;&gt;0,SUMIF(Invoices!AC:AD,A1287,Invoices!AD:AD)/COUNTIF(Invoices!AC:AD,A1287),0),IF(COUNTIF(Invoices!AE:AF,A1287)&lt;&gt;0,IF(COUNTIF(Invoices!AE:AF,A1287)&lt;&gt;0,SUMIF(Invoices!AE:AF,A1287,Invoices!AF:AF)/COUNTIF(Invoices!AE:AF,A1287),0),IF(COUNTIF(Invoices!AG:AH,A1287)&lt;&gt;0,IF(COUNTIF(Invoices!AG:AH,A1287)&lt;&gt;0,SUMIF(Invoices!AG:AH,A1287,Invoices!AH:AH)/COUNTIF(Invoices!AG:AH,A1287),0),IF(COUNTIF(Invoices!AI:AJ,A1287)&lt;&gt;0,IF(COUNTIF(Invoices!AI:AJ,A1287)&lt;&gt;0,SUMIF(Invoices!AI:AJ,A1287,Invoices!AJ:AJ)/COUNTIF(Invoices!AI:AJ,A1287),0),IF(COUNTIF(Invoices!AK:AL,A1287)&lt;&gt;0,IF(COUNTIF(Invoices!AK:AL,A1287)&lt;&gt;0,SUMIF(Invoices!AK:AL,A1287,Invoices!AL:AL)/COUNTIF(Invoices!AK:AL,A1287),0),IF(COUNTIF(Invoices!AM:AN,A1287)&lt;&gt;0,IF(COUNTIF(Invoices!AM:AN,A1287)&lt;&gt;0,SUMIF(Invoices!AM:AN,A1287,Invoices!AN:AN)/COUNTIF(Invoices!AM:AN,A1287),0),"Not Available")))))))))))))))</f>
        <v>Not Available</v>
      </c>
    </row>
    <row r="1288" spans="1:5" ht="13" x14ac:dyDescent="0.15">
      <c r="A1288" s="6" t="s">
        <v>2529</v>
      </c>
      <c r="B1288" s="6" t="s">
        <v>2036</v>
      </c>
      <c r="C1288" s="6" t="s">
        <v>939</v>
      </c>
      <c r="D1288" s="6" t="s">
        <v>940</v>
      </c>
      <c r="E1288" t="str">
        <f>IF(COUNTIF(Invoices!K:L,A1288)&lt;&gt;0,IF(COUNTIF(Invoices!K:L,A1288)&lt;&gt;0,SUMIF(Invoices!K:L,A1288,Invoices!L:L)/COUNTIF(Invoices!K:L,A1288),0),IF(COUNTIF(Invoices!M:N,A1288)&lt;&gt;0,IF(COUNTIF(Invoices!M:N,A1288)&lt;&gt;0,SUMIF(Invoices!M:N,A1288,Invoices!N:N)/COUNTIF(Invoices!M:N,A1288),0),IF(COUNTIF(Invoices!O:P,A1288)&lt;&gt;0,IF(COUNTIF(Invoices!O:P,A1288)&lt;&gt;0,SUMIF(Invoices!O:P,A1288,Invoices!P:P)/COUNTIF(Invoices!O:P,A1288),0),IF(COUNTIF(Invoices!Q:R,A1288)&lt;&gt;0,IF(COUNTIF(Invoices!Q:R,A1288)&lt;&gt;0,SUMIF(Invoices!Q:R,A1288,Invoices!R:R)/COUNTIF(Invoices!Q:R,A1288),0),IF(COUNTIF(Invoices!S:T,A1288)&lt;&gt;0,IF(COUNTIF(Invoices!S:T,A1288)&lt;&gt;0,SUMIF(Invoices!S:T,A1288,Invoices!T:T)/COUNTIF(Invoices!S:T,A1288),0),IF(COUNTIF(Invoices!U:V,A1288)&lt;&gt;0,IF(COUNTIF(Invoices!U:V,A1288)&lt;&gt;0,SUMIF(Invoices!U:V,A1288,Invoices!V:V)/COUNTIF(Invoices!U:V,A1288),0),IF(COUNTIF(Invoices!W:X,A1288)&lt;&gt;0,IF(COUNTIF(Invoices!W:X,A1288)&lt;&gt;0,SUMIF(Invoices!W:X,A1288,Invoices!X:X)/COUNTIF(Invoices!W:X,A1288),0),IF(COUNTIF(Invoices!Y:Z,A1288)&lt;&gt;0,IF(COUNTIF(Invoices!Y:Z,A1288)&lt;&gt;0,SUMIF(Invoices!Y:Z,A1288,Invoices!Z:Z)/COUNTIF(Invoices!Y:Z,A1288),0),IF(COUNTIF(Invoices!AA:AB,A1288)&lt;&gt;0,IF(COUNTIF(Invoices!AA:AB,A1288)&lt;&gt;0,SUMIF(Invoices!AA:AB,A1288,Invoices!AB:AB)/COUNTIF(Invoices!AA:AB,A1288),0),IF(COUNTIF(Invoices!AC:AD,A1288)&lt;&gt;0,IF(COUNTIF(Invoices!AC:AD,A1288)&lt;&gt;0,SUMIF(Invoices!AC:AD,A1288,Invoices!AD:AD)/COUNTIF(Invoices!AC:AD,A1288),0),IF(COUNTIF(Invoices!AE:AF,A1288)&lt;&gt;0,IF(COUNTIF(Invoices!AE:AF,A1288)&lt;&gt;0,SUMIF(Invoices!AE:AF,A1288,Invoices!AF:AF)/COUNTIF(Invoices!AE:AF,A1288),0),IF(COUNTIF(Invoices!AG:AH,A1288)&lt;&gt;0,IF(COUNTIF(Invoices!AG:AH,A1288)&lt;&gt;0,SUMIF(Invoices!AG:AH,A1288,Invoices!AH:AH)/COUNTIF(Invoices!AG:AH,A1288),0),IF(COUNTIF(Invoices!AI:AJ,A1288)&lt;&gt;0,IF(COUNTIF(Invoices!AI:AJ,A1288)&lt;&gt;0,SUMIF(Invoices!AI:AJ,A1288,Invoices!AJ:AJ)/COUNTIF(Invoices!AI:AJ,A1288),0),IF(COUNTIF(Invoices!AK:AL,A1288)&lt;&gt;0,IF(COUNTIF(Invoices!AK:AL,A1288)&lt;&gt;0,SUMIF(Invoices!AK:AL,A1288,Invoices!AL:AL)/COUNTIF(Invoices!AK:AL,A1288),0),IF(COUNTIF(Invoices!AM:AN,A1288)&lt;&gt;0,IF(COUNTIF(Invoices!AM:AN,A1288)&lt;&gt;0,SUMIF(Invoices!AM:AN,A1288,Invoices!AN:AN)/COUNTIF(Invoices!AM:AN,A1288),0),"Not Available")))))))))))))))</f>
        <v>Not Available</v>
      </c>
    </row>
    <row r="1289" spans="1:5" ht="13" x14ac:dyDescent="0.15">
      <c r="A1289" s="6" t="s">
        <v>2530</v>
      </c>
      <c r="C1289" s="6" t="s">
        <v>592</v>
      </c>
      <c r="D1289" s="6" t="s">
        <v>593</v>
      </c>
      <c r="E1289">
        <f ca="1">IF(COUNTIF(Invoices!K:L,A1289)&lt;&gt;0,IF(COUNTIF(Invoices!K:L,A1289)&lt;&gt;0,SUMIF(Invoices!K:L,A1289,Invoices!L:L)/COUNTIF(Invoices!K:L,A1289),0),IF(COUNTIF(Invoices!M:N,A1289)&lt;&gt;0,IF(COUNTIF(Invoices!M:N,A1289)&lt;&gt;0,SUMIF(Invoices!M:N,A1289,Invoices!N:N)/COUNTIF(Invoices!M:N,A1289),0),IF(COUNTIF(Invoices!O:P,A1289)&lt;&gt;0,IF(COUNTIF(Invoices!O:P,A1289)&lt;&gt;0,SUMIF(Invoices!O:P,A1289,Invoices!P:P)/COUNTIF(Invoices!O:P,A1289),0),IF(COUNTIF(Invoices!Q:R,A1289)&lt;&gt;0,IF(COUNTIF(Invoices!Q:R,A1289)&lt;&gt;0,SUMIF(Invoices!Q:R,A1289,Invoices!R:R)/COUNTIF(Invoices!Q:R,A1289),0),IF(COUNTIF(Invoices!S:T,A1289)&lt;&gt;0,IF(COUNTIF(Invoices!S:T,A1289)&lt;&gt;0,SUMIF(Invoices!S:T,A1289,Invoices!T:T)/COUNTIF(Invoices!S:T,A1289),0),IF(COUNTIF(Invoices!U:V,A1289)&lt;&gt;0,IF(COUNTIF(Invoices!U:V,A1289)&lt;&gt;0,SUMIF(Invoices!U:V,A1289,Invoices!V:V)/COUNTIF(Invoices!U:V,A1289),0),IF(COUNTIF(Invoices!W:X,A1289)&lt;&gt;0,IF(COUNTIF(Invoices!W:X,A1289)&lt;&gt;0,SUMIF(Invoices!W:X,A1289,Invoices!X:X)/COUNTIF(Invoices!W:X,A1289),0),IF(COUNTIF(Invoices!Y:Z,A1289)&lt;&gt;0,IF(COUNTIF(Invoices!Y:Z,A1289)&lt;&gt;0,SUMIF(Invoices!Y:Z,A1289,Invoices!Z:Z)/COUNTIF(Invoices!Y:Z,A1289),0),IF(COUNTIF(Invoices!AA:AB,A1289)&lt;&gt;0,IF(COUNTIF(Invoices!AA:AB,A1289)&lt;&gt;0,SUMIF(Invoices!AA:AB,A1289,Invoices!AB:AB)/COUNTIF(Invoices!AA:AB,A1289),0),IF(COUNTIF(Invoices!AC:AD,A1289)&lt;&gt;0,IF(COUNTIF(Invoices!AC:AD,A1289)&lt;&gt;0,SUMIF(Invoices!AC:AD,A1289,Invoices!AD:AD)/COUNTIF(Invoices!AC:AD,A1289),0),IF(COUNTIF(Invoices!AE:AF,A1289)&lt;&gt;0,IF(COUNTIF(Invoices!AE:AF,A1289)&lt;&gt;0,SUMIF(Invoices!AE:AF,A1289,Invoices!AF:AF)/COUNTIF(Invoices!AE:AF,A1289),0),IF(COUNTIF(Invoices!AG:AH,A1289)&lt;&gt;0,IF(COUNTIF(Invoices!AG:AH,A1289)&lt;&gt;0,SUMIF(Invoices!AG:AH,A1289,Invoices!AH:AH)/COUNTIF(Invoices!AG:AH,A1289),0),IF(COUNTIF(Invoices!AI:AJ,A1289)&lt;&gt;0,IF(COUNTIF(Invoices!AI:AJ,A1289)&lt;&gt;0,SUMIF(Invoices!AI:AJ,A1289,Invoices!AJ:AJ)/COUNTIF(Invoices!AI:AJ,A1289),0),IF(COUNTIF(Invoices!AK:AL,A1289)&lt;&gt;0,IF(COUNTIF(Invoices!AK:AL,A1289)&lt;&gt;0,SUMIF(Invoices!AK:AL,A1289,Invoices!AL:AL)/COUNTIF(Invoices!AK:AL,A1289),0),IF(COUNTIF(Invoices!AM:AN,A1289)&lt;&gt;0,IF(COUNTIF(Invoices!AM:AN,A1289)&lt;&gt;0,SUMIF(Invoices!AM:AN,A1289,Invoices!AN:AN)/COUNTIF(Invoices!AM:AN,A1289),0),"Not Available")))))))))))))))</f>
        <v>0.99</v>
      </c>
    </row>
    <row r="1290" spans="1:5" ht="13" x14ac:dyDescent="0.15">
      <c r="A1290" s="6" t="s">
        <v>2531</v>
      </c>
      <c r="C1290" s="6" t="s">
        <v>526</v>
      </c>
      <c r="D1290" s="6" t="s">
        <v>527</v>
      </c>
      <c r="E1290" t="str">
        <f>IF(COUNTIF(Invoices!K:L,A1290)&lt;&gt;0,IF(COUNTIF(Invoices!K:L,A1290)&lt;&gt;0,SUMIF(Invoices!K:L,A1290,Invoices!L:L)/COUNTIF(Invoices!K:L,A1290),0),IF(COUNTIF(Invoices!M:N,A1290)&lt;&gt;0,IF(COUNTIF(Invoices!M:N,A1290)&lt;&gt;0,SUMIF(Invoices!M:N,A1290,Invoices!N:N)/COUNTIF(Invoices!M:N,A1290),0),IF(COUNTIF(Invoices!O:P,A1290)&lt;&gt;0,IF(COUNTIF(Invoices!O:P,A1290)&lt;&gt;0,SUMIF(Invoices!O:P,A1290,Invoices!P:P)/COUNTIF(Invoices!O:P,A1290),0),IF(COUNTIF(Invoices!Q:R,A1290)&lt;&gt;0,IF(COUNTIF(Invoices!Q:R,A1290)&lt;&gt;0,SUMIF(Invoices!Q:R,A1290,Invoices!R:R)/COUNTIF(Invoices!Q:R,A1290),0),IF(COUNTIF(Invoices!S:T,A1290)&lt;&gt;0,IF(COUNTIF(Invoices!S:T,A1290)&lt;&gt;0,SUMIF(Invoices!S:T,A1290,Invoices!T:T)/COUNTIF(Invoices!S:T,A1290),0),IF(COUNTIF(Invoices!U:V,A1290)&lt;&gt;0,IF(COUNTIF(Invoices!U:V,A1290)&lt;&gt;0,SUMIF(Invoices!U:V,A1290,Invoices!V:V)/COUNTIF(Invoices!U:V,A1290),0),IF(COUNTIF(Invoices!W:X,A1290)&lt;&gt;0,IF(COUNTIF(Invoices!W:X,A1290)&lt;&gt;0,SUMIF(Invoices!W:X,A1290,Invoices!X:X)/COUNTIF(Invoices!W:X,A1290),0),IF(COUNTIF(Invoices!Y:Z,A1290)&lt;&gt;0,IF(COUNTIF(Invoices!Y:Z,A1290)&lt;&gt;0,SUMIF(Invoices!Y:Z,A1290,Invoices!Z:Z)/COUNTIF(Invoices!Y:Z,A1290),0),IF(COUNTIF(Invoices!AA:AB,A1290)&lt;&gt;0,IF(COUNTIF(Invoices!AA:AB,A1290)&lt;&gt;0,SUMIF(Invoices!AA:AB,A1290,Invoices!AB:AB)/COUNTIF(Invoices!AA:AB,A1290),0),IF(COUNTIF(Invoices!AC:AD,A1290)&lt;&gt;0,IF(COUNTIF(Invoices!AC:AD,A1290)&lt;&gt;0,SUMIF(Invoices!AC:AD,A1290,Invoices!AD:AD)/COUNTIF(Invoices!AC:AD,A1290),0),IF(COUNTIF(Invoices!AE:AF,A1290)&lt;&gt;0,IF(COUNTIF(Invoices!AE:AF,A1290)&lt;&gt;0,SUMIF(Invoices!AE:AF,A1290,Invoices!AF:AF)/COUNTIF(Invoices!AE:AF,A1290),0),IF(COUNTIF(Invoices!AG:AH,A1290)&lt;&gt;0,IF(COUNTIF(Invoices!AG:AH,A1290)&lt;&gt;0,SUMIF(Invoices!AG:AH,A1290,Invoices!AH:AH)/COUNTIF(Invoices!AG:AH,A1290),0),IF(COUNTIF(Invoices!AI:AJ,A1290)&lt;&gt;0,IF(COUNTIF(Invoices!AI:AJ,A1290)&lt;&gt;0,SUMIF(Invoices!AI:AJ,A1290,Invoices!AJ:AJ)/COUNTIF(Invoices!AI:AJ,A1290),0),IF(COUNTIF(Invoices!AK:AL,A1290)&lt;&gt;0,IF(COUNTIF(Invoices!AK:AL,A1290)&lt;&gt;0,SUMIF(Invoices!AK:AL,A1290,Invoices!AL:AL)/COUNTIF(Invoices!AK:AL,A1290),0),IF(COUNTIF(Invoices!AM:AN,A1290)&lt;&gt;0,IF(COUNTIF(Invoices!AM:AN,A1290)&lt;&gt;0,SUMIF(Invoices!AM:AN,A1290,Invoices!AN:AN)/COUNTIF(Invoices!AM:AN,A1290),0),"Not Available")))))))))))))))</f>
        <v>Not Available</v>
      </c>
    </row>
    <row r="1291" spans="1:5" ht="13" x14ac:dyDescent="0.15">
      <c r="A1291" s="6" t="s">
        <v>2532</v>
      </c>
      <c r="B1291" s="6" t="s">
        <v>1795</v>
      </c>
      <c r="C1291" s="6" t="s">
        <v>533</v>
      </c>
      <c r="D1291" s="6" t="s">
        <v>522</v>
      </c>
      <c r="E1291">
        <f ca="1">IF(COUNTIF(Invoices!K:L,A1291)&lt;&gt;0,IF(COUNTIF(Invoices!K:L,A1291)&lt;&gt;0,SUMIF(Invoices!K:L,A1291,Invoices!L:L)/COUNTIF(Invoices!K:L,A1291),0),IF(COUNTIF(Invoices!M:N,A1291)&lt;&gt;0,IF(COUNTIF(Invoices!M:N,A1291)&lt;&gt;0,SUMIF(Invoices!M:N,A1291,Invoices!N:N)/COUNTIF(Invoices!M:N,A1291),0),IF(COUNTIF(Invoices!O:P,A1291)&lt;&gt;0,IF(COUNTIF(Invoices!O:P,A1291)&lt;&gt;0,SUMIF(Invoices!O:P,A1291,Invoices!P:P)/COUNTIF(Invoices!O:P,A1291),0),IF(COUNTIF(Invoices!Q:R,A1291)&lt;&gt;0,IF(COUNTIF(Invoices!Q:R,A1291)&lt;&gt;0,SUMIF(Invoices!Q:R,A1291,Invoices!R:R)/COUNTIF(Invoices!Q:R,A1291),0),IF(COUNTIF(Invoices!S:T,A1291)&lt;&gt;0,IF(COUNTIF(Invoices!S:T,A1291)&lt;&gt;0,SUMIF(Invoices!S:T,A1291,Invoices!T:T)/COUNTIF(Invoices!S:T,A1291),0),IF(COUNTIF(Invoices!U:V,A1291)&lt;&gt;0,IF(COUNTIF(Invoices!U:V,A1291)&lt;&gt;0,SUMIF(Invoices!U:V,A1291,Invoices!V:V)/COUNTIF(Invoices!U:V,A1291),0),IF(COUNTIF(Invoices!W:X,A1291)&lt;&gt;0,IF(COUNTIF(Invoices!W:X,A1291)&lt;&gt;0,SUMIF(Invoices!W:X,A1291,Invoices!X:X)/COUNTIF(Invoices!W:X,A1291),0),IF(COUNTIF(Invoices!Y:Z,A1291)&lt;&gt;0,IF(COUNTIF(Invoices!Y:Z,A1291)&lt;&gt;0,SUMIF(Invoices!Y:Z,A1291,Invoices!Z:Z)/COUNTIF(Invoices!Y:Z,A1291),0),IF(COUNTIF(Invoices!AA:AB,A1291)&lt;&gt;0,IF(COUNTIF(Invoices!AA:AB,A1291)&lt;&gt;0,SUMIF(Invoices!AA:AB,A1291,Invoices!AB:AB)/COUNTIF(Invoices!AA:AB,A1291),0),IF(COUNTIF(Invoices!AC:AD,A1291)&lt;&gt;0,IF(COUNTIF(Invoices!AC:AD,A1291)&lt;&gt;0,SUMIF(Invoices!AC:AD,A1291,Invoices!AD:AD)/COUNTIF(Invoices!AC:AD,A1291),0),IF(COUNTIF(Invoices!AE:AF,A1291)&lt;&gt;0,IF(COUNTIF(Invoices!AE:AF,A1291)&lt;&gt;0,SUMIF(Invoices!AE:AF,A1291,Invoices!AF:AF)/COUNTIF(Invoices!AE:AF,A1291),0),IF(COUNTIF(Invoices!AG:AH,A1291)&lt;&gt;0,IF(COUNTIF(Invoices!AG:AH,A1291)&lt;&gt;0,SUMIF(Invoices!AG:AH,A1291,Invoices!AH:AH)/COUNTIF(Invoices!AG:AH,A1291),0),IF(COUNTIF(Invoices!AI:AJ,A1291)&lt;&gt;0,IF(COUNTIF(Invoices!AI:AJ,A1291)&lt;&gt;0,SUMIF(Invoices!AI:AJ,A1291,Invoices!AJ:AJ)/COUNTIF(Invoices!AI:AJ,A1291),0),IF(COUNTIF(Invoices!AK:AL,A1291)&lt;&gt;0,IF(COUNTIF(Invoices!AK:AL,A1291)&lt;&gt;0,SUMIF(Invoices!AK:AL,A1291,Invoices!AL:AL)/COUNTIF(Invoices!AK:AL,A1291),0),IF(COUNTIF(Invoices!AM:AN,A1291)&lt;&gt;0,IF(COUNTIF(Invoices!AM:AN,A1291)&lt;&gt;0,SUMIF(Invoices!AM:AN,A1291,Invoices!AN:AN)/COUNTIF(Invoices!AM:AN,A1291),0),"Not Available")))))))))))))))</f>
        <v>0.99</v>
      </c>
    </row>
    <row r="1292" spans="1:5" ht="13" x14ac:dyDescent="0.15">
      <c r="A1292" s="6" t="s">
        <v>2533</v>
      </c>
      <c r="B1292" s="6" t="s">
        <v>1184</v>
      </c>
      <c r="C1292" s="6" t="s">
        <v>1185</v>
      </c>
      <c r="D1292" s="6" t="s">
        <v>962</v>
      </c>
      <c r="E1292" t="str">
        <f>IF(COUNTIF(Invoices!K:L,A1292)&lt;&gt;0,IF(COUNTIF(Invoices!K:L,A1292)&lt;&gt;0,SUMIF(Invoices!K:L,A1292,Invoices!L:L)/COUNTIF(Invoices!K:L,A1292),0),IF(COUNTIF(Invoices!M:N,A1292)&lt;&gt;0,IF(COUNTIF(Invoices!M:N,A1292)&lt;&gt;0,SUMIF(Invoices!M:N,A1292,Invoices!N:N)/COUNTIF(Invoices!M:N,A1292),0),IF(COUNTIF(Invoices!O:P,A1292)&lt;&gt;0,IF(COUNTIF(Invoices!O:P,A1292)&lt;&gt;0,SUMIF(Invoices!O:P,A1292,Invoices!P:P)/COUNTIF(Invoices!O:P,A1292),0),IF(COUNTIF(Invoices!Q:R,A1292)&lt;&gt;0,IF(COUNTIF(Invoices!Q:R,A1292)&lt;&gt;0,SUMIF(Invoices!Q:R,A1292,Invoices!R:R)/COUNTIF(Invoices!Q:R,A1292),0),IF(COUNTIF(Invoices!S:T,A1292)&lt;&gt;0,IF(COUNTIF(Invoices!S:T,A1292)&lt;&gt;0,SUMIF(Invoices!S:T,A1292,Invoices!T:T)/COUNTIF(Invoices!S:T,A1292),0),IF(COUNTIF(Invoices!U:V,A1292)&lt;&gt;0,IF(COUNTIF(Invoices!U:V,A1292)&lt;&gt;0,SUMIF(Invoices!U:V,A1292,Invoices!V:V)/COUNTIF(Invoices!U:V,A1292),0),IF(COUNTIF(Invoices!W:X,A1292)&lt;&gt;0,IF(COUNTIF(Invoices!W:X,A1292)&lt;&gt;0,SUMIF(Invoices!W:X,A1292,Invoices!X:X)/COUNTIF(Invoices!W:X,A1292),0),IF(COUNTIF(Invoices!Y:Z,A1292)&lt;&gt;0,IF(COUNTIF(Invoices!Y:Z,A1292)&lt;&gt;0,SUMIF(Invoices!Y:Z,A1292,Invoices!Z:Z)/COUNTIF(Invoices!Y:Z,A1292),0),IF(COUNTIF(Invoices!AA:AB,A1292)&lt;&gt;0,IF(COUNTIF(Invoices!AA:AB,A1292)&lt;&gt;0,SUMIF(Invoices!AA:AB,A1292,Invoices!AB:AB)/COUNTIF(Invoices!AA:AB,A1292),0),IF(COUNTIF(Invoices!AC:AD,A1292)&lt;&gt;0,IF(COUNTIF(Invoices!AC:AD,A1292)&lt;&gt;0,SUMIF(Invoices!AC:AD,A1292,Invoices!AD:AD)/COUNTIF(Invoices!AC:AD,A1292),0),IF(COUNTIF(Invoices!AE:AF,A1292)&lt;&gt;0,IF(COUNTIF(Invoices!AE:AF,A1292)&lt;&gt;0,SUMIF(Invoices!AE:AF,A1292,Invoices!AF:AF)/COUNTIF(Invoices!AE:AF,A1292),0),IF(COUNTIF(Invoices!AG:AH,A1292)&lt;&gt;0,IF(COUNTIF(Invoices!AG:AH,A1292)&lt;&gt;0,SUMIF(Invoices!AG:AH,A1292,Invoices!AH:AH)/COUNTIF(Invoices!AG:AH,A1292),0),IF(COUNTIF(Invoices!AI:AJ,A1292)&lt;&gt;0,IF(COUNTIF(Invoices!AI:AJ,A1292)&lt;&gt;0,SUMIF(Invoices!AI:AJ,A1292,Invoices!AJ:AJ)/COUNTIF(Invoices!AI:AJ,A1292),0),IF(COUNTIF(Invoices!AK:AL,A1292)&lt;&gt;0,IF(COUNTIF(Invoices!AK:AL,A1292)&lt;&gt;0,SUMIF(Invoices!AK:AL,A1292,Invoices!AL:AL)/COUNTIF(Invoices!AK:AL,A1292),0),IF(COUNTIF(Invoices!AM:AN,A1292)&lt;&gt;0,IF(COUNTIF(Invoices!AM:AN,A1292)&lt;&gt;0,SUMIF(Invoices!AM:AN,A1292,Invoices!AN:AN)/COUNTIF(Invoices!AM:AN,A1292),0),"Not Available")))))))))))))))</f>
        <v>Not Available</v>
      </c>
    </row>
    <row r="1293" spans="1:5" ht="13" x14ac:dyDescent="0.15">
      <c r="A1293" s="6" t="s">
        <v>2534</v>
      </c>
      <c r="B1293" s="6" t="s">
        <v>555</v>
      </c>
      <c r="C1293" s="6" t="s">
        <v>554</v>
      </c>
      <c r="D1293" s="6" t="s">
        <v>555</v>
      </c>
      <c r="E1293" t="str">
        <f>IF(COUNTIF(Invoices!K:L,A1293)&lt;&gt;0,IF(COUNTIF(Invoices!K:L,A1293)&lt;&gt;0,SUMIF(Invoices!K:L,A1293,Invoices!L:L)/COUNTIF(Invoices!K:L,A1293),0),IF(COUNTIF(Invoices!M:N,A1293)&lt;&gt;0,IF(COUNTIF(Invoices!M:N,A1293)&lt;&gt;0,SUMIF(Invoices!M:N,A1293,Invoices!N:N)/COUNTIF(Invoices!M:N,A1293),0),IF(COUNTIF(Invoices!O:P,A1293)&lt;&gt;0,IF(COUNTIF(Invoices!O:P,A1293)&lt;&gt;0,SUMIF(Invoices!O:P,A1293,Invoices!P:P)/COUNTIF(Invoices!O:P,A1293),0),IF(COUNTIF(Invoices!Q:R,A1293)&lt;&gt;0,IF(COUNTIF(Invoices!Q:R,A1293)&lt;&gt;0,SUMIF(Invoices!Q:R,A1293,Invoices!R:R)/COUNTIF(Invoices!Q:R,A1293),0),IF(COUNTIF(Invoices!S:T,A1293)&lt;&gt;0,IF(COUNTIF(Invoices!S:T,A1293)&lt;&gt;0,SUMIF(Invoices!S:T,A1293,Invoices!T:T)/COUNTIF(Invoices!S:T,A1293),0),IF(COUNTIF(Invoices!U:V,A1293)&lt;&gt;0,IF(COUNTIF(Invoices!U:V,A1293)&lt;&gt;0,SUMIF(Invoices!U:V,A1293,Invoices!V:V)/COUNTIF(Invoices!U:V,A1293),0),IF(COUNTIF(Invoices!W:X,A1293)&lt;&gt;0,IF(COUNTIF(Invoices!W:X,A1293)&lt;&gt;0,SUMIF(Invoices!W:X,A1293,Invoices!X:X)/COUNTIF(Invoices!W:X,A1293),0),IF(COUNTIF(Invoices!Y:Z,A1293)&lt;&gt;0,IF(COUNTIF(Invoices!Y:Z,A1293)&lt;&gt;0,SUMIF(Invoices!Y:Z,A1293,Invoices!Z:Z)/COUNTIF(Invoices!Y:Z,A1293),0),IF(COUNTIF(Invoices!AA:AB,A1293)&lt;&gt;0,IF(COUNTIF(Invoices!AA:AB,A1293)&lt;&gt;0,SUMIF(Invoices!AA:AB,A1293,Invoices!AB:AB)/COUNTIF(Invoices!AA:AB,A1293),0),IF(COUNTIF(Invoices!AC:AD,A1293)&lt;&gt;0,IF(COUNTIF(Invoices!AC:AD,A1293)&lt;&gt;0,SUMIF(Invoices!AC:AD,A1293,Invoices!AD:AD)/COUNTIF(Invoices!AC:AD,A1293),0),IF(COUNTIF(Invoices!AE:AF,A1293)&lt;&gt;0,IF(COUNTIF(Invoices!AE:AF,A1293)&lt;&gt;0,SUMIF(Invoices!AE:AF,A1293,Invoices!AF:AF)/COUNTIF(Invoices!AE:AF,A1293),0),IF(COUNTIF(Invoices!AG:AH,A1293)&lt;&gt;0,IF(COUNTIF(Invoices!AG:AH,A1293)&lt;&gt;0,SUMIF(Invoices!AG:AH,A1293,Invoices!AH:AH)/COUNTIF(Invoices!AG:AH,A1293),0),IF(COUNTIF(Invoices!AI:AJ,A1293)&lt;&gt;0,IF(COUNTIF(Invoices!AI:AJ,A1293)&lt;&gt;0,SUMIF(Invoices!AI:AJ,A1293,Invoices!AJ:AJ)/COUNTIF(Invoices!AI:AJ,A1293),0),IF(COUNTIF(Invoices!AK:AL,A1293)&lt;&gt;0,IF(COUNTIF(Invoices!AK:AL,A1293)&lt;&gt;0,SUMIF(Invoices!AK:AL,A1293,Invoices!AL:AL)/COUNTIF(Invoices!AK:AL,A1293),0),IF(COUNTIF(Invoices!AM:AN,A1293)&lt;&gt;0,IF(COUNTIF(Invoices!AM:AN,A1293)&lt;&gt;0,SUMIF(Invoices!AM:AN,A1293,Invoices!AN:AN)/COUNTIF(Invoices!AM:AN,A1293),0),"Not Available")))))))))))))))</f>
        <v>Not Available</v>
      </c>
    </row>
    <row r="1294" spans="1:5" ht="13" x14ac:dyDescent="0.15">
      <c r="A1294" s="6" t="s">
        <v>2535</v>
      </c>
      <c r="B1294" s="6" t="s">
        <v>2536</v>
      </c>
      <c r="C1294" s="6" t="s">
        <v>2522</v>
      </c>
      <c r="D1294" s="6" t="s">
        <v>681</v>
      </c>
      <c r="E1294" t="str">
        <f>IF(COUNTIF(Invoices!K:L,A1294)&lt;&gt;0,IF(COUNTIF(Invoices!K:L,A1294)&lt;&gt;0,SUMIF(Invoices!K:L,A1294,Invoices!L:L)/COUNTIF(Invoices!K:L,A1294),0),IF(COUNTIF(Invoices!M:N,A1294)&lt;&gt;0,IF(COUNTIF(Invoices!M:N,A1294)&lt;&gt;0,SUMIF(Invoices!M:N,A1294,Invoices!N:N)/COUNTIF(Invoices!M:N,A1294),0),IF(COUNTIF(Invoices!O:P,A1294)&lt;&gt;0,IF(COUNTIF(Invoices!O:P,A1294)&lt;&gt;0,SUMIF(Invoices!O:P,A1294,Invoices!P:P)/COUNTIF(Invoices!O:P,A1294),0),IF(COUNTIF(Invoices!Q:R,A1294)&lt;&gt;0,IF(COUNTIF(Invoices!Q:R,A1294)&lt;&gt;0,SUMIF(Invoices!Q:R,A1294,Invoices!R:R)/COUNTIF(Invoices!Q:R,A1294),0),IF(COUNTIF(Invoices!S:T,A1294)&lt;&gt;0,IF(COUNTIF(Invoices!S:T,A1294)&lt;&gt;0,SUMIF(Invoices!S:T,A1294,Invoices!T:T)/COUNTIF(Invoices!S:T,A1294),0),IF(COUNTIF(Invoices!U:V,A1294)&lt;&gt;0,IF(COUNTIF(Invoices!U:V,A1294)&lt;&gt;0,SUMIF(Invoices!U:V,A1294,Invoices!V:V)/COUNTIF(Invoices!U:V,A1294),0),IF(COUNTIF(Invoices!W:X,A1294)&lt;&gt;0,IF(COUNTIF(Invoices!W:X,A1294)&lt;&gt;0,SUMIF(Invoices!W:X,A1294,Invoices!X:X)/COUNTIF(Invoices!W:X,A1294),0),IF(COUNTIF(Invoices!Y:Z,A1294)&lt;&gt;0,IF(COUNTIF(Invoices!Y:Z,A1294)&lt;&gt;0,SUMIF(Invoices!Y:Z,A1294,Invoices!Z:Z)/COUNTIF(Invoices!Y:Z,A1294),0),IF(COUNTIF(Invoices!AA:AB,A1294)&lt;&gt;0,IF(COUNTIF(Invoices!AA:AB,A1294)&lt;&gt;0,SUMIF(Invoices!AA:AB,A1294,Invoices!AB:AB)/COUNTIF(Invoices!AA:AB,A1294),0),IF(COUNTIF(Invoices!AC:AD,A1294)&lt;&gt;0,IF(COUNTIF(Invoices!AC:AD,A1294)&lt;&gt;0,SUMIF(Invoices!AC:AD,A1294,Invoices!AD:AD)/COUNTIF(Invoices!AC:AD,A1294),0),IF(COUNTIF(Invoices!AE:AF,A1294)&lt;&gt;0,IF(COUNTIF(Invoices!AE:AF,A1294)&lt;&gt;0,SUMIF(Invoices!AE:AF,A1294,Invoices!AF:AF)/COUNTIF(Invoices!AE:AF,A1294),0),IF(COUNTIF(Invoices!AG:AH,A1294)&lt;&gt;0,IF(COUNTIF(Invoices!AG:AH,A1294)&lt;&gt;0,SUMIF(Invoices!AG:AH,A1294,Invoices!AH:AH)/COUNTIF(Invoices!AG:AH,A1294),0),IF(COUNTIF(Invoices!AI:AJ,A1294)&lt;&gt;0,IF(COUNTIF(Invoices!AI:AJ,A1294)&lt;&gt;0,SUMIF(Invoices!AI:AJ,A1294,Invoices!AJ:AJ)/COUNTIF(Invoices!AI:AJ,A1294),0),IF(COUNTIF(Invoices!AK:AL,A1294)&lt;&gt;0,IF(COUNTIF(Invoices!AK:AL,A1294)&lt;&gt;0,SUMIF(Invoices!AK:AL,A1294,Invoices!AL:AL)/COUNTIF(Invoices!AK:AL,A1294),0),IF(COUNTIF(Invoices!AM:AN,A1294)&lt;&gt;0,IF(COUNTIF(Invoices!AM:AN,A1294)&lt;&gt;0,SUMIF(Invoices!AM:AN,A1294,Invoices!AN:AN)/COUNTIF(Invoices!AM:AN,A1294),0),"Not Available")))))))))))))))</f>
        <v>Not Available</v>
      </c>
    </row>
    <row r="1295" spans="1:5" ht="13" x14ac:dyDescent="0.15">
      <c r="A1295" s="6" t="s">
        <v>2537</v>
      </c>
      <c r="B1295" s="6" t="s">
        <v>2538</v>
      </c>
      <c r="C1295" s="6" t="s">
        <v>735</v>
      </c>
      <c r="D1295" s="6" t="s">
        <v>736</v>
      </c>
      <c r="E1295" t="str">
        <f>IF(COUNTIF(Invoices!K:L,A1295)&lt;&gt;0,IF(COUNTIF(Invoices!K:L,A1295)&lt;&gt;0,SUMIF(Invoices!K:L,A1295,Invoices!L:L)/COUNTIF(Invoices!K:L,A1295),0),IF(COUNTIF(Invoices!M:N,A1295)&lt;&gt;0,IF(COUNTIF(Invoices!M:N,A1295)&lt;&gt;0,SUMIF(Invoices!M:N,A1295,Invoices!N:N)/COUNTIF(Invoices!M:N,A1295),0),IF(COUNTIF(Invoices!O:P,A1295)&lt;&gt;0,IF(COUNTIF(Invoices!O:P,A1295)&lt;&gt;0,SUMIF(Invoices!O:P,A1295,Invoices!P:P)/COUNTIF(Invoices!O:P,A1295),0),IF(COUNTIF(Invoices!Q:R,A1295)&lt;&gt;0,IF(COUNTIF(Invoices!Q:R,A1295)&lt;&gt;0,SUMIF(Invoices!Q:R,A1295,Invoices!R:R)/COUNTIF(Invoices!Q:R,A1295),0),IF(COUNTIF(Invoices!S:T,A1295)&lt;&gt;0,IF(COUNTIF(Invoices!S:T,A1295)&lt;&gt;0,SUMIF(Invoices!S:T,A1295,Invoices!T:T)/COUNTIF(Invoices!S:T,A1295),0),IF(COUNTIF(Invoices!U:V,A1295)&lt;&gt;0,IF(COUNTIF(Invoices!U:V,A1295)&lt;&gt;0,SUMIF(Invoices!U:V,A1295,Invoices!V:V)/COUNTIF(Invoices!U:V,A1295),0),IF(COUNTIF(Invoices!W:X,A1295)&lt;&gt;0,IF(COUNTIF(Invoices!W:X,A1295)&lt;&gt;0,SUMIF(Invoices!W:X,A1295,Invoices!X:X)/COUNTIF(Invoices!W:X,A1295),0),IF(COUNTIF(Invoices!Y:Z,A1295)&lt;&gt;0,IF(COUNTIF(Invoices!Y:Z,A1295)&lt;&gt;0,SUMIF(Invoices!Y:Z,A1295,Invoices!Z:Z)/COUNTIF(Invoices!Y:Z,A1295),0),IF(COUNTIF(Invoices!AA:AB,A1295)&lt;&gt;0,IF(COUNTIF(Invoices!AA:AB,A1295)&lt;&gt;0,SUMIF(Invoices!AA:AB,A1295,Invoices!AB:AB)/COUNTIF(Invoices!AA:AB,A1295),0),IF(COUNTIF(Invoices!AC:AD,A1295)&lt;&gt;0,IF(COUNTIF(Invoices!AC:AD,A1295)&lt;&gt;0,SUMIF(Invoices!AC:AD,A1295,Invoices!AD:AD)/COUNTIF(Invoices!AC:AD,A1295),0),IF(COUNTIF(Invoices!AE:AF,A1295)&lt;&gt;0,IF(COUNTIF(Invoices!AE:AF,A1295)&lt;&gt;0,SUMIF(Invoices!AE:AF,A1295,Invoices!AF:AF)/COUNTIF(Invoices!AE:AF,A1295),0),IF(COUNTIF(Invoices!AG:AH,A1295)&lt;&gt;0,IF(COUNTIF(Invoices!AG:AH,A1295)&lt;&gt;0,SUMIF(Invoices!AG:AH,A1295,Invoices!AH:AH)/COUNTIF(Invoices!AG:AH,A1295),0),IF(COUNTIF(Invoices!AI:AJ,A1295)&lt;&gt;0,IF(COUNTIF(Invoices!AI:AJ,A1295)&lt;&gt;0,SUMIF(Invoices!AI:AJ,A1295,Invoices!AJ:AJ)/COUNTIF(Invoices!AI:AJ,A1295),0),IF(COUNTIF(Invoices!AK:AL,A1295)&lt;&gt;0,IF(COUNTIF(Invoices!AK:AL,A1295)&lt;&gt;0,SUMIF(Invoices!AK:AL,A1295,Invoices!AL:AL)/COUNTIF(Invoices!AK:AL,A1295),0),IF(COUNTIF(Invoices!AM:AN,A1295)&lt;&gt;0,IF(COUNTIF(Invoices!AM:AN,A1295)&lt;&gt;0,SUMIF(Invoices!AM:AN,A1295,Invoices!AN:AN)/COUNTIF(Invoices!AM:AN,A1295),0),"Not Available")))))))))))))))</f>
        <v>Not Available</v>
      </c>
    </row>
    <row r="1296" spans="1:5" ht="13" x14ac:dyDescent="0.15">
      <c r="A1296" s="6" t="s">
        <v>2539</v>
      </c>
      <c r="B1296" s="6" t="s">
        <v>961</v>
      </c>
      <c r="C1296" s="6" t="s">
        <v>960</v>
      </c>
      <c r="D1296" s="6" t="s">
        <v>962</v>
      </c>
      <c r="E1296">
        <f ca="1">IF(COUNTIF(Invoices!K:L,A1296)&lt;&gt;0,IF(COUNTIF(Invoices!K:L,A1296)&lt;&gt;0,SUMIF(Invoices!K:L,A1296,Invoices!L:L)/COUNTIF(Invoices!K:L,A1296),0),IF(COUNTIF(Invoices!M:N,A1296)&lt;&gt;0,IF(COUNTIF(Invoices!M:N,A1296)&lt;&gt;0,SUMIF(Invoices!M:N,A1296,Invoices!N:N)/COUNTIF(Invoices!M:N,A1296),0),IF(COUNTIF(Invoices!O:P,A1296)&lt;&gt;0,IF(COUNTIF(Invoices!O:P,A1296)&lt;&gt;0,SUMIF(Invoices!O:P,A1296,Invoices!P:P)/COUNTIF(Invoices!O:P,A1296),0),IF(COUNTIF(Invoices!Q:R,A1296)&lt;&gt;0,IF(COUNTIF(Invoices!Q:R,A1296)&lt;&gt;0,SUMIF(Invoices!Q:R,A1296,Invoices!R:R)/COUNTIF(Invoices!Q:R,A1296),0),IF(COUNTIF(Invoices!S:T,A1296)&lt;&gt;0,IF(COUNTIF(Invoices!S:T,A1296)&lt;&gt;0,SUMIF(Invoices!S:T,A1296,Invoices!T:T)/COUNTIF(Invoices!S:T,A1296),0),IF(COUNTIF(Invoices!U:V,A1296)&lt;&gt;0,IF(COUNTIF(Invoices!U:V,A1296)&lt;&gt;0,SUMIF(Invoices!U:V,A1296,Invoices!V:V)/COUNTIF(Invoices!U:V,A1296),0),IF(COUNTIF(Invoices!W:X,A1296)&lt;&gt;0,IF(COUNTIF(Invoices!W:X,A1296)&lt;&gt;0,SUMIF(Invoices!W:X,A1296,Invoices!X:X)/COUNTIF(Invoices!W:X,A1296),0),IF(COUNTIF(Invoices!Y:Z,A1296)&lt;&gt;0,IF(COUNTIF(Invoices!Y:Z,A1296)&lt;&gt;0,SUMIF(Invoices!Y:Z,A1296,Invoices!Z:Z)/COUNTIF(Invoices!Y:Z,A1296),0),IF(COUNTIF(Invoices!AA:AB,A1296)&lt;&gt;0,IF(COUNTIF(Invoices!AA:AB,A1296)&lt;&gt;0,SUMIF(Invoices!AA:AB,A1296,Invoices!AB:AB)/COUNTIF(Invoices!AA:AB,A1296),0),IF(COUNTIF(Invoices!AC:AD,A1296)&lt;&gt;0,IF(COUNTIF(Invoices!AC:AD,A1296)&lt;&gt;0,SUMIF(Invoices!AC:AD,A1296,Invoices!AD:AD)/COUNTIF(Invoices!AC:AD,A1296),0),IF(COUNTIF(Invoices!AE:AF,A1296)&lt;&gt;0,IF(COUNTIF(Invoices!AE:AF,A1296)&lt;&gt;0,SUMIF(Invoices!AE:AF,A1296,Invoices!AF:AF)/COUNTIF(Invoices!AE:AF,A1296),0),IF(COUNTIF(Invoices!AG:AH,A1296)&lt;&gt;0,IF(COUNTIF(Invoices!AG:AH,A1296)&lt;&gt;0,SUMIF(Invoices!AG:AH,A1296,Invoices!AH:AH)/COUNTIF(Invoices!AG:AH,A1296),0),IF(COUNTIF(Invoices!AI:AJ,A1296)&lt;&gt;0,IF(COUNTIF(Invoices!AI:AJ,A1296)&lt;&gt;0,SUMIF(Invoices!AI:AJ,A1296,Invoices!AJ:AJ)/COUNTIF(Invoices!AI:AJ,A1296),0),IF(COUNTIF(Invoices!AK:AL,A1296)&lt;&gt;0,IF(COUNTIF(Invoices!AK:AL,A1296)&lt;&gt;0,SUMIF(Invoices!AK:AL,A1296,Invoices!AL:AL)/COUNTIF(Invoices!AK:AL,A1296),0),IF(COUNTIF(Invoices!AM:AN,A1296)&lt;&gt;0,IF(COUNTIF(Invoices!AM:AN,A1296)&lt;&gt;0,SUMIF(Invoices!AM:AN,A1296,Invoices!AN:AN)/COUNTIF(Invoices!AM:AN,A1296),0),"Not Available")))))))))))))))</f>
        <v>0.99</v>
      </c>
    </row>
    <row r="1297" spans="1:5" ht="13" x14ac:dyDescent="0.15">
      <c r="A1297" s="6" t="s">
        <v>2540</v>
      </c>
      <c r="B1297" s="6" t="s">
        <v>1981</v>
      </c>
      <c r="C1297" s="6" t="s">
        <v>1982</v>
      </c>
      <c r="D1297" s="6" t="s">
        <v>522</v>
      </c>
      <c r="E1297">
        <f ca="1">IF(COUNTIF(Invoices!K:L,A1297)&lt;&gt;0,IF(COUNTIF(Invoices!K:L,A1297)&lt;&gt;0,SUMIF(Invoices!K:L,A1297,Invoices!L:L)/COUNTIF(Invoices!K:L,A1297),0),IF(COUNTIF(Invoices!M:N,A1297)&lt;&gt;0,IF(COUNTIF(Invoices!M:N,A1297)&lt;&gt;0,SUMIF(Invoices!M:N,A1297,Invoices!N:N)/COUNTIF(Invoices!M:N,A1297),0),IF(COUNTIF(Invoices!O:P,A1297)&lt;&gt;0,IF(COUNTIF(Invoices!O:P,A1297)&lt;&gt;0,SUMIF(Invoices!O:P,A1297,Invoices!P:P)/COUNTIF(Invoices!O:P,A1297),0),IF(COUNTIF(Invoices!Q:R,A1297)&lt;&gt;0,IF(COUNTIF(Invoices!Q:R,A1297)&lt;&gt;0,SUMIF(Invoices!Q:R,A1297,Invoices!R:R)/COUNTIF(Invoices!Q:R,A1297),0),IF(COUNTIF(Invoices!S:T,A1297)&lt;&gt;0,IF(COUNTIF(Invoices!S:T,A1297)&lt;&gt;0,SUMIF(Invoices!S:T,A1297,Invoices!T:T)/COUNTIF(Invoices!S:T,A1297),0),IF(COUNTIF(Invoices!U:V,A1297)&lt;&gt;0,IF(COUNTIF(Invoices!U:V,A1297)&lt;&gt;0,SUMIF(Invoices!U:V,A1297,Invoices!V:V)/COUNTIF(Invoices!U:V,A1297),0),IF(COUNTIF(Invoices!W:X,A1297)&lt;&gt;0,IF(COUNTIF(Invoices!W:X,A1297)&lt;&gt;0,SUMIF(Invoices!W:X,A1297,Invoices!X:X)/COUNTIF(Invoices!W:X,A1297),0),IF(COUNTIF(Invoices!Y:Z,A1297)&lt;&gt;0,IF(COUNTIF(Invoices!Y:Z,A1297)&lt;&gt;0,SUMIF(Invoices!Y:Z,A1297,Invoices!Z:Z)/COUNTIF(Invoices!Y:Z,A1297),0),IF(COUNTIF(Invoices!AA:AB,A1297)&lt;&gt;0,IF(COUNTIF(Invoices!AA:AB,A1297)&lt;&gt;0,SUMIF(Invoices!AA:AB,A1297,Invoices!AB:AB)/COUNTIF(Invoices!AA:AB,A1297),0),IF(COUNTIF(Invoices!AC:AD,A1297)&lt;&gt;0,IF(COUNTIF(Invoices!AC:AD,A1297)&lt;&gt;0,SUMIF(Invoices!AC:AD,A1297,Invoices!AD:AD)/COUNTIF(Invoices!AC:AD,A1297),0),IF(COUNTIF(Invoices!AE:AF,A1297)&lt;&gt;0,IF(COUNTIF(Invoices!AE:AF,A1297)&lt;&gt;0,SUMIF(Invoices!AE:AF,A1297,Invoices!AF:AF)/COUNTIF(Invoices!AE:AF,A1297),0),IF(COUNTIF(Invoices!AG:AH,A1297)&lt;&gt;0,IF(COUNTIF(Invoices!AG:AH,A1297)&lt;&gt;0,SUMIF(Invoices!AG:AH,A1297,Invoices!AH:AH)/COUNTIF(Invoices!AG:AH,A1297),0),IF(COUNTIF(Invoices!AI:AJ,A1297)&lt;&gt;0,IF(COUNTIF(Invoices!AI:AJ,A1297)&lt;&gt;0,SUMIF(Invoices!AI:AJ,A1297,Invoices!AJ:AJ)/COUNTIF(Invoices!AI:AJ,A1297),0),IF(COUNTIF(Invoices!AK:AL,A1297)&lt;&gt;0,IF(COUNTIF(Invoices!AK:AL,A1297)&lt;&gt;0,SUMIF(Invoices!AK:AL,A1297,Invoices!AL:AL)/COUNTIF(Invoices!AK:AL,A1297),0),IF(COUNTIF(Invoices!AM:AN,A1297)&lt;&gt;0,IF(COUNTIF(Invoices!AM:AN,A1297)&lt;&gt;0,SUMIF(Invoices!AM:AN,A1297,Invoices!AN:AN)/COUNTIF(Invoices!AM:AN,A1297),0),"Not Available")))))))))))))))</f>
        <v>0.99</v>
      </c>
    </row>
    <row r="1298" spans="1:5" ht="13" x14ac:dyDescent="0.15">
      <c r="A1298" s="6" t="s">
        <v>2541</v>
      </c>
      <c r="B1298" s="6" t="s">
        <v>2542</v>
      </c>
      <c r="C1298" s="6" t="s">
        <v>2522</v>
      </c>
      <c r="D1298" s="6" t="s">
        <v>681</v>
      </c>
      <c r="E1298" t="str">
        <f>IF(COUNTIF(Invoices!K:L,A1298)&lt;&gt;0,IF(COUNTIF(Invoices!K:L,A1298)&lt;&gt;0,SUMIF(Invoices!K:L,A1298,Invoices!L:L)/COUNTIF(Invoices!K:L,A1298),0),IF(COUNTIF(Invoices!M:N,A1298)&lt;&gt;0,IF(COUNTIF(Invoices!M:N,A1298)&lt;&gt;0,SUMIF(Invoices!M:N,A1298,Invoices!N:N)/COUNTIF(Invoices!M:N,A1298),0),IF(COUNTIF(Invoices!O:P,A1298)&lt;&gt;0,IF(COUNTIF(Invoices!O:P,A1298)&lt;&gt;0,SUMIF(Invoices!O:P,A1298,Invoices!P:P)/COUNTIF(Invoices!O:P,A1298),0),IF(COUNTIF(Invoices!Q:R,A1298)&lt;&gt;0,IF(COUNTIF(Invoices!Q:R,A1298)&lt;&gt;0,SUMIF(Invoices!Q:R,A1298,Invoices!R:R)/COUNTIF(Invoices!Q:R,A1298),0),IF(COUNTIF(Invoices!S:T,A1298)&lt;&gt;0,IF(COUNTIF(Invoices!S:T,A1298)&lt;&gt;0,SUMIF(Invoices!S:T,A1298,Invoices!T:T)/COUNTIF(Invoices!S:T,A1298),0),IF(COUNTIF(Invoices!U:V,A1298)&lt;&gt;0,IF(COUNTIF(Invoices!U:V,A1298)&lt;&gt;0,SUMIF(Invoices!U:V,A1298,Invoices!V:V)/COUNTIF(Invoices!U:V,A1298),0),IF(COUNTIF(Invoices!W:X,A1298)&lt;&gt;0,IF(COUNTIF(Invoices!W:X,A1298)&lt;&gt;0,SUMIF(Invoices!W:X,A1298,Invoices!X:X)/COUNTIF(Invoices!W:X,A1298),0),IF(COUNTIF(Invoices!Y:Z,A1298)&lt;&gt;0,IF(COUNTIF(Invoices!Y:Z,A1298)&lt;&gt;0,SUMIF(Invoices!Y:Z,A1298,Invoices!Z:Z)/COUNTIF(Invoices!Y:Z,A1298),0),IF(COUNTIF(Invoices!AA:AB,A1298)&lt;&gt;0,IF(COUNTIF(Invoices!AA:AB,A1298)&lt;&gt;0,SUMIF(Invoices!AA:AB,A1298,Invoices!AB:AB)/COUNTIF(Invoices!AA:AB,A1298),0),IF(COUNTIF(Invoices!AC:AD,A1298)&lt;&gt;0,IF(COUNTIF(Invoices!AC:AD,A1298)&lt;&gt;0,SUMIF(Invoices!AC:AD,A1298,Invoices!AD:AD)/COUNTIF(Invoices!AC:AD,A1298),0),IF(COUNTIF(Invoices!AE:AF,A1298)&lt;&gt;0,IF(COUNTIF(Invoices!AE:AF,A1298)&lt;&gt;0,SUMIF(Invoices!AE:AF,A1298,Invoices!AF:AF)/COUNTIF(Invoices!AE:AF,A1298),0),IF(COUNTIF(Invoices!AG:AH,A1298)&lt;&gt;0,IF(COUNTIF(Invoices!AG:AH,A1298)&lt;&gt;0,SUMIF(Invoices!AG:AH,A1298,Invoices!AH:AH)/COUNTIF(Invoices!AG:AH,A1298),0),IF(COUNTIF(Invoices!AI:AJ,A1298)&lt;&gt;0,IF(COUNTIF(Invoices!AI:AJ,A1298)&lt;&gt;0,SUMIF(Invoices!AI:AJ,A1298,Invoices!AJ:AJ)/COUNTIF(Invoices!AI:AJ,A1298),0),IF(COUNTIF(Invoices!AK:AL,A1298)&lt;&gt;0,IF(COUNTIF(Invoices!AK:AL,A1298)&lt;&gt;0,SUMIF(Invoices!AK:AL,A1298,Invoices!AL:AL)/COUNTIF(Invoices!AK:AL,A1298),0),IF(COUNTIF(Invoices!AM:AN,A1298)&lt;&gt;0,IF(COUNTIF(Invoices!AM:AN,A1298)&lt;&gt;0,SUMIF(Invoices!AM:AN,A1298,Invoices!AN:AN)/COUNTIF(Invoices!AM:AN,A1298),0),"Not Available")))))))))))))))</f>
        <v>Not Available</v>
      </c>
    </row>
    <row r="1299" spans="1:5" ht="13" x14ac:dyDescent="0.15">
      <c r="A1299" s="6" t="s">
        <v>2543</v>
      </c>
      <c r="B1299" s="6" t="s">
        <v>2544</v>
      </c>
      <c r="C1299" s="6" t="s">
        <v>2195</v>
      </c>
      <c r="D1299" s="6" t="s">
        <v>574</v>
      </c>
      <c r="E1299">
        <f ca="1">IF(COUNTIF(Invoices!K:L,A1299)&lt;&gt;0,IF(COUNTIF(Invoices!K:L,A1299)&lt;&gt;0,SUMIF(Invoices!K:L,A1299,Invoices!L:L)/COUNTIF(Invoices!K:L,A1299),0),IF(COUNTIF(Invoices!M:N,A1299)&lt;&gt;0,IF(COUNTIF(Invoices!M:N,A1299)&lt;&gt;0,SUMIF(Invoices!M:N,A1299,Invoices!N:N)/COUNTIF(Invoices!M:N,A1299),0),IF(COUNTIF(Invoices!O:P,A1299)&lt;&gt;0,IF(COUNTIF(Invoices!O:P,A1299)&lt;&gt;0,SUMIF(Invoices!O:P,A1299,Invoices!P:P)/COUNTIF(Invoices!O:P,A1299),0),IF(COUNTIF(Invoices!Q:R,A1299)&lt;&gt;0,IF(COUNTIF(Invoices!Q:R,A1299)&lt;&gt;0,SUMIF(Invoices!Q:R,A1299,Invoices!R:R)/COUNTIF(Invoices!Q:R,A1299),0),IF(COUNTIF(Invoices!S:T,A1299)&lt;&gt;0,IF(COUNTIF(Invoices!S:T,A1299)&lt;&gt;0,SUMIF(Invoices!S:T,A1299,Invoices!T:T)/COUNTIF(Invoices!S:T,A1299),0),IF(COUNTIF(Invoices!U:V,A1299)&lt;&gt;0,IF(COUNTIF(Invoices!U:V,A1299)&lt;&gt;0,SUMIF(Invoices!U:V,A1299,Invoices!V:V)/COUNTIF(Invoices!U:V,A1299),0),IF(COUNTIF(Invoices!W:X,A1299)&lt;&gt;0,IF(COUNTIF(Invoices!W:X,A1299)&lt;&gt;0,SUMIF(Invoices!W:X,A1299,Invoices!X:X)/COUNTIF(Invoices!W:X,A1299),0),IF(COUNTIF(Invoices!Y:Z,A1299)&lt;&gt;0,IF(COUNTIF(Invoices!Y:Z,A1299)&lt;&gt;0,SUMIF(Invoices!Y:Z,A1299,Invoices!Z:Z)/COUNTIF(Invoices!Y:Z,A1299),0),IF(COUNTIF(Invoices!AA:AB,A1299)&lt;&gt;0,IF(COUNTIF(Invoices!AA:AB,A1299)&lt;&gt;0,SUMIF(Invoices!AA:AB,A1299,Invoices!AB:AB)/COUNTIF(Invoices!AA:AB,A1299),0),IF(COUNTIF(Invoices!AC:AD,A1299)&lt;&gt;0,IF(COUNTIF(Invoices!AC:AD,A1299)&lt;&gt;0,SUMIF(Invoices!AC:AD,A1299,Invoices!AD:AD)/COUNTIF(Invoices!AC:AD,A1299),0),IF(COUNTIF(Invoices!AE:AF,A1299)&lt;&gt;0,IF(COUNTIF(Invoices!AE:AF,A1299)&lt;&gt;0,SUMIF(Invoices!AE:AF,A1299,Invoices!AF:AF)/COUNTIF(Invoices!AE:AF,A1299),0),IF(COUNTIF(Invoices!AG:AH,A1299)&lt;&gt;0,IF(COUNTIF(Invoices!AG:AH,A1299)&lt;&gt;0,SUMIF(Invoices!AG:AH,A1299,Invoices!AH:AH)/COUNTIF(Invoices!AG:AH,A1299),0),IF(COUNTIF(Invoices!AI:AJ,A1299)&lt;&gt;0,IF(COUNTIF(Invoices!AI:AJ,A1299)&lt;&gt;0,SUMIF(Invoices!AI:AJ,A1299,Invoices!AJ:AJ)/COUNTIF(Invoices!AI:AJ,A1299),0),IF(COUNTIF(Invoices!AK:AL,A1299)&lt;&gt;0,IF(COUNTIF(Invoices!AK:AL,A1299)&lt;&gt;0,SUMIF(Invoices!AK:AL,A1299,Invoices!AL:AL)/COUNTIF(Invoices!AK:AL,A1299),0),IF(COUNTIF(Invoices!AM:AN,A1299)&lt;&gt;0,IF(COUNTIF(Invoices!AM:AN,A1299)&lt;&gt;0,SUMIF(Invoices!AM:AN,A1299,Invoices!AN:AN)/COUNTIF(Invoices!AM:AN,A1299),0),"Not Available")))))))))))))))</f>
        <v>0.99</v>
      </c>
    </row>
    <row r="1300" spans="1:5" ht="13" x14ac:dyDescent="0.15">
      <c r="A1300" s="6" t="s">
        <v>2545</v>
      </c>
      <c r="B1300" s="6" t="s">
        <v>2410</v>
      </c>
      <c r="C1300" s="6" t="s">
        <v>1081</v>
      </c>
      <c r="D1300" s="6" t="s">
        <v>758</v>
      </c>
      <c r="E1300">
        <f ca="1">IF(COUNTIF(Invoices!K:L,A1300)&lt;&gt;0,IF(COUNTIF(Invoices!K:L,A1300)&lt;&gt;0,SUMIF(Invoices!K:L,A1300,Invoices!L:L)/COUNTIF(Invoices!K:L,A1300),0),IF(COUNTIF(Invoices!M:N,A1300)&lt;&gt;0,IF(COUNTIF(Invoices!M:N,A1300)&lt;&gt;0,SUMIF(Invoices!M:N,A1300,Invoices!N:N)/COUNTIF(Invoices!M:N,A1300),0),IF(COUNTIF(Invoices!O:P,A1300)&lt;&gt;0,IF(COUNTIF(Invoices!O:P,A1300)&lt;&gt;0,SUMIF(Invoices!O:P,A1300,Invoices!P:P)/COUNTIF(Invoices!O:P,A1300),0),IF(COUNTIF(Invoices!Q:R,A1300)&lt;&gt;0,IF(COUNTIF(Invoices!Q:R,A1300)&lt;&gt;0,SUMIF(Invoices!Q:R,A1300,Invoices!R:R)/COUNTIF(Invoices!Q:R,A1300),0),IF(COUNTIF(Invoices!S:T,A1300)&lt;&gt;0,IF(COUNTIF(Invoices!S:T,A1300)&lt;&gt;0,SUMIF(Invoices!S:T,A1300,Invoices!T:T)/COUNTIF(Invoices!S:T,A1300),0),IF(COUNTIF(Invoices!U:V,A1300)&lt;&gt;0,IF(COUNTIF(Invoices!U:V,A1300)&lt;&gt;0,SUMIF(Invoices!U:V,A1300,Invoices!V:V)/COUNTIF(Invoices!U:V,A1300),0),IF(COUNTIF(Invoices!W:X,A1300)&lt;&gt;0,IF(COUNTIF(Invoices!W:X,A1300)&lt;&gt;0,SUMIF(Invoices!W:X,A1300,Invoices!X:X)/COUNTIF(Invoices!W:X,A1300),0),IF(COUNTIF(Invoices!Y:Z,A1300)&lt;&gt;0,IF(COUNTIF(Invoices!Y:Z,A1300)&lt;&gt;0,SUMIF(Invoices!Y:Z,A1300,Invoices!Z:Z)/COUNTIF(Invoices!Y:Z,A1300),0),IF(COUNTIF(Invoices!AA:AB,A1300)&lt;&gt;0,IF(COUNTIF(Invoices!AA:AB,A1300)&lt;&gt;0,SUMIF(Invoices!AA:AB,A1300,Invoices!AB:AB)/COUNTIF(Invoices!AA:AB,A1300),0),IF(COUNTIF(Invoices!AC:AD,A1300)&lt;&gt;0,IF(COUNTIF(Invoices!AC:AD,A1300)&lt;&gt;0,SUMIF(Invoices!AC:AD,A1300,Invoices!AD:AD)/COUNTIF(Invoices!AC:AD,A1300),0),IF(COUNTIF(Invoices!AE:AF,A1300)&lt;&gt;0,IF(COUNTIF(Invoices!AE:AF,A1300)&lt;&gt;0,SUMIF(Invoices!AE:AF,A1300,Invoices!AF:AF)/COUNTIF(Invoices!AE:AF,A1300),0),IF(COUNTIF(Invoices!AG:AH,A1300)&lt;&gt;0,IF(COUNTIF(Invoices!AG:AH,A1300)&lt;&gt;0,SUMIF(Invoices!AG:AH,A1300,Invoices!AH:AH)/COUNTIF(Invoices!AG:AH,A1300),0),IF(COUNTIF(Invoices!AI:AJ,A1300)&lt;&gt;0,IF(COUNTIF(Invoices!AI:AJ,A1300)&lt;&gt;0,SUMIF(Invoices!AI:AJ,A1300,Invoices!AJ:AJ)/COUNTIF(Invoices!AI:AJ,A1300),0),IF(COUNTIF(Invoices!AK:AL,A1300)&lt;&gt;0,IF(COUNTIF(Invoices!AK:AL,A1300)&lt;&gt;0,SUMIF(Invoices!AK:AL,A1300,Invoices!AL:AL)/COUNTIF(Invoices!AK:AL,A1300),0),IF(COUNTIF(Invoices!AM:AN,A1300)&lt;&gt;0,IF(COUNTIF(Invoices!AM:AN,A1300)&lt;&gt;0,SUMIF(Invoices!AM:AN,A1300,Invoices!AN:AN)/COUNTIF(Invoices!AM:AN,A1300),0),"Not Available")))))))))))))))</f>
        <v>0.99</v>
      </c>
    </row>
    <row r="1301" spans="1:5" ht="13" x14ac:dyDescent="0.15">
      <c r="A1301" s="6" t="s">
        <v>2546</v>
      </c>
      <c r="B1301" s="6" t="s">
        <v>2547</v>
      </c>
      <c r="C1301" s="6" t="s">
        <v>838</v>
      </c>
      <c r="D1301" s="6" t="s">
        <v>839</v>
      </c>
      <c r="E1301">
        <f ca="1">IF(COUNTIF(Invoices!K:L,A1301)&lt;&gt;0,IF(COUNTIF(Invoices!K:L,A1301)&lt;&gt;0,SUMIF(Invoices!K:L,A1301,Invoices!L:L)/COUNTIF(Invoices!K:L,A1301),0),IF(COUNTIF(Invoices!M:N,A1301)&lt;&gt;0,IF(COUNTIF(Invoices!M:N,A1301)&lt;&gt;0,SUMIF(Invoices!M:N,A1301,Invoices!N:N)/COUNTIF(Invoices!M:N,A1301),0),IF(COUNTIF(Invoices!O:P,A1301)&lt;&gt;0,IF(COUNTIF(Invoices!O:P,A1301)&lt;&gt;0,SUMIF(Invoices!O:P,A1301,Invoices!P:P)/COUNTIF(Invoices!O:P,A1301),0),IF(COUNTIF(Invoices!Q:R,A1301)&lt;&gt;0,IF(COUNTIF(Invoices!Q:R,A1301)&lt;&gt;0,SUMIF(Invoices!Q:R,A1301,Invoices!R:R)/COUNTIF(Invoices!Q:R,A1301),0),IF(COUNTIF(Invoices!S:T,A1301)&lt;&gt;0,IF(COUNTIF(Invoices!S:T,A1301)&lt;&gt;0,SUMIF(Invoices!S:T,A1301,Invoices!T:T)/COUNTIF(Invoices!S:T,A1301),0),IF(COUNTIF(Invoices!U:V,A1301)&lt;&gt;0,IF(COUNTIF(Invoices!U:V,A1301)&lt;&gt;0,SUMIF(Invoices!U:V,A1301,Invoices!V:V)/COUNTIF(Invoices!U:V,A1301),0),IF(COUNTIF(Invoices!W:X,A1301)&lt;&gt;0,IF(COUNTIF(Invoices!W:X,A1301)&lt;&gt;0,SUMIF(Invoices!W:X,A1301,Invoices!X:X)/COUNTIF(Invoices!W:X,A1301),0),IF(COUNTIF(Invoices!Y:Z,A1301)&lt;&gt;0,IF(COUNTIF(Invoices!Y:Z,A1301)&lt;&gt;0,SUMIF(Invoices!Y:Z,A1301,Invoices!Z:Z)/COUNTIF(Invoices!Y:Z,A1301),0),IF(COUNTIF(Invoices!AA:AB,A1301)&lt;&gt;0,IF(COUNTIF(Invoices!AA:AB,A1301)&lt;&gt;0,SUMIF(Invoices!AA:AB,A1301,Invoices!AB:AB)/COUNTIF(Invoices!AA:AB,A1301),0),IF(COUNTIF(Invoices!AC:AD,A1301)&lt;&gt;0,IF(COUNTIF(Invoices!AC:AD,A1301)&lt;&gt;0,SUMIF(Invoices!AC:AD,A1301,Invoices!AD:AD)/COUNTIF(Invoices!AC:AD,A1301),0),IF(COUNTIF(Invoices!AE:AF,A1301)&lt;&gt;0,IF(COUNTIF(Invoices!AE:AF,A1301)&lt;&gt;0,SUMIF(Invoices!AE:AF,A1301,Invoices!AF:AF)/COUNTIF(Invoices!AE:AF,A1301),0),IF(COUNTIF(Invoices!AG:AH,A1301)&lt;&gt;0,IF(COUNTIF(Invoices!AG:AH,A1301)&lt;&gt;0,SUMIF(Invoices!AG:AH,A1301,Invoices!AH:AH)/COUNTIF(Invoices!AG:AH,A1301),0),IF(COUNTIF(Invoices!AI:AJ,A1301)&lt;&gt;0,IF(COUNTIF(Invoices!AI:AJ,A1301)&lt;&gt;0,SUMIF(Invoices!AI:AJ,A1301,Invoices!AJ:AJ)/COUNTIF(Invoices!AI:AJ,A1301),0),IF(COUNTIF(Invoices!AK:AL,A1301)&lt;&gt;0,IF(COUNTIF(Invoices!AK:AL,A1301)&lt;&gt;0,SUMIF(Invoices!AK:AL,A1301,Invoices!AL:AL)/COUNTIF(Invoices!AK:AL,A1301),0),IF(COUNTIF(Invoices!AM:AN,A1301)&lt;&gt;0,IF(COUNTIF(Invoices!AM:AN,A1301)&lt;&gt;0,SUMIF(Invoices!AM:AN,A1301,Invoices!AN:AN)/COUNTIF(Invoices!AM:AN,A1301),0),"Not Available")))))))))))))))</f>
        <v>0.99</v>
      </c>
    </row>
    <row r="1302" spans="1:5" ht="13" x14ac:dyDescent="0.15">
      <c r="A1302" s="6" t="s">
        <v>2548</v>
      </c>
      <c r="C1302" s="6" t="s">
        <v>526</v>
      </c>
      <c r="D1302" s="6" t="s">
        <v>527</v>
      </c>
      <c r="E1302">
        <f ca="1">IF(COUNTIF(Invoices!K:L,A1302)&lt;&gt;0,IF(COUNTIF(Invoices!K:L,A1302)&lt;&gt;0,SUMIF(Invoices!K:L,A1302,Invoices!L:L)/COUNTIF(Invoices!K:L,A1302),0),IF(COUNTIF(Invoices!M:N,A1302)&lt;&gt;0,IF(COUNTIF(Invoices!M:N,A1302)&lt;&gt;0,SUMIF(Invoices!M:N,A1302,Invoices!N:N)/COUNTIF(Invoices!M:N,A1302),0),IF(COUNTIF(Invoices!O:P,A1302)&lt;&gt;0,IF(COUNTIF(Invoices!O:P,A1302)&lt;&gt;0,SUMIF(Invoices!O:P,A1302,Invoices!P:P)/COUNTIF(Invoices!O:P,A1302),0),IF(COUNTIF(Invoices!Q:R,A1302)&lt;&gt;0,IF(COUNTIF(Invoices!Q:R,A1302)&lt;&gt;0,SUMIF(Invoices!Q:R,A1302,Invoices!R:R)/COUNTIF(Invoices!Q:R,A1302),0),IF(COUNTIF(Invoices!S:T,A1302)&lt;&gt;0,IF(COUNTIF(Invoices!S:T,A1302)&lt;&gt;0,SUMIF(Invoices!S:T,A1302,Invoices!T:T)/COUNTIF(Invoices!S:T,A1302),0),IF(COUNTIF(Invoices!U:V,A1302)&lt;&gt;0,IF(COUNTIF(Invoices!U:V,A1302)&lt;&gt;0,SUMIF(Invoices!U:V,A1302,Invoices!V:V)/COUNTIF(Invoices!U:V,A1302),0),IF(COUNTIF(Invoices!W:X,A1302)&lt;&gt;0,IF(COUNTIF(Invoices!W:X,A1302)&lt;&gt;0,SUMIF(Invoices!W:X,A1302,Invoices!X:X)/COUNTIF(Invoices!W:X,A1302),0),IF(COUNTIF(Invoices!Y:Z,A1302)&lt;&gt;0,IF(COUNTIF(Invoices!Y:Z,A1302)&lt;&gt;0,SUMIF(Invoices!Y:Z,A1302,Invoices!Z:Z)/COUNTIF(Invoices!Y:Z,A1302),0),IF(COUNTIF(Invoices!AA:AB,A1302)&lt;&gt;0,IF(COUNTIF(Invoices!AA:AB,A1302)&lt;&gt;0,SUMIF(Invoices!AA:AB,A1302,Invoices!AB:AB)/COUNTIF(Invoices!AA:AB,A1302),0),IF(COUNTIF(Invoices!AC:AD,A1302)&lt;&gt;0,IF(COUNTIF(Invoices!AC:AD,A1302)&lt;&gt;0,SUMIF(Invoices!AC:AD,A1302,Invoices!AD:AD)/COUNTIF(Invoices!AC:AD,A1302),0),IF(COUNTIF(Invoices!AE:AF,A1302)&lt;&gt;0,IF(COUNTIF(Invoices!AE:AF,A1302)&lt;&gt;0,SUMIF(Invoices!AE:AF,A1302,Invoices!AF:AF)/COUNTIF(Invoices!AE:AF,A1302),0),IF(COUNTIF(Invoices!AG:AH,A1302)&lt;&gt;0,IF(COUNTIF(Invoices!AG:AH,A1302)&lt;&gt;0,SUMIF(Invoices!AG:AH,A1302,Invoices!AH:AH)/COUNTIF(Invoices!AG:AH,A1302),0),IF(COUNTIF(Invoices!AI:AJ,A1302)&lt;&gt;0,IF(COUNTIF(Invoices!AI:AJ,A1302)&lt;&gt;0,SUMIF(Invoices!AI:AJ,A1302,Invoices!AJ:AJ)/COUNTIF(Invoices!AI:AJ,A1302),0),IF(COUNTIF(Invoices!AK:AL,A1302)&lt;&gt;0,IF(COUNTIF(Invoices!AK:AL,A1302)&lt;&gt;0,SUMIF(Invoices!AK:AL,A1302,Invoices!AL:AL)/COUNTIF(Invoices!AK:AL,A1302),0),IF(COUNTIF(Invoices!AM:AN,A1302)&lt;&gt;0,IF(COUNTIF(Invoices!AM:AN,A1302)&lt;&gt;0,SUMIF(Invoices!AM:AN,A1302,Invoices!AN:AN)/COUNTIF(Invoices!AM:AN,A1302),0),"Not Available")))))))))))))))</f>
        <v>1.99</v>
      </c>
    </row>
    <row r="1303" spans="1:5" ht="13" x14ac:dyDescent="0.15">
      <c r="A1303" s="6" t="s">
        <v>2548</v>
      </c>
      <c r="C1303" s="6" t="s">
        <v>524</v>
      </c>
      <c r="D1303" s="6" t="s">
        <v>518</v>
      </c>
      <c r="E1303">
        <f ca="1">IF(COUNTIF(Invoices!K:L,A1303)&lt;&gt;0,IF(COUNTIF(Invoices!K:L,A1303)&lt;&gt;0,SUMIF(Invoices!K:L,A1303,Invoices!L:L)/COUNTIF(Invoices!K:L,A1303),0),IF(COUNTIF(Invoices!M:N,A1303)&lt;&gt;0,IF(COUNTIF(Invoices!M:N,A1303)&lt;&gt;0,SUMIF(Invoices!M:N,A1303,Invoices!N:N)/COUNTIF(Invoices!M:N,A1303),0),IF(COUNTIF(Invoices!O:P,A1303)&lt;&gt;0,IF(COUNTIF(Invoices!O:P,A1303)&lt;&gt;0,SUMIF(Invoices!O:P,A1303,Invoices!P:P)/COUNTIF(Invoices!O:P,A1303),0),IF(COUNTIF(Invoices!Q:R,A1303)&lt;&gt;0,IF(COUNTIF(Invoices!Q:R,A1303)&lt;&gt;0,SUMIF(Invoices!Q:R,A1303,Invoices!R:R)/COUNTIF(Invoices!Q:R,A1303),0),IF(COUNTIF(Invoices!S:T,A1303)&lt;&gt;0,IF(COUNTIF(Invoices!S:T,A1303)&lt;&gt;0,SUMIF(Invoices!S:T,A1303,Invoices!T:T)/COUNTIF(Invoices!S:T,A1303),0),IF(COUNTIF(Invoices!U:V,A1303)&lt;&gt;0,IF(COUNTIF(Invoices!U:V,A1303)&lt;&gt;0,SUMIF(Invoices!U:V,A1303,Invoices!V:V)/COUNTIF(Invoices!U:V,A1303),0),IF(COUNTIF(Invoices!W:X,A1303)&lt;&gt;0,IF(COUNTIF(Invoices!W:X,A1303)&lt;&gt;0,SUMIF(Invoices!W:X,A1303,Invoices!X:X)/COUNTIF(Invoices!W:X,A1303),0),IF(COUNTIF(Invoices!Y:Z,A1303)&lt;&gt;0,IF(COUNTIF(Invoices!Y:Z,A1303)&lt;&gt;0,SUMIF(Invoices!Y:Z,A1303,Invoices!Z:Z)/COUNTIF(Invoices!Y:Z,A1303),0),IF(COUNTIF(Invoices!AA:AB,A1303)&lt;&gt;0,IF(COUNTIF(Invoices!AA:AB,A1303)&lt;&gt;0,SUMIF(Invoices!AA:AB,A1303,Invoices!AB:AB)/COUNTIF(Invoices!AA:AB,A1303),0),IF(COUNTIF(Invoices!AC:AD,A1303)&lt;&gt;0,IF(COUNTIF(Invoices!AC:AD,A1303)&lt;&gt;0,SUMIF(Invoices!AC:AD,A1303,Invoices!AD:AD)/COUNTIF(Invoices!AC:AD,A1303),0),IF(COUNTIF(Invoices!AE:AF,A1303)&lt;&gt;0,IF(COUNTIF(Invoices!AE:AF,A1303)&lt;&gt;0,SUMIF(Invoices!AE:AF,A1303,Invoices!AF:AF)/COUNTIF(Invoices!AE:AF,A1303),0),IF(COUNTIF(Invoices!AG:AH,A1303)&lt;&gt;0,IF(COUNTIF(Invoices!AG:AH,A1303)&lt;&gt;0,SUMIF(Invoices!AG:AH,A1303,Invoices!AH:AH)/COUNTIF(Invoices!AG:AH,A1303),0),IF(COUNTIF(Invoices!AI:AJ,A1303)&lt;&gt;0,IF(COUNTIF(Invoices!AI:AJ,A1303)&lt;&gt;0,SUMIF(Invoices!AI:AJ,A1303,Invoices!AJ:AJ)/COUNTIF(Invoices!AI:AJ,A1303),0),IF(COUNTIF(Invoices!AK:AL,A1303)&lt;&gt;0,IF(COUNTIF(Invoices!AK:AL,A1303)&lt;&gt;0,SUMIF(Invoices!AK:AL,A1303,Invoices!AL:AL)/COUNTIF(Invoices!AK:AL,A1303),0),IF(COUNTIF(Invoices!AM:AN,A1303)&lt;&gt;0,IF(COUNTIF(Invoices!AM:AN,A1303)&lt;&gt;0,SUMIF(Invoices!AM:AN,A1303,Invoices!AN:AN)/COUNTIF(Invoices!AM:AN,A1303),0),"Not Available")))))))))))))))</f>
        <v>1.99</v>
      </c>
    </row>
    <row r="1304" spans="1:5" ht="13" x14ac:dyDescent="0.15">
      <c r="A1304" s="6" t="s">
        <v>2549</v>
      </c>
      <c r="B1304" s="6" t="s">
        <v>2550</v>
      </c>
      <c r="C1304" s="6" t="s">
        <v>960</v>
      </c>
      <c r="D1304" s="6" t="s">
        <v>962</v>
      </c>
      <c r="E1304">
        <f ca="1">IF(COUNTIF(Invoices!K:L,A1304)&lt;&gt;0,IF(COUNTIF(Invoices!K:L,A1304)&lt;&gt;0,SUMIF(Invoices!K:L,A1304,Invoices!L:L)/COUNTIF(Invoices!K:L,A1304),0),IF(COUNTIF(Invoices!M:N,A1304)&lt;&gt;0,IF(COUNTIF(Invoices!M:N,A1304)&lt;&gt;0,SUMIF(Invoices!M:N,A1304,Invoices!N:N)/COUNTIF(Invoices!M:N,A1304),0),IF(COUNTIF(Invoices!O:P,A1304)&lt;&gt;0,IF(COUNTIF(Invoices!O:P,A1304)&lt;&gt;0,SUMIF(Invoices!O:P,A1304,Invoices!P:P)/COUNTIF(Invoices!O:P,A1304),0),IF(COUNTIF(Invoices!Q:R,A1304)&lt;&gt;0,IF(COUNTIF(Invoices!Q:R,A1304)&lt;&gt;0,SUMIF(Invoices!Q:R,A1304,Invoices!R:R)/COUNTIF(Invoices!Q:R,A1304),0),IF(COUNTIF(Invoices!S:T,A1304)&lt;&gt;0,IF(COUNTIF(Invoices!S:T,A1304)&lt;&gt;0,SUMIF(Invoices!S:T,A1304,Invoices!T:T)/COUNTIF(Invoices!S:T,A1304),0),IF(COUNTIF(Invoices!U:V,A1304)&lt;&gt;0,IF(COUNTIF(Invoices!U:V,A1304)&lt;&gt;0,SUMIF(Invoices!U:V,A1304,Invoices!V:V)/COUNTIF(Invoices!U:V,A1304),0),IF(COUNTIF(Invoices!W:X,A1304)&lt;&gt;0,IF(COUNTIF(Invoices!W:X,A1304)&lt;&gt;0,SUMIF(Invoices!W:X,A1304,Invoices!X:X)/COUNTIF(Invoices!W:X,A1304),0),IF(COUNTIF(Invoices!Y:Z,A1304)&lt;&gt;0,IF(COUNTIF(Invoices!Y:Z,A1304)&lt;&gt;0,SUMIF(Invoices!Y:Z,A1304,Invoices!Z:Z)/COUNTIF(Invoices!Y:Z,A1304),0),IF(COUNTIF(Invoices!AA:AB,A1304)&lt;&gt;0,IF(COUNTIF(Invoices!AA:AB,A1304)&lt;&gt;0,SUMIF(Invoices!AA:AB,A1304,Invoices!AB:AB)/COUNTIF(Invoices!AA:AB,A1304),0),IF(COUNTIF(Invoices!AC:AD,A1304)&lt;&gt;0,IF(COUNTIF(Invoices!AC:AD,A1304)&lt;&gt;0,SUMIF(Invoices!AC:AD,A1304,Invoices!AD:AD)/COUNTIF(Invoices!AC:AD,A1304),0),IF(COUNTIF(Invoices!AE:AF,A1304)&lt;&gt;0,IF(COUNTIF(Invoices!AE:AF,A1304)&lt;&gt;0,SUMIF(Invoices!AE:AF,A1304,Invoices!AF:AF)/COUNTIF(Invoices!AE:AF,A1304),0),IF(COUNTIF(Invoices!AG:AH,A1304)&lt;&gt;0,IF(COUNTIF(Invoices!AG:AH,A1304)&lt;&gt;0,SUMIF(Invoices!AG:AH,A1304,Invoices!AH:AH)/COUNTIF(Invoices!AG:AH,A1304),0),IF(COUNTIF(Invoices!AI:AJ,A1304)&lt;&gt;0,IF(COUNTIF(Invoices!AI:AJ,A1304)&lt;&gt;0,SUMIF(Invoices!AI:AJ,A1304,Invoices!AJ:AJ)/COUNTIF(Invoices!AI:AJ,A1304),0),IF(COUNTIF(Invoices!AK:AL,A1304)&lt;&gt;0,IF(COUNTIF(Invoices!AK:AL,A1304)&lt;&gt;0,SUMIF(Invoices!AK:AL,A1304,Invoices!AL:AL)/COUNTIF(Invoices!AK:AL,A1304),0),IF(COUNTIF(Invoices!AM:AN,A1304)&lt;&gt;0,IF(COUNTIF(Invoices!AM:AN,A1304)&lt;&gt;0,SUMIF(Invoices!AM:AN,A1304,Invoices!AN:AN)/COUNTIF(Invoices!AM:AN,A1304),0),"Not Available")))))))))))))))</f>
        <v>0.99</v>
      </c>
    </row>
    <row r="1305" spans="1:5" ht="13" x14ac:dyDescent="0.15">
      <c r="A1305" s="6" t="s">
        <v>2551</v>
      </c>
      <c r="C1305" s="6" t="s">
        <v>538</v>
      </c>
      <c r="D1305" s="6" t="s">
        <v>539</v>
      </c>
      <c r="E1305">
        <f ca="1">IF(COUNTIF(Invoices!K:L,A1305)&lt;&gt;0,IF(COUNTIF(Invoices!K:L,A1305)&lt;&gt;0,SUMIF(Invoices!K:L,A1305,Invoices!L:L)/COUNTIF(Invoices!K:L,A1305),0),IF(COUNTIF(Invoices!M:N,A1305)&lt;&gt;0,IF(COUNTIF(Invoices!M:N,A1305)&lt;&gt;0,SUMIF(Invoices!M:N,A1305,Invoices!N:N)/COUNTIF(Invoices!M:N,A1305),0),IF(COUNTIF(Invoices!O:P,A1305)&lt;&gt;0,IF(COUNTIF(Invoices!O:P,A1305)&lt;&gt;0,SUMIF(Invoices!O:P,A1305,Invoices!P:P)/COUNTIF(Invoices!O:P,A1305),0),IF(COUNTIF(Invoices!Q:R,A1305)&lt;&gt;0,IF(COUNTIF(Invoices!Q:R,A1305)&lt;&gt;0,SUMIF(Invoices!Q:R,A1305,Invoices!R:R)/COUNTIF(Invoices!Q:R,A1305),0),IF(COUNTIF(Invoices!S:T,A1305)&lt;&gt;0,IF(COUNTIF(Invoices!S:T,A1305)&lt;&gt;0,SUMIF(Invoices!S:T,A1305,Invoices!T:T)/COUNTIF(Invoices!S:T,A1305),0),IF(COUNTIF(Invoices!U:V,A1305)&lt;&gt;0,IF(COUNTIF(Invoices!U:V,A1305)&lt;&gt;0,SUMIF(Invoices!U:V,A1305,Invoices!V:V)/COUNTIF(Invoices!U:V,A1305),0),IF(COUNTIF(Invoices!W:X,A1305)&lt;&gt;0,IF(COUNTIF(Invoices!W:X,A1305)&lt;&gt;0,SUMIF(Invoices!W:X,A1305,Invoices!X:X)/COUNTIF(Invoices!W:X,A1305),0),IF(COUNTIF(Invoices!Y:Z,A1305)&lt;&gt;0,IF(COUNTIF(Invoices!Y:Z,A1305)&lt;&gt;0,SUMIF(Invoices!Y:Z,A1305,Invoices!Z:Z)/COUNTIF(Invoices!Y:Z,A1305),0),IF(COUNTIF(Invoices!AA:AB,A1305)&lt;&gt;0,IF(COUNTIF(Invoices!AA:AB,A1305)&lt;&gt;0,SUMIF(Invoices!AA:AB,A1305,Invoices!AB:AB)/COUNTIF(Invoices!AA:AB,A1305),0),IF(COUNTIF(Invoices!AC:AD,A1305)&lt;&gt;0,IF(COUNTIF(Invoices!AC:AD,A1305)&lt;&gt;0,SUMIF(Invoices!AC:AD,A1305,Invoices!AD:AD)/COUNTIF(Invoices!AC:AD,A1305),0),IF(COUNTIF(Invoices!AE:AF,A1305)&lt;&gt;0,IF(COUNTIF(Invoices!AE:AF,A1305)&lt;&gt;0,SUMIF(Invoices!AE:AF,A1305,Invoices!AF:AF)/COUNTIF(Invoices!AE:AF,A1305),0),IF(COUNTIF(Invoices!AG:AH,A1305)&lt;&gt;0,IF(COUNTIF(Invoices!AG:AH,A1305)&lt;&gt;0,SUMIF(Invoices!AG:AH,A1305,Invoices!AH:AH)/COUNTIF(Invoices!AG:AH,A1305),0),IF(COUNTIF(Invoices!AI:AJ,A1305)&lt;&gt;0,IF(COUNTIF(Invoices!AI:AJ,A1305)&lt;&gt;0,SUMIF(Invoices!AI:AJ,A1305,Invoices!AJ:AJ)/COUNTIF(Invoices!AI:AJ,A1305),0),IF(COUNTIF(Invoices!AK:AL,A1305)&lt;&gt;0,IF(COUNTIF(Invoices!AK:AL,A1305)&lt;&gt;0,SUMIF(Invoices!AK:AL,A1305,Invoices!AL:AL)/COUNTIF(Invoices!AK:AL,A1305),0),IF(COUNTIF(Invoices!AM:AN,A1305)&lt;&gt;0,IF(COUNTIF(Invoices!AM:AN,A1305)&lt;&gt;0,SUMIF(Invoices!AM:AN,A1305,Invoices!AN:AN)/COUNTIF(Invoices!AM:AN,A1305),0),"Not Available")))))))))))))))</f>
        <v>0.99</v>
      </c>
    </row>
    <row r="1306" spans="1:5" ht="13" x14ac:dyDescent="0.15">
      <c r="A1306" s="6" t="s">
        <v>2552</v>
      </c>
      <c r="B1306" s="6" t="s">
        <v>655</v>
      </c>
      <c r="C1306" s="6" t="s">
        <v>656</v>
      </c>
      <c r="D1306" s="6" t="s">
        <v>655</v>
      </c>
      <c r="E1306">
        <f ca="1">IF(COUNTIF(Invoices!K:L,A1306)&lt;&gt;0,IF(COUNTIF(Invoices!K:L,A1306)&lt;&gt;0,SUMIF(Invoices!K:L,A1306,Invoices!L:L)/COUNTIF(Invoices!K:L,A1306),0),IF(COUNTIF(Invoices!M:N,A1306)&lt;&gt;0,IF(COUNTIF(Invoices!M:N,A1306)&lt;&gt;0,SUMIF(Invoices!M:N,A1306,Invoices!N:N)/COUNTIF(Invoices!M:N,A1306),0),IF(COUNTIF(Invoices!O:P,A1306)&lt;&gt;0,IF(COUNTIF(Invoices!O:P,A1306)&lt;&gt;0,SUMIF(Invoices!O:P,A1306,Invoices!P:P)/COUNTIF(Invoices!O:P,A1306),0),IF(COUNTIF(Invoices!Q:R,A1306)&lt;&gt;0,IF(COUNTIF(Invoices!Q:R,A1306)&lt;&gt;0,SUMIF(Invoices!Q:R,A1306,Invoices!R:R)/COUNTIF(Invoices!Q:R,A1306),0),IF(COUNTIF(Invoices!S:T,A1306)&lt;&gt;0,IF(COUNTIF(Invoices!S:T,A1306)&lt;&gt;0,SUMIF(Invoices!S:T,A1306,Invoices!T:T)/COUNTIF(Invoices!S:T,A1306),0),IF(COUNTIF(Invoices!U:V,A1306)&lt;&gt;0,IF(COUNTIF(Invoices!U:V,A1306)&lt;&gt;0,SUMIF(Invoices!U:V,A1306,Invoices!V:V)/COUNTIF(Invoices!U:V,A1306),0),IF(COUNTIF(Invoices!W:X,A1306)&lt;&gt;0,IF(COUNTIF(Invoices!W:X,A1306)&lt;&gt;0,SUMIF(Invoices!W:X,A1306,Invoices!X:X)/COUNTIF(Invoices!W:X,A1306),0),IF(COUNTIF(Invoices!Y:Z,A1306)&lt;&gt;0,IF(COUNTIF(Invoices!Y:Z,A1306)&lt;&gt;0,SUMIF(Invoices!Y:Z,A1306,Invoices!Z:Z)/COUNTIF(Invoices!Y:Z,A1306),0),IF(COUNTIF(Invoices!AA:AB,A1306)&lt;&gt;0,IF(COUNTIF(Invoices!AA:AB,A1306)&lt;&gt;0,SUMIF(Invoices!AA:AB,A1306,Invoices!AB:AB)/COUNTIF(Invoices!AA:AB,A1306),0),IF(COUNTIF(Invoices!AC:AD,A1306)&lt;&gt;0,IF(COUNTIF(Invoices!AC:AD,A1306)&lt;&gt;0,SUMIF(Invoices!AC:AD,A1306,Invoices!AD:AD)/COUNTIF(Invoices!AC:AD,A1306),0),IF(COUNTIF(Invoices!AE:AF,A1306)&lt;&gt;0,IF(COUNTIF(Invoices!AE:AF,A1306)&lt;&gt;0,SUMIF(Invoices!AE:AF,A1306,Invoices!AF:AF)/COUNTIF(Invoices!AE:AF,A1306),0),IF(COUNTIF(Invoices!AG:AH,A1306)&lt;&gt;0,IF(COUNTIF(Invoices!AG:AH,A1306)&lt;&gt;0,SUMIF(Invoices!AG:AH,A1306,Invoices!AH:AH)/COUNTIF(Invoices!AG:AH,A1306),0),IF(COUNTIF(Invoices!AI:AJ,A1306)&lt;&gt;0,IF(COUNTIF(Invoices!AI:AJ,A1306)&lt;&gt;0,SUMIF(Invoices!AI:AJ,A1306,Invoices!AJ:AJ)/COUNTIF(Invoices!AI:AJ,A1306),0),IF(COUNTIF(Invoices!AK:AL,A1306)&lt;&gt;0,IF(COUNTIF(Invoices!AK:AL,A1306)&lt;&gt;0,SUMIF(Invoices!AK:AL,A1306,Invoices!AL:AL)/COUNTIF(Invoices!AK:AL,A1306),0),IF(COUNTIF(Invoices!AM:AN,A1306)&lt;&gt;0,IF(COUNTIF(Invoices!AM:AN,A1306)&lt;&gt;0,SUMIF(Invoices!AM:AN,A1306,Invoices!AN:AN)/COUNTIF(Invoices!AM:AN,A1306),0),"Not Available")))))))))))))))</f>
        <v>0.99</v>
      </c>
    </row>
    <row r="1307" spans="1:5" ht="13" x14ac:dyDescent="0.15">
      <c r="A1307" s="6" t="s">
        <v>2553</v>
      </c>
      <c r="B1307" s="6" t="s">
        <v>655</v>
      </c>
      <c r="C1307" s="6" t="s">
        <v>656</v>
      </c>
      <c r="D1307" s="6" t="s">
        <v>655</v>
      </c>
      <c r="E1307">
        <f ca="1">IF(COUNTIF(Invoices!K:L,A1307)&lt;&gt;0,IF(COUNTIF(Invoices!K:L,A1307)&lt;&gt;0,SUMIF(Invoices!K:L,A1307,Invoices!L:L)/COUNTIF(Invoices!K:L,A1307),0),IF(COUNTIF(Invoices!M:N,A1307)&lt;&gt;0,IF(COUNTIF(Invoices!M:N,A1307)&lt;&gt;0,SUMIF(Invoices!M:N,A1307,Invoices!N:N)/COUNTIF(Invoices!M:N,A1307),0),IF(COUNTIF(Invoices!O:P,A1307)&lt;&gt;0,IF(COUNTIF(Invoices!O:P,A1307)&lt;&gt;0,SUMIF(Invoices!O:P,A1307,Invoices!P:P)/COUNTIF(Invoices!O:P,A1307),0),IF(COUNTIF(Invoices!Q:R,A1307)&lt;&gt;0,IF(COUNTIF(Invoices!Q:R,A1307)&lt;&gt;0,SUMIF(Invoices!Q:R,A1307,Invoices!R:R)/COUNTIF(Invoices!Q:R,A1307),0),IF(COUNTIF(Invoices!S:T,A1307)&lt;&gt;0,IF(COUNTIF(Invoices!S:T,A1307)&lt;&gt;0,SUMIF(Invoices!S:T,A1307,Invoices!T:T)/COUNTIF(Invoices!S:T,A1307),0),IF(COUNTIF(Invoices!U:V,A1307)&lt;&gt;0,IF(COUNTIF(Invoices!U:V,A1307)&lt;&gt;0,SUMIF(Invoices!U:V,A1307,Invoices!V:V)/COUNTIF(Invoices!U:V,A1307),0),IF(COUNTIF(Invoices!W:X,A1307)&lt;&gt;0,IF(COUNTIF(Invoices!W:X,A1307)&lt;&gt;0,SUMIF(Invoices!W:X,A1307,Invoices!X:X)/COUNTIF(Invoices!W:X,A1307),0),IF(COUNTIF(Invoices!Y:Z,A1307)&lt;&gt;0,IF(COUNTIF(Invoices!Y:Z,A1307)&lt;&gt;0,SUMIF(Invoices!Y:Z,A1307,Invoices!Z:Z)/COUNTIF(Invoices!Y:Z,A1307),0),IF(COUNTIF(Invoices!AA:AB,A1307)&lt;&gt;0,IF(COUNTIF(Invoices!AA:AB,A1307)&lt;&gt;0,SUMIF(Invoices!AA:AB,A1307,Invoices!AB:AB)/COUNTIF(Invoices!AA:AB,A1307),0),IF(COUNTIF(Invoices!AC:AD,A1307)&lt;&gt;0,IF(COUNTIF(Invoices!AC:AD,A1307)&lt;&gt;0,SUMIF(Invoices!AC:AD,A1307,Invoices!AD:AD)/COUNTIF(Invoices!AC:AD,A1307),0),IF(COUNTIF(Invoices!AE:AF,A1307)&lt;&gt;0,IF(COUNTIF(Invoices!AE:AF,A1307)&lt;&gt;0,SUMIF(Invoices!AE:AF,A1307,Invoices!AF:AF)/COUNTIF(Invoices!AE:AF,A1307),0),IF(COUNTIF(Invoices!AG:AH,A1307)&lt;&gt;0,IF(COUNTIF(Invoices!AG:AH,A1307)&lt;&gt;0,SUMIF(Invoices!AG:AH,A1307,Invoices!AH:AH)/COUNTIF(Invoices!AG:AH,A1307),0),IF(COUNTIF(Invoices!AI:AJ,A1307)&lt;&gt;0,IF(COUNTIF(Invoices!AI:AJ,A1307)&lt;&gt;0,SUMIF(Invoices!AI:AJ,A1307,Invoices!AJ:AJ)/COUNTIF(Invoices!AI:AJ,A1307),0),IF(COUNTIF(Invoices!AK:AL,A1307)&lt;&gt;0,IF(COUNTIF(Invoices!AK:AL,A1307)&lt;&gt;0,SUMIF(Invoices!AK:AL,A1307,Invoices!AL:AL)/COUNTIF(Invoices!AK:AL,A1307),0),IF(COUNTIF(Invoices!AM:AN,A1307)&lt;&gt;0,IF(COUNTIF(Invoices!AM:AN,A1307)&lt;&gt;0,SUMIF(Invoices!AM:AN,A1307,Invoices!AN:AN)/COUNTIF(Invoices!AM:AN,A1307),0),"Not Available")))))))))))))))</f>
        <v>0.99</v>
      </c>
    </row>
    <row r="1308" spans="1:5" ht="13" x14ac:dyDescent="0.15">
      <c r="A1308" s="6" t="s">
        <v>2554</v>
      </c>
      <c r="C1308" s="6" t="s">
        <v>1028</v>
      </c>
      <c r="D1308" s="6" t="s">
        <v>690</v>
      </c>
      <c r="E1308">
        <f ca="1">IF(COUNTIF(Invoices!K:L,A1308)&lt;&gt;0,IF(COUNTIF(Invoices!K:L,A1308)&lt;&gt;0,SUMIF(Invoices!K:L,A1308,Invoices!L:L)/COUNTIF(Invoices!K:L,A1308),0),IF(COUNTIF(Invoices!M:N,A1308)&lt;&gt;0,IF(COUNTIF(Invoices!M:N,A1308)&lt;&gt;0,SUMIF(Invoices!M:N,A1308,Invoices!N:N)/COUNTIF(Invoices!M:N,A1308),0),IF(COUNTIF(Invoices!O:P,A1308)&lt;&gt;0,IF(COUNTIF(Invoices!O:P,A1308)&lt;&gt;0,SUMIF(Invoices!O:P,A1308,Invoices!P:P)/COUNTIF(Invoices!O:P,A1308),0),IF(COUNTIF(Invoices!Q:R,A1308)&lt;&gt;0,IF(COUNTIF(Invoices!Q:R,A1308)&lt;&gt;0,SUMIF(Invoices!Q:R,A1308,Invoices!R:R)/COUNTIF(Invoices!Q:R,A1308),0),IF(COUNTIF(Invoices!S:T,A1308)&lt;&gt;0,IF(COUNTIF(Invoices!S:T,A1308)&lt;&gt;0,SUMIF(Invoices!S:T,A1308,Invoices!T:T)/COUNTIF(Invoices!S:T,A1308),0),IF(COUNTIF(Invoices!U:V,A1308)&lt;&gt;0,IF(COUNTIF(Invoices!U:V,A1308)&lt;&gt;0,SUMIF(Invoices!U:V,A1308,Invoices!V:V)/COUNTIF(Invoices!U:V,A1308),0),IF(COUNTIF(Invoices!W:X,A1308)&lt;&gt;0,IF(COUNTIF(Invoices!W:X,A1308)&lt;&gt;0,SUMIF(Invoices!W:X,A1308,Invoices!X:X)/COUNTIF(Invoices!W:X,A1308),0),IF(COUNTIF(Invoices!Y:Z,A1308)&lt;&gt;0,IF(COUNTIF(Invoices!Y:Z,A1308)&lt;&gt;0,SUMIF(Invoices!Y:Z,A1308,Invoices!Z:Z)/COUNTIF(Invoices!Y:Z,A1308),0),IF(COUNTIF(Invoices!AA:AB,A1308)&lt;&gt;0,IF(COUNTIF(Invoices!AA:AB,A1308)&lt;&gt;0,SUMIF(Invoices!AA:AB,A1308,Invoices!AB:AB)/COUNTIF(Invoices!AA:AB,A1308),0),IF(COUNTIF(Invoices!AC:AD,A1308)&lt;&gt;0,IF(COUNTIF(Invoices!AC:AD,A1308)&lt;&gt;0,SUMIF(Invoices!AC:AD,A1308,Invoices!AD:AD)/COUNTIF(Invoices!AC:AD,A1308),0),IF(COUNTIF(Invoices!AE:AF,A1308)&lt;&gt;0,IF(COUNTIF(Invoices!AE:AF,A1308)&lt;&gt;0,SUMIF(Invoices!AE:AF,A1308,Invoices!AF:AF)/COUNTIF(Invoices!AE:AF,A1308),0),IF(COUNTIF(Invoices!AG:AH,A1308)&lt;&gt;0,IF(COUNTIF(Invoices!AG:AH,A1308)&lt;&gt;0,SUMIF(Invoices!AG:AH,A1308,Invoices!AH:AH)/COUNTIF(Invoices!AG:AH,A1308),0),IF(COUNTIF(Invoices!AI:AJ,A1308)&lt;&gt;0,IF(COUNTIF(Invoices!AI:AJ,A1308)&lt;&gt;0,SUMIF(Invoices!AI:AJ,A1308,Invoices!AJ:AJ)/COUNTIF(Invoices!AI:AJ,A1308),0),IF(COUNTIF(Invoices!AK:AL,A1308)&lt;&gt;0,IF(COUNTIF(Invoices!AK:AL,A1308)&lt;&gt;0,SUMIF(Invoices!AK:AL,A1308,Invoices!AL:AL)/COUNTIF(Invoices!AK:AL,A1308),0),IF(COUNTIF(Invoices!AM:AN,A1308)&lt;&gt;0,IF(COUNTIF(Invoices!AM:AN,A1308)&lt;&gt;0,SUMIF(Invoices!AM:AN,A1308,Invoices!AN:AN)/COUNTIF(Invoices!AM:AN,A1308),0),"Not Available")))))))))))))))</f>
        <v>0.99</v>
      </c>
    </row>
    <row r="1309" spans="1:5" ht="13" x14ac:dyDescent="0.15">
      <c r="A1309" s="6" t="s">
        <v>2555</v>
      </c>
      <c r="B1309" s="6" t="s">
        <v>1360</v>
      </c>
      <c r="C1309" s="6" t="s">
        <v>1361</v>
      </c>
      <c r="D1309" s="6" t="s">
        <v>1301</v>
      </c>
      <c r="E1309">
        <f ca="1">IF(COUNTIF(Invoices!K:L,A1309)&lt;&gt;0,IF(COUNTIF(Invoices!K:L,A1309)&lt;&gt;0,SUMIF(Invoices!K:L,A1309,Invoices!L:L)/COUNTIF(Invoices!K:L,A1309),0),IF(COUNTIF(Invoices!M:N,A1309)&lt;&gt;0,IF(COUNTIF(Invoices!M:N,A1309)&lt;&gt;0,SUMIF(Invoices!M:N,A1309,Invoices!N:N)/COUNTIF(Invoices!M:N,A1309),0),IF(COUNTIF(Invoices!O:P,A1309)&lt;&gt;0,IF(COUNTIF(Invoices!O:P,A1309)&lt;&gt;0,SUMIF(Invoices!O:P,A1309,Invoices!P:P)/COUNTIF(Invoices!O:P,A1309),0),IF(COUNTIF(Invoices!Q:R,A1309)&lt;&gt;0,IF(COUNTIF(Invoices!Q:R,A1309)&lt;&gt;0,SUMIF(Invoices!Q:R,A1309,Invoices!R:R)/COUNTIF(Invoices!Q:R,A1309),0),IF(COUNTIF(Invoices!S:T,A1309)&lt;&gt;0,IF(COUNTIF(Invoices!S:T,A1309)&lt;&gt;0,SUMIF(Invoices!S:T,A1309,Invoices!T:T)/COUNTIF(Invoices!S:T,A1309),0),IF(COUNTIF(Invoices!U:V,A1309)&lt;&gt;0,IF(COUNTIF(Invoices!U:V,A1309)&lt;&gt;0,SUMIF(Invoices!U:V,A1309,Invoices!V:V)/COUNTIF(Invoices!U:V,A1309),0),IF(COUNTIF(Invoices!W:X,A1309)&lt;&gt;0,IF(COUNTIF(Invoices!W:X,A1309)&lt;&gt;0,SUMIF(Invoices!W:X,A1309,Invoices!X:X)/COUNTIF(Invoices!W:X,A1309),0),IF(COUNTIF(Invoices!Y:Z,A1309)&lt;&gt;0,IF(COUNTIF(Invoices!Y:Z,A1309)&lt;&gt;0,SUMIF(Invoices!Y:Z,A1309,Invoices!Z:Z)/COUNTIF(Invoices!Y:Z,A1309),0),IF(COUNTIF(Invoices!AA:AB,A1309)&lt;&gt;0,IF(COUNTIF(Invoices!AA:AB,A1309)&lt;&gt;0,SUMIF(Invoices!AA:AB,A1309,Invoices!AB:AB)/COUNTIF(Invoices!AA:AB,A1309),0),IF(COUNTIF(Invoices!AC:AD,A1309)&lt;&gt;0,IF(COUNTIF(Invoices!AC:AD,A1309)&lt;&gt;0,SUMIF(Invoices!AC:AD,A1309,Invoices!AD:AD)/COUNTIF(Invoices!AC:AD,A1309),0),IF(COUNTIF(Invoices!AE:AF,A1309)&lt;&gt;0,IF(COUNTIF(Invoices!AE:AF,A1309)&lt;&gt;0,SUMIF(Invoices!AE:AF,A1309,Invoices!AF:AF)/COUNTIF(Invoices!AE:AF,A1309),0),IF(COUNTIF(Invoices!AG:AH,A1309)&lt;&gt;0,IF(COUNTIF(Invoices!AG:AH,A1309)&lt;&gt;0,SUMIF(Invoices!AG:AH,A1309,Invoices!AH:AH)/COUNTIF(Invoices!AG:AH,A1309),0),IF(COUNTIF(Invoices!AI:AJ,A1309)&lt;&gt;0,IF(COUNTIF(Invoices!AI:AJ,A1309)&lt;&gt;0,SUMIF(Invoices!AI:AJ,A1309,Invoices!AJ:AJ)/COUNTIF(Invoices!AI:AJ,A1309),0),IF(COUNTIF(Invoices!AK:AL,A1309)&lt;&gt;0,IF(COUNTIF(Invoices!AK:AL,A1309)&lt;&gt;0,SUMIF(Invoices!AK:AL,A1309,Invoices!AL:AL)/COUNTIF(Invoices!AK:AL,A1309),0),IF(COUNTIF(Invoices!AM:AN,A1309)&lt;&gt;0,IF(COUNTIF(Invoices!AM:AN,A1309)&lt;&gt;0,SUMIF(Invoices!AM:AN,A1309,Invoices!AN:AN)/COUNTIF(Invoices!AM:AN,A1309),0),"Not Available")))))))))))))))</f>
        <v>0.99</v>
      </c>
    </row>
    <row r="1310" spans="1:5" ht="13" x14ac:dyDescent="0.15">
      <c r="A1310" s="6" t="s">
        <v>2556</v>
      </c>
      <c r="B1310" s="6" t="s">
        <v>617</v>
      </c>
      <c r="C1310" s="6" t="s">
        <v>2195</v>
      </c>
      <c r="D1310" s="6" t="s">
        <v>574</v>
      </c>
      <c r="E1310" t="str">
        <f>IF(COUNTIF(Invoices!K:L,A1310)&lt;&gt;0,IF(COUNTIF(Invoices!K:L,A1310)&lt;&gt;0,SUMIF(Invoices!K:L,A1310,Invoices!L:L)/COUNTIF(Invoices!K:L,A1310),0),IF(COUNTIF(Invoices!M:N,A1310)&lt;&gt;0,IF(COUNTIF(Invoices!M:N,A1310)&lt;&gt;0,SUMIF(Invoices!M:N,A1310,Invoices!N:N)/COUNTIF(Invoices!M:N,A1310),0),IF(COUNTIF(Invoices!O:P,A1310)&lt;&gt;0,IF(COUNTIF(Invoices!O:P,A1310)&lt;&gt;0,SUMIF(Invoices!O:P,A1310,Invoices!P:P)/COUNTIF(Invoices!O:P,A1310),0),IF(COUNTIF(Invoices!Q:R,A1310)&lt;&gt;0,IF(COUNTIF(Invoices!Q:R,A1310)&lt;&gt;0,SUMIF(Invoices!Q:R,A1310,Invoices!R:R)/COUNTIF(Invoices!Q:R,A1310),0),IF(COUNTIF(Invoices!S:T,A1310)&lt;&gt;0,IF(COUNTIF(Invoices!S:T,A1310)&lt;&gt;0,SUMIF(Invoices!S:T,A1310,Invoices!T:T)/COUNTIF(Invoices!S:T,A1310),0),IF(COUNTIF(Invoices!U:V,A1310)&lt;&gt;0,IF(COUNTIF(Invoices!U:V,A1310)&lt;&gt;0,SUMIF(Invoices!U:V,A1310,Invoices!V:V)/COUNTIF(Invoices!U:V,A1310),0),IF(COUNTIF(Invoices!W:X,A1310)&lt;&gt;0,IF(COUNTIF(Invoices!W:X,A1310)&lt;&gt;0,SUMIF(Invoices!W:X,A1310,Invoices!X:X)/COUNTIF(Invoices!W:X,A1310),0),IF(COUNTIF(Invoices!Y:Z,A1310)&lt;&gt;0,IF(COUNTIF(Invoices!Y:Z,A1310)&lt;&gt;0,SUMIF(Invoices!Y:Z,A1310,Invoices!Z:Z)/COUNTIF(Invoices!Y:Z,A1310),0),IF(COUNTIF(Invoices!AA:AB,A1310)&lt;&gt;0,IF(COUNTIF(Invoices!AA:AB,A1310)&lt;&gt;0,SUMIF(Invoices!AA:AB,A1310,Invoices!AB:AB)/COUNTIF(Invoices!AA:AB,A1310),0),IF(COUNTIF(Invoices!AC:AD,A1310)&lt;&gt;0,IF(COUNTIF(Invoices!AC:AD,A1310)&lt;&gt;0,SUMIF(Invoices!AC:AD,A1310,Invoices!AD:AD)/COUNTIF(Invoices!AC:AD,A1310),0),IF(COUNTIF(Invoices!AE:AF,A1310)&lt;&gt;0,IF(COUNTIF(Invoices!AE:AF,A1310)&lt;&gt;0,SUMIF(Invoices!AE:AF,A1310,Invoices!AF:AF)/COUNTIF(Invoices!AE:AF,A1310),0),IF(COUNTIF(Invoices!AG:AH,A1310)&lt;&gt;0,IF(COUNTIF(Invoices!AG:AH,A1310)&lt;&gt;0,SUMIF(Invoices!AG:AH,A1310,Invoices!AH:AH)/COUNTIF(Invoices!AG:AH,A1310),0),IF(COUNTIF(Invoices!AI:AJ,A1310)&lt;&gt;0,IF(COUNTIF(Invoices!AI:AJ,A1310)&lt;&gt;0,SUMIF(Invoices!AI:AJ,A1310,Invoices!AJ:AJ)/COUNTIF(Invoices!AI:AJ,A1310),0),IF(COUNTIF(Invoices!AK:AL,A1310)&lt;&gt;0,IF(COUNTIF(Invoices!AK:AL,A1310)&lt;&gt;0,SUMIF(Invoices!AK:AL,A1310,Invoices!AL:AL)/COUNTIF(Invoices!AK:AL,A1310),0),IF(COUNTIF(Invoices!AM:AN,A1310)&lt;&gt;0,IF(COUNTIF(Invoices!AM:AN,A1310)&lt;&gt;0,SUMIF(Invoices!AM:AN,A1310,Invoices!AN:AN)/COUNTIF(Invoices!AM:AN,A1310),0),"Not Available")))))))))))))))</f>
        <v>Not Available</v>
      </c>
    </row>
    <row r="1311" spans="1:5" ht="13" x14ac:dyDescent="0.15">
      <c r="A1311" s="6" t="s">
        <v>2557</v>
      </c>
      <c r="B1311" s="6" t="s">
        <v>2558</v>
      </c>
      <c r="C1311" s="6" t="s">
        <v>916</v>
      </c>
      <c r="D1311" s="6" t="s">
        <v>810</v>
      </c>
      <c r="E1311">
        <f ca="1">IF(COUNTIF(Invoices!K:L,A1311)&lt;&gt;0,IF(COUNTIF(Invoices!K:L,A1311)&lt;&gt;0,SUMIF(Invoices!K:L,A1311,Invoices!L:L)/COUNTIF(Invoices!K:L,A1311),0),IF(COUNTIF(Invoices!M:N,A1311)&lt;&gt;0,IF(COUNTIF(Invoices!M:N,A1311)&lt;&gt;0,SUMIF(Invoices!M:N,A1311,Invoices!N:N)/COUNTIF(Invoices!M:N,A1311),0),IF(COUNTIF(Invoices!O:P,A1311)&lt;&gt;0,IF(COUNTIF(Invoices!O:P,A1311)&lt;&gt;0,SUMIF(Invoices!O:P,A1311,Invoices!P:P)/COUNTIF(Invoices!O:P,A1311),0),IF(COUNTIF(Invoices!Q:R,A1311)&lt;&gt;0,IF(COUNTIF(Invoices!Q:R,A1311)&lt;&gt;0,SUMIF(Invoices!Q:R,A1311,Invoices!R:R)/COUNTIF(Invoices!Q:R,A1311),0),IF(COUNTIF(Invoices!S:T,A1311)&lt;&gt;0,IF(COUNTIF(Invoices!S:T,A1311)&lt;&gt;0,SUMIF(Invoices!S:T,A1311,Invoices!T:T)/COUNTIF(Invoices!S:T,A1311),0),IF(COUNTIF(Invoices!U:V,A1311)&lt;&gt;0,IF(COUNTIF(Invoices!U:V,A1311)&lt;&gt;0,SUMIF(Invoices!U:V,A1311,Invoices!V:V)/COUNTIF(Invoices!U:V,A1311),0),IF(COUNTIF(Invoices!W:X,A1311)&lt;&gt;0,IF(COUNTIF(Invoices!W:X,A1311)&lt;&gt;0,SUMIF(Invoices!W:X,A1311,Invoices!X:X)/COUNTIF(Invoices!W:X,A1311),0),IF(COUNTIF(Invoices!Y:Z,A1311)&lt;&gt;0,IF(COUNTIF(Invoices!Y:Z,A1311)&lt;&gt;0,SUMIF(Invoices!Y:Z,A1311,Invoices!Z:Z)/COUNTIF(Invoices!Y:Z,A1311),0),IF(COUNTIF(Invoices!AA:AB,A1311)&lt;&gt;0,IF(COUNTIF(Invoices!AA:AB,A1311)&lt;&gt;0,SUMIF(Invoices!AA:AB,A1311,Invoices!AB:AB)/COUNTIF(Invoices!AA:AB,A1311),0),IF(COUNTIF(Invoices!AC:AD,A1311)&lt;&gt;0,IF(COUNTIF(Invoices!AC:AD,A1311)&lt;&gt;0,SUMIF(Invoices!AC:AD,A1311,Invoices!AD:AD)/COUNTIF(Invoices!AC:AD,A1311),0),IF(COUNTIF(Invoices!AE:AF,A1311)&lt;&gt;0,IF(COUNTIF(Invoices!AE:AF,A1311)&lt;&gt;0,SUMIF(Invoices!AE:AF,A1311,Invoices!AF:AF)/COUNTIF(Invoices!AE:AF,A1311),0),IF(COUNTIF(Invoices!AG:AH,A1311)&lt;&gt;0,IF(COUNTIF(Invoices!AG:AH,A1311)&lt;&gt;0,SUMIF(Invoices!AG:AH,A1311,Invoices!AH:AH)/COUNTIF(Invoices!AG:AH,A1311),0),IF(COUNTIF(Invoices!AI:AJ,A1311)&lt;&gt;0,IF(COUNTIF(Invoices!AI:AJ,A1311)&lt;&gt;0,SUMIF(Invoices!AI:AJ,A1311,Invoices!AJ:AJ)/COUNTIF(Invoices!AI:AJ,A1311),0),IF(COUNTIF(Invoices!AK:AL,A1311)&lt;&gt;0,IF(COUNTIF(Invoices!AK:AL,A1311)&lt;&gt;0,SUMIF(Invoices!AK:AL,A1311,Invoices!AL:AL)/COUNTIF(Invoices!AK:AL,A1311),0),IF(COUNTIF(Invoices!AM:AN,A1311)&lt;&gt;0,IF(COUNTIF(Invoices!AM:AN,A1311)&lt;&gt;0,SUMIF(Invoices!AM:AN,A1311,Invoices!AN:AN)/COUNTIF(Invoices!AM:AN,A1311),0),"Not Available")))))))))))))))</f>
        <v>0.99</v>
      </c>
    </row>
    <row r="1312" spans="1:5" ht="13" x14ac:dyDescent="0.15">
      <c r="A1312" s="6" t="s">
        <v>2559</v>
      </c>
      <c r="C1312" s="6" t="s">
        <v>1187</v>
      </c>
      <c r="D1312" s="6" t="s">
        <v>673</v>
      </c>
      <c r="E1312">
        <f ca="1">IF(COUNTIF(Invoices!K:L,A1312)&lt;&gt;0,IF(COUNTIF(Invoices!K:L,A1312)&lt;&gt;0,SUMIF(Invoices!K:L,A1312,Invoices!L:L)/COUNTIF(Invoices!K:L,A1312),0),IF(COUNTIF(Invoices!M:N,A1312)&lt;&gt;0,IF(COUNTIF(Invoices!M:N,A1312)&lt;&gt;0,SUMIF(Invoices!M:N,A1312,Invoices!N:N)/COUNTIF(Invoices!M:N,A1312),0),IF(COUNTIF(Invoices!O:P,A1312)&lt;&gt;0,IF(COUNTIF(Invoices!O:P,A1312)&lt;&gt;0,SUMIF(Invoices!O:P,A1312,Invoices!P:P)/COUNTIF(Invoices!O:P,A1312),0),IF(COUNTIF(Invoices!Q:R,A1312)&lt;&gt;0,IF(COUNTIF(Invoices!Q:R,A1312)&lt;&gt;0,SUMIF(Invoices!Q:R,A1312,Invoices!R:R)/COUNTIF(Invoices!Q:R,A1312),0),IF(COUNTIF(Invoices!S:T,A1312)&lt;&gt;0,IF(COUNTIF(Invoices!S:T,A1312)&lt;&gt;0,SUMIF(Invoices!S:T,A1312,Invoices!T:T)/COUNTIF(Invoices!S:T,A1312),0),IF(COUNTIF(Invoices!U:V,A1312)&lt;&gt;0,IF(COUNTIF(Invoices!U:V,A1312)&lt;&gt;0,SUMIF(Invoices!U:V,A1312,Invoices!V:V)/COUNTIF(Invoices!U:V,A1312),0),IF(COUNTIF(Invoices!W:X,A1312)&lt;&gt;0,IF(COUNTIF(Invoices!W:X,A1312)&lt;&gt;0,SUMIF(Invoices!W:X,A1312,Invoices!X:X)/COUNTIF(Invoices!W:X,A1312),0),IF(COUNTIF(Invoices!Y:Z,A1312)&lt;&gt;0,IF(COUNTIF(Invoices!Y:Z,A1312)&lt;&gt;0,SUMIF(Invoices!Y:Z,A1312,Invoices!Z:Z)/COUNTIF(Invoices!Y:Z,A1312),0),IF(COUNTIF(Invoices!AA:AB,A1312)&lt;&gt;0,IF(COUNTIF(Invoices!AA:AB,A1312)&lt;&gt;0,SUMIF(Invoices!AA:AB,A1312,Invoices!AB:AB)/COUNTIF(Invoices!AA:AB,A1312),0),IF(COUNTIF(Invoices!AC:AD,A1312)&lt;&gt;0,IF(COUNTIF(Invoices!AC:AD,A1312)&lt;&gt;0,SUMIF(Invoices!AC:AD,A1312,Invoices!AD:AD)/COUNTIF(Invoices!AC:AD,A1312),0),IF(COUNTIF(Invoices!AE:AF,A1312)&lt;&gt;0,IF(COUNTIF(Invoices!AE:AF,A1312)&lt;&gt;0,SUMIF(Invoices!AE:AF,A1312,Invoices!AF:AF)/COUNTIF(Invoices!AE:AF,A1312),0),IF(COUNTIF(Invoices!AG:AH,A1312)&lt;&gt;0,IF(COUNTIF(Invoices!AG:AH,A1312)&lt;&gt;0,SUMIF(Invoices!AG:AH,A1312,Invoices!AH:AH)/COUNTIF(Invoices!AG:AH,A1312),0),IF(COUNTIF(Invoices!AI:AJ,A1312)&lt;&gt;0,IF(COUNTIF(Invoices!AI:AJ,A1312)&lt;&gt;0,SUMIF(Invoices!AI:AJ,A1312,Invoices!AJ:AJ)/COUNTIF(Invoices!AI:AJ,A1312),0),IF(COUNTIF(Invoices!AK:AL,A1312)&lt;&gt;0,IF(COUNTIF(Invoices!AK:AL,A1312)&lt;&gt;0,SUMIF(Invoices!AK:AL,A1312,Invoices!AL:AL)/COUNTIF(Invoices!AK:AL,A1312),0),IF(COUNTIF(Invoices!AM:AN,A1312)&lt;&gt;0,IF(COUNTIF(Invoices!AM:AN,A1312)&lt;&gt;0,SUMIF(Invoices!AM:AN,A1312,Invoices!AN:AN)/COUNTIF(Invoices!AM:AN,A1312),0),"Not Available")))))))))))))))</f>
        <v>1.99</v>
      </c>
    </row>
    <row r="1313" spans="1:5" ht="13" x14ac:dyDescent="0.15">
      <c r="A1313" s="6" t="s">
        <v>2560</v>
      </c>
      <c r="B1313" s="6" t="s">
        <v>2561</v>
      </c>
      <c r="C1313" s="6" t="s">
        <v>1628</v>
      </c>
      <c r="D1313" s="6" t="s">
        <v>1629</v>
      </c>
      <c r="E1313" t="str">
        <f>IF(COUNTIF(Invoices!K:L,A1313)&lt;&gt;0,IF(COUNTIF(Invoices!K:L,A1313)&lt;&gt;0,SUMIF(Invoices!K:L,A1313,Invoices!L:L)/COUNTIF(Invoices!K:L,A1313),0),IF(COUNTIF(Invoices!M:N,A1313)&lt;&gt;0,IF(COUNTIF(Invoices!M:N,A1313)&lt;&gt;0,SUMIF(Invoices!M:N,A1313,Invoices!N:N)/COUNTIF(Invoices!M:N,A1313),0),IF(COUNTIF(Invoices!O:P,A1313)&lt;&gt;0,IF(COUNTIF(Invoices!O:P,A1313)&lt;&gt;0,SUMIF(Invoices!O:P,A1313,Invoices!P:P)/COUNTIF(Invoices!O:P,A1313),0),IF(COUNTIF(Invoices!Q:R,A1313)&lt;&gt;0,IF(COUNTIF(Invoices!Q:R,A1313)&lt;&gt;0,SUMIF(Invoices!Q:R,A1313,Invoices!R:R)/COUNTIF(Invoices!Q:R,A1313),0),IF(COUNTIF(Invoices!S:T,A1313)&lt;&gt;0,IF(COUNTIF(Invoices!S:T,A1313)&lt;&gt;0,SUMIF(Invoices!S:T,A1313,Invoices!T:T)/COUNTIF(Invoices!S:T,A1313),0),IF(COUNTIF(Invoices!U:V,A1313)&lt;&gt;0,IF(COUNTIF(Invoices!U:V,A1313)&lt;&gt;0,SUMIF(Invoices!U:V,A1313,Invoices!V:V)/COUNTIF(Invoices!U:V,A1313),0),IF(COUNTIF(Invoices!W:X,A1313)&lt;&gt;0,IF(COUNTIF(Invoices!W:X,A1313)&lt;&gt;0,SUMIF(Invoices!W:X,A1313,Invoices!X:X)/COUNTIF(Invoices!W:X,A1313),0),IF(COUNTIF(Invoices!Y:Z,A1313)&lt;&gt;0,IF(COUNTIF(Invoices!Y:Z,A1313)&lt;&gt;0,SUMIF(Invoices!Y:Z,A1313,Invoices!Z:Z)/COUNTIF(Invoices!Y:Z,A1313),0),IF(COUNTIF(Invoices!AA:AB,A1313)&lt;&gt;0,IF(COUNTIF(Invoices!AA:AB,A1313)&lt;&gt;0,SUMIF(Invoices!AA:AB,A1313,Invoices!AB:AB)/COUNTIF(Invoices!AA:AB,A1313),0),IF(COUNTIF(Invoices!AC:AD,A1313)&lt;&gt;0,IF(COUNTIF(Invoices!AC:AD,A1313)&lt;&gt;0,SUMIF(Invoices!AC:AD,A1313,Invoices!AD:AD)/COUNTIF(Invoices!AC:AD,A1313),0),IF(COUNTIF(Invoices!AE:AF,A1313)&lt;&gt;0,IF(COUNTIF(Invoices!AE:AF,A1313)&lt;&gt;0,SUMIF(Invoices!AE:AF,A1313,Invoices!AF:AF)/COUNTIF(Invoices!AE:AF,A1313),0),IF(COUNTIF(Invoices!AG:AH,A1313)&lt;&gt;0,IF(COUNTIF(Invoices!AG:AH,A1313)&lt;&gt;0,SUMIF(Invoices!AG:AH,A1313,Invoices!AH:AH)/COUNTIF(Invoices!AG:AH,A1313),0),IF(COUNTIF(Invoices!AI:AJ,A1313)&lt;&gt;0,IF(COUNTIF(Invoices!AI:AJ,A1313)&lt;&gt;0,SUMIF(Invoices!AI:AJ,A1313,Invoices!AJ:AJ)/COUNTIF(Invoices!AI:AJ,A1313),0),IF(COUNTIF(Invoices!AK:AL,A1313)&lt;&gt;0,IF(COUNTIF(Invoices!AK:AL,A1313)&lt;&gt;0,SUMIF(Invoices!AK:AL,A1313,Invoices!AL:AL)/COUNTIF(Invoices!AK:AL,A1313),0),IF(COUNTIF(Invoices!AM:AN,A1313)&lt;&gt;0,IF(COUNTIF(Invoices!AM:AN,A1313)&lt;&gt;0,SUMIF(Invoices!AM:AN,A1313,Invoices!AN:AN)/COUNTIF(Invoices!AM:AN,A1313),0),"Not Available")))))))))))))))</f>
        <v>Not Available</v>
      </c>
    </row>
    <row r="1314" spans="1:5" ht="13" x14ac:dyDescent="0.15">
      <c r="A1314" s="6" t="s">
        <v>2562</v>
      </c>
      <c r="C1314" s="6" t="s">
        <v>1431</v>
      </c>
      <c r="D1314" s="6" t="s">
        <v>1432</v>
      </c>
      <c r="E1314">
        <f ca="1">IF(COUNTIF(Invoices!K:L,A1314)&lt;&gt;0,IF(COUNTIF(Invoices!K:L,A1314)&lt;&gt;0,SUMIF(Invoices!K:L,A1314,Invoices!L:L)/COUNTIF(Invoices!K:L,A1314),0),IF(COUNTIF(Invoices!M:N,A1314)&lt;&gt;0,IF(COUNTIF(Invoices!M:N,A1314)&lt;&gt;0,SUMIF(Invoices!M:N,A1314,Invoices!N:N)/COUNTIF(Invoices!M:N,A1314),0),IF(COUNTIF(Invoices!O:P,A1314)&lt;&gt;0,IF(COUNTIF(Invoices!O:P,A1314)&lt;&gt;0,SUMIF(Invoices!O:P,A1314,Invoices!P:P)/COUNTIF(Invoices!O:P,A1314),0),IF(COUNTIF(Invoices!Q:R,A1314)&lt;&gt;0,IF(COUNTIF(Invoices!Q:R,A1314)&lt;&gt;0,SUMIF(Invoices!Q:R,A1314,Invoices!R:R)/COUNTIF(Invoices!Q:R,A1314),0),IF(COUNTIF(Invoices!S:T,A1314)&lt;&gt;0,IF(COUNTIF(Invoices!S:T,A1314)&lt;&gt;0,SUMIF(Invoices!S:T,A1314,Invoices!T:T)/COUNTIF(Invoices!S:T,A1314),0),IF(COUNTIF(Invoices!U:V,A1314)&lt;&gt;0,IF(COUNTIF(Invoices!U:V,A1314)&lt;&gt;0,SUMIF(Invoices!U:V,A1314,Invoices!V:V)/COUNTIF(Invoices!U:V,A1314),0),IF(COUNTIF(Invoices!W:X,A1314)&lt;&gt;0,IF(COUNTIF(Invoices!W:X,A1314)&lt;&gt;0,SUMIF(Invoices!W:X,A1314,Invoices!X:X)/COUNTIF(Invoices!W:X,A1314),0),IF(COUNTIF(Invoices!Y:Z,A1314)&lt;&gt;0,IF(COUNTIF(Invoices!Y:Z,A1314)&lt;&gt;0,SUMIF(Invoices!Y:Z,A1314,Invoices!Z:Z)/COUNTIF(Invoices!Y:Z,A1314),0),IF(COUNTIF(Invoices!AA:AB,A1314)&lt;&gt;0,IF(COUNTIF(Invoices!AA:AB,A1314)&lt;&gt;0,SUMIF(Invoices!AA:AB,A1314,Invoices!AB:AB)/COUNTIF(Invoices!AA:AB,A1314),0),IF(COUNTIF(Invoices!AC:AD,A1314)&lt;&gt;0,IF(COUNTIF(Invoices!AC:AD,A1314)&lt;&gt;0,SUMIF(Invoices!AC:AD,A1314,Invoices!AD:AD)/COUNTIF(Invoices!AC:AD,A1314),0),IF(COUNTIF(Invoices!AE:AF,A1314)&lt;&gt;0,IF(COUNTIF(Invoices!AE:AF,A1314)&lt;&gt;0,SUMIF(Invoices!AE:AF,A1314,Invoices!AF:AF)/COUNTIF(Invoices!AE:AF,A1314),0),IF(COUNTIF(Invoices!AG:AH,A1314)&lt;&gt;0,IF(COUNTIF(Invoices!AG:AH,A1314)&lt;&gt;0,SUMIF(Invoices!AG:AH,A1314,Invoices!AH:AH)/COUNTIF(Invoices!AG:AH,A1314),0),IF(COUNTIF(Invoices!AI:AJ,A1314)&lt;&gt;0,IF(COUNTIF(Invoices!AI:AJ,A1314)&lt;&gt;0,SUMIF(Invoices!AI:AJ,A1314,Invoices!AJ:AJ)/COUNTIF(Invoices!AI:AJ,A1314),0),IF(COUNTIF(Invoices!AK:AL,A1314)&lt;&gt;0,IF(COUNTIF(Invoices!AK:AL,A1314)&lt;&gt;0,SUMIF(Invoices!AK:AL,A1314,Invoices!AL:AL)/COUNTIF(Invoices!AK:AL,A1314),0),IF(COUNTIF(Invoices!AM:AN,A1314)&lt;&gt;0,IF(COUNTIF(Invoices!AM:AN,A1314)&lt;&gt;0,SUMIF(Invoices!AM:AN,A1314,Invoices!AN:AN)/COUNTIF(Invoices!AM:AN,A1314),0),"Not Available")))))))))))))))</f>
        <v>0.99</v>
      </c>
    </row>
    <row r="1315" spans="1:5" ht="13" x14ac:dyDescent="0.15">
      <c r="A1315" s="6" t="s">
        <v>2563</v>
      </c>
      <c r="B1315" s="6" t="s">
        <v>808</v>
      </c>
      <c r="C1315" s="6" t="s">
        <v>809</v>
      </c>
      <c r="D1315" s="6" t="s">
        <v>810</v>
      </c>
      <c r="E1315">
        <f ca="1">IF(COUNTIF(Invoices!K:L,A1315)&lt;&gt;0,IF(COUNTIF(Invoices!K:L,A1315)&lt;&gt;0,SUMIF(Invoices!K:L,A1315,Invoices!L:L)/COUNTIF(Invoices!K:L,A1315),0),IF(COUNTIF(Invoices!M:N,A1315)&lt;&gt;0,IF(COUNTIF(Invoices!M:N,A1315)&lt;&gt;0,SUMIF(Invoices!M:N,A1315,Invoices!N:N)/COUNTIF(Invoices!M:N,A1315),0),IF(COUNTIF(Invoices!O:P,A1315)&lt;&gt;0,IF(COUNTIF(Invoices!O:P,A1315)&lt;&gt;0,SUMIF(Invoices!O:P,A1315,Invoices!P:P)/COUNTIF(Invoices!O:P,A1315),0),IF(COUNTIF(Invoices!Q:R,A1315)&lt;&gt;0,IF(COUNTIF(Invoices!Q:R,A1315)&lt;&gt;0,SUMIF(Invoices!Q:R,A1315,Invoices!R:R)/COUNTIF(Invoices!Q:R,A1315),0),IF(COUNTIF(Invoices!S:T,A1315)&lt;&gt;0,IF(COUNTIF(Invoices!S:T,A1315)&lt;&gt;0,SUMIF(Invoices!S:T,A1315,Invoices!T:T)/COUNTIF(Invoices!S:T,A1315),0),IF(COUNTIF(Invoices!U:V,A1315)&lt;&gt;0,IF(COUNTIF(Invoices!U:V,A1315)&lt;&gt;0,SUMIF(Invoices!U:V,A1315,Invoices!V:V)/COUNTIF(Invoices!U:V,A1315),0),IF(COUNTIF(Invoices!W:X,A1315)&lt;&gt;0,IF(COUNTIF(Invoices!W:X,A1315)&lt;&gt;0,SUMIF(Invoices!W:X,A1315,Invoices!X:X)/COUNTIF(Invoices!W:X,A1315),0),IF(COUNTIF(Invoices!Y:Z,A1315)&lt;&gt;0,IF(COUNTIF(Invoices!Y:Z,A1315)&lt;&gt;0,SUMIF(Invoices!Y:Z,A1315,Invoices!Z:Z)/COUNTIF(Invoices!Y:Z,A1315),0),IF(COUNTIF(Invoices!AA:AB,A1315)&lt;&gt;0,IF(COUNTIF(Invoices!AA:AB,A1315)&lt;&gt;0,SUMIF(Invoices!AA:AB,A1315,Invoices!AB:AB)/COUNTIF(Invoices!AA:AB,A1315),0),IF(COUNTIF(Invoices!AC:AD,A1315)&lt;&gt;0,IF(COUNTIF(Invoices!AC:AD,A1315)&lt;&gt;0,SUMIF(Invoices!AC:AD,A1315,Invoices!AD:AD)/COUNTIF(Invoices!AC:AD,A1315),0),IF(COUNTIF(Invoices!AE:AF,A1315)&lt;&gt;0,IF(COUNTIF(Invoices!AE:AF,A1315)&lt;&gt;0,SUMIF(Invoices!AE:AF,A1315,Invoices!AF:AF)/COUNTIF(Invoices!AE:AF,A1315),0),IF(COUNTIF(Invoices!AG:AH,A1315)&lt;&gt;0,IF(COUNTIF(Invoices!AG:AH,A1315)&lt;&gt;0,SUMIF(Invoices!AG:AH,A1315,Invoices!AH:AH)/COUNTIF(Invoices!AG:AH,A1315),0),IF(COUNTIF(Invoices!AI:AJ,A1315)&lt;&gt;0,IF(COUNTIF(Invoices!AI:AJ,A1315)&lt;&gt;0,SUMIF(Invoices!AI:AJ,A1315,Invoices!AJ:AJ)/COUNTIF(Invoices!AI:AJ,A1315),0),IF(COUNTIF(Invoices!AK:AL,A1315)&lt;&gt;0,IF(COUNTIF(Invoices!AK:AL,A1315)&lt;&gt;0,SUMIF(Invoices!AK:AL,A1315,Invoices!AL:AL)/COUNTIF(Invoices!AK:AL,A1315),0),IF(COUNTIF(Invoices!AM:AN,A1315)&lt;&gt;0,IF(COUNTIF(Invoices!AM:AN,A1315)&lt;&gt;0,SUMIF(Invoices!AM:AN,A1315,Invoices!AN:AN)/COUNTIF(Invoices!AM:AN,A1315),0),"Not Available")))))))))))))))</f>
        <v>0.99</v>
      </c>
    </row>
    <row r="1316" spans="1:5" ht="13" x14ac:dyDescent="0.15">
      <c r="A1316" s="6" t="s">
        <v>2564</v>
      </c>
      <c r="B1316" s="6" t="s">
        <v>2565</v>
      </c>
      <c r="C1316" s="6" t="s">
        <v>918</v>
      </c>
      <c r="D1316" s="6" t="s">
        <v>919</v>
      </c>
      <c r="E1316" t="str">
        <f>IF(COUNTIF(Invoices!K:L,A1316)&lt;&gt;0,IF(COUNTIF(Invoices!K:L,A1316)&lt;&gt;0,SUMIF(Invoices!K:L,A1316,Invoices!L:L)/COUNTIF(Invoices!K:L,A1316),0),IF(COUNTIF(Invoices!M:N,A1316)&lt;&gt;0,IF(COUNTIF(Invoices!M:N,A1316)&lt;&gt;0,SUMIF(Invoices!M:N,A1316,Invoices!N:N)/COUNTIF(Invoices!M:N,A1316),0),IF(COUNTIF(Invoices!O:P,A1316)&lt;&gt;0,IF(COUNTIF(Invoices!O:P,A1316)&lt;&gt;0,SUMIF(Invoices!O:P,A1316,Invoices!P:P)/COUNTIF(Invoices!O:P,A1316),0),IF(COUNTIF(Invoices!Q:R,A1316)&lt;&gt;0,IF(COUNTIF(Invoices!Q:R,A1316)&lt;&gt;0,SUMIF(Invoices!Q:R,A1316,Invoices!R:R)/COUNTIF(Invoices!Q:R,A1316),0),IF(COUNTIF(Invoices!S:T,A1316)&lt;&gt;0,IF(COUNTIF(Invoices!S:T,A1316)&lt;&gt;0,SUMIF(Invoices!S:T,A1316,Invoices!T:T)/COUNTIF(Invoices!S:T,A1316),0),IF(COUNTIF(Invoices!U:V,A1316)&lt;&gt;0,IF(COUNTIF(Invoices!U:V,A1316)&lt;&gt;0,SUMIF(Invoices!U:V,A1316,Invoices!V:V)/COUNTIF(Invoices!U:V,A1316),0),IF(COUNTIF(Invoices!W:X,A1316)&lt;&gt;0,IF(COUNTIF(Invoices!W:X,A1316)&lt;&gt;0,SUMIF(Invoices!W:X,A1316,Invoices!X:X)/COUNTIF(Invoices!W:X,A1316),0),IF(COUNTIF(Invoices!Y:Z,A1316)&lt;&gt;0,IF(COUNTIF(Invoices!Y:Z,A1316)&lt;&gt;0,SUMIF(Invoices!Y:Z,A1316,Invoices!Z:Z)/COUNTIF(Invoices!Y:Z,A1316),0),IF(COUNTIF(Invoices!AA:AB,A1316)&lt;&gt;0,IF(COUNTIF(Invoices!AA:AB,A1316)&lt;&gt;0,SUMIF(Invoices!AA:AB,A1316,Invoices!AB:AB)/COUNTIF(Invoices!AA:AB,A1316),0),IF(COUNTIF(Invoices!AC:AD,A1316)&lt;&gt;0,IF(COUNTIF(Invoices!AC:AD,A1316)&lt;&gt;0,SUMIF(Invoices!AC:AD,A1316,Invoices!AD:AD)/COUNTIF(Invoices!AC:AD,A1316),0),IF(COUNTIF(Invoices!AE:AF,A1316)&lt;&gt;0,IF(COUNTIF(Invoices!AE:AF,A1316)&lt;&gt;0,SUMIF(Invoices!AE:AF,A1316,Invoices!AF:AF)/COUNTIF(Invoices!AE:AF,A1316),0),IF(COUNTIF(Invoices!AG:AH,A1316)&lt;&gt;0,IF(COUNTIF(Invoices!AG:AH,A1316)&lt;&gt;0,SUMIF(Invoices!AG:AH,A1316,Invoices!AH:AH)/COUNTIF(Invoices!AG:AH,A1316),0),IF(COUNTIF(Invoices!AI:AJ,A1316)&lt;&gt;0,IF(COUNTIF(Invoices!AI:AJ,A1316)&lt;&gt;0,SUMIF(Invoices!AI:AJ,A1316,Invoices!AJ:AJ)/COUNTIF(Invoices!AI:AJ,A1316),0),IF(COUNTIF(Invoices!AK:AL,A1316)&lt;&gt;0,IF(COUNTIF(Invoices!AK:AL,A1316)&lt;&gt;0,SUMIF(Invoices!AK:AL,A1316,Invoices!AL:AL)/COUNTIF(Invoices!AK:AL,A1316),0),IF(COUNTIF(Invoices!AM:AN,A1316)&lt;&gt;0,IF(COUNTIF(Invoices!AM:AN,A1316)&lt;&gt;0,SUMIF(Invoices!AM:AN,A1316,Invoices!AN:AN)/COUNTIF(Invoices!AM:AN,A1316),0),"Not Available")))))))))))))))</f>
        <v>Not Available</v>
      </c>
    </row>
    <row r="1317" spans="1:5" ht="13" x14ac:dyDescent="0.15">
      <c r="A1317" s="6" t="s">
        <v>2566</v>
      </c>
      <c r="B1317" s="6" t="s">
        <v>1366</v>
      </c>
      <c r="C1317" s="6" t="s">
        <v>1367</v>
      </c>
      <c r="D1317" s="6" t="s">
        <v>1368</v>
      </c>
      <c r="E1317" t="str">
        <f>IF(COUNTIF(Invoices!K:L,A1317)&lt;&gt;0,IF(COUNTIF(Invoices!K:L,A1317)&lt;&gt;0,SUMIF(Invoices!K:L,A1317,Invoices!L:L)/COUNTIF(Invoices!K:L,A1317),0),IF(COUNTIF(Invoices!M:N,A1317)&lt;&gt;0,IF(COUNTIF(Invoices!M:N,A1317)&lt;&gt;0,SUMIF(Invoices!M:N,A1317,Invoices!N:N)/COUNTIF(Invoices!M:N,A1317),0),IF(COUNTIF(Invoices!O:P,A1317)&lt;&gt;0,IF(COUNTIF(Invoices!O:P,A1317)&lt;&gt;0,SUMIF(Invoices!O:P,A1317,Invoices!P:P)/COUNTIF(Invoices!O:P,A1317),0),IF(COUNTIF(Invoices!Q:R,A1317)&lt;&gt;0,IF(COUNTIF(Invoices!Q:R,A1317)&lt;&gt;0,SUMIF(Invoices!Q:R,A1317,Invoices!R:R)/COUNTIF(Invoices!Q:R,A1317),0),IF(COUNTIF(Invoices!S:T,A1317)&lt;&gt;0,IF(COUNTIF(Invoices!S:T,A1317)&lt;&gt;0,SUMIF(Invoices!S:T,A1317,Invoices!T:T)/COUNTIF(Invoices!S:T,A1317),0),IF(COUNTIF(Invoices!U:V,A1317)&lt;&gt;0,IF(COUNTIF(Invoices!U:V,A1317)&lt;&gt;0,SUMIF(Invoices!U:V,A1317,Invoices!V:V)/COUNTIF(Invoices!U:V,A1317),0),IF(COUNTIF(Invoices!W:X,A1317)&lt;&gt;0,IF(COUNTIF(Invoices!W:X,A1317)&lt;&gt;0,SUMIF(Invoices!W:X,A1317,Invoices!X:X)/COUNTIF(Invoices!W:X,A1317),0),IF(COUNTIF(Invoices!Y:Z,A1317)&lt;&gt;0,IF(COUNTIF(Invoices!Y:Z,A1317)&lt;&gt;0,SUMIF(Invoices!Y:Z,A1317,Invoices!Z:Z)/COUNTIF(Invoices!Y:Z,A1317),0),IF(COUNTIF(Invoices!AA:AB,A1317)&lt;&gt;0,IF(COUNTIF(Invoices!AA:AB,A1317)&lt;&gt;0,SUMIF(Invoices!AA:AB,A1317,Invoices!AB:AB)/COUNTIF(Invoices!AA:AB,A1317),0),IF(COUNTIF(Invoices!AC:AD,A1317)&lt;&gt;0,IF(COUNTIF(Invoices!AC:AD,A1317)&lt;&gt;0,SUMIF(Invoices!AC:AD,A1317,Invoices!AD:AD)/COUNTIF(Invoices!AC:AD,A1317),0),IF(COUNTIF(Invoices!AE:AF,A1317)&lt;&gt;0,IF(COUNTIF(Invoices!AE:AF,A1317)&lt;&gt;0,SUMIF(Invoices!AE:AF,A1317,Invoices!AF:AF)/COUNTIF(Invoices!AE:AF,A1317),0),IF(COUNTIF(Invoices!AG:AH,A1317)&lt;&gt;0,IF(COUNTIF(Invoices!AG:AH,A1317)&lt;&gt;0,SUMIF(Invoices!AG:AH,A1317,Invoices!AH:AH)/COUNTIF(Invoices!AG:AH,A1317),0),IF(COUNTIF(Invoices!AI:AJ,A1317)&lt;&gt;0,IF(COUNTIF(Invoices!AI:AJ,A1317)&lt;&gt;0,SUMIF(Invoices!AI:AJ,A1317,Invoices!AJ:AJ)/COUNTIF(Invoices!AI:AJ,A1317),0),IF(COUNTIF(Invoices!AK:AL,A1317)&lt;&gt;0,IF(COUNTIF(Invoices!AK:AL,A1317)&lt;&gt;0,SUMIF(Invoices!AK:AL,A1317,Invoices!AL:AL)/COUNTIF(Invoices!AK:AL,A1317),0),IF(COUNTIF(Invoices!AM:AN,A1317)&lt;&gt;0,IF(COUNTIF(Invoices!AM:AN,A1317)&lt;&gt;0,SUMIF(Invoices!AM:AN,A1317,Invoices!AN:AN)/COUNTIF(Invoices!AM:AN,A1317),0),"Not Available")))))))))))))))</f>
        <v>Not Available</v>
      </c>
    </row>
    <row r="1318" spans="1:5" ht="13" x14ac:dyDescent="0.15">
      <c r="A1318" s="6" t="s">
        <v>2567</v>
      </c>
      <c r="B1318" s="6" t="s">
        <v>917</v>
      </c>
      <c r="C1318" s="6" t="s">
        <v>918</v>
      </c>
      <c r="D1318" s="6" t="s">
        <v>919</v>
      </c>
      <c r="E1318" t="str">
        <f>IF(COUNTIF(Invoices!K:L,A1318)&lt;&gt;0,IF(COUNTIF(Invoices!K:L,A1318)&lt;&gt;0,SUMIF(Invoices!K:L,A1318,Invoices!L:L)/COUNTIF(Invoices!K:L,A1318),0),IF(COUNTIF(Invoices!M:N,A1318)&lt;&gt;0,IF(COUNTIF(Invoices!M:N,A1318)&lt;&gt;0,SUMIF(Invoices!M:N,A1318,Invoices!N:N)/COUNTIF(Invoices!M:N,A1318),0),IF(COUNTIF(Invoices!O:P,A1318)&lt;&gt;0,IF(COUNTIF(Invoices!O:P,A1318)&lt;&gt;0,SUMIF(Invoices!O:P,A1318,Invoices!P:P)/COUNTIF(Invoices!O:P,A1318),0),IF(COUNTIF(Invoices!Q:R,A1318)&lt;&gt;0,IF(COUNTIF(Invoices!Q:R,A1318)&lt;&gt;0,SUMIF(Invoices!Q:R,A1318,Invoices!R:R)/COUNTIF(Invoices!Q:R,A1318),0),IF(COUNTIF(Invoices!S:T,A1318)&lt;&gt;0,IF(COUNTIF(Invoices!S:T,A1318)&lt;&gt;0,SUMIF(Invoices!S:T,A1318,Invoices!T:T)/COUNTIF(Invoices!S:T,A1318),0),IF(COUNTIF(Invoices!U:V,A1318)&lt;&gt;0,IF(COUNTIF(Invoices!U:V,A1318)&lt;&gt;0,SUMIF(Invoices!U:V,A1318,Invoices!V:V)/COUNTIF(Invoices!U:V,A1318),0),IF(COUNTIF(Invoices!W:X,A1318)&lt;&gt;0,IF(COUNTIF(Invoices!W:X,A1318)&lt;&gt;0,SUMIF(Invoices!W:X,A1318,Invoices!X:X)/COUNTIF(Invoices!W:X,A1318),0),IF(COUNTIF(Invoices!Y:Z,A1318)&lt;&gt;0,IF(COUNTIF(Invoices!Y:Z,A1318)&lt;&gt;0,SUMIF(Invoices!Y:Z,A1318,Invoices!Z:Z)/COUNTIF(Invoices!Y:Z,A1318),0),IF(COUNTIF(Invoices!AA:AB,A1318)&lt;&gt;0,IF(COUNTIF(Invoices!AA:AB,A1318)&lt;&gt;0,SUMIF(Invoices!AA:AB,A1318,Invoices!AB:AB)/COUNTIF(Invoices!AA:AB,A1318),0),IF(COUNTIF(Invoices!AC:AD,A1318)&lt;&gt;0,IF(COUNTIF(Invoices!AC:AD,A1318)&lt;&gt;0,SUMIF(Invoices!AC:AD,A1318,Invoices!AD:AD)/COUNTIF(Invoices!AC:AD,A1318),0),IF(COUNTIF(Invoices!AE:AF,A1318)&lt;&gt;0,IF(COUNTIF(Invoices!AE:AF,A1318)&lt;&gt;0,SUMIF(Invoices!AE:AF,A1318,Invoices!AF:AF)/COUNTIF(Invoices!AE:AF,A1318),0),IF(COUNTIF(Invoices!AG:AH,A1318)&lt;&gt;0,IF(COUNTIF(Invoices!AG:AH,A1318)&lt;&gt;0,SUMIF(Invoices!AG:AH,A1318,Invoices!AH:AH)/COUNTIF(Invoices!AG:AH,A1318),0),IF(COUNTIF(Invoices!AI:AJ,A1318)&lt;&gt;0,IF(COUNTIF(Invoices!AI:AJ,A1318)&lt;&gt;0,SUMIF(Invoices!AI:AJ,A1318,Invoices!AJ:AJ)/COUNTIF(Invoices!AI:AJ,A1318),0),IF(COUNTIF(Invoices!AK:AL,A1318)&lt;&gt;0,IF(COUNTIF(Invoices!AK:AL,A1318)&lt;&gt;0,SUMIF(Invoices!AK:AL,A1318,Invoices!AL:AL)/COUNTIF(Invoices!AK:AL,A1318),0),IF(COUNTIF(Invoices!AM:AN,A1318)&lt;&gt;0,IF(COUNTIF(Invoices!AM:AN,A1318)&lt;&gt;0,SUMIF(Invoices!AM:AN,A1318,Invoices!AN:AN)/COUNTIF(Invoices!AM:AN,A1318),0),"Not Available")))))))))))))))</f>
        <v>Not Available</v>
      </c>
    </row>
    <row r="1319" spans="1:5" ht="13" x14ac:dyDescent="0.15">
      <c r="A1319" s="6" t="s">
        <v>2568</v>
      </c>
      <c r="C1319" s="6" t="s">
        <v>524</v>
      </c>
      <c r="D1319" s="6" t="s">
        <v>518</v>
      </c>
      <c r="E1319">
        <f ca="1">IF(COUNTIF(Invoices!K:L,A1319)&lt;&gt;0,IF(COUNTIF(Invoices!K:L,A1319)&lt;&gt;0,SUMIF(Invoices!K:L,A1319,Invoices!L:L)/COUNTIF(Invoices!K:L,A1319),0),IF(COUNTIF(Invoices!M:N,A1319)&lt;&gt;0,IF(COUNTIF(Invoices!M:N,A1319)&lt;&gt;0,SUMIF(Invoices!M:N,A1319,Invoices!N:N)/COUNTIF(Invoices!M:N,A1319),0),IF(COUNTIF(Invoices!O:P,A1319)&lt;&gt;0,IF(COUNTIF(Invoices!O:P,A1319)&lt;&gt;0,SUMIF(Invoices!O:P,A1319,Invoices!P:P)/COUNTIF(Invoices!O:P,A1319),0),IF(COUNTIF(Invoices!Q:R,A1319)&lt;&gt;0,IF(COUNTIF(Invoices!Q:R,A1319)&lt;&gt;0,SUMIF(Invoices!Q:R,A1319,Invoices!R:R)/COUNTIF(Invoices!Q:R,A1319),0),IF(COUNTIF(Invoices!S:T,A1319)&lt;&gt;0,IF(COUNTIF(Invoices!S:T,A1319)&lt;&gt;0,SUMIF(Invoices!S:T,A1319,Invoices!T:T)/COUNTIF(Invoices!S:T,A1319),0),IF(COUNTIF(Invoices!U:V,A1319)&lt;&gt;0,IF(COUNTIF(Invoices!U:V,A1319)&lt;&gt;0,SUMIF(Invoices!U:V,A1319,Invoices!V:V)/COUNTIF(Invoices!U:V,A1319),0),IF(COUNTIF(Invoices!W:X,A1319)&lt;&gt;0,IF(COUNTIF(Invoices!W:X,A1319)&lt;&gt;0,SUMIF(Invoices!W:X,A1319,Invoices!X:X)/COUNTIF(Invoices!W:X,A1319),0),IF(COUNTIF(Invoices!Y:Z,A1319)&lt;&gt;0,IF(COUNTIF(Invoices!Y:Z,A1319)&lt;&gt;0,SUMIF(Invoices!Y:Z,A1319,Invoices!Z:Z)/COUNTIF(Invoices!Y:Z,A1319),0),IF(COUNTIF(Invoices!AA:AB,A1319)&lt;&gt;0,IF(COUNTIF(Invoices!AA:AB,A1319)&lt;&gt;0,SUMIF(Invoices!AA:AB,A1319,Invoices!AB:AB)/COUNTIF(Invoices!AA:AB,A1319),0),IF(COUNTIF(Invoices!AC:AD,A1319)&lt;&gt;0,IF(COUNTIF(Invoices!AC:AD,A1319)&lt;&gt;0,SUMIF(Invoices!AC:AD,A1319,Invoices!AD:AD)/COUNTIF(Invoices!AC:AD,A1319),0),IF(COUNTIF(Invoices!AE:AF,A1319)&lt;&gt;0,IF(COUNTIF(Invoices!AE:AF,A1319)&lt;&gt;0,SUMIF(Invoices!AE:AF,A1319,Invoices!AF:AF)/COUNTIF(Invoices!AE:AF,A1319),0),IF(COUNTIF(Invoices!AG:AH,A1319)&lt;&gt;0,IF(COUNTIF(Invoices!AG:AH,A1319)&lt;&gt;0,SUMIF(Invoices!AG:AH,A1319,Invoices!AH:AH)/COUNTIF(Invoices!AG:AH,A1319),0),IF(COUNTIF(Invoices!AI:AJ,A1319)&lt;&gt;0,IF(COUNTIF(Invoices!AI:AJ,A1319)&lt;&gt;0,SUMIF(Invoices!AI:AJ,A1319,Invoices!AJ:AJ)/COUNTIF(Invoices!AI:AJ,A1319),0),IF(COUNTIF(Invoices!AK:AL,A1319)&lt;&gt;0,IF(COUNTIF(Invoices!AK:AL,A1319)&lt;&gt;0,SUMIF(Invoices!AK:AL,A1319,Invoices!AL:AL)/COUNTIF(Invoices!AK:AL,A1319),0),IF(COUNTIF(Invoices!AM:AN,A1319)&lt;&gt;0,IF(COUNTIF(Invoices!AM:AN,A1319)&lt;&gt;0,SUMIF(Invoices!AM:AN,A1319,Invoices!AN:AN)/COUNTIF(Invoices!AM:AN,A1319),0),"Not Available")))))))))))))))</f>
        <v>1.99</v>
      </c>
    </row>
    <row r="1320" spans="1:5" ht="13" x14ac:dyDescent="0.15">
      <c r="A1320" s="6" t="s">
        <v>1804</v>
      </c>
      <c r="B1320" s="6" t="s">
        <v>808</v>
      </c>
      <c r="C1320" s="6" t="s">
        <v>1798</v>
      </c>
      <c r="D1320" s="6" t="s">
        <v>810</v>
      </c>
      <c r="E1320">
        <f ca="1">IF(COUNTIF(Invoices!K:L,A1320)&lt;&gt;0,IF(COUNTIF(Invoices!K:L,A1320)&lt;&gt;0,SUMIF(Invoices!K:L,A1320,Invoices!L:L)/COUNTIF(Invoices!K:L,A1320),0),IF(COUNTIF(Invoices!M:N,A1320)&lt;&gt;0,IF(COUNTIF(Invoices!M:N,A1320)&lt;&gt;0,SUMIF(Invoices!M:N,A1320,Invoices!N:N)/COUNTIF(Invoices!M:N,A1320),0),IF(COUNTIF(Invoices!O:P,A1320)&lt;&gt;0,IF(COUNTIF(Invoices!O:P,A1320)&lt;&gt;0,SUMIF(Invoices!O:P,A1320,Invoices!P:P)/COUNTIF(Invoices!O:P,A1320),0),IF(COUNTIF(Invoices!Q:R,A1320)&lt;&gt;0,IF(COUNTIF(Invoices!Q:R,A1320)&lt;&gt;0,SUMIF(Invoices!Q:R,A1320,Invoices!R:R)/COUNTIF(Invoices!Q:R,A1320),0),IF(COUNTIF(Invoices!S:T,A1320)&lt;&gt;0,IF(COUNTIF(Invoices!S:T,A1320)&lt;&gt;0,SUMIF(Invoices!S:T,A1320,Invoices!T:T)/COUNTIF(Invoices!S:T,A1320),0),IF(COUNTIF(Invoices!U:V,A1320)&lt;&gt;0,IF(COUNTIF(Invoices!U:V,A1320)&lt;&gt;0,SUMIF(Invoices!U:V,A1320,Invoices!V:V)/COUNTIF(Invoices!U:V,A1320),0),IF(COUNTIF(Invoices!W:X,A1320)&lt;&gt;0,IF(COUNTIF(Invoices!W:X,A1320)&lt;&gt;0,SUMIF(Invoices!W:X,A1320,Invoices!X:X)/COUNTIF(Invoices!W:X,A1320),0),IF(COUNTIF(Invoices!Y:Z,A1320)&lt;&gt;0,IF(COUNTIF(Invoices!Y:Z,A1320)&lt;&gt;0,SUMIF(Invoices!Y:Z,A1320,Invoices!Z:Z)/COUNTIF(Invoices!Y:Z,A1320),0),IF(COUNTIF(Invoices!AA:AB,A1320)&lt;&gt;0,IF(COUNTIF(Invoices!AA:AB,A1320)&lt;&gt;0,SUMIF(Invoices!AA:AB,A1320,Invoices!AB:AB)/COUNTIF(Invoices!AA:AB,A1320),0),IF(COUNTIF(Invoices!AC:AD,A1320)&lt;&gt;0,IF(COUNTIF(Invoices!AC:AD,A1320)&lt;&gt;0,SUMIF(Invoices!AC:AD,A1320,Invoices!AD:AD)/COUNTIF(Invoices!AC:AD,A1320),0),IF(COUNTIF(Invoices!AE:AF,A1320)&lt;&gt;0,IF(COUNTIF(Invoices!AE:AF,A1320)&lt;&gt;0,SUMIF(Invoices!AE:AF,A1320,Invoices!AF:AF)/COUNTIF(Invoices!AE:AF,A1320),0),IF(COUNTIF(Invoices!AG:AH,A1320)&lt;&gt;0,IF(COUNTIF(Invoices!AG:AH,A1320)&lt;&gt;0,SUMIF(Invoices!AG:AH,A1320,Invoices!AH:AH)/COUNTIF(Invoices!AG:AH,A1320),0),IF(COUNTIF(Invoices!AI:AJ,A1320)&lt;&gt;0,IF(COUNTIF(Invoices!AI:AJ,A1320)&lt;&gt;0,SUMIF(Invoices!AI:AJ,A1320,Invoices!AJ:AJ)/COUNTIF(Invoices!AI:AJ,A1320),0),IF(COUNTIF(Invoices!AK:AL,A1320)&lt;&gt;0,IF(COUNTIF(Invoices!AK:AL,A1320)&lt;&gt;0,SUMIF(Invoices!AK:AL,A1320,Invoices!AL:AL)/COUNTIF(Invoices!AK:AL,A1320),0),IF(COUNTIF(Invoices!AM:AN,A1320)&lt;&gt;0,IF(COUNTIF(Invoices!AM:AN,A1320)&lt;&gt;0,SUMIF(Invoices!AM:AN,A1320,Invoices!AN:AN)/COUNTIF(Invoices!AM:AN,A1320),0),"Not Available")))))))))))))))</f>
        <v>0.99</v>
      </c>
    </row>
    <row r="1321" spans="1:5" ht="13" x14ac:dyDescent="0.15">
      <c r="A1321" s="6" t="s">
        <v>2569</v>
      </c>
      <c r="C1321" s="6" t="s">
        <v>1363</v>
      </c>
      <c r="D1321" s="6" t="s">
        <v>1364</v>
      </c>
      <c r="E1321">
        <f ca="1">IF(COUNTIF(Invoices!K:L,A1321)&lt;&gt;0,IF(COUNTIF(Invoices!K:L,A1321)&lt;&gt;0,SUMIF(Invoices!K:L,A1321,Invoices!L:L)/COUNTIF(Invoices!K:L,A1321),0),IF(COUNTIF(Invoices!M:N,A1321)&lt;&gt;0,IF(COUNTIF(Invoices!M:N,A1321)&lt;&gt;0,SUMIF(Invoices!M:N,A1321,Invoices!N:N)/COUNTIF(Invoices!M:N,A1321),0),IF(COUNTIF(Invoices!O:P,A1321)&lt;&gt;0,IF(COUNTIF(Invoices!O:P,A1321)&lt;&gt;0,SUMIF(Invoices!O:P,A1321,Invoices!P:P)/COUNTIF(Invoices!O:P,A1321),0),IF(COUNTIF(Invoices!Q:R,A1321)&lt;&gt;0,IF(COUNTIF(Invoices!Q:R,A1321)&lt;&gt;0,SUMIF(Invoices!Q:R,A1321,Invoices!R:R)/COUNTIF(Invoices!Q:R,A1321),0),IF(COUNTIF(Invoices!S:T,A1321)&lt;&gt;0,IF(COUNTIF(Invoices!S:T,A1321)&lt;&gt;0,SUMIF(Invoices!S:T,A1321,Invoices!T:T)/COUNTIF(Invoices!S:T,A1321),0),IF(COUNTIF(Invoices!U:V,A1321)&lt;&gt;0,IF(COUNTIF(Invoices!U:V,A1321)&lt;&gt;0,SUMIF(Invoices!U:V,A1321,Invoices!V:V)/COUNTIF(Invoices!U:V,A1321),0),IF(COUNTIF(Invoices!W:X,A1321)&lt;&gt;0,IF(COUNTIF(Invoices!W:X,A1321)&lt;&gt;0,SUMIF(Invoices!W:X,A1321,Invoices!X:X)/COUNTIF(Invoices!W:X,A1321),0),IF(COUNTIF(Invoices!Y:Z,A1321)&lt;&gt;0,IF(COUNTIF(Invoices!Y:Z,A1321)&lt;&gt;0,SUMIF(Invoices!Y:Z,A1321,Invoices!Z:Z)/COUNTIF(Invoices!Y:Z,A1321),0),IF(COUNTIF(Invoices!AA:AB,A1321)&lt;&gt;0,IF(COUNTIF(Invoices!AA:AB,A1321)&lt;&gt;0,SUMIF(Invoices!AA:AB,A1321,Invoices!AB:AB)/COUNTIF(Invoices!AA:AB,A1321),0),IF(COUNTIF(Invoices!AC:AD,A1321)&lt;&gt;0,IF(COUNTIF(Invoices!AC:AD,A1321)&lt;&gt;0,SUMIF(Invoices!AC:AD,A1321,Invoices!AD:AD)/COUNTIF(Invoices!AC:AD,A1321),0),IF(COUNTIF(Invoices!AE:AF,A1321)&lt;&gt;0,IF(COUNTIF(Invoices!AE:AF,A1321)&lt;&gt;0,SUMIF(Invoices!AE:AF,A1321,Invoices!AF:AF)/COUNTIF(Invoices!AE:AF,A1321),0),IF(COUNTIF(Invoices!AG:AH,A1321)&lt;&gt;0,IF(COUNTIF(Invoices!AG:AH,A1321)&lt;&gt;0,SUMIF(Invoices!AG:AH,A1321,Invoices!AH:AH)/COUNTIF(Invoices!AG:AH,A1321),0),IF(COUNTIF(Invoices!AI:AJ,A1321)&lt;&gt;0,IF(COUNTIF(Invoices!AI:AJ,A1321)&lt;&gt;0,SUMIF(Invoices!AI:AJ,A1321,Invoices!AJ:AJ)/COUNTIF(Invoices!AI:AJ,A1321),0),IF(COUNTIF(Invoices!AK:AL,A1321)&lt;&gt;0,IF(COUNTIF(Invoices!AK:AL,A1321)&lt;&gt;0,SUMIF(Invoices!AK:AL,A1321,Invoices!AL:AL)/COUNTIF(Invoices!AK:AL,A1321),0),IF(COUNTIF(Invoices!AM:AN,A1321)&lt;&gt;0,IF(COUNTIF(Invoices!AM:AN,A1321)&lt;&gt;0,SUMIF(Invoices!AM:AN,A1321,Invoices!AN:AN)/COUNTIF(Invoices!AM:AN,A1321),0),"Not Available")))))))))))))))</f>
        <v>0.99</v>
      </c>
    </row>
    <row r="1322" spans="1:5" ht="13" x14ac:dyDescent="0.15">
      <c r="A1322" s="6" t="s">
        <v>2570</v>
      </c>
      <c r="B1322" s="6" t="s">
        <v>2571</v>
      </c>
      <c r="C1322" s="6" t="s">
        <v>1668</v>
      </c>
      <c r="D1322" s="6" t="s">
        <v>810</v>
      </c>
      <c r="E1322">
        <f ca="1">IF(COUNTIF(Invoices!K:L,A1322)&lt;&gt;0,IF(COUNTIF(Invoices!K:L,A1322)&lt;&gt;0,SUMIF(Invoices!K:L,A1322,Invoices!L:L)/COUNTIF(Invoices!K:L,A1322),0),IF(COUNTIF(Invoices!M:N,A1322)&lt;&gt;0,IF(COUNTIF(Invoices!M:N,A1322)&lt;&gt;0,SUMIF(Invoices!M:N,A1322,Invoices!N:N)/COUNTIF(Invoices!M:N,A1322),0),IF(COUNTIF(Invoices!O:P,A1322)&lt;&gt;0,IF(COUNTIF(Invoices!O:P,A1322)&lt;&gt;0,SUMIF(Invoices!O:P,A1322,Invoices!P:P)/COUNTIF(Invoices!O:P,A1322),0),IF(COUNTIF(Invoices!Q:R,A1322)&lt;&gt;0,IF(COUNTIF(Invoices!Q:R,A1322)&lt;&gt;0,SUMIF(Invoices!Q:R,A1322,Invoices!R:R)/COUNTIF(Invoices!Q:R,A1322),0),IF(COUNTIF(Invoices!S:T,A1322)&lt;&gt;0,IF(COUNTIF(Invoices!S:T,A1322)&lt;&gt;0,SUMIF(Invoices!S:T,A1322,Invoices!T:T)/COUNTIF(Invoices!S:T,A1322),0),IF(COUNTIF(Invoices!U:V,A1322)&lt;&gt;0,IF(COUNTIF(Invoices!U:V,A1322)&lt;&gt;0,SUMIF(Invoices!U:V,A1322,Invoices!V:V)/COUNTIF(Invoices!U:V,A1322),0),IF(COUNTIF(Invoices!W:X,A1322)&lt;&gt;0,IF(COUNTIF(Invoices!W:X,A1322)&lt;&gt;0,SUMIF(Invoices!W:X,A1322,Invoices!X:X)/COUNTIF(Invoices!W:X,A1322),0),IF(COUNTIF(Invoices!Y:Z,A1322)&lt;&gt;0,IF(COUNTIF(Invoices!Y:Z,A1322)&lt;&gt;0,SUMIF(Invoices!Y:Z,A1322,Invoices!Z:Z)/COUNTIF(Invoices!Y:Z,A1322),0),IF(COUNTIF(Invoices!AA:AB,A1322)&lt;&gt;0,IF(COUNTIF(Invoices!AA:AB,A1322)&lt;&gt;0,SUMIF(Invoices!AA:AB,A1322,Invoices!AB:AB)/COUNTIF(Invoices!AA:AB,A1322),0),IF(COUNTIF(Invoices!AC:AD,A1322)&lt;&gt;0,IF(COUNTIF(Invoices!AC:AD,A1322)&lt;&gt;0,SUMIF(Invoices!AC:AD,A1322,Invoices!AD:AD)/COUNTIF(Invoices!AC:AD,A1322),0),IF(COUNTIF(Invoices!AE:AF,A1322)&lt;&gt;0,IF(COUNTIF(Invoices!AE:AF,A1322)&lt;&gt;0,SUMIF(Invoices!AE:AF,A1322,Invoices!AF:AF)/COUNTIF(Invoices!AE:AF,A1322),0),IF(COUNTIF(Invoices!AG:AH,A1322)&lt;&gt;0,IF(COUNTIF(Invoices!AG:AH,A1322)&lt;&gt;0,SUMIF(Invoices!AG:AH,A1322,Invoices!AH:AH)/COUNTIF(Invoices!AG:AH,A1322),0),IF(COUNTIF(Invoices!AI:AJ,A1322)&lt;&gt;0,IF(COUNTIF(Invoices!AI:AJ,A1322)&lt;&gt;0,SUMIF(Invoices!AI:AJ,A1322,Invoices!AJ:AJ)/COUNTIF(Invoices!AI:AJ,A1322),0),IF(COUNTIF(Invoices!AK:AL,A1322)&lt;&gt;0,IF(COUNTIF(Invoices!AK:AL,A1322)&lt;&gt;0,SUMIF(Invoices!AK:AL,A1322,Invoices!AL:AL)/COUNTIF(Invoices!AK:AL,A1322),0),IF(COUNTIF(Invoices!AM:AN,A1322)&lt;&gt;0,IF(COUNTIF(Invoices!AM:AN,A1322)&lt;&gt;0,SUMIF(Invoices!AM:AN,A1322,Invoices!AN:AN)/COUNTIF(Invoices!AM:AN,A1322),0),"Not Available")))))))))))))))</f>
        <v>0.99</v>
      </c>
    </row>
    <row r="1323" spans="1:5" ht="13" x14ac:dyDescent="0.15">
      <c r="A1323" s="6" t="s">
        <v>2570</v>
      </c>
      <c r="B1323" s="6" t="s">
        <v>1667</v>
      </c>
      <c r="C1323" s="6" t="s">
        <v>1115</v>
      </c>
      <c r="D1323" s="6" t="s">
        <v>810</v>
      </c>
      <c r="E1323">
        <f ca="1">IF(COUNTIF(Invoices!K:L,A1323)&lt;&gt;0,IF(COUNTIF(Invoices!K:L,A1323)&lt;&gt;0,SUMIF(Invoices!K:L,A1323,Invoices!L:L)/COUNTIF(Invoices!K:L,A1323),0),IF(COUNTIF(Invoices!M:N,A1323)&lt;&gt;0,IF(COUNTIF(Invoices!M:N,A1323)&lt;&gt;0,SUMIF(Invoices!M:N,A1323,Invoices!N:N)/COUNTIF(Invoices!M:N,A1323),0),IF(COUNTIF(Invoices!O:P,A1323)&lt;&gt;0,IF(COUNTIF(Invoices!O:P,A1323)&lt;&gt;0,SUMIF(Invoices!O:P,A1323,Invoices!P:P)/COUNTIF(Invoices!O:P,A1323),0),IF(COUNTIF(Invoices!Q:R,A1323)&lt;&gt;0,IF(COUNTIF(Invoices!Q:R,A1323)&lt;&gt;0,SUMIF(Invoices!Q:R,A1323,Invoices!R:R)/COUNTIF(Invoices!Q:R,A1323),0),IF(COUNTIF(Invoices!S:T,A1323)&lt;&gt;0,IF(COUNTIF(Invoices!S:T,A1323)&lt;&gt;0,SUMIF(Invoices!S:T,A1323,Invoices!T:T)/COUNTIF(Invoices!S:T,A1323),0),IF(COUNTIF(Invoices!U:V,A1323)&lt;&gt;0,IF(COUNTIF(Invoices!U:V,A1323)&lt;&gt;0,SUMIF(Invoices!U:V,A1323,Invoices!V:V)/COUNTIF(Invoices!U:V,A1323),0),IF(COUNTIF(Invoices!W:X,A1323)&lt;&gt;0,IF(COUNTIF(Invoices!W:X,A1323)&lt;&gt;0,SUMIF(Invoices!W:X,A1323,Invoices!X:X)/COUNTIF(Invoices!W:X,A1323),0),IF(COUNTIF(Invoices!Y:Z,A1323)&lt;&gt;0,IF(COUNTIF(Invoices!Y:Z,A1323)&lt;&gt;0,SUMIF(Invoices!Y:Z,A1323,Invoices!Z:Z)/COUNTIF(Invoices!Y:Z,A1323),0),IF(COUNTIF(Invoices!AA:AB,A1323)&lt;&gt;0,IF(COUNTIF(Invoices!AA:AB,A1323)&lt;&gt;0,SUMIF(Invoices!AA:AB,A1323,Invoices!AB:AB)/COUNTIF(Invoices!AA:AB,A1323),0),IF(COUNTIF(Invoices!AC:AD,A1323)&lt;&gt;0,IF(COUNTIF(Invoices!AC:AD,A1323)&lt;&gt;0,SUMIF(Invoices!AC:AD,A1323,Invoices!AD:AD)/COUNTIF(Invoices!AC:AD,A1323),0),IF(COUNTIF(Invoices!AE:AF,A1323)&lt;&gt;0,IF(COUNTIF(Invoices!AE:AF,A1323)&lt;&gt;0,SUMIF(Invoices!AE:AF,A1323,Invoices!AF:AF)/COUNTIF(Invoices!AE:AF,A1323),0),IF(COUNTIF(Invoices!AG:AH,A1323)&lt;&gt;0,IF(COUNTIF(Invoices!AG:AH,A1323)&lt;&gt;0,SUMIF(Invoices!AG:AH,A1323,Invoices!AH:AH)/COUNTIF(Invoices!AG:AH,A1323),0),IF(COUNTIF(Invoices!AI:AJ,A1323)&lt;&gt;0,IF(COUNTIF(Invoices!AI:AJ,A1323)&lt;&gt;0,SUMIF(Invoices!AI:AJ,A1323,Invoices!AJ:AJ)/COUNTIF(Invoices!AI:AJ,A1323),0),IF(COUNTIF(Invoices!AK:AL,A1323)&lt;&gt;0,IF(COUNTIF(Invoices!AK:AL,A1323)&lt;&gt;0,SUMIF(Invoices!AK:AL,A1323,Invoices!AL:AL)/COUNTIF(Invoices!AK:AL,A1323),0),IF(COUNTIF(Invoices!AM:AN,A1323)&lt;&gt;0,IF(COUNTIF(Invoices!AM:AN,A1323)&lt;&gt;0,SUMIF(Invoices!AM:AN,A1323,Invoices!AN:AN)/COUNTIF(Invoices!AM:AN,A1323),0),"Not Available")))))))))))))))</f>
        <v>0.99</v>
      </c>
    </row>
    <row r="1324" spans="1:5" ht="13" x14ac:dyDescent="0.15">
      <c r="A1324" s="6" t="s">
        <v>2572</v>
      </c>
      <c r="B1324" s="6" t="s">
        <v>543</v>
      </c>
      <c r="C1324" s="6" t="s">
        <v>1165</v>
      </c>
      <c r="D1324" s="6" t="s">
        <v>543</v>
      </c>
      <c r="E1324" t="str">
        <f>IF(COUNTIF(Invoices!K:L,A1324)&lt;&gt;0,IF(COUNTIF(Invoices!K:L,A1324)&lt;&gt;0,SUMIF(Invoices!K:L,A1324,Invoices!L:L)/COUNTIF(Invoices!K:L,A1324),0),IF(COUNTIF(Invoices!M:N,A1324)&lt;&gt;0,IF(COUNTIF(Invoices!M:N,A1324)&lt;&gt;0,SUMIF(Invoices!M:N,A1324,Invoices!N:N)/COUNTIF(Invoices!M:N,A1324),0),IF(COUNTIF(Invoices!O:P,A1324)&lt;&gt;0,IF(COUNTIF(Invoices!O:P,A1324)&lt;&gt;0,SUMIF(Invoices!O:P,A1324,Invoices!P:P)/COUNTIF(Invoices!O:P,A1324),0),IF(COUNTIF(Invoices!Q:R,A1324)&lt;&gt;0,IF(COUNTIF(Invoices!Q:R,A1324)&lt;&gt;0,SUMIF(Invoices!Q:R,A1324,Invoices!R:R)/COUNTIF(Invoices!Q:R,A1324),0),IF(COUNTIF(Invoices!S:T,A1324)&lt;&gt;0,IF(COUNTIF(Invoices!S:T,A1324)&lt;&gt;0,SUMIF(Invoices!S:T,A1324,Invoices!T:T)/COUNTIF(Invoices!S:T,A1324),0),IF(COUNTIF(Invoices!U:V,A1324)&lt;&gt;0,IF(COUNTIF(Invoices!U:V,A1324)&lt;&gt;0,SUMIF(Invoices!U:V,A1324,Invoices!V:V)/COUNTIF(Invoices!U:V,A1324),0),IF(COUNTIF(Invoices!W:X,A1324)&lt;&gt;0,IF(COUNTIF(Invoices!W:X,A1324)&lt;&gt;0,SUMIF(Invoices!W:X,A1324,Invoices!X:X)/COUNTIF(Invoices!W:X,A1324),0),IF(COUNTIF(Invoices!Y:Z,A1324)&lt;&gt;0,IF(COUNTIF(Invoices!Y:Z,A1324)&lt;&gt;0,SUMIF(Invoices!Y:Z,A1324,Invoices!Z:Z)/COUNTIF(Invoices!Y:Z,A1324),0),IF(COUNTIF(Invoices!AA:AB,A1324)&lt;&gt;0,IF(COUNTIF(Invoices!AA:AB,A1324)&lt;&gt;0,SUMIF(Invoices!AA:AB,A1324,Invoices!AB:AB)/COUNTIF(Invoices!AA:AB,A1324),0),IF(COUNTIF(Invoices!AC:AD,A1324)&lt;&gt;0,IF(COUNTIF(Invoices!AC:AD,A1324)&lt;&gt;0,SUMIF(Invoices!AC:AD,A1324,Invoices!AD:AD)/COUNTIF(Invoices!AC:AD,A1324),0),IF(COUNTIF(Invoices!AE:AF,A1324)&lt;&gt;0,IF(COUNTIF(Invoices!AE:AF,A1324)&lt;&gt;0,SUMIF(Invoices!AE:AF,A1324,Invoices!AF:AF)/COUNTIF(Invoices!AE:AF,A1324),0),IF(COUNTIF(Invoices!AG:AH,A1324)&lt;&gt;0,IF(COUNTIF(Invoices!AG:AH,A1324)&lt;&gt;0,SUMIF(Invoices!AG:AH,A1324,Invoices!AH:AH)/COUNTIF(Invoices!AG:AH,A1324),0),IF(COUNTIF(Invoices!AI:AJ,A1324)&lt;&gt;0,IF(COUNTIF(Invoices!AI:AJ,A1324)&lt;&gt;0,SUMIF(Invoices!AI:AJ,A1324,Invoices!AJ:AJ)/COUNTIF(Invoices!AI:AJ,A1324),0),IF(COUNTIF(Invoices!AK:AL,A1324)&lt;&gt;0,IF(COUNTIF(Invoices!AK:AL,A1324)&lt;&gt;0,SUMIF(Invoices!AK:AL,A1324,Invoices!AL:AL)/COUNTIF(Invoices!AK:AL,A1324),0),IF(COUNTIF(Invoices!AM:AN,A1324)&lt;&gt;0,IF(COUNTIF(Invoices!AM:AN,A1324)&lt;&gt;0,SUMIF(Invoices!AM:AN,A1324,Invoices!AN:AN)/COUNTIF(Invoices!AM:AN,A1324),0),"Not Available")))))))))))))))</f>
        <v>Not Available</v>
      </c>
    </row>
    <row r="1325" spans="1:5" ht="13" x14ac:dyDescent="0.15">
      <c r="A1325" s="6" t="s">
        <v>2573</v>
      </c>
      <c r="B1325" s="6" t="s">
        <v>1208</v>
      </c>
      <c r="C1325" s="6" t="s">
        <v>1209</v>
      </c>
      <c r="D1325" s="6" t="s">
        <v>1210</v>
      </c>
      <c r="E1325">
        <f ca="1">IF(COUNTIF(Invoices!K:L,A1325)&lt;&gt;0,IF(COUNTIF(Invoices!K:L,A1325)&lt;&gt;0,SUMIF(Invoices!K:L,A1325,Invoices!L:L)/COUNTIF(Invoices!K:L,A1325),0),IF(COUNTIF(Invoices!M:N,A1325)&lt;&gt;0,IF(COUNTIF(Invoices!M:N,A1325)&lt;&gt;0,SUMIF(Invoices!M:N,A1325,Invoices!N:N)/COUNTIF(Invoices!M:N,A1325),0),IF(COUNTIF(Invoices!O:P,A1325)&lt;&gt;0,IF(COUNTIF(Invoices!O:P,A1325)&lt;&gt;0,SUMIF(Invoices!O:P,A1325,Invoices!P:P)/COUNTIF(Invoices!O:P,A1325),0),IF(COUNTIF(Invoices!Q:R,A1325)&lt;&gt;0,IF(COUNTIF(Invoices!Q:R,A1325)&lt;&gt;0,SUMIF(Invoices!Q:R,A1325,Invoices!R:R)/COUNTIF(Invoices!Q:R,A1325),0),IF(COUNTIF(Invoices!S:T,A1325)&lt;&gt;0,IF(COUNTIF(Invoices!S:T,A1325)&lt;&gt;0,SUMIF(Invoices!S:T,A1325,Invoices!T:T)/COUNTIF(Invoices!S:T,A1325),0),IF(COUNTIF(Invoices!U:V,A1325)&lt;&gt;0,IF(COUNTIF(Invoices!U:V,A1325)&lt;&gt;0,SUMIF(Invoices!U:V,A1325,Invoices!V:V)/COUNTIF(Invoices!U:V,A1325),0),IF(COUNTIF(Invoices!W:X,A1325)&lt;&gt;0,IF(COUNTIF(Invoices!W:X,A1325)&lt;&gt;0,SUMIF(Invoices!W:X,A1325,Invoices!X:X)/COUNTIF(Invoices!W:X,A1325),0),IF(COUNTIF(Invoices!Y:Z,A1325)&lt;&gt;0,IF(COUNTIF(Invoices!Y:Z,A1325)&lt;&gt;0,SUMIF(Invoices!Y:Z,A1325,Invoices!Z:Z)/COUNTIF(Invoices!Y:Z,A1325),0),IF(COUNTIF(Invoices!AA:AB,A1325)&lt;&gt;0,IF(COUNTIF(Invoices!AA:AB,A1325)&lt;&gt;0,SUMIF(Invoices!AA:AB,A1325,Invoices!AB:AB)/COUNTIF(Invoices!AA:AB,A1325),0),IF(COUNTIF(Invoices!AC:AD,A1325)&lt;&gt;0,IF(COUNTIF(Invoices!AC:AD,A1325)&lt;&gt;0,SUMIF(Invoices!AC:AD,A1325,Invoices!AD:AD)/COUNTIF(Invoices!AC:AD,A1325),0),IF(COUNTIF(Invoices!AE:AF,A1325)&lt;&gt;0,IF(COUNTIF(Invoices!AE:AF,A1325)&lt;&gt;0,SUMIF(Invoices!AE:AF,A1325,Invoices!AF:AF)/COUNTIF(Invoices!AE:AF,A1325),0),IF(COUNTIF(Invoices!AG:AH,A1325)&lt;&gt;0,IF(COUNTIF(Invoices!AG:AH,A1325)&lt;&gt;0,SUMIF(Invoices!AG:AH,A1325,Invoices!AH:AH)/COUNTIF(Invoices!AG:AH,A1325),0),IF(COUNTIF(Invoices!AI:AJ,A1325)&lt;&gt;0,IF(COUNTIF(Invoices!AI:AJ,A1325)&lt;&gt;0,SUMIF(Invoices!AI:AJ,A1325,Invoices!AJ:AJ)/COUNTIF(Invoices!AI:AJ,A1325),0),IF(COUNTIF(Invoices!AK:AL,A1325)&lt;&gt;0,IF(COUNTIF(Invoices!AK:AL,A1325)&lt;&gt;0,SUMIF(Invoices!AK:AL,A1325,Invoices!AL:AL)/COUNTIF(Invoices!AK:AL,A1325),0),IF(COUNTIF(Invoices!AM:AN,A1325)&lt;&gt;0,IF(COUNTIF(Invoices!AM:AN,A1325)&lt;&gt;0,SUMIF(Invoices!AM:AN,A1325,Invoices!AN:AN)/COUNTIF(Invoices!AM:AN,A1325),0),"Not Available")))))))))))))))</f>
        <v>0.99</v>
      </c>
    </row>
    <row r="1326" spans="1:5" ht="13" x14ac:dyDescent="0.15">
      <c r="A1326" s="6" t="s">
        <v>2574</v>
      </c>
      <c r="C1326" s="6" t="s">
        <v>526</v>
      </c>
      <c r="D1326" s="6" t="s">
        <v>527</v>
      </c>
      <c r="E1326">
        <f ca="1">IF(COUNTIF(Invoices!K:L,A1326)&lt;&gt;0,IF(COUNTIF(Invoices!K:L,A1326)&lt;&gt;0,SUMIF(Invoices!K:L,A1326,Invoices!L:L)/COUNTIF(Invoices!K:L,A1326),0),IF(COUNTIF(Invoices!M:N,A1326)&lt;&gt;0,IF(COUNTIF(Invoices!M:N,A1326)&lt;&gt;0,SUMIF(Invoices!M:N,A1326,Invoices!N:N)/COUNTIF(Invoices!M:N,A1326),0),IF(COUNTIF(Invoices!O:P,A1326)&lt;&gt;0,IF(COUNTIF(Invoices!O:P,A1326)&lt;&gt;0,SUMIF(Invoices!O:P,A1326,Invoices!P:P)/COUNTIF(Invoices!O:P,A1326),0),IF(COUNTIF(Invoices!Q:R,A1326)&lt;&gt;0,IF(COUNTIF(Invoices!Q:R,A1326)&lt;&gt;0,SUMIF(Invoices!Q:R,A1326,Invoices!R:R)/COUNTIF(Invoices!Q:R,A1326),0),IF(COUNTIF(Invoices!S:T,A1326)&lt;&gt;0,IF(COUNTIF(Invoices!S:T,A1326)&lt;&gt;0,SUMIF(Invoices!S:T,A1326,Invoices!T:T)/COUNTIF(Invoices!S:T,A1326),0),IF(COUNTIF(Invoices!U:V,A1326)&lt;&gt;0,IF(COUNTIF(Invoices!U:V,A1326)&lt;&gt;0,SUMIF(Invoices!U:V,A1326,Invoices!V:V)/COUNTIF(Invoices!U:V,A1326),0),IF(COUNTIF(Invoices!W:X,A1326)&lt;&gt;0,IF(COUNTIF(Invoices!W:X,A1326)&lt;&gt;0,SUMIF(Invoices!W:X,A1326,Invoices!X:X)/COUNTIF(Invoices!W:X,A1326),0),IF(COUNTIF(Invoices!Y:Z,A1326)&lt;&gt;0,IF(COUNTIF(Invoices!Y:Z,A1326)&lt;&gt;0,SUMIF(Invoices!Y:Z,A1326,Invoices!Z:Z)/COUNTIF(Invoices!Y:Z,A1326),0),IF(COUNTIF(Invoices!AA:AB,A1326)&lt;&gt;0,IF(COUNTIF(Invoices!AA:AB,A1326)&lt;&gt;0,SUMIF(Invoices!AA:AB,A1326,Invoices!AB:AB)/COUNTIF(Invoices!AA:AB,A1326),0),IF(COUNTIF(Invoices!AC:AD,A1326)&lt;&gt;0,IF(COUNTIF(Invoices!AC:AD,A1326)&lt;&gt;0,SUMIF(Invoices!AC:AD,A1326,Invoices!AD:AD)/COUNTIF(Invoices!AC:AD,A1326),0),IF(COUNTIF(Invoices!AE:AF,A1326)&lt;&gt;0,IF(COUNTIF(Invoices!AE:AF,A1326)&lt;&gt;0,SUMIF(Invoices!AE:AF,A1326,Invoices!AF:AF)/COUNTIF(Invoices!AE:AF,A1326),0),IF(COUNTIF(Invoices!AG:AH,A1326)&lt;&gt;0,IF(COUNTIF(Invoices!AG:AH,A1326)&lt;&gt;0,SUMIF(Invoices!AG:AH,A1326,Invoices!AH:AH)/COUNTIF(Invoices!AG:AH,A1326),0),IF(COUNTIF(Invoices!AI:AJ,A1326)&lt;&gt;0,IF(COUNTIF(Invoices!AI:AJ,A1326)&lt;&gt;0,SUMIF(Invoices!AI:AJ,A1326,Invoices!AJ:AJ)/COUNTIF(Invoices!AI:AJ,A1326),0),IF(COUNTIF(Invoices!AK:AL,A1326)&lt;&gt;0,IF(COUNTIF(Invoices!AK:AL,A1326)&lt;&gt;0,SUMIF(Invoices!AK:AL,A1326,Invoices!AL:AL)/COUNTIF(Invoices!AK:AL,A1326),0),IF(COUNTIF(Invoices!AM:AN,A1326)&lt;&gt;0,IF(COUNTIF(Invoices!AM:AN,A1326)&lt;&gt;0,SUMIF(Invoices!AM:AN,A1326,Invoices!AN:AN)/COUNTIF(Invoices!AM:AN,A1326),0),"Not Available")))))))))))))))</f>
        <v>1.99</v>
      </c>
    </row>
    <row r="1327" spans="1:5" ht="13" x14ac:dyDescent="0.15">
      <c r="A1327" s="6" t="s">
        <v>2575</v>
      </c>
      <c r="B1327" s="6" t="s">
        <v>2001</v>
      </c>
      <c r="C1327" s="6" t="s">
        <v>866</v>
      </c>
      <c r="D1327" s="6" t="s">
        <v>543</v>
      </c>
      <c r="E1327">
        <f ca="1">IF(COUNTIF(Invoices!K:L,A1327)&lt;&gt;0,IF(COUNTIF(Invoices!K:L,A1327)&lt;&gt;0,SUMIF(Invoices!K:L,A1327,Invoices!L:L)/COUNTIF(Invoices!K:L,A1327),0),IF(COUNTIF(Invoices!M:N,A1327)&lt;&gt;0,IF(COUNTIF(Invoices!M:N,A1327)&lt;&gt;0,SUMIF(Invoices!M:N,A1327,Invoices!N:N)/COUNTIF(Invoices!M:N,A1327),0),IF(COUNTIF(Invoices!O:P,A1327)&lt;&gt;0,IF(COUNTIF(Invoices!O:P,A1327)&lt;&gt;0,SUMIF(Invoices!O:P,A1327,Invoices!P:P)/COUNTIF(Invoices!O:P,A1327),0),IF(COUNTIF(Invoices!Q:R,A1327)&lt;&gt;0,IF(COUNTIF(Invoices!Q:R,A1327)&lt;&gt;0,SUMIF(Invoices!Q:R,A1327,Invoices!R:R)/COUNTIF(Invoices!Q:R,A1327),0),IF(COUNTIF(Invoices!S:T,A1327)&lt;&gt;0,IF(COUNTIF(Invoices!S:T,A1327)&lt;&gt;0,SUMIF(Invoices!S:T,A1327,Invoices!T:T)/COUNTIF(Invoices!S:T,A1327),0),IF(COUNTIF(Invoices!U:V,A1327)&lt;&gt;0,IF(COUNTIF(Invoices!U:V,A1327)&lt;&gt;0,SUMIF(Invoices!U:V,A1327,Invoices!V:V)/COUNTIF(Invoices!U:V,A1327),0),IF(COUNTIF(Invoices!W:X,A1327)&lt;&gt;0,IF(COUNTIF(Invoices!W:X,A1327)&lt;&gt;0,SUMIF(Invoices!W:X,A1327,Invoices!X:X)/COUNTIF(Invoices!W:X,A1327),0),IF(COUNTIF(Invoices!Y:Z,A1327)&lt;&gt;0,IF(COUNTIF(Invoices!Y:Z,A1327)&lt;&gt;0,SUMIF(Invoices!Y:Z,A1327,Invoices!Z:Z)/COUNTIF(Invoices!Y:Z,A1327),0),IF(COUNTIF(Invoices!AA:AB,A1327)&lt;&gt;0,IF(COUNTIF(Invoices!AA:AB,A1327)&lt;&gt;0,SUMIF(Invoices!AA:AB,A1327,Invoices!AB:AB)/COUNTIF(Invoices!AA:AB,A1327),0),IF(COUNTIF(Invoices!AC:AD,A1327)&lt;&gt;0,IF(COUNTIF(Invoices!AC:AD,A1327)&lt;&gt;0,SUMIF(Invoices!AC:AD,A1327,Invoices!AD:AD)/COUNTIF(Invoices!AC:AD,A1327),0),IF(COUNTIF(Invoices!AE:AF,A1327)&lt;&gt;0,IF(COUNTIF(Invoices!AE:AF,A1327)&lt;&gt;0,SUMIF(Invoices!AE:AF,A1327,Invoices!AF:AF)/COUNTIF(Invoices!AE:AF,A1327),0),IF(COUNTIF(Invoices!AG:AH,A1327)&lt;&gt;0,IF(COUNTIF(Invoices!AG:AH,A1327)&lt;&gt;0,SUMIF(Invoices!AG:AH,A1327,Invoices!AH:AH)/COUNTIF(Invoices!AG:AH,A1327),0),IF(COUNTIF(Invoices!AI:AJ,A1327)&lt;&gt;0,IF(COUNTIF(Invoices!AI:AJ,A1327)&lt;&gt;0,SUMIF(Invoices!AI:AJ,A1327,Invoices!AJ:AJ)/COUNTIF(Invoices!AI:AJ,A1327),0),IF(COUNTIF(Invoices!AK:AL,A1327)&lt;&gt;0,IF(COUNTIF(Invoices!AK:AL,A1327)&lt;&gt;0,SUMIF(Invoices!AK:AL,A1327,Invoices!AL:AL)/COUNTIF(Invoices!AK:AL,A1327),0),IF(COUNTIF(Invoices!AM:AN,A1327)&lt;&gt;0,IF(COUNTIF(Invoices!AM:AN,A1327)&lt;&gt;0,SUMIF(Invoices!AM:AN,A1327,Invoices!AN:AN)/COUNTIF(Invoices!AM:AN,A1327),0),"Not Available")))))))))))))))</f>
        <v>0.99</v>
      </c>
    </row>
    <row r="1328" spans="1:5" ht="13" x14ac:dyDescent="0.15">
      <c r="A1328" s="6" t="s">
        <v>2576</v>
      </c>
      <c r="C1328" s="6" t="s">
        <v>921</v>
      </c>
      <c r="D1328" s="6" t="s">
        <v>921</v>
      </c>
      <c r="E1328" t="str">
        <f>IF(COUNTIF(Invoices!K:L,A1328)&lt;&gt;0,IF(COUNTIF(Invoices!K:L,A1328)&lt;&gt;0,SUMIF(Invoices!K:L,A1328,Invoices!L:L)/COUNTIF(Invoices!K:L,A1328),0),IF(COUNTIF(Invoices!M:N,A1328)&lt;&gt;0,IF(COUNTIF(Invoices!M:N,A1328)&lt;&gt;0,SUMIF(Invoices!M:N,A1328,Invoices!N:N)/COUNTIF(Invoices!M:N,A1328),0),IF(COUNTIF(Invoices!O:P,A1328)&lt;&gt;0,IF(COUNTIF(Invoices!O:P,A1328)&lt;&gt;0,SUMIF(Invoices!O:P,A1328,Invoices!P:P)/COUNTIF(Invoices!O:P,A1328),0),IF(COUNTIF(Invoices!Q:R,A1328)&lt;&gt;0,IF(COUNTIF(Invoices!Q:R,A1328)&lt;&gt;0,SUMIF(Invoices!Q:R,A1328,Invoices!R:R)/COUNTIF(Invoices!Q:R,A1328),0),IF(COUNTIF(Invoices!S:T,A1328)&lt;&gt;0,IF(COUNTIF(Invoices!S:T,A1328)&lt;&gt;0,SUMIF(Invoices!S:T,A1328,Invoices!T:T)/COUNTIF(Invoices!S:T,A1328),0),IF(COUNTIF(Invoices!U:V,A1328)&lt;&gt;0,IF(COUNTIF(Invoices!U:V,A1328)&lt;&gt;0,SUMIF(Invoices!U:V,A1328,Invoices!V:V)/COUNTIF(Invoices!U:V,A1328),0),IF(COUNTIF(Invoices!W:X,A1328)&lt;&gt;0,IF(COUNTIF(Invoices!W:X,A1328)&lt;&gt;0,SUMIF(Invoices!W:X,A1328,Invoices!X:X)/COUNTIF(Invoices!W:X,A1328),0),IF(COUNTIF(Invoices!Y:Z,A1328)&lt;&gt;0,IF(COUNTIF(Invoices!Y:Z,A1328)&lt;&gt;0,SUMIF(Invoices!Y:Z,A1328,Invoices!Z:Z)/COUNTIF(Invoices!Y:Z,A1328),0),IF(COUNTIF(Invoices!AA:AB,A1328)&lt;&gt;0,IF(COUNTIF(Invoices!AA:AB,A1328)&lt;&gt;0,SUMIF(Invoices!AA:AB,A1328,Invoices!AB:AB)/COUNTIF(Invoices!AA:AB,A1328),0),IF(COUNTIF(Invoices!AC:AD,A1328)&lt;&gt;0,IF(COUNTIF(Invoices!AC:AD,A1328)&lt;&gt;0,SUMIF(Invoices!AC:AD,A1328,Invoices!AD:AD)/COUNTIF(Invoices!AC:AD,A1328),0),IF(COUNTIF(Invoices!AE:AF,A1328)&lt;&gt;0,IF(COUNTIF(Invoices!AE:AF,A1328)&lt;&gt;0,SUMIF(Invoices!AE:AF,A1328,Invoices!AF:AF)/COUNTIF(Invoices!AE:AF,A1328),0),IF(COUNTIF(Invoices!AG:AH,A1328)&lt;&gt;0,IF(COUNTIF(Invoices!AG:AH,A1328)&lt;&gt;0,SUMIF(Invoices!AG:AH,A1328,Invoices!AH:AH)/COUNTIF(Invoices!AG:AH,A1328),0),IF(COUNTIF(Invoices!AI:AJ,A1328)&lt;&gt;0,IF(COUNTIF(Invoices!AI:AJ,A1328)&lt;&gt;0,SUMIF(Invoices!AI:AJ,A1328,Invoices!AJ:AJ)/COUNTIF(Invoices!AI:AJ,A1328),0),IF(COUNTIF(Invoices!AK:AL,A1328)&lt;&gt;0,IF(COUNTIF(Invoices!AK:AL,A1328)&lt;&gt;0,SUMIF(Invoices!AK:AL,A1328,Invoices!AL:AL)/COUNTIF(Invoices!AK:AL,A1328),0),IF(COUNTIF(Invoices!AM:AN,A1328)&lt;&gt;0,IF(COUNTIF(Invoices!AM:AN,A1328)&lt;&gt;0,SUMIF(Invoices!AM:AN,A1328,Invoices!AN:AN)/COUNTIF(Invoices!AM:AN,A1328),0),"Not Available")))))))))))))))</f>
        <v>Not Available</v>
      </c>
    </row>
    <row r="1329" spans="1:5" ht="13" x14ac:dyDescent="0.15">
      <c r="A1329" s="6" t="s">
        <v>2577</v>
      </c>
      <c r="B1329" s="6" t="s">
        <v>2578</v>
      </c>
      <c r="C1329" s="6" t="s">
        <v>1136</v>
      </c>
      <c r="D1329" s="6" t="s">
        <v>681</v>
      </c>
      <c r="E1329">
        <f ca="1">IF(COUNTIF(Invoices!K:L,A1329)&lt;&gt;0,IF(COUNTIF(Invoices!K:L,A1329)&lt;&gt;0,SUMIF(Invoices!K:L,A1329,Invoices!L:L)/COUNTIF(Invoices!K:L,A1329),0),IF(COUNTIF(Invoices!M:N,A1329)&lt;&gt;0,IF(COUNTIF(Invoices!M:N,A1329)&lt;&gt;0,SUMIF(Invoices!M:N,A1329,Invoices!N:N)/COUNTIF(Invoices!M:N,A1329),0),IF(COUNTIF(Invoices!O:P,A1329)&lt;&gt;0,IF(COUNTIF(Invoices!O:P,A1329)&lt;&gt;0,SUMIF(Invoices!O:P,A1329,Invoices!P:P)/COUNTIF(Invoices!O:P,A1329),0),IF(COUNTIF(Invoices!Q:R,A1329)&lt;&gt;0,IF(COUNTIF(Invoices!Q:R,A1329)&lt;&gt;0,SUMIF(Invoices!Q:R,A1329,Invoices!R:R)/COUNTIF(Invoices!Q:R,A1329),0),IF(COUNTIF(Invoices!S:T,A1329)&lt;&gt;0,IF(COUNTIF(Invoices!S:T,A1329)&lt;&gt;0,SUMIF(Invoices!S:T,A1329,Invoices!T:T)/COUNTIF(Invoices!S:T,A1329),0),IF(COUNTIF(Invoices!U:V,A1329)&lt;&gt;0,IF(COUNTIF(Invoices!U:V,A1329)&lt;&gt;0,SUMIF(Invoices!U:V,A1329,Invoices!V:V)/COUNTIF(Invoices!U:V,A1329),0),IF(COUNTIF(Invoices!W:X,A1329)&lt;&gt;0,IF(COUNTIF(Invoices!W:X,A1329)&lt;&gt;0,SUMIF(Invoices!W:X,A1329,Invoices!X:X)/COUNTIF(Invoices!W:X,A1329),0),IF(COUNTIF(Invoices!Y:Z,A1329)&lt;&gt;0,IF(COUNTIF(Invoices!Y:Z,A1329)&lt;&gt;0,SUMIF(Invoices!Y:Z,A1329,Invoices!Z:Z)/COUNTIF(Invoices!Y:Z,A1329),0),IF(COUNTIF(Invoices!AA:AB,A1329)&lt;&gt;0,IF(COUNTIF(Invoices!AA:AB,A1329)&lt;&gt;0,SUMIF(Invoices!AA:AB,A1329,Invoices!AB:AB)/COUNTIF(Invoices!AA:AB,A1329),0),IF(COUNTIF(Invoices!AC:AD,A1329)&lt;&gt;0,IF(COUNTIF(Invoices!AC:AD,A1329)&lt;&gt;0,SUMIF(Invoices!AC:AD,A1329,Invoices!AD:AD)/COUNTIF(Invoices!AC:AD,A1329),0),IF(COUNTIF(Invoices!AE:AF,A1329)&lt;&gt;0,IF(COUNTIF(Invoices!AE:AF,A1329)&lt;&gt;0,SUMIF(Invoices!AE:AF,A1329,Invoices!AF:AF)/COUNTIF(Invoices!AE:AF,A1329),0),IF(COUNTIF(Invoices!AG:AH,A1329)&lt;&gt;0,IF(COUNTIF(Invoices!AG:AH,A1329)&lt;&gt;0,SUMIF(Invoices!AG:AH,A1329,Invoices!AH:AH)/COUNTIF(Invoices!AG:AH,A1329),0),IF(COUNTIF(Invoices!AI:AJ,A1329)&lt;&gt;0,IF(COUNTIF(Invoices!AI:AJ,A1329)&lt;&gt;0,SUMIF(Invoices!AI:AJ,A1329,Invoices!AJ:AJ)/COUNTIF(Invoices!AI:AJ,A1329),0),IF(COUNTIF(Invoices!AK:AL,A1329)&lt;&gt;0,IF(COUNTIF(Invoices!AK:AL,A1329)&lt;&gt;0,SUMIF(Invoices!AK:AL,A1329,Invoices!AL:AL)/COUNTIF(Invoices!AK:AL,A1329),0),IF(COUNTIF(Invoices!AM:AN,A1329)&lt;&gt;0,IF(COUNTIF(Invoices!AM:AN,A1329)&lt;&gt;0,SUMIF(Invoices!AM:AN,A1329,Invoices!AN:AN)/COUNTIF(Invoices!AM:AN,A1329),0),"Not Available")))))))))))))))</f>
        <v>0.99</v>
      </c>
    </row>
    <row r="1330" spans="1:5" ht="13" x14ac:dyDescent="0.15">
      <c r="A1330" s="6" t="s">
        <v>2579</v>
      </c>
      <c r="C1330" s="6" t="s">
        <v>1028</v>
      </c>
      <c r="D1330" s="6" t="s">
        <v>690</v>
      </c>
      <c r="E1330" t="str">
        <f>IF(COUNTIF(Invoices!K:L,A1330)&lt;&gt;0,IF(COUNTIF(Invoices!K:L,A1330)&lt;&gt;0,SUMIF(Invoices!K:L,A1330,Invoices!L:L)/COUNTIF(Invoices!K:L,A1330),0),IF(COUNTIF(Invoices!M:N,A1330)&lt;&gt;0,IF(COUNTIF(Invoices!M:N,A1330)&lt;&gt;0,SUMIF(Invoices!M:N,A1330,Invoices!N:N)/COUNTIF(Invoices!M:N,A1330),0),IF(COUNTIF(Invoices!O:P,A1330)&lt;&gt;0,IF(COUNTIF(Invoices!O:P,A1330)&lt;&gt;0,SUMIF(Invoices!O:P,A1330,Invoices!P:P)/COUNTIF(Invoices!O:P,A1330),0),IF(COUNTIF(Invoices!Q:R,A1330)&lt;&gt;0,IF(COUNTIF(Invoices!Q:R,A1330)&lt;&gt;0,SUMIF(Invoices!Q:R,A1330,Invoices!R:R)/COUNTIF(Invoices!Q:R,A1330),0),IF(COUNTIF(Invoices!S:T,A1330)&lt;&gt;0,IF(COUNTIF(Invoices!S:T,A1330)&lt;&gt;0,SUMIF(Invoices!S:T,A1330,Invoices!T:T)/COUNTIF(Invoices!S:T,A1330),0),IF(COUNTIF(Invoices!U:V,A1330)&lt;&gt;0,IF(COUNTIF(Invoices!U:V,A1330)&lt;&gt;0,SUMIF(Invoices!U:V,A1330,Invoices!V:V)/COUNTIF(Invoices!U:V,A1330),0),IF(COUNTIF(Invoices!W:X,A1330)&lt;&gt;0,IF(COUNTIF(Invoices!W:X,A1330)&lt;&gt;0,SUMIF(Invoices!W:X,A1330,Invoices!X:X)/COUNTIF(Invoices!W:X,A1330),0),IF(COUNTIF(Invoices!Y:Z,A1330)&lt;&gt;0,IF(COUNTIF(Invoices!Y:Z,A1330)&lt;&gt;0,SUMIF(Invoices!Y:Z,A1330,Invoices!Z:Z)/COUNTIF(Invoices!Y:Z,A1330),0),IF(COUNTIF(Invoices!AA:AB,A1330)&lt;&gt;0,IF(COUNTIF(Invoices!AA:AB,A1330)&lt;&gt;0,SUMIF(Invoices!AA:AB,A1330,Invoices!AB:AB)/COUNTIF(Invoices!AA:AB,A1330),0),IF(COUNTIF(Invoices!AC:AD,A1330)&lt;&gt;0,IF(COUNTIF(Invoices!AC:AD,A1330)&lt;&gt;0,SUMIF(Invoices!AC:AD,A1330,Invoices!AD:AD)/COUNTIF(Invoices!AC:AD,A1330),0),IF(COUNTIF(Invoices!AE:AF,A1330)&lt;&gt;0,IF(COUNTIF(Invoices!AE:AF,A1330)&lt;&gt;0,SUMIF(Invoices!AE:AF,A1330,Invoices!AF:AF)/COUNTIF(Invoices!AE:AF,A1330),0),IF(COUNTIF(Invoices!AG:AH,A1330)&lt;&gt;0,IF(COUNTIF(Invoices!AG:AH,A1330)&lt;&gt;0,SUMIF(Invoices!AG:AH,A1330,Invoices!AH:AH)/COUNTIF(Invoices!AG:AH,A1330),0),IF(COUNTIF(Invoices!AI:AJ,A1330)&lt;&gt;0,IF(COUNTIF(Invoices!AI:AJ,A1330)&lt;&gt;0,SUMIF(Invoices!AI:AJ,A1330,Invoices!AJ:AJ)/COUNTIF(Invoices!AI:AJ,A1330),0),IF(COUNTIF(Invoices!AK:AL,A1330)&lt;&gt;0,IF(COUNTIF(Invoices!AK:AL,A1330)&lt;&gt;0,SUMIF(Invoices!AK:AL,A1330,Invoices!AL:AL)/COUNTIF(Invoices!AK:AL,A1330),0),IF(COUNTIF(Invoices!AM:AN,A1330)&lt;&gt;0,IF(COUNTIF(Invoices!AM:AN,A1330)&lt;&gt;0,SUMIF(Invoices!AM:AN,A1330,Invoices!AN:AN)/COUNTIF(Invoices!AM:AN,A1330),0),"Not Available")))))))))))))))</f>
        <v>Not Available</v>
      </c>
    </row>
    <row r="1331" spans="1:5" ht="13" x14ac:dyDescent="0.15">
      <c r="A1331" s="6" t="s">
        <v>2580</v>
      </c>
      <c r="B1331" s="6" t="s">
        <v>1449</v>
      </c>
      <c r="C1331" s="6" t="s">
        <v>570</v>
      </c>
      <c r="D1331" s="6" t="s">
        <v>570</v>
      </c>
      <c r="E1331">
        <f ca="1">IF(COUNTIF(Invoices!K:L,A1331)&lt;&gt;0,IF(COUNTIF(Invoices!K:L,A1331)&lt;&gt;0,SUMIF(Invoices!K:L,A1331,Invoices!L:L)/COUNTIF(Invoices!K:L,A1331),0),IF(COUNTIF(Invoices!M:N,A1331)&lt;&gt;0,IF(COUNTIF(Invoices!M:N,A1331)&lt;&gt;0,SUMIF(Invoices!M:N,A1331,Invoices!N:N)/COUNTIF(Invoices!M:N,A1331),0),IF(COUNTIF(Invoices!O:P,A1331)&lt;&gt;0,IF(COUNTIF(Invoices!O:P,A1331)&lt;&gt;0,SUMIF(Invoices!O:P,A1331,Invoices!P:P)/COUNTIF(Invoices!O:P,A1331),0),IF(COUNTIF(Invoices!Q:R,A1331)&lt;&gt;0,IF(COUNTIF(Invoices!Q:R,A1331)&lt;&gt;0,SUMIF(Invoices!Q:R,A1331,Invoices!R:R)/COUNTIF(Invoices!Q:R,A1331),0),IF(COUNTIF(Invoices!S:T,A1331)&lt;&gt;0,IF(COUNTIF(Invoices!S:T,A1331)&lt;&gt;0,SUMIF(Invoices!S:T,A1331,Invoices!T:T)/COUNTIF(Invoices!S:T,A1331),0),IF(COUNTIF(Invoices!U:V,A1331)&lt;&gt;0,IF(COUNTIF(Invoices!U:V,A1331)&lt;&gt;0,SUMIF(Invoices!U:V,A1331,Invoices!V:V)/COUNTIF(Invoices!U:V,A1331),0),IF(COUNTIF(Invoices!W:X,A1331)&lt;&gt;0,IF(COUNTIF(Invoices!W:X,A1331)&lt;&gt;0,SUMIF(Invoices!W:X,A1331,Invoices!X:X)/COUNTIF(Invoices!W:X,A1331),0),IF(COUNTIF(Invoices!Y:Z,A1331)&lt;&gt;0,IF(COUNTIF(Invoices!Y:Z,A1331)&lt;&gt;0,SUMIF(Invoices!Y:Z,A1331,Invoices!Z:Z)/COUNTIF(Invoices!Y:Z,A1331),0),IF(COUNTIF(Invoices!AA:AB,A1331)&lt;&gt;0,IF(COUNTIF(Invoices!AA:AB,A1331)&lt;&gt;0,SUMIF(Invoices!AA:AB,A1331,Invoices!AB:AB)/COUNTIF(Invoices!AA:AB,A1331),0),IF(COUNTIF(Invoices!AC:AD,A1331)&lt;&gt;0,IF(COUNTIF(Invoices!AC:AD,A1331)&lt;&gt;0,SUMIF(Invoices!AC:AD,A1331,Invoices!AD:AD)/COUNTIF(Invoices!AC:AD,A1331),0),IF(COUNTIF(Invoices!AE:AF,A1331)&lt;&gt;0,IF(COUNTIF(Invoices!AE:AF,A1331)&lt;&gt;0,SUMIF(Invoices!AE:AF,A1331,Invoices!AF:AF)/COUNTIF(Invoices!AE:AF,A1331),0),IF(COUNTIF(Invoices!AG:AH,A1331)&lt;&gt;0,IF(COUNTIF(Invoices!AG:AH,A1331)&lt;&gt;0,SUMIF(Invoices!AG:AH,A1331,Invoices!AH:AH)/COUNTIF(Invoices!AG:AH,A1331),0),IF(COUNTIF(Invoices!AI:AJ,A1331)&lt;&gt;0,IF(COUNTIF(Invoices!AI:AJ,A1331)&lt;&gt;0,SUMIF(Invoices!AI:AJ,A1331,Invoices!AJ:AJ)/COUNTIF(Invoices!AI:AJ,A1331),0),IF(COUNTIF(Invoices!AK:AL,A1331)&lt;&gt;0,IF(COUNTIF(Invoices!AK:AL,A1331)&lt;&gt;0,SUMIF(Invoices!AK:AL,A1331,Invoices!AL:AL)/COUNTIF(Invoices!AK:AL,A1331),0),IF(COUNTIF(Invoices!AM:AN,A1331)&lt;&gt;0,IF(COUNTIF(Invoices!AM:AN,A1331)&lt;&gt;0,SUMIF(Invoices!AM:AN,A1331,Invoices!AN:AN)/COUNTIF(Invoices!AM:AN,A1331),0),"Not Available")))))))))))))))</f>
        <v>0.99</v>
      </c>
    </row>
    <row r="1332" spans="1:5" ht="13" x14ac:dyDescent="0.15">
      <c r="A1332" s="6" t="s">
        <v>2581</v>
      </c>
      <c r="C1332" s="6" t="s">
        <v>818</v>
      </c>
      <c r="D1332" s="6" t="s">
        <v>819</v>
      </c>
      <c r="E1332">
        <f ca="1">IF(COUNTIF(Invoices!K:L,A1332)&lt;&gt;0,IF(COUNTIF(Invoices!K:L,A1332)&lt;&gt;0,SUMIF(Invoices!K:L,A1332,Invoices!L:L)/COUNTIF(Invoices!K:L,A1332),0),IF(COUNTIF(Invoices!M:N,A1332)&lt;&gt;0,IF(COUNTIF(Invoices!M:N,A1332)&lt;&gt;0,SUMIF(Invoices!M:N,A1332,Invoices!N:N)/COUNTIF(Invoices!M:N,A1332),0),IF(COUNTIF(Invoices!O:P,A1332)&lt;&gt;0,IF(COUNTIF(Invoices!O:P,A1332)&lt;&gt;0,SUMIF(Invoices!O:P,A1332,Invoices!P:P)/COUNTIF(Invoices!O:P,A1332),0),IF(COUNTIF(Invoices!Q:R,A1332)&lt;&gt;0,IF(COUNTIF(Invoices!Q:R,A1332)&lt;&gt;0,SUMIF(Invoices!Q:R,A1332,Invoices!R:R)/COUNTIF(Invoices!Q:R,A1332),0),IF(COUNTIF(Invoices!S:T,A1332)&lt;&gt;0,IF(COUNTIF(Invoices!S:T,A1332)&lt;&gt;0,SUMIF(Invoices!S:T,A1332,Invoices!T:T)/COUNTIF(Invoices!S:T,A1332),0),IF(COUNTIF(Invoices!U:V,A1332)&lt;&gt;0,IF(COUNTIF(Invoices!U:V,A1332)&lt;&gt;0,SUMIF(Invoices!U:V,A1332,Invoices!V:V)/COUNTIF(Invoices!U:V,A1332),0),IF(COUNTIF(Invoices!W:X,A1332)&lt;&gt;0,IF(COUNTIF(Invoices!W:X,A1332)&lt;&gt;0,SUMIF(Invoices!W:X,A1332,Invoices!X:X)/COUNTIF(Invoices!W:X,A1332),0),IF(COUNTIF(Invoices!Y:Z,A1332)&lt;&gt;0,IF(COUNTIF(Invoices!Y:Z,A1332)&lt;&gt;0,SUMIF(Invoices!Y:Z,A1332,Invoices!Z:Z)/COUNTIF(Invoices!Y:Z,A1332),0),IF(COUNTIF(Invoices!AA:AB,A1332)&lt;&gt;0,IF(COUNTIF(Invoices!AA:AB,A1332)&lt;&gt;0,SUMIF(Invoices!AA:AB,A1332,Invoices!AB:AB)/COUNTIF(Invoices!AA:AB,A1332),0),IF(COUNTIF(Invoices!AC:AD,A1332)&lt;&gt;0,IF(COUNTIF(Invoices!AC:AD,A1332)&lt;&gt;0,SUMIF(Invoices!AC:AD,A1332,Invoices!AD:AD)/COUNTIF(Invoices!AC:AD,A1332),0),IF(COUNTIF(Invoices!AE:AF,A1332)&lt;&gt;0,IF(COUNTIF(Invoices!AE:AF,A1332)&lt;&gt;0,SUMIF(Invoices!AE:AF,A1332,Invoices!AF:AF)/COUNTIF(Invoices!AE:AF,A1332),0),IF(COUNTIF(Invoices!AG:AH,A1332)&lt;&gt;0,IF(COUNTIF(Invoices!AG:AH,A1332)&lt;&gt;0,SUMIF(Invoices!AG:AH,A1332,Invoices!AH:AH)/COUNTIF(Invoices!AG:AH,A1332),0),IF(COUNTIF(Invoices!AI:AJ,A1332)&lt;&gt;0,IF(COUNTIF(Invoices!AI:AJ,A1332)&lt;&gt;0,SUMIF(Invoices!AI:AJ,A1332,Invoices!AJ:AJ)/COUNTIF(Invoices!AI:AJ,A1332),0),IF(COUNTIF(Invoices!AK:AL,A1332)&lt;&gt;0,IF(COUNTIF(Invoices!AK:AL,A1332)&lt;&gt;0,SUMIF(Invoices!AK:AL,A1332,Invoices!AL:AL)/COUNTIF(Invoices!AK:AL,A1332),0),IF(COUNTIF(Invoices!AM:AN,A1332)&lt;&gt;0,IF(COUNTIF(Invoices!AM:AN,A1332)&lt;&gt;0,SUMIF(Invoices!AM:AN,A1332,Invoices!AN:AN)/COUNTIF(Invoices!AM:AN,A1332),0),"Not Available")))))))))))))))</f>
        <v>0.99</v>
      </c>
    </row>
    <row r="1333" spans="1:5" ht="13" x14ac:dyDescent="0.15">
      <c r="A1333" s="6" t="s">
        <v>2582</v>
      </c>
      <c r="B1333" s="6" t="s">
        <v>1848</v>
      </c>
      <c r="C1333" s="6" t="s">
        <v>1583</v>
      </c>
      <c r="D1333" s="6" t="s">
        <v>1584</v>
      </c>
      <c r="E1333">
        <f ca="1">IF(COUNTIF(Invoices!K:L,A1333)&lt;&gt;0,IF(COUNTIF(Invoices!K:L,A1333)&lt;&gt;0,SUMIF(Invoices!K:L,A1333,Invoices!L:L)/COUNTIF(Invoices!K:L,A1333),0),IF(COUNTIF(Invoices!M:N,A1333)&lt;&gt;0,IF(COUNTIF(Invoices!M:N,A1333)&lt;&gt;0,SUMIF(Invoices!M:N,A1333,Invoices!N:N)/COUNTIF(Invoices!M:N,A1333),0),IF(COUNTIF(Invoices!O:P,A1333)&lt;&gt;0,IF(COUNTIF(Invoices!O:P,A1333)&lt;&gt;0,SUMIF(Invoices!O:P,A1333,Invoices!P:P)/COUNTIF(Invoices!O:P,A1333),0),IF(COUNTIF(Invoices!Q:R,A1333)&lt;&gt;0,IF(COUNTIF(Invoices!Q:R,A1333)&lt;&gt;0,SUMIF(Invoices!Q:R,A1333,Invoices!R:R)/COUNTIF(Invoices!Q:R,A1333),0),IF(COUNTIF(Invoices!S:T,A1333)&lt;&gt;0,IF(COUNTIF(Invoices!S:T,A1333)&lt;&gt;0,SUMIF(Invoices!S:T,A1333,Invoices!T:T)/COUNTIF(Invoices!S:T,A1333),0),IF(COUNTIF(Invoices!U:V,A1333)&lt;&gt;0,IF(COUNTIF(Invoices!U:V,A1333)&lt;&gt;0,SUMIF(Invoices!U:V,A1333,Invoices!V:V)/COUNTIF(Invoices!U:V,A1333),0),IF(COUNTIF(Invoices!W:X,A1333)&lt;&gt;0,IF(COUNTIF(Invoices!W:X,A1333)&lt;&gt;0,SUMIF(Invoices!W:X,A1333,Invoices!X:X)/COUNTIF(Invoices!W:X,A1333),0),IF(COUNTIF(Invoices!Y:Z,A1333)&lt;&gt;0,IF(COUNTIF(Invoices!Y:Z,A1333)&lt;&gt;0,SUMIF(Invoices!Y:Z,A1333,Invoices!Z:Z)/COUNTIF(Invoices!Y:Z,A1333),0),IF(COUNTIF(Invoices!AA:AB,A1333)&lt;&gt;0,IF(COUNTIF(Invoices!AA:AB,A1333)&lt;&gt;0,SUMIF(Invoices!AA:AB,A1333,Invoices!AB:AB)/COUNTIF(Invoices!AA:AB,A1333),0),IF(COUNTIF(Invoices!AC:AD,A1333)&lt;&gt;0,IF(COUNTIF(Invoices!AC:AD,A1333)&lt;&gt;0,SUMIF(Invoices!AC:AD,A1333,Invoices!AD:AD)/COUNTIF(Invoices!AC:AD,A1333),0),IF(COUNTIF(Invoices!AE:AF,A1333)&lt;&gt;0,IF(COUNTIF(Invoices!AE:AF,A1333)&lt;&gt;0,SUMIF(Invoices!AE:AF,A1333,Invoices!AF:AF)/COUNTIF(Invoices!AE:AF,A1333),0),IF(COUNTIF(Invoices!AG:AH,A1333)&lt;&gt;0,IF(COUNTIF(Invoices!AG:AH,A1333)&lt;&gt;0,SUMIF(Invoices!AG:AH,A1333,Invoices!AH:AH)/COUNTIF(Invoices!AG:AH,A1333),0),IF(COUNTIF(Invoices!AI:AJ,A1333)&lt;&gt;0,IF(COUNTIF(Invoices!AI:AJ,A1333)&lt;&gt;0,SUMIF(Invoices!AI:AJ,A1333,Invoices!AJ:AJ)/COUNTIF(Invoices!AI:AJ,A1333),0),IF(COUNTIF(Invoices!AK:AL,A1333)&lt;&gt;0,IF(COUNTIF(Invoices!AK:AL,A1333)&lt;&gt;0,SUMIF(Invoices!AK:AL,A1333,Invoices!AL:AL)/COUNTIF(Invoices!AK:AL,A1333),0),IF(COUNTIF(Invoices!AM:AN,A1333)&lt;&gt;0,IF(COUNTIF(Invoices!AM:AN,A1333)&lt;&gt;0,SUMIF(Invoices!AM:AN,A1333,Invoices!AN:AN)/COUNTIF(Invoices!AM:AN,A1333),0),"Not Available")))))))))))))))</f>
        <v>0.99</v>
      </c>
    </row>
    <row r="1334" spans="1:5" ht="13" x14ac:dyDescent="0.15">
      <c r="A1334" s="6" t="s">
        <v>2583</v>
      </c>
      <c r="B1334" s="6" t="s">
        <v>1269</v>
      </c>
      <c r="C1334" s="6" t="s">
        <v>586</v>
      </c>
      <c r="D1334" s="6" t="s">
        <v>587</v>
      </c>
      <c r="E1334" t="str">
        <f>IF(COUNTIF(Invoices!K:L,A1334)&lt;&gt;0,IF(COUNTIF(Invoices!K:L,A1334)&lt;&gt;0,SUMIF(Invoices!K:L,A1334,Invoices!L:L)/COUNTIF(Invoices!K:L,A1334),0),IF(COUNTIF(Invoices!M:N,A1334)&lt;&gt;0,IF(COUNTIF(Invoices!M:N,A1334)&lt;&gt;0,SUMIF(Invoices!M:N,A1334,Invoices!N:N)/COUNTIF(Invoices!M:N,A1334),0),IF(COUNTIF(Invoices!O:P,A1334)&lt;&gt;0,IF(COUNTIF(Invoices!O:P,A1334)&lt;&gt;0,SUMIF(Invoices!O:P,A1334,Invoices!P:P)/COUNTIF(Invoices!O:P,A1334),0),IF(COUNTIF(Invoices!Q:R,A1334)&lt;&gt;0,IF(COUNTIF(Invoices!Q:R,A1334)&lt;&gt;0,SUMIF(Invoices!Q:R,A1334,Invoices!R:R)/COUNTIF(Invoices!Q:R,A1334),0),IF(COUNTIF(Invoices!S:T,A1334)&lt;&gt;0,IF(COUNTIF(Invoices!S:T,A1334)&lt;&gt;0,SUMIF(Invoices!S:T,A1334,Invoices!T:T)/COUNTIF(Invoices!S:T,A1334),0),IF(COUNTIF(Invoices!U:V,A1334)&lt;&gt;0,IF(COUNTIF(Invoices!U:V,A1334)&lt;&gt;0,SUMIF(Invoices!U:V,A1334,Invoices!V:V)/COUNTIF(Invoices!U:V,A1334),0),IF(COUNTIF(Invoices!W:X,A1334)&lt;&gt;0,IF(COUNTIF(Invoices!W:X,A1334)&lt;&gt;0,SUMIF(Invoices!W:X,A1334,Invoices!X:X)/COUNTIF(Invoices!W:X,A1334),0),IF(COUNTIF(Invoices!Y:Z,A1334)&lt;&gt;0,IF(COUNTIF(Invoices!Y:Z,A1334)&lt;&gt;0,SUMIF(Invoices!Y:Z,A1334,Invoices!Z:Z)/COUNTIF(Invoices!Y:Z,A1334),0),IF(COUNTIF(Invoices!AA:AB,A1334)&lt;&gt;0,IF(COUNTIF(Invoices!AA:AB,A1334)&lt;&gt;0,SUMIF(Invoices!AA:AB,A1334,Invoices!AB:AB)/COUNTIF(Invoices!AA:AB,A1334),0),IF(COUNTIF(Invoices!AC:AD,A1334)&lt;&gt;0,IF(COUNTIF(Invoices!AC:AD,A1334)&lt;&gt;0,SUMIF(Invoices!AC:AD,A1334,Invoices!AD:AD)/COUNTIF(Invoices!AC:AD,A1334),0),IF(COUNTIF(Invoices!AE:AF,A1334)&lt;&gt;0,IF(COUNTIF(Invoices!AE:AF,A1334)&lt;&gt;0,SUMIF(Invoices!AE:AF,A1334,Invoices!AF:AF)/COUNTIF(Invoices!AE:AF,A1334),0),IF(COUNTIF(Invoices!AG:AH,A1334)&lt;&gt;0,IF(COUNTIF(Invoices!AG:AH,A1334)&lt;&gt;0,SUMIF(Invoices!AG:AH,A1334,Invoices!AH:AH)/COUNTIF(Invoices!AG:AH,A1334),0),IF(COUNTIF(Invoices!AI:AJ,A1334)&lt;&gt;0,IF(COUNTIF(Invoices!AI:AJ,A1334)&lt;&gt;0,SUMIF(Invoices!AI:AJ,A1334,Invoices!AJ:AJ)/COUNTIF(Invoices!AI:AJ,A1334),0),IF(COUNTIF(Invoices!AK:AL,A1334)&lt;&gt;0,IF(COUNTIF(Invoices!AK:AL,A1334)&lt;&gt;0,SUMIF(Invoices!AK:AL,A1334,Invoices!AL:AL)/COUNTIF(Invoices!AK:AL,A1334),0),IF(COUNTIF(Invoices!AM:AN,A1334)&lt;&gt;0,IF(COUNTIF(Invoices!AM:AN,A1334)&lt;&gt;0,SUMIF(Invoices!AM:AN,A1334,Invoices!AN:AN)/COUNTIF(Invoices!AM:AN,A1334),0),"Not Available")))))))))))))))</f>
        <v>Not Available</v>
      </c>
    </row>
    <row r="1335" spans="1:5" ht="13" x14ac:dyDescent="0.15">
      <c r="A1335" s="6" t="s">
        <v>2584</v>
      </c>
      <c r="B1335" s="6" t="s">
        <v>1449</v>
      </c>
      <c r="C1335" s="6" t="s">
        <v>570</v>
      </c>
      <c r="D1335" s="6" t="s">
        <v>570</v>
      </c>
      <c r="E1335" t="str">
        <f>IF(COUNTIF(Invoices!K:L,A1335)&lt;&gt;0,IF(COUNTIF(Invoices!K:L,A1335)&lt;&gt;0,SUMIF(Invoices!K:L,A1335,Invoices!L:L)/COUNTIF(Invoices!K:L,A1335),0),IF(COUNTIF(Invoices!M:N,A1335)&lt;&gt;0,IF(COUNTIF(Invoices!M:N,A1335)&lt;&gt;0,SUMIF(Invoices!M:N,A1335,Invoices!N:N)/COUNTIF(Invoices!M:N,A1335),0),IF(COUNTIF(Invoices!O:P,A1335)&lt;&gt;0,IF(COUNTIF(Invoices!O:P,A1335)&lt;&gt;0,SUMIF(Invoices!O:P,A1335,Invoices!P:P)/COUNTIF(Invoices!O:P,A1335),0),IF(COUNTIF(Invoices!Q:R,A1335)&lt;&gt;0,IF(COUNTIF(Invoices!Q:R,A1335)&lt;&gt;0,SUMIF(Invoices!Q:R,A1335,Invoices!R:R)/COUNTIF(Invoices!Q:R,A1335),0),IF(COUNTIF(Invoices!S:T,A1335)&lt;&gt;0,IF(COUNTIF(Invoices!S:T,A1335)&lt;&gt;0,SUMIF(Invoices!S:T,A1335,Invoices!T:T)/COUNTIF(Invoices!S:T,A1335),0),IF(COUNTIF(Invoices!U:V,A1335)&lt;&gt;0,IF(COUNTIF(Invoices!U:V,A1335)&lt;&gt;0,SUMIF(Invoices!U:V,A1335,Invoices!V:V)/COUNTIF(Invoices!U:V,A1335),0),IF(COUNTIF(Invoices!W:X,A1335)&lt;&gt;0,IF(COUNTIF(Invoices!W:X,A1335)&lt;&gt;0,SUMIF(Invoices!W:X,A1335,Invoices!X:X)/COUNTIF(Invoices!W:X,A1335),0),IF(COUNTIF(Invoices!Y:Z,A1335)&lt;&gt;0,IF(COUNTIF(Invoices!Y:Z,A1335)&lt;&gt;0,SUMIF(Invoices!Y:Z,A1335,Invoices!Z:Z)/COUNTIF(Invoices!Y:Z,A1335),0),IF(COUNTIF(Invoices!AA:AB,A1335)&lt;&gt;0,IF(COUNTIF(Invoices!AA:AB,A1335)&lt;&gt;0,SUMIF(Invoices!AA:AB,A1335,Invoices!AB:AB)/COUNTIF(Invoices!AA:AB,A1335),0),IF(COUNTIF(Invoices!AC:AD,A1335)&lt;&gt;0,IF(COUNTIF(Invoices!AC:AD,A1335)&lt;&gt;0,SUMIF(Invoices!AC:AD,A1335,Invoices!AD:AD)/COUNTIF(Invoices!AC:AD,A1335),0),IF(COUNTIF(Invoices!AE:AF,A1335)&lt;&gt;0,IF(COUNTIF(Invoices!AE:AF,A1335)&lt;&gt;0,SUMIF(Invoices!AE:AF,A1335,Invoices!AF:AF)/COUNTIF(Invoices!AE:AF,A1335),0),IF(COUNTIF(Invoices!AG:AH,A1335)&lt;&gt;0,IF(COUNTIF(Invoices!AG:AH,A1335)&lt;&gt;0,SUMIF(Invoices!AG:AH,A1335,Invoices!AH:AH)/COUNTIF(Invoices!AG:AH,A1335),0),IF(COUNTIF(Invoices!AI:AJ,A1335)&lt;&gt;0,IF(COUNTIF(Invoices!AI:AJ,A1335)&lt;&gt;0,SUMIF(Invoices!AI:AJ,A1335,Invoices!AJ:AJ)/COUNTIF(Invoices!AI:AJ,A1335),0),IF(COUNTIF(Invoices!AK:AL,A1335)&lt;&gt;0,IF(COUNTIF(Invoices!AK:AL,A1335)&lt;&gt;0,SUMIF(Invoices!AK:AL,A1335,Invoices!AL:AL)/COUNTIF(Invoices!AK:AL,A1335),0),IF(COUNTIF(Invoices!AM:AN,A1335)&lt;&gt;0,IF(COUNTIF(Invoices!AM:AN,A1335)&lt;&gt;0,SUMIF(Invoices!AM:AN,A1335,Invoices!AN:AN)/COUNTIF(Invoices!AM:AN,A1335),0),"Not Available")))))))))))))))</f>
        <v>Not Available</v>
      </c>
    </row>
    <row r="1336" spans="1:5" ht="13" x14ac:dyDescent="0.15">
      <c r="A1336" s="6" t="s">
        <v>2585</v>
      </c>
      <c r="B1336" s="6" t="s">
        <v>1210</v>
      </c>
      <c r="C1336" s="6" t="s">
        <v>1506</v>
      </c>
      <c r="D1336" s="6" t="s">
        <v>1210</v>
      </c>
      <c r="E1336">
        <f ca="1">IF(COUNTIF(Invoices!K:L,A1336)&lt;&gt;0,IF(COUNTIF(Invoices!K:L,A1336)&lt;&gt;0,SUMIF(Invoices!K:L,A1336,Invoices!L:L)/COUNTIF(Invoices!K:L,A1336),0),IF(COUNTIF(Invoices!M:N,A1336)&lt;&gt;0,IF(COUNTIF(Invoices!M:N,A1336)&lt;&gt;0,SUMIF(Invoices!M:N,A1336,Invoices!N:N)/COUNTIF(Invoices!M:N,A1336),0),IF(COUNTIF(Invoices!O:P,A1336)&lt;&gt;0,IF(COUNTIF(Invoices!O:P,A1336)&lt;&gt;0,SUMIF(Invoices!O:P,A1336,Invoices!P:P)/COUNTIF(Invoices!O:P,A1336),0),IF(COUNTIF(Invoices!Q:R,A1336)&lt;&gt;0,IF(COUNTIF(Invoices!Q:R,A1336)&lt;&gt;0,SUMIF(Invoices!Q:R,A1336,Invoices!R:R)/COUNTIF(Invoices!Q:R,A1336),0),IF(COUNTIF(Invoices!S:T,A1336)&lt;&gt;0,IF(COUNTIF(Invoices!S:T,A1336)&lt;&gt;0,SUMIF(Invoices!S:T,A1336,Invoices!T:T)/COUNTIF(Invoices!S:T,A1336),0),IF(COUNTIF(Invoices!U:V,A1336)&lt;&gt;0,IF(COUNTIF(Invoices!U:V,A1336)&lt;&gt;0,SUMIF(Invoices!U:V,A1336,Invoices!V:V)/COUNTIF(Invoices!U:V,A1336),0),IF(COUNTIF(Invoices!W:X,A1336)&lt;&gt;0,IF(COUNTIF(Invoices!W:X,A1336)&lt;&gt;0,SUMIF(Invoices!W:X,A1336,Invoices!X:X)/COUNTIF(Invoices!W:X,A1336),0),IF(COUNTIF(Invoices!Y:Z,A1336)&lt;&gt;0,IF(COUNTIF(Invoices!Y:Z,A1336)&lt;&gt;0,SUMIF(Invoices!Y:Z,A1336,Invoices!Z:Z)/COUNTIF(Invoices!Y:Z,A1336),0),IF(COUNTIF(Invoices!AA:AB,A1336)&lt;&gt;0,IF(COUNTIF(Invoices!AA:AB,A1336)&lt;&gt;0,SUMIF(Invoices!AA:AB,A1336,Invoices!AB:AB)/COUNTIF(Invoices!AA:AB,A1336),0),IF(COUNTIF(Invoices!AC:AD,A1336)&lt;&gt;0,IF(COUNTIF(Invoices!AC:AD,A1336)&lt;&gt;0,SUMIF(Invoices!AC:AD,A1336,Invoices!AD:AD)/COUNTIF(Invoices!AC:AD,A1336),0),IF(COUNTIF(Invoices!AE:AF,A1336)&lt;&gt;0,IF(COUNTIF(Invoices!AE:AF,A1336)&lt;&gt;0,SUMIF(Invoices!AE:AF,A1336,Invoices!AF:AF)/COUNTIF(Invoices!AE:AF,A1336),0),IF(COUNTIF(Invoices!AG:AH,A1336)&lt;&gt;0,IF(COUNTIF(Invoices!AG:AH,A1336)&lt;&gt;0,SUMIF(Invoices!AG:AH,A1336,Invoices!AH:AH)/COUNTIF(Invoices!AG:AH,A1336),0),IF(COUNTIF(Invoices!AI:AJ,A1336)&lt;&gt;0,IF(COUNTIF(Invoices!AI:AJ,A1336)&lt;&gt;0,SUMIF(Invoices!AI:AJ,A1336,Invoices!AJ:AJ)/COUNTIF(Invoices!AI:AJ,A1336),0),IF(COUNTIF(Invoices!AK:AL,A1336)&lt;&gt;0,IF(COUNTIF(Invoices!AK:AL,A1336)&lt;&gt;0,SUMIF(Invoices!AK:AL,A1336,Invoices!AL:AL)/COUNTIF(Invoices!AK:AL,A1336),0),IF(COUNTIF(Invoices!AM:AN,A1336)&lt;&gt;0,IF(COUNTIF(Invoices!AM:AN,A1336)&lt;&gt;0,SUMIF(Invoices!AM:AN,A1336,Invoices!AN:AN)/COUNTIF(Invoices!AM:AN,A1336),0),"Not Available")))))))))))))))</f>
        <v>0.99</v>
      </c>
    </row>
    <row r="1337" spans="1:5" ht="13" x14ac:dyDescent="0.15">
      <c r="A1337" s="6" t="s">
        <v>2586</v>
      </c>
      <c r="B1337" s="6" t="s">
        <v>736</v>
      </c>
      <c r="C1337" s="6" t="s">
        <v>735</v>
      </c>
      <c r="D1337" s="6" t="s">
        <v>736</v>
      </c>
      <c r="E1337">
        <f ca="1">IF(COUNTIF(Invoices!K:L,A1337)&lt;&gt;0,IF(COUNTIF(Invoices!K:L,A1337)&lt;&gt;0,SUMIF(Invoices!K:L,A1337,Invoices!L:L)/COUNTIF(Invoices!K:L,A1337),0),IF(COUNTIF(Invoices!M:N,A1337)&lt;&gt;0,IF(COUNTIF(Invoices!M:N,A1337)&lt;&gt;0,SUMIF(Invoices!M:N,A1337,Invoices!N:N)/COUNTIF(Invoices!M:N,A1337),0),IF(COUNTIF(Invoices!O:P,A1337)&lt;&gt;0,IF(COUNTIF(Invoices!O:P,A1337)&lt;&gt;0,SUMIF(Invoices!O:P,A1337,Invoices!P:P)/COUNTIF(Invoices!O:P,A1337),0),IF(COUNTIF(Invoices!Q:R,A1337)&lt;&gt;0,IF(COUNTIF(Invoices!Q:R,A1337)&lt;&gt;0,SUMIF(Invoices!Q:R,A1337,Invoices!R:R)/COUNTIF(Invoices!Q:R,A1337),0),IF(COUNTIF(Invoices!S:T,A1337)&lt;&gt;0,IF(COUNTIF(Invoices!S:T,A1337)&lt;&gt;0,SUMIF(Invoices!S:T,A1337,Invoices!T:T)/COUNTIF(Invoices!S:T,A1337),0),IF(COUNTIF(Invoices!U:V,A1337)&lt;&gt;0,IF(COUNTIF(Invoices!U:V,A1337)&lt;&gt;0,SUMIF(Invoices!U:V,A1337,Invoices!V:V)/COUNTIF(Invoices!U:V,A1337),0),IF(COUNTIF(Invoices!W:X,A1337)&lt;&gt;0,IF(COUNTIF(Invoices!W:X,A1337)&lt;&gt;0,SUMIF(Invoices!W:X,A1337,Invoices!X:X)/COUNTIF(Invoices!W:X,A1337),0),IF(COUNTIF(Invoices!Y:Z,A1337)&lt;&gt;0,IF(COUNTIF(Invoices!Y:Z,A1337)&lt;&gt;0,SUMIF(Invoices!Y:Z,A1337,Invoices!Z:Z)/COUNTIF(Invoices!Y:Z,A1337),0),IF(COUNTIF(Invoices!AA:AB,A1337)&lt;&gt;0,IF(COUNTIF(Invoices!AA:AB,A1337)&lt;&gt;0,SUMIF(Invoices!AA:AB,A1337,Invoices!AB:AB)/COUNTIF(Invoices!AA:AB,A1337),0),IF(COUNTIF(Invoices!AC:AD,A1337)&lt;&gt;0,IF(COUNTIF(Invoices!AC:AD,A1337)&lt;&gt;0,SUMIF(Invoices!AC:AD,A1337,Invoices!AD:AD)/COUNTIF(Invoices!AC:AD,A1337),0),IF(COUNTIF(Invoices!AE:AF,A1337)&lt;&gt;0,IF(COUNTIF(Invoices!AE:AF,A1337)&lt;&gt;0,SUMIF(Invoices!AE:AF,A1337,Invoices!AF:AF)/COUNTIF(Invoices!AE:AF,A1337),0),IF(COUNTIF(Invoices!AG:AH,A1337)&lt;&gt;0,IF(COUNTIF(Invoices!AG:AH,A1337)&lt;&gt;0,SUMIF(Invoices!AG:AH,A1337,Invoices!AH:AH)/COUNTIF(Invoices!AG:AH,A1337),0),IF(COUNTIF(Invoices!AI:AJ,A1337)&lt;&gt;0,IF(COUNTIF(Invoices!AI:AJ,A1337)&lt;&gt;0,SUMIF(Invoices!AI:AJ,A1337,Invoices!AJ:AJ)/COUNTIF(Invoices!AI:AJ,A1337),0),IF(COUNTIF(Invoices!AK:AL,A1337)&lt;&gt;0,IF(COUNTIF(Invoices!AK:AL,A1337)&lt;&gt;0,SUMIF(Invoices!AK:AL,A1337,Invoices!AL:AL)/COUNTIF(Invoices!AK:AL,A1337),0),IF(COUNTIF(Invoices!AM:AN,A1337)&lt;&gt;0,IF(COUNTIF(Invoices!AM:AN,A1337)&lt;&gt;0,SUMIF(Invoices!AM:AN,A1337,Invoices!AN:AN)/COUNTIF(Invoices!AM:AN,A1337),0),"Not Available")))))))))))))))</f>
        <v>0.99</v>
      </c>
    </row>
    <row r="1338" spans="1:5" ht="13" x14ac:dyDescent="0.15">
      <c r="A1338" s="6" t="s">
        <v>2587</v>
      </c>
      <c r="B1338" s="6" t="s">
        <v>659</v>
      </c>
      <c r="C1338" s="6" t="s">
        <v>660</v>
      </c>
      <c r="D1338" s="6" t="s">
        <v>661</v>
      </c>
      <c r="E1338">
        <f ca="1">IF(COUNTIF(Invoices!K:L,A1338)&lt;&gt;0,IF(COUNTIF(Invoices!K:L,A1338)&lt;&gt;0,SUMIF(Invoices!K:L,A1338,Invoices!L:L)/COUNTIF(Invoices!K:L,A1338),0),IF(COUNTIF(Invoices!M:N,A1338)&lt;&gt;0,IF(COUNTIF(Invoices!M:N,A1338)&lt;&gt;0,SUMIF(Invoices!M:N,A1338,Invoices!N:N)/COUNTIF(Invoices!M:N,A1338),0),IF(COUNTIF(Invoices!O:P,A1338)&lt;&gt;0,IF(COUNTIF(Invoices!O:P,A1338)&lt;&gt;0,SUMIF(Invoices!O:P,A1338,Invoices!P:P)/COUNTIF(Invoices!O:P,A1338),0),IF(COUNTIF(Invoices!Q:R,A1338)&lt;&gt;0,IF(COUNTIF(Invoices!Q:R,A1338)&lt;&gt;0,SUMIF(Invoices!Q:R,A1338,Invoices!R:R)/COUNTIF(Invoices!Q:R,A1338),0),IF(COUNTIF(Invoices!S:T,A1338)&lt;&gt;0,IF(COUNTIF(Invoices!S:T,A1338)&lt;&gt;0,SUMIF(Invoices!S:T,A1338,Invoices!T:T)/COUNTIF(Invoices!S:T,A1338),0),IF(COUNTIF(Invoices!U:V,A1338)&lt;&gt;0,IF(COUNTIF(Invoices!U:V,A1338)&lt;&gt;0,SUMIF(Invoices!U:V,A1338,Invoices!V:V)/COUNTIF(Invoices!U:V,A1338),0),IF(COUNTIF(Invoices!W:X,A1338)&lt;&gt;0,IF(COUNTIF(Invoices!W:X,A1338)&lt;&gt;0,SUMIF(Invoices!W:X,A1338,Invoices!X:X)/COUNTIF(Invoices!W:X,A1338),0),IF(COUNTIF(Invoices!Y:Z,A1338)&lt;&gt;0,IF(COUNTIF(Invoices!Y:Z,A1338)&lt;&gt;0,SUMIF(Invoices!Y:Z,A1338,Invoices!Z:Z)/COUNTIF(Invoices!Y:Z,A1338),0),IF(COUNTIF(Invoices!AA:AB,A1338)&lt;&gt;0,IF(COUNTIF(Invoices!AA:AB,A1338)&lt;&gt;0,SUMIF(Invoices!AA:AB,A1338,Invoices!AB:AB)/COUNTIF(Invoices!AA:AB,A1338),0),IF(COUNTIF(Invoices!AC:AD,A1338)&lt;&gt;0,IF(COUNTIF(Invoices!AC:AD,A1338)&lt;&gt;0,SUMIF(Invoices!AC:AD,A1338,Invoices!AD:AD)/COUNTIF(Invoices!AC:AD,A1338),0),IF(COUNTIF(Invoices!AE:AF,A1338)&lt;&gt;0,IF(COUNTIF(Invoices!AE:AF,A1338)&lt;&gt;0,SUMIF(Invoices!AE:AF,A1338,Invoices!AF:AF)/COUNTIF(Invoices!AE:AF,A1338),0),IF(COUNTIF(Invoices!AG:AH,A1338)&lt;&gt;0,IF(COUNTIF(Invoices!AG:AH,A1338)&lt;&gt;0,SUMIF(Invoices!AG:AH,A1338,Invoices!AH:AH)/COUNTIF(Invoices!AG:AH,A1338),0),IF(COUNTIF(Invoices!AI:AJ,A1338)&lt;&gt;0,IF(COUNTIF(Invoices!AI:AJ,A1338)&lt;&gt;0,SUMIF(Invoices!AI:AJ,A1338,Invoices!AJ:AJ)/COUNTIF(Invoices!AI:AJ,A1338),0),IF(COUNTIF(Invoices!AK:AL,A1338)&lt;&gt;0,IF(COUNTIF(Invoices!AK:AL,A1338)&lt;&gt;0,SUMIF(Invoices!AK:AL,A1338,Invoices!AL:AL)/COUNTIF(Invoices!AK:AL,A1338),0),IF(COUNTIF(Invoices!AM:AN,A1338)&lt;&gt;0,IF(COUNTIF(Invoices!AM:AN,A1338)&lt;&gt;0,SUMIF(Invoices!AM:AN,A1338,Invoices!AN:AN)/COUNTIF(Invoices!AM:AN,A1338),0),"Not Available")))))))))))))))</f>
        <v>0.99</v>
      </c>
    </row>
    <row r="1339" spans="1:5" ht="13" x14ac:dyDescent="0.15">
      <c r="A1339" s="6" t="s">
        <v>2588</v>
      </c>
      <c r="B1339" s="6" t="s">
        <v>659</v>
      </c>
      <c r="C1339" s="6" t="s">
        <v>660</v>
      </c>
      <c r="D1339" s="6" t="s">
        <v>661</v>
      </c>
      <c r="E1339">
        <f ca="1">IF(COUNTIF(Invoices!K:L,A1339)&lt;&gt;0,IF(COUNTIF(Invoices!K:L,A1339)&lt;&gt;0,SUMIF(Invoices!K:L,A1339,Invoices!L:L)/COUNTIF(Invoices!K:L,A1339),0),IF(COUNTIF(Invoices!M:N,A1339)&lt;&gt;0,IF(COUNTIF(Invoices!M:N,A1339)&lt;&gt;0,SUMIF(Invoices!M:N,A1339,Invoices!N:N)/COUNTIF(Invoices!M:N,A1339),0),IF(COUNTIF(Invoices!O:P,A1339)&lt;&gt;0,IF(COUNTIF(Invoices!O:P,A1339)&lt;&gt;0,SUMIF(Invoices!O:P,A1339,Invoices!P:P)/COUNTIF(Invoices!O:P,A1339),0),IF(COUNTIF(Invoices!Q:R,A1339)&lt;&gt;0,IF(COUNTIF(Invoices!Q:R,A1339)&lt;&gt;0,SUMIF(Invoices!Q:R,A1339,Invoices!R:R)/COUNTIF(Invoices!Q:R,A1339),0),IF(COUNTIF(Invoices!S:T,A1339)&lt;&gt;0,IF(COUNTIF(Invoices!S:T,A1339)&lt;&gt;0,SUMIF(Invoices!S:T,A1339,Invoices!T:T)/COUNTIF(Invoices!S:T,A1339),0),IF(COUNTIF(Invoices!U:V,A1339)&lt;&gt;0,IF(COUNTIF(Invoices!U:V,A1339)&lt;&gt;0,SUMIF(Invoices!U:V,A1339,Invoices!V:V)/COUNTIF(Invoices!U:V,A1339),0),IF(COUNTIF(Invoices!W:X,A1339)&lt;&gt;0,IF(COUNTIF(Invoices!W:X,A1339)&lt;&gt;0,SUMIF(Invoices!W:X,A1339,Invoices!X:X)/COUNTIF(Invoices!W:X,A1339),0),IF(COUNTIF(Invoices!Y:Z,A1339)&lt;&gt;0,IF(COUNTIF(Invoices!Y:Z,A1339)&lt;&gt;0,SUMIF(Invoices!Y:Z,A1339,Invoices!Z:Z)/COUNTIF(Invoices!Y:Z,A1339),0),IF(COUNTIF(Invoices!AA:AB,A1339)&lt;&gt;0,IF(COUNTIF(Invoices!AA:AB,A1339)&lt;&gt;0,SUMIF(Invoices!AA:AB,A1339,Invoices!AB:AB)/COUNTIF(Invoices!AA:AB,A1339),0),IF(COUNTIF(Invoices!AC:AD,A1339)&lt;&gt;0,IF(COUNTIF(Invoices!AC:AD,A1339)&lt;&gt;0,SUMIF(Invoices!AC:AD,A1339,Invoices!AD:AD)/COUNTIF(Invoices!AC:AD,A1339),0),IF(COUNTIF(Invoices!AE:AF,A1339)&lt;&gt;0,IF(COUNTIF(Invoices!AE:AF,A1339)&lt;&gt;0,SUMIF(Invoices!AE:AF,A1339,Invoices!AF:AF)/COUNTIF(Invoices!AE:AF,A1339),0),IF(COUNTIF(Invoices!AG:AH,A1339)&lt;&gt;0,IF(COUNTIF(Invoices!AG:AH,A1339)&lt;&gt;0,SUMIF(Invoices!AG:AH,A1339,Invoices!AH:AH)/COUNTIF(Invoices!AG:AH,A1339),0),IF(COUNTIF(Invoices!AI:AJ,A1339)&lt;&gt;0,IF(COUNTIF(Invoices!AI:AJ,A1339)&lt;&gt;0,SUMIF(Invoices!AI:AJ,A1339,Invoices!AJ:AJ)/COUNTIF(Invoices!AI:AJ,A1339),0),IF(COUNTIF(Invoices!AK:AL,A1339)&lt;&gt;0,IF(COUNTIF(Invoices!AK:AL,A1339)&lt;&gt;0,SUMIF(Invoices!AK:AL,A1339,Invoices!AL:AL)/COUNTIF(Invoices!AK:AL,A1339),0),IF(COUNTIF(Invoices!AM:AN,A1339)&lt;&gt;0,IF(COUNTIF(Invoices!AM:AN,A1339)&lt;&gt;0,SUMIF(Invoices!AM:AN,A1339,Invoices!AN:AN)/COUNTIF(Invoices!AM:AN,A1339),0),"Not Available")))))))))))))))</f>
        <v>0.99</v>
      </c>
    </row>
    <row r="1340" spans="1:5" ht="13" x14ac:dyDescent="0.15">
      <c r="A1340" s="6" t="s">
        <v>2588</v>
      </c>
      <c r="C1340" s="6" t="s">
        <v>1241</v>
      </c>
      <c r="D1340" s="6" t="s">
        <v>1242</v>
      </c>
      <c r="E1340">
        <f ca="1">IF(COUNTIF(Invoices!K:L,A1340)&lt;&gt;0,IF(COUNTIF(Invoices!K:L,A1340)&lt;&gt;0,SUMIF(Invoices!K:L,A1340,Invoices!L:L)/COUNTIF(Invoices!K:L,A1340),0),IF(COUNTIF(Invoices!M:N,A1340)&lt;&gt;0,IF(COUNTIF(Invoices!M:N,A1340)&lt;&gt;0,SUMIF(Invoices!M:N,A1340,Invoices!N:N)/COUNTIF(Invoices!M:N,A1340),0),IF(COUNTIF(Invoices!O:P,A1340)&lt;&gt;0,IF(COUNTIF(Invoices!O:P,A1340)&lt;&gt;0,SUMIF(Invoices!O:P,A1340,Invoices!P:P)/COUNTIF(Invoices!O:P,A1340),0),IF(COUNTIF(Invoices!Q:R,A1340)&lt;&gt;0,IF(COUNTIF(Invoices!Q:R,A1340)&lt;&gt;0,SUMIF(Invoices!Q:R,A1340,Invoices!R:R)/COUNTIF(Invoices!Q:R,A1340),0),IF(COUNTIF(Invoices!S:T,A1340)&lt;&gt;0,IF(COUNTIF(Invoices!S:T,A1340)&lt;&gt;0,SUMIF(Invoices!S:T,A1340,Invoices!T:T)/COUNTIF(Invoices!S:T,A1340),0),IF(COUNTIF(Invoices!U:V,A1340)&lt;&gt;0,IF(COUNTIF(Invoices!U:V,A1340)&lt;&gt;0,SUMIF(Invoices!U:V,A1340,Invoices!V:V)/COUNTIF(Invoices!U:V,A1340),0),IF(COUNTIF(Invoices!W:X,A1340)&lt;&gt;0,IF(COUNTIF(Invoices!W:X,A1340)&lt;&gt;0,SUMIF(Invoices!W:X,A1340,Invoices!X:X)/COUNTIF(Invoices!W:X,A1340),0),IF(COUNTIF(Invoices!Y:Z,A1340)&lt;&gt;0,IF(COUNTIF(Invoices!Y:Z,A1340)&lt;&gt;0,SUMIF(Invoices!Y:Z,A1340,Invoices!Z:Z)/COUNTIF(Invoices!Y:Z,A1340),0),IF(COUNTIF(Invoices!AA:AB,A1340)&lt;&gt;0,IF(COUNTIF(Invoices!AA:AB,A1340)&lt;&gt;0,SUMIF(Invoices!AA:AB,A1340,Invoices!AB:AB)/COUNTIF(Invoices!AA:AB,A1340),0),IF(COUNTIF(Invoices!AC:AD,A1340)&lt;&gt;0,IF(COUNTIF(Invoices!AC:AD,A1340)&lt;&gt;0,SUMIF(Invoices!AC:AD,A1340,Invoices!AD:AD)/COUNTIF(Invoices!AC:AD,A1340),0),IF(COUNTIF(Invoices!AE:AF,A1340)&lt;&gt;0,IF(COUNTIF(Invoices!AE:AF,A1340)&lt;&gt;0,SUMIF(Invoices!AE:AF,A1340,Invoices!AF:AF)/COUNTIF(Invoices!AE:AF,A1340),0),IF(COUNTIF(Invoices!AG:AH,A1340)&lt;&gt;0,IF(COUNTIF(Invoices!AG:AH,A1340)&lt;&gt;0,SUMIF(Invoices!AG:AH,A1340,Invoices!AH:AH)/COUNTIF(Invoices!AG:AH,A1340),0),IF(COUNTIF(Invoices!AI:AJ,A1340)&lt;&gt;0,IF(COUNTIF(Invoices!AI:AJ,A1340)&lt;&gt;0,SUMIF(Invoices!AI:AJ,A1340,Invoices!AJ:AJ)/COUNTIF(Invoices!AI:AJ,A1340),0),IF(COUNTIF(Invoices!AK:AL,A1340)&lt;&gt;0,IF(COUNTIF(Invoices!AK:AL,A1340)&lt;&gt;0,SUMIF(Invoices!AK:AL,A1340,Invoices!AL:AL)/COUNTIF(Invoices!AK:AL,A1340),0),IF(COUNTIF(Invoices!AM:AN,A1340)&lt;&gt;0,IF(COUNTIF(Invoices!AM:AN,A1340)&lt;&gt;0,SUMIF(Invoices!AM:AN,A1340,Invoices!AN:AN)/COUNTIF(Invoices!AM:AN,A1340),0),"Not Available")))))))))))))))</f>
        <v>0.99</v>
      </c>
    </row>
    <row r="1341" spans="1:5" ht="13" x14ac:dyDescent="0.15">
      <c r="A1341" s="6" t="s">
        <v>2589</v>
      </c>
      <c r="B1341" s="6" t="s">
        <v>2590</v>
      </c>
      <c r="C1341" s="6" t="s">
        <v>1668</v>
      </c>
      <c r="D1341" s="6" t="s">
        <v>810</v>
      </c>
      <c r="E1341">
        <f ca="1">IF(COUNTIF(Invoices!K:L,A1341)&lt;&gt;0,IF(COUNTIF(Invoices!K:L,A1341)&lt;&gt;0,SUMIF(Invoices!K:L,A1341,Invoices!L:L)/COUNTIF(Invoices!K:L,A1341),0),IF(COUNTIF(Invoices!M:N,A1341)&lt;&gt;0,IF(COUNTIF(Invoices!M:N,A1341)&lt;&gt;0,SUMIF(Invoices!M:N,A1341,Invoices!N:N)/COUNTIF(Invoices!M:N,A1341),0),IF(COUNTIF(Invoices!O:P,A1341)&lt;&gt;0,IF(COUNTIF(Invoices!O:P,A1341)&lt;&gt;0,SUMIF(Invoices!O:P,A1341,Invoices!P:P)/COUNTIF(Invoices!O:P,A1341),0),IF(COUNTIF(Invoices!Q:R,A1341)&lt;&gt;0,IF(COUNTIF(Invoices!Q:R,A1341)&lt;&gt;0,SUMIF(Invoices!Q:R,A1341,Invoices!R:R)/COUNTIF(Invoices!Q:R,A1341),0),IF(COUNTIF(Invoices!S:T,A1341)&lt;&gt;0,IF(COUNTIF(Invoices!S:T,A1341)&lt;&gt;0,SUMIF(Invoices!S:T,A1341,Invoices!T:T)/COUNTIF(Invoices!S:T,A1341),0),IF(COUNTIF(Invoices!U:V,A1341)&lt;&gt;0,IF(COUNTIF(Invoices!U:V,A1341)&lt;&gt;0,SUMIF(Invoices!U:V,A1341,Invoices!V:V)/COUNTIF(Invoices!U:V,A1341),0),IF(COUNTIF(Invoices!W:X,A1341)&lt;&gt;0,IF(COUNTIF(Invoices!W:X,A1341)&lt;&gt;0,SUMIF(Invoices!W:X,A1341,Invoices!X:X)/COUNTIF(Invoices!W:X,A1341),0),IF(COUNTIF(Invoices!Y:Z,A1341)&lt;&gt;0,IF(COUNTIF(Invoices!Y:Z,A1341)&lt;&gt;0,SUMIF(Invoices!Y:Z,A1341,Invoices!Z:Z)/COUNTIF(Invoices!Y:Z,A1341),0),IF(COUNTIF(Invoices!AA:AB,A1341)&lt;&gt;0,IF(COUNTIF(Invoices!AA:AB,A1341)&lt;&gt;0,SUMIF(Invoices!AA:AB,A1341,Invoices!AB:AB)/COUNTIF(Invoices!AA:AB,A1341),0),IF(COUNTIF(Invoices!AC:AD,A1341)&lt;&gt;0,IF(COUNTIF(Invoices!AC:AD,A1341)&lt;&gt;0,SUMIF(Invoices!AC:AD,A1341,Invoices!AD:AD)/COUNTIF(Invoices!AC:AD,A1341),0),IF(COUNTIF(Invoices!AE:AF,A1341)&lt;&gt;0,IF(COUNTIF(Invoices!AE:AF,A1341)&lt;&gt;0,SUMIF(Invoices!AE:AF,A1341,Invoices!AF:AF)/COUNTIF(Invoices!AE:AF,A1341),0),IF(COUNTIF(Invoices!AG:AH,A1341)&lt;&gt;0,IF(COUNTIF(Invoices!AG:AH,A1341)&lt;&gt;0,SUMIF(Invoices!AG:AH,A1341,Invoices!AH:AH)/COUNTIF(Invoices!AG:AH,A1341),0),IF(COUNTIF(Invoices!AI:AJ,A1341)&lt;&gt;0,IF(COUNTIF(Invoices!AI:AJ,A1341)&lt;&gt;0,SUMIF(Invoices!AI:AJ,A1341,Invoices!AJ:AJ)/COUNTIF(Invoices!AI:AJ,A1341),0),IF(COUNTIF(Invoices!AK:AL,A1341)&lt;&gt;0,IF(COUNTIF(Invoices!AK:AL,A1341)&lt;&gt;0,SUMIF(Invoices!AK:AL,A1341,Invoices!AL:AL)/COUNTIF(Invoices!AK:AL,A1341),0),IF(COUNTIF(Invoices!AM:AN,A1341)&lt;&gt;0,IF(COUNTIF(Invoices!AM:AN,A1341)&lt;&gt;0,SUMIF(Invoices!AM:AN,A1341,Invoices!AN:AN)/COUNTIF(Invoices!AM:AN,A1341),0),"Not Available")))))))))))))))</f>
        <v>0.99</v>
      </c>
    </row>
    <row r="1342" spans="1:5" ht="13" x14ac:dyDescent="0.15">
      <c r="A1342" s="6" t="s">
        <v>2589</v>
      </c>
      <c r="B1342" s="6" t="s">
        <v>2590</v>
      </c>
      <c r="C1342" s="6" t="s">
        <v>1381</v>
      </c>
      <c r="D1342" s="6" t="s">
        <v>810</v>
      </c>
      <c r="E1342">
        <f ca="1">IF(COUNTIF(Invoices!K:L,A1342)&lt;&gt;0,IF(COUNTIF(Invoices!K:L,A1342)&lt;&gt;0,SUMIF(Invoices!K:L,A1342,Invoices!L:L)/COUNTIF(Invoices!K:L,A1342),0),IF(COUNTIF(Invoices!M:N,A1342)&lt;&gt;0,IF(COUNTIF(Invoices!M:N,A1342)&lt;&gt;0,SUMIF(Invoices!M:N,A1342,Invoices!N:N)/COUNTIF(Invoices!M:N,A1342),0),IF(COUNTIF(Invoices!O:P,A1342)&lt;&gt;0,IF(COUNTIF(Invoices!O:P,A1342)&lt;&gt;0,SUMIF(Invoices!O:P,A1342,Invoices!P:P)/COUNTIF(Invoices!O:P,A1342),0),IF(COUNTIF(Invoices!Q:R,A1342)&lt;&gt;0,IF(COUNTIF(Invoices!Q:R,A1342)&lt;&gt;0,SUMIF(Invoices!Q:R,A1342,Invoices!R:R)/COUNTIF(Invoices!Q:R,A1342),0),IF(COUNTIF(Invoices!S:T,A1342)&lt;&gt;0,IF(COUNTIF(Invoices!S:T,A1342)&lt;&gt;0,SUMIF(Invoices!S:T,A1342,Invoices!T:T)/COUNTIF(Invoices!S:T,A1342),0),IF(COUNTIF(Invoices!U:V,A1342)&lt;&gt;0,IF(COUNTIF(Invoices!U:V,A1342)&lt;&gt;0,SUMIF(Invoices!U:V,A1342,Invoices!V:V)/COUNTIF(Invoices!U:V,A1342),0),IF(COUNTIF(Invoices!W:X,A1342)&lt;&gt;0,IF(COUNTIF(Invoices!W:X,A1342)&lt;&gt;0,SUMIF(Invoices!W:X,A1342,Invoices!X:X)/COUNTIF(Invoices!W:X,A1342),0),IF(COUNTIF(Invoices!Y:Z,A1342)&lt;&gt;0,IF(COUNTIF(Invoices!Y:Z,A1342)&lt;&gt;0,SUMIF(Invoices!Y:Z,A1342,Invoices!Z:Z)/COUNTIF(Invoices!Y:Z,A1342),0),IF(COUNTIF(Invoices!AA:AB,A1342)&lt;&gt;0,IF(COUNTIF(Invoices!AA:AB,A1342)&lt;&gt;0,SUMIF(Invoices!AA:AB,A1342,Invoices!AB:AB)/COUNTIF(Invoices!AA:AB,A1342),0),IF(COUNTIF(Invoices!AC:AD,A1342)&lt;&gt;0,IF(COUNTIF(Invoices!AC:AD,A1342)&lt;&gt;0,SUMIF(Invoices!AC:AD,A1342,Invoices!AD:AD)/COUNTIF(Invoices!AC:AD,A1342),0),IF(COUNTIF(Invoices!AE:AF,A1342)&lt;&gt;0,IF(COUNTIF(Invoices!AE:AF,A1342)&lt;&gt;0,SUMIF(Invoices!AE:AF,A1342,Invoices!AF:AF)/COUNTIF(Invoices!AE:AF,A1342),0),IF(COUNTIF(Invoices!AG:AH,A1342)&lt;&gt;0,IF(COUNTIF(Invoices!AG:AH,A1342)&lt;&gt;0,SUMIF(Invoices!AG:AH,A1342,Invoices!AH:AH)/COUNTIF(Invoices!AG:AH,A1342),0),IF(COUNTIF(Invoices!AI:AJ,A1342)&lt;&gt;0,IF(COUNTIF(Invoices!AI:AJ,A1342)&lt;&gt;0,SUMIF(Invoices!AI:AJ,A1342,Invoices!AJ:AJ)/COUNTIF(Invoices!AI:AJ,A1342),0),IF(COUNTIF(Invoices!AK:AL,A1342)&lt;&gt;0,IF(COUNTIF(Invoices!AK:AL,A1342)&lt;&gt;0,SUMIF(Invoices!AK:AL,A1342,Invoices!AL:AL)/COUNTIF(Invoices!AK:AL,A1342),0),IF(COUNTIF(Invoices!AM:AN,A1342)&lt;&gt;0,IF(COUNTIF(Invoices!AM:AN,A1342)&lt;&gt;0,SUMIF(Invoices!AM:AN,A1342,Invoices!AN:AN)/COUNTIF(Invoices!AM:AN,A1342),0),"Not Available")))))))))))))))</f>
        <v>0.99</v>
      </c>
    </row>
    <row r="1343" spans="1:5" ht="13" x14ac:dyDescent="0.15">
      <c r="A1343" s="6" t="s">
        <v>2589</v>
      </c>
      <c r="B1343" s="6" t="s">
        <v>2590</v>
      </c>
      <c r="C1343" s="6" t="s">
        <v>1115</v>
      </c>
      <c r="D1343" s="6" t="s">
        <v>810</v>
      </c>
      <c r="E1343">
        <f ca="1">IF(COUNTIF(Invoices!K:L,A1343)&lt;&gt;0,IF(COUNTIF(Invoices!K:L,A1343)&lt;&gt;0,SUMIF(Invoices!K:L,A1343,Invoices!L:L)/COUNTIF(Invoices!K:L,A1343),0),IF(COUNTIF(Invoices!M:N,A1343)&lt;&gt;0,IF(COUNTIF(Invoices!M:N,A1343)&lt;&gt;0,SUMIF(Invoices!M:N,A1343,Invoices!N:N)/COUNTIF(Invoices!M:N,A1343),0),IF(COUNTIF(Invoices!O:P,A1343)&lt;&gt;0,IF(COUNTIF(Invoices!O:P,A1343)&lt;&gt;0,SUMIF(Invoices!O:P,A1343,Invoices!P:P)/COUNTIF(Invoices!O:P,A1343),0),IF(COUNTIF(Invoices!Q:R,A1343)&lt;&gt;0,IF(COUNTIF(Invoices!Q:R,A1343)&lt;&gt;0,SUMIF(Invoices!Q:R,A1343,Invoices!R:R)/COUNTIF(Invoices!Q:R,A1343),0),IF(COUNTIF(Invoices!S:T,A1343)&lt;&gt;0,IF(COUNTIF(Invoices!S:T,A1343)&lt;&gt;0,SUMIF(Invoices!S:T,A1343,Invoices!T:T)/COUNTIF(Invoices!S:T,A1343),0),IF(COUNTIF(Invoices!U:V,A1343)&lt;&gt;0,IF(COUNTIF(Invoices!U:V,A1343)&lt;&gt;0,SUMIF(Invoices!U:V,A1343,Invoices!V:V)/COUNTIF(Invoices!U:V,A1343),0),IF(COUNTIF(Invoices!W:X,A1343)&lt;&gt;0,IF(COUNTIF(Invoices!W:X,A1343)&lt;&gt;0,SUMIF(Invoices!W:X,A1343,Invoices!X:X)/COUNTIF(Invoices!W:X,A1343),0),IF(COUNTIF(Invoices!Y:Z,A1343)&lt;&gt;0,IF(COUNTIF(Invoices!Y:Z,A1343)&lt;&gt;0,SUMIF(Invoices!Y:Z,A1343,Invoices!Z:Z)/COUNTIF(Invoices!Y:Z,A1343),0),IF(COUNTIF(Invoices!AA:AB,A1343)&lt;&gt;0,IF(COUNTIF(Invoices!AA:AB,A1343)&lt;&gt;0,SUMIF(Invoices!AA:AB,A1343,Invoices!AB:AB)/COUNTIF(Invoices!AA:AB,A1343),0),IF(COUNTIF(Invoices!AC:AD,A1343)&lt;&gt;0,IF(COUNTIF(Invoices!AC:AD,A1343)&lt;&gt;0,SUMIF(Invoices!AC:AD,A1343,Invoices!AD:AD)/COUNTIF(Invoices!AC:AD,A1343),0),IF(COUNTIF(Invoices!AE:AF,A1343)&lt;&gt;0,IF(COUNTIF(Invoices!AE:AF,A1343)&lt;&gt;0,SUMIF(Invoices!AE:AF,A1343,Invoices!AF:AF)/COUNTIF(Invoices!AE:AF,A1343),0),IF(COUNTIF(Invoices!AG:AH,A1343)&lt;&gt;0,IF(COUNTIF(Invoices!AG:AH,A1343)&lt;&gt;0,SUMIF(Invoices!AG:AH,A1343,Invoices!AH:AH)/COUNTIF(Invoices!AG:AH,A1343),0),IF(COUNTIF(Invoices!AI:AJ,A1343)&lt;&gt;0,IF(COUNTIF(Invoices!AI:AJ,A1343)&lt;&gt;0,SUMIF(Invoices!AI:AJ,A1343,Invoices!AJ:AJ)/COUNTIF(Invoices!AI:AJ,A1343),0),IF(COUNTIF(Invoices!AK:AL,A1343)&lt;&gt;0,IF(COUNTIF(Invoices!AK:AL,A1343)&lt;&gt;0,SUMIF(Invoices!AK:AL,A1343,Invoices!AL:AL)/COUNTIF(Invoices!AK:AL,A1343),0),IF(COUNTIF(Invoices!AM:AN,A1343)&lt;&gt;0,IF(COUNTIF(Invoices!AM:AN,A1343)&lt;&gt;0,SUMIF(Invoices!AM:AN,A1343,Invoices!AN:AN)/COUNTIF(Invoices!AM:AN,A1343),0),"Not Available")))))))))))))))</f>
        <v>0.99</v>
      </c>
    </row>
    <row r="1344" spans="1:5" ht="13" x14ac:dyDescent="0.15">
      <c r="A1344" s="6" t="s">
        <v>2591</v>
      </c>
      <c r="B1344" s="6" t="s">
        <v>2590</v>
      </c>
      <c r="C1344" s="6" t="s">
        <v>1668</v>
      </c>
      <c r="D1344" s="6" t="s">
        <v>810</v>
      </c>
      <c r="E1344">
        <f ca="1">IF(COUNTIF(Invoices!K:L,A1344)&lt;&gt;0,IF(COUNTIF(Invoices!K:L,A1344)&lt;&gt;0,SUMIF(Invoices!K:L,A1344,Invoices!L:L)/COUNTIF(Invoices!K:L,A1344),0),IF(COUNTIF(Invoices!M:N,A1344)&lt;&gt;0,IF(COUNTIF(Invoices!M:N,A1344)&lt;&gt;0,SUMIF(Invoices!M:N,A1344,Invoices!N:N)/COUNTIF(Invoices!M:N,A1344),0),IF(COUNTIF(Invoices!O:P,A1344)&lt;&gt;0,IF(COUNTIF(Invoices!O:P,A1344)&lt;&gt;0,SUMIF(Invoices!O:P,A1344,Invoices!P:P)/COUNTIF(Invoices!O:P,A1344),0),IF(COUNTIF(Invoices!Q:R,A1344)&lt;&gt;0,IF(COUNTIF(Invoices!Q:R,A1344)&lt;&gt;0,SUMIF(Invoices!Q:R,A1344,Invoices!R:R)/COUNTIF(Invoices!Q:R,A1344),0),IF(COUNTIF(Invoices!S:T,A1344)&lt;&gt;0,IF(COUNTIF(Invoices!S:T,A1344)&lt;&gt;0,SUMIF(Invoices!S:T,A1344,Invoices!T:T)/COUNTIF(Invoices!S:T,A1344),0),IF(COUNTIF(Invoices!U:V,A1344)&lt;&gt;0,IF(COUNTIF(Invoices!U:V,A1344)&lt;&gt;0,SUMIF(Invoices!U:V,A1344,Invoices!V:V)/COUNTIF(Invoices!U:V,A1344),0),IF(COUNTIF(Invoices!W:X,A1344)&lt;&gt;0,IF(COUNTIF(Invoices!W:X,A1344)&lt;&gt;0,SUMIF(Invoices!W:X,A1344,Invoices!X:X)/COUNTIF(Invoices!W:X,A1344),0),IF(COUNTIF(Invoices!Y:Z,A1344)&lt;&gt;0,IF(COUNTIF(Invoices!Y:Z,A1344)&lt;&gt;0,SUMIF(Invoices!Y:Z,A1344,Invoices!Z:Z)/COUNTIF(Invoices!Y:Z,A1344),0),IF(COUNTIF(Invoices!AA:AB,A1344)&lt;&gt;0,IF(COUNTIF(Invoices!AA:AB,A1344)&lt;&gt;0,SUMIF(Invoices!AA:AB,A1344,Invoices!AB:AB)/COUNTIF(Invoices!AA:AB,A1344),0),IF(COUNTIF(Invoices!AC:AD,A1344)&lt;&gt;0,IF(COUNTIF(Invoices!AC:AD,A1344)&lt;&gt;0,SUMIF(Invoices!AC:AD,A1344,Invoices!AD:AD)/COUNTIF(Invoices!AC:AD,A1344),0),IF(COUNTIF(Invoices!AE:AF,A1344)&lt;&gt;0,IF(COUNTIF(Invoices!AE:AF,A1344)&lt;&gt;0,SUMIF(Invoices!AE:AF,A1344,Invoices!AF:AF)/COUNTIF(Invoices!AE:AF,A1344),0),IF(COUNTIF(Invoices!AG:AH,A1344)&lt;&gt;0,IF(COUNTIF(Invoices!AG:AH,A1344)&lt;&gt;0,SUMIF(Invoices!AG:AH,A1344,Invoices!AH:AH)/COUNTIF(Invoices!AG:AH,A1344),0),IF(COUNTIF(Invoices!AI:AJ,A1344)&lt;&gt;0,IF(COUNTIF(Invoices!AI:AJ,A1344)&lt;&gt;0,SUMIF(Invoices!AI:AJ,A1344,Invoices!AJ:AJ)/COUNTIF(Invoices!AI:AJ,A1344),0),IF(COUNTIF(Invoices!AK:AL,A1344)&lt;&gt;0,IF(COUNTIF(Invoices!AK:AL,A1344)&lt;&gt;0,SUMIF(Invoices!AK:AL,A1344,Invoices!AL:AL)/COUNTIF(Invoices!AK:AL,A1344),0),IF(COUNTIF(Invoices!AM:AN,A1344)&lt;&gt;0,IF(COUNTIF(Invoices!AM:AN,A1344)&lt;&gt;0,SUMIF(Invoices!AM:AN,A1344,Invoices!AN:AN)/COUNTIF(Invoices!AM:AN,A1344),0),"Not Available")))))))))))))))</f>
        <v>0.99</v>
      </c>
    </row>
    <row r="1345" spans="1:5" ht="13" x14ac:dyDescent="0.15">
      <c r="A1345" s="6" t="s">
        <v>2592</v>
      </c>
      <c r="B1345" s="6" t="s">
        <v>2593</v>
      </c>
      <c r="C1345" s="6" t="s">
        <v>1337</v>
      </c>
      <c r="D1345" s="6" t="s">
        <v>1338</v>
      </c>
      <c r="E1345">
        <f ca="1">IF(COUNTIF(Invoices!K:L,A1345)&lt;&gt;0,IF(COUNTIF(Invoices!K:L,A1345)&lt;&gt;0,SUMIF(Invoices!K:L,A1345,Invoices!L:L)/COUNTIF(Invoices!K:L,A1345),0),IF(COUNTIF(Invoices!M:N,A1345)&lt;&gt;0,IF(COUNTIF(Invoices!M:N,A1345)&lt;&gt;0,SUMIF(Invoices!M:N,A1345,Invoices!N:N)/COUNTIF(Invoices!M:N,A1345),0),IF(COUNTIF(Invoices!O:P,A1345)&lt;&gt;0,IF(COUNTIF(Invoices!O:P,A1345)&lt;&gt;0,SUMIF(Invoices!O:P,A1345,Invoices!P:P)/COUNTIF(Invoices!O:P,A1345),0),IF(COUNTIF(Invoices!Q:R,A1345)&lt;&gt;0,IF(COUNTIF(Invoices!Q:R,A1345)&lt;&gt;0,SUMIF(Invoices!Q:R,A1345,Invoices!R:R)/COUNTIF(Invoices!Q:R,A1345),0),IF(COUNTIF(Invoices!S:T,A1345)&lt;&gt;0,IF(COUNTIF(Invoices!S:T,A1345)&lt;&gt;0,SUMIF(Invoices!S:T,A1345,Invoices!T:T)/COUNTIF(Invoices!S:T,A1345),0),IF(COUNTIF(Invoices!U:V,A1345)&lt;&gt;0,IF(COUNTIF(Invoices!U:V,A1345)&lt;&gt;0,SUMIF(Invoices!U:V,A1345,Invoices!V:V)/COUNTIF(Invoices!U:V,A1345),0),IF(COUNTIF(Invoices!W:X,A1345)&lt;&gt;0,IF(COUNTIF(Invoices!W:X,A1345)&lt;&gt;0,SUMIF(Invoices!W:X,A1345,Invoices!X:X)/COUNTIF(Invoices!W:X,A1345),0),IF(COUNTIF(Invoices!Y:Z,A1345)&lt;&gt;0,IF(COUNTIF(Invoices!Y:Z,A1345)&lt;&gt;0,SUMIF(Invoices!Y:Z,A1345,Invoices!Z:Z)/COUNTIF(Invoices!Y:Z,A1345),0),IF(COUNTIF(Invoices!AA:AB,A1345)&lt;&gt;0,IF(COUNTIF(Invoices!AA:AB,A1345)&lt;&gt;0,SUMIF(Invoices!AA:AB,A1345,Invoices!AB:AB)/COUNTIF(Invoices!AA:AB,A1345),0),IF(COUNTIF(Invoices!AC:AD,A1345)&lt;&gt;0,IF(COUNTIF(Invoices!AC:AD,A1345)&lt;&gt;0,SUMIF(Invoices!AC:AD,A1345,Invoices!AD:AD)/COUNTIF(Invoices!AC:AD,A1345),0),IF(COUNTIF(Invoices!AE:AF,A1345)&lt;&gt;0,IF(COUNTIF(Invoices!AE:AF,A1345)&lt;&gt;0,SUMIF(Invoices!AE:AF,A1345,Invoices!AF:AF)/COUNTIF(Invoices!AE:AF,A1345),0),IF(COUNTIF(Invoices!AG:AH,A1345)&lt;&gt;0,IF(COUNTIF(Invoices!AG:AH,A1345)&lt;&gt;0,SUMIF(Invoices!AG:AH,A1345,Invoices!AH:AH)/COUNTIF(Invoices!AG:AH,A1345),0),IF(COUNTIF(Invoices!AI:AJ,A1345)&lt;&gt;0,IF(COUNTIF(Invoices!AI:AJ,A1345)&lt;&gt;0,SUMIF(Invoices!AI:AJ,A1345,Invoices!AJ:AJ)/COUNTIF(Invoices!AI:AJ,A1345),0),IF(COUNTIF(Invoices!AK:AL,A1345)&lt;&gt;0,IF(COUNTIF(Invoices!AK:AL,A1345)&lt;&gt;0,SUMIF(Invoices!AK:AL,A1345,Invoices!AL:AL)/COUNTIF(Invoices!AK:AL,A1345),0),IF(COUNTIF(Invoices!AM:AN,A1345)&lt;&gt;0,IF(COUNTIF(Invoices!AM:AN,A1345)&lt;&gt;0,SUMIF(Invoices!AM:AN,A1345,Invoices!AN:AN)/COUNTIF(Invoices!AM:AN,A1345),0),"Not Available")))))))))))))))</f>
        <v>0.99</v>
      </c>
    </row>
    <row r="1346" spans="1:5" ht="13" x14ac:dyDescent="0.15">
      <c r="A1346" s="6" t="s">
        <v>2594</v>
      </c>
      <c r="B1346" s="6" t="s">
        <v>1247</v>
      </c>
      <c r="C1346" s="6" t="s">
        <v>848</v>
      </c>
      <c r="D1346" s="6" t="s">
        <v>744</v>
      </c>
      <c r="E1346" t="str">
        <f>IF(COUNTIF(Invoices!K:L,A1346)&lt;&gt;0,IF(COUNTIF(Invoices!K:L,A1346)&lt;&gt;0,SUMIF(Invoices!K:L,A1346,Invoices!L:L)/COUNTIF(Invoices!K:L,A1346),0),IF(COUNTIF(Invoices!M:N,A1346)&lt;&gt;0,IF(COUNTIF(Invoices!M:N,A1346)&lt;&gt;0,SUMIF(Invoices!M:N,A1346,Invoices!N:N)/COUNTIF(Invoices!M:N,A1346),0),IF(COUNTIF(Invoices!O:P,A1346)&lt;&gt;0,IF(COUNTIF(Invoices!O:P,A1346)&lt;&gt;0,SUMIF(Invoices!O:P,A1346,Invoices!P:P)/COUNTIF(Invoices!O:P,A1346),0),IF(COUNTIF(Invoices!Q:R,A1346)&lt;&gt;0,IF(COUNTIF(Invoices!Q:R,A1346)&lt;&gt;0,SUMIF(Invoices!Q:R,A1346,Invoices!R:R)/COUNTIF(Invoices!Q:R,A1346),0),IF(COUNTIF(Invoices!S:T,A1346)&lt;&gt;0,IF(COUNTIF(Invoices!S:T,A1346)&lt;&gt;0,SUMIF(Invoices!S:T,A1346,Invoices!T:T)/COUNTIF(Invoices!S:T,A1346),0),IF(COUNTIF(Invoices!U:V,A1346)&lt;&gt;0,IF(COUNTIF(Invoices!U:V,A1346)&lt;&gt;0,SUMIF(Invoices!U:V,A1346,Invoices!V:V)/COUNTIF(Invoices!U:V,A1346),0),IF(COUNTIF(Invoices!W:X,A1346)&lt;&gt;0,IF(COUNTIF(Invoices!W:X,A1346)&lt;&gt;0,SUMIF(Invoices!W:X,A1346,Invoices!X:X)/COUNTIF(Invoices!W:X,A1346),0),IF(COUNTIF(Invoices!Y:Z,A1346)&lt;&gt;0,IF(COUNTIF(Invoices!Y:Z,A1346)&lt;&gt;0,SUMIF(Invoices!Y:Z,A1346,Invoices!Z:Z)/COUNTIF(Invoices!Y:Z,A1346),0),IF(COUNTIF(Invoices!AA:AB,A1346)&lt;&gt;0,IF(COUNTIF(Invoices!AA:AB,A1346)&lt;&gt;0,SUMIF(Invoices!AA:AB,A1346,Invoices!AB:AB)/COUNTIF(Invoices!AA:AB,A1346),0),IF(COUNTIF(Invoices!AC:AD,A1346)&lt;&gt;0,IF(COUNTIF(Invoices!AC:AD,A1346)&lt;&gt;0,SUMIF(Invoices!AC:AD,A1346,Invoices!AD:AD)/COUNTIF(Invoices!AC:AD,A1346),0),IF(COUNTIF(Invoices!AE:AF,A1346)&lt;&gt;0,IF(COUNTIF(Invoices!AE:AF,A1346)&lt;&gt;0,SUMIF(Invoices!AE:AF,A1346,Invoices!AF:AF)/COUNTIF(Invoices!AE:AF,A1346),0),IF(COUNTIF(Invoices!AG:AH,A1346)&lt;&gt;0,IF(COUNTIF(Invoices!AG:AH,A1346)&lt;&gt;0,SUMIF(Invoices!AG:AH,A1346,Invoices!AH:AH)/COUNTIF(Invoices!AG:AH,A1346),0),IF(COUNTIF(Invoices!AI:AJ,A1346)&lt;&gt;0,IF(COUNTIF(Invoices!AI:AJ,A1346)&lt;&gt;0,SUMIF(Invoices!AI:AJ,A1346,Invoices!AJ:AJ)/COUNTIF(Invoices!AI:AJ,A1346),0),IF(COUNTIF(Invoices!AK:AL,A1346)&lt;&gt;0,IF(COUNTIF(Invoices!AK:AL,A1346)&lt;&gt;0,SUMIF(Invoices!AK:AL,A1346,Invoices!AL:AL)/COUNTIF(Invoices!AK:AL,A1346),0),IF(COUNTIF(Invoices!AM:AN,A1346)&lt;&gt;0,IF(COUNTIF(Invoices!AM:AN,A1346)&lt;&gt;0,SUMIF(Invoices!AM:AN,A1346,Invoices!AN:AN)/COUNTIF(Invoices!AM:AN,A1346),0),"Not Available")))))))))))))))</f>
        <v>Not Available</v>
      </c>
    </row>
    <row r="1347" spans="1:5" ht="13" x14ac:dyDescent="0.15">
      <c r="A1347" s="6" t="s">
        <v>2595</v>
      </c>
      <c r="B1347" s="6" t="s">
        <v>1473</v>
      </c>
      <c r="C1347" s="6" t="s">
        <v>1472</v>
      </c>
      <c r="D1347" s="6" t="s">
        <v>1021</v>
      </c>
      <c r="E1347">
        <f ca="1">IF(COUNTIF(Invoices!K:L,A1347)&lt;&gt;0,IF(COUNTIF(Invoices!K:L,A1347)&lt;&gt;0,SUMIF(Invoices!K:L,A1347,Invoices!L:L)/COUNTIF(Invoices!K:L,A1347),0),IF(COUNTIF(Invoices!M:N,A1347)&lt;&gt;0,IF(COUNTIF(Invoices!M:N,A1347)&lt;&gt;0,SUMIF(Invoices!M:N,A1347,Invoices!N:N)/COUNTIF(Invoices!M:N,A1347),0),IF(COUNTIF(Invoices!O:P,A1347)&lt;&gt;0,IF(COUNTIF(Invoices!O:P,A1347)&lt;&gt;0,SUMIF(Invoices!O:P,A1347,Invoices!P:P)/COUNTIF(Invoices!O:P,A1347),0),IF(COUNTIF(Invoices!Q:R,A1347)&lt;&gt;0,IF(COUNTIF(Invoices!Q:R,A1347)&lt;&gt;0,SUMIF(Invoices!Q:R,A1347,Invoices!R:R)/COUNTIF(Invoices!Q:R,A1347),0),IF(COUNTIF(Invoices!S:T,A1347)&lt;&gt;0,IF(COUNTIF(Invoices!S:T,A1347)&lt;&gt;0,SUMIF(Invoices!S:T,A1347,Invoices!T:T)/COUNTIF(Invoices!S:T,A1347),0),IF(COUNTIF(Invoices!U:V,A1347)&lt;&gt;0,IF(COUNTIF(Invoices!U:V,A1347)&lt;&gt;0,SUMIF(Invoices!U:V,A1347,Invoices!V:V)/COUNTIF(Invoices!U:V,A1347),0),IF(COUNTIF(Invoices!W:X,A1347)&lt;&gt;0,IF(COUNTIF(Invoices!W:X,A1347)&lt;&gt;0,SUMIF(Invoices!W:X,A1347,Invoices!X:X)/COUNTIF(Invoices!W:X,A1347),0),IF(COUNTIF(Invoices!Y:Z,A1347)&lt;&gt;0,IF(COUNTIF(Invoices!Y:Z,A1347)&lt;&gt;0,SUMIF(Invoices!Y:Z,A1347,Invoices!Z:Z)/COUNTIF(Invoices!Y:Z,A1347),0),IF(COUNTIF(Invoices!AA:AB,A1347)&lt;&gt;0,IF(COUNTIF(Invoices!AA:AB,A1347)&lt;&gt;0,SUMIF(Invoices!AA:AB,A1347,Invoices!AB:AB)/COUNTIF(Invoices!AA:AB,A1347),0),IF(COUNTIF(Invoices!AC:AD,A1347)&lt;&gt;0,IF(COUNTIF(Invoices!AC:AD,A1347)&lt;&gt;0,SUMIF(Invoices!AC:AD,A1347,Invoices!AD:AD)/COUNTIF(Invoices!AC:AD,A1347),0),IF(COUNTIF(Invoices!AE:AF,A1347)&lt;&gt;0,IF(COUNTIF(Invoices!AE:AF,A1347)&lt;&gt;0,SUMIF(Invoices!AE:AF,A1347,Invoices!AF:AF)/COUNTIF(Invoices!AE:AF,A1347),0),IF(COUNTIF(Invoices!AG:AH,A1347)&lt;&gt;0,IF(COUNTIF(Invoices!AG:AH,A1347)&lt;&gt;0,SUMIF(Invoices!AG:AH,A1347,Invoices!AH:AH)/COUNTIF(Invoices!AG:AH,A1347),0),IF(COUNTIF(Invoices!AI:AJ,A1347)&lt;&gt;0,IF(COUNTIF(Invoices!AI:AJ,A1347)&lt;&gt;0,SUMIF(Invoices!AI:AJ,A1347,Invoices!AJ:AJ)/COUNTIF(Invoices!AI:AJ,A1347),0),IF(COUNTIF(Invoices!AK:AL,A1347)&lt;&gt;0,IF(COUNTIF(Invoices!AK:AL,A1347)&lt;&gt;0,SUMIF(Invoices!AK:AL,A1347,Invoices!AL:AL)/COUNTIF(Invoices!AK:AL,A1347),0),IF(COUNTIF(Invoices!AM:AN,A1347)&lt;&gt;0,IF(COUNTIF(Invoices!AM:AN,A1347)&lt;&gt;0,SUMIF(Invoices!AM:AN,A1347,Invoices!AN:AN)/COUNTIF(Invoices!AM:AN,A1347),0),"Not Available")))))))))))))))</f>
        <v>0.99</v>
      </c>
    </row>
    <row r="1348" spans="1:5" ht="13" x14ac:dyDescent="0.15">
      <c r="A1348" s="6" t="s">
        <v>2596</v>
      </c>
      <c r="B1348" s="6" t="s">
        <v>1019</v>
      </c>
      <c r="C1348" s="6" t="s">
        <v>1020</v>
      </c>
      <c r="D1348" s="6" t="s">
        <v>1021</v>
      </c>
      <c r="E1348">
        <f ca="1">IF(COUNTIF(Invoices!K:L,A1348)&lt;&gt;0,IF(COUNTIF(Invoices!K:L,A1348)&lt;&gt;0,SUMIF(Invoices!K:L,A1348,Invoices!L:L)/COUNTIF(Invoices!K:L,A1348),0),IF(COUNTIF(Invoices!M:N,A1348)&lt;&gt;0,IF(COUNTIF(Invoices!M:N,A1348)&lt;&gt;0,SUMIF(Invoices!M:N,A1348,Invoices!N:N)/COUNTIF(Invoices!M:N,A1348),0),IF(COUNTIF(Invoices!O:P,A1348)&lt;&gt;0,IF(COUNTIF(Invoices!O:P,A1348)&lt;&gt;0,SUMIF(Invoices!O:P,A1348,Invoices!P:P)/COUNTIF(Invoices!O:P,A1348),0),IF(COUNTIF(Invoices!Q:R,A1348)&lt;&gt;0,IF(COUNTIF(Invoices!Q:R,A1348)&lt;&gt;0,SUMIF(Invoices!Q:R,A1348,Invoices!R:R)/COUNTIF(Invoices!Q:R,A1348),0),IF(COUNTIF(Invoices!S:T,A1348)&lt;&gt;0,IF(COUNTIF(Invoices!S:T,A1348)&lt;&gt;0,SUMIF(Invoices!S:T,A1348,Invoices!T:T)/COUNTIF(Invoices!S:T,A1348),0),IF(COUNTIF(Invoices!U:V,A1348)&lt;&gt;0,IF(COUNTIF(Invoices!U:V,A1348)&lt;&gt;0,SUMIF(Invoices!U:V,A1348,Invoices!V:V)/COUNTIF(Invoices!U:V,A1348),0),IF(COUNTIF(Invoices!W:X,A1348)&lt;&gt;0,IF(COUNTIF(Invoices!W:X,A1348)&lt;&gt;0,SUMIF(Invoices!W:X,A1348,Invoices!X:X)/COUNTIF(Invoices!W:X,A1348),0),IF(COUNTIF(Invoices!Y:Z,A1348)&lt;&gt;0,IF(COUNTIF(Invoices!Y:Z,A1348)&lt;&gt;0,SUMIF(Invoices!Y:Z,A1348,Invoices!Z:Z)/COUNTIF(Invoices!Y:Z,A1348),0),IF(COUNTIF(Invoices!AA:AB,A1348)&lt;&gt;0,IF(COUNTIF(Invoices!AA:AB,A1348)&lt;&gt;0,SUMIF(Invoices!AA:AB,A1348,Invoices!AB:AB)/COUNTIF(Invoices!AA:AB,A1348),0),IF(COUNTIF(Invoices!AC:AD,A1348)&lt;&gt;0,IF(COUNTIF(Invoices!AC:AD,A1348)&lt;&gt;0,SUMIF(Invoices!AC:AD,A1348,Invoices!AD:AD)/COUNTIF(Invoices!AC:AD,A1348),0),IF(COUNTIF(Invoices!AE:AF,A1348)&lt;&gt;0,IF(COUNTIF(Invoices!AE:AF,A1348)&lt;&gt;0,SUMIF(Invoices!AE:AF,A1348,Invoices!AF:AF)/COUNTIF(Invoices!AE:AF,A1348),0),IF(COUNTIF(Invoices!AG:AH,A1348)&lt;&gt;0,IF(COUNTIF(Invoices!AG:AH,A1348)&lt;&gt;0,SUMIF(Invoices!AG:AH,A1348,Invoices!AH:AH)/COUNTIF(Invoices!AG:AH,A1348),0),IF(COUNTIF(Invoices!AI:AJ,A1348)&lt;&gt;0,IF(COUNTIF(Invoices!AI:AJ,A1348)&lt;&gt;0,SUMIF(Invoices!AI:AJ,A1348,Invoices!AJ:AJ)/COUNTIF(Invoices!AI:AJ,A1348),0),IF(COUNTIF(Invoices!AK:AL,A1348)&lt;&gt;0,IF(COUNTIF(Invoices!AK:AL,A1348)&lt;&gt;0,SUMIF(Invoices!AK:AL,A1348,Invoices!AL:AL)/COUNTIF(Invoices!AK:AL,A1348),0),IF(COUNTIF(Invoices!AM:AN,A1348)&lt;&gt;0,IF(COUNTIF(Invoices!AM:AN,A1348)&lt;&gt;0,SUMIF(Invoices!AM:AN,A1348,Invoices!AN:AN)/COUNTIF(Invoices!AM:AN,A1348),0),"Not Available")))))))))))))))</f>
        <v>0.99</v>
      </c>
    </row>
    <row r="1349" spans="1:5" ht="13" x14ac:dyDescent="0.15">
      <c r="A1349" s="6" t="s">
        <v>2597</v>
      </c>
      <c r="C1349" s="6" t="s">
        <v>768</v>
      </c>
      <c r="D1349" s="6" t="s">
        <v>518</v>
      </c>
      <c r="E1349">
        <f ca="1">IF(COUNTIF(Invoices!K:L,A1349)&lt;&gt;0,IF(COUNTIF(Invoices!K:L,A1349)&lt;&gt;0,SUMIF(Invoices!K:L,A1349,Invoices!L:L)/COUNTIF(Invoices!K:L,A1349),0),IF(COUNTIF(Invoices!M:N,A1349)&lt;&gt;0,IF(COUNTIF(Invoices!M:N,A1349)&lt;&gt;0,SUMIF(Invoices!M:N,A1349,Invoices!N:N)/COUNTIF(Invoices!M:N,A1349),0),IF(COUNTIF(Invoices!O:P,A1349)&lt;&gt;0,IF(COUNTIF(Invoices!O:P,A1349)&lt;&gt;0,SUMIF(Invoices!O:P,A1349,Invoices!P:P)/COUNTIF(Invoices!O:P,A1349),0),IF(COUNTIF(Invoices!Q:R,A1349)&lt;&gt;0,IF(COUNTIF(Invoices!Q:R,A1349)&lt;&gt;0,SUMIF(Invoices!Q:R,A1349,Invoices!R:R)/COUNTIF(Invoices!Q:R,A1349),0),IF(COUNTIF(Invoices!S:T,A1349)&lt;&gt;0,IF(COUNTIF(Invoices!S:T,A1349)&lt;&gt;0,SUMIF(Invoices!S:T,A1349,Invoices!T:T)/COUNTIF(Invoices!S:T,A1349),0),IF(COUNTIF(Invoices!U:V,A1349)&lt;&gt;0,IF(COUNTIF(Invoices!U:V,A1349)&lt;&gt;0,SUMIF(Invoices!U:V,A1349,Invoices!V:V)/COUNTIF(Invoices!U:V,A1349),0),IF(COUNTIF(Invoices!W:X,A1349)&lt;&gt;0,IF(COUNTIF(Invoices!W:X,A1349)&lt;&gt;0,SUMIF(Invoices!W:X,A1349,Invoices!X:X)/COUNTIF(Invoices!W:X,A1349),0),IF(COUNTIF(Invoices!Y:Z,A1349)&lt;&gt;0,IF(COUNTIF(Invoices!Y:Z,A1349)&lt;&gt;0,SUMIF(Invoices!Y:Z,A1349,Invoices!Z:Z)/COUNTIF(Invoices!Y:Z,A1349),0),IF(COUNTIF(Invoices!AA:AB,A1349)&lt;&gt;0,IF(COUNTIF(Invoices!AA:AB,A1349)&lt;&gt;0,SUMIF(Invoices!AA:AB,A1349,Invoices!AB:AB)/COUNTIF(Invoices!AA:AB,A1349),0),IF(COUNTIF(Invoices!AC:AD,A1349)&lt;&gt;0,IF(COUNTIF(Invoices!AC:AD,A1349)&lt;&gt;0,SUMIF(Invoices!AC:AD,A1349,Invoices!AD:AD)/COUNTIF(Invoices!AC:AD,A1349),0),IF(COUNTIF(Invoices!AE:AF,A1349)&lt;&gt;0,IF(COUNTIF(Invoices!AE:AF,A1349)&lt;&gt;0,SUMIF(Invoices!AE:AF,A1349,Invoices!AF:AF)/COUNTIF(Invoices!AE:AF,A1349),0),IF(COUNTIF(Invoices!AG:AH,A1349)&lt;&gt;0,IF(COUNTIF(Invoices!AG:AH,A1349)&lt;&gt;0,SUMIF(Invoices!AG:AH,A1349,Invoices!AH:AH)/COUNTIF(Invoices!AG:AH,A1349),0),IF(COUNTIF(Invoices!AI:AJ,A1349)&lt;&gt;0,IF(COUNTIF(Invoices!AI:AJ,A1349)&lt;&gt;0,SUMIF(Invoices!AI:AJ,A1349,Invoices!AJ:AJ)/COUNTIF(Invoices!AI:AJ,A1349),0),IF(COUNTIF(Invoices!AK:AL,A1349)&lt;&gt;0,IF(COUNTIF(Invoices!AK:AL,A1349)&lt;&gt;0,SUMIF(Invoices!AK:AL,A1349,Invoices!AL:AL)/COUNTIF(Invoices!AK:AL,A1349),0),IF(COUNTIF(Invoices!AM:AN,A1349)&lt;&gt;0,IF(COUNTIF(Invoices!AM:AN,A1349)&lt;&gt;0,SUMIF(Invoices!AM:AN,A1349,Invoices!AN:AN)/COUNTIF(Invoices!AM:AN,A1349),0),"Not Available")))))))))))))))</f>
        <v>1.99</v>
      </c>
    </row>
    <row r="1350" spans="1:5" ht="13" x14ac:dyDescent="0.15">
      <c r="A1350" s="6" t="s">
        <v>2598</v>
      </c>
      <c r="B1350" s="6" t="s">
        <v>1757</v>
      </c>
      <c r="C1350" s="6" t="s">
        <v>1758</v>
      </c>
      <c r="D1350" s="6" t="s">
        <v>1182</v>
      </c>
      <c r="E1350">
        <f ca="1">IF(COUNTIF(Invoices!K:L,A1350)&lt;&gt;0,IF(COUNTIF(Invoices!K:L,A1350)&lt;&gt;0,SUMIF(Invoices!K:L,A1350,Invoices!L:L)/COUNTIF(Invoices!K:L,A1350),0),IF(COUNTIF(Invoices!M:N,A1350)&lt;&gt;0,IF(COUNTIF(Invoices!M:N,A1350)&lt;&gt;0,SUMIF(Invoices!M:N,A1350,Invoices!N:N)/COUNTIF(Invoices!M:N,A1350),0),IF(COUNTIF(Invoices!O:P,A1350)&lt;&gt;0,IF(COUNTIF(Invoices!O:P,A1350)&lt;&gt;0,SUMIF(Invoices!O:P,A1350,Invoices!P:P)/COUNTIF(Invoices!O:P,A1350),0),IF(COUNTIF(Invoices!Q:R,A1350)&lt;&gt;0,IF(COUNTIF(Invoices!Q:R,A1350)&lt;&gt;0,SUMIF(Invoices!Q:R,A1350,Invoices!R:R)/COUNTIF(Invoices!Q:R,A1350),0),IF(COUNTIF(Invoices!S:T,A1350)&lt;&gt;0,IF(COUNTIF(Invoices!S:T,A1350)&lt;&gt;0,SUMIF(Invoices!S:T,A1350,Invoices!T:T)/COUNTIF(Invoices!S:T,A1350),0),IF(COUNTIF(Invoices!U:V,A1350)&lt;&gt;0,IF(COUNTIF(Invoices!U:V,A1350)&lt;&gt;0,SUMIF(Invoices!U:V,A1350,Invoices!V:V)/COUNTIF(Invoices!U:V,A1350),0),IF(COUNTIF(Invoices!W:X,A1350)&lt;&gt;0,IF(COUNTIF(Invoices!W:X,A1350)&lt;&gt;0,SUMIF(Invoices!W:X,A1350,Invoices!X:X)/COUNTIF(Invoices!W:X,A1350),0),IF(COUNTIF(Invoices!Y:Z,A1350)&lt;&gt;0,IF(COUNTIF(Invoices!Y:Z,A1350)&lt;&gt;0,SUMIF(Invoices!Y:Z,A1350,Invoices!Z:Z)/COUNTIF(Invoices!Y:Z,A1350),0),IF(COUNTIF(Invoices!AA:AB,A1350)&lt;&gt;0,IF(COUNTIF(Invoices!AA:AB,A1350)&lt;&gt;0,SUMIF(Invoices!AA:AB,A1350,Invoices!AB:AB)/COUNTIF(Invoices!AA:AB,A1350),0),IF(COUNTIF(Invoices!AC:AD,A1350)&lt;&gt;0,IF(COUNTIF(Invoices!AC:AD,A1350)&lt;&gt;0,SUMIF(Invoices!AC:AD,A1350,Invoices!AD:AD)/COUNTIF(Invoices!AC:AD,A1350),0),IF(COUNTIF(Invoices!AE:AF,A1350)&lt;&gt;0,IF(COUNTIF(Invoices!AE:AF,A1350)&lt;&gt;0,SUMIF(Invoices!AE:AF,A1350,Invoices!AF:AF)/COUNTIF(Invoices!AE:AF,A1350),0),IF(COUNTIF(Invoices!AG:AH,A1350)&lt;&gt;0,IF(COUNTIF(Invoices!AG:AH,A1350)&lt;&gt;0,SUMIF(Invoices!AG:AH,A1350,Invoices!AH:AH)/COUNTIF(Invoices!AG:AH,A1350),0),IF(COUNTIF(Invoices!AI:AJ,A1350)&lt;&gt;0,IF(COUNTIF(Invoices!AI:AJ,A1350)&lt;&gt;0,SUMIF(Invoices!AI:AJ,A1350,Invoices!AJ:AJ)/COUNTIF(Invoices!AI:AJ,A1350),0),IF(COUNTIF(Invoices!AK:AL,A1350)&lt;&gt;0,IF(COUNTIF(Invoices!AK:AL,A1350)&lt;&gt;0,SUMIF(Invoices!AK:AL,A1350,Invoices!AL:AL)/COUNTIF(Invoices!AK:AL,A1350),0),IF(COUNTIF(Invoices!AM:AN,A1350)&lt;&gt;0,IF(COUNTIF(Invoices!AM:AN,A1350)&lt;&gt;0,SUMIF(Invoices!AM:AN,A1350,Invoices!AN:AN)/COUNTIF(Invoices!AM:AN,A1350),0),"Not Available")))))))))))))))</f>
        <v>0.99</v>
      </c>
    </row>
    <row r="1351" spans="1:5" ht="13" x14ac:dyDescent="0.15">
      <c r="A1351" s="6" t="s">
        <v>2598</v>
      </c>
      <c r="B1351" s="6" t="s">
        <v>1244</v>
      </c>
      <c r="C1351" s="6" t="s">
        <v>1245</v>
      </c>
      <c r="D1351" s="6" t="s">
        <v>1182</v>
      </c>
      <c r="E1351">
        <f ca="1">IF(COUNTIF(Invoices!K:L,A1351)&lt;&gt;0,IF(COUNTIF(Invoices!K:L,A1351)&lt;&gt;0,SUMIF(Invoices!K:L,A1351,Invoices!L:L)/COUNTIF(Invoices!K:L,A1351),0),IF(COUNTIF(Invoices!M:N,A1351)&lt;&gt;0,IF(COUNTIF(Invoices!M:N,A1351)&lt;&gt;0,SUMIF(Invoices!M:N,A1351,Invoices!N:N)/COUNTIF(Invoices!M:N,A1351),0),IF(COUNTIF(Invoices!O:P,A1351)&lt;&gt;0,IF(COUNTIF(Invoices!O:P,A1351)&lt;&gt;0,SUMIF(Invoices!O:P,A1351,Invoices!P:P)/COUNTIF(Invoices!O:P,A1351),0),IF(COUNTIF(Invoices!Q:R,A1351)&lt;&gt;0,IF(COUNTIF(Invoices!Q:R,A1351)&lt;&gt;0,SUMIF(Invoices!Q:R,A1351,Invoices!R:R)/COUNTIF(Invoices!Q:R,A1351),0),IF(COUNTIF(Invoices!S:T,A1351)&lt;&gt;0,IF(COUNTIF(Invoices!S:T,A1351)&lt;&gt;0,SUMIF(Invoices!S:T,A1351,Invoices!T:T)/COUNTIF(Invoices!S:T,A1351),0),IF(COUNTIF(Invoices!U:V,A1351)&lt;&gt;0,IF(COUNTIF(Invoices!U:V,A1351)&lt;&gt;0,SUMIF(Invoices!U:V,A1351,Invoices!V:V)/COUNTIF(Invoices!U:V,A1351),0),IF(COUNTIF(Invoices!W:X,A1351)&lt;&gt;0,IF(COUNTIF(Invoices!W:X,A1351)&lt;&gt;0,SUMIF(Invoices!W:X,A1351,Invoices!X:X)/COUNTIF(Invoices!W:X,A1351),0),IF(COUNTIF(Invoices!Y:Z,A1351)&lt;&gt;0,IF(COUNTIF(Invoices!Y:Z,A1351)&lt;&gt;0,SUMIF(Invoices!Y:Z,A1351,Invoices!Z:Z)/COUNTIF(Invoices!Y:Z,A1351),0),IF(COUNTIF(Invoices!AA:AB,A1351)&lt;&gt;0,IF(COUNTIF(Invoices!AA:AB,A1351)&lt;&gt;0,SUMIF(Invoices!AA:AB,A1351,Invoices!AB:AB)/COUNTIF(Invoices!AA:AB,A1351),0),IF(COUNTIF(Invoices!AC:AD,A1351)&lt;&gt;0,IF(COUNTIF(Invoices!AC:AD,A1351)&lt;&gt;0,SUMIF(Invoices!AC:AD,A1351,Invoices!AD:AD)/COUNTIF(Invoices!AC:AD,A1351),0),IF(COUNTIF(Invoices!AE:AF,A1351)&lt;&gt;0,IF(COUNTIF(Invoices!AE:AF,A1351)&lt;&gt;0,SUMIF(Invoices!AE:AF,A1351,Invoices!AF:AF)/COUNTIF(Invoices!AE:AF,A1351),0),IF(COUNTIF(Invoices!AG:AH,A1351)&lt;&gt;0,IF(COUNTIF(Invoices!AG:AH,A1351)&lt;&gt;0,SUMIF(Invoices!AG:AH,A1351,Invoices!AH:AH)/COUNTIF(Invoices!AG:AH,A1351),0),IF(COUNTIF(Invoices!AI:AJ,A1351)&lt;&gt;0,IF(COUNTIF(Invoices!AI:AJ,A1351)&lt;&gt;0,SUMIF(Invoices!AI:AJ,A1351,Invoices!AJ:AJ)/COUNTIF(Invoices!AI:AJ,A1351),0),IF(COUNTIF(Invoices!AK:AL,A1351)&lt;&gt;0,IF(COUNTIF(Invoices!AK:AL,A1351)&lt;&gt;0,SUMIF(Invoices!AK:AL,A1351,Invoices!AL:AL)/COUNTIF(Invoices!AK:AL,A1351),0),IF(COUNTIF(Invoices!AM:AN,A1351)&lt;&gt;0,IF(COUNTIF(Invoices!AM:AN,A1351)&lt;&gt;0,SUMIF(Invoices!AM:AN,A1351,Invoices!AN:AN)/COUNTIF(Invoices!AM:AN,A1351),0),"Not Available")))))))))))))))</f>
        <v>0.99</v>
      </c>
    </row>
    <row r="1352" spans="1:5" ht="13" x14ac:dyDescent="0.15">
      <c r="A1352" s="6" t="s">
        <v>2599</v>
      </c>
      <c r="C1352" s="6" t="s">
        <v>706</v>
      </c>
      <c r="D1352" s="6" t="s">
        <v>707</v>
      </c>
      <c r="E1352" t="str">
        <f>IF(COUNTIF(Invoices!K:L,A1352)&lt;&gt;0,IF(COUNTIF(Invoices!K:L,A1352)&lt;&gt;0,SUMIF(Invoices!K:L,A1352,Invoices!L:L)/COUNTIF(Invoices!K:L,A1352),0),IF(COUNTIF(Invoices!M:N,A1352)&lt;&gt;0,IF(COUNTIF(Invoices!M:N,A1352)&lt;&gt;0,SUMIF(Invoices!M:N,A1352,Invoices!N:N)/COUNTIF(Invoices!M:N,A1352),0),IF(COUNTIF(Invoices!O:P,A1352)&lt;&gt;0,IF(COUNTIF(Invoices!O:P,A1352)&lt;&gt;0,SUMIF(Invoices!O:P,A1352,Invoices!P:P)/COUNTIF(Invoices!O:P,A1352),0),IF(COUNTIF(Invoices!Q:R,A1352)&lt;&gt;0,IF(COUNTIF(Invoices!Q:R,A1352)&lt;&gt;0,SUMIF(Invoices!Q:R,A1352,Invoices!R:R)/COUNTIF(Invoices!Q:R,A1352),0),IF(COUNTIF(Invoices!S:T,A1352)&lt;&gt;0,IF(COUNTIF(Invoices!S:T,A1352)&lt;&gt;0,SUMIF(Invoices!S:T,A1352,Invoices!T:T)/COUNTIF(Invoices!S:T,A1352),0),IF(COUNTIF(Invoices!U:V,A1352)&lt;&gt;0,IF(COUNTIF(Invoices!U:V,A1352)&lt;&gt;0,SUMIF(Invoices!U:V,A1352,Invoices!V:V)/COUNTIF(Invoices!U:V,A1352),0),IF(COUNTIF(Invoices!W:X,A1352)&lt;&gt;0,IF(COUNTIF(Invoices!W:X,A1352)&lt;&gt;0,SUMIF(Invoices!W:X,A1352,Invoices!X:X)/COUNTIF(Invoices!W:X,A1352),0),IF(COUNTIF(Invoices!Y:Z,A1352)&lt;&gt;0,IF(COUNTIF(Invoices!Y:Z,A1352)&lt;&gt;0,SUMIF(Invoices!Y:Z,A1352,Invoices!Z:Z)/COUNTIF(Invoices!Y:Z,A1352),0),IF(COUNTIF(Invoices!AA:AB,A1352)&lt;&gt;0,IF(COUNTIF(Invoices!AA:AB,A1352)&lt;&gt;0,SUMIF(Invoices!AA:AB,A1352,Invoices!AB:AB)/COUNTIF(Invoices!AA:AB,A1352),0),IF(COUNTIF(Invoices!AC:AD,A1352)&lt;&gt;0,IF(COUNTIF(Invoices!AC:AD,A1352)&lt;&gt;0,SUMIF(Invoices!AC:AD,A1352,Invoices!AD:AD)/COUNTIF(Invoices!AC:AD,A1352),0),IF(COUNTIF(Invoices!AE:AF,A1352)&lt;&gt;0,IF(COUNTIF(Invoices!AE:AF,A1352)&lt;&gt;0,SUMIF(Invoices!AE:AF,A1352,Invoices!AF:AF)/COUNTIF(Invoices!AE:AF,A1352),0),IF(COUNTIF(Invoices!AG:AH,A1352)&lt;&gt;0,IF(COUNTIF(Invoices!AG:AH,A1352)&lt;&gt;0,SUMIF(Invoices!AG:AH,A1352,Invoices!AH:AH)/COUNTIF(Invoices!AG:AH,A1352),0),IF(COUNTIF(Invoices!AI:AJ,A1352)&lt;&gt;0,IF(COUNTIF(Invoices!AI:AJ,A1352)&lt;&gt;0,SUMIF(Invoices!AI:AJ,A1352,Invoices!AJ:AJ)/COUNTIF(Invoices!AI:AJ,A1352),0),IF(COUNTIF(Invoices!AK:AL,A1352)&lt;&gt;0,IF(COUNTIF(Invoices!AK:AL,A1352)&lt;&gt;0,SUMIF(Invoices!AK:AL,A1352,Invoices!AL:AL)/COUNTIF(Invoices!AK:AL,A1352),0),IF(COUNTIF(Invoices!AM:AN,A1352)&lt;&gt;0,IF(COUNTIF(Invoices!AM:AN,A1352)&lt;&gt;0,SUMIF(Invoices!AM:AN,A1352,Invoices!AN:AN)/COUNTIF(Invoices!AM:AN,A1352),0),"Not Available")))))))))))))))</f>
        <v>Not Available</v>
      </c>
    </row>
    <row r="1353" spans="1:5" ht="13" x14ac:dyDescent="0.15">
      <c r="A1353" s="6" t="s">
        <v>2600</v>
      </c>
      <c r="B1353" s="6" t="s">
        <v>663</v>
      </c>
      <c r="C1353" s="6" t="s">
        <v>664</v>
      </c>
      <c r="D1353" s="6" t="s">
        <v>663</v>
      </c>
      <c r="E1353" t="str">
        <f>IF(COUNTIF(Invoices!K:L,A1353)&lt;&gt;0,IF(COUNTIF(Invoices!K:L,A1353)&lt;&gt;0,SUMIF(Invoices!K:L,A1353,Invoices!L:L)/COUNTIF(Invoices!K:L,A1353),0),IF(COUNTIF(Invoices!M:N,A1353)&lt;&gt;0,IF(COUNTIF(Invoices!M:N,A1353)&lt;&gt;0,SUMIF(Invoices!M:N,A1353,Invoices!N:N)/COUNTIF(Invoices!M:N,A1353),0),IF(COUNTIF(Invoices!O:P,A1353)&lt;&gt;0,IF(COUNTIF(Invoices!O:P,A1353)&lt;&gt;0,SUMIF(Invoices!O:P,A1353,Invoices!P:P)/COUNTIF(Invoices!O:P,A1353),0),IF(COUNTIF(Invoices!Q:R,A1353)&lt;&gt;0,IF(COUNTIF(Invoices!Q:R,A1353)&lt;&gt;0,SUMIF(Invoices!Q:R,A1353,Invoices!R:R)/COUNTIF(Invoices!Q:R,A1353),0),IF(COUNTIF(Invoices!S:T,A1353)&lt;&gt;0,IF(COUNTIF(Invoices!S:T,A1353)&lt;&gt;0,SUMIF(Invoices!S:T,A1353,Invoices!T:T)/COUNTIF(Invoices!S:T,A1353),0),IF(COUNTIF(Invoices!U:V,A1353)&lt;&gt;0,IF(COUNTIF(Invoices!U:V,A1353)&lt;&gt;0,SUMIF(Invoices!U:V,A1353,Invoices!V:V)/COUNTIF(Invoices!U:V,A1353),0),IF(COUNTIF(Invoices!W:X,A1353)&lt;&gt;0,IF(COUNTIF(Invoices!W:X,A1353)&lt;&gt;0,SUMIF(Invoices!W:X,A1353,Invoices!X:X)/COUNTIF(Invoices!W:X,A1353),0),IF(COUNTIF(Invoices!Y:Z,A1353)&lt;&gt;0,IF(COUNTIF(Invoices!Y:Z,A1353)&lt;&gt;0,SUMIF(Invoices!Y:Z,A1353,Invoices!Z:Z)/COUNTIF(Invoices!Y:Z,A1353),0),IF(COUNTIF(Invoices!AA:AB,A1353)&lt;&gt;0,IF(COUNTIF(Invoices!AA:AB,A1353)&lt;&gt;0,SUMIF(Invoices!AA:AB,A1353,Invoices!AB:AB)/COUNTIF(Invoices!AA:AB,A1353),0),IF(COUNTIF(Invoices!AC:AD,A1353)&lt;&gt;0,IF(COUNTIF(Invoices!AC:AD,A1353)&lt;&gt;0,SUMIF(Invoices!AC:AD,A1353,Invoices!AD:AD)/COUNTIF(Invoices!AC:AD,A1353),0),IF(COUNTIF(Invoices!AE:AF,A1353)&lt;&gt;0,IF(COUNTIF(Invoices!AE:AF,A1353)&lt;&gt;0,SUMIF(Invoices!AE:AF,A1353,Invoices!AF:AF)/COUNTIF(Invoices!AE:AF,A1353),0),IF(COUNTIF(Invoices!AG:AH,A1353)&lt;&gt;0,IF(COUNTIF(Invoices!AG:AH,A1353)&lt;&gt;0,SUMIF(Invoices!AG:AH,A1353,Invoices!AH:AH)/COUNTIF(Invoices!AG:AH,A1353),0),IF(COUNTIF(Invoices!AI:AJ,A1353)&lt;&gt;0,IF(COUNTIF(Invoices!AI:AJ,A1353)&lt;&gt;0,SUMIF(Invoices!AI:AJ,A1353,Invoices!AJ:AJ)/COUNTIF(Invoices!AI:AJ,A1353),0),IF(COUNTIF(Invoices!AK:AL,A1353)&lt;&gt;0,IF(COUNTIF(Invoices!AK:AL,A1353)&lt;&gt;0,SUMIF(Invoices!AK:AL,A1353,Invoices!AL:AL)/COUNTIF(Invoices!AK:AL,A1353),0),IF(COUNTIF(Invoices!AM:AN,A1353)&lt;&gt;0,IF(COUNTIF(Invoices!AM:AN,A1353)&lt;&gt;0,SUMIF(Invoices!AM:AN,A1353,Invoices!AN:AN)/COUNTIF(Invoices!AM:AN,A1353),0),"Not Available")))))))))))))))</f>
        <v>Not Available</v>
      </c>
    </row>
    <row r="1354" spans="1:5" ht="13" x14ac:dyDescent="0.15">
      <c r="A1354" s="6" t="s">
        <v>2601</v>
      </c>
      <c r="B1354" s="6" t="s">
        <v>2602</v>
      </c>
      <c r="C1354" s="6" t="s">
        <v>1372</v>
      </c>
      <c r="D1354" s="6" t="s">
        <v>529</v>
      </c>
      <c r="E1354">
        <f ca="1">IF(COUNTIF(Invoices!K:L,A1354)&lt;&gt;0,IF(COUNTIF(Invoices!K:L,A1354)&lt;&gt;0,SUMIF(Invoices!K:L,A1354,Invoices!L:L)/COUNTIF(Invoices!K:L,A1354),0),IF(COUNTIF(Invoices!M:N,A1354)&lt;&gt;0,IF(COUNTIF(Invoices!M:N,A1354)&lt;&gt;0,SUMIF(Invoices!M:N,A1354,Invoices!N:N)/COUNTIF(Invoices!M:N,A1354),0),IF(COUNTIF(Invoices!O:P,A1354)&lt;&gt;0,IF(COUNTIF(Invoices!O:P,A1354)&lt;&gt;0,SUMIF(Invoices!O:P,A1354,Invoices!P:P)/COUNTIF(Invoices!O:P,A1354),0),IF(COUNTIF(Invoices!Q:R,A1354)&lt;&gt;0,IF(COUNTIF(Invoices!Q:R,A1354)&lt;&gt;0,SUMIF(Invoices!Q:R,A1354,Invoices!R:R)/COUNTIF(Invoices!Q:R,A1354),0),IF(COUNTIF(Invoices!S:T,A1354)&lt;&gt;0,IF(COUNTIF(Invoices!S:T,A1354)&lt;&gt;0,SUMIF(Invoices!S:T,A1354,Invoices!T:T)/COUNTIF(Invoices!S:T,A1354),0),IF(COUNTIF(Invoices!U:V,A1354)&lt;&gt;0,IF(COUNTIF(Invoices!U:V,A1354)&lt;&gt;0,SUMIF(Invoices!U:V,A1354,Invoices!V:V)/COUNTIF(Invoices!U:V,A1354),0),IF(COUNTIF(Invoices!W:X,A1354)&lt;&gt;0,IF(COUNTIF(Invoices!W:X,A1354)&lt;&gt;0,SUMIF(Invoices!W:X,A1354,Invoices!X:X)/COUNTIF(Invoices!W:X,A1354),0),IF(COUNTIF(Invoices!Y:Z,A1354)&lt;&gt;0,IF(COUNTIF(Invoices!Y:Z,A1354)&lt;&gt;0,SUMIF(Invoices!Y:Z,A1354,Invoices!Z:Z)/COUNTIF(Invoices!Y:Z,A1354),0),IF(COUNTIF(Invoices!AA:AB,A1354)&lt;&gt;0,IF(COUNTIF(Invoices!AA:AB,A1354)&lt;&gt;0,SUMIF(Invoices!AA:AB,A1354,Invoices!AB:AB)/COUNTIF(Invoices!AA:AB,A1354),0),IF(COUNTIF(Invoices!AC:AD,A1354)&lt;&gt;0,IF(COUNTIF(Invoices!AC:AD,A1354)&lt;&gt;0,SUMIF(Invoices!AC:AD,A1354,Invoices!AD:AD)/COUNTIF(Invoices!AC:AD,A1354),0),IF(COUNTIF(Invoices!AE:AF,A1354)&lt;&gt;0,IF(COUNTIF(Invoices!AE:AF,A1354)&lt;&gt;0,SUMIF(Invoices!AE:AF,A1354,Invoices!AF:AF)/COUNTIF(Invoices!AE:AF,A1354),0),IF(COUNTIF(Invoices!AG:AH,A1354)&lt;&gt;0,IF(COUNTIF(Invoices!AG:AH,A1354)&lt;&gt;0,SUMIF(Invoices!AG:AH,A1354,Invoices!AH:AH)/COUNTIF(Invoices!AG:AH,A1354),0),IF(COUNTIF(Invoices!AI:AJ,A1354)&lt;&gt;0,IF(COUNTIF(Invoices!AI:AJ,A1354)&lt;&gt;0,SUMIF(Invoices!AI:AJ,A1354,Invoices!AJ:AJ)/COUNTIF(Invoices!AI:AJ,A1354),0),IF(COUNTIF(Invoices!AK:AL,A1354)&lt;&gt;0,IF(COUNTIF(Invoices!AK:AL,A1354)&lt;&gt;0,SUMIF(Invoices!AK:AL,A1354,Invoices!AL:AL)/COUNTIF(Invoices!AK:AL,A1354),0),IF(COUNTIF(Invoices!AM:AN,A1354)&lt;&gt;0,IF(COUNTIF(Invoices!AM:AN,A1354)&lt;&gt;0,SUMIF(Invoices!AM:AN,A1354,Invoices!AN:AN)/COUNTIF(Invoices!AM:AN,A1354),0),"Not Available")))))))))))))))</f>
        <v>0.99</v>
      </c>
    </row>
    <row r="1355" spans="1:5" ht="13" x14ac:dyDescent="0.15">
      <c r="A1355" s="6" t="s">
        <v>2603</v>
      </c>
      <c r="B1355" s="6" t="s">
        <v>2602</v>
      </c>
      <c r="C1355" s="6" t="s">
        <v>1372</v>
      </c>
      <c r="D1355" s="6" t="s">
        <v>529</v>
      </c>
      <c r="E1355" t="str">
        <f>IF(COUNTIF(Invoices!K:L,A1355)&lt;&gt;0,IF(COUNTIF(Invoices!K:L,A1355)&lt;&gt;0,SUMIF(Invoices!K:L,A1355,Invoices!L:L)/COUNTIF(Invoices!K:L,A1355),0),IF(COUNTIF(Invoices!M:N,A1355)&lt;&gt;0,IF(COUNTIF(Invoices!M:N,A1355)&lt;&gt;0,SUMIF(Invoices!M:N,A1355,Invoices!N:N)/COUNTIF(Invoices!M:N,A1355),0),IF(COUNTIF(Invoices!O:P,A1355)&lt;&gt;0,IF(COUNTIF(Invoices!O:P,A1355)&lt;&gt;0,SUMIF(Invoices!O:P,A1355,Invoices!P:P)/COUNTIF(Invoices!O:P,A1355),0),IF(COUNTIF(Invoices!Q:R,A1355)&lt;&gt;0,IF(COUNTIF(Invoices!Q:R,A1355)&lt;&gt;0,SUMIF(Invoices!Q:R,A1355,Invoices!R:R)/COUNTIF(Invoices!Q:R,A1355),0),IF(COUNTIF(Invoices!S:T,A1355)&lt;&gt;0,IF(COUNTIF(Invoices!S:T,A1355)&lt;&gt;0,SUMIF(Invoices!S:T,A1355,Invoices!T:T)/COUNTIF(Invoices!S:T,A1355),0),IF(COUNTIF(Invoices!U:V,A1355)&lt;&gt;0,IF(COUNTIF(Invoices!U:V,A1355)&lt;&gt;0,SUMIF(Invoices!U:V,A1355,Invoices!V:V)/COUNTIF(Invoices!U:V,A1355),0),IF(COUNTIF(Invoices!W:X,A1355)&lt;&gt;0,IF(COUNTIF(Invoices!W:X,A1355)&lt;&gt;0,SUMIF(Invoices!W:X,A1355,Invoices!X:X)/COUNTIF(Invoices!W:X,A1355),0),IF(COUNTIF(Invoices!Y:Z,A1355)&lt;&gt;0,IF(COUNTIF(Invoices!Y:Z,A1355)&lt;&gt;0,SUMIF(Invoices!Y:Z,A1355,Invoices!Z:Z)/COUNTIF(Invoices!Y:Z,A1355),0),IF(COUNTIF(Invoices!AA:AB,A1355)&lt;&gt;0,IF(COUNTIF(Invoices!AA:AB,A1355)&lt;&gt;0,SUMIF(Invoices!AA:AB,A1355,Invoices!AB:AB)/COUNTIF(Invoices!AA:AB,A1355),0),IF(COUNTIF(Invoices!AC:AD,A1355)&lt;&gt;0,IF(COUNTIF(Invoices!AC:AD,A1355)&lt;&gt;0,SUMIF(Invoices!AC:AD,A1355,Invoices!AD:AD)/COUNTIF(Invoices!AC:AD,A1355),0),IF(COUNTIF(Invoices!AE:AF,A1355)&lt;&gt;0,IF(COUNTIF(Invoices!AE:AF,A1355)&lt;&gt;0,SUMIF(Invoices!AE:AF,A1355,Invoices!AF:AF)/COUNTIF(Invoices!AE:AF,A1355),0),IF(COUNTIF(Invoices!AG:AH,A1355)&lt;&gt;0,IF(COUNTIF(Invoices!AG:AH,A1355)&lt;&gt;0,SUMIF(Invoices!AG:AH,A1355,Invoices!AH:AH)/COUNTIF(Invoices!AG:AH,A1355),0),IF(COUNTIF(Invoices!AI:AJ,A1355)&lt;&gt;0,IF(COUNTIF(Invoices!AI:AJ,A1355)&lt;&gt;0,SUMIF(Invoices!AI:AJ,A1355,Invoices!AJ:AJ)/COUNTIF(Invoices!AI:AJ,A1355),0),IF(COUNTIF(Invoices!AK:AL,A1355)&lt;&gt;0,IF(COUNTIF(Invoices!AK:AL,A1355)&lt;&gt;0,SUMIF(Invoices!AK:AL,A1355,Invoices!AL:AL)/COUNTIF(Invoices!AK:AL,A1355),0),IF(COUNTIF(Invoices!AM:AN,A1355)&lt;&gt;0,IF(COUNTIF(Invoices!AM:AN,A1355)&lt;&gt;0,SUMIF(Invoices!AM:AN,A1355,Invoices!AN:AN)/COUNTIF(Invoices!AM:AN,A1355),0),"Not Available")))))))))))))))</f>
        <v>Not Available</v>
      </c>
    </row>
    <row r="1356" spans="1:5" ht="13" x14ac:dyDescent="0.15">
      <c r="A1356" s="6" t="s">
        <v>2604</v>
      </c>
      <c r="B1356" s="6" t="s">
        <v>2605</v>
      </c>
      <c r="C1356" s="6" t="s">
        <v>848</v>
      </c>
      <c r="D1356" s="6" t="s">
        <v>744</v>
      </c>
      <c r="E1356" t="str">
        <f>IF(COUNTIF(Invoices!K:L,A1356)&lt;&gt;0,IF(COUNTIF(Invoices!K:L,A1356)&lt;&gt;0,SUMIF(Invoices!K:L,A1356,Invoices!L:L)/COUNTIF(Invoices!K:L,A1356),0),IF(COUNTIF(Invoices!M:N,A1356)&lt;&gt;0,IF(COUNTIF(Invoices!M:N,A1356)&lt;&gt;0,SUMIF(Invoices!M:N,A1356,Invoices!N:N)/COUNTIF(Invoices!M:N,A1356),0),IF(COUNTIF(Invoices!O:P,A1356)&lt;&gt;0,IF(COUNTIF(Invoices!O:P,A1356)&lt;&gt;0,SUMIF(Invoices!O:P,A1356,Invoices!P:P)/COUNTIF(Invoices!O:P,A1356),0),IF(COUNTIF(Invoices!Q:R,A1356)&lt;&gt;0,IF(COUNTIF(Invoices!Q:R,A1356)&lt;&gt;0,SUMIF(Invoices!Q:R,A1356,Invoices!R:R)/COUNTIF(Invoices!Q:R,A1356),0),IF(COUNTIF(Invoices!S:T,A1356)&lt;&gt;0,IF(COUNTIF(Invoices!S:T,A1356)&lt;&gt;0,SUMIF(Invoices!S:T,A1356,Invoices!T:T)/COUNTIF(Invoices!S:T,A1356),0),IF(COUNTIF(Invoices!U:V,A1356)&lt;&gt;0,IF(COUNTIF(Invoices!U:V,A1356)&lt;&gt;0,SUMIF(Invoices!U:V,A1356,Invoices!V:V)/COUNTIF(Invoices!U:V,A1356),0),IF(COUNTIF(Invoices!W:X,A1356)&lt;&gt;0,IF(COUNTIF(Invoices!W:X,A1356)&lt;&gt;0,SUMIF(Invoices!W:X,A1356,Invoices!X:X)/COUNTIF(Invoices!W:X,A1356),0),IF(COUNTIF(Invoices!Y:Z,A1356)&lt;&gt;0,IF(COUNTIF(Invoices!Y:Z,A1356)&lt;&gt;0,SUMIF(Invoices!Y:Z,A1356,Invoices!Z:Z)/COUNTIF(Invoices!Y:Z,A1356),0),IF(COUNTIF(Invoices!AA:AB,A1356)&lt;&gt;0,IF(COUNTIF(Invoices!AA:AB,A1356)&lt;&gt;0,SUMIF(Invoices!AA:AB,A1356,Invoices!AB:AB)/COUNTIF(Invoices!AA:AB,A1356),0),IF(COUNTIF(Invoices!AC:AD,A1356)&lt;&gt;0,IF(COUNTIF(Invoices!AC:AD,A1356)&lt;&gt;0,SUMIF(Invoices!AC:AD,A1356,Invoices!AD:AD)/COUNTIF(Invoices!AC:AD,A1356),0),IF(COUNTIF(Invoices!AE:AF,A1356)&lt;&gt;0,IF(COUNTIF(Invoices!AE:AF,A1356)&lt;&gt;0,SUMIF(Invoices!AE:AF,A1356,Invoices!AF:AF)/COUNTIF(Invoices!AE:AF,A1356),0),IF(COUNTIF(Invoices!AG:AH,A1356)&lt;&gt;0,IF(COUNTIF(Invoices!AG:AH,A1356)&lt;&gt;0,SUMIF(Invoices!AG:AH,A1356,Invoices!AH:AH)/COUNTIF(Invoices!AG:AH,A1356),0),IF(COUNTIF(Invoices!AI:AJ,A1356)&lt;&gt;0,IF(COUNTIF(Invoices!AI:AJ,A1356)&lt;&gt;0,SUMIF(Invoices!AI:AJ,A1356,Invoices!AJ:AJ)/COUNTIF(Invoices!AI:AJ,A1356),0),IF(COUNTIF(Invoices!AK:AL,A1356)&lt;&gt;0,IF(COUNTIF(Invoices!AK:AL,A1356)&lt;&gt;0,SUMIF(Invoices!AK:AL,A1356,Invoices!AL:AL)/COUNTIF(Invoices!AK:AL,A1356),0),IF(COUNTIF(Invoices!AM:AN,A1356)&lt;&gt;0,IF(COUNTIF(Invoices!AM:AN,A1356)&lt;&gt;0,SUMIF(Invoices!AM:AN,A1356,Invoices!AN:AN)/COUNTIF(Invoices!AM:AN,A1356),0),"Not Available")))))))))))))))</f>
        <v>Not Available</v>
      </c>
    </row>
    <row r="1357" spans="1:5" ht="13" x14ac:dyDescent="0.15">
      <c r="A1357" s="6" t="s">
        <v>2606</v>
      </c>
      <c r="B1357" s="6" t="s">
        <v>2607</v>
      </c>
      <c r="C1357" s="6" t="s">
        <v>1395</v>
      </c>
      <c r="D1357" s="6" t="s">
        <v>878</v>
      </c>
      <c r="E1357">
        <f ca="1">IF(COUNTIF(Invoices!K:L,A1357)&lt;&gt;0,IF(COUNTIF(Invoices!K:L,A1357)&lt;&gt;0,SUMIF(Invoices!K:L,A1357,Invoices!L:L)/COUNTIF(Invoices!K:L,A1357),0),IF(COUNTIF(Invoices!M:N,A1357)&lt;&gt;0,IF(COUNTIF(Invoices!M:N,A1357)&lt;&gt;0,SUMIF(Invoices!M:N,A1357,Invoices!N:N)/COUNTIF(Invoices!M:N,A1357),0),IF(COUNTIF(Invoices!O:P,A1357)&lt;&gt;0,IF(COUNTIF(Invoices!O:P,A1357)&lt;&gt;0,SUMIF(Invoices!O:P,A1357,Invoices!P:P)/COUNTIF(Invoices!O:P,A1357),0),IF(COUNTIF(Invoices!Q:R,A1357)&lt;&gt;0,IF(COUNTIF(Invoices!Q:R,A1357)&lt;&gt;0,SUMIF(Invoices!Q:R,A1357,Invoices!R:R)/COUNTIF(Invoices!Q:R,A1357),0),IF(COUNTIF(Invoices!S:T,A1357)&lt;&gt;0,IF(COUNTIF(Invoices!S:T,A1357)&lt;&gt;0,SUMIF(Invoices!S:T,A1357,Invoices!T:T)/COUNTIF(Invoices!S:T,A1357),0),IF(COUNTIF(Invoices!U:V,A1357)&lt;&gt;0,IF(COUNTIF(Invoices!U:V,A1357)&lt;&gt;0,SUMIF(Invoices!U:V,A1357,Invoices!V:V)/COUNTIF(Invoices!U:V,A1357),0),IF(COUNTIF(Invoices!W:X,A1357)&lt;&gt;0,IF(COUNTIF(Invoices!W:X,A1357)&lt;&gt;0,SUMIF(Invoices!W:X,A1357,Invoices!X:X)/COUNTIF(Invoices!W:X,A1357),0),IF(COUNTIF(Invoices!Y:Z,A1357)&lt;&gt;0,IF(COUNTIF(Invoices!Y:Z,A1357)&lt;&gt;0,SUMIF(Invoices!Y:Z,A1357,Invoices!Z:Z)/COUNTIF(Invoices!Y:Z,A1357),0),IF(COUNTIF(Invoices!AA:AB,A1357)&lt;&gt;0,IF(COUNTIF(Invoices!AA:AB,A1357)&lt;&gt;0,SUMIF(Invoices!AA:AB,A1357,Invoices!AB:AB)/COUNTIF(Invoices!AA:AB,A1357),0),IF(COUNTIF(Invoices!AC:AD,A1357)&lt;&gt;0,IF(COUNTIF(Invoices!AC:AD,A1357)&lt;&gt;0,SUMIF(Invoices!AC:AD,A1357,Invoices!AD:AD)/COUNTIF(Invoices!AC:AD,A1357),0),IF(COUNTIF(Invoices!AE:AF,A1357)&lt;&gt;0,IF(COUNTIF(Invoices!AE:AF,A1357)&lt;&gt;0,SUMIF(Invoices!AE:AF,A1357,Invoices!AF:AF)/COUNTIF(Invoices!AE:AF,A1357),0),IF(COUNTIF(Invoices!AG:AH,A1357)&lt;&gt;0,IF(COUNTIF(Invoices!AG:AH,A1357)&lt;&gt;0,SUMIF(Invoices!AG:AH,A1357,Invoices!AH:AH)/COUNTIF(Invoices!AG:AH,A1357),0),IF(COUNTIF(Invoices!AI:AJ,A1357)&lt;&gt;0,IF(COUNTIF(Invoices!AI:AJ,A1357)&lt;&gt;0,SUMIF(Invoices!AI:AJ,A1357,Invoices!AJ:AJ)/COUNTIF(Invoices!AI:AJ,A1357),0),IF(COUNTIF(Invoices!AK:AL,A1357)&lt;&gt;0,IF(COUNTIF(Invoices!AK:AL,A1357)&lt;&gt;0,SUMIF(Invoices!AK:AL,A1357,Invoices!AL:AL)/COUNTIF(Invoices!AK:AL,A1357),0),IF(COUNTIF(Invoices!AM:AN,A1357)&lt;&gt;0,IF(COUNTIF(Invoices!AM:AN,A1357)&lt;&gt;0,SUMIF(Invoices!AM:AN,A1357,Invoices!AN:AN)/COUNTIF(Invoices!AM:AN,A1357),0),"Not Available")))))))))))))))</f>
        <v>0.99</v>
      </c>
    </row>
    <row r="1358" spans="1:5" ht="13" x14ac:dyDescent="0.15">
      <c r="A1358" s="6" t="s">
        <v>2608</v>
      </c>
      <c r="B1358" s="6" t="s">
        <v>2609</v>
      </c>
      <c r="C1358" s="6" t="s">
        <v>554</v>
      </c>
      <c r="D1358" s="6" t="s">
        <v>555</v>
      </c>
      <c r="E1358" t="str">
        <f>IF(COUNTIF(Invoices!K:L,A1358)&lt;&gt;0,IF(COUNTIF(Invoices!K:L,A1358)&lt;&gt;0,SUMIF(Invoices!K:L,A1358,Invoices!L:L)/COUNTIF(Invoices!K:L,A1358),0),IF(COUNTIF(Invoices!M:N,A1358)&lt;&gt;0,IF(COUNTIF(Invoices!M:N,A1358)&lt;&gt;0,SUMIF(Invoices!M:N,A1358,Invoices!N:N)/COUNTIF(Invoices!M:N,A1358),0),IF(COUNTIF(Invoices!O:P,A1358)&lt;&gt;0,IF(COUNTIF(Invoices!O:P,A1358)&lt;&gt;0,SUMIF(Invoices!O:P,A1358,Invoices!P:P)/COUNTIF(Invoices!O:P,A1358),0),IF(COUNTIF(Invoices!Q:R,A1358)&lt;&gt;0,IF(COUNTIF(Invoices!Q:R,A1358)&lt;&gt;0,SUMIF(Invoices!Q:R,A1358,Invoices!R:R)/COUNTIF(Invoices!Q:R,A1358),0),IF(COUNTIF(Invoices!S:T,A1358)&lt;&gt;0,IF(COUNTIF(Invoices!S:T,A1358)&lt;&gt;0,SUMIF(Invoices!S:T,A1358,Invoices!T:T)/COUNTIF(Invoices!S:T,A1358),0),IF(COUNTIF(Invoices!U:V,A1358)&lt;&gt;0,IF(COUNTIF(Invoices!U:V,A1358)&lt;&gt;0,SUMIF(Invoices!U:V,A1358,Invoices!V:V)/COUNTIF(Invoices!U:V,A1358),0),IF(COUNTIF(Invoices!W:X,A1358)&lt;&gt;0,IF(COUNTIF(Invoices!W:X,A1358)&lt;&gt;0,SUMIF(Invoices!W:X,A1358,Invoices!X:X)/COUNTIF(Invoices!W:X,A1358),0),IF(COUNTIF(Invoices!Y:Z,A1358)&lt;&gt;0,IF(COUNTIF(Invoices!Y:Z,A1358)&lt;&gt;0,SUMIF(Invoices!Y:Z,A1358,Invoices!Z:Z)/COUNTIF(Invoices!Y:Z,A1358),0),IF(COUNTIF(Invoices!AA:AB,A1358)&lt;&gt;0,IF(COUNTIF(Invoices!AA:AB,A1358)&lt;&gt;0,SUMIF(Invoices!AA:AB,A1358,Invoices!AB:AB)/COUNTIF(Invoices!AA:AB,A1358),0),IF(COUNTIF(Invoices!AC:AD,A1358)&lt;&gt;0,IF(COUNTIF(Invoices!AC:AD,A1358)&lt;&gt;0,SUMIF(Invoices!AC:AD,A1358,Invoices!AD:AD)/COUNTIF(Invoices!AC:AD,A1358),0),IF(COUNTIF(Invoices!AE:AF,A1358)&lt;&gt;0,IF(COUNTIF(Invoices!AE:AF,A1358)&lt;&gt;0,SUMIF(Invoices!AE:AF,A1358,Invoices!AF:AF)/COUNTIF(Invoices!AE:AF,A1358),0),IF(COUNTIF(Invoices!AG:AH,A1358)&lt;&gt;0,IF(COUNTIF(Invoices!AG:AH,A1358)&lt;&gt;0,SUMIF(Invoices!AG:AH,A1358,Invoices!AH:AH)/COUNTIF(Invoices!AG:AH,A1358),0),IF(COUNTIF(Invoices!AI:AJ,A1358)&lt;&gt;0,IF(COUNTIF(Invoices!AI:AJ,A1358)&lt;&gt;0,SUMIF(Invoices!AI:AJ,A1358,Invoices!AJ:AJ)/COUNTIF(Invoices!AI:AJ,A1358),0),IF(COUNTIF(Invoices!AK:AL,A1358)&lt;&gt;0,IF(COUNTIF(Invoices!AK:AL,A1358)&lt;&gt;0,SUMIF(Invoices!AK:AL,A1358,Invoices!AL:AL)/COUNTIF(Invoices!AK:AL,A1358),0),IF(COUNTIF(Invoices!AM:AN,A1358)&lt;&gt;0,IF(COUNTIF(Invoices!AM:AN,A1358)&lt;&gt;0,SUMIF(Invoices!AM:AN,A1358,Invoices!AN:AN)/COUNTIF(Invoices!AM:AN,A1358),0),"Not Available")))))))))))))))</f>
        <v>Not Available</v>
      </c>
    </row>
    <row r="1359" spans="1:5" ht="13" x14ac:dyDescent="0.15">
      <c r="A1359" s="6" t="s">
        <v>2610</v>
      </c>
      <c r="B1359" s="6" t="s">
        <v>2611</v>
      </c>
      <c r="C1359" s="6" t="s">
        <v>1150</v>
      </c>
      <c r="D1359" s="6" t="s">
        <v>1151</v>
      </c>
      <c r="E1359">
        <f ca="1">IF(COUNTIF(Invoices!K:L,A1359)&lt;&gt;0,IF(COUNTIF(Invoices!K:L,A1359)&lt;&gt;0,SUMIF(Invoices!K:L,A1359,Invoices!L:L)/COUNTIF(Invoices!K:L,A1359),0),IF(COUNTIF(Invoices!M:N,A1359)&lt;&gt;0,IF(COUNTIF(Invoices!M:N,A1359)&lt;&gt;0,SUMIF(Invoices!M:N,A1359,Invoices!N:N)/COUNTIF(Invoices!M:N,A1359),0),IF(COUNTIF(Invoices!O:P,A1359)&lt;&gt;0,IF(COUNTIF(Invoices!O:P,A1359)&lt;&gt;0,SUMIF(Invoices!O:P,A1359,Invoices!P:P)/COUNTIF(Invoices!O:P,A1359),0),IF(COUNTIF(Invoices!Q:R,A1359)&lt;&gt;0,IF(COUNTIF(Invoices!Q:R,A1359)&lt;&gt;0,SUMIF(Invoices!Q:R,A1359,Invoices!R:R)/COUNTIF(Invoices!Q:R,A1359),0),IF(COUNTIF(Invoices!S:T,A1359)&lt;&gt;0,IF(COUNTIF(Invoices!S:T,A1359)&lt;&gt;0,SUMIF(Invoices!S:T,A1359,Invoices!T:T)/COUNTIF(Invoices!S:T,A1359),0),IF(COUNTIF(Invoices!U:V,A1359)&lt;&gt;0,IF(COUNTIF(Invoices!U:V,A1359)&lt;&gt;0,SUMIF(Invoices!U:V,A1359,Invoices!V:V)/COUNTIF(Invoices!U:V,A1359),0),IF(COUNTIF(Invoices!W:X,A1359)&lt;&gt;0,IF(COUNTIF(Invoices!W:X,A1359)&lt;&gt;0,SUMIF(Invoices!W:X,A1359,Invoices!X:X)/COUNTIF(Invoices!W:X,A1359),0),IF(COUNTIF(Invoices!Y:Z,A1359)&lt;&gt;0,IF(COUNTIF(Invoices!Y:Z,A1359)&lt;&gt;0,SUMIF(Invoices!Y:Z,A1359,Invoices!Z:Z)/COUNTIF(Invoices!Y:Z,A1359),0),IF(COUNTIF(Invoices!AA:AB,A1359)&lt;&gt;0,IF(COUNTIF(Invoices!AA:AB,A1359)&lt;&gt;0,SUMIF(Invoices!AA:AB,A1359,Invoices!AB:AB)/COUNTIF(Invoices!AA:AB,A1359),0),IF(COUNTIF(Invoices!AC:AD,A1359)&lt;&gt;0,IF(COUNTIF(Invoices!AC:AD,A1359)&lt;&gt;0,SUMIF(Invoices!AC:AD,A1359,Invoices!AD:AD)/COUNTIF(Invoices!AC:AD,A1359),0),IF(COUNTIF(Invoices!AE:AF,A1359)&lt;&gt;0,IF(COUNTIF(Invoices!AE:AF,A1359)&lt;&gt;0,SUMIF(Invoices!AE:AF,A1359,Invoices!AF:AF)/COUNTIF(Invoices!AE:AF,A1359),0),IF(COUNTIF(Invoices!AG:AH,A1359)&lt;&gt;0,IF(COUNTIF(Invoices!AG:AH,A1359)&lt;&gt;0,SUMIF(Invoices!AG:AH,A1359,Invoices!AH:AH)/COUNTIF(Invoices!AG:AH,A1359),0),IF(COUNTIF(Invoices!AI:AJ,A1359)&lt;&gt;0,IF(COUNTIF(Invoices!AI:AJ,A1359)&lt;&gt;0,SUMIF(Invoices!AI:AJ,A1359,Invoices!AJ:AJ)/COUNTIF(Invoices!AI:AJ,A1359),0),IF(COUNTIF(Invoices!AK:AL,A1359)&lt;&gt;0,IF(COUNTIF(Invoices!AK:AL,A1359)&lt;&gt;0,SUMIF(Invoices!AK:AL,A1359,Invoices!AL:AL)/COUNTIF(Invoices!AK:AL,A1359),0),IF(COUNTIF(Invoices!AM:AN,A1359)&lt;&gt;0,IF(COUNTIF(Invoices!AM:AN,A1359)&lt;&gt;0,SUMIF(Invoices!AM:AN,A1359,Invoices!AN:AN)/COUNTIF(Invoices!AM:AN,A1359),0),"Not Available")))))))))))))))</f>
        <v>0.99</v>
      </c>
    </row>
    <row r="1360" spans="1:5" ht="13" x14ac:dyDescent="0.15">
      <c r="A1360" s="6" t="s">
        <v>2612</v>
      </c>
      <c r="B1360" s="6" t="s">
        <v>606</v>
      </c>
      <c r="C1360" s="6" t="s">
        <v>1118</v>
      </c>
      <c r="D1360" s="6" t="s">
        <v>608</v>
      </c>
      <c r="E1360" t="str">
        <f>IF(COUNTIF(Invoices!K:L,A1360)&lt;&gt;0,IF(COUNTIF(Invoices!K:L,A1360)&lt;&gt;0,SUMIF(Invoices!K:L,A1360,Invoices!L:L)/COUNTIF(Invoices!K:L,A1360),0),IF(COUNTIF(Invoices!M:N,A1360)&lt;&gt;0,IF(COUNTIF(Invoices!M:N,A1360)&lt;&gt;0,SUMIF(Invoices!M:N,A1360,Invoices!N:N)/COUNTIF(Invoices!M:N,A1360),0),IF(COUNTIF(Invoices!O:P,A1360)&lt;&gt;0,IF(COUNTIF(Invoices!O:P,A1360)&lt;&gt;0,SUMIF(Invoices!O:P,A1360,Invoices!P:P)/COUNTIF(Invoices!O:P,A1360),0),IF(COUNTIF(Invoices!Q:R,A1360)&lt;&gt;0,IF(COUNTIF(Invoices!Q:R,A1360)&lt;&gt;0,SUMIF(Invoices!Q:R,A1360,Invoices!R:R)/COUNTIF(Invoices!Q:R,A1360),0),IF(COUNTIF(Invoices!S:T,A1360)&lt;&gt;0,IF(COUNTIF(Invoices!S:T,A1360)&lt;&gt;0,SUMIF(Invoices!S:T,A1360,Invoices!T:T)/COUNTIF(Invoices!S:T,A1360),0),IF(COUNTIF(Invoices!U:V,A1360)&lt;&gt;0,IF(COUNTIF(Invoices!U:V,A1360)&lt;&gt;0,SUMIF(Invoices!U:V,A1360,Invoices!V:V)/COUNTIF(Invoices!U:V,A1360),0),IF(COUNTIF(Invoices!W:X,A1360)&lt;&gt;0,IF(COUNTIF(Invoices!W:X,A1360)&lt;&gt;0,SUMIF(Invoices!W:X,A1360,Invoices!X:X)/COUNTIF(Invoices!W:X,A1360),0),IF(COUNTIF(Invoices!Y:Z,A1360)&lt;&gt;0,IF(COUNTIF(Invoices!Y:Z,A1360)&lt;&gt;0,SUMIF(Invoices!Y:Z,A1360,Invoices!Z:Z)/COUNTIF(Invoices!Y:Z,A1360),0),IF(COUNTIF(Invoices!AA:AB,A1360)&lt;&gt;0,IF(COUNTIF(Invoices!AA:AB,A1360)&lt;&gt;0,SUMIF(Invoices!AA:AB,A1360,Invoices!AB:AB)/COUNTIF(Invoices!AA:AB,A1360),0),IF(COUNTIF(Invoices!AC:AD,A1360)&lt;&gt;0,IF(COUNTIF(Invoices!AC:AD,A1360)&lt;&gt;0,SUMIF(Invoices!AC:AD,A1360,Invoices!AD:AD)/COUNTIF(Invoices!AC:AD,A1360),0),IF(COUNTIF(Invoices!AE:AF,A1360)&lt;&gt;0,IF(COUNTIF(Invoices!AE:AF,A1360)&lt;&gt;0,SUMIF(Invoices!AE:AF,A1360,Invoices!AF:AF)/COUNTIF(Invoices!AE:AF,A1360),0),IF(COUNTIF(Invoices!AG:AH,A1360)&lt;&gt;0,IF(COUNTIF(Invoices!AG:AH,A1360)&lt;&gt;0,SUMIF(Invoices!AG:AH,A1360,Invoices!AH:AH)/COUNTIF(Invoices!AG:AH,A1360),0),IF(COUNTIF(Invoices!AI:AJ,A1360)&lt;&gt;0,IF(COUNTIF(Invoices!AI:AJ,A1360)&lt;&gt;0,SUMIF(Invoices!AI:AJ,A1360,Invoices!AJ:AJ)/COUNTIF(Invoices!AI:AJ,A1360),0),IF(COUNTIF(Invoices!AK:AL,A1360)&lt;&gt;0,IF(COUNTIF(Invoices!AK:AL,A1360)&lt;&gt;0,SUMIF(Invoices!AK:AL,A1360,Invoices!AL:AL)/COUNTIF(Invoices!AK:AL,A1360),0),IF(COUNTIF(Invoices!AM:AN,A1360)&lt;&gt;0,IF(COUNTIF(Invoices!AM:AN,A1360)&lt;&gt;0,SUMIF(Invoices!AM:AN,A1360,Invoices!AN:AN)/COUNTIF(Invoices!AM:AN,A1360),0),"Not Available")))))))))))))))</f>
        <v>Not Available</v>
      </c>
    </row>
    <row r="1361" spans="1:5" ht="13" x14ac:dyDescent="0.15">
      <c r="A1361" s="6" t="s">
        <v>2613</v>
      </c>
      <c r="B1361" s="6" t="s">
        <v>1629</v>
      </c>
      <c r="C1361" s="6" t="s">
        <v>1628</v>
      </c>
      <c r="D1361" s="6" t="s">
        <v>1629</v>
      </c>
      <c r="E1361" t="str">
        <f>IF(COUNTIF(Invoices!K:L,A1361)&lt;&gt;0,IF(COUNTIF(Invoices!K:L,A1361)&lt;&gt;0,SUMIF(Invoices!K:L,A1361,Invoices!L:L)/COUNTIF(Invoices!K:L,A1361),0),IF(COUNTIF(Invoices!M:N,A1361)&lt;&gt;0,IF(COUNTIF(Invoices!M:N,A1361)&lt;&gt;0,SUMIF(Invoices!M:N,A1361,Invoices!N:N)/COUNTIF(Invoices!M:N,A1361),0),IF(COUNTIF(Invoices!O:P,A1361)&lt;&gt;0,IF(COUNTIF(Invoices!O:P,A1361)&lt;&gt;0,SUMIF(Invoices!O:P,A1361,Invoices!P:P)/COUNTIF(Invoices!O:P,A1361),0),IF(COUNTIF(Invoices!Q:R,A1361)&lt;&gt;0,IF(COUNTIF(Invoices!Q:R,A1361)&lt;&gt;0,SUMIF(Invoices!Q:R,A1361,Invoices!R:R)/COUNTIF(Invoices!Q:R,A1361),0),IF(COUNTIF(Invoices!S:T,A1361)&lt;&gt;0,IF(COUNTIF(Invoices!S:T,A1361)&lt;&gt;0,SUMIF(Invoices!S:T,A1361,Invoices!T:T)/COUNTIF(Invoices!S:T,A1361),0),IF(COUNTIF(Invoices!U:V,A1361)&lt;&gt;0,IF(COUNTIF(Invoices!U:V,A1361)&lt;&gt;0,SUMIF(Invoices!U:V,A1361,Invoices!V:V)/COUNTIF(Invoices!U:V,A1361),0),IF(COUNTIF(Invoices!W:X,A1361)&lt;&gt;0,IF(COUNTIF(Invoices!W:X,A1361)&lt;&gt;0,SUMIF(Invoices!W:X,A1361,Invoices!X:X)/COUNTIF(Invoices!W:X,A1361),0),IF(COUNTIF(Invoices!Y:Z,A1361)&lt;&gt;0,IF(COUNTIF(Invoices!Y:Z,A1361)&lt;&gt;0,SUMIF(Invoices!Y:Z,A1361,Invoices!Z:Z)/COUNTIF(Invoices!Y:Z,A1361),0),IF(COUNTIF(Invoices!AA:AB,A1361)&lt;&gt;0,IF(COUNTIF(Invoices!AA:AB,A1361)&lt;&gt;0,SUMIF(Invoices!AA:AB,A1361,Invoices!AB:AB)/COUNTIF(Invoices!AA:AB,A1361),0),IF(COUNTIF(Invoices!AC:AD,A1361)&lt;&gt;0,IF(COUNTIF(Invoices!AC:AD,A1361)&lt;&gt;0,SUMIF(Invoices!AC:AD,A1361,Invoices!AD:AD)/COUNTIF(Invoices!AC:AD,A1361),0),IF(COUNTIF(Invoices!AE:AF,A1361)&lt;&gt;0,IF(COUNTIF(Invoices!AE:AF,A1361)&lt;&gt;0,SUMIF(Invoices!AE:AF,A1361,Invoices!AF:AF)/COUNTIF(Invoices!AE:AF,A1361),0),IF(COUNTIF(Invoices!AG:AH,A1361)&lt;&gt;0,IF(COUNTIF(Invoices!AG:AH,A1361)&lt;&gt;0,SUMIF(Invoices!AG:AH,A1361,Invoices!AH:AH)/COUNTIF(Invoices!AG:AH,A1361),0),IF(COUNTIF(Invoices!AI:AJ,A1361)&lt;&gt;0,IF(COUNTIF(Invoices!AI:AJ,A1361)&lt;&gt;0,SUMIF(Invoices!AI:AJ,A1361,Invoices!AJ:AJ)/COUNTIF(Invoices!AI:AJ,A1361),0),IF(COUNTIF(Invoices!AK:AL,A1361)&lt;&gt;0,IF(COUNTIF(Invoices!AK:AL,A1361)&lt;&gt;0,SUMIF(Invoices!AK:AL,A1361,Invoices!AL:AL)/COUNTIF(Invoices!AK:AL,A1361),0),IF(COUNTIF(Invoices!AM:AN,A1361)&lt;&gt;0,IF(COUNTIF(Invoices!AM:AN,A1361)&lt;&gt;0,SUMIF(Invoices!AM:AN,A1361,Invoices!AN:AN)/COUNTIF(Invoices!AM:AN,A1361),0),"Not Available")))))))))))))))</f>
        <v>Not Available</v>
      </c>
    </row>
    <row r="1362" spans="1:5" ht="13" x14ac:dyDescent="0.15">
      <c r="A1362" s="6" t="s">
        <v>2614</v>
      </c>
      <c r="B1362" s="6" t="s">
        <v>2615</v>
      </c>
      <c r="C1362" s="6" t="s">
        <v>2616</v>
      </c>
      <c r="D1362" s="6" t="s">
        <v>2617</v>
      </c>
      <c r="E1362" t="str">
        <f>IF(COUNTIF(Invoices!K:L,A1362)&lt;&gt;0,IF(COUNTIF(Invoices!K:L,A1362)&lt;&gt;0,SUMIF(Invoices!K:L,A1362,Invoices!L:L)/COUNTIF(Invoices!K:L,A1362),0),IF(COUNTIF(Invoices!M:N,A1362)&lt;&gt;0,IF(COUNTIF(Invoices!M:N,A1362)&lt;&gt;0,SUMIF(Invoices!M:N,A1362,Invoices!N:N)/COUNTIF(Invoices!M:N,A1362),0),IF(COUNTIF(Invoices!O:P,A1362)&lt;&gt;0,IF(COUNTIF(Invoices!O:P,A1362)&lt;&gt;0,SUMIF(Invoices!O:P,A1362,Invoices!P:P)/COUNTIF(Invoices!O:P,A1362),0),IF(COUNTIF(Invoices!Q:R,A1362)&lt;&gt;0,IF(COUNTIF(Invoices!Q:R,A1362)&lt;&gt;0,SUMIF(Invoices!Q:R,A1362,Invoices!R:R)/COUNTIF(Invoices!Q:R,A1362),0),IF(COUNTIF(Invoices!S:T,A1362)&lt;&gt;0,IF(COUNTIF(Invoices!S:T,A1362)&lt;&gt;0,SUMIF(Invoices!S:T,A1362,Invoices!T:T)/COUNTIF(Invoices!S:T,A1362),0),IF(COUNTIF(Invoices!U:V,A1362)&lt;&gt;0,IF(COUNTIF(Invoices!U:V,A1362)&lt;&gt;0,SUMIF(Invoices!U:V,A1362,Invoices!V:V)/COUNTIF(Invoices!U:V,A1362),0),IF(COUNTIF(Invoices!W:X,A1362)&lt;&gt;0,IF(COUNTIF(Invoices!W:X,A1362)&lt;&gt;0,SUMIF(Invoices!W:X,A1362,Invoices!X:X)/COUNTIF(Invoices!W:X,A1362),0),IF(COUNTIF(Invoices!Y:Z,A1362)&lt;&gt;0,IF(COUNTIF(Invoices!Y:Z,A1362)&lt;&gt;0,SUMIF(Invoices!Y:Z,A1362,Invoices!Z:Z)/COUNTIF(Invoices!Y:Z,A1362),0),IF(COUNTIF(Invoices!AA:AB,A1362)&lt;&gt;0,IF(COUNTIF(Invoices!AA:AB,A1362)&lt;&gt;0,SUMIF(Invoices!AA:AB,A1362,Invoices!AB:AB)/COUNTIF(Invoices!AA:AB,A1362),0),IF(COUNTIF(Invoices!AC:AD,A1362)&lt;&gt;0,IF(COUNTIF(Invoices!AC:AD,A1362)&lt;&gt;0,SUMIF(Invoices!AC:AD,A1362,Invoices!AD:AD)/COUNTIF(Invoices!AC:AD,A1362),0),IF(COUNTIF(Invoices!AE:AF,A1362)&lt;&gt;0,IF(COUNTIF(Invoices!AE:AF,A1362)&lt;&gt;0,SUMIF(Invoices!AE:AF,A1362,Invoices!AF:AF)/COUNTIF(Invoices!AE:AF,A1362),0),IF(COUNTIF(Invoices!AG:AH,A1362)&lt;&gt;0,IF(COUNTIF(Invoices!AG:AH,A1362)&lt;&gt;0,SUMIF(Invoices!AG:AH,A1362,Invoices!AH:AH)/COUNTIF(Invoices!AG:AH,A1362),0),IF(COUNTIF(Invoices!AI:AJ,A1362)&lt;&gt;0,IF(COUNTIF(Invoices!AI:AJ,A1362)&lt;&gt;0,SUMIF(Invoices!AI:AJ,A1362,Invoices!AJ:AJ)/COUNTIF(Invoices!AI:AJ,A1362),0),IF(COUNTIF(Invoices!AK:AL,A1362)&lt;&gt;0,IF(COUNTIF(Invoices!AK:AL,A1362)&lt;&gt;0,SUMIF(Invoices!AK:AL,A1362,Invoices!AL:AL)/COUNTIF(Invoices!AK:AL,A1362),0),IF(COUNTIF(Invoices!AM:AN,A1362)&lt;&gt;0,IF(COUNTIF(Invoices!AM:AN,A1362)&lt;&gt;0,SUMIF(Invoices!AM:AN,A1362,Invoices!AN:AN)/COUNTIF(Invoices!AM:AN,A1362),0),"Not Available")))))))))))))))</f>
        <v>Not Available</v>
      </c>
    </row>
    <row r="1363" spans="1:5" ht="13" x14ac:dyDescent="0.15">
      <c r="A1363" s="6" t="s">
        <v>2618</v>
      </c>
      <c r="B1363" s="6" t="s">
        <v>2619</v>
      </c>
      <c r="C1363" s="6" t="s">
        <v>1144</v>
      </c>
      <c r="D1363" s="6" t="s">
        <v>559</v>
      </c>
      <c r="E1363" t="str">
        <f>IF(COUNTIF(Invoices!K:L,A1363)&lt;&gt;0,IF(COUNTIF(Invoices!K:L,A1363)&lt;&gt;0,SUMIF(Invoices!K:L,A1363,Invoices!L:L)/COUNTIF(Invoices!K:L,A1363),0),IF(COUNTIF(Invoices!M:N,A1363)&lt;&gt;0,IF(COUNTIF(Invoices!M:N,A1363)&lt;&gt;0,SUMIF(Invoices!M:N,A1363,Invoices!N:N)/COUNTIF(Invoices!M:N,A1363),0),IF(COUNTIF(Invoices!O:P,A1363)&lt;&gt;0,IF(COUNTIF(Invoices!O:P,A1363)&lt;&gt;0,SUMIF(Invoices!O:P,A1363,Invoices!P:P)/COUNTIF(Invoices!O:P,A1363),0),IF(COUNTIF(Invoices!Q:R,A1363)&lt;&gt;0,IF(COUNTIF(Invoices!Q:R,A1363)&lt;&gt;0,SUMIF(Invoices!Q:R,A1363,Invoices!R:R)/COUNTIF(Invoices!Q:R,A1363),0),IF(COUNTIF(Invoices!S:T,A1363)&lt;&gt;0,IF(COUNTIF(Invoices!S:T,A1363)&lt;&gt;0,SUMIF(Invoices!S:T,A1363,Invoices!T:T)/COUNTIF(Invoices!S:T,A1363),0),IF(COUNTIF(Invoices!U:V,A1363)&lt;&gt;0,IF(COUNTIF(Invoices!U:V,A1363)&lt;&gt;0,SUMIF(Invoices!U:V,A1363,Invoices!V:V)/COUNTIF(Invoices!U:V,A1363),0),IF(COUNTIF(Invoices!W:X,A1363)&lt;&gt;0,IF(COUNTIF(Invoices!W:X,A1363)&lt;&gt;0,SUMIF(Invoices!W:X,A1363,Invoices!X:X)/COUNTIF(Invoices!W:X,A1363),0),IF(COUNTIF(Invoices!Y:Z,A1363)&lt;&gt;0,IF(COUNTIF(Invoices!Y:Z,A1363)&lt;&gt;0,SUMIF(Invoices!Y:Z,A1363,Invoices!Z:Z)/COUNTIF(Invoices!Y:Z,A1363),0),IF(COUNTIF(Invoices!AA:AB,A1363)&lt;&gt;0,IF(COUNTIF(Invoices!AA:AB,A1363)&lt;&gt;0,SUMIF(Invoices!AA:AB,A1363,Invoices!AB:AB)/COUNTIF(Invoices!AA:AB,A1363),0),IF(COUNTIF(Invoices!AC:AD,A1363)&lt;&gt;0,IF(COUNTIF(Invoices!AC:AD,A1363)&lt;&gt;0,SUMIF(Invoices!AC:AD,A1363,Invoices!AD:AD)/COUNTIF(Invoices!AC:AD,A1363),0),IF(COUNTIF(Invoices!AE:AF,A1363)&lt;&gt;0,IF(COUNTIF(Invoices!AE:AF,A1363)&lt;&gt;0,SUMIF(Invoices!AE:AF,A1363,Invoices!AF:AF)/COUNTIF(Invoices!AE:AF,A1363),0),IF(COUNTIF(Invoices!AG:AH,A1363)&lt;&gt;0,IF(COUNTIF(Invoices!AG:AH,A1363)&lt;&gt;0,SUMIF(Invoices!AG:AH,A1363,Invoices!AH:AH)/COUNTIF(Invoices!AG:AH,A1363),0),IF(COUNTIF(Invoices!AI:AJ,A1363)&lt;&gt;0,IF(COUNTIF(Invoices!AI:AJ,A1363)&lt;&gt;0,SUMIF(Invoices!AI:AJ,A1363,Invoices!AJ:AJ)/COUNTIF(Invoices!AI:AJ,A1363),0),IF(COUNTIF(Invoices!AK:AL,A1363)&lt;&gt;0,IF(COUNTIF(Invoices!AK:AL,A1363)&lt;&gt;0,SUMIF(Invoices!AK:AL,A1363,Invoices!AL:AL)/COUNTIF(Invoices!AK:AL,A1363),0),IF(COUNTIF(Invoices!AM:AN,A1363)&lt;&gt;0,IF(COUNTIF(Invoices!AM:AN,A1363)&lt;&gt;0,SUMIF(Invoices!AM:AN,A1363,Invoices!AN:AN)/COUNTIF(Invoices!AM:AN,A1363),0),"Not Available")))))))))))))))</f>
        <v>Not Available</v>
      </c>
    </row>
    <row r="1364" spans="1:5" ht="13" x14ac:dyDescent="0.15">
      <c r="A1364" s="6" t="s">
        <v>2620</v>
      </c>
      <c r="C1364" s="6" t="s">
        <v>546</v>
      </c>
      <c r="D1364" s="6" t="s">
        <v>547</v>
      </c>
      <c r="E1364">
        <f ca="1">IF(COUNTIF(Invoices!K:L,A1364)&lt;&gt;0,IF(COUNTIF(Invoices!K:L,A1364)&lt;&gt;0,SUMIF(Invoices!K:L,A1364,Invoices!L:L)/COUNTIF(Invoices!K:L,A1364),0),IF(COUNTIF(Invoices!M:N,A1364)&lt;&gt;0,IF(COUNTIF(Invoices!M:N,A1364)&lt;&gt;0,SUMIF(Invoices!M:N,A1364,Invoices!N:N)/COUNTIF(Invoices!M:N,A1364),0),IF(COUNTIF(Invoices!O:P,A1364)&lt;&gt;0,IF(COUNTIF(Invoices!O:P,A1364)&lt;&gt;0,SUMIF(Invoices!O:P,A1364,Invoices!P:P)/COUNTIF(Invoices!O:P,A1364),0),IF(COUNTIF(Invoices!Q:R,A1364)&lt;&gt;0,IF(COUNTIF(Invoices!Q:R,A1364)&lt;&gt;0,SUMIF(Invoices!Q:R,A1364,Invoices!R:R)/COUNTIF(Invoices!Q:R,A1364),0),IF(COUNTIF(Invoices!S:T,A1364)&lt;&gt;0,IF(COUNTIF(Invoices!S:T,A1364)&lt;&gt;0,SUMIF(Invoices!S:T,A1364,Invoices!T:T)/COUNTIF(Invoices!S:T,A1364),0),IF(COUNTIF(Invoices!U:V,A1364)&lt;&gt;0,IF(COUNTIF(Invoices!U:V,A1364)&lt;&gt;0,SUMIF(Invoices!U:V,A1364,Invoices!V:V)/COUNTIF(Invoices!U:V,A1364),0),IF(COUNTIF(Invoices!W:X,A1364)&lt;&gt;0,IF(COUNTIF(Invoices!W:X,A1364)&lt;&gt;0,SUMIF(Invoices!W:X,A1364,Invoices!X:X)/COUNTIF(Invoices!W:X,A1364),0),IF(COUNTIF(Invoices!Y:Z,A1364)&lt;&gt;0,IF(COUNTIF(Invoices!Y:Z,A1364)&lt;&gt;0,SUMIF(Invoices!Y:Z,A1364,Invoices!Z:Z)/COUNTIF(Invoices!Y:Z,A1364),0),IF(COUNTIF(Invoices!AA:AB,A1364)&lt;&gt;0,IF(COUNTIF(Invoices!AA:AB,A1364)&lt;&gt;0,SUMIF(Invoices!AA:AB,A1364,Invoices!AB:AB)/COUNTIF(Invoices!AA:AB,A1364),0),IF(COUNTIF(Invoices!AC:AD,A1364)&lt;&gt;0,IF(COUNTIF(Invoices!AC:AD,A1364)&lt;&gt;0,SUMIF(Invoices!AC:AD,A1364,Invoices!AD:AD)/COUNTIF(Invoices!AC:AD,A1364),0),IF(COUNTIF(Invoices!AE:AF,A1364)&lt;&gt;0,IF(COUNTIF(Invoices!AE:AF,A1364)&lt;&gt;0,SUMIF(Invoices!AE:AF,A1364,Invoices!AF:AF)/COUNTIF(Invoices!AE:AF,A1364),0),IF(COUNTIF(Invoices!AG:AH,A1364)&lt;&gt;0,IF(COUNTIF(Invoices!AG:AH,A1364)&lt;&gt;0,SUMIF(Invoices!AG:AH,A1364,Invoices!AH:AH)/COUNTIF(Invoices!AG:AH,A1364),0),IF(COUNTIF(Invoices!AI:AJ,A1364)&lt;&gt;0,IF(COUNTIF(Invoices!AI:AJ,A1364)&lt;&gt;0,SUMIF(Invoices!AI:AJ,A1364,Invoices!AJ:AJ)/COUNTIF(Invoices!AI:AJ,A1364),0),IF(COUNTIF(Invoices!AK:AL,A1364)&lt;&gt;0,IF(COUNTIF(Invoices!AK:AL,A1364)&lt;&gt;0,SUMIF(Invoices!AK:AL,A1364,Invoices!AL:AL)/COUNTIF(Invoices!AK:AL,A1364),0),IF(COUNTIF(Invoices!AM:AN,A1364)&lt;&gt;0,IF(COUNTIF(Invoices!AM:AN,A1364)&lt;&gt;0,SUMIF(Invoices!AM:AN,A1364,Invoices!AN:AN)/COUNTIF(Invoices!AM:AN,A1364),0),"Not Available")))))))))))))))</f>
        <v>0.99</v>
      </c>
    </row>
    <row r="1365" spans="1:5" ht="13" x14ac:dyDescent="0.15">
      <c r="A1365" s="6" t="s">
        <v>2621</v>
      </c>
      <c r="B1365" s="6" t="s">
        <v>1905</v>
      </c>
      <c r="C1365" s="6" t="s">
        <v>1906</v>
      </c>
      <c r="D1365" s="6" t="s">
        <v>1907</v>
      </c>
      <c r="E1365" t="str">
        <f>IF(COUNTIF(Invoices!K:L,A1365)&lt;&gt;0,IF(COUNTIF(Invoices!K:L,A1365)&lt;&gt;0,SUMIF(Invoices!K:L,A1365,Invoices!L:L)/COUNTIF(Invoices!K:L,A1365),0),IF(COUNTIF(Invoices!M:N,A1365)&lt;&gt;0,IF(COUNTIF(Invoices!M:N,A1365)&lt;&gt;0,SUMIF(Invoices!M:N,A1365,Invoices!N:N)/COUNTIF(Invoices!M:N,A1365),0),IF(COUNTIF(Invoices!O:P,A1365)&lt;&gt;0,IF(COUNTIF(Invoices!O:P,A1365)&lt;&gt;0,SUMIF(Invoices!O:P,A1365,Invoices!P:P)/COUNTIF(Invoices!O:P,A1365),0),IF(COUNTIF(Invoices!Q:R,A1365)&lt;&gt;0,IF(COUNTIF(Invoices!Q:R,A1365)&lt;&gt;0,SUMIF(Invoices!Q:R,A1365,Invoices!R:R)/COUNTIF(Invoices!Q:R,A1365),0),IF(COUNTIF(Invoices!S:T,A1365)&lt;&gt;0,IF(COUNTIF(Invoices!S:T,A1365)&lt;&gt;0,SUMIF(Invoices!S:T,A1365,Invoices!T:T)/COUNTIF(Invoices!S:T,A1365),0),IF(COUNTIF(Invoices!U:V,A1365)&lt;&gt;0,IF(COUNTIF(Invoices!U:V,A1365)&lt;&gt;0,SUMIF(Invoices!U:V,A1365,Invoices!V:V)/COUNTIF(Invoices!U:V,A1365),0),IF(COUNTIF(Invoices!W:X,A1365)&lt;&gt;0,IF(COUNTIF(Invoices!W:X,A1365)&lt;&gt;0,SUMIF(Invoices!W:X,A1365,Invoices!X:X)/COUNTIF(Invoices!W:X,A1365),0),IF(COUNTIF(Invoices!Y:Z,A1365)&lt;&gt;0,IF(COUNTIF(Invoices!Y:Z,A1365)&lt;&gt;0,SUMIF(Invoices!Y:Z,A1365,Invoices!Z:Z)/COUNTIF(Invoices!Y:Z,A1365),0),IF(COUNTIF(Invoices!AA:AB,A1365)&lt;&gt;0,IF(COUNTIF(Invoices!AA:AB,A1365)&lt;&gt;0,SUMIF(Invoices!AA:AB,A1365,Invoices!AB:AB)/COUNTIF(Invoices!AA:AB,A1365),0),IF(COUNTIF(Invoices!AC:AD,A1365)&lt;&gt;0,IF(COUNTIF(Invoices!AC:AD,A1365)&lt;&gt;0,SUMIF(Invoices!AC:AD,A1365,Invoices!AD:AD)/COUNTIF(Invoices!AC:AD,A1365),0),IF(COUNTIF(Invoices!AE:AF,A1365)&lt;&gt;0,IF(COUNTIF(Invoices!AE:AF,A1365)&lt;&gt;0,SUMIF(Invoices!AE:AF,A1365,Invoices!AF:AF)/COUNTIF(Invoices!AE:AF,A1365),0),IF(COUNTIF(Invoices!AG:AH,A1365)&lt;&gt;0,IF(COUNTIF(Invoices!AG:AH,A1365)&lt;&gt;0,SUMIF(Invoices!AG:AH,A1365,Invoices!AH:AH)/COUNTIF(Invoices!AG:AH,A1365),0),IF(COUNTIF(Invoices!AI:AJ,A1365)&lt;&gt;0,IF(COUNTIF(Invoices!AI:AJ,A1365)&lt;&gt;0,SUMIF(Invoices!AI:AJ,A1365,Invoices!AJ:AJ)/COUNTIF(Invoices!AI:AJ,A1365),0),IF(COUNTIF(Invoices!AK:AL,A1365)&lt;&gt;0,IF(COUNTIF(Invoices!AK:AL,A1365)&lt;&gt;0,SUMIF(Invoices!AK:AL,A1365,Invoices!AL:AL)/COUNTIF(Invoices!AK:AL,A1365),0),IF(COUNTIF(Invoices!AM:AN,A1365)&lt;&gt;0,IF(COUNTIF(Invoices!AM:AN,A1365)&lt;&gt;0,SUMIF(Invoices!AM:AN,A1365,Invoices!AN:AN)/COUNTIF(Invoices!AM:AN,A1365),0),"Not Available")))))))))))))))</f>
        <v>Not Available</v>
      </c>
    </row>
    <row r="1366" spans="1:5" ht="13" x14ac:dyDescent="0.15">
      <c r="A1366" s="6" t="s">
        <v>2622</v>
      </c>
      <c r="B1366" s="6" t="s">
        <v>1336</v>
      </c>
      <c r="C1366" s="6" t="s">
        <v>1337</v>
      </c>
      <c r="D1366" s="6" t="s">
        <v>1338</v>
      </c>
      <c r="E1366">
        <f ca="1">IF(COUNTIF(Invoices!K:L,A1366)&lt;&gt;0,IF(COUNTIF(Invoices!K:L,A1366)&lt;&gt;0,SUMIF(Invoices!K:L,A1366,Invoices!L:L)/COUNTIF(Invoices!K:L,A1366),0),IF(COUNTIF(Invoices!M:N,A1366)&lt;&gt;0,IF(COUNTIF(Invoices!M:N,A1366)&lt;&gt;0,SUMIF(Invoices!M:N,A1366,Invoices!N:N)/COUNTIF(Invoices!M:N,A1366),0),IF(COUNTIF(Invoices!O:P,A1366)&lt;&gt;0,IF(COUNTIF(Invoices!O:P,A1366)&lt;&gt;0,SUMIF(Invoices!O:P,A1366,Invoices!P:P)/COUNTIF(Invoices!O:P,A1366),0),IF(COUNTIF(Invoices!Q:R,A1366)&lt;&gt;0,IF(COUNTIF(Invoices!Q:R,A1366)&lt;&gt;0,SUMIF(Invoices!Q:R,A1366,Invoices!R:R)/COUNTIF(Invoices!Q:R,A1366),0),IF(COUNTIF(Invoices!S:T,A1366)&lt;&gt;0,IF(COUNTIF(Invoices!S:T,A1366)&lt;&gt;0,SUMIF(Invoices!S:T,A1366,Invoices!T:T)/COUNTIF(Invoices!S:T,A1366),0),IF(COUNTIF(Invoices!U:V,A1366)&lt;&gt;0,IF(COUNTIF(Invoices!U:V,A1366)&lt;&gt;0,SUMIF(Invoices!U:V,A1366,Invoices!V:V)/COUNTIF(Invoices!U:V,A1366),0),IF(COUNTIF(Invoices!W:X,A1366)&lt;&gt;0,IF(COUNTIF(Invoices!W:X,A1366)&lt;&gt;0,SUMIF(Invoices!W:X,A1366,Invoices!X:X)/COUNTIF(Invoices!W:X,A1366),0),IF(COUNTIF(Invoices!Y:Z,A1366)&lt;&gt;0,IF(COUNTIF(Invoices!Y:Z,A1366)&lt;&gt;0,SUMIF(Invoices!Y:Z,A1366,Invoices!Z:Z)/COUNTIF(Invoices!Y:Z,A1366),0),IF(COUNTIF(Invoices!AA:AB,A1366)&lt;&gt;0,IF(COUNTIF(Invoices!AA:AB,A1366)&lt;&gt;0,SUMIF(Invoices!AA:AB,A1366,Invoices!AB:AB)/COUNTIF(Invoices!AA:AB,A1366),0),IF(COUNTIF(Invoices!AC:AD,A1366)&lt;&gt;0,IF(COUNTIF(Invoices!AC:AD,A1366)&lt;&gt;0,SUMIF(Invoices!AC:AD,A1366,Invoices!AD:AD)/COUNTIF(Invoices!AC:AD,A1366),0),IF(COUNTIF(Invoices!AE:AF,A1366)&lt;&gt;0,IF(COUNTIF(Invoices!AE:AF,A1366)&lt;&gt;0,SUMIF(Invoices!AE:AF,A1366,Invoices!AF:AF)/COUNTIF(Invoices!AE:AF,A1366),0),IF(COUNTIF(Invoices!AG:AH,A1366)&lt;&gt;0,IF(COUNTIF(Invoices!AG:AH,A1366)&lt;&gt;0,SUMIF(Invoices!AG:AH,A1366,Invoices!AH:AH)/COUNTIF(Invoices!AG:AH,A1366),0),IF(COUNTIF(Invoices!AI:AJ,A1366)&lt;&gt;0,IF(COUNTIF(Invoices!AI:AJ,A1366)&lt;&gt;0,SUMIF(Invoices!AI:AJ,A1366,Invoices!AJ:AJ)/COUNTIF(Invoices!AI:AJ,A1366),0),IF(COUNTIF(Invoices!AK:AL,A1366)&lt;&gt;0,IF(COUNTIF(Invoices!AK:AL,A1366)&lt;&gt;0,SUMIF(Invoices!AK:AL,A1366,Invoices!AL:AL)/COUNTIF(Invoices!AK:AL,A1366),0),IF(COUNTIF(Invoices!AM:AN,A1366)&lt;&gt;0,IF(COUNTIF(Invoices!AM:AN,A1366)&lt;&gt;0,SUMIF(Invoices!AM:AN,A1366,Invoices!AN:AN)/COUNTIF(Invoices!AM:AN,A1366),0),"Not Available")))))))))))))))</f>
        <v>0.99</v>
      </c>
    </row>
    <row r="1367" spans="1:5" ht="13" x14ac:dyDescent="0.15">
      <c r="A1367" s="6" t="s">
        <v>2623</v>
      </c>
      <c r="B1367" s="6" t="s">
        <v>1021</v>
      </c>
      <c r="C1367" s="6" t="s">
        <v>1051</v>
      </c>
      <c r="D1367" s="6" t="s">
        <v>1021</v>
      </c>
      <c r="E1367">
        <f ca="1">IF(COUNTIF(Invoices!K:L,A1367)&lt;&gt;0,IF(COUNTIF(Invoices!K:L,A1367)&lt;&gt;0,SUMIF(Invoices!K:L,A1367,Invoices!L:L)/COUNTIF(Invoices!K:L,A1367),0),IF(COUNTIF(Invoices!M:N,A1367)&lt;&gt;0,IF(COUNTIF(Invoices!M:N,A1367)&lt;&gt;0,SUMIF(Invoices!M:N,A1367,Invoices!N:N)/COUNTIF(Invoices!M:N,A1367),0),IF(COUNTIF(Invoices!O:P,A1367)&lt;&gt;0,IF(COUNTIF(Invoices!O:P,A1367)&lt;&gt;0,SUMIF(Invoices!O:P,A1367,Invoices!P:P)/COUNTIF(Invoices!O:P,A1367),0),IF(COUNTIF(Invoices!Q:R,A1367)&lt;&gt;0,IF(COUNTIF(Invoices!Q:R,A1367)&lt;&gt;0,SUMIF(Invoices!Q:R,A1367,Invoices!R:R)/COUNTIF(Invoices!Q:R,A1367),0),IF(COUNTIF(Invoices!S:T,A1367)&lt;&gt;0,IF(COUNTIF(Invoices!S:T,A1367)&lt;&gt;0,SUMIF(Invoices!S:T,A1367,Invoices!T:T)/COUNTIF(Invoices!S:T,A1367),0),IF(COUNTIF(Invoices!U:V,A1367)&lt;&gt;0,IF(COUNTIF(Invoices!U:V,A1367)&lt;&gt;0,SUMIF(Invoices!U:V,A1367,Invoices!V:V)/COUNTIF(Invoices!U:V,A1367),0),IF(COUNTIF(Invoices!W:X,A1367)&lt;&gt;0,IF(COUNTIF(Invoices!W:X,A1367)&lt;&gt;0,SUMIF(Invoices!W:X,A1367,Invoices!X:X)/COUNTIF(Invoices!W:X,A1367),0),IF(COUNTIF(Invoices!Y:Z,A1367)&lt;&gt;0,IF(COUNTIF(Invoices!Y:Z,A1367)&lt;&gt;0,SUMIF(Invoices!Y:Z,A1367,Invoices!Z:Z)/COUNTIF(Invoices!Y:Z,A1367),0),IF(COUNTIF(Invoices!AA:AB,A1367)&lt;&gt;0,IF(COUNTIF(Invoices!AA:AB,A1367)&lt;&gt;0,SUMIF(Invoices!AA:AB,A1367,Invoices!AB:AB)/COUNTIF(Invoices!AA:AB,A1367),0),IF(COUNTIF(Invoices!AC:AD,A1367)&lt;&gt;0,IF(COUNTIF(Invoices!AC:AD,A1367)&lt;&gt;0,SUMIF(Invoices!AC:AD,A1367,Invoices!AD:AD)/COUNTIF(Invoices!AC:AD,A1367),0),IF(COUNTIF(Invoices!AE:AF,A1367)&lt;&gt;0,IF(COUNTIF(Invoices!AE:AF,A1367)&lt;&gt;0,SUMIF(Invoices!AE:AF,A1367,Invoices!AF:AF)/COUNTIF(Invoices!AE:AF,A1367),0),IF(COUNTIF(Invoices!AG:AH,A1367)&lt;&gt;0,IF(COUNTIF(Invoices!AG:AH,A1367)&lt;&gt;0,SUMIF(Invoices!AG:AH,A1367,Invoices!AH:AH)/COUNTIF(Invoices!AG:AH,A1367),0),IF(COUNTIF(Invoices!AI:AJ,A1367)&lt;&gt;0,IF(COUNTIF(Invoices!AI:AJ,A1367)&lt;&gt;0,SUMIF(Invoices!AI:AJ,A1367,Invoices!AJ:AJ)/COUNTIF(Invoices!AI:AJ,A1367),0),IF(COUNTIF(Invoices!AK:AL,A1367)&lt;&gt;0,IF(COUNTIF(Invoices!AK:AL,A1367)&lt;&gt;0,SUMIF(Invoices!AK:AL,A1367,Invoices!AL:AL)/COUNTIF(Invoices!AK:AL,A1367),0),IF(COUNTIF(Invoices!AM:AN,A1367)&lt;&gt;0,IF(COUNTIF(Invoices!AM:AN,A1367)&lt;&gt;0,SUMIF(Invoices!AM:AN,A1367,Invoices!AN:AN)/COUNTIF(Invoices!AM:AN,A1367),0),"Not Available")))))))))))))))</f>
        <v>0.99</v>
      </c>
    </row>
    <row r="1368" spans="1:5" ht="13" x14ac:dyDescent="0.15">
      <c r="A1368" s="6" t="s">
        <v>2624</v>
      </c>
      <c r="B1368" s="6" t="s">
        <v>1423</v>
      </c>
      <c r="C1368" s="6" t="s">
        <v>875</v>
      </c>
      <c r="D1368" s="6" t="s">
        <v>875</v>
      </c>
      <c r="E1368">
        <f ca="1">IF(COUNTIF(Invoices!K:L,A1368)&lt;&gt;0,IF(COUNTIF(Invoices!K:L,A1368)&lt;&gt;0,SUMIF(Invoices!K:L,A1368,Invoices!L:L)/COUNTIF(Invoices!K:L,A1368),0),IF(COUNTIF(Invoices!M:N,A1368)&lt;&gt;0,IF(COUNTIF(Invoices!M:N,A1368)&lt;&gt;0,SUMIF(Invoices!M:N,A1368,Invoices!N:N)/COUNTIF(Invoices!M:N,A1368),0),IF(COUNTIF(Invoices!O:P,A1368)&lt;&gt;0,IF(COUNTIF(Invoices!O:P,A1368)&lt;&gt;0,SUMIF(Invoices!O:P,A1368,Invoices!P:P)/COUNTIF(Invoices!O:P,A1368),0),IF(COUNTIF(Invoices!Q:R,A1368)&lt;&gt;0,IF(COUNTIF(Invoices!Q:R,A1368)&lt;&gt;0,SUMIF(Invoices!Q:R,A1368,Invoices!R:R)/COUNTIF(Invoices!Q:R,A1368),0),IF(COUNTIF(Invoices!S:T,A1368)&lt;&gt;0,IF(COUNTIF(Invoices!S:T,A1368)&lt;&gt;0,SUMIF(Invoices!S:T,A1368,Invoices!T:T)/COUNTIF(Invoices!S:T,A1368),0),IF(COUNTIF(Invoices!U:V,A1368)&lt;&gt;0,IF(COUNTIF(Invoices!U:V,A1368)&lt;&gt;0,SUMIF(Invoices!U:V,A1368,Invoices!V:V)/COUNTIF(Invoices!U:V,A1368),0),IF(COUNTIF(Invoices!W:X,A1368)&lt;&gt;0,IF(COUNTIF(Invoices!W:X,A1368)&lt;&gt;0,SUMIF(Invoices!W:X,A1368,Invoices!X:X)/COUNTIF(Invoices!W:X,A1368),0),IF(COUNTIF(Invoices!Y:Z,A1368)&lt;&gt;0,IF(COUNTIF(Invoices!Y:Z,A1368)&lt;&gt;0,SUMIF(Invoices!Y:Z,A1368,Invoices!Z:Z)/COUNTIF(Invoices!Y:Z,A1368),0),IF(COUNTIF(Invoices!AA:AB,A1368)&lt;&gt;0,IF(COUNTIF(Invoices!AA:AB,A1368)&lt;&gt;0,SUMIF(Invoices!AA:AB,A1368,Invoices!AB:AB)/COUNTIF(Invoices!AA:AB,A1368),0),IF(COUNTIF(Invoices!AC:AD,A1368)&lt;&gt;0,IF(COUNTIF(Invoices!AC:AD,A1368)&lt;&gt;0,SUMIF(Invoices!AC:AD,A1368,Invoices!AD:AD)/COUNTIF(Invoices!AC:AD,A1368),0),IF(COUNTIF(Invoices!AE:AF,A1368)&lt;&gt;0,IF(COUNTIF(Invoices!AE:AF,A1368)&lt;&gt;0,SUMIF(Invoices!AE:AF,A1368,Invoices!AF:AF)/COUNTIF(Invoices!AE:AF,A1368),0),IF(COUNTIF(Invoices!AG:AH,A1368)&lt;&gt;0,IF(COUNTIF(Invoices!AG:AH,A1368)&lt;&gt;0,SUMIF(Invoices!AG:AH,A1368,Invoices!AH:AH)/COUNTIF(Invoices!AG:AH,A1368),0),IF(COUNTIF(Invoices!AI:AJ,A1368)&lt;&gt;0,IF(COUNTIF(Invoices!AI:AJ,A1368)&lt;&gt;0,SUMIF(Invoices!AI:AJ,A1368,Invoices!AJ:AJ)/COUNTIF(Invoices!AI:AJ,A1368),0),IF(COUNTIF(Invoices!AK:AL,A1368)&lt;&gt;0,IF(COUNTIF(Invoices!AK:AL,A1368)&lt;&gt;0,SUMIF(Invoices!AK:AL,A1368,Invoices!AL:AL)/COUNTIF(Invoices!AK:AL,A1368),0),IF(COUNTIF(Invoices!AM:AN,A1368)&lt;&gt;0,IF(COUNTIF(Invoices!AM:AN,A1368)&lt;&gt;0,SUMIF(Invoices!AM:AN,A1368,Invoices!AN:AN)/COUNTIF(Invoices!AM:AN,A1368),0),"Not Available")))))))))))))))</f>
        <v>0.99</v>
      </c>
    </row>
    <row r="1369" spans="1:5" ht="13" x14ac:dyDescent="0.15">
      <c r="A1369" s="6" t="s">
        <v>2625</v>
      </c>
      <c r="B1369" s="6" t="s">
        <v>1851</v>
      </c>
      <c r="C1369" s="6" t="s">
        <v>1659</v>
      </c>
      <c r="D1369" s="6" t="s">
        <v>681</v>
      </c>
      <c r="E1369">
        <f ca="1">IF(COUNTIF(Invoices!K:L,A1369)&lt;&gt;0,IF(COUNTIF(Invoices!K:L,A1369)&lt;&gt;0,SUMIF(Invoices!K:L,A1369,Invoices!L:L)/COUNTIF(Invoices!K:L,A1369),0),IF(COUNTIF(Invoices!M:N,A1369)&lt;&gt;0,IF(COUNTIF(Invoices!M:N,A1369)&lt;&gt;0,SUMIF(Invoices!M:N,A1369,Invoices!N:N)/COUNTIF(Invoices!M:N,A1369),0),IF(COUNTIF(Invoices!O:P,A1369)&lt;&gt;0,IF(COUNTIF(Invoices!O:P,A1369)&lt;&gt;0,SUMIF(Invoices!O:P,A1369,Invoices!P:P)/COUNTIF(Invoices!O:P,A1369),0),IF(COUNTIF(Invoices!Q:R,A1369)&lt;&gt;0,IF(COUNTIF(Invoices!Q:R,A1369)&lt;&gt;0,SUMIF(Invoices!Q:R,A1369,Invoices!R:R)/COUNTIF(Invoices!Q:R,A1369),0),IF(COUNTIF(Invoices!S:T,A1369)&lt;&gt;0,IF(COUNTIF(Invoices!S:T,A1369)&lt;&gt;0,SUMIF(Invoices!S:T,A1369,Invoices!T:T)/COUNTIF(Invoices!S:T,A1369),0),IF(COUNTIF(Invoices!U:V,A1369)&lt;&gt;0,IF(COUNTIF(Invoices!U:V,A1369)&lt;&gt;0,SUMIF(Invoices!U:V,A1369,Invoices!V:V)/COUNTIF(Invoices!U:V,A1369),0),IF(COUNTIF(Invoices!W:X,A1369)&lt;&gt;0,IF(COUNTIF(Invoices!W:X,A1369)&lt;&gt;0,SUMIF(Invoices!W:X,A1369,Invoices!X:X)/COUNTIF(Invoices!W:X,A1369),0),IF(COUNTIF(Invoices!Y:Z,A1369)&lt;&gt;0,IF(COUNTIF(Invoices!Y:Z,A1369)&lt;&gt;0,SUMIF(Invoices!Y:Z,A1369,Invoices!Z:Z)/COUNTIF(Invoices!Y:Z,A1369),0),IF(COUNTIF(Invoices!AA:AB,A1369)&lt;&gt;0,IF(COUNTIF(Invoices!AA:AB,A1369)&lt;&gt;0,SUMIF(Invoices!AA:AB,A1369,Invoices!AB:AB)/COUNTIF(Invoices!AA:AB,A1369),0),IF(COUNTIF(Invoices!AC:AD,A1369)&lt;&gt;0,IF(COUNTIF(Invoices!AC:AD,A1369)&lt;&gt;0,SUMIF(Invoices!AC:AD,A1369,Invoices!AD:AD)/COUNTIF(Invoices!AC:AD,A1369),0),IF(COUNTIF(Invoices!AE:AF,A1369)&lt;&gt;0,IF(COUNTIF(Invoices!AE:AF,A1369)&lt;&gt;0,SUMIF(Invoices!AE:AF,A1369,Invoices!AF:AF)/COUNTIF(Invoices!AE:AF,A1369),0),IF(COUNTIF(Invoices!AG:AH,A1369)&lt;&gt;0,IF(COUNTIF(Invoices!AG:AH,A1369)&lt;&gt;0,SUMIF(Invoices!AG:AH,A1369,Invoices!AH:AH)/COUNTIF(Invoices!AG:AH,A1369),0),IF(COUNTIF(Invoices!AI:AJ,A1369)&lt;&gt;0,IF(COUNTIF(Invoices!AI:AJ,A1369)&lt;&gt;0,SUMIF(Invoices!AI:AJ,A1369,Invoices!AJ:AJ)/COUNTIF(Invoices!AI:AJ,A1369),0),IF(COUNTIF(Invoices!AK:AL,A1369)&lt;&gt;0,IF(COUNTIF(Invoices!AK:AL,A1369)&lt;&gt;0,SUMIF(Invoices!AK:AL,A1369,Invoices!AL:AL)/COUNTIF(Invoices!AK:AL,A1369),0),IF(COUNTIF(Invoices!AM:AN,A1369)&lt;&gt;0,IF(COUNTIF(Invoices!AM:AN,A1369)&lt;&gt;0,SUMIF(Invoices!AM:AN,A1369,Invoices!AN:AN)/COUNTIF(Invoices!AM:AN,A1369),0),"Not Available")))))))))))))))</f>
        <v>0.99</v>
      </c>
    </row>
    <row r="1370" spans="1:5" ht="13" x14ac:dyDescent="0.15">
      <c r="A1370" s="6" t="s">
        <v>2626</v>
      </c>
      <c r="B1370" s="6" t="s">
        <v>2627</v>
      </c>
      <c r="C1370" s="6" t="s">
        <v>1144</v>
      </c>
      <c r="D1370" s="6" t="s">
        <v>559</v>
      </c>
      <c r="E1370" t="str">
        <f>IF(COUNTIF(Invoices!K:L,A1370)&lt;&gt;0,IF(COUNTIF(Invoices!K:L,A1370)&lt;&gt;0,SUMIF(Invoices!K:L,A1370,Invoices!L:L)/COUNTIF(Invoices!K:L,A1370),0),IF(COUNTIF(Invoices!M:N,A1370)&lt;&gt;0,IF(COUNTIF(Invoices!M:N,A1370)&lt;&gt;0,SUMIF(Invoices!M:N,A1370,Invoices!N:N)/COUNTIF(Invoices!M:N,A1370),0),IF(COUNTIF(Invoices!O:P,A1370)&lt;&gt;0,IF(COUNTIF(Invoices!O:P,A1370)&lt;&gt;0,SUMIF(Invoices!O:P,A1370,Invoices!P:P)/COUNTIF(Invoices!O:P,A1370),0),IF(COUNTIF(Invoices!Q:R,A1370)&lt;&gt;0,IF(COUNTIF(Invoices!Q:R,A1370)&lt;&gt;0,SUMIF(Invoices!Q:R,A1370,Invoices!R:R)/COUNTIF(Invoices!Q:R,A1370),0),IF(COUNTIF(Invoices!S:T,A1370)&lt;&gt;0,IF(COUNTIF(Invoices!S:T,A1370)&lt;&gt;0,SUMIF(Invoices!S:T,A1370,Invoices!T:T)/COUNTIF(Invoices!S:T,A1370),0),IF(COUNTIF(Invoices!U:V,A1370)&lt;&gt;0,IF(COUNTIF(Invoices!U:V,A1370)&lt;&gt;0,SUMIF(Invoices!U:V,A1370,Invoices!V:V)/COUNTIF(Invoices!U:V,A1370),0),IF(COUNTIF(Invoices!W:X,A1370)&lt;&gt;0,IF(COUNTIF(Invoices!W:X,A1370)&lt;&gt;0,SUMIF(Invoices!W:X,A1370,Invoices!X:X)/COUNTIF(Invoices!W:X,A1370),0),IF(COUNTIF(Invoices!Y:Z,A1370)&lt;&gt;0,IF(COUNTIF(Invoices!Y:Z,A1370)&lt;&gt;0,SUMIF(Invoices!Y:Z,A1370,Invoices!Z:Z)/COUNTIF(Invoices!Y:Z,A1370),0),IF(COUNTIF(Invoices!AA:AB,A1370)&lt;&gt;0,IF(COUNTIF(Invoices!AA:AB,A1370)&lt;&gt;0,SUMIF(Invoices!AA:AB,A1370,Invoices!AB:AB)/COUNTIF(Invoices!AA:AB,A1370),0),IF(COUNTIF(Invoices!AC:AD,A1370)&lt;&gt;0,IF(COUNTIF(Invoices!AC:AD,A1370)&lt;&gt;0,SUMIF(Invoices!AC:AD,A1370,Invoices!AD:AD)/COUNTIF(Invoices!AC:AD,A1370),0),IF(COUNTIF(Invoices!AE:AF,A1370)&lt;&gt;0,IF(COUNTIF(Invoices!AE:AF,A1370)&lt;&gt;0,SUMIF(Invoices!AE:AF,A1370,Invoices!AF:AF)/COUNTIF(Invoices!AE:AF,A1370),0),IF(COUNTIF(Invoices!AG:AH,A1370)&lt;&gt;0,IF(COUNTIF(Invoices!AG:AH,A1370)&lt;&gt;0,SUMIF(Invoices!AG:AH,A1370,Invoices!AH:AH)/COUNTIF(Invoices!AG:AH,A1370),0),IF(COUNTIF(Invoices!AI:AJ,A1370)&lt;&gt;0,IF(COUNTIF(Invoices!AI:AJ,A1370)&lt;&gt;0,SUMIF(Invoices!AI:AJ,A1370,Invoices!AJ:AJ)/COUNTIF(Invoices!AI:AJ,A1370),0),IF(COUNTIF(Invoices!AK:AL,A1370)&lt;&gt;0,IF(COUNTIF(Invoices!AK:AL,A1370)&lt;&gt;0,SUMIF(Invoices!AK:AL,A1370,Invoices!AL:AL)/COUNTIF(Invoices!AK:AL,A1370),0),IF(COUNTIF(Invoices!AM:AN,A1370)&lt;&gt;0,IF(COUNTIF(Invoices!AM:AN,A1370)&lt;&gt;0,SUMIF(Invoices!AM:AN,A1370,Invoices!AN:AN)/COUNTIF(Invoices!AM:AN,A1370),0),"Not Available")))))))))))))))</f>
        <v>Not Available</v>
      </c>
    </row>
    <row r="1371" spans="1:5" ht="13" x14ac:dyDescent="0.15">
      <c r="A1371" s="6" t="s">
        <v>2628</v>
      </c>
      <c r="B1371" s="6" t="s">
        <v>1208</v>
      </c>
      <c r="C1371" s="6" t="s">
        <v>2353</v>
      </c>
      <c r="D1371" s="6" t="s">
        <v>1210</v>
      </c>
      <c r="E1371">
        <f ca="1">IF(COUNTIF(Invoices!K:L,A1371)&lt;&gt;0,IF(COUNTIF(Invoices!K:L,A1371)&lt;&gt;0,SUMIF(Invoices!K:L,A1371,Invoices!L:L)/COUNTIF(Invoices!K:L,A1371),0),IF(COUNTIF(Invoices!M:N,A1371)&lt;&gt;0,IF(COUNTIF(Invoices!M:N,A1371)&lt;&gt;0,SUMIF(Invoices!M:N,A1371,Invoices!N:N)/COUNTIF(Invoices!M:N,A1371),0),IF(COUNTIF(Invoices!O:P,A1371)&lt;&gt;0,IF(COUNTIF(Invoices!O:P,A1371)&lt;&gt;0,SUMIF(Invoices!O:P,A1371,Invoices!P:P)/COUNTIF(Invoices!O:P,A1371),0),IF(COUNTIF(Invoices!Q:R,A1371)&lt;&gt;0,IF(COUNTIF(Invoices!Q:R,A1371)&lt;&gt;0,SUMIF(Invoices!Q:R,A1371,Invoices!R:R)/COUNTIF(Invoices!Q:R,A1371),0),IF(COUNTIF(Invoices!S:T,A1371)&lt;&gt;0,IF(COUNTIF(Invoices!S:T,A1371)&lt;&gt;0,SUMIF(Invoices!S:T,A1371,Invoices!T:T)/COUNTIF(Invoices!S:T,A1371),0),IF(COUNTIF(Invoices!U:V,A1371)&lt;&gt;0,IF(COUNTIF(Invoices!U:V,A1371)&lt;&gt;0,SUMIF(Invoices!U:V,A1371,Invoices!V:V)/COUNTIF(Invoices!U:V,A1371),0),IF(COUNTIF(Invoices!W:X,A1371)&lt;&gt;0,IF(COUNTIF(Invoices!W:X,A1371)&lt;&gt;0,SUMIF(Invoices!W:X,A1371,Invoices!X:X)/COUNTIF(Invoices!W:X,A1371),0),IF(COUNTIF(Invoices!Y:Z,A1371)&lt;&gt;0,IF(COUNTIF(Invoices!Y:Z,A1371)&lt;&gt;0,SUMIF(Invoices!Y:Z,A1371,Invoices!Z:Z)/COUNTIF(Invoices!Y:Z,A1371),0),IF(COUNTIF(Invoices!AA:AB,A1371)&lt;&gt;0,IF(COUNTIF(Invoices!AA:AB,A1371)&lt;&gt;0,SUMIF(Invoices!AA:AB,A1371,Invoices!AB:AB)/COUNTIF(Invoices!AA:AB,A1371),0),IF(COUNTIF(Invoices!AC:AD,A1371)&lt;&gt;0,IF(COUNTIF(Invoices!AC:AD,A1371)&lt;&gt;0,SUMIF(Invoices!AC:AD,A1371,Invoices!AD:AD)/COUNTIF(Invoices!AC:AD,A1371),0),IF(COUNTIF(Invoices!AE:AF,A1371)&lt;&gt;0,IF(COUNTIF(Invoices!AE:AF,A1371)&lt;&gt;0,SUMIF(Invoices!AE:AF,A1371,Invoices!AF:AF)/COUNTIF(Invoices!AE:AF,A1371),0),IF(COUNTIF(Invoices!AG:AH,A1371)&lt;&gt;0,IF(COUNTIF(Invoices!AG:AH,A1371)&lt;&gt;0,SUMIF(Invoices!AG:AH,A1371,Invoices!AH:AH)/COUNTIF(Invoices!AG:AH,A1371),0),IF(COUNTIF(Invoices!AI:AJ,A1371)&lt;&gt;0,IF(COUNTIF(Invoices!AI:AJ,A1371)&lt;&gt;0,SUMIF(Invoices!AI:AJ,A1371,Invoices!AJ:AJ)/COUNTIF(Invoices!AI:AJ,A1371),0),IF(COUNTIF(Invoices!AK:AL,A1371)&lt;&gt;0,IF(COUNTIF(Invoices!AK:AL,A1371)&lt;&gt;0,SUMIF(Invoices!AK:AL,A1371,Invoices!AL:AL)/COUNTIF(Invoices!AK:AL,A1371),0),IF(COUNTIF(Invoices!AM:AN,A1371)&lt;&gt;0,IF(COUNTIF(Invoices!AM:AN,A1371)&lt;&gt;0,SUMIF(Invoices!AM:AN,A1371,Invoices!AN:AN)/COUNTIF(Invoices!AM:AN,A1371),0),"Not Available")))))))))))))))</f>
        <v>0.99</v>
      </c>
    </row>
    <row r="1372" spans="1:5" ht="13" x14ac:dyDescent="0.15">
      <c r="A1372" s="6" t="s">
        <v>2629</v>
      </c>
      <c r="B1372" s="6" t="s">
        <v>2630</v>
      </c>
      <c r="C1372" s="6" t="s">
        <v>848</v>
      </c>
      <c r="D1372" s="6" t="s">
        <v>744</v>
      </c>
      <c r="E1372" t="str">
        <f>IF(COUNTIF(Invoices!K:L,A1372)&lt;&gt;0,IF(COUNTIF(Invoices!K:L,A1372)&lt;&gt;0,SUMIF(Invoices!K:L,A1372,Invoices!L:L)/COUNTIF(Invoices!K:L,A1372),0),IF(COUNTIF(Invoices!M:N,A1372)&lt;&gt;0,IF(COUNTIF(Invoices!M:N,A1372)&lt;&gt;0,SUMIF(Invoices!M:N,A1372,Invoices!N:N)/COUNTIF(Invoices!M:N,A1372),0),IF(COUNTIF(Invoices!O:P,A1372)&lt;&gt;0,IF(COUNTIF(Invoices!O:P,A1372)&lt;&gt;0,SUMIF(Invoices!O:P,A1372,Invoices!P:P)/COUNTIF(Invoices!O:P,A1372),0),IF(COUNTIF(Invoices!Q:R,A1372)&lt;&gt;0,IF(COUNTIF(Invoices!Q:R,A1372)&lt;&gt;0,SUMIF(Invoices!Q:R,A1372,Invoices!R:R)/COUNTIF(Invoices!Q:R,A1372),0),IF(COUNTIF(Invoices!S:T,A1372)&lt;&gt;0,IF(COUNTIF(Invoices!S:T,A1372)&lt;&gt;0,SUMIF(Invoices!S:T,A1372,Invoices!T:T)/COUNTIF(Invoices!S:T,A1372),0),IF(COUNTIF(Invoices!U:V,A1372)&lt;&gt;0,IF(COUNTIF(Invoices!U:V,A1372)&lt;&gt;0,SUMIF(Invoices!U:V,A1372,Invoices!V:V)/COUNTIF(Invoices!U:V,A1372),0),IF(COUNTIF(Invoices!W:X,A1372)&lt;&gt;0,IF(COUNTIF(Invoices!W:X,A1372)&lt;&gt;0,SUMIF(Invoices!W:X,A1372,Invoices!X:X)/COUNTIF(Invoices!W:X,A1372),0),IF(COUNTIF(Invoices!Y:Z,A1372)&lt;&gt;0,IF(COUNTIF(Invoices!Y:Z,A1372)&lt;&gt;0,SUMIF(Invoices!Y:Z,A1372,Invoices!Z:Z)/COUNTIF(Invoices!Y:Z,A1372),0),IF(COUNTIF(Invoices!AA:AB,A1372)&lt;&gt;0,IF(COUNTIF(Invoices!AA:AB,A1372)&lt;&gt;0,SUMIF(Invoices!AA:AB,A1372,Invoices!AB:AB)/COUNTIF(Invoices!AA:AB,A1372),0),IF(COUNTIF(Invoices!AC:AD,A1372)&lt;&gt;0,IF(COUNTIF(Invoices!AC:AD,A1372)&lt;&gt;0,SUMIF(Invoices!AC:AD,A1372,Invoices!AD:AD)/COUNTIF(Invoices!AC:AD,A1372),0),IF(COUNTIF(Invoices!AE:AF,A1372)&lt;&gt;0,IF(COUNTIF(Invoices!AE:AF,A1372)&lt;&gt;0,SUMIF(Invoices!AE:AF,A1372,Invoices!AF:AF)/COUNTIF(Invoices!AE:AF,A1372),0),IF(COUNTIF(Invoices!AG:AH,A1372)&lt;&gt;0,IF(COUNTIF(Invoices!AG:AH,A1372)&lt;&gt;0,SUMIF(Invoices!AG:AH,A1372,Invoices!AH:AH)/COUNTIF(Invoices!AG:AH,A1372),0),IF(COUNTIF(Invoices!AI:AJ,A1372)&lt;&gt;0,IF(COUNTIF(Invoices!AI:AJ,A1372)&lt;&gt;0,SUMIF(Invoices!AI:AJ,A1372,Invoices!AJ:AJ)/COUNTIF(Invoices!AI:AJ,A1372),0),IF(COUNTIF(Invoices!AK:AL,A1372)&lt;&gt;0,IF(COUNTIF(Invoices!AK:AL,A1372)&lt;&gt;0,SUMIF(Invoices!AK:AL,A1372,Invoices!AL:AL)/COUNTIF(Invoices!AK:AL,A1372),0),IF(COUNTIF(Invoices!AM:AN,A1372)&lt;&gt;0,IF(COUNTIF(Invoices!AM:AN,A1372)&lt;&gt;0,SUMIF(Invoices!AM:AN,A1372,Invoices!AN:AN)/COUNTIF(Invoices!AM:AN,A1372),0),"Not Available")))))))))))))))</f>
        <v>Not Available</v>
      </c>
    </row>
    <row r="1373" spans="1:5" ht="13" x14ac:dyDescent="0.15">
      <c r="A1373" s="6" t="s">
        <v>2631</v>
      </c>
      <c r="B1373" s="6" t="s">
        <v>1848</v>
      </c>
      <c r="C1373" s="6" t="s">
        <v>1583</v>
      </c>
      <c r="D1373" s="6" t="s">
        <v>1584</v>
      </c>
      <c r="E1373" t="str">
        <f>IF(COUNTIF(Invoices!K:L,A1373)&lt;&gt;0,IF(COUNTIF(Invoices!K:L,A1373)&lt;&gt;0,SUMIF(Invoices!K:L,A1373,Invoices!L:L)/COUNTIF(Invoices!K:L,A1373),0),IF(COUNTIF(Invoices!M:N,A1373)&lt;&gt;0,IF(COUNTIF(Invoices!M:N,A1373)&lt;&gt;0,SUMIF(Invoices!M:N,A1373,Invoices!N:N)/COUNTIF(Invoices!M:N,A1373),0),IF(COUNTIF(Invoices!O:P,A1373)&lt;&gt;0,IF(COUNTIF(Invoices!O:P,A1373)&lt;&gt;0,SUMIF(Invoices!O:P,A1373,Invoices!P:P)/COUNTIF(Invoices!O:P,A1373),0),IF(COUNTIF(Invoices!Q:R,A1373)&lt;&gt;0,IF(COUNTIF(Invoices!Q:R,A1373)&lt;&gt;0,SUMIF(Invoices!Q:R,A1373,Invoices!R:R)/COUNTIF(Invoices!Q:R,A1373),0),IF(COUNTIF(Invoices!S:T,A1373)&lt;&gt;0,IF(COUNTIF(Invoices!S:T,A1373)&lt;&gt;0,SUMIF(Invoices!S:T,A1373,Invoices!T:T)/COUNTIF(Invoices!S:T,A1373),0),IF(COUNTIF(Invoices!U:V,A1373)&lt;&gt;0,IF(COUNTIF(Invoices!U:V,A1373)&lt;&gt;0,SUMIF(Invoices!U:V,A1373,Invoices!V:V)/COUNTIF(Invoices!U:V,A1373),0),IF(COUNTIF(Invoices!W:X,A1373)&lt;&gt;0,IF(COUNTIF(Invoices!W:X,A1373)&lt;&gt;0,SUMIF(Invoices!W:X,A1373,Invoices!X:X)/COUNTIF(Invoices!W:X,A1373),0),IF(COUNTIF(Invoices!Y:Z,A1373)&lt;&gt;0,IF(COUNTIF(Invoices!Y:Z,A1373)&lt;&gt;0,SUMIF(Invoices!Y:Z,A1373,Invoices!Z:Z)/COUNTIF(Invoices!Y:Z,A1373),0),IF(COUNTIF(Invoices!AA:AB,A1373)&lt;&gt;0,IF(COUNTIF(Invoices!AA:AB,A1373)&lt;&gt;0,SUMIF(Invoices!AA:AB,A1373,Invoices!AB:AB)/COUNTIF(Invoices!AA:AB,A1373),0),IF(COUNTIF(Invoices!AC:AD,A1373)&lt;&gt;0,IF(COUNTIF(Invoices!AC:AD,A1373)&lt;&gt;0,SUMIF(Invoices!AC:AD,A1373,Invoices!AD:AD)/COUNTIF(Invoices!AC:AD,A1373),0),IF(COUNTIF(Invoices!AE:AF,A1373)&lt;&gt;0,IF(COUNTIF(Invoices!AE:AF,A1373)&lt;&gt;0,SUMIF(Invoices!AE:AF,A1373,Invoices!AF:AF)/COUNTIF(Invoices!AE:AF,A1373),0),IF(COUNTIF(Invoices!AG:AH,A1373)&lt;&gt;0,IF(COUNTIF(Invoices!AG:AH,A1373)&lt;&gt;0,SUMIF(Invoices!AG:AH,A1373,Invoices!AH:AH)/COUNTIF(Invoices!AG:AH,A1373),0),IF(COUNTIF(Invoices!AI:AJ,A1373)&lt;&gt;0,IF(COUNTIF(Invoices!AI:AJ,A1373)&lt;&gt;0,SUMIF(Invoices!AI:AJ,A1373,Invoices!AJ:AJ)/COUNTIF(Invoices!AI:AJ,A1373),0),IF(COUNTIF(Invoices!AK:AL,A1373)&lt;&gt;0,IF(COUNTIF(Invoices!AK:AL,A1373)&lt;&gt;0,SUMIF(Invoices!AK:AL,A1373,Invoices!AL:AL)/COUNTIF(Invoices!AK:AL,A1373),0),IF(COUNTIF(Invoices!AM:AN,A1373)&lt;&gt;0,IF(COUNTIF(Invoices!AM:AN,A1373)&lt;&gt;0,SUMIF(Invoices!AM:AN,A1373,Invoices!AN:AN)/COUNTIF(Invoices!AM:AN,A1373),0),"Not Available")))))))))))))))</f>
        <v>Not Available</v>
      </c>
    </row>
    <row r="1374" spans="1:5" ht="13" x14ac:dyDescent="0.15">
      <c r="A1374" s="6" t="s">
        <v>2632</v>
      </c>
      <c r="B1374" s="6" t="s">
        <v>908</v>
      </c>
      <c r="C1374" s="6" t="s">
        <v>897</v>
      </c>
      <c r="D1374" s="6" t="s">
        <v>562</v>
      </c>
      <c r="E1374">
        <f ca="1">IF(COUNTIF(Invoices!K:L,A1374)&lt;&gt;0,IF(COUNTIF(Invoices!K:L,A1374)&lt;&gt;0,SUMIF(Invoices!K:L,A1374,Invoices!L:L)/COUNTIF(Invoices!K:L,A1374),0),IF(COUNTIF(Invoices!M:N,A1374)&lt;&gt;0,IF(COUNTIF(Invoices!M:N,A1374)&lt;&gt;0,SUMIF(Invoices!M:N,A1374,Invoices!N:N)/COUNTIF(Invoices!M:N,A1374),0),IF(COUNTIF(Invoices!O:P,A1374)&lt;&gt;0,IF(COUNTIF(Invoices!O:P,A1374)&lt;&gt;0,SUMIF(Invoices!O:P,A1374,Invoices!P:P)/COUNTIF(Invoices!O:P,A1374),0),IF(COUNTIF(Invoices!Q:R,A1374)&lt;&gt;0,IF(COUNTIF(Invoices!Q:R,A1374)&lt;&gt;0,SUMIF(Invoices!Q:R,A1374,Invoices!R:R)/COUNTIF(Invoices!Q:R,A1374),0),IF(COUNTIF(Invoices!S:T,A1374)&lt;&gt;0,IF(COUNTIF(Invoices!S:T,A1374)&lt;&gt;0,SUMIF(Invoices!S:T,A1374,Invoices!T:T)/COUNTIF(Invoices!S:T,A1374),0),IF(COUNTIF(Invoices!U:V,A1374)&lt;&gt;0,IF(COUNTIF(Invoices!U:V,A1374)&lt;&gt;0,SUMIF(Invoices!U:V,A1374,Invoices!V:V)/COUNTIF(Invoices!U:V,A1374),0),IF(COUNTIF(Invoices!W:X,A1374)&lt;&gt;0,IF(COUNTIF(Invoices!W:X,A1374)&lt;&gt;0,SUMIF(Invoices!W:X,A1374,Invoices!X:X)/COUNTIF(Invoices!W:X,A1374),0),IF(COUNTIF(Invoices!Y:Z,A1374)&lt;&gt;0,IF(COUNTIF(Invoices!Y:Z,A1374)&lt;&gt;0,SUMIF(Invoices!Y:Z,A1374,Invoices!Z:Z)/COUNTIF(Invoices!Y:Z,A1374),0),IF(COUNTIF(Invoices!AA:AB,A1374)&lt;&gt;0,IF(COUNTIF(Invoices!AA:AB,A1374)&lt;&gt;0,SUMIF(Invoices!AA:AB,A1374,Invoices!AB:AB)/COUNTIF(Invoices!AA:AB,A1374),0),IF(COUNTIF(Invoices!AC:AD,A1374)&lt;&gt;0,IF(COUNTIF(Invoices!AC:AD,A1374)&lt;&gt;0,SUMIF(Invoices!AC:AD,A1374,Invoices!AD:AD)/COUNTIF(Invoices!AC:AD,A1374),0),IF(COUNTIF(Invoices!AE:AF,A1374)&lt;&gt;0,IF(COUNTIF(Invoices!AE:AF,A1374)&lt;&gt;0,SUMIF(Invoices!AE:AF,A1374,Invoices!AF:AF)/COUNTIF(Invoices!AE:AF,A1374),0),IF(COUNTIF(Invoices!AG:AH,A1374)&lt;&gt;0,IF(COUNTIF(Invoices!AG:AH,A1374)&lt;&gt;0,SUMIF(Invoices!AG:AH,A1374,Invoices!AH:AH)/COUNTIF(Invoices!AG:AH,A1374),0),IF(COUNTIF(Invoices!AI:AJ,A1374)&lt;&gt;0,IF(COUNTIF(Invoices!AI:AJ,A1374)&lt;&gt;0,SUMIF(Invoices!AI:AJ,A1374,Invoices!AJ:AJ)/COUNTIF(Invoices!AI:AJ,A1374),0),IF(COUNTIF(Invoices!AK:AL,A1374)&lt;&gt;0,IF(COUNTIF(Invoices!AK:AL,A1374)&lt;&gt;0,SUMIF(Invoices!AK:AL,A1374,Invoices!AL:AL)/COUNTIF(Invoices!AK:AL,A1374),0),IF(COUNTIF(Invoices!AM:AN,A1374)&lt;&gt;0,IF(COUNTIF(Invoices!AM:AN,A1374)&lt;&gt;0,SUMIF(Invoices!AM:AN,A1374,Invoices!AN:AN)/COUNTIF(Invoices!AM:AN,A1374),0),"Not Available")))))))))))))))</f>
        <v>0.99</v>
      </c>
    </row>
    <row r="1375" spans="1:5" ht="13" x14ac:dyDescent="0.15">
      <c r="A1375" s="6" t="s">
        <v>2633</v>
      </c>
      <c r="B1375" s="6" t="s">
        <v>562</v>
      </c>
      <c r="C1375" s="6" t="s">
        <v>910</v>
      </c>
      <c r="D1375" s="6" t="s">
        <v>562</v>
      </c>
      <c r="E1375">
        <f ca="1">IF(COUNTIF(Invoices!K:L,A1375)&lt;&gt;0,IF(COUNTIF(Invoices!K:L,A1375)&lt;&gt;0,SUMIF(Invoices!K:L,A1375,Invoices!L:L)/COUNTIF(Invoices!K:L,A1375),0),IF(COUNTIF(Invoices!M:N,A1375)&lt;&gt;0,IF(COUNTIF(Invoices!M:N,A1375)&lt;&gt;0,SUMIF(Invoices!M:N,A1375,Invoices!N:N)/COUNTIF(Invoices!M:N,A1375),0),IF(COUNTIF(Invoices!O:P,A1375)&lt;&gt;0,IF(COUNTIF(Invoices!O:P,A1375)&lt;&gt;0,SUMIF(Invoices!O:P,A1375,Invoices!P:P)/COUNTIF(Invoices!O:P,A1375),0),IF(COUNTIF(Invoices!Q:R,A1375)&lt;&gt;0,IF(COUNTIF(Invoices!Q:R,A1375)&lt;&gt;0,SUMIF(Invoices!Q:R,A1375,Invoices!R:R)/COUNTIF(Invoices!Q:R,A1375),0),IF(COUNTIF(Invoices!S:T,A1375)&lt;&gt;0,IF(COUNTIF(Invoices!S:T,A1375)&lt;&gt;0,SUMIF(Invoices!S:T,A1375,Invoices!T:T)/COUNTIF(Invoices!S:T,A1375),0),IF(COUNTIF(Invoices!U:V,A1375)&lt;&gt;0,IF(COUNTIF(Invoices!U:V,A1375)&lt;&gt;0,SUMIF(Invoices!U:V,A1375,Invoices!V:V)/COUNTIF(Invoices!U:V,A1375),0),IF(COUNTIF(Invoices!W:X,A1375)&lt;&gt;0,IF(COUNTIF(Invoices!W:X,A1375)&lt;&gt;0,SUMIF(Invoices!W:X,A1375,Invoices!X:X)/COUNTIF(Invoices!W:X,A1375),0),IF(COUNTIF(Invoices!Y:Z,A1375)&lt;&gt;0,IF(COUNTIF(Invoices!Y:Z,A1375)&lt;&gt;0,SUMIF(Invoices!Y:Z,A1375,Invoices!Z:Z)/COUNTIF(Invoices!Y:Z,A1375),0),IF(COUNTIF(Invoices!AA:AB,A1375)&lt;&gt;0,IF(COUNTIF(Invoices!AA:AB,A1375)&lt;&gt;0,SUMIF(Invoices!AA:AB,A1375,Invoices!AB:AB)/COUNTIF(Invoices!AA:AB,A1375),0),IF(COUNTIF(Invoices!AC:AD,A1375)&lt;&gt;0,IF(COUNTIF(Invoices!AC:AD,A1375)&lt;&gt;0,SUMIF(Invoices!AC:AD,A1375,Invoices!AD:AD)/COUNTIF(Invoices!AC:AD,A1375),0),IF(COUNTIF(Invoices!AE:AF,A1375)&lt;&gt;0,IF(COUNTIF(Invoices!AE:AF,A1375)&lt;&gt;0,SUMIF(Invoices!AE:AF,A1375,Invoices!AF:AF)/COUNTIF(Invoices!AE:AF,A1375),0),IF(COUNTIF(Invoices!AG:AH,A1375)&lt;&gt;0,IF(COUNTIF(Invoices!AG:AH,A1375)&lt;&gt;0,SUMIF(Invoices!AG:AH,A1375,Invoices!AH:AH)/COUNTIF(Invoices!AG:AH,A1375),0),IF(COUNTIF(Invoices!AI:AJ,A1375)&lt;&gt;0,IF(COUNTIF(Invoices!AI:AJ,A1375)&lt;&gt;0,SUMIF(Invoices!AI:AJ,A1375,Invoices!AJ:AJ)/COUNTIF(Invoices!AI:AJ,A1375),0),IF(COUNTIF(Invoices!AK:AL,A1375)&lt;&gt;0,IF(COUNTIF(Invoices!AK:AL,A1375)&lt;&gt;0,SUMIF(Invoices!AK:AL,A1375,Invoices!AL:AL)/COUNTIF(Invoices!AK:AL,A1375),0),IF(COUNTIF(Invoices!AM:AN,A1375)&lt;&gt;0,IF(COUNTIF(Invoices!AM:AN,A1375)&lt;&gt;0,SUMIF(Invoices!AM:AN,A1375,Invoices!AN:AN)/COUNTIF(Invoices!AM:AN,A1375),0),"Not Available")))))))))))))))</f>
        <v>0.99</v>
      </c>
    </row>
    <row r="1376" spans="1:5" ht="13" x14ac:dyDescent="0.15">
      <c r="A1376" s="6" t="s">
        <v>2634</v>
      </c>
      <c r="B1376" s="6" t="s">
        <v>1306</v>
      </c>
      <c r="C1376" s="6" t="s">
        <v>629</v>
      </c>
      <c r="D1376" s="6" t="s">
        <v>630</v>
      </c>
      <c r="E1376">
        <f ca="1">IF(COUNTIF(Invoices!K:L,A1376)&lt;&gt;0,IF(COUNTIF(Invoices!K:L,A1376)&lt;&gt;0,SUMIF(Invoices!K:L,A1376,Invoices!L:L)/COUNTIF(Invoices!K:L,A1376),0),IF(COUNTIF(Invoices!M:N,A1376)&lt;&gt;0,IF(COUNTIF(Invoices!M:N,A1376)&lt;&gt;0,SUMIF(Invoices!M:N,A1376,Invoices!N:N)/COUNTIF(Invoices!M:N,A1376),0),IF(COUNTIF(Invoices!O:P,A1376)&lt;&gt;0,IF(COUNTIF(Invoices!O:P,A1376)&lt;&gt;0,SUMIF(Invoices!O:P,A1376,Invoices!P:P)/COUNTIF(Invoices!O:P,A1376),0),IF(COUNTIF(Invoices!Q:R,A1376)&lt;&gt;0,IF(COUNTIF(Invoices!Q:R,A1376)&lt;&gt;0,SUMIF(Invoices!Q:R,A1376,Invoices!R:R)/COUNTIF(Invoices!Q:R,A1376),0),IF(COUNTIF(Invoices!S:T,A1376)&lt;&gt;0,IF(COUNTIF(Invoices!S:T,A1376)&lt;&gt;0,SUMIF(Invoices!S:T,A1376,Invoices!T:T)/COUNTIF(Invoices!S:T,A1376),0),IF(COUNTIF(Invoices!U:V,A1376)&lt;&gt;0,IF(COUNTIF(Invoices!U:V,A1376)&lt;&gt;0,SUMIF(Invoices!U:V,A1376,Invoices!V:V)/COUNTIF(Invoices!U:V,A1376),0),IF(COUNTIF(Invoices!W:X,A1376)&lt;&gt;0,IF(COUNTIF(Invoices!W:X,A1376)&lt;&gt;0,SUMIF(Invoices!W:X,A1376,Invoices!X:X)/COUNTIF(Invoices!W:X,A1376),0),IF(COUNTIF(Invoices!Y:Z,A1376)&lt;&gt;0,IF(COUNTIF(Invoices!Y:Z,A1376)&lt;&gt;0,SUMIF(Invoices!Y:Z,A1376,Invoices!Z:Z)/COUNTIF(Invoices!Y:Z,A1376),0),IF(COUNTIF(Invoices!AA:AB,A1376)&lt;&gt;0,IF(COUNTIF(Invoices!AA:AB,A1376)&lt;&gt;0,SUMIF(Invoices!AA:AB,A1376,Invoices!AB:AB)/COUNTIF(Invoices!AA:AB,A1376),0),IF(COUNTIF(Invoices!AC:AD,A1376)&lt;&gt;0,IF(COUNTIF(Invoices!AC:AD,A1376)&lt;&gt;0,SUMIF(Invoices!AC:AD,A1376,Invoices!AD:AD)/COUNTIF(Invoices!AC:AD,A1376),0),IF(COUNTIF(Invoices!AE:AF,A1376)&lt;&gt;0,IF(COUNTIF(Invoices!AE:AF,A1376)&lt;&gt;0,SUMIF(Invoices!AE:AF,A1376,Invoices!AF:AF)/COUNTIF(Invoices!AE:AF,A1376),0),IF(COUNTIF(Invoices!AG:AH,A1376)&lt;&gt;0,IF(COUNTIF(Invoices!AG:AH,A1376)&lt;&gt;0,SUMIF(Invoices!AG:AH,A1376,Invoices!AH:AH)/COUNTIF(Invoices!AG:AH,A1376),0),IF(COUNTIF(Invoices!AI:AJ,A1376)&lt;&gt;0,IF(COUNTIF(Invoices!AI:AJ,A1376)&lt;&gt;0,SUMIF(Invoices!AI:AJ,A1376,Invoices!AJ:AJ)/COUNTIF(Invoices!AI:AJ,A1376),0),IF(COUNTIF(Invoices!AK:AL,A1376)&lt;&gt;0,IF(COUNTIF(Invoices!AK:AL,A1376)&lt;&gt;0,SUMIF(Invoices!AK:AL,A1376,Invoices!AL:AL)/COUNTIF(Invoices!AK:AL,A1376),0),IF(COUNTIF(Invoices!AM:AN,A1376)&lt;&gt;0,IF(COUNTIF(Invoices!AM:AN,A1376)&lt;&gt;0,SUMIF(Invoices!AM:AN,A1376,Invoices!AN:AN)/COUNTIF(Invoices!AM:AN,A1376),0),"Not Available")))))))))))))))</f>
        <v>0.99</v>
      </c>
    </row>
    <row r="1377" spans="1:5" ht="13" x14ac:dyDescent="0.15">
      <c r="A1377" s="6" t="s">
        <v>2635</v>
      </c>
      <c r="B1377" s="6" t="s">
        <v>714</v>
      </c>
      <c r="C1377" s="6" t="s">
        <v>713</v>
      </c>
      <c r="D1377" s="6" t="s">
        <v>714</v>
      </c>
      <c r="E1377">
        <f ca="1">IF(COUNTIF(Invoices!K:L,A1377)&lt;&gt;0,IF(COUNTIF(Invoices!K:L,A1377)&lt;&gt;0,SUMIF(Invoices!K:L,A1377,Invoices!L:L)/COUNTIF(Invoices!K:L,A1377),0),IF(COUNTIF(Invoices!M:N,A1377)&lt;&gt;0,IF(COUNTIF(Invoices!M:N,A1377)&lt;&gt;0,SUMIF(Invoices!M:N,A1377,Invoices!N:N)/COUNTIF(Invoices!M:N,A1377),0),IF(COUNTIF(Invoices!O:P,A1377)&lt;&gt;0,IF(COUNTIF(Invoices!O:P,A1377)&lt;&gt;0,SUMIF(Invoices!O:P,A1377,Invoices!P:P)/COUNTIF(Invoices!O:P,A1377),0),IF(COUNTIF(Invoices!Q:R,A1377)&lt;&gt;0,IF(COUNTIF(Invoices!Q:R,A1377)&lt;&gt;0,SUMIF(Invoices!Q:R,A1377,Invoices!R:R)/COUNTIF(Invoices!Q:R,A1377),0),IF(COUNTIF(Invoices!S:T,A1377)&lt;&gt;0,IF(COUNTIF(Invoices!S:T,A1377)&lt;&gt;0,SUMIF(Invoices!S:T,A1377,Invoices!T:T)/COUNTIF(Invoices!S:T,A1377),0),IF(COUNTIF(Invoices!U:V,A1377)&lt;&gt;0,IF(COUNTIF(Invoices!U:V,A1377)&lt;&gt;0,SUMIF(Invoices!U:V,A1377,Invoices!V:V)/COUNTIF(Invoices!U:V,A1377),0),IF(COUNTIF(Invoices!W:X,A1377)&lt;&gt;0,IF(COUNTIF(Invoices!W:X,A1377)&lt;&gt;0,SUMIF(Invoices!W:X,A1377,Invoices!X:X)/COUNTIF(Invoices!W:X,A1377),0),IF(COUNTIF(Invoices!Y:Z,A1377)&lt;&gt;0,IF(COUNTIF(Invoices!Y:Z,A1377)&lt;&gt;0,SUMIF(Invoices!Y:Z,A1377,Invoices!Z:Z)/COUNTIF(Invoices!Y:Z,A1377),0),IF(COUNTIF(Invoices!AA:AB,A1377)&lt;&gt;0,IF(COUNTIF(Invoices!AA:AB,A1377)&lt;&gt;0,SUMIF(Invoices!AA:AB,A1377,Invoices!AB:AB)/COUNTIF(Invoices!AA:AB,A1377),0),IF(COUNTIF(Invoices!AC:AD,A1377)&lt;&gt;0,IF(COUNTIF(Invoices!AC:AD,A1377)&lt;&gt;0,SUMIF(Invoices!AC:AD,A1377,Invoices!AD:AD)/COUNTIF(Invoices!AC:AD,A1377),0),IF(COUNTIF(Invoices!AE:AF,A1377)&lt;&gt;0,IF(COUNTIF(Invoices!AE:AF,A1377)&lt;&gt;0,SUMIF(Invoices!AE:AF,A1377,Invoices!AF:AF)/COUNTIF(Invoices!AE:AF,A1377),0),IF(COUNTIF(Invoices!AG:AH,A1377)&lt;&gt;0,IF(COUNTIF(Invoices!AG:AH,A1377)&lt;&gt;0,SUMIF(Invoices!AG:AH,A1377,Invoices!AH:AH)/COUNTIF(Invoices!AG:AH,A1377),0),IF(COUNTIF(Invoices!AI:AJ,A1377)&lt;&gt;0,IF(COUNTIF(Invoices!AI:AJ,A1377)&lt;&gt;0,SUMIF(Invoices!AI:AJ,A1377,Invoices!AJ:AJ)/COUNTIF(Invoices!AI:AJ,A1377),0),IF(COUNTIF(Invoices!AK:AL,A1377)&lt;&gt;0,IF(COUNTIF(Invoices!AK:AL,A1377)&lt;&gt;0,SUMIF(Invoices!AK:AL,A1377,Invoices!AL:AL)/COUNTIF(Invoices!AK:AL,A1377),0),IF(COUNTIF(Invoices!AM:AN,A1377)&lt;&gt;0,IF(COUNTIF(Invoices!AM:AN,A1377)&lt;&gt;0,SUMIF(Invoices!AM:AN,A1377,Invoices!AN:AN)/COUNTIF(Invoices!AM:AN,A1377),0),"Not Available")))))))))))))))</f>
        <v>0.99</v>
      </c>
    </row>
    <row r="1378" spans="1:5" ht="13" x14ac:dyDescent="0.15">
      <c r="A1378" s="6" t="s">
        <v>2636</v>
      </c>
      <c r="B1378" s="6" t="s">
        <v>2637</v>
      </c>
      <c r="C1378" s="6" t="s">
        <v>713</v>
      </c>
      <c r="D1378" s="6" t="s">
        <v>714</v>
      </c>
      <c r="E1378">
        <f ca="1">IF(COUNTIF(Invoices!K:L,A1378)&lt;&gt;0,IF(COUNTIF(Invoices!K:L,A1378)&lt;&gt;0,SUMIF(Invoices!K:L,A1378,Invoices!L:L)/COUNTIF(Invoices!K:L,A1378),0),IF(COUNTIF(Invoices!M:N,A1378)&lt;&gt;0,IF(COUNTIF(Invoices!M:N,A1378)&lt;&gt;0,SUMIF(Invoices!M:N,A1378,Invoices!N:N)/COUNTIF(Invoices!M:N,A1378),0),IF(COUNTIF(Invoices!O:P,A1378)&lt;&gt;0,IF(COUNTIF(Invoices!O:P,A1378)&lt;&gt;0,SUMIF(Invoices!O:P,A1378,Invoices!P:P)/COUNTIF(Invoices!O:P,A1378),0),IF(COUNTIF(Invoices!Q:R,A1378)&lt;&gt;0,IF(COUNTIF(Invoices!Q:R,A1378)&lt;&gt;0,SUMIF(Invoices!Q:R,A1378,Invoices!R:R)/COUNTIF(Invoices!Q:R,A1378),0),IF(COUNTIF(Invoices!S:T,A1378)&lt;&gt;0,IF(COUNTIF(Invoices!S:T,A1378)&lt;&gt;0,SUMIF(Invoices!S:T,A1378,Invoices!T:T)/COUNTIF(Invoices!S:T,A1378),0),IF(COUNTIF(Invoices!U:V,A1378)&lt;&gt;0,IF(COUNTIF(Invoices!U:V,A1378)&lt;&gt;0,SUMIF(Invoices!U:V,A1378,Invoices!V:V)/COUNTIF(Invoices!U:V,A1378),0),IF(COUNTIF(Invoices!W:X,A1378)&lt;&gt;0,IF(COUNTIF(Invoices!W:X,A1378)&lt;&gt;0,SUMIF(Invoices!W:X,A1378,Invoices!X:X)/COUNTIF(Invoices!W:X,A1378),0),IF(COUNTIF(Invoices!Y:Z,A1378)&lt;&gt;0,IF(COUNTIF(Invoices!Y:Z,A1378)&lt;&gt;0,SUMIF(Invoices!Y:Z,A1378,Invoices!Z:Z)/COUNTIF(Invoices!Y:Z,A1378),0),IF(COUNTIF(Invoices!AA:AB,A1378)&lt;&gt;0,IF(COUNTIF(Invoices!AA:AB,A1378)&lt;&gt;0,SUMIF(Invoices!AA:AB,A1378,Invoices!AB:AB)/COUNTIF(Invoices!AA:AB,A1378),0),IF(COUNTIF(Invoices!AC:AD,A1378)&lt;&gt;0,IF(COUNTIF(Invoices!AC:AD,A1378)&lt;&gt;0,SUMIF(Invoices!AC:AD,A1378,Invoices!AD:AD)/COUNTIF(Invoices!AC:AD,A1378),0),IF(COUNTIF(Invoices!AE:AF,A1378)&lt;&gt;0,IF(COUNTIF(Invoices!AE:AF,A1378)&lt;&gt;0,SUMIF(Invoices!AE:AF,A1378,Invoices!AF:AF)/COUNTIF(Invoices!AE:AF,A1378),0),IF(COUNTIF(Invoices!AG:AH,A1378)&lt;&gt;0,IF(COUNTIF(Invoices!AG:AH,A1378)&lt;&gt;0,SUMIF(Invoices!AG:AH,A1378,Invoices!AH:AH)/COUNTIF(Invoices!AG:AH,A1378),0),IF(COUNTIF(Invoices!AI:AJ,A1378)&lt;&gt;0,IF(COUNTIF(Invoices!AI:AJ,A1378)&lt;&gt;0,SUMIF(Invoices!AI:AJ,A1378,Invoices!AJ:AJ)/COUNTIF(Invoices!AI:AJ,A1378),0),IF(COUNTIF(Invoices!AK:AL,A1378)&lt;&gt;0,IF(COUNTIF(Invoices!AK:AL,A1378)&lt;&gt;0,SUMIF(Invoices!AK:AL,A1378,Invoices!AL:AL)/COUNTIF(Invoices!AK:AL,A1378),0),IF(COUNTIF(Invoices!AM:AN,A1378)&lt;&gt;0,IF(COUNTIF(Invoices!AM:AN,A1378)&lt;&gt;0,SUMIF(Invoices!AM:AN,A1378,Invoices!AN:AN)/COUNTIF(Invoices!AM:AN,A1378),0),"Not Available")))))))))))))))</f>
        <v>0.99</v>
      </c>
    </row>
    <row r="1379" spans="1:5" ht="13" x14ac:dyDescent="0.15">
      <c r="A1379" s="6" t="s">
        <v>2638</v>
      </c>
      <c r="B1379" s="6" t="s">
        <v>2639</v>
      </c>
      <c r="C1379" s="6" t="s">
        <v>1265</v>
      </c>
      <c r="D1379" s="6" t="s">
        <v>630</v>
      </c>
      <c r="E1379">
        <f ca="1">IF(COUNTIF(Invoices!K:L,A1379)&lt;&gt;0,IF(COUNTIF(Invoices!K:L,A1379)&lt;&gt;0,SUMIF(Invoices!K:L,A1379,Invoices!L:L)/COUNTIF(Invoices!K:L,A1379),0),IF(COUNTIF(Invoices!M:N,A1379)&lt;&gt;0,IF(COUNTIF(Invoices!M:N,A1379)&lt;&gt;0,SUMIF(Invoices!M:N,A1379,Invoices!N:N)/COUNTIF(Invoices!M:N,A1379),0),IF(COUNTIF(Invoices!O:P,A1379)&lt;&gt;0,IF(COUNTIF(Invoices!O:P,A1379)&lt;&gt;0,SUMIF(Invoices!O:P,A1379,Invoices!P:P)/COUNTIF(Invoices!O:P,A1379),0),IF(COUNTIF(Invoices!Q:R,A1379)&lt;&gt;0,IF(COUNTIF(Invoices!Q:R,A1379)&lt;&gt;0,SUMIF(Invoices!Q:R,A1379,Invoices!R:R)/COUNTIF(Invoices!Q:R,A1379),0),IF(COUNTIF(Invoices!S:T,A1379)&lt;&gt;0,IF(COUNTIF(Invoices!S:T,A1379)&lt;&gt;0,SUMIF(Invoices!S:T,A1379,Invoices!T:T)/COUNTIF(Invoices!S:T,A1379),0),IF(COUNTIF(Invoices!U:V,A1379)&lt;&gt;0,IF(COUNTIF(Invoices!U:V,A1379)&lt;&gt;0,SUMIF(Invoices!U:V,A1379,Invoices!V:V)/COUNTIF(Invoices!U:V,A1379),0),IF(COUNTIF(Invoices!W:X,A1379)&lt;&gt;0,IF(COUNTIF(Invoices!W:X,A1379)&lt;&gt;0,SUMIF(Invoices!W:X,A1379,Invoices!X:X)/COUNTIF(Invoices!W:X,A1379),0),IF(COUNTIF(Invoices!Y:Z,A1379)&lt;&gt;0,IF(COUNTIF(Invoices!Y:Z,A1379)&lt;&gt;0,SUMIF(Invoices!Y:Z,A1379,Invoices!Z:Z)/COUNTIF(Invoices!Y:Z,A1379),0),IF(COUNTIF(Invoices!AA:AB,A1379)&lt;&gt;0,IF(COUNTIF(Invoices!AA:AB,A1379)&lt;&gt;0,SUMIF(Invoices!AA:AB,A1379,Invoices!AB:AB)/COUNTIF(Invoices!AA:AB,A1379),0),IF(COUNTIF(Invoices!AC:AD,A1379)&lt;&gt;0,IF(COUNTIF(Invoices!AC:AD,A1379)&lt;&gt;0,SUMIF(Invoices!AC:AD,A1379,Invoices!AD:AD)/COUNTIF(Invoices!AC:AD,A1379),0),IF(COUNTIF(Invoices!AE:AF,A1379)&lt;&gt;0,IF(COUNTIF(Invoices!AE:AF,A1379)&lt;&gt;0,SUMIF(Invoices!AE:AF,A1379,Invoices!AF:AF)/COUNTIF(Invoices!AE:AF,A1379),0),IF(COUNTIF(Invoices!AG:AH,A1379)&lt;&gt;0,IF(COUNTIF(Invoices!AG:AH,A1379)&lt;&gt;0,SUMIF(Invoices!AG:AH,A1379,Invoices!AH:AH)/COUNTIF(Invoices!AG:AH,A1379),0),IF(COUNTIF(Invoices!AI:AJ,A1379)&lt;&gt;0,IF(COUNTIF(Invoices!AI:AJ,A1379)&lt;&gt;0,SUMIF(Invoices!AI:AJ,A1379,Invoices!AJ:AJ)/COUNTIF(Invoices!AI:AJ,A1379),0),IF(COUNTIF(Invoices!AK:AL,A1379)&lt;&gt;0,IF(COUNTIF(Invoices!AK:AL,A1379)&lt;&gt;0,SUMIF(Invoices!AK:AL,A1379,Invoices!AL:AL)/COUNTIF(Invoices!AK:AL,A1379),0),IF(COUNTIF(Invoices!AM:AN,A1379)&lt;&gt;0,IF(COUNTIF(Invoices!AM:AN,A1379)&lt;&gt;0,SUMIF(Invoices!AM:AN,A1379,Invoices!AN:AN)/COUNTIF(Invoices!AM:AN,A1379),0),"Not Available")))))))))))))))</f>
        <v>0.99</v>
      </c>
    </row>
    <row r="1380" spans="1:5" ht="13" x14ac:dyDescent="0.15">
      <c r="A1380" s="6" t="s">
        <v>2640</v>
      </c>
      <c r="B1380" s="6" t="s">
        <v>562</v>
      </c>
      <c r="C1380" s="6" t="s">
        <v>910</v>
      </c>
      <c r="D1380" s="6" t="s">
        <v>562</v>
      </c>
      <c r="E1380" t="str">
        <f>IF(COUNTIF(Invoices!K:L,A1380)&lt;&gt;0,IF(COUNTIF(Invoices!K:L,A1380)&lt;&gt;0,SUMIF(Invoices!K:L,A1380,Invoices!L:L)/COUNTIF(Invoices!K:L,A1380),0),IF(COUNTIF(Invoices!M:N,A1380)&lt;&gt;0,IF(COUNTIF(Invoices!M:N,A1380)&lt;&gt;0,SUMIF(Invoices!M:N,A1380,Invoices!N:N)/COUNTIF(Invoices!M:N,A1380),0),IF(COUNTIF(Invoices!O:P,A1380)&lt;&gt;0,IF(COUNTIF(Invoices!O:P,A1380)&lt;&gt;0,SUMIF(Invoices!O:P,A1380,Invoices!P:P)/COUNTIF(Invoices!O:P,A1380),0),IF(COUNTIF(Invoices!Q:R,A1380)&lt;&gt;0,IF(COUNTIF(Invoices!Q:R,A1380)&lt;&gt;0,SUMIF(Invoices!Q:R,A1380,Invoices!R:R)/COUNTIF(Invoices!Q:R,A1380),0),IF(COUNTIF(Invoices!S:T,A1380)&lt;&gt;0,IF(COUNTIF(Invoices!S:T,A1380)&lt;&gt;0,SUMIF(Invoices!S:T,A1380,Invoices!T:T)/COUNTIF(Invoices!S:T,A1380),0),IF(COUNTIF(Invoices!U:V,A1380)&lt;&gt;0,IF(COUNTIF(Invoices!U:V,A1380)&lt;&gt;0,SUMIF(Invoices!U:V,A1380,Invoices!V:V)/COUNTIF(Invoices!U:V,A1380),0),IF(COUNTIF(Invoices!W:X,A1380)&lt;&gt;0,IF(COUNTIF(Invoices!W:X,A1380)&lt;&gt;0,SUMIF(Invoices!W:X,A1380,Invoices!X:X)/COUNTIF(Invoices!W:X,A1380),0),IF(COUNTIF(Invoices!Y:Z,A1380)&lt;&gt;0,IF(COUNTIF(Invoices!Y:Z,A1380)&lt;&gt;0,SUMIF(Invoices!Y:Z,A1380,Invoices!Z:Z)/COUNTIF(Invoices!Y:Z,A1380),0),IF(COUNTIF(Invoices!AA:AB,A1380)&lt;&gt;0,IF(COUNTIF(Invoices!AA:AB,A1380)&lt;&gt;0,SUMIF(Invoices!AA:AB,A1380,Invoices!AB:AB)/COUNTIF(Invoices!AA:AB,A1380),0),IF(COUNTIF(Invoices!AC:AD,A1380)&lt;&gt;0,IF(COUNTIF(Invoices!AC:AD,A1380)&lt;&gt;0,SUMIF(Invoices!AC:AD,A1380,Invoices!AD:AD)/COUNTIF(Invoices!AC:AD,A1380),0),IF(COUNTIF(Invoices!AE:AF,A1380)&lt;&gt;0,IF(COUNTIF(Invoices!AE:AF,A1380)&lt;&gt;0,SUMIF(Invoices!AE:AF,A1380,Invoices!AF:AF)/COUNTIF(Invoices!AE:AF,A1380),0),IF(COUNTIF(Invoices!AG:AH,A1380)&lt;&gt;0,IF(COUNTIF(Invoices!AG:AH,A1380)&lt;&gt;0,SUMIF(Invoices!AG:AH,A1380,Invoices!AH:AH)/COUNTIF(Invoices!AG:AH,A1380),0),IF(COUNTIF(Invoices!AI:AJ,A1380)&lt;&gt;0,IF(COUNTIF(Invoices!AI:AJ,A1380)&lt;&gt;0,SUMIF(Invoices!AI:AJ,A1380,Invoices!AJ:AJ)/COUNTIF(Invoices!AI:AJ,A1380),0),IF(COUNTIF(Invoices!AK:AL,A1380)&lt;&gt;0,IF(COUNTIF(Invoices!AK:AL,A1380)&lt;&gt;0,SUMIF(Invoices!AK:AL,A1380,Invoices!AL:AL)/COUNTIF(Invoices!AK:AL,A1380),0),IF(COUNTIF(Invoices!AM:AN,A1380)&lt;&gt;0,IF(COUNTIF(Invoices!AM:AN,A1380)&lt;&gt;0,SUMIF(Invoices!AM:AN,A1380,Invoices!AN:AN)/COUNTIF(Invoices!AM:AN,A1380),0),"Not Available")))))))))))))))</f>
        <v>Not Available</v>
      </c>
    </row>
    <row r="1381" spans="1:5" ht="13" x14ac:dyDescent="0.15">
      <c r="A1381" s="6" t="s">
        <v>2641</v>
      </c>
      <c r="B1381" s="6" t="s">
        <v>2642</v>
      </c>
      <c r="C1381" s="6" t="s">
        <v>792</v>
      </c>
      <c r="D1381" s="6" t="s">
        <v>793</v>
      </c>
      <c r="E1381" t="str">
        <f>IF(COUNTIF(Invoices!K:L,A1381)&lt;&gt;0,IF(COUNTIF(Invoices!K:L,A1381)&lt;&gt;0,SUMIF(Invoices!K:L,A1381,Invoices!L:L)/COUNTIF(Invoices!K:L,A1381),0),IF(COUNTIF(Invoices!M:N,A1381)&lt;&gt;0,IF(COUNTIF(Invoices!M:N,A1381)&lt;&gt;0,SUMIF(Invoices!M:N,A1381,Invoices!N:N)/COUNTIF(Invoices!M:N,A1381),0),IF(COUNTIF(Invoices!O:P,A1381)&lt;&gt;0,IF(COUNTIF(Invoices!O:P,A1381)&lt;&gt;0,SUMIF(Invoices!O:P,A1381,Invoices!P:P)/COUNTIF(Invoices!O:P,A1381),0),IF(COUNTIF(Invoices!Q:R,A1381)&lt;&gt;0,IF(COUNTIF(Invoices!Q:R,A1381)&lt;&gt;0,SUMIF(Invoices!Q:R,A1381,Invoices!R:R)/COUNTIF(Invoices!Q:R,A1381),0),IF(COUNTIF(Invoices!S:T,A1381)&lt;&gt;0,IF(COUNTIF(Invoices!S:T,A1381)&lt;&gt;0,SUMIF(Invoices!S:T,A1381,Invoices!T:T)/COUNTIF(Invoices!S:T,A1381),0),IF(COUNTIF(Invoices!U:V,A1381)&lt;&gt;0,IF(COUNTIF(Invoices!U:V,A1381)&lt;&gt;0,SUMIF(Invoices!U:V,A1381,Invoices!V:V)/COUNTIF(Invoices!U:V,A1381),0),IF(COUNTIF(Invoices!W:X,A1381)&lt;&gt;0,IF(COUNTIF(Invoices!W:X,A1381)&lt;&gt;0,SUMIF(Invoices!W:X,A1381,Invoices!X:X)/COUNTIF(Invoices!W:X,A1381),0),IF(COUNTIF(Invoices!Y:Z,A1381)&lt;&gt;0,IF(COUNTIF(Invoices!Y:Z,A1381)&lt;&gt;0,SUMIF(Invoices!Y:Z,A1381,Invoices!Z:Z)/COUNTIF(Invoices!Y:Z,A1381),0),IF(COUNTIF(Invoices!AA:AB,A1381)&lt;&gt;0,IF(COUNTIF(Invoices!AA:AB,A1381)&lt;&gt;0,SUMIF(Invoices!AA:AB,A1381,Invoices!AB:AB)/COUNTIF(Invoices!AA:AB,A1381),0),IF(COUNTIF(Invoices!AC:AD,A1381)&lt;&gt;0,IF(COUNTIF(Invoices!AC:AD,A1381)&lt;&gt;0,SUMIF(Invoices!AC:AD,A1381,Invoices!AD:AD)/COUNTIF(Invoices!AC:AD,A1381),0),IF(COUNTIF(Invoices!AE:AF,A1381)&lt;&gt;0,IF(COUNTIF(Invoices!AE:AF,A1381)&lt;&gt;0,SUMIF(Invoices!AE:AF,A1381,Invoices!AF:AF)/COUNTIF(Invoices!AE:AF,A1381),0),IF(COUNTIF(Invoices!AG:AH,A1381)&lt;&gt;0,IF(COUNTIF(Invoices!AG:AH,A1381)&lt;&gt;0,SUMIF(Invoices!AG:AH,A1381,Invoices!AH:AH)/COUNTIF(Invoices!AG:AH,A1381),0),IF(COUNTIF(Invoices!AI:AJ,A1381)&lt;&gt;0,IF(COUNTIF(Invoices!AI:AJ,A1381)&lt;&gt;0,SUMIF(Invoices!AI:AJ,A1381,Invoices!AJ:AJ)/COUNTIF(Invoices!AI:AJ,A1381),0),IF(COUNTIF(Invoices!AK:AL,A1381)&lt;&gt;0,IF(COUNTIF(Invoices!AK:AL,A1381)&lt;&gt;0,SUMIF(Invoices!AK:AL,A1381,Invoices!AL:AL)/COUNTIF(Invoices!AK:AL,A1381),0),IF(COUNTIF(Invoices!AM:AN,A1381)&lt;&gt;0,IF(COUNTIF(Invoices!AM:AN,A1381)&lt;&gt;0,SUMIF(Invoices!AM:AN,A1381,Invoices!AN:AN)/COUNTIF(Invoices!AM:AN,A1381),0),"Not Available")))))))))))))))</f>
        <v>Not Available</v>
      </c>
    </row>
    <row r="1382" spans="1:5" ht="13" x14ac:dyDescent="0.15">
      <c r="A1382" s="6" t="s">
        <v>2643</v>
      </c>
      <c r="C1382" s="6" t="s">
        <v>538</v>
      </c>
      <c r="D1382" s="6" t="s">
        <v>539</v>
      </c>
      <c r="E1382">
        <f ca="1">IF(COUNTIF(Invoices!K:L,A1382)&lt;&gt;0,IF(COUNTIF(Invoices!K:L,A1382)&lt;&gt;0,SUMIF(Invoices!K:L,A1382,Invoices!L:L)/COUNTIF(Invoices!K:L,A1382),0),IF(COUNTIF(Invoices!M:N,A1382)&lt;&gt;0,IF(COUNTIF(Invoices!M:N,A1382)&lt;&gt;0,SUMIF(Invoices!M:N,A1382,Invoices!N:N)/COUNTIF(Invoices!M:N,A1382),0),IF(COUNTIF(Invoices!O:P,A1382)&lt;&gt;0,IF(COUNTIF(Invoices!O:P,A1382)&lt;&gt;0,SUMIF(Invoices!O:P,A1382,Invoices!P:P)/COUNTIF(Invoices!O:P,A1382),0),IF(COUNTIF(Invoices!Q:R,A1382)&lt;&gt;0,IF(COUNTIF(Invoices!Q:R,A1382)&lt;&gt;0,SUMIF(Invoices!Q:R,A1382,Invoices!R:R)/COUNTIF(Invoices!Q:R,A1382),0),IF(COUNTIF(Invoices!S:T,A1382)&lt;&gt;0,IF(COUNTIF(Invoices!S:T,A1382)&lt;&gt;0,SUMIF(Invoices!S:T,A1382,Invoices!T:T)/COUNTIF(Invoices!S:T,A1382),0),IF(COUNTIF(Invoices!U:V,A1382)&lt;&gt;0,IF(COUNTIF(Invoices!U:V,A1382)&lt;&gt;0,SUMIF(Invoices!U:V,A1382,Invoices!V:V)/COUNTIF(Invoices!U:V,A1382),0),IF(COUNTIF(Invoices!W:X,A1382)&lt;&gt;0,IF(COUNTIF(Invoices!W:X,A1382)&lt;&gt;0,SUMIF(Invoices!W:X,A1382,Invoices!X:X)/COUNTIF(Invoices!W:X,A1382),0),IF(COUNTIF(Invoices!Y:Z,A1382)&lt;&gt;0,IF(COUNTIF(Invoices!Y:Z,A1382)&lt;&gt;0,SUMIF(Invoices!Y:Z,A1382,Invoices!Z:Z)/COUNTIF(Invoices!Y:Z,A1382),0),IF(COUNTIF(Invoices!AA:AB,A1382)&lt;&gt;0,IF(COUNTIF(Invoices!AA:AB,A1382)&lt;&gt;0,SUMIF(Invoices!AA:AB,A1382,Invoices!AB:AB)/COUNTIF(Invoices!AA:AB,A1382),0),IF(COUNTIF(Invoices!AC:AD,A1382)&lt;&gt;0,IF(COUNTIF(Invoices!AC:AD,A1382)&lt;&gt;0,SUMIF(Invoices!AC:AD,A1382,Invoices!AD:AD)/COUNTIF(Invoices!AC:AD,A1382),0),IF(COUNTIF(Invoices!AE:AF,A1382)&lt;&gt;0,IF(COUNTIF(Invoices!AE:AF,A1382)&lt;&gt;0,SUMIF(Invoices!AE:AF,A1382,Invoices!AF:AF)/COUNTIF(Invoices!AE:AF,A1382),0),IF(COUNTIF(Invoices!AG:AH,A1382)&lt;&gt;0,IF(COUNTIF(Invoices!AG:AH,A1382)&lt;&gt;0,SUMIF(Invoices!AG:AH,A1382,Invoices!AH:AH)/COUNTIF(Invoices!AG:AH,A1382),0),IF(COUNTIF(Invoices!AI:AJ,A1382)&lt;&gt;0,IF(COUNTIF(Invoices!AI:AJ,A1382)&lt;&gt;0,SUMIF(Invoices!AI:AJ,A1382,Invoices!AJ:AJ)/COUNTIF(Invoices!AI:AJ,A1382),0),IF(COUNTIF(Invoices!AK:AL,A1382)&lt;&gt;0,IF(COUNTIF(Invoices!AK:AL,A1382)&lt;&gt;0,SUMIF(Invoices!AK:AL,A1382,Invoices!AL:AL)/COUNTIF(Invoices!AK:AL,A1382),0),IF(COUNTIF(Invoices!AM:AN,A1382)&lt;&gt;0,IF(COUNTIF(Invoices!AM:AN,A1382)&lt;&gt;0,SUMIF(Invoices!AM:AN,A1382,Invoices!AN:AN)/COUNTIF(Invoices!AM:AN,A1382),0),"Not Available")))))))))))))))</f>
        <v>0.99</v>
      </c>
    </row>
    <row r="1383" spans="1:5" ht="13" x14ac:dyDescent="0.15">
      <c r="A1383" s="6" t="s">
        <v>2644</v>
      </c>
      <c r="B1383" s="6" t="s">
        <v>659</v>
      </c>
      <c r="C1383" s="6" t="s">
        <v>660</v>
      </c>
      <c r="D1383" s="6" t="s">
        <v>661</v>
      </c>
      <c r="E1383">
        <f ca="1">IF(COUNTIF(Invoices!K:L,A1383)&lt;&gt;0,IF(COUNTIF(Invoices!K:L,A1383)&lt;&gt;0,SUMIF(Invoices!K:L,A1383,Invoices!L:L)/COUNTIF(Invoices!K:L,A1383),0),IF(COUNTIF(Invoices!M:N,A1383)&lt;&gt;0,IF(COUNTIF(Invoices!M:N,A1383)&lt;&gt;0,SUMIF(Invoices!M:N,A1383,Invoices!N:N)/COUNTIF(Invoices!M:N,A1383),0),IF(COUNTIF(Invoices!O:P,A1383)&lt;&gt;0,IF(COUNTIF(Invoices!O:P,A1383)&lt;&gt;0,SUMIF(Invoices!O:P,A1383,Invoices!P:P)/COUNTIF(Invoices!O:P,A1383),0),IF(COUNTIF(Invoices!Q:R,A1383)&lt;&gt;0,IF(COUNTIF(Invoices!Q:R,A1383)&lt;&gt;0,SUMIF(Invoices!Q:R,A1383,Invoices!R:R)/COUNTIF(Invoices!Q:R,A1383),0),IF(COUNTIF(Invoices!S:T,A1383)&lt;&gt;0,IF(COUNTIF(Invoices!S:T,A1383)&lt;&gt;0,SUMIF(Invoices!S:T,A1383,Invoices!T:T)/COUNTIF(Invoices!S:T,A1383),0),IF(COUNTIF(Invoices!U:V,A1383)&lt;&gt;0,IF(COUNTIF(Invoices!U:V,A1383)&lt;&gt;0,SUMIF(Invoices!U:V,A1383,Invoices!V:V)/COUNTIF(Invoices!U:V,A1383),0),IF(COUNTIF(Invoices!W:X,A1383)&lt;&gt;0,IF(COUNTIF(Invoices!W:X,A1383)&lt;&gt;0,SUMIF(Invoices!W:X,A1383,Invoices!X:X)/COUNTIF(Invoices!W:X,A1383),0),IF(COUNTIF(Invoices!Y:Z,A1383)&lt;&gt;0,IF(COUNTIF(Invoices!Y:Z,A1383)&lt;&gt;0,SUMIF(Invoices!Y:Z,A1383,Invoices!Z:Z)/COUNTIF(Invoices!Y:Z,A1383),0),IF(COUNTIF(Invoices!AA:AB,A1383)&lt;&gt;0,IF(COUNTIF(Invoices!AA:AB,A1383)&lt;&gt;0,SUMIF(Invoices!AA:AB,A1383,Invoices!AB:AB)/COUNTIF(Invoices!AA:AB,A1383),0),IF(COUNTIF(Invoices!AC:AD,A1383)&lt;&gt;0,IF(COUNTIF(Invoices!AC:AD,A1383)&lt;&gt;0,SUMIF(Invoices!AC:AD,A1383,Invoices!AD:AD)/COUNTIF(Invoices!AC:AD,A1383),0),IF(COUNTIF(Invoices!AE:AF,A1383)&lt;&gt;0,IF(COUNTIF(Invoices!AE:AF,A1383)&lt;&gt;0,SUMIF(Invoices!AE:AF,A1383,Invoices!AF:AF)/COUNTIF(Invoices!AE:AF,A1383),0),IF(COUNTIF(Invoices!AG:AH,A1383)&lt;&gt;0,IF(COUNTIF(Invoices!AG:AH,A1383)&lt;&gt;0,SUMIF(Invoices!AG:AH,A1383,Invoices!AH:AH)/COUNTIF(Invoices!AG:AH,A1383),0),IF(COUNTIF(Invoices!AI:AJ,A1383)&lt;&gt;0,IF(COUNTIF(Invoices!AI:AJ,A1383)&lt;&gt;0,SUMIF(Invoices!AI:AJ,A1383,Invoices!AJ:AJ)/COUNTIF(Invoices!AI:AJ,A1383),0),IF(COUNTIF(Invoices!AK:AL,A1383)&lt;&gt;0,IF(COUNTIF(Invoices!AK:AL,A1383)&lt;&gt;0,SUMIF(Invoices!AK:AL,A1383,Invoices!AL:AL)/COUNTIF(Invoices!AK:AL,A1383),0),IF(COUNTIF(Invoices!AM:AN,A1383)&lt;&gt;0,IF(COUNTIF(Invoices!AM:AN,A1383)&lt;&gt;0,SUMIF(Invoices!AM:AN,A1383,Invoices!AN:AN)/COUNTIF(Invoices!AM:AN,A1383),0),"Not Available")))))))))))))))</f>
        <v>0.99</v>
      </c>
    </row>
    <row r="1384" spans="1:5" ht="13" x14ac:dyDescent="0.15">
      <c r="A1384" s="6" t="s">
        <v>2645</v>
      </c>
      <c r="B1384" s="6" t="s">
        <v>2646</v>
      </c>
      <c r="C1384" s="6" t="s">
        <v>1628</v>
      </c>
      <c r="D1384" s="6" t="s">
        <v>1629</v>
      </c>
      <c r="E1384" t="str">
        <f>IF(COUNTIF(Invoices!K:L,A1384)&lt;&gt;0,IF(COUNTIF(Invoices!K:L,A1384)&lt;&gt;0,SUMIF(Invoices!K:L,A1384,Invoices!L:L)/COUNTIF(Invoices!K:L,A1384),0),IF(COUNTIF(Invoices!M:N,A1384)&lt;&gt;0,IF(COUNTIF(Invoices!M:N,A1384)&lt;&gt;0,SUMIF(Invoices!M:N,A1384,Invoices!N:N)/COUNTIF(Invoices!M:N,A1384),0),IF(COUNTIF(Invoices!O:P,A1384)&lt;&gt;0,IF(COUNTIF(Invoices!O:P,A1384)&lt;&gt;0,SUMIF(Invoices!O:P,A1384,Invoices!P:P)/COUNTIF(Invoices!O:P,A1384),0),IF(COUNTIF(Invoices!Q:R,A1384)&lt;&gt;0,IF(COUNTIF(Invoices!Q:R,A1384)&lt;&gt;0,SUMIF(Invoices!Q:R,A1384,Invoices!R:R)/COUNTIF(Invoices!Q:R,A1384),0),IF(COUNTIF(Invoices!S:T,A1384)&lt;&gt;0,IF(COUNTIF(Invoices!S:T,A1384)&lt;&gt;0,SUMIF(Invoices!S:T,A1384,Invoices!T:T)/COUNTIF(Invoices!S:T,A1384),0),IF(COUNTIF(Invoices!U:V,A1384)&lt;&gt;0,IF(COUNTIF(Invoices!U:V,A1384)&lt;&gt;0,SUMIF(Invoices!U:V,A1384,Invoices!V:V)/COUNTIF(Invoices!U:V,A1384),0),IF(COUNTIF(Invoices!W:X,A1384)&lt;&gt;0,IF(COUNTIF(Invoices!W:X,A1384)&lt;&gt;0,SUMIF(Invoices!W:X,A1384,Invoices!X:X)/COUNTIF(Invoices!W:X,A1384),0),IF(COUNTIF(Invoices!Y:Z,A1384)&lt;&gt;0,IF(COUNTIF(Invoices!Y:Z,A1384)&lt;&gt;0,SUMIF(Invoices!Y:Z,A1384,Invoices!Z:Z)/COUNTIF(Invoices!Y:Z,A1384),0),IF(COUNTIF(Invoices!AA:AB,A1384)&lt;&gt;0,IF(COUNTIF(Invoices!AA:AB,A1384)&lt;&gt;0,SUMIF(Invoices!AA:AB,A1384,Invoices!AB:AB)/COUNTIF(Invoices!AA:AB,A1384),0),IF(COUNTIF(Invoices!AC:AD,A1384)&lt;&gt;0,IF(COUNTIF(Invoices!AC:AD,A1384)&lt;&gt;0,SUMIF(Invoices!AC:AD,A1384,Invoices!AD:AD)/COUNTIF(Invoices!AC:AD,A1384),0),IF(COUNTIF(Invoices!AE:AF,A1384)&lt;&gt;0,IF(COUNTIF(Invoices!AE:AF,A1384)&lt;&gt;0,SUMIF(Invoices!AE:AF,A1384,Invoices!AF:AF)/COUNTIF(Invoices!AE:AF,A1384),0),IF(COUNTIF(Invoices!AG:AH,A1384)&lt;&gt;0,IF(COUNTIF(Invoices!AG:AH,A1384)&lt;&gt;0,SUMIF(Invoices!AG:AH,A1384,Invoices!AH:AH)/COUNTIF(Invoices!AG:AH,A1384),0),IF(COUNTIF(Invoices!AI:AJ,A1384)&lt;&gt;0,IF(COUNTIF(Invoices!AI:AJ,A1384)&lt;&gt;0,SUMIF(Invoices!AI:AJ,A1384,Invoices!AJ:AJ)/COUNTIF(Invoices!AI:AJ,A1384),0),IF(COUNTIF(Invoices!AK:AL,A1384)&lt;&gt;0,IF(COUNTIF(Invoices!AK:AL,A1384)&lt;&gt;0,SUMIF(Invoices!AK:AL,A1384,Invoices!AL:AL)/COUNTIF(Invoices!AK:AL,A1384),0),IF(COUNTIF(Invoices!AM:AN,A1384)&lt;&gt;0,IF(COUNTIF(Invoices!AM:AN,A1384)&lt;&gt;0,SUMIF(Invoices!AM:AN,A1384,Invoices!AN:AN)/COUNTIF(Invoices!AM:AN,A1384),0),"Not Available")))))))))))))))</f>
        <v>Not Available</v>
      </c>
    </row>
    <row r="1385" spans="1:5" ht="13" x14ac:dyDescent="0.15">
      <c r="A1385" s="6" t="s">
        <v>2647</v>
      </c>
      <c r="C1385" s="6" t="s">
        <v>1363</v>
      </c>
      <c r="D1385" s="6" t="s">
        <v>1364</v>
      </c>
      <c r="E1385" t="str">
        <f>IF(COUNTIF(Invoices!K:L,A1385)&lt;&gt;0,IF(COUNTIF(Invoices!K:L,A1385)&lt;&gt;0,SUMIF(Invoices!K:L,A1385,Invoices!L:L)/COUNTIF(Invoices!K:L,A1385),0),IF(COUNTIF(Invoices!M:N,A1385)&lt;&gt;0,IF(COUNTIF(Invoices!M:N,A1385)&lt;&gt;0,SUMIF(Invoices!M:N,A1385,Invoices!N:N)/COUNTIF(Invoices!M:N,A1385),0),IF(COUNTIF(Invoices!O:P,A1385)&lt;&gt;0,IF(COUNTIF(Invoices!O:P,A1385)&lt;&gt;0,SUMIF(Invoices!O:P,A1385,Invoices!P:P)/COUNTIF(Invoices!O:P,A1385),0),IF(COUNTIF(Invoices!Q:R,A1385)&lt;&gt;0,IF(COUNTIF(Invoices!Q:R,A1385)&lt;&gt;0,SUMIF(Invoices!Q:R,A1385,Invoices!R:R)/COUNTIF(Invoices!Q:R,A1385),0),IF(COUNTIF(Invoices!S:T,A1385)&lt;&gt;0,IF(COUNTIF(Invoices!S:T,A1385)&lt;&gt;0,SUMIF(Invoices!S:T,A1385,Invoices!T:T)/COUNTIF(Invoices!S:T,A1385),0),IF(COUNTIF(Invoices!U:V,A1385)&lt;&gt;0,IF(COUNTIF(Invoices!U:V,A1385)&lt;&gt;0,SUMIF(Invoices!U:V,A1385,Invoices!V:V)/COUNTIF(Invoices!U:V,A1385),0),IF(COUNTIF(Invoices!W:X,A1385)&lt;&gt;0,IF(COUNTIF(Invoices!W:X,A1385)&lt;&gt;0,SUMIF(Invoices!W:X,A1385,Invoices!X:X)/COUNTIF(Invoices!W:X,A1385),0),IF(COUNTIF(Invoices!Y:Z,A1385)&lt;&gt;0,IF(COUNTIF(Invoices!Y:Z,A1385)&lt;&gt;0,SUMIF(Invoices!Y:Z,A1385,Invoices!Z:Z)/COUNTIF(Invoices!Y:Z,A1385),0),IF(COUNTIF(Invoices!AA:AB,A1385)&lt;&gt;0,IF(COUNTIF(Invoices!AA:AB,A1385)&lt;&gt;0,SUMIF(Invoices!AA:AB,A1385,Invoices!AB:AB)/COUNTIF(Invoices!AA:AB,A1385),0),IF(COUNTIF(Invoices!AC:AD,A1385)&lt;&gt;0,IF(COUNTIF(Invoices!AC:AD,A1385)&lt;&gt;0,SUMIF(Invoices!AC:AD,A1385,Invoices!AD:AD)/COUNTIF(Invoices!AC:AD,A1385),0),IF(COUNTIF(Invoices!AE:AF,A1385)&lt;&gt;0,IF(COUNTIF(Invoices!AE:AF,A1385)&lt;&gt;0,SUMIF(Invoices!AE:AF,A1385,Invoices!AF:AF)/COUNTIF(Invoices!AE:AF,A1385),0),IF(COUNTIF(Invoices!AG:AH,A1385)&lt;&gt;0,IF(COUNTIF(Invoices!AG:AH,A1385)&lt;&gt;0,SUMIF(Invoices!AG:AH,A1385,Invoices!AH:AH)/COUNTIF(Invoices!AG:AH,A1385),0),IF(COUNTIF(Invoices!AI:AJ,A1385)&lt;&gt;0,IF(COUNTIF(Invoices!AI:AJ,A1385)&lt;&gt;0,SUMIF(Invoices!AI:AJ,A1385,Invoices!AJ:AJ)/COUNTIF(Invoices!AI:AJ,A1385),0),IF(COUNTIF(Invoices!AK:AL,A1385)&lt;&gt;0,IF(COUNTIF(Invoices!AK:AL,A1385)&lt;&gt;0,SUMIF(Invoices!AK:AL,A1385,Invoices!AL:AL)/COUNTIF(Invoices!AK:AL,A1385),0),IF(COUNTIF(Invoices!AM:AN,A1385)&lt;&gt;0,IF(COUNTIF(Invoices!AM:AN,A1385)&lt;&gt;0,SUMIF(Invoices!AM:AN,A1385,Invoices!AN:AN)/COUNTIF(Invoices!AM:AN,A1385),0),"Not Available")))))))))))))))</f>
        <v>Not Available</v>
      </c>
    </row>
    <row r="1386" spans="1:5" ht="13" x14ac:dyDescent="0.15">
      <c r="A1386" s="6" t="s">
        <v>2648</v>
      </c>
      <c r="B1386" s="6" t="s">
        <v>714</v>
      </c>
      <c r="C1386" s="6" t="s">
        <v>713</v>
      </c>
      <c r="D1386" s="6" t="s">
        <v>714</v>
      </c>
      <c r="E1386">
        <f ca="1">IF(COUNTIF(Invoices!K:L,A1386)&lt;&gt;0,IF(COUNTIF(Invoices!K:L,A1386)&lt;&gt;0,SUMIF(Invoices!K:L,A1386,Invoices!L:L)/COUNTIF(Invoices!K:L,A1386),0),IF(COUNTIF(Invoices!M:N,A1386)&lt;&gt;0,IF(COUNTIF(Invoices!M:N,A1386)&lt;&gt;0,SUMIF(Invoices!M:N,A1386,Invoices!N:N)/COUNTIF(Invoices!M:N,A1386),0),IF(COUNTIF(Invoices!O:P,A1386)&lt;&gt;0,IF(COUNTIF(Invoices!O:P,A1386)&lt;&gt;0,SUMIF(Invoices!O:P,A1386,Invoices!P:P)/COUNTIF(Invoices!O:P,A1386),0),IF(COUNTIF(Invoices!Q:R,A1386)&lt;&gt;0,IF(COUNTIF(Invoices!Q:R,A1386)&lt;&gt;0,SUMIF(Invoices!Q:R,A1386,Invoices!R:R)/COUNTIF(Invoices!Q:R,A1386),0),IF(COUNTIF(Invoices!S:T,A1386)&lt;&gt;0,IF(COUNTIF(Invoices!S:T,A1386)&lt;&gt;0,SUMIF(Invoices!S:T,A1386,Invoices!T:T)/COUNTIF(Invoices!S:T,A1386),0),IF(COUNTIF(Invoices!U:V,A1386)&lt;&gt;0,IF(COUNTIF(Invoices!U:V,A1386)&lt;&gt;0,SUMIF(Invoices!U:V,A1386,Invoices!V:V)/COUNTIF(Invoices!U:V,A1386),0),IF(COUNTIF(Invoices!W:X,A1386)&lt;&gt;0,IF(COUNTIF(Invoices!W:X,A1386)&lt;&gt;0,SUMIF(Invoices!W:X,A1386,Invoices!X:X)/COUNTIF(Invoices!W:X,A1386),0),IF(COUNTIF(Invoices!Y:Z,A1386)&lt;&gt;0,IF(COUNTIF(Invoices!Y:Z,A1386)&lt;&gt;0,SUMIF(Invoices!Y:Z,A1386,Invoices!Z:Z)/COUNTIF(Invoices!Y:Z,A1386),0),IF(COUNTIF(Invoices!AA:AB,A1386)&lt;&gt;0,IF(COUNTIF(Invoices!AA:AB,A1386)&lt;&gt;0,SUMIF(Invoices!AA:AB,A1386,Invoices!AB:AB)/COUNTIF(Invoices!AA:AB,A1386),0),IF(COUNTIF(Invoices!AC:AD,A1386)&lt;&gt;0,IF(COUNTIF(Invoices!AC:AD,A1386)&lt;&gt;0,SUMIF(Invoices!AC:AD,A1386,Invoices!AD:AD)/COUNTIF(Invoices!AC:AD,A1386),0),IF(COUNTIF(Invoices!AE:AF,A1386)&lt;&gt;0,IF(COUNTIF(Invoices!AE:AF,A1386)&lt;&gt;0,SUMIF(Invoices!AE:AF,A1386,Invoices!AF:AF)/COUNTIF(Invoices!AE:AF,A1386),0),IF(COUNTIF(Invoices!AG:AH,A1386)&lt;&gt;0,IF(COUNTIF(Invoices!AG:AH,A1386)&lt;&gt;0,SUMIF(Invoices!AG:AH,A1386,Invoices!AH:AH)/COUNTIF(Invoices!AG:AH,A1386),0),IF(COUNTIF(Invoices!AI:AJ,A1386)&lt;&gt;0,IF(COUNTIF(Invoices!AI:AJ,A1386)&lt;&gt;0,SUMIF(Invoices!AI:AJ,A1386,Invoices!AJ:AJ)/COUNTIF(Invoices!AI:AJ,A1386),0),IF(COUNTIF(Invoices!AK:AL,A1386)&lt;&gt;0,IF(COUNTIF(Invoices!AK:AL,A1386)&lt;&gt;0,SUMIF(Invoices!AK:AL,A1386,Invoices!AL:AL)/COUNTIF(Invoices!AK:AL,A1386),0),IF(COUNTIF(Invoices!AM:AN,A1386)&lt;&gt;0,IF(COUNTIF(Invoices!AM:AN,A1386)&lt;&gt;0,SUMIF(Invoices!AM:AN,A1386,Invoices!AN:AN)/COUNTIF(Invoices!AM:AN,A1386),0),"Not Available")))))))))))))))</f>
        <v>0.99</v>
      </c>
    </row>
    <row r="1387" spans="1:5" ht="13" x14ac:dyDescent="0.15">
      <c r="A1387" s="6" t="s">
        <v>2649</v>
      </c>
      <c r="B1387" s="6" t="s">
        <v>2262</v>
      </c>
      <c r="C1387" s="6" t="s">
        <v>916</v>
      </c>
      <c r="D1387" s="6" t="s">
        <v>810</v>
      </c>
      <c r="E1387">
        <f ca="1">IF(COUNTIF(Invoices!K:L,A1387)&lt;&gt;0,IF(COUNTIF(Invoices!K:L,A1387)&lt;&gt;0,SUMIF(Invoices!K:L,A1387,Invoices!L:L)/COUNTIF(Invoices!K:L,A1387),0),IF(COUNTIF(Invoices!M:N,A1387)&lt;&gt;0,IF(COUNTIF(Invoices!M:N,A1387)&lt;&gt;0,SUMIF(Invoices!M:N,A1387,Invoices!N:N)/COUNTIF(Invoices!M:N,A1387),0),IF(COUNTIF(Invoices!O:P,A1387)&lt;&gt;0,IF(COUNTIF(Invoices!O:P,A1387)&lt;&gt;0,SUMIF(Invoices!O:P,A1387,Invoices!P:P)/COUNTIF(Invoices!O:P,A1387),0),IF(COUNTIF(Invoices!Q:R,A1387)&lt;&gt;0,IF(COUNTIF(Invoices!Q:R,A1387)&lt;&gt;0,SUMIF(Invoices!Q:R,A1387,Invoices!R:R)/COUNTIF(Invoices!Q:R,A1387),0),IF(COUNTIF(Invoices!S:T,A1387)&lt;&gt;0,IF(COUNTIF(Invoices!S:T,A1387)&lt;&gt;0,SUMIF(Invoices!S:T,A1387,Invoices!T:T)/COUNTIF(Invoices!S:T,A1387),0),IF(COUNTIF(Invoices!U:V,A1387)&lt;&gt;0,IF(COUNTIF(Invoices!U:V,A1387)&lt;&gt;0,SUMIF(Invoices!U:V,A1387,Invoices!V:V)/COUNTIF(Invoices!U:V,A1387),0),IF(COUNTIF(Invoices!W:X,A1387)&lt;&gt;0,IF(COUNTIF(Invoices!W:X,A1387)&lt;&gt;0,SUMIF(Invoices!W:X,A1387,Invoices!X:X)/COUNTIF(Invoices!W:X,A1387),0),IF(COUNTIF(Invoices!Y:Z,A1387)&lt;&gt;0,IF(COUNTIF(Invoices!Y:Z,A1387)&lt;&gt;0,SUMIF(Invoices!Y:Z,A1387,Invoices!Z:Z)/COUNTIF(Invoices!Y:Z,A1387),0),IF(COUNTIF(Invoices!AA:AB,A1387)&lt;&gt;0,IF(COUNTIF(Invoices!AA:AB,A1387)&lt;&gt;0,SUMIF(Invoices!AA:AB,A1387,Invoices!AB:AB)/COUNTIF(Invoices!AA:AB,A1387),0),IF(COUNTIF(Invoices!AC:AD,A1387)&lt;&gt;0,IF(COUNTIF(Invoices!AC:AD,A1387)&lt;&gt;0,SUMIF(Invoices!AC:AD,A1387,Invoices!AD:AD)/COUNTIF(Invoices!AC:AD,A1387),0),IF(COUNTIF(Invoices!AE:AF,A1387)&lt;&gt;0,IF(COUNTIF(Invoices!AE:AF,A1387)&lt;&gt;0,SUMIF(Invoices!AE:AF,A1387,Invoices!AF:AF)/COUNTIF(Invoices!AE:AF,A1387),0),IF(COUNTIF(Invoices!AG:AH,A1387)&lt;&gt;0,IF(COUNTIF(Invoices!AG:AH,A1387)&lt;&gt;0,SUMIF(Invoices!AG:AH,A1387,Invoices!AH:AH)/COUNTIF(Invoices!AG:AH,A1387),0),IF(COUNTIF(Invoices!AI:AJ,A1387)&lt;&gt;0,IF(COUNTIF(Invoices!AI:AJ,A1387)&lt;&gt;0,SUMIF(Invoices!AI:AJ,A1387,Invoices!AJ:AJ)/COUNTIF(Invoices!AI:AJ,A1387),0),IF(COUNTIF(Invoices!AK:AL,A1387)&lt;&gt;0,IF(COUNTIF(Invoices!AK:AL,A1387)&lt;&gt;0,SUMIF(Invoices!AK:AL,A1387,Invoices!AL:AL)/COUNTIF(Invoices!AK:AL,A1387),0),IF(COUNTIF(Invoices!AM:AN,A1387)&lt;&gt;0,IF(COUNTIF(Invoices!AM:AN,A1387)&lt;&gt;0,SUMIF(Invoices!AM:AN,A1387,Invoices!AN:AN)/COUNTIF(Invoices!AM:AN,A1387),0),"Not Available")))))))))))))))</f>
        <v>0.99</v>
      </c>
    </row>
    <row r="1388" spans="1:5" ht="13" x14ac:dyDescent="0.15">
      <c r="A1388" s="6" t="s">
        <v>2650</v>
      </c>
      <c r="C1388" s="6" t="s">
        <v>561</v>
      </c>
      <c r="D1388" s="6" t="s">
        <v>562</v>
      </c>
      <c r="E1388" t="str">
        <f>IF(COUNTIF(Invoices!K:L,A1388)&lt;&gt;0,IF(COUNTIF(Invoices!K:L,A1388)&lt;&gt;0,SUMIF(Invoices!K:L,A1388,Invoices!L:L)/COUNTIF(Invoices!K:L,A1388),0),IF(COUNTIF(Invoices!M:N,A1388)&lt;&gt;0,IF(COUNTIF(Invoices!M:N,A1388)&lt;&gt;0,SUMIF(Invoices!M:N,A1388,Invoices!N:N)/COUNTIF(Invoices!M:N,A1388),0),IF(COUNTIF(Invoices!O:P,A1388)&lt;&gt;0,IF(COUNTIF(Invoices!O:P,A1388)&lt;&gt;0,SUMIF(Invoices!O:P,A1388,Invoices!P:P)/COUNTIF(Invoices!O:P,A1388),0),IF(COUNTIF(Invoices!Q:R,A1388)&lt;&gt;0,IF(COUNTIF(Invoices!Q:R,A1388)&lt;&gt;0,SUMIF(Invoices!Q:R,A1388,Invoices!R:R)/COUNTIF(Invoices!Q:R,A1388),0),IF(COUNTIF(Invoices!S:T,A1388)&lt;&gt;0,IF(COUNTIF(Invoices!S:T,A1388)&lt;&gt;0,SUMIF(Invoices!S:T,A1388,Invoices!T:T)/COUNTIF(Invoices!S:T,A1388),0),IF(COUNTIF(Invoices!U:V,A1388)&lt;&gt;0,IF(COUNTIF(Invoices!U:V,A1388)&lt;&gt;0,SUMIF(Invoices!U:V,A1388,Invoices!V:V)/COUNTIF(Invoices!U:V,A1388),0),IF(COUNTIF(Invoices!W:X,A1388)&lt;&gt;0,IF(COUNTIF(Invoices!W:X,A1388)&lt;&gt;0,SUMIF(Invoices!W:X,A1388,Invoices!X:X)/COUNTIF(Invoices!W:X,A1388),0),IF(COUNTIF(Invoices!Y:Z,A1388)&lt;&gt;0,IF(COUNTIF(Invoices!Y:Z,A1388)&lt;&gt;0,SUMIF(Invoices!Y:Z,A1388,Invoices!Z:Z)/COUNTIF(Invoices!Y:Z,A1388),0),IF(COUNTIF(Invoices!AA:AB,A1388)&lt;&gt;0,IF(COUNTIF(Invoices!AA:AB,A1388)&lt;&gt;0,SUMIF(Invoices!AA:AB,A1388,Invoices!AB:AB)/COUNTIF(Invoices!AA:AB,A1388),0),IF(COUNTIF(Invoices!AC:AD,A1388)&lt;&gt;0,IF(COUNTIF(Invoices!AC:AD,A1388)&lt;&gt;0,SUMIF(Invoices!AC:AD,A1388,Invoices!AD:AD)/COUNTIF(Invoices!AC:AD,A1388),0),IF(COUNTIF(Invoices!AE:AF,A1388)&lt;&gt;0,IF(COUNTIF(Invoices!AE:AF,A1388)&lt;&gt;0,SUMIF(Invoices!AE:AF,A1388,Invoices!AF:AF)/COUNTIF(Invoices!AE:AF,A1388),0),IF(COUNTIF(Invoices!AG:AH,A1388)&lt;&gt;0,IF(COUNTIF(Invoices!AG:AH,A1388)&lt;&gt;0,SUMIF(Invoices!AG:AH,A1388,Invoices!AH:AH)/COUNTIF(Invoices!AG:AH,A1388),0),IF(COUNTIF(Invoices!AI:AJ,A1388)&lt;&gt;0,IF(COUNTIF(Invoices!AI:AJ,A1388)&lt;&gt;0,SUMIF(Invoices!AI:AJ,A1388,Invoices!AJ:AJ)/COUNTIF(Invoices!AI:AJ,A1388),0),IF(COUNTIF(Invoices!AK:AL,A1388)&lt;&gt;0,IF(COUNTIF(Invoices!AK:AL,A1388)&lt;&gt;0,SUMIF(Invoices!AK:AL,A1388,Invoices!AL:AL)/COUNTIF(Invoices!AK:AL,A1388),0),IF(COUNTIF(Invoices!AM:AN,A1388)&lt;&gt;0,IF(COUNTIF(Invoices!AM:AN,A1388)&lt;&gt;0,SUMIF(Invoices!AM:AN,A1388,Invoices!AN:AN)/COUNTIF(Invoices!AM:AN,A1388),0),"Not Available")))))))))))))))</f>
        <v>Not Available</v>
      </c>
    </row>
    <row r="1389" spans="1:5" ht="13" x14ac:dyDescent="0.15">
      <c r="A1389" s="6" t="s">
        <v>2651</v>
      </c>
      <c r="B1389" s="6" t="s">
        <v>2652</v>
      </c>
      <c r="C1389" s="6" t="s">
        <v>1628</v>
      </c>
      <c r="D1389" s="6" t="s">
        <v>1629</v>
      </c>
      <c r="E1389">
        <f ca="1">IF(COUNTIF(Invoices!K:L,A1389)&lt;&gt;0,IF(COUNTIF(Invoices!K:L,A1389)&lt;&gt;0,SUMIF(Invoices!K:L,A1389,Invoices!L:L)/COUNTIF(Invoices!K:L,A1389),0),IF(COUNTIF(Invoices!M:N,A1389)&lt;&gt;0,IF(COUNTIF(Invoices!M:N,A1389)&lt;&gt;0,SUMIF(Invoices!M:N,A1389,Invoices!N:N)/COUNTIF(Invoices!M:N,A1389),0),IF(COUNTIF(Invoices!O:P,A1389)&lt;&gt;0,IF(COUNTIF(Invoices!O:P,A1389)&lt;&gt;0,SUMIF(Invoices!O:P,A1389,Invoices!P:P)/COUNTIF(Invoices!O:P,A1389),0),IF(COUNTIF(Invoices!Q:R,A1389)&lt;&gt;0,IF(COUNTIF(Invoices!Q:R,A1389)&lt;&gt;0,SUMIF(Invoices!Q:R,A1389,Invoices!R:R)/COUNTIF(Invoices!Q:R,A1389),0),IF(COUNTIF(Invoices!S:T,A1389)&lt;&gt;0,IF(COUNTIF(Invoices!S:T,A1389)&lt;&gt;0,SUMIF(Invoices!S:T,A1389,Invoices!T:T)/COUNTIF(Invoices!S:T,A1389),0),IF(COUNTIF(Invoices!U:V,A1389)&lt;&gt;0,IF(COUNTIF(Invoices!U:V,A1389)&lt;&gt;0,SUMIF(Invoices!U:V,A1389,Invoices!V:V)/COUNTIF(Invoices!U:V,A1389),0),IF(COUNTIF(Invoices!W:X,A1389)&lt;&gt;0,IF(COUNTIF(Invoices!W:X,A1389)&lt;&gt;0,SUMIF(Invoices!W:X,A1389,Invoices!X:X)/COUNTIF(Invoices!W:X,A1389),0),IF(COUNTIF(Invoices!Y:Z,A1389)&lt;&gt;0,IF(COUNTIF(Invoices!Y:Z,A1389)&lt;&gt;0,SUMIF(Invoices!Y:Z,A1389,Invoices!Z:Z)/COUNTIF(Invoices!Y:Z,A1389),0),IF(COUNTIF(Invoices!AA:AB,A1389)&lt;&gt;0,IF(COUNTIF(Invoices!AA:AB,A1389)&lt;&gt;0,SUMIF(Invoices!AA:AB,A1389,Invoices!AB:AB)/COUNTIF(Invoices!AA:AB,A1389),0),IF(COUNTIF(Invoices!AC:AD,A1389)&lt;&gt;0,IF(COUNTIF(Invoices!AC:AD,A1389)&lt;&gt;0,SUMIF(Invoices!AC:AD,A1389,Invoices!AD:AD)/COUNTIF(Invoices!AC:AD,A1389),0),IF(COUNTIF(Invoices!AE:AF,A1389)&lt;&gt;0,IF(COUNTIF(Invoices!AE:AF,A1389)&lt;&gt;0,SUMIF(Invoices!AE:AF,A1389,Invoices!AF:AF)/COUNTIF(Invoices!AE:AF,A1389),0),IF(COUNTIF(Invoices!AG:AH,A1389)&lt;&gt;0,IF(COUNTIF(Invoices!AG:AH,A1389)&lt;&gt;0,SUMIF(Invoices!AG:AH,A1389,Invoices!AH:AH)/COUNTIF(Invoices!AG:AH,A1389),0),IF(COUNTIF(Invoices!AI:AJ,A1389)&lt;&gt;0,IF(COUNTIF(Invoices!AI:AJ,A1389)&lt;&gt;0,SUMIF(Invoices!AI:AJ,A1389,Invoices!AJ:AJ)/COUNTIF(Invoices!AI:AJ,A1389),0),IF(COUNTIF(Invoices!AK:AL,A1389)&lt;&gt;0,IF(COUNTIF(Invoices!AK:AL,A1389)&lt;&gt;0,SUMIF(Invoices!AK:AL,A1389,Invoices!AL:AL)/COUNTIF(Invoices!AK:AL,A1389),0),IF(COUNTIF(Invoices!AM:AN,A1389)&lt;&gt;0,IF(COUNTIF(Invoices!AM:AN,A1389)&lt;&gt;0,SUMIF(Invoices!AM:AN,A1389,Invoices!AN:AN)/COUNTIF(Invoices!AM:AN,A1389),0),"Not Available")))))))))))))))</f>
        <v>0.99</v>
      </c>
    </row>
    <row r="1390" spans="1:5" ht="13" x14ac:dyDescent="0.15">
      <c r="A1390" s="6" t="s">
        <v>2653</v>
      </c>
      <c r="B1390" s="6" t="s">
        <v>868</v>
      </c>
      <c r="C1390" s="6" t="s">
        <v>543</v>
      </c>
      <c r="D1390" s="6" t="s">
        <v>543</v>
      </c>
      <c r="E1390" t="str">
        <f>IF(COUNTIF(Invoices!K:L,A1390)&lt;&gt;0,IF(COUNTIF(Invoices!K:L,A1390)&lt;&gt;0,SUMIF(Invoices!K:L,A1390,Invoices!L:L)/COUNTIF(Invoices!K:L,A1390),0),IF(COUNTIF(Invoices!M:N,A1390)&lt;&gt;0,IF(COUNTIF(Invoices!M:N,A1390)&lt;&gt;0,SUMIF(Invoices!M:N,A1390,Invoices!N:N)/COUNTIF(Invoices!M:N,A1390),0),IF(COUNTIF(Invoices!O:P,A1390)&lt;&gt;0,IF(COUNTIF(Invoices!O:P,A1390)&lt;&gt;0,SUMIF(Invoices!O:P,A1390,Invoices!P:P)/COUNTIF(Invoices!O:P,A1390),0),IF(COUNTIF(Invoices!Q:R,A1390)&lt;&gt;0,IF(COUNTIF(Invoices!Q:R,A1390)&lt;&gt;0,SUMIF(Invoices!Q:R,A1390,Invoices!R:R)/COUNTIF(Invoices!Q:R,A1390),0),IF(COUNTIF(Invoices!S:T,A1390)&lt;&gt;0,IF(COUNTIF(Invoices!S:T,A1390)&lt;&gt;0,SUMIF(Invoices!S:T,A1390,Invoices!T:T)/COUNTIF(Invoices!S:T,A1390),0),IF(COUNTIF(Invoices!U:V,A1390)&lt;&gt;0,IF(COUNTIF(Invoices!U:V,A1390)&lt;&gt;0,SUMIF(Invoices!U:V,A1390,Invoices!V:V)/COUNTIF(Invoices!U:V,A1390),0),IF(COUNTIF(Invoices!W:X,A1390)&lt;&gt;0,IF(COUNTIF(Invoices!W:X,A1390)&lt;&gt;0,SUMIF(Invoices!W:X,A1390,Invoices!X:X)/COUNTIF(Invoices!W:X,A1390),0),IF(COUNTIF(Invoices!Y:Z,A1390)&lt;&gt;0,IF(COUNTIF(Invoices!Y:Z,A1390)&lt;&gt;0,SUMIF(Invoices!Y:Z,A1390,Invoices!Z:Z)/COUNTIF(Invoices!Y:Z,A1390),0),IF(COUNTIF(Invoices!AA:AB,A1390)&lt;&gt;0,IF(COUNTIF(Invoices!AA:AB,A1390)&lt;&gt;0,SUMIF(Invoices!AA:AB,A1390,Invoices!AB:AB)/COUNTIF(Invoices!AA:AB,A1390),0),IF(COUNTIF(Invoices!AC:AD,A1390)&lt;&gt;0,IF(COUNTIF(Invoices!AC:AD,A1390)&lt;&gt;0,SUMIF(Invoices!AC:AD,A1390,Invoices!AD:AD)/COUNTIF(Invoices!AC:AD,A1390),0),IF(COUNTIF(Invoices!AE:AF,A1390)&lt;&gt;0,IF(COUNTIF(Invoices!AE:AF,A1390)&lt;&gt;0,SUMIF(Invoices!AE:AF,A1390,Invoices!AF:AF)/COUNTIF(Invoices!AE:AF,A1390),0),IF(COUNTIF(Invoices!AG:AH,A1390)&lt;&gt;0,IF(COUNTIF(Invoices!AG:AH,A1390)&lt;&gt;0,SUMIF(Invoices!AG:AH,A1390,Invoices!AH:AH)/COUNTIF(Invoices!AG:AH,A1390),0),IF(COUNTIF(Invoices!AI:AJ,A1390)&lt;&gt;0,IF(COUNTIF(Invoices!AI:AJ,A1390)&lt;&gt;0,SUMIF(Invoices!AI:AJ,A1390,Invoices!AJ:AJ)/COUNTIF(Invoices!AI:AJ,A1390),0),IF(COUNTIF(Invoices!AK:AL,A1390)&lt;&gt;0,IF(COUNTIF(Invoices!AK:AL,A1390)&lt;&gt;0,SUMIF(Invoices!AK:AL,A1390,Invoices!AL:AL)/COUNTIF(Invoices!AK:AL,A1390),0),IF(COUNTIF(Invoices!AM:AN,A1390)&lt;&gt;0,IF(COUNTIF(Invoices!AM:AN,A1390)&lt;&gt;0,SUMIF(Invoices!AM:AN,A1390,Invoices!AN:AN)/COUNTIF(Invoices!AM:AN,A1390),0),"Not Available")))))))))))))))</f>
        <v>Not Available</v>
      </c>
    </row>
    <row r="1391" spans="1:5" ht="13" x14ac:dyDescent="0.15">
      <c r="A1391" s="6" t="s">
        <v>2654</v>
      </c>
      <c r="C1391" s="6" t="s">
        <v>735</v>
      </c>
      <c r="D1391" s="6" t="s">
        <v>736</v>
      </c>
      <c r="E1391" t="str">
        <f>IF(COUNTIF(Invoices!K:L,A1391)&lt;&gt;0,IF(COUNTIF(Invoices!K:L,A1391)&lt;&gt;0,SUMIF(Invoices!K:L,A1391,Invoices!L:L)/COUNTIF(Invoices!K:L,A1391),0),IF(COUNTIF(Invoices!M:N,A1391)&lt;&gt;0,IF(COUNTIF(Invoices!M:N,A1391)&lt;&gt;0,SUMIF(Invoices!M:N,A1391,Invoices!N:N)/COUNTIF(Invoices!M:N,A1391),0),IF(COUNTIF(Invoices!O:P,A1391)&lt;&gt;0,IF(COUNTIF(Invoices!O:P,A1391)&lt;&gt;0,SUMIF(Invoices!O:P,A1391,Invoices!P:P)/COUNTIF(Invoices!O:P,A1391),0),IF(COUNTIF(Invoices!Q:R,A1391)&lt;&gt;0,IF(COUNTIF(Invoices!Q:R,A1391)&lt;&gt;0,SUMIF(Invoices!Q:R,A1391,Invoices!R:R)/COUNTIF(Invoices!Q:R,A1391),0),IF(COUNTIF(Invoices!S:T,A1391)&lt;&gt;0,IF(COUNTIF(Invoices!S:T,A1391)&lt;&gt;0,SUMIF(Invoices!S:T,A1391,Invoices!T:T)/COUNTIF(Invoices!S:T,A1391),0),IF(COUNTIF(Invoices!U:V,A1391)&lt;&gt;0,IF(COUNTIF(Invoices!U:V,A1391)&lt;&gt;0,SUMIF(Invoices!U:V,A1391,Invoices!V:V)/COUNTIF(Invoices!U:V,A1391),0),IF(COUNTIF(Invoices!W:X,A1391)&lt;&gt;0,IF(COUNTIF(Invoices!W:X,A1391)&lt;&gt;0,SUMIF(Invoices!W:X,A1391,Invoices!X:X)/COUNTIF(Invoices!W:X,A1391),0),IF(COUNTIF(Invoices!Y:Z,A1391)&lt;&gt;0,IF(COUNTIF(Invoices!Y:Z,A1391)&lt;&gt;0,SUMIF(Invoices!Y:Z,A1391,Invoices!Z:Z)/COUNTIF(Invoices!Y:Z,A1391),0),IF(COUNTIF(Invoices!AA:AB,A1391)&lt;&gt;0,IF(COUNTIF(Invoices!AA:AB,A1391)&lt;&gt;0,SUMIF(Invoices!AA:AB,A1391,Invoices!AB:AB)/COUNTIF(Invoices!AA:AB,A1391),0),IF(COUNTIF(Invoices!AC:AD,A1391)&lt;&gt;0,IF(COUNTIF(Invoices!AC:AD,A1391)&lt;&gt;0,SUMIF(Invoices!AC:AD,A1391,Invoices!AD:AD)/COUNTIF(Invoices!AC:AD,A1391),0),IF(COUNTIF(Invoices!AE:AF,A1391)&lt;&gt;0,IF(COUNTIF(Invoices!AE:AF,A1391)&lt;&gt;0,SUMIF(Invoices!AE:AF,A1391,Invoices!AF:AF)/COUNTIF(Invoices!AE:AF,A1391),0),IF(COUNTIF(Invoices!AG:AH,A1391)&lt;&gt;0,IF(COUNTIF(Invoices!AG:AH,A1391)&lt;&gt;0,SUMIF(Invoices!AG:AH,A1391,Invoices!AH:AH)/COUNTIF(Invoices!AG:AH,A1391),0),IF(COUNTIF(Invoices!AI:AJ,A1391)&lt;&gt;0,IF(COUNTIF(Invoices!AI:AJ,A1391)&lt;&gt;0,SUMIF(Invoices!AI:AJ,A1391,Invoices!AJ:AJ)/COUNTIF(Invoices!AI:AJ,A1391),0),IF(COUNTIF(Invoices!AK:AL,A1391)&lt;&gt;0,IF(COUNTIF(Invoices!AK:AL,A1391)&lt;&gt;0,SUMIF(Invoices!AK:AL,A1391,Invoices!AL:AL)/COUNTIF(Invoices!AK:AL,A1391),0),IF(COUNTIF(Invoices!AM:AN,A1391)&lt;&gt;0,IF(COUNTIF(Invoices!AM:AN,A1391)&lt;&gt;0,SUMIF(Invoices!AM:AN,A1391,Invoices!AN:AN)/COUNTIF(Invoices!AM:AN,A1391),0),"Not Available")))))))))))))))</f>
        <v>Not Available</v>
      </c>
    </row>
    <row r="1392" spans="1:5" ht="13" x14ac:dyDescent="0.15">
      <c r="A1392" s="6" t="s">
        <v>2655</v>
      </c>
      <c r="B1392" s="6" t="s">
        <v>2611</v>
      </c>
      <c r="C1392" s="6" t="s">
        <v>1150</v>
      </c>
      <c r="D1392" s="6" t="s">
        <v>1151</v>
      </c>
      <c r="E1392" t="str">
        <f>IF(COUNTIF(Invoices!K:L,A1392)&lt;&gt;0,IF(COUNTIF(Invoices!K:L,A1392)&lt;&gt;0,SUMIF(Invoices!K:L,A1392,Invoices!L:L)/COUNTIF(Invoices!K:L,A1392),0),IF(COUNTIF(Invoices!M:N,A1392)&lt;&gt;0,IF(COUNTIF(Invoices!M:N,A1392)&lt;&gt;0,SUMIF(Invoices!M:N,A1392,Invoices!N:N)/COUNTIF(Invoices!M:N,A1392),0),IF(COUNTIF(Invoices!O:P,A1392)&lt;&gt;0,IF(COUNTIF(Invoices!O:P,A1392)&lt;&gt;0,SUMIF(Invoices!O:P,A1392,Invoices!P:P)/COUNTIF(Invoices!O:P,A1392),0),IF(COUNTIF(Invoices!Q:R,A1392)&lt;&gt;0,IF(COUNTIF(Invoices!Q:R,A1392)&lt;&gt;0,SUMIF(Invoices!Q:R,A1392,Invoices!R:R)/COUNTIF(Invoices!Q:R,A1392),0),IF(COUNTIF(Invoices!S:T,A1392)&lt;&gt;0,IF(COUNTIF(Invoices!S:T,A1392)&lt;&gt;0,SUMIF(Invoices!S:T,A1392,Invoices!T:T)/COUNTIF(Invoices!S:T,A1392),0),IF(COUNTIF(Invoices!U:V,A1392)&lt;&gt;0,IF(COUNTIF(Invoices!U:V,A1392)&lt;&gt;0,SUMIF(Invoices!U:V,A1392,Invoices!V:V)/COUNTIF(Invoices!U:V,A1392),0),IF(COUNTIF(Invoices!W:X,A1392)&lt;&gt;0,IF(COUNTIF(Invoices!W:X,A1392)&lt;&gt;0,SUMIF(Invoices!W:X,A1392,Invoices!X:X)/COUNTIF(Invoices!W:X,A1392),0),IF(COUNTIF(Invoices!Y:Z,A1392)&lt;&gt;0,IF(COUNTIF(Invoices!Y:Z,A1392)&lt;&gt;0,SUMIF(Invoices!Y:Z,A1392,Invoices!Z:Z)/COUNTIF(Invoices!Y:Z,A1392),0),IF(COUNTIF(Invoices!AA:AB,A1392)&lt;&gt;0,IF(COUNTIF(Invoices!AA:AB,A1392)&lt;&gt;0,SUMIF(Invoices!AA:AB,A1392,Invoices!AB:AB)/COUNTIF(Invoices!AA:AB,A1392),0),IF(COUNTIF(Invoices!AC:AD,A1392)&lt;&gt;0,IF(COUNTIF(Invoices!AC:AD,A1392)&lt;&gt;0,SUMIF(Invoices!AC:AD,A1392,Invoices!AD:AD)/COUNTIF(Invoices!AC:AD,A1392),0),IF(COUNTIF(Invoices!AE:AF,A1392)&lt;&gt;0,IF(COUNTIF(Invoices!AE:AF,A1392)&lt;&gt;0,SUMIF(Invoices!AE:AF,A1392,Invoices!AF:AF)/COUNTIF(Invoices!AE:AF,A1392),0),IF(COUNTIF(Invoices!AG:AH,A1392)&lt;&gt;0,IF(COUNTIF(Invoices!AG:AH,A1392)&lt;&gt;0,SUMIF(Invoices!AG:AH,A1392,Invoices!AH:AH)/COUNTIF(Invoices!AG:AH,A1392),0),IF(COUNTIF(Invoices!AI:AJ,A1392)&lt;&gt;0,IF(COUNTIF(Invoices!AI:AJ,A1392)&lt;&gt;0,SUMIF(Invoices!AI:AJ,A1392,Invoices!AJ:AJ)/COUNTIF(Invoices!AI:AJ,A1392),0),IF(COUNTIF(Invoices!AK:AL,A1392)&lt;&gt;0,IF(COUNTIF(Invoices!AK:AL,A1392)&lt;&gt;0,SUMIF(Invoices!AK:AL,A1392,Invoices!AL:AL)/COUNTIF(Invoices!AK:AL,A1392),0),IF(COUNTIF(Invoices!AM:AN,A1392)&lt;&gt;0,IF(COUNTIF(Invoices!AM:AN,A1392)&lt;&gt;0,SUMIF(Invoices!AM:AN,A1392,Invoices!AN:AN)/COUNTIF(Invoices!AM:AN,A1392),0),"Not Available")))))))))))))))</f>
        <v>Not Available</v>
      </c>
    </row>
    <row r="1393" spans="1:5" ht="13" x14ac:dyDescent="0.15">
      <c r="A1393" s="6" t="s">
        <v>2656</v>
      </c>
      <c r="C1393" s="6" t="s">
        <v>939</v>
      </c>
      <c r="D1393" s="6" t="s">
        <v>940</v>
      </c>
      <c r="E1393" t="str">
        <f>IF(COUNTIF(Invoices!K:L,A1393)&lt;&gt;0,IF(COUNTIF(Invoices!K:L,A1393)&lt;&gt;0,SUMIF(Invoices!K:L,A1393,Invoices!L:L)/COUNTIF(Invoices!K:L,A1393),0),IF(COUNTIF(Invoices!M:N,A1393)&lt;&gt;0,IF(COUNTIF(Invoices!M:N,A1393)&lt;&gt;0,SUMIF(Invoices!M:N,A1393,Invoices!N:N)/COUNTIF(Invoices!M:N,A1393),0),IF(COUNTIF(Invoices!O:P,A1393)&lt;&gt;0,IF(COUNTIF(Invoices!O:P,A1393)&lt;&gt;0,SUMIF(Invoices!O:P,A1393,Invoices!P:P)/COUNTIF(Invoices!O:P,A1393),0),IF(COUNTIF(Invoices!Q:R,A1393)&lt;&gt;0,IF(COUNTIF(Invoices!Q:R,A1393)&lt;&gt;0,SUMIF(Invoices!Q:R,A1393,Invoices!R:R)/COUNTIF(Invoices!Q:R,A1393),0),IF(COUNTIF(Invoices!S:T,A1393)&lt;&gt;0,IF(COUNTIF(Invoices!S:T,A1393)&lt;&gt;0,SUMIF(Invoices!S:T,A1393,Invoices!T:T)/COUNTIF(Invoices!S:T,A1393),0),IF(COUNTIF(Invoices!U:V,A1393)&lt;&gt;0,IF(COUNTIF(Invoices!U:V,A1393)&lt;&gt;0,SUMIF(Invoices!U:V,A1393,Invoices!V:V)/COUNTIF(Invoices!U:V,A1393),0),IF(COUNTIF(Invoices!W:X,A1393)&lt;&gt;0,IF(COUNTIF(Invoices!W:X,A1393)&lt;&gt;0,SUMIF(Invoices!W:X,A1393,Invoices!X:X)/COUNTIF(Invoices!W:X,A1393),0),IF(COUNTIF(Invoices!Y:Z,A1393)&lt;&gt;0,IF(COUNTIF(Invoices!Y:Z,A1393)&lt;&gt;0,SUMIF(Invoices!Y:Z,A1393,Invoices!Z:Z)/COUNTIF(Invoices!Y:Z,A1393),0),IF(COUNTIF(Invoices!AA:AB,A1393)&lt;&gt;0,IF(COUNTIF(Invoices!AA:AB,A1393)&lt;&gt;0,SUMIF(Invoices!AA:AB,A1393,Invoices!AB:AB)/COUNTIF(Invoices!AA:AB,A1393),0),IF(COUNTIF(Invoices!AC:AD,A1393)&lt;&gt;0,IF(COUNTIF(Invoices!AC:AD,A1393)&lt;&gt;0,SUMIF(Invoices!AC:AD,A1393,Invoices!AD:AD)/COUNTIF(Invoices!AC:AD,A1393),0),IF(COUNTIF(Invoices!AE:AF,A1393)&lt;&gt;0,IF(COUNTIF(Invoices!AE:AF,A1393)&lt;&gt;0,SUMIF(Invoices!AE:AF,A1393,Invoices!AF:AF)/COUNTIF(Invoices!AE:AF,A1393),0),IF(COUNTIF(Invoices!AG:AH,A1393)&lt;&gt;0,IF(COUNTIF(Invoices!AG:AH,A1393)&lt;&gt;0,SUMIF(Invoices!AG:AH,A1393,Invoices!AH:AH)/COUNTIF(Invoices!AG:AH,A1393),0),IF(COUNTIF(Invoices!AI:AJ,A1393)&lt;&gt;0,IF(COUNTIF(Invoices!AI:AJ,A1393)&lt;&gt;0,SUMIF(Invoices!AI:AJ,A1393,Invoices!AJ:AJ)/COUNTIF(Invoices!AI:AJ,A1393),0),IF(COUNTIF(Invoices!AK:AL,A1393)&lt;&gt;0,IF(COUNTIF(Invoices!AK:AL,A1393)&lt;&gt;0,SUMIF(Invoices!AK:AL,A1393,Invoices!AL:AL)/COUNTIF(Invoices!AK:AL,A1393),0),IF(COUNTIF(Invoices!AM:AN,A1393)&lt;&gt;0,IF(COUNTIF(Invoices!AM:AN,A1393)&lt;&gt;0,SUMIF(Invoices!AM:AN,A1393,Invoices!AN:AN)/COUNTIF(Invoices!AM:AN,A1393),0),"Not Available")))))))))))))))</f>
        <v>Not Available</v>
      </c>
    </row>
    <row r="1394" spans="1:5" ht="13" x14ac:dyDescent="0.15">
      <c r="A1394" s="6" t="s">
        <v>2657</v>
      </c>
      <c r="B1394" s="6" t="s">
        <v>2658</v>
      </c>
      <c r="C1394" s="6" t="s">
        <v>543</v>
      </c>
      <c r="D1394" s="6" t="s">
        <v>543</v>
      </c>
      <c r="E1394" t="str">
        <f>IF(COUNTIF(Invoices!K:L,A1394)&lt;&gt;0,IF(COUNTIF(Invoices!K:L,A1394)&lt;&gt;0,SUMIF(Invoices!K:L,A1394,Invoices!L:L)/COUNTIF(Invoices!K:L,A1394),0),IF(COUNTIF(Invoices!M:N,A1394)&lt;&gt;0,IF(COUNTIF(Invoices!M:N,A1394)&lt;&gt;0,SUMIF(Invoices!M:N,A1394,Invoices!N:N)/COUNTIF(Invoices!M:N,A1394),0),IF(COUNTIF(Invoices!O:P,A1394)&lt;&gt;0,IF(COUNTIF(Invoices!O:P,A1394)&lt;&gt;0,SUMIF(Invoices!O:P,A1394,Invoices!P:P)/COUNTIF(Invoices!O:P,A1394),0),IF(COUNTIF(Invoices!Q:R,A1394)&lt;&gt;0,IF(COUNTIF(Invoices!Q:R,A1394)&lt;&gt;0,SUMIF(Invoices!Q:R,A1394,Invoices!R:R)/COUNTIF(Invoices!Q:R,A1394),0),IF(COUNTIF(Invoices!S:T,A1394)&lt;&gt;0,IF(COUNTIF(Invoices!S:T,A1394)&lt;&gt;0,SUMIF(Invoices!S:T,A1394,Invoices!T:T)/COUNTIF(Invoices!S:T,A1394),0),IF(COUNTIF(Invoices!U:V,A1394)&lt;&gt;0,IF(COUNTIF(Invoices!U:V,A1394)&lt;&gt;0,SUMIF(Invoices!U:V,A1394,Invoices!V:V)/COUNTIF(Invoices!U:V,A1394),0),IF(COUNTIF(Invoices!W:X,A1394)&lt;&gt;0,IF(COUNTIF(Invoices!W:X,A1394)&lt;&gt;0,SUMIF(Invoices!W:X,A1394,Invoices!X:X)/COUNTIF(Invoices!W:X,A1394),0),IF(COUNTIF(Invoices!Y:Z,A1394)&lt;&gt;0,IF(COUNTIF(Invoices!Y:Z,A1394)&lt;&gt;0,SUMIF(Invoices!Y:Z,A1394,Invoices!Z:Z)/COUNTIF(Invoices!Y:Z,A1394),0),IF(COUNTIF(Invoices!AA:AB,A1394)&lt;&gt;0,IF(COUNTIF(Invoices!AA:AB,A1394)&lt;&gt;0,SUMIF(Invoices!AA:AB,A1394,Invoices!AB:AB)/COUNTIF(Invoices!AA:AB,A1394),0),IF(COUNTIF(Invoices!AC:AD,A1394)&lt;&gt;0,IF(COUNTIF(Invoices!AC:AD,A1394)&lt;&gt;0,SUMIF(Invoices!AC:AD,A1394,Invoices!AD:AD)/COUNTIF(Invoices!AC:AD,A1394),0),IF(COUNTIF(Invoices!AE:AF,A1394)&lt;&gt;0,IF(COUNTIF(Invoices!AE:AF,A1394)&lt;&gt;0,SUMIF(Invoices!AE:AF,A1394,Invoices!AF:AF)/COUNTIF(Invoices!AE:AF,A1394),0),IF(COUNTIF(Invoices!AG:AH,A1394)&lt;&gt;0,IF(COUNTIF(Invoices!AG:AH,A1394)&lt;&gt;0,SUMIF(Invoices!AG:AH,A1394,Invoices!AH:AH)/COUNTIF(Invoices!AG:AH,A1394),0),IF(COUNTIF(Invoices!AI:AJ,A1394)&lt;&gt;0,IF(COUNTIF(Invoices!AI:AJ,A1394)&lt;&gt;0,SUMIF(Invoices!AI:AJ,A1394,Invoices!AJ:AJ)/COUNTIF(Invoices!AI:AJ,A1394),0),IF(COUNTIF(Invoices!AK:AL,A1394)&lt;&gt;0,IF(COUNTIF(Invoices!AK:AL,A1394)&lt;&gt;0,SUMIF(Invoices!AK:AL,A1394,Invoices!AL:AL)/COUNTIF(Invoices!AK:AL,A1394),0),IF(COUNTIF(Invoices!AM:AN,A1394)&lt;&gt;0,IF(COUNTIF(Invoices!AM:AN,A1394)&lt;&gt;0,SUMIF(Invoices!AM:AN,A1394,Invoices!AN:AN)/COUNTIF(Invoices!AM:AN,A1394),0),"Not Available")))))))))))))))</f>
        <v>Not Available</v>
      </c>
    </row>
    <row r="1395" spans="1:5" ht="13" x14ac:dyDescent="0.15">
      <c r="A1395" s="6" t="s">
        <v>2659</v>
      </c>
      <c r="B1395" s="6" t="s">
        <v>1417</v>
      </c>
      <c r="C1395" s="6" t="s">
        <v>1235</v>
      </c>
      <c r="D1395" s="6" t="s">
        <v>740</v>
      </c>
      <c r="E1395">
        <f ca="1">IF(COUNTIF(Invoices!K:L,A1395)&lt;&gt;0,IF(COUNTIF(Invoices!K:L,A1395)&lt;&gt;0,SUMIF(Invoices!K:L,A1395,Invoices!L:L)/COUNTIF(Invoices!K:L,A1395),0),IF(COUNTIF(Invoices!M:N,A1395)&lt;&gt;0,IF(COUNTIF(Invoices!M:N,A1395)&lt;&gt;0,SUMIF(Invoices!M:N,A1395,Invoices!N:N)/COUNTIF(Invoices!M:N,A1395),0),IF(COUNTIF(Invoices!O:P,A1395)&lt;&gt;0,IF(COUNTIF(Invoices!O:P,A1395)&lt;&gt;0,SUMIF(Invoices!O:P,A1395,Invoices!P:P)/COUNTIF(Invoices!O:P,A1395),0),IF(COUNTIF(Invoices!Q:R,A1395)&lt;&gt;0,IF(COUNTIF(Invoices!Q:R,A1395)&lt;&gt;0,SUMIF(Invoices!Q:R,A1395,Invoices!R:R)/COUNTIF(Invoices!Q:R,A1395),0),IF(COUNTIF(Invoices!S:T,A1395)&lt;&gt;0,IF(COUNTIF(Invoices!S:T,A1395)&lt;&gt;0,SUMIF(Invoices!S:T,A1395,Invoices!T:T)/COUNTIF(Invoices!S:T,A1395),0),IF(COUNTIF(Invoices!U:V,A1395)&lt;&gt;0,IF(COUNTIF(Invoices!U:V,A1395)&lt;&gt;0,SUMIF(Invoices!U:V,A1395,Invoices!V:V)/COUNTIF(Invoices!U:V,A1395),0),IF(COUNTIF(Invoices!W:X,A1395)&lt;&gt;0,IF(COUNTIF(Invoices!W:X,A1395)&lt;&gt;0,SUMIF(Invoices!W:X,A1395,Invoices!X:X)/COUNTIF(Invoices!W:X,A1395),0),IF(COUNTIF(Invoices!Y:Z,A1395)&lt;&gt;0,IF(COUNTIF(Invoices!Y:Z,A1395)&lt;&gt;0,SUMIF(Invoices!Y:Z,A1395,Invoices!Z:Z)/COUNTIF(Invoices!Y:Z,A1395),0),IF(COUNTIF(Invoices!AA:AB,A1395)&lt;&gt;0,IF(COUNTIF(Invoices!AA:AB,A1395)&lt;&gt;0,SUMIF(Invoices!AA:AB,A1395,Invoices!AB:AB)/COUNTIF(Invoices!AA:AB,A1395),0),IF(COUNTIF(Invoices!AC:AD,A1395)&lt;&gt;0,IF(COUNTIF(Invoices!AC:AD,A1395)&lt;&gt;0,SUMIF(Invoices!AC:AD,A1395,Invoices!AD:AD)/COUNTIF(Invoices!AC:AD,A1395),0),IF(COUNTIF(Invoices!AE:AF,A1395)&lt;&gt;0,IF(COUNTIF(Invoices!AE:AF,A1395)&lt;&gt;0,SUMIF(Invoices!AE:AF,A1395,Invoices!AF:AF)/COUNTIF(Invoices!AE:AF,A1395),0),IF(COUNTIF(Invoices!AG:AH,A1395)&lt;&gt;0,IF(COUNTIF(Invoices!AG:AH,A1395)&lt;&gt;0,SUMIF(Invoices!AG:AH,A1395,Invoices!AH:AH)/COUNTIF(Invoices!AG:AH,A1395),0),IF(COUNTIF(Invoices!AI:AJ,A1395)&lt;&gt;0,IF(COUNTIF(Invoices!AI:AJ,A1395)&lt;&gt;0,SUMIF(Invoices!AI:AJ,A1395,Invoices!AJ:AJ)/COUNTIF(Invoices!AI:AJ,A1395),0),IF(COUNTIF(Invoices!AK:AL,A1395)&lt;&gt;0,IF(COUNTIF(Invoices!AK:AL,A1395)&lt;&gt;0,SUMIF(Invoices!AK:AL,A1395,Invoices!AL:AL)/COUNTIF(Invoices!AK:AL,A1395),0),IF(COUNTIF(Invoices!AM:AN,A1395)&lt;&gt;0,IF(COUNTIF(Invoices!AM:AN,A1395)&lt;&gt;0,SUMIF(Invoices!AM:AN,A1395,Invoices!AN:AN)/COUNTIF(Invoices!AM:AN,A1395),0),"Not Available")))))))))))))))</f>
        <v>0.99</v>
      </c>
    </row>
    <row r="1396" spans="1:5" ht="13" x14ac:dyDescent="0.15">
      <c r="A1396" s="6" t="s">
        <v>2660</v>
      </c>
      <c r="B1396" s="6" t="s">
        <v>1921</v>
      </c>
      <c r="C1396" s="6" t="s">
        <v>1922</v>
      </c>
      <c r="D1396" s="6" t="s">
        <v>562</v>
      </c>
      <c r="E1396">
        <f ca="1">IF(COUNTIF(Invoices!K:L,A1396)&lt;&gt;0,IF(COUNTIF(Invoices!K:L,A1396)&lt;&gt;0,SUMIF(Invoices!K:L,A1396,Invoices!L:L)/COUNTIF(Invoices!K:L,A1396),0),IF(COUNTIF(Invoices!M:N,A1396)&lt;&gt;0,IF(COUNTIF(Invoices!M:N,A1396)&lt;&gt;0,SUMIF(Invoices!M:N,A1396,Invoices!N:N)/COUNTIF(Invoices!M:N,A1396),0),IF(COUNTIF(Invoices!O:P,A1396)&lt;&gt;0,IF(COUNTIF(Invoices!O:P,A1396)&lt;&gt;0,SUMIF(Invoices!O:P,A1396,Invoices!P:P)/COUNTIF(Invoices!O:P,A1396),0),IF(COUNTIF(Invoices!Q:R,A1396)&lt;&gt;0,IF(COUNTIF(Invoices!Q:R,A1396)&lt;&gt;0,SUMIF(Invoices!Q:R,A1396,Invoices!R:R)/COUNTIF(Invoices!Q:R,A1396),0),IF(COUNTIF(Invoices!S:T,A1396)&lt;&gt;0,IF(COUNTIF(Invoices!S:T,A1396)&lt;&gt;0,SUMIF(Invoices!S:T,A1396,Invoices!T:T)/COUNTIF(Invoices!S:T,A1396),0),IF(COUNTIF(Invoices!U:V,A1396)&lt;&gt;0,IF(COUNTIF(Invoices!U:V,A1396)&lt;&gt;0,SUMIF(Invoices!U:V,A1396,Invoices!V:V)/COUNTIF(Invoices!U:V,A1396),0),IF(COUNTIF(Invoices!W:X,A1396)&lt;&gt;0,IF(COUNTIF(Invoices!W:X,A1396)&lt;&gt;0,SUMIF(Invoices!W:X,A1396,Invoices!X:X)/COUNTIF(Invoices!W:X,A1396),0),IF(COUNTIF(Invoices!Y:Z,A1396)&lt;&gt;0,IF(COUNTIF(Invoices!Y:Z,A1396)&lt;&gt;0,SUMIF(Invoices!Y:Z,A1396,Invoices!Z:Z)/COUNTIF(Invoices!Y:Z,A1396),0),IF(COUNTIF(Invoices!AA:AB,A1396)&lt;&gt;0,IF(COUNTIF(Invoices!AA:AB,A1396)&lt;&gt;0,SUMIF(Invoices!AA:AB,A1396,Invoices!AB:AB)/COUNTIF(Invoices!AA:AB,A1396),0),IF(COUNTIF(Invoices!AC:AD,A1396)&lt;&gt;0,IF(COUNTIF(Invoices!AC:AD,A1396)&lt;&gt;0,SUMIF(Invoices!AC:AD,A1396,Invoices!AD:AD)/COUNTIF(Invoices!AC:AD,A1396),0),IF(COUNTIF(Invoices!AE:AF,A1396)&lt;&gt;0,IF(COUNTIF(Invoices!AE:AF,A1396)&lt;&gt;0,SUMIF(Invoices!AE:AF,A1396,Invoices!AF:AF)/COUNTIF(Invoices!AE:AF,A1396),0),IF(COUNTIF(Invoices!AG:AH,A1396)&lt;&gt;0,IF(COUNTIF(Invoices!AG:AH,A1396)&lt;&gt;0,SUMIF(Invoices!AG:AH,A1396,Invoices!AH:AH)/COUNTIF(Invoices!AG:AH,A1396),0),IF(COUNTIF(Invoices!AI:AJ,A1396)&lt;&gt;0,IF(COUNTIF(Invoices!AI:AJ,A1396)&lt;&gt;0,SUMIF(Invoices!AI:AJ,A1396,Invoices!AJ:AJ)/COUNTIF(Invoices!AI:AJ,A1396),0),IF(COUNTIF(Invoices!AK:AL,A1396)&lt;&gt;0,IF(COUNTIF(Invoices!AK:AL,A1396)&lt;&gt;0,SUMIF(Invoices!AK:AL,A1396,Invoices!AL:AL)/COUNTIF(Invoices!AK:AL,A1396),0),IF(COUNTIF(Invoices!AM:AN,A1396)&lt;&gt;0,IF(COUNTIF(Invoices!AM:AN,A1396)&lt;&gt;0,SUMIF(Invoices!AM:AN,A1396,Invoices!AN:AN)/COUNTIF(Invoices!AM:AN,A1396),0),"Not Available")))))))))))))))</f>
        <v>0.99</v>
      </c>
    </row>
    <row r="1397" spans="1:5" ht="13" x14ac:dyDescent="0.15">
      <c r="A1397" s="6" t="s">
        <v>2661</v>
      </c>
      <c r="B1397" s="6" t="s">
        <v>2662</v>
      </c>
      <c r="C1397" s="6" t="s">
        <v>1361</v>
      </c>
      <c r="D1397" s="6" t="s">
        <v>1301</v>
      </c>
      <c r="E1397" t="str">
        <f>IF(COUNTIF(Invoices!K:L,A1397)&lt;&gt;0,IF(COUNTIF(Invoices!K:L,A1397)&lt;&gt;0,SUMIF(Invoices!K:L,A1397,Invoices!L:L)/COUNTIF(Invoices!K:L,A1397),0),IF(COUNTIF(Invoices!M:N,A1397)&lt;&gt;0,IF(COUNTIF(Invoices!M:N,A1397)&lt;&gt;0,SUMIF(Invoices!M:N,A1397,Invoices!N:N)/COUNTIF(Invoices!M:N,A1397),0),IF(COUNTIF(Invoices!O:P,A1397)&lt;&gt;0,IF(COUNTIF(Invoices!O:P,A1397)&lt;&gt;0,SUMIF(Invoices!O:P,A1397,Invoices!P:P)/COUNTIF(Invoices!O:P,A1397),0),IF(COUNTIF(Invoices!Q:R,A1397)&lt;&gt;0,IF(COUNTIF(Invoices!Q:R,A1397)&lt;&gt;0,SUMIF(Invoices!Q:R,A1397,Invoices!R:R)/COUNTIF(Invoices!Q:R,A1397),0),IF(COUNTIF(Invoices!S:T,A1397)&lt;&gt;0,IF(COUNTIF(Invoices!S:T,A1397)&lt;&gt;0,SUMIF(Invoices!S:T,A1397,Invoices!T:T)/COUNTIF(Invoices!S:T,A1397),0),IF(COUNTIF(Invoices!U:V,A1397)&lt;&gt;0,IF(COUNTIF(Invoices!U:V,A1397)&lt;&gt;0,SUMIF(Invoices!U:V,A1397,Invoices!V:V)/COUNTIF(Invoices!U:V,A1397),0),IF(COUNTIF(Invoices!W:X,A1397)&lt;&gt;0,IF(COUNTIF(Invoices!W:X,A1397)&lt;&gt;0,SUMIF(Invoices!W:X,A1397,Invoices!X:X)/COUNTIF(Invoices!W:X,A1397),0),IF(COUNTIF(Invoices!Y:Z,A1397)&lt;&gt;0,IF(COUNTIF(Invoices!Y:Z,A1397)&lt;&gt;0,SUMIF(Invoices!Y:Z,A1397,Invoices!Z:Z)/COUNTIF(Invoices!Y:Z,A1397),0),IF(COUNTIF(Invoices!AA:AB,A1397)&lt;&gt;0,IF(COUNTIF(Invoices!AA:AB,A1397)&lt;&gt;0,SUMIF(Invoices!AA:AB,A1397,Invoices!AB:AB)/COUNTIF(Invoices!AA:AB,A1397),0),IF(COUNTIF(Invoices!AC:AD,A1397)&lt;&gt;0,IF(COUNTIF(Invoices!AC:AD,A1397)&lt;&gt;0,SUMIF(Invoices!AC:AD,A1397,Invoices!AD:AD)/COUNTIF(Invoices!AC:AD,A1397),0),IF(COUNTIF(Invoices!AE:AF,A1397)&lt;&gt;0,IF(COUNTIF(Invoices!AE:AF,A1397)&lt;&gt;0,SUMIF(Invoices!AE:AF,A1397,Invoices!AF:AF)/COUNTIF(Invoices!AE:AF,A1397),0),IF(COUNTIF(Invoices!AG:AH,A1397)&lt;&gt;0,IF(COUNTIF(Invoices!AG:AH,A1397)&lt;&gt;0,SUMIF(Invoices!AG:AH,A1397,Invoices!AH:AH)/COUNTIF(Invoices!AG:AH,A1397),0),IF(COUNTIF(Invoices!AI:AJ,A1397)&lt;&gt;0,IF(COUNTIF(Invoices!AI:AJ,A1397)&lt;&gt;0,SUMIF(Invoices!AI:AJ,A1397,Invoices!AJ:AJ)/COUNTIF(Invoices!AI:AJ,A1397),0),IF(COUNTIF(Invoices!AK:AL,A1397)&lt;&gt;0,IF(COUNTIF(Invoices!AK:AL,A1397)&lt;&gt;0,SUMIF(Invoices!AK:AL,A1397,Invoices!AL:AL)/COUNTIF(Invoices!AK:AL,A1397),0),IF(COUNTIF(Invoices!AM:AN,A1397)&lt;&gt;0,IF(COUNTIF(Invoices!AM:AN,A1397)&lt;&gt;0,SUMIF(Invoices!AM:AN,A1397,Invoices!AN:AN)/COUNTIF(Invoices!AM:AN,A1397),0),"Not Available")))))))))))))))</f>
        <v>Not Available</v>
      </c>
    </row>
    <row r="1398" spans="1:5" ht="13" x14ac:dyDescent="0.15">
      <c r="A1398" s="6" t="s">
        <v>2663</v>
      </c>
      <c r="B1398" s="6" t="s">
        <v>2664</v>
      </c>
      <c r="C1398" s="6" t="s">
        <v>735</v>
      </c>
      <c r="D1398" s="6" t="s">
        <v>736</v>
      </c>
      <c r="E1398">
        <f ca="1">IF(COUNTIF(Invoices!K:L,A1398)&lt;&gt;0,IF(COUNTIF(Invoices!K:L,A1398)&lt;&gt;0,SUMIF(Invoices!K:L,A1398,Invoices!L:L)/COUNTIF(Invoices!K:L,A1398),0),IF(COUNTIF(Invoices!M:N,A1398)&lt;&gt;0,IF(COUNTIF(Invoices!M:N,A1398)&lt;&gt;0,SUMIF(Invoices!M:N,A1398,Invoices!N:N)/COUNTIF(Invoices!M:N,A1398),0),IF(COUNTIF(Invoices!O:P,A1398)&lt;&gt;0,IF(COUNTIF(Invoices!O:P,A1398)&lt;&gt;0,SUMIF(Invoices!O:P,A1398,Invoices!P:P)/COUNTIF(Invoices!O:P,A1398),0),IF(COUNTIF(Invoices!Q:R,A1398)&lt;&gt;0,IF(COUNTIF(Invoices!Q:R,A1398)&lt;&gt;0,SUMIF(Invoices!Q:R,A1398,Invoices!R:R)/COUNTIF(Invoices!Q:R,A1398),0),IF(COUNTIF(Invoices!S:T,A1398)&lt;&gt;0,IF(COUNTIF(Invoices!S:T,A1398)&lt;&gt;0,SUMIF(Invoices!S:T,A1398,Invoices!T:T)/COUNTIF(Invoices!S:T,A1398),0),IF(COUNTIF(Invoices!U:V,A1398)&lt;&gt;0,IF(COUNTIF(Invoices!U:V,A1398)&lt;&gt;0,SUMIF(Invoices!U:V,A1398,Invoices!V:V)/COUNTIF(Invoices!U:V,A1398),0),IF(COUNTIF(Invoices!W:X,A1398)&lt;&gt;0,IF(COUNTIF(Invoices!W:X,A1398)&lt;&gt;0,SUMIF(Invoices!W:X,A1398,Invoices!X:X)/COUNTIF(Invoices!W:X,A1398),0),IF(COUNTIF(Invoices!Y:Z,A1398)&lt;&gt;0,IF(COUNTIF(Invoices!Y:Z,A1398)&lt;&gt;0,SUMIF(Invoices!Y:Z,A1398,Invoices!Z:Z)/COUNTIF(Invoices!Y:Z,A1398),0),IF(COUNTIF(Invoices!AA:AB,A1398)&lt;&gt;0,IF(COUNTIF(Invoices!AA:AB,A1398)&lt;&gt;0,SUMIF(Invoices!AA:AB,A1398,Invoices!AB:AB)/COUNTIF(Invoices!AA:AB,A1398),0),IF(COUNTIF(Invoices!AC:AD,A1398)&lt;&gt;0,IF(COUNTIF(Invoices!AC:AD,A1398)&lt;&gt;0,SUMIF(Invoices!AC:AD,A1398,Invoices!AD:AD)/COUNTIF(Invoices!AC:AD,A1398),0),IF(COUNTIF(Invoices!AE:AF,A1398)&lt;&gt;0,IF(COUNTIF(Invoices!AE:AF,A1398)&lt;&gt;0,SUMIF(Invoices!AE:AF,A1398,Invoices!AF:AF)/COUNTIF(Invoices!AE:AF,A1398),0),IF(COUNTIF(Invoices!AG:AH,A1398)&lt;&gt;0,IF(COUNTIF(Invoices!AG:AH,A1398)&lt;&gt;0,SUMIF(Invoices!AG:AH,A1398,Invoices!AH:AH)/COUNTIF(Invoices!AG:AH,A1398),0),IF(COUNTIF(Invoices!AI:AJ,A1398)&lt;&gt;0,IF(COUNTIF(Invoices!AI:AJ,A1398)&lt;&gt;0,SUMIF(Invoices!AI:AJ,A1398,Invoices!AJ:AJ)/COUNTIF(Invoices!AI:AJ,A1398),0),IF(COUNTIF(Invoices!AK:AL,A1398)&lt;&gt;0,IF(COUNTIF(Invoices!AK:AL,A1398)&lt;&gt;0,SUMIF(Invoices!AK:AL,A1398,Invoices!AL:AL)/COUNTIF(Invoices!AK:AL,A1398),0),IF(COUNTIF(Invoices!AM:AN,A1398)&lt;&gt;0,IF(COUNTIF(Invoices!AM:AN,A1398)&lt;&gt;0,SUMIF(Invoices!AM:AN,A1398,Invoices!AN:AN)/COUNTIF(Invoices!AM:AN,A1398),0),"Not Available")))))))))))))))</f>
        <v>0.99</v>
      </c>
    </row>
    <row r="1399" spans="1:5" ht="13" x14ac:dyDescent="0.15">
      <c r="A1399" s="6" t="s">
        <v>2665</v>
      </c>
      <c r="B1399" s="6" t="s">
        <v>1019</v>
      </c>
      <c r="C1399" s="6" t="s">
        <v>1020</v>
      </c>
      <c r="D1399" s="6" t="s">
        <v>1021</v>
      </c>
      <c r="E1399">
        <f ca="1">IF(COUNTIF(Invoices!K:L,A1399)&lt;&gt;0,IF(COUNTIF(Invoices!K:L,A1399)&lt;&gt;0,SUMIF(Invoices!K:L,A1399,Invoices!L:L)/COUNTIF(Invoices!K:L,A1399),0),IF(COUNTIF(Invoices!M:N,A1399)&lt;&gt;0,IF(COUNTIF(Invoices!M:N,A1399)&lt;&gt;0,SUMIF(Invoices!M:N,A1399,Invoices!N:N)/COUNTIF(Invoices!M:N,A1399),0),IF(COUNTIF(Invoices!O:P,A1399)&lt;&gt;0,IF(COUNTIF(Invoices!O:P,A1399)&lt;&gt;0,SUMIF(Invoices!O:P,A1399,Invoices!P:P)/COUNTIF(Invoices!O:P,A1399),0),IF(COUNTIF(Invoices!Q:R,A1399)&lt;&gt;0,IF(COUNTIF(Invoices!Q:R,A1399)&lt;&gt;0,SUMIF(Invoices!Q:R,A1399,Invoices!R:R)/COUNTIF(Invoices!Q:R,A1399),0),IF(COUNTIF(Invoices!S:T,A1399)&lt;&gt;0,IF(COUNTIF(Invoices!S:T,A1399)&lt;&gt;0,SUMIF(Invoices!S:T,A1399,Invoices!T:T)/COUNTIF(Invoices!S:T,A1399),0),IF(COUNTIF(Invoices!U:V,A1399)&lt;&gt;0,IF(COUNTIF(Invoices!U:V,A1399)&lt;&gt;0,SUMIF(Invoices!U:V,A1399,Invoices!V:V)/COUNTIF(Invoices!U:V,A1399),0),IF(COUNTIF(Invoices!W:X,A1399)&lt;&gt;0,IF(COUNTIF(Invoices!W:X,A1399)&lt;&gt;0,SUMIF(Invoices!W:X,A1399,Invoices!X:X)/COUNTIF(Invoices!W:X,A1399),0),IF(COUNTIF(Invoices!Y:Z,A1399)&lt;&gt;0,IF(COUNTIF(Invoices!Y:Z,A1399)&lt;&gt;0,SUMIF(Invoices!Y:Z,A1399,Invoices!Z:Z)/COUNTIF(Invoices!Y:Z,A1399),0),IF(COUNTIF(Invoices!AA:AB,A1399)&lt;&gt;0,IF(COUNTIF(Invoices!AA:AB,A1399)&lt;&gt;0,SUMIF(Invoices!AA:AB,A1399,Invoices!AB:AB)/COUNTIF(Invoices!AA:AB,A1399),0),IF(COUNTIF(Invoices!AC:AD,A1399)&lt;&gt;0,IF(COUNTIF(Invoices!AC:AD,A1399)&lt;&gt;0,SUMIF(Invoices!AC:AD,A1399,Invoices!AD:AD)/COUNTIF(Invoices!AC:AD,A1399),0),IF(COUNTIF(Invoices!AE:AF,A1399)&lt;&gt;0,IF(COUNTIF(Invoices!AE:AF,A1399)&lt;&gt;0,SUMIF(Invoices!AE:AF,A1399,Invoices!AF:AF)/COUNTIF(Invoices!AE:AF,A1399),0),IF(COUNTIF(Invoices!AG:AH,A1399)&lt;&gt;0,IF(COUNTIF(Invoices!AG:AH,A1399)&lt;&gt;0,SUMIF(Invoices!AG:AH,A1399,Invoices!AH:AH)/COUNTIF(Invoices!AG:AH,A1399),0),IF(COUNTIF(Invoices!AI:AJ,A1399)&lt;&gt;0,IF(COUNTIF(Invoices!AI:AJ,A1399)&lt;&gt;0,SUMIF(Invoices!AI:AJ,A1399,Invoices!AJ:AJ)/COUNTIF(Invoices!AI:AJ,A1399),0),IF(COUNTIF(Invoices!AK:AL,A1399)&lt;&gt;0,IF(COUNTIF(Invoices!AK:AL,A1399)&lt;&gt;0,SUMIF(Invoices!AK:AL,A1399,Invoices!AL:AL)/COUNTIF(Invoices!AK:AL,A1399),0),IF(COUNTIF(Invoices!AM:AN,A1399)&lt;&gt;0,IF(COUNTIF(Invoices!AM:AN,A1399)&lt;&gt;0,SUMIF(Invoices!AM:AN,A1399,Invoices!AN:AN)/COUNTIF(Invoices!AM:AN,A1399),0),"Not Available")))))))))))))))</f>
        <v>0.99</v>
      </c>
    </row>
    <row r="1400" spans="1:5" ht="13" x14ac:dyDescent="0.15">
      <c r="A1400" s="6" t="s">
        <v>2666</v>
      </c>
      <c r="B1400" s="6" t="s">
        <v>1921</v>
      </c>
      <c r="C1400" s="6" t="s">
        <v>1922</v>
      </c>
      <c r="D1400" s="6" t="s">
        <v>562</v>
      </c>
      <c r="E1400" t="str">
        <f>IF(COUNTIF(Invoices!K:L,A1400)&lt;&gt;0,IF(COUNTIF(Invoices!K:L,A1400)&lt;&gt;0,SUMIF(Invoices!K:L,A1400,Invoices!L:L)/COUNTIF(Invoices!K:L,A1400),0),IF(COUNTIF(Invoices!M:N,A1400)&lt;&gt;0,IF(COUNTIF(Invoices!M:N,A1400)&lt;&gt;0,SUMIF(Invoices!M:N,A1400,Invoices!N:N)/COUNTIF(Invoices!M:N,A1400),0),IF(COUNTIF(Invoices!O:P,A1400)&lt;&gt;0,IF(COUNTIF(Invoices!O:P,A1400)&lt;&gt;0,SUMIF(Invoices!O:P,A1400,Invoices!P:P)/COUNTIF(Invoices!O:P,A1400),0),IF(COUNTIF(Invoices!Q:R,A1400)&lt;&gt;0,IF(COUNTIF(Invoices!Q:R,A1400)&lt;&gt;0,SUMIF(Invoices!Q:R,A1400,Invoices!R:R)/COUNTIF(Invoices!Q:R,A1400),0),IF(COUNTIF(Invoices!S:T,A1400)&lt;&gt;0,IF(COUNTIF(Invoices!S:T,A1400)&lt;&gt;0,SUMIF(Invoices!S:T,A1400,Invoices!T:T)/COUNTIF(Invoices!S:T,A1400),0),IF(COUNTIF(Invoices!U:V,A1400)&lt;&gt;0,IF(COUNTIF(Invoices!U:V,A1400)&lt;&gt;0,SUMIF(Invoices!U:V,A1400,Invoices!V:V)/COUNTIF(Invoices!U:V,A1400),0),IF(COUNTIF(Invoices!W:X,A1400)&lt;&gt;0,IF(COUNTIF(Invoices!W:X,A1400)&lt;&gt;0,SUMIF(Invoices!W:X,A1400,Invoices!X:X)/COUNTIF(Invoices!W:X,A1400),0),IF(COUNTIF(Invoices!Y:Z,A1400)&lt;&gt;0,IF(COUNTIF(Invoices!Y:Z,A1400)&lt;&gt;0,SUMIF(Invoices!Y:Z,A1400,Invoices!Z:Z)/COUNTIF(Invoices!Y:Z,A1400),0),IF(COUNTIF(Invoices!AA:AB,A1400)&lt;&gt;0,IF(COUNTIF(Invoices!AA:AB,A1400)&lt;&gt;0,SUMIF(Invoices!AA:AB,A1400,Invoices!AB:AB)/COUNTIF(Invoices!AA:AB,A1400),0),IF(COUNTIF(Invoices!AC:AD,A1400)&lt;&gt;0,IF(COUNTIF(Invoices!AC:AD,A1400)&lt;&gt;0,SUMIF(Invoices!AC:AD,A1400,Invoices!AD:AD)/COUNTIF(Invoices!AC:AD,A1400),0),IF(COUNTIF(Invoices!AE:AF,A1400)&lt;&gt;0,IF(COUNTIF(Invoices!AE:AF,A1400)&lt;&gt;0,SUMIF(Invoices!AE:AF,A1400,Invoices!AF:AF)/COUNTIF(Invoices!AE:AF,A1400),0),IF(COUNTIF(Invoices!AG:AH,A1400)&lt;&gt;0,IF(COUNTIF(Invoices!AG:AH,A1400)&lt;&gt;0,SUMIF(Invoices!AG:AH,A1400,Invoices!AH:AH)/COUNTIF(Invoices!AG:AH,A1400),0),IF(COUNTIF(Invoices!AI:AJ,A1400)&lt;&gt;0,IF(COUNTIF(Invoices!AI:AJ,A1400)&lt;&gt;0,SUMIF(Invoices!AI:AJ,A1400,Invoices!AJ:AJ)/COUNTIF(Invoices!AI:AJ,A1400),0),IF(COUNTIF(Invoices!AK:AL,A1400)&lt;&gt;0,IF(COUNTIF(Invoices!AK:AL,A1400)&lt;&gt;0,SUMIF(Invoices!AK:AL,A1400,Invoices!AL:AL)/COUNTIF(Invoices!AK:AL,A1400),0),IF(COUNTIF(Invoices!AM:AN,A1400)&lt;&gt;0,IF(COUNTIF(Invoices!AM:AN,A1400)&lt;&gt;0,SUMIF(Invoices!AM:AN,A1400,Invoices!AN:AN)/COUNTIF(Invoices!AM:AN,A1400),0),"Not Available")))))))))))))))</f>
        <v>Not Available</v>
      </c>
    </row>
    <row r="1401" spans="1:5" ht="13" x14ac:dyDescent="0.15">
      <c r="A1401" s="6" t="s">
        <v>2667</v>
      </c>
      <c r="B1401" s="6" t="s">
        <v>1279</v>
      </c>
      <c r="C1401" s="6" t="s">
        <v>1280</v>
      </c>
      <c r="D1401" s="6" t="s">
        <v>1281</v>
      </c>
      <c r="E1401" t="str">
        <f>IF(COUNTIF(Invoices!K:L,A1401)&lt;&gt;0,IF(COUNTIF(Invoices!K:L,A1401)&lt;&gt;0,SUMIF(Invoices!K:L,A1401,Invoices!L:L)/COUNTIF(Invoices!K:L,A1401),0),IF(COUNTIF(Invoices!M:N,A1401)&lt;&gt;0,IF(COUNTIF(Invoices!M:N,A1401)&lt;&gt;0,SUMIF(Invoices!M:N,A1401,Invoices!N:N)/COUNTIF(Invoices!M:N,A1401),0),IF(COUNTIF(Invoices!O:P,A1401)&lt;&gt;0,IF(COUNTIF(Invoices!O:P,A1401)&lt;&gt;0,SUMIF(Invoices!O:P,A1401,Invoices!P:P)/COUNTIF(Invoices!O:P,A1401),0),IF(COUNTIF(Invoices!Q:R,A1401)&lt;&gt;0,IF(COUNTIF(Invoices!Q:R,A1401)&lt;&gt;0,SUMIF(Invoices!Q:R,A1401,Invoices!R:R)/COUNTIF(Invoices!Q:R,A1401),0),IF(COUNTIF(Invoices!S:T,A1401)&lt;&gt;0,IF(COUNTIF(Invoices!S:T,A1401)&lt;&gt;0,SUMIF(Invoices!S:T,A1401,Invoices!T:T)/COUNTIF(Invoices!S:T,A1401),0),IF(COUNTIF(Invoices!U:V,A1401)&lt;&gt;0,IF(COUNTIF(Invoices!U:V,A1401)&lt;&gt;0,SUMIF(Invoices!U:V,A1401,Invoices!V:V)/COUNTIF(Invoices!U:V,A1401),0),IF(COUNTIF(Invoices!W:X,A1401)&lt;&gt;0,IF(COUNTIF(Invoices!W:X,A1401)&lt;&gt;0,SUMIF(Invoices!W:X,A1401,Invoices!X:X)/COUNTIF(Invoices!W:X,A1401),0),IF(COUNTIF(Invoices!Y:Z,A1401)&lt;&gt;0,IF(COUNTIF(Invoices!Y:Z,A1401)&lt;&gt;0,SUMIF(Invoices!Y:Z,A1401,Invoices!Z:Z)/COUNTIF(Invoices!Y:Z,A1401),0),IF(COUNTIF(Invoices!AA:AB,A1401)&lt;&gt;0,IF(COUNTIF(Invoices!AA:AB,A1401)&lt;&gt;0,SUMIF(Invoices!AA:AB,A1401,Invoices!AB:AB)/COUNTIF(Invoices!AA:AB,A1401),0),IF(COUNTIF(Invoices!AC:AD,A1401)&lt;&gt;0,IF(COUNTIF(Invoices!AC:AD,A1401)&lt;&gt;0,SUMIF(Invoices!AC:AD,A1401,Invoices!AD:AD)/COUNTIF(Invoices!AC:AD,A1401),0),IF(COUNTIF(Invoices!AE:AF,A1401)&lt;&gt;0,IF(COUNTIF(Invoices!AE:AF,A1401)&lt;&gt;0,SUMIF(Invoices!AE:AF,A1401,Invoices!AF:AF)/COUNTIF(Invoices!AE:AF,A1401),0),IF(COUNTIF(Invoices!AG:AH,A1401)&lt;&gt;0,IF(COUNTIF(Invoices!AG:AH,A1401)&lt;&gt;0,SUMIF(Invoices!AG:AH,A1401,Invoices!AH:AH)/COUNTIF(Invoices!AG:AH,A1401),0),IF(COUNTIF(Invoices!AI:AJ,A1401)&lt;&gt;0,IF(COUNTIF(Invoices!AI:AJ,A1401)&lt;&gt;0,SUMIF(Invoices!AI:AJ,A1401,Invoices!AJ:AJ)/COUNTIF(Invoices!AI:AJ,A1401),0),IF(COUNTIF(Invoices!AK:AL,A1401)&lt;&gt;0,IF(COUNTIF(Invoices!AK:AL,A1401)&lt;&gt;0,SUMIF(Invoices!AK:AL,A1401,Invoices!AL:AL)/COUNTIF(Invoices!AK:AL,A1401),0),IF(COUNTIF(Invoices!AM:AN,A1401)&lt;&gt;0,IF(COUNTIF(Invoices!AM:AN,A1401)&lt;&gt;0,SUMIF(Invoices!AM:AN,A1401,Invoices!AN:AN)/COUNTIF(Invoices!AM:AN,A1401),0),"Not Available")))))))))))))))</f>
        <v>Not Available</v>
      </c>
    </row>
    <row r="1402" spans="1:5" ht="13" x14ac:dyDescent="0.15">
      <c r="A1402" s="6" t="s">
        <v>2668</v>
      </c>
      <c r="C1402" s="6" t="s">
        <v>1363</v>
      </c>
      <c r="D1402" s="6" t="s">
        <v>1364</v>
      </c>
      <c r="E1402" t="str">
        <f>IF(COUNTIF(Invoices!K:L,A1402)&lt;&gt;0,IF(COUNTIF(Invoices!K:L,A1402)&lt;&gt;0,SUMIF(Invoices!K:L,A1402,Invoices!L:L)/COUNTIF(Invoices!K:L,A1402),0),IF(COUNTIF(Invoices!M:N,A1402)&lt;&gt;0,IF(COUNTIF(Invoices!M:N,A1402)&lt;&gt;0,SUMIF(Invoices!M:N,A1402,Invoices!N:N)/COUNTIF(Invoices!M:N,A1402),0),IF(COUNTIF(Invoices!O:P,A1402)&lt;&gt;0,IF(COUNTIF(Invoices!O:P,A1402)&lt;&gt;0,SUMIF(Invoices!O:P,A1402,Invoices!P:P)/COUNTIF(Invoices!O:P,A1402),0),IF(COUNTIF(Invoices!Q:R,A1402)&lt;&gt;0,IF(COUNTIF(Invoices!Q:R,A1402)&lt;&gt;0,SUMIF(Invoices!Q:R,A1402,Invoices!R:R)/COUNTIF(Invoices!Q:R,A1402),0),IF(COUNTIF(Invoices!S:T,A1402)&lt;&gt;0,IF(COUNTIF(Invoices!S:T,A1402)&lt;&gt;0,SUMIF(Invoices!S:T,A1402,Invoices!T:T)/COUNTIF(Invoices!S:T,A1402),0),IF(COUNTIF(Invoices!U:V,A1402)&lt;&gt;0,IF(COUNTIF(Invoices!U:V,A1402)&lt;&gt;0,SUMIF(Invoices!U:V,A1402,Invoices!V:V)/COUNTIF(Invoices!U:V,A1402),0),IF(COUNTIF(Invoices!W:X,A1402)&lt;&gt;0,IF(COUNTIF(Invoices!W:X,A1402)&lt;&gt;0,SUMIF(Invoices!W:X,A1402,Invoices!X:X)/COUNTIF(Invoices!W:X,A1402),0),IF(COUNTIF(Invoices!Y:Z,A1402)&lt;&gt;0,IF(COUNTIF(Invoices!Y:Z,A1402)&lt;&gt;0,SUMIF(Invoices!Y:Z,A1402,Invoices!Z:Z)/COUNTIF(Invoices!Y:Z,A1402),0),IF(COUNTIF(Invoices!AA:AB,A1402)&lt;&gt;0,IF(COUNTIF(Invoices!AA:AB,A1402)&lt;&gt;0,SUMIF(Invoices!AA:AB,A1402,Invoices!AB:AB)/COUNTIF(Invoices!AA:AB,A1402),0),IF(COUNTIF(Invoices!AC:AD,A1402)&lt;&gt;0,IF(COUNTIF(Invoices!AC:AD,A1402)&lt;&gt;0,SUMIF(Invoices!AC:AD,A1402,Invoices!AD:AD)/COUNTIF(Invoices!AC:AD,A1402),0),IF(COUNTIF(Invoices!AE:AF,A1402)&lt;&gt;0,IF(COUNTIF(Invoices!AE:AF,A1402)&lt;&gt;0,SUMIF(Invoices!AE:AF,A1402,Invoices!AF:AF)/COUNTIF(Invoices!AE:AF,A1402),0),IF(COUNTIF(Invoices!AG:AH,A1402)&lt;&gt;0,IF(COUNTIF(Invoices!AG:AH,A1402)&lt;&gt;0,SUMIF(Invoices!AG:AH,A1402,Invoices!AH:AH)/COUNTIF(Invoices!AG:AH,A1402),0),IF(COUNTIF(Invoices!AI:AJ,A1402)&lt;&gt;0,IF(COUNTIF(Invoices!AI:AJ,A1402)&lt;&gt;0,SUMIF(Invoices!AI:AJ,A1402,Invoices!AJ:AJ)/COUNTIF(Invoices!AI:AJ,A1402),0),IF(COUNTIF(Invoices!AK:AL,A1402)&lt;&gt;0,IF(COUNTIF(Invoices!AK:AL,A1402)&lt;&gt;0,SUMIF(Invoices!AK:AL,A1402,Invoices!AL:AL)/COUNTIF(Invoices!AK:AL,A1402),0),IF(COUNTIF(Invoices!AM:AN,A1402)&lt;&gt;0,IF(COUNTIF(Invoices!AM:AN,A1402)&lt;&gt;0,SUMIF(Invoices!AM:AN,A1402,Invoices!AN:AN)/COUNTIF(Invoices!AM:AN,A1402),0),"Not Available")))))))))))))))</f>
        <v>Not Available</v>
      </c>
    </row>
    <row r="1403" spans="1:5" ht="13" x14ac:dyDescent="0.15">
      <c r="A1403" s="6" t="s">
        <v>2669</v>
      </c>
      <c r="C1403" s="6" t="s">
        <v>561</v>
      </c>
      <c r="D1403" s="6" t="s">
        <v>562</v>
      </c>
      <c r="E1403">
        <f ca="1">IF(COUNTIF(Invoices!K:L,A1403)&lt;&gt;0,IF(COUNTIF(Invoices!K:L,A1403)&lt;&gt;0,SUMIF(Invoices!K:L,A1403,Invoices!L:L)/COUNTIF(Invoices!K:L,A1403),0),IF(COUNTIF(Invoices!M:N,A1403)&lt;&gt;0,IF(COUNTIF(Invoices!M:N,A1403)&lt;&gt;0,SUMIF(Invoices!M:N,A1403,Invoices!N:N)/COUNTIF(Invoices!M:N,A1403),0),IF(COUNTIF(Invoices!O:P,A1403)&lt;&gt;0,IF(COUNTIF(Invoices!O:P,A1403)&lt;&gt;0,SUMIF(Invoices!O:P,A1403,Invoices!P:P)/COUNTIF(Invoices!O:P,A1403),0),IF(COUNTIF(Invoices!Q:R,A1403)&lt;&gt;0,IF(COUNTIF(Invoices!Q:R,A1403)&lt;&gt;0,SUMIF(Invoices!Q:R,A1403,Invoices!R:R)/COUNTIF(Invoices!Q:R,A1403),0),IF(COUNTIF(Invoices!S:T,A1403)&lt;&gt;0,IF(COUNTIF(Invoices!S:T,A1403)&lt;&gt;0,SUMIF(Invoices!S:T,A1403,Invoices!T:T)/COUNTIF(Invoices!S:T,A1403),0),IF(COUNTIF(Invoices!U:V,A1403)&lt;&gt;0,IF(COUNTIF(Invoices!U:V,A1403)&lt;&gt;0,SUMIF(Invoices!U:V,A1403,Invoices!V:V)/COUNTIF(Invoices!U:V,A1403),0),IF(COUNTIF(Invoices!W:X,A1403)&lt;&gt;0,IF(COUNTIF(Invoices!W:X,A1403)&lt;&gt;0,SUMIF(Invoices!W:X,A1403,Invoices!X:X)/COUNTIF(Invoices!W:X,A1403),0),IF(COUNTIF(Invoices!Y:Z,A1403)&lt;&gt;0,IF(COUNTIF(Invoices!Y:Z,A1403)&lt;&gt;0,SUMIF(Invoices!Y:Z,A1403,Invoices!Z:Z)/COUNTIF(Invoices!Y:Z,A1403),0),IF(COUNTIF(Invoices!AA:AB,A1403)&lt;&gt;0,IF(COUNTIF(Invoices!AA:AB,A1403)&lt;&gt;0,SUMIF(Invoices!AA:AB,A1403,Invoices!AB:AB)/COUNTIF(Invoices!AA:AB,A1403),0),IF(COUNTIF(Invoices!AC:AD,A1403)&lt;&gt;0,IF(COUNTIF(Invoices!AC:AD,A1403)&lt;&gt;0,SUMIF(Invoices!AC:AD,A1403,Invoices!AD:AD)/COUNTIF(Invoices!AC:AD,A1403),0),IF(COUNTIF(Invoices!AE:AF,A1403)&lt;&gt;0,IF(COUNTIF(Invoices!AE:AF,A1403)&lt;&gt;0,SUMIF(Invoices!AE:AF,A1403,Invoices!AF:AF)/COUNTIF(Invoices!AE:AF,A1403),0),IF(COUNTIF(Invoices!AG:AH,A1403)&lt;&gt;0,IF(COUNTIF(Invoices!AG:AH,A1403)&lt;&gt;0,SUMIF(Invoices!AG:AH,A1403,Invoices!AH:AH)/COUNTIF(Invoices!AG:AH,A1403),0),IF(COUNTIF(Invoices!AI:AJ,A1403)&lt;&gt;0,IF(COUNTIF(Invoices!AI:AJ,A1403)&lt;&gt;0,SUMIF(Invoices!AI:AJ,A1403,Invoices!AJ:AJ)/COUNTIF(Invoices!AI:AJ,A1403),0),IF(COUNTIF(Invoices!AK:AL,A1403)&lt;&gt;0,IF(COUNTIF(Invoices!AK:AL,A1403)&lt;&gt;0,SUMIF(Invoices!AK:AL,A1403,Invoices!AL:AL)/COUNTIF(Invoices!AK:AL,A1403),0),IF(COUNTIF(Invoices!AM:AN,A1403)&lt;&gt;0,IF(COUNTIF(Invoices!AM:AN,A1403)&lt;&gt;0,SUMIF(Invoices!AM:AN,A1403,Invoices!AN:AN)/COUNTIF(Invoices!AM:AN,A1403),0),"Not Available")))))))))))))))</f>
        <v>0.99</v>
      </c>
    </row>
    <row r="1404" spans="1:5" ht="13" x14ac:dyDescent="0.15">
      <c r="A1404" s="6" t="s">
        <v>2669</v>
      </c>
      <c r="C1404" s="6" t="s">
        <v>561</v>
      </c>
      <c r="D1404" s="6" t="s">
        <v>562</v>
      </c>
      <c r="E1404">
        <f ca="1">IF(COUNTIF(Invoices!K:L,A1404)&lt;&gt;0,IF(COUNTIF(Invoices!K:L,A1404)&lt;&gt;0,SUMIF(Invoices!K:L,A1404,Invoices!L:L)/COUNTIF(Invoices!K:L,A1404),0),IF(COUNTIF(Invoices!M:N,A1404)&lt;&gt;0,IF(COUNTIF(Invoices!M:N,A1404)&lt;&gt;0,SUMIF(Invoices!M:N,A1404,Invoices!N:N)/COUNTIF(Invoices!M:N,A1404),0),IF(COUNTIF(Invoices!O:P,A1404)&lt;&gt;0,IF(COUNTIF(Invoices!O:P,A1404)&lt;&gt;0,SUMIF(Invoices!O:P,A1404,Invoices!P:P)/COUNTIF(Invoices!O:P,A1404),0),IF(COUNTIF(Invoices!Q:R,A1404)&lt;&gt;0,IF(COUNTIF(Invoices!Q:R,A1404)&lt;&gt;0,SUMIF(Invoices!Q:R,A1404,Invoices!R:R)/COUNTIF(Invoices!Q:R,A1404),0),IF(COUNTIF(Invoices!S:T,A1404)&lt;&gt;0,IF(COUNTIF(Invoices!S:T,A1404)&lt;&gt;0,SUMIF(Invoices!S:T,A1404,Invoices!T:T)/COUNTIF(Invoices!S:T,A1404),0),IF(COUNTIF(Invoices!U:V,A1404)&lt;&gt;0,IF(COUNTIF(Invoices!U:V,A1404)&lt;&gt;0,SUMIF(Invoices!U:V,A1404,Invoices!V:V)/COUNTIF(Invoices!U:V,A1404),0),IF(COUNTIF(Invoices!W:X,A1404)&lt;&gt;0,IF(COUNTIF(Invoices!W:X,A1404)&lt;&gt;0,SUMIF(Invoices!W:X,A1404,Invoices!X:X)/COUNTIF(Invoices!W:X,A1404),0),IF(COUNTIF(Invoices!Y:Z,A1404)&lt;&gt;0,IF(COUNTIF(Invoices!Y:Z,A1404)&lt;&gt;0,SUMIF(Invoices!Y:Z,A1404,Invoices!Z:Z)/COUNTIF(Invoices!Y:Z,A1404),0),IF(COUNTIF(Invoices!AA:AB,A1404)&lt;&gt;0,IF(COUNTIF(Invoices!AA:AB,A1404)&lt;&gt;0,SUMIF(Invoices!AA:AB,A1404,Invoices!AB:AB)/COUNTIF(Invoices!AA:AB,A1404),0),IF(COUNTIF(Invoices!AC:AD,A1404)&lt;&gt;0,IF(COUNTIF(Invoices!AC:AD,A1404)&lt;&gt;0,SUMIF(Invoices!AC:AD,A1404,Invoices!AD:AD)/COUNTIF(Invoices!AC:AD,A1404),0),IF(COUNTIF(Invoices!AE:AF,A1404)&lt;&gt;0,IF(COUNTIF(Invoices!AE:AF,A1404)&lt;&gt;0,SUMIF(Invoices!AE:AF,A1404,Invoices!AF:AF)/COUNTIF(Invoices!AE:AF,A1404),0),IF(COUNTIF(Invoices!AG:AH,A1404)&lt;&gt;0,IF(COUNTIF(Invoices!AG:AH,A1404)&lt;&gt;0,SUMIF(Invoices!AG:AH,A1404,Invoices!AH:AH)/COUNTIF(Invoices!AG:AH,A1404),0),IF(COUNTIF(Invoices!AI:AJ,A1404)&lt;&gt;0,IF(COUNTIF(Invoices!AI:AJ,A1404)&lt;&gt;0,SUMIF(Invoices!AI:AJ,A1404,Invoices!AJ:AJ)/COUNTIF(Invoices!AI:AJ,A1404),0),IF(COUNTIF(Invoices!AK:AL,A1404)&lt;&gt;0,IF(COUNTIF(Invoices!AK:AL,A1404)&lt;&gt;0,SUMIF(Invoices!AK:AL,A1404,Invoices!AL:AL)/COUNTIF(Invoices!AK:AL,A1404),0),IF(COUNTIF(Invoices!AM:AN,A1404)&lt;&gt;0,IF(COUNTIF(Invoices!AM:AN,A1404)&lt;&gt;0,SUMIF(Invoices!AM:AN,A1404,Invoices!AN:AN)/COUNTIF(Invoices!AM:AN,A1404),0),"Not Available")))))))))))))))</f>
        <v>0.99</v>
      </c>
    </row>
    <row r="1405" spans="1:5" ht="13" x14ac:dyDescent="0.15">
      <c r="A1405" s="6" t="s">
        <v>2670</v>
      </c>
      <c r="B1405" s="6" t="s">
        <v>1303</v>
      </c>
      <c r="C1405" s="6" t="s">
        <v>1309</v>
      </c>
      <c r="D1405" s="6" t="s">
        <v>810</v>
      </c>
      <c r="E1405">
        <f ca="1">IF(COUNTIF(Invoices!K:L,A1405)&lt;&gt;0,IF(COUNTIF(Invoices!K:L,A1405)&lt;&gt;0,SUMIF(Invoices!K:L,A1405,Invoices!L:L)/COUNTIF(Invoices!K:L,A1405),0),IF(COUNTIF(Invoices!M:N,A1405)&lt;&gt;0,IF(COUNTIF(Invoices!M:N,A1405)&lt;&gt;0,SUMIF(Invoices!M:N,A1405,Invoices!N:N)/COUNTIF(Invoices!M:N,A1405),0),IF(COUNTIF(Invoices!O:P,A1405)&lt;&gt;0,IF(COUNTIF(Invoices!O:P,A1405)&lt;&gt;0,SUMIF(Invoices!O:P,A1405,Invoices!P:P)/COUNTIF(Invoices!O:P,A1405),0),IF(COUNTIF(Invoices!Q:R,A1405)&lt;&gt;0,IF(COUNTIF(Invoices!Q:R,A1405)&lt;&gt;0,SUMIF(Invoices!Q:R,A1405,Invoices!R:R)/COUNTIF(Invoices!Q:R,A1405),0),IF(COUNTIF(Invoices!S:T,A1405)&lt;&gt;0,IF(COUNTIF(Invoices!S:T,A1405)&lt;&gt;0,SUMIF(Invoices!S:T,A1405,Invoices!T:T)/COUNTIF(Invoices!S:T,A1405),0),IF(COUNTIF(Invoices!U:V,A1405)&lt;&gt;0,IF(COUNTIF(Invoices!U:V,A1405)&lt;&gt;0,SUMIF(Invoices!U:V,A1405,Invoices!V:V)/COUNTIF(Invoices!U:V,A1405),0),IF(COUNTIF(Invoices!W:X,A1405)&lt;&gt;0,IF(COUNTIF(Invoices!W:X,A1405)&lt;&gt;0,SUMIF(Invoices!W:X,A1405,Invoices!X:X)/COUNTIF(Invoices!W:X,A1405),0),IF(COUNTIF(Invoices!Y:Z,A1405)&lt;&gt;0,IF(COUNTIF(Invoices!Y:Z,A1405)&lt;&gt;0,SUMIF(Invoices!Y:Z,A1405,Invoices!Z:Z)/COUNTIF(Invoices!Y:Z,A1405),0),IF(COUNTIF(Invoices!AA:AB,A1405)&lt;&gt;0,IF(COUNTIF(Invoices!AA:AB,A1405)&lt;&gt;0,SUMIF(Invoices!AA:AB,A1405,Invoices!AB:AB)/COUNTIF(Invoices!AA:AB,A1405),0),IF(COUNTIF(Invoices!AC:AD,A1405)&lt;&gt;0,IF(COUNTIF(Invoices!AC:AD,A1405)&lt;&gt;0,SUMIF(Invoices!AC:AD,A1405,Invoices!AD:AD)/COUNTIF(Invoices!AC:AD,A1405),0),IF(COUNTIF(Invoices!AE:AF,A1405)&lt;&gt;0,IF(COUNTIF(Invoices!AE:AF,A1405)&lt;&gt;0,SUMIF(Invoices!AE:AF,A1405,Invoices!AF:AF)/COUNTIF(Invoices!AE:AF,A1405),0),IF(COUNTIF(Invoices!AG:AH,A1405)&lt;&gt;0,IF(COUNTIF(Invoices!AG:AH,A1405)&lt;&gt;0,SUMIF(Invoices!AG:AH,A1405,Invoices!AH:AH)/COUNTIF(Invoices!AG:AH,A1405),0),IF(COUNTIF(Invoices!AI:AJ,A1405)&lt;&gt;0,IF(COUNTIF(Invoices!AI:AJ,A1405)&lt;&gt;0,SUMIF(Invoices!AI:AJ,A1405,Invoices!AJ:AJ)/COUNTIF(Invoices!AI:AJ,A1405),0),IF(COUNTIF(Invoices!AK:AL,A1405)&lt;&gt;0,IF(COUNTIF(Invoices!AK:AL,A1405)&lt;&gt;0,SUMIF(Invoices!AK:AL,A1405,Invoices!AL:AL)/COUNTIF(Invoices!AK:AL,A1405),0),IF(COUNTIF(Invoices!AM:AN,A1405)&lt;&gt;0,IF(COUNTIF(Invoices!AM:AN,A1405)&lt;&gt;0,SUMIF(Invoices!AM:AN,A1405,Invoices!AN:AN)/COUNTIF(Invoices!AM:AN,A1405),0),"Not Available")))))))))))))))</f>
        <v>0.99</v>
      </c>
    </row>
    <row r="1406" spans="1:5" ht="13" x14ac:dyDescent="0.15">
      <c r="A1406" s="6" t="s">
        <v>2670</v>
      </c>
      <c r="B1406" s="6" t="s">
        <v>1445</v>
      </c>
      <c r="C1406" s="6" t="s">
        <v>1453</v>
      </c>
      <c r="D1406" s="6" t="s">
        <v>810</v>
      </c>
      <c r="E1406">
        <f ca="1">IF(COUNTIF(Invoices!K:L,A1406)&lt;&gt;0,IF(COUNTIF(Invoices!K:L,A1406)&lt;&gt;0,SUMIF(Invoices!K:L,A1406,Invoices!L:L)/COUNTIF(Invoices!K:L,A1406),0),IF(COUNTIF(Invoices!M:N,A1406)&lt;&gt;0,IF(COUNTIF(Invoices!M:N,A1406)&lt;&gt;0,SUMIF(Invoices!M:N,A1406,Invoices!N:N)/COUNTIF(Invoices!M:N,A1406),0),IF(COUNTIF(Invoices!O:P,A1406)&lt;&gt;0,IF(COUNTIF(Invoices!O:P,A1406)&lt;&gt;0,SUMIF(Invoices!O:P,A1406,Invoices!P:P)/COUNTIF(Invoices!O:P,A1406),0),IF(COUNTIF(Invoices!Q:R,A1406)&lt;&gt;0,IF(COUNTIF(Invoices!Q:R,A1406)&lt;&gt;0,SUMIF(Invoices!Q:R,A1406,Invoices!R:R)/COUNTIF(Invoices!Q:R,A1406),0),IF(COUNTIF(Invoices!S:T,A1406)&lt;&gt;0,IF(COUNTIF(Invoices!S:T,A1406)&lt;&gt;0,SUMIF(Invoices!S:T,A1406,Invoices!T:T)/COUNTIF(Invoices!S:T,A1406),0),IF(COUNTIF(Invoices!U:V,A1406)&lt;&gt;0,IF(COUNTIF(Invoices!U:V,A1406)&lt;&gt;0,SUMIF(Invoices!U:V,A1406,Invoices!V:V)/COUNTIF(Invoices!U:V,A1406),0),IF(COUNTIF(Invoices!W:X,A1406)&lt;&gt;0,IF(COUNTIF(Invoices!W:X,A1406)&lt;&gt;0,SUMIF(Invoices!W:X,A1406,Invoices!X:X)/COUNTIF(Invoices!W:X,A1406),0),IF(COUNTIF(Invoices!Y:Z,A1406)&lt;&gt;0,IF(COUNTIF(Invoices!Y:Z,A1406)&lt;&gt;0,SUMIF(Invoices!Y:Z,A1406,Invoices!Z:Z)/COUNTIF(Invoices!Y:Z,A1406),0),IF(COUNTIF(Invoices!AA:AB,A1406)&lt;&gt;0,IF(COUNTIF(Invoices!AA:AB,A1406)&lt;&gt;0,SUMIF(Invoices!AA:AB,A1406,Invoices!AB:AB)/COUNTIF(Invoices!AA:AB,A1406),0),IF(COUNTIF(Invoices!AC:AD,A1406)&lt;&gt;0,IF(COUNTIF(Invoices!AC:AD,A1406)&lt;&gt;0,SUMIF(Invoices!AC:AD,A1406,Invoices!AD:AD)/COUNTIF(Invoices!AC:AD,A1406),0),IF(COUNTIF(Invoices!AE:AF,A1406)&lt;&gt;0,IF(COUNTIF(Invoices!AE:AF,A1406)&lt;&gt;0,SUMIF(Invoices!AE:AF,A1406,Invoices!AF:AF)/COUNTIF(Invoices!AE:AF,A1406),0),IF(COUNTIF(Invoices!AG:AH,A1406)&lt;&gt;0,IF(COUNTIF(Invoices!AG:AH,A1406)&lt;&gt;0,SUMIF(Invoices!AG:AH,A1406,Invoices!AH:AH)/COUNTIF(Invoices!AG:AH,A1406),0),IF(COUNTIF(Invoices!AI:AJ,A1406)&lt;&gt;0,IF(COUNTIF(Invoices!AI:AJ,A1406)&lt;&gt;0,SUMIF(Invoices!AI:AJ,A1406,Invoices!AJ:AJ)/COUNTIF(Invoices!AI:AJ,A1406),0),IF(COUNTIF(Invoices!AK:AL,A1406)&lt;&gt;0,IF(COUNTIF(Invoices!AK:AL,A1406)&lt;&gt;0,SUMIF(Invoices!AK:AL,A1406,Invoices!AL:AL)/COUNTIF(Invoices!AK:AL,A1406),0),IF(COUNTIF(Invoices!AM:AN,A1406)&lt;&gt;0,IF(COUNTIF(Invoices!AM:AN,A1406)&lt;&gt;0,SUMIF(Invoices!AM:AN,A1406,Invoices!AN:AN)/COUNTIF(Invoices!AM:AN,A1406),0),"Not Available")))))))))))))))</f>
        <v>0.99</v>
      </c>
    </row>
    <row r="1407" spans="1:5" ht="13" x14ac:dyDescent="0.15">
      <c r="A1407" s="6" t="s">
        <v>2671</v>
      </c>
      <c r="B1407" s="6" t="s">
        <v>2672</v>
      </c>
      <c r="C1407" s="6" t="s">
        <v>1231</v>
      </c>
      <c r="D1407" s="6" t="s">
        <v>863</v>
      </c>
      <c r="E1407" t="str">
        <f>IF(COUNTIF(Invoices!K:L,A1407)&lt;&gt;0,IF(COUNTIF(Invoices!K:L,A1407)&lt;&gt;0,SUMIF(Invoices!K:L,A1407,Invoices!L:L)/COUNTIF(Invoices!K:L,A1407),0),IF(COUNTIF(Invoices!M:N,A1407)&lt;&gt;0,IF(COUNTIF(Invoices!M:N,A1407)&lt;&gt;0,SUMIF(Invoices!M:N,A1407,Invoices!N:N)/COUNTIF(Invoices!M:N,A1407),0),IF(COUNTIF(Invoices!O:P,A1407)&lt;&gt;0,IF(COUNTIF(Invoices!O:P,A1407)&lt;&gt;0,SUMIF(Invoices!O:P,A1407,Invoices!P:P)/COUNTIF(Invoices!O:P,A1407),0),IF(COUNTIF(Invoices!Q:R,A1407)&lt;&gt;0,IF(COUNTIF(Invoices!Q:R,A1407)&lt;&gt;0,SUMIF(Invoices!Q:R,A1407,Invoices!R:R)/COUNTIF(Invoices!Q:R,A1407),0),IF(COUNTIF(Invoices!S:T,A1407)&lt;&gt;0,IF(COUNTIF(Invoices!S:T,A1407)&lt;&gt;0,SUMIF(Invoices!S:T,A1407,Invoices!T:T)/COUNTIF(Invoices!S:T,A1407),0),IF(COUNTIF(Invoices!U:V,A1407)&lt;&gt;0,IF(COUNTIF(Invoices!U:V,A1407)&lt;&gt;0,SUMIF(Invoices!U:V,A1407,Invoices!V:V)/COUNTIF(Invoices!U:V,A1407),0),IF(COUNTIF(Invoices!W:X,A1407)&lt;&gt;0,IF(COUNTIF(Invoices!W:X,A1407)&lt;&gt;0,SUMIF(Invoices!W:X,A1407,Invoices!X:X)/COUNTIF(Invoices!W:X,A1407),0),IF(COUNTIF(Invoices!Y:Z,A1407)&lt;&gt;0,IF(COUNTIF(Invoices!Y:Z,A1407)&lt;&gt;0,SUMIF(Invoices!Y:Z,A1407,Invoices!Z:Z)/COUNTIF(Invoices!Y:Z,A1407),0),IF(COUNTIF(Invoices!AA:AB,A1407)&lt;&gt;0,IF(COUNTIF(Invoices!AA:AB,A1407)&lt;&gt;0,SUMIF(Invoices!AA:AB,A1407,Invoices!AB:AB)/COUNTIF(Invoices!AA:AB,A1407),0),IF(COUNTIF(Invoices!AC:AD,A1407)&lt;&gt;0,IF(COUNTIF(Invoices!AC:AD,A1407)&lt;&gt;0,SUMIF(Invoices!AC:AD,A1407,Invoices!AD:AD)/COUNTIF(Invoices!AC:AD,A1407),0),IF(COUNTIF(Invoices!AE:AF,A1407)&lt;&gt;0,IF(COUNTIF(Invoices!AE:AF,A1407)&lt;&gt;0,SUMIF(Invoices!AE:AF,A1407,Invoices!AF:AF)/COUNTIF(Invoices!AE:AF,A1407),0),IF(COUNTIF(Invoices!AG:AH,A1407)&lt;&gt;0,IF(COUNTIF(Invoices!AG:AH,A1407)&lt;&gt;0,SUMIF(Invoices!AG:AH,A1407,Invoices!AH:AH)/COUNTIF(Invoices!AG:AH,A1407),0),IF(COUNTIF(Invoices!AI:AJ,A1407)&lt;&gt;0,IF(COUNTIF(Invoices!AI:AJ,A1407)&lt;&gt;0,SUMIF(Invoices!AI:AJ,A1407,Invoices!AJ:AJ)/COUNTIF(Invoices!AI:AJ,A1407),0),IF(COUNTIF(Invoices!AK:AL,A1407)&lt;&gt;0,IF(COUNTIF(Invoices!AK:AL,A1407)&lt;&gt;0,SUMIF(Invoices!AK:AL,A1407,Invoices!AL:AL)/COUNTIF(Invoices!AK:AL,A1407),0),IF(COUNTIF(Invoices!AM:AN,A1407)&lt;&gt;0,IF(COUNTIF(Invoices!AM:AN,A1407)&lt;&gt;0,SUMIF(Invoices!AM:AN,A1407,Invoices!AN:AN)/COUNTIF(Invoices!AM:AN,A1407),0),"Not Available")))))))))))))))</f>
        <v>Not Available</v>
      </c>
    </row>
    <row r="1408" spans="1:5" ht="13" x14ac:dyDescent="0.15">
      <c r="A1408" s="6" t="s">
        <v>2673</v>
      </c>
      <c r="B1408" s="6" t="s">
        <v>2674</v>
      </c>
      <c r="C1408" s="6" t="s">
        <v>1231</v>
      </c>
      <c r="D1408" s="6" t="s">
        <v>863</v>
      </c>
      <c r="E1408" t="str">
        <f>IF(COUNTIF(Invoices!K:L,A1408)&lt;&gt;0,IF(COUNTIF(Invoices!K:L,A1408)&lt;&gt;0,SUMIF(Invoices!K:L,A1408,Invoices!L:L)/COUNTIF(Invoices!K:L,A1408),0),IF(COUNTIF(Invoices!M:N,A1408)&lt;&gt;0,IF(COUNTIF(Invoices!M:N,A1408)&lt;&gt;0,SUMIF(Invoices!M:N,A1408,Invoices!N:N)/COUNTIF(Invoices!M:N,A1408),0),IF(COUNTIF(Invoices!O:P,A1408)&lt;&gt;0,IF(COUNTIF(Invoices!O:P,A1408)&lt;&gt;0,SUMIF(Invoices!O:P,A1408,Invoices!P:P)/COUNTIF(Invoices!O:P,A1408),0),IF(COUNTIF(Invoices!Q:R,A1408)&lt;&gt;0,IF(COUNTIF(Invoices!Q:R,A1408)&lt;&gt;0,SUMIF(Invoices!Q:R,A1408,Invoices!R:R)/COUNTIF(Invoices!Q:R,A1408),0),IF(COUNTIF(Invoices!S:T,A1408)&lt;&gt;0,IF(COUNTIF(Invoices!S:T,A1408)&lt;&gt;0,SUMIF(Invoices!S:T,A1408,Invoices!T:T)/COUNTIF(Invoices!S:T,A1408),0),IF(COUNTIF(Invoices!U:V,A1408)&lt;&gt;0,IF(COUNTIF(Invoices!U:V,A1408)&lt;&gt;0,SUMIF(Invoices!U:V,A1408,Invoices!V:V)/COUNTIF(Invoices!U:V,A1408),0),IF(COUNTIF(Invoices!W:X,A1408)&lt;&gt;0,IF(COUNTIF(Invoices!W:X,A1408)&lt;&gt;0,SUMIF(Invoices!W:X,A1408,Invoices!X:X)/COUNTIF(Invoices!W:X,A1408),0),IF(COUNTIF(Invoices!Y:Z,A1408)&lt;&gt;0,IF(COUNTIF(Invoices!Y:Z,A1408)&lt;&gt;0,SUMIF(Invoices!Y:Z,A1408,Invoices!Z:Z)/COUNTIF(Invoices!Y:Z,A1408),0),IF(COUNTIF(Invoices!AA:AB,A1408)&lt;&gt;0,IF(COUNTIF(Invoices!AA:AB,A1408)&lt;&gt;0,SUMIF(Invoices!AA:AB,A1408,Invoices!AB:AB)/COUNTIF(Invoices!AA:AB,A1408),0),IF(COUNTIF(Invoices!AC:AD,A1408)&lt;&gt;0,IF(COUNTIF(Invoices!AC:AD,A1408)&lt;&gt;0,SUMIF(Invoices!AC:AD,A1408,Invoices!AD:AD)/COUNTIF(Invoices!AC:AD,A1408),0),IF(COUNTIF(Invoices!AE:AF,A1408)&lt;&gt;0,IF(COUNTIF(Invoices!AE:AF,A1408)&lt;&gt;0,SUMIF(Invoices!AE:AF,A1408,Invoices!AF:AF)/COUNTIF(Invoices!AE:AF,A1408),0),IF(COUNTIF(Invoices!AG:AH,A1408)&lt;&gt;0,IF(COUNTIF(Invoices!AG:AH,A1408)&lt;&gt;0,SUMIF(Invoices!AG:AH,A1408,Invoices!AH:AH)/COUNTIF(Invoices!AG:AH,A1408),0),IF(COUNTIF(Invoices!AI:AJ,A1408)&lt;&gt;0,IF(COUNTIF(Invoices!AI:AJ,A1408)&lt;&gt;0,SUMIF(Invoices!AI:AJ,A1408,Invoices!AJ:AJ)/COUNTIF(Invoices!AI:AJ,A1408),0),IF(COUNTIF(Invoices!AK:AL,A1408)&lt;&gt;0,IF(COUNTIF(Invoices!AK:AL,A1408)&lt;&gt;0,SUMIF(Invoices!AK:AL,A1408,Invoices!AL:AL)/COUNTIF(Invoices!AK:AL,A1408),0),IF(COUNTIF(Invoices!AM:AN,A1408)&lt;&gt;0,IF(COUNTIF(Invoices!AM:AN,A1408)&lt;&gt;0,SUMIF(Invoices!AM:AN,A1408,Invoices!AN:AN)/COUNTIF(Invoices!AM:AN,A1408),0),"Not Available")))))))))))))))</f>
        <v>Not Available</v>
      </c>
    </row>
    <row r="1409" spans="1:5" ht="13" x14ac:dyDescent="0.15">
      <c r="A1409" s="6" t="s">
        <v>2675</v>
      </c>
      <c r="B1409" s="6" t="s">
        <v>1219</v>
      </c>
      <c r="C1409" s="6" t="s">
        <v>1220</v>
      </c>
      <c r="D1409" s="6" t="s">
        <v>562</v>
      </c>
      <c r="E1409" t="str">
        <f>IF(COUNTIF(Invoices!K:L,A1409)&lt;&gt;0,IF(COUNTIF(Invoices!K:L,A1409)&lt;&gt;0,SUMIF(Invoices!K:L,A1409,Invoices!L:L)/COUNTIF(Invoices!K:L,A1409),0),IF(COUNTIF(Invoices!M:N,A1409)&lt;&gt;0,IF(COUNTIF(Invoices!M:N,A1409)&lt;&gt;0,SUMIF(Invoices!M:N,A1409,Invoices!N:N)/COUNTIF(Invoices!M:N,A1409),0),IF(COUNTIF(Invoices!O:P,A1409)&lt;&gt;0,IF(COUNTIF(Invoices!O:P,A1409)&lt;&gt;0,SUMIF(Invoices!O:P,A1409,Invoices!P:P)/COUNTIF(Invoices!O:P,A1409),0),IF(COUNTIF(Invoices!Q:R,A1409)&lt;&gt;0,IF(COUNTIF(Invoices!Q:R,A1409)&lt;&gt;0,SUMIF(Invoices!Q:R,A1409,Invoices!R:R)/COUNTIF(Invoices!Q:R,A1409),0),IF(COUNTIF(Invoices!S:T,A1409)&lt;&gt;0,IF(COUNTIF(Invoices!S:T,A1409)&lt;&gt;0,SUMIF(Invoices!S:T,A1409,Invoices!T:T)/COUNTIF(Invoices!S:T,A1409),0),IF(COUNTIF(Invoices!U:V,A1409)&lt;&gt;0,IF(COUNTIF(Invoices!U:V,A1409)&lt;&gt;0,SUMIF(Invoices!U:V,A1409,Invoices!V:V)/COUNTIF(Invoices!U:V,A1409),0),IF(COUNTIF(Invoices!W:X,A1409)&lt;&gt;0,IF(COUNTIF(Invoices!W:X,A1409)&lt;&gt;0,SUMIF(Invoices!W:X,A1409,Invoices!X:X)/COUNTIF(Invoices!W:X,A1409),0),IF(COUNTIF(Invoices!Y:Z,A1409)&lt;&gt;0,IF(COUNTIF(Invoices!Y:Z,A1409)&lt;&gt;0,SUMIF(Invoices!Y:Z,A1409,Invoices!Z:Z)/COUNTIF(Invoices!Y:Z,A1409),0),IF(COUNTIF(Invoices!AA:AB,A1409)&lt;&gt;0,IF(COUNTIF(Invoices!AA:AB,A1409)&lt;&gt;0,SUMIF(Invoices!AA:AB,A1409,Invoices!AB:AB)/COUNTIF(Invoices!AA:AB,A1409),0),IF(COUNTIF(Invoices!AC:AD,A1409)&lt;&gt;0,IF(COUNTIF(Invoices!AC:AD,A1409)&lt;&gt;0,SUMIF(Invoices!AC:AD,A1409,Invoices!AD:AD)/COUNTIF(Invoices!AC:AD,A1409),0),IF(COUNTIF(Invoices!AE:AF,A1409)&lt;&gt;0,IF(COUNTIF(Invoices!AE:AF,A1409)&lt;&gt;0,SUMIF(Invoices!AE:AF,A1409,Invoices!AF:AF)/COUNTIF(Invoices!AE:AF,A1409),0),IF(COUNTIF(Invoices!AG:AH,A1409)&lt;&gt;0,IF(COUNTIF(Invoices!AG:AH,A1409)&lt;&gt;0,SUMIF(Invoices!AG:AH,A1409,Invoices!AH:AH)/COUNTIF(Invoices!AG:AH,A1409),0),IF(COUNTIF(Invoices!AI:AJ,A1409)&lt;&gt;0,IF(COUNTIF(Invoices!AI:AJ,A1409)&lt;&gt;0,SUMIF(Invoices!AI:AJ,A1409,Invoices!AJ:AJ)/COUNTIF(Invoices!AI:AJ,A1409),0),IF(COUNTIF(Invoices!AK:AL,A1409)&lt;&gt;0,IF(COUNTIF(Invoices!AK:AL,A1409)&lt;&gt;0,SUMIF(Invoices!AK:AL,A1409,Invoices!AL:AL)/COUNTIF(Invoices!AK:AL,A1409),0),IF(COUNTIF(Invoices!AM:AN,A1409)&lt;&gt;0,IF(COUNTIF(Invoices!AM:AN,A1409)&lt;&gt;0,SUMIF(Invoices!AM:AN,A1409,Invoices!AN:AN)/COUNTIF(Invoices!AM:AN,A1409),0),"Not Available")))))))))))))))</f>
        <v>Not Available</v>
      </c>
    </row>
    <row r="1410" spans="1:5" ht="13" x14ac:dyDescent="0.15">
      <c r="A1410" s="6" t="s">
        <v>2676</v>
      </c>
      <c r="B1410" s="6" t="s">
        <v>1223</v>
      </c>
      <c r="C1410" s="6" t="s">
        <v>1440</v>
      </c>
      <c r="D1410" s="6" t="s">
        <v>976</v>
      </c>
      <c r="E1410">
        <f ca="1">IF(COUNTIF(Invoices!K:L,A1410)&lt;&gt;0,IF(COUNTIF(Invoices!K:L,A1410)&lt;&gt;0,SUMIF(Invoices!K:L,A1410,Invoices!L:L)/COUNTIF(Invoices!K:L,A1410),0),IF(COUNTIF(Invoices!M:N,A1410)&lt;&gt;0,IF(COUNTIF(Invoices!M:N,A1410)&lt;&gt;0,SUMIF(Invoices!M:N,A1410,Invoices!N:N)/COUNTIF(Invoices!M:N,A1410),0),IF(COUNTIF(Invoices!O:P,A1410)&lt;&gt;0,IF(COUNTIF(Invoices!O:P,A1410)&lt;&gt;0,SUMIF(Invoices!O:P,A1410,Invoices!P:P)/COUNTIF(Invoices!O:P,A1410),0),IF(COUNTIF(Invoices!Q:R,A1410)&lt;&gt;0,IF(COUNTIF(Invoices!Q:R,A1410)&lt;&gt;0,SUMIF(Invoices!Q:R,A1410,Invoices!R:R)/COUNTIF(Invoices!Q:R,A1410),0),IF(COUNTIF(Invoices!S:T,A1410)&lt;&gt;0,IF(COUNTIF(Invoices!S:T,A1410)&lt;&gt;0,SUMIF(Invoices!S:T,A1410,Invoices!T:T)/COUNTIF(Invoices!S:T,A1410),0),IF(COUNTIF(Invoices!U:V,A1410)&lt;&gt;0,IF(COUNTIF(Invoices!U:V,A1410)&lt;&gt;0,SUMIF(Invoices!U:V,A1410,Invoices!V:V)/COUNTIF(Invoices!U:V,A1410),0),IF(COUNTIF(Invoices!W:X,A1410)&lt;&gt;0,IF(COUNTIF(Invoices!W:X,A1410)&lt;&gt;0,SUMIF(Invoices!W:X,A1410,Invoices!X:X)/COUNTIF(Invoices!W:X,A1410),0),IF(COUNTIF(Invoices!Y:Z,A1410)&lt;&gt;0,IF(COUNTIF(Invoices!Y:Z,A1410)&lt;&gt;0,SUMIF(Invoices!Y:Z,A1410,Invoices!Z:Z)/COUNTIF(Invoices!Y:Z,A1410),0),IF(COUNTIF(Invoices!AA:AB,A1410)&lt;&gt;0,IF(COUNTIF(Invoices!AA:AB,A1410)&lt;&gt;0,SUMIF(Invoices!AA:AB,A1410,Invoices!AB:AB)/COUNTIF(Invoices!AA:AB,A1410),0),IF(COUNTIF(Invoices!AC:AD,A1410)&lt;&gt;0,IF(COUNTIF(Invoices!AC:AD,A1410)&lt;&gt;0,SUMIF(Invoices!AC:AD,A1410,Invoices!AD:AD)/COUNTIF(Invoices!AC:AD,A1410),0),IF(COUNTIF(Invoices!AE:AF,A1410)&lt;&gt;0,IF(COUNTIF(Invoices!AE:AF,A1410)&lt;&gt;0,SUMIF(Invoices!AE:AF,A1410,Invoices!AF:AF)/COUNTIF(Invoices!AE:AF,A1410),0),IF(COUNTIF(Invoices!AG:AH,A1410)&lt;&gt;0,IF(COUNTIF(Invoices!AG:AH,A1410)&lt;&gt;0,SUMIF(Invoices!AG:AH,A1410,Invoices!AH:AH)/COUNTIF(Invoices!AG:AH,A1410),0),IF(COUNTIF(Invoices!AI:AJ,A1410)&lt;&gt;0,IF(COUNTIF(Invoices!AI:AJ,A1410)&lt;&gt;0,SUMIF(Invoices!AI:AJ,A1410,Invoices!AJ:AJ)/COUNTIF(Invoices!AI:AJ,A1410),0),IF(COUNTIF(Invoices!AK:AL,A1410)&lt;&gt;0,IF(COUNTIF(Invoices!AK:AL,A1410)&lt;&gt;0,SUMIF(Invoices!AK:AL,A1410,Invoices!AL:AL)/COUNTIF(Invoices!AK:AL,A1410),0),IF(COUNTIF(Invoices!AM:AN,A1410)&lt;&gt;0,IF(COUNTIF(Invoices!AM:AN,A1410)&lt;&gt;0,SUMIF(Invoices!AM:AN,A1410,Invoices!AN:AN)/COUNTIF(Invoices!AM:AN,A1410),0),"Not Available")))))))))))))))</f>
        <v>0.99</v>
      </c>
    </row>
    <row r="1411" spans="1:5" ht="13" x14ac:dyDescent="0.15">
      <c r="A1411" s="6" t="s">
        <v>2677</v>
      </c>
      <c r="B1411" s="6" t="s">
        <v>2678</v>
      </c>
      <c r="C1411" s="6" t="s">
        <v>546</v>
      </c>
      <c r="D1411" s="6" t="s">
        <v>547</v>
      </c>
      <c r="E1411" t="str">
        <f>IF(COUNTIF(Invoices!K:L,A1411)&lt;&gt;0,IF(COUNTIF(Invoices!K:L,A1411)&lt;&gt;0,SUMIF(Invoices!K:L,A1411,Invoices!L:L)/COUNTIF(Invoices!K:L,A1411),0),IF(COUNTIF(Invoices!M:N,A1411)&lt;&gt;0,IF(COUNTIF(Invoices!M:N,A1411)&lt;&gt;0,SUMIF(Invoices!M:N,A1411,Invoices!N:N)/COUNTIF(Invoices!M:N,A1411),0),IF(COUNTIF(Invoices!O:P,A1411)&lt;&gt;0,IF(COUNTIF(Invoices!O:P,A1411)&lt;&gt;0,SUMIF(Invoices!O:P,A1411,Invoices!P:P)/COUNTIF(Invoices!O:P,A1411),0),IF(COUNTIF(Invoices!Q:R,A1411)&lt;&gt;0,IF(COUNTIF(Invoices!Q:R,A1411)&lt;&gt;0,SUMIF(Invoices!Q:R,A1411,Invoices!R:R)/COUNTIF(Invoices!Q:R,A1411),0),IF(COUNTIF(Invoices!S:T,A1411)&lt;&gt;0,IF(COUNTIF(Invoices!S:T,A1411)&lt;&gt;0,SUMIF(Invoices!S:T,A1411,Invoices!T:T)/COUNTIF(Invoices!S:T,A1411),0),IF(COUNTIF(Invoices!U:V,A1411)&lt;&gt;0,IF(COUNTIF(Invoices!U:V,A1411)&lt;&gt;0,SUMIF(Invoices!U:V,A1411,Invoices!V:V)/COUNTIF(Invoices!U:V,A1411),0),IF(COUNTIF(Invoices!W:X,A1411)&lt;&gt;0,IF(COUNTIF(Invoices!W:X,A1411)&lt;&gt;0,SUMIF(Invoices!W:X,A1411,Invoices!X:X)/COUNTIF(Invoices!W:X,A1411),0),IF(COUNTIF(Invoices!Y:Z,A1411)&lt;&gt;0,IF(COUNTIF(Invoices!Y:Z,A1411)&lt;&gt;0,SUMIF(Invoices!Y:Z,A1411,Invoices!Z:Z)/COUNTIF(Invoices!Y:Z,A1411),0),IF(COUNTIF(Invoices!AA:AB,A1411)&lt;&gt;0,IF(COUNTIF(Invoices!AA:AB,A1411)&lt;&gt;0,SUMIF(Invoices!AA:AB,A1411,Invoices!AB:AB)/COUNTIF(Invoices!AA:AB,A1411),0),IF(COUNTIF(Invoices!AC:AD,A1411)&lt;&gt;0,IF(COUNTIF(Invoices!AC:AD,A1411)&lt;&gt;0,SUMIF(Invoices!AC:AD,A1411,Invoices!AD:AD)/COUNTIF(Invoices!AC:AD,A1411),0),IF(COUNTIF(Invoices!AE:AF,A1411)&lt;&gt;0,IF(COUNTIF(Invoices!AE:AF,A1411)&lt;&gt;0,SUMIF(Invoices!AE:AF,A1411,Invoices!AF:AF)/COUNTIF(Invoices!AE:AF,A1411),0),IF(COUNTIF(Invoices!AG:AH,A1411)&lt;&gt;0,IF(COUNTIF(Invoices!AG:AH,A1411)&lt;&gt;0,SUMIF(Invoices!AG:AH,A1411,Invoices!AH:AH)/COUNTIF(Invoices!AG:AH,A1411),0),IF(COUNTIF(Invoices!AI:AJ,A1411)&lt;&gt;0,IF(COUNTIF(Invoices!AI:AJ,A1411)&lt;&gt;0,SUMIF(Invoices!AI:AJ,A1411,Invoices!AJ:AJ)/COUNTIF(Invoices!AI:AJ,A1411),0),IF(COUNTIF(Invoices!AK:AL,A1411)&lt;&gt;0,IF(COUNTIF(Invoices!AK:AL,A1411)&lt;&gt;0,SUMIF(Invoices!AK:AL,A1411,Invoices!AL:AL)/COUNTIF(Invoices!AK:AL,A1411),0),IF(COUNTIF(Invoices!AM:AN,A1411)&lt;&gt;0,IF(COUNTIF(Invoices!AM:AN,A1411)&lt;&gt;0,SUMIF(Invoices!AM:AN,A1411,Invoices!AN:AN)/COUNTIF(Invoices!AM:AN,A1411),0),"Not Available")))))))))))))))</f>
        <v>Not Available</v>
      </c>
    </row>
    <row r="1412" spans="1:5" ht="13" x14ac:dyDescent="0.15">
      <c r="A1412" s="6" t="s">
        <v>2679</v>
      </c>
      <c r="B1412" s="6" t="s">
        <v>1803</v>
      </c>
      <c r="C1412" s="6" t="s">
        <v>1798</v>
      </c>
      <c r="D1412" s="6" t="s">
        <v>810</v>
      </c>
      <c r="E1412" t="str">
        <f>IF(COUNTIF(Invoices!K:L,A1412)&lt;&gt;0,IF(COUNTIF(Invoices!K:L,A1412)&lt;&gt;0,SUMIF(Invoices!K:L,A1412,Invoices!L:L)/COUNTIF(Invoices!K:L,A1412),0),IF(COUNTIF(Invoices!M:N,A1412)&lt;&gt;0,IF(COUNTIF(Invoices!M:N,A1412)&lt;&gt;0,SUMIF(Invoices!M:N,A1412,Invoices!N:N)/COUNTIF(Invoices!M:N,A1412),0),IF(COUNTIF(Invoices!O:P,A1412)&lt;&gt;0,IF(COUNTIF(Invoices!O:P,A1412)&lt;&gt;0,SUMIF(Invoices!O:P,A1412,Invoices!P:P)/COUNTIF(Invoices!O:P,A1412),0),IF(COUNTIF(Invoices!Q:R,A1412)&lt;&gt;0,IF(COUNTIF(Invoices!Q:R,A1412)&lt;&gt;0,SUMIF(Invoices!Q:R,A1412,Invoices!R:R)/COUNTIF(Invoices!Q:R,A1412),0),IF(COUNTIF(Invoices!S:T,A1412)&lt;&gt;0,IF(COUNTIF(Invoices!S:T,A1412)&lt;&gt;0,SUMIF(Invoices!S:T,A1412,Invoices!T:T)/COUNTIF(Invoices!S:T,A1412),0),IF(COUNTIF(Invoices!U:V,A1412)&lt;&gt;0,IF(COUNTIF(Invoices!U:V,A1412)&lt;&gt;0,SUMIF(Invoices!U:V,A1412,Invoices!V:V)/COUNTIF(Invoices!U:V,A1412),0),IF(COUNTIF(Invoices!W:X,A1412)&lt;&gt;0,IF(COUNTIF(Invoices!W:X,A1412)&lt;&gt;0,SUMIF(Invoices!W:X,A1412,Invoices!X:X)/COUNTIF(Invoices!W:X,A1412),0),IF(COUNTIF(Invoices!Y:Z,A1412)&lt;&gt;0,IF(COUNTIF(Invoices!Y:Z,A1412)&lt;&gt;0,SUMIF(Invoices!Y:Z,A1412,Invoices!Z:Z)/COUNTIF(Invoices!Y:Z,A1412),0),IF(COUNTIF(Invoices!AA:AB,A1412)&lt;&gt;0,IF(COUNTIF(Invoices!AA:AB,A1412)&lt;&gt;0,SUMIF(Invoices!AA:AB,A1412,Invoices!AB:AB)/COUNTIF(Invoices!AA:AB,A1412),0),IF(COUNTIF(Invoices!AC:AD,A1412)&lt;&gt;0,IF(COUNTIF(Invoices!AC:AD,A1412)&lt;&gt;0,SUMIF(Invoices!AC:AD,A1412,Invoices!AD:AD)/COUNTIF(Invoices!AC:AD,A1412),0),IF(COUNTIF(Invoices!AE:AF,A1412)&lt;&gt;0,IF(COUNTIF(Invoices!AE:AF,A1412)&lt;&gt;0,SUMIF(Invoices!AE:AF,A1412,Invoices!AF:AF)/COUNTIF(Invoices!AE:AF,A1412),0),IF(COUNTIF(Invoices!AG:AH,A1412)&lt;&gt;0,IF(COUNTIF(Invoices!AG:AH,A1412)&lt;&gt;0,SUMIF(Invoices!AG:AH,A1412,Invoices!AH:AH)/COUNTIF(Invoices!AG:AH,A1412),0),IF(COUNTIF(Invoices!AI:AJ,A1412)&lt;&gt;0,IF(COUNTIF(Invoices!AI:AJ,A1412)&lt;&gt;0,SUMIF(Invoices!AI:AJ,A1412,Invoices!AJ:AJ)/COUNTIF(Invoices!AI:AJ,A1412),0),IF(COUNTIF(Invoices!AK:AL,A1412)&lt;&gt;0,IF(COUNTIF(Invoices!AK:AL,A1412)&lt;&gt;0,SUMIF(Invoices!AK:AL,A1412,Invoices!AL:AL)/COUNTIF(Invoices!AK:AL,A1412),0),IF(COUNTIF(Invoices!AM:AN,A1412)&lt;&gt;0,IF(COUNTIF(Invoices!AM:AN,A1412)&lt;&gt;0,SUMIF(Invoices!AM:AN,A1412,Invoices!AN:AN)/COUNTIF(Invoices!AM:AN,A1412),0),"Not Available")))))))))))))))</f>
        <v>Not Available</v>
      </c>
    </row>
    <row r="1413" spans="1:5" ht="13" x14ac:dyDescent="0.15">
      <c r="A1413" s="6" t="s">
        <v>2680</v>
      </c>
      <c r="B1413" s="6" t="s">
        <v>2262</v>
      </c>
      <c r="C1413" s="6" t="s">
        <v>916</v>
      </c>
      <c r="D1413" s="6" t="s">
        <v>810</v>
      </c>
      <c r="E1413">
        <f ca="1">IF(COUNTIF(Invoices!K:L,A1413)&lt;&gt;0,IF(COUNTIF(Invoices!K:L,A1413)&lt;&gt;0,SUMIF(Invoices!K:L,A1413,Invoices!L:L)/COUNTIF(Invoices!K:L,A1413),0),IF(COUNTIF(Invoices!M:N,A1413)&lt;&gt;0,IF(COUNTIF(Invoices!M:N,A1413)&lt;&gt;0,SUMIF(Invoices!M:N,A1413,Invoices!N:N)/COUNTIF(Invoices!M:N,A1413),0),IF(COUNTIF(Invoices!O:P,A1413)&lt;&gt;0,IF(COUNTIF(Invoices!O:P,A1413)&lt;&gt;0,SUMIF(Invoices!O:P,A1413,Invoices!P:P)/COUNTIF(Invoices!O:P,A1413),0),IF(COUNTIF(Invoices!Q:R,A1413)&lt;&gt;0,IF(COUNTIF(Invoices!Q:R,A1413)&lt;&gt;0,SUMIF(Invoices!Q:R,A1413,Invoices!R:R)/COUNTIF(Invoices!Q:R,A1413),0),IF(COUNTIF(Invoices!S:T,A1413)&lt;&gt;0,IF(COUNTIF(Invoices!S:T,A1413)&lt;&gt;0,SUMIF(Invoices!S:T,A1413,Invoices!T:T)/COUNTIF(Invoices!S:T,A1413),0),IF(COUNTIF(Invoices!U:V,A1413)&lt;&gt;0,IF(COUNTIF(Invoices!U:V,A1413)&lt;&gt;0,SUMIF(Invoices!U:V,A1413,Invoices!V:V)/COUNTIF(Invoices!U:V,A1413),0),IF(COUNTIF(Invoices!W:X,A1413)&lt;&gt;0,IF(COUNTIF(Invoices!W:X,A1413)&lt;&gt;0,SUMIF(Invoices!W:X,A1413,Invoices!X:X)/COUNTIF(Invoices!W:X,A1413),0),IF(COUNTIF(Invoices!Y:Z,A1413)&lt;&gt;0,IF(COUNTIF(Invoices!Y:Z,A1413)&lt;&gt;0,SUMIF(Invoices!Y:Z,A1413,Invoices!Z:Z)/COUNTIF(Invoices!Y:Z,A1413),0),IF(COUNTIF(Invoices!AA:AB,A1413)&lt;&gt;0,IF(COUNTIF(Invoices!AA:AB,A1413)&lt;&gt;0,SUMIF(Invoices!AA:AB,A1413,Invoices!AB:AB)/COUNTIF(Invoices!AA:AB,A1413),0),IF(COUNTIF(Invoices!AC:AD,A1413)&lt;&gt;0,IF(COUNTIF(Invoices!AC:AD,A1413)&lt;&gt;0,SUMIF(Invoices!AC:AD,A1413,Invoices!AD:AD)/COUNTIF(Invoices!AC:AD,A1413),0),IF(COUNTIF(Invoices!AE:AF,A1413)&lt;&gt;0,IF(COUNTIF(Invoices!AE:AF,A1413)&lt;&gt;0,SUMIF(Invoices!AE:AF,A1413,Invoices!AF:AF)/COUNTIF(Invoices!AE:AF,A1413),0),IF(COUNTIF(Invoices!AG:AH,A1413)&lt;&gt;0,IF(COUNTIF(Invoices!AG:AH,A1413)&lt;&gt;0,SUMIF(Invoices!AG:AH,A1413,Invoices!AH:AH)/COUNTIF(Invoices!AG:AH,A1413),0),IF(COUNTIF(Invoices!AI:AJ,A1413)&lt;&gt;0,IF(COUNTIF(Invoices!AI:AJ,A1413)&lt;&gt;0,SUMIF(Invoices!AI:AJ,A1413,Invoices!AJ:AJ)/COUNTIF(Invoices!AI:AJ,A1413),0),IF(COUNTIF(Invoices!AK:AL,A1413)&lt;&gt;0,IF(COUNTIF(Invoices!AK:AL,A1413)&lt;&gt;0,SUMIF(Invoices!AK:AL,A1413,Invoices!AL:AL)/COUNTIF(Invoices!AK:AL,A1413),0),IF(COUNTIF(Invoices!AM:AN,A1413)&lt;&gt;0,IF(COUNTIF(Invoices!AM:AN,A1413)&lt;&gt;0,SUMIF(Invoices!AM:AN,A1413,Invoices!AN:AN)/COUNTIF(Invoices!AM:AN,A1413),0),"Not Available")))))))))))))))</f>
        <v>0.99</v>
      </c>
    </row>
    <row r="1414" spans="1:5" ht="13" x14ac:dyDescent="0.15">
      <c r="A1414" s="6" t="s">
        <v>2681</v>
      </c>
      <c r="B1414" s="6" t="s">
        <v>1308</v>
      </c>
      <c r="C1414" s="6" t="s">
        <v>1304</v>
      </c>
      <c r="D1414" s="6" t="s">
        <v>810</v>
      </c>
      <c r="E1414" t="str">
        <f>IF(COUNTIF(Invoices!K:L,A1414)&lt;&gt;0,IF(COUNTIF(Invoices!K:L,A1414)&lt;&gt;0,SUMIF(Invoices!K:L,A1414,Invoices!L:L)/COUNTIF(Invoices!K:L,A1414),0),IF(COUNTIF(Invoices!M:N,A1414)&lt;&gt;0,IF(COUNTIF(Invoices!M:N,A1414)&lt;&gt;0,SUMIF(Invoices!M:N,A1414,Invoices!N:N)/COUNTIF(Invoices!M:N,A1414),0),IF(COUNTIF(Invoices!O:P,A1414)&lt;&gt;0,IF(COUNTIF(Invoices!O:P,A1414)&lt;&gt;0,SUMIF(Invoices!O:P,A1414,Invoices!P:P)/COUNTIF(Invoices!O:P,A1414),0),IF(COUNTIF(Invoices!Q:R,A1414)&lt;&gt;0,IF(COUNTIF(Invoices!Q:R,A1414)&lt;&gt;0,SUMIF(Invoices!Q:R,A1414,Invoices!R:R)/COUNTIF(Invoices!Q:R,A1414),0),IF(COUNTIF(Invoices!S:T,A1414)&lt;&gt;0,IF(COUNTIF(Invoices!S:T,A1414)&lt;&gt;0,SUMIF(Invoices!S:T,A1414,Invoices!T:T)/COUNTIF(Invoices!S:T,A1414),0),IF(COUNTIF(Invoices!U:V,A1414)&lt;&gt;0,IF(COUNTIF(Invoices!U:V,A1414)&lt;&gt;0,SUMIF(Invoices!U:V,A1414,Invoices!V:V)/COUNTIF(Invoices!U:V,A1414),0),IF(COUNTIF(Invoices!W:X,A1414)&lt;&gt;0,IF(COUNTIF(Invoices!W:X,A1414)&lt;&gt;0,SUMIF(Invoices!W:X,A1414,Invoices!X:X)/COUNTIF(Invoices!W:X,A1414),0),IF(COUNTIF(Invoices!Y:Z,A1414)&lt;&gt;0,IF(COUNTIF(Invoices!Y:Z,A1414)&lt;&gt;0,SUMIF(Invoices!Y:Z,A1414,Invoices!Z:Z)/COUNTIF(Invoices!Y:Z,A1414),0),IF(COUNTIF(Invoices!AA:AB,A1414)&lt;&gt;0,IF(COUNTIF(Invoices!AA:AB,A1414)&lt;&gt;0,SUMIF(Invoices!AA:AB,A1414,Invoices!AB:AB)/COUNTIF(Invoices!AA:AB,A1414),0),IF(COUNTIF(Invoices!AC:AD,A1414)&lt;&gt;0,IF(COUNTIF(Invoices!AC:AD,A1414)&lt;&gt;0,SUMIF(Invoices!AC:AD,A1414,Invoices!AD:AD)/COUNTIF(Invoices!AC:AD,A1414),0),IF(COUNTIF(Invoices!AE:AF,A1414)&lt;&gt;0,IF(COUNTIF(Invoices!AE:AF,A1414)&lt;&gt;0,SUMIF(Invoices!AE:AF,A1414,Invoices!AF:AF)/COUNTIF(Invoices!AE:AF,A1414),0),IF(COUNTIF(Invoices!AG:AH,A1414)&lt;&gt;0,IF(COUNTIF(Invoices!AG:AH,A1414)&lt;&gt;0,SUMIF(Invoices!AG:AH,A1414,Invoices!AH:AH)/COUNTIF(Invoices!AG:AH,A1414),0),IF(COUNTIF(Invoices!AI:AJ,A1414)&lt;&gt;0,IF(COUNTIF(Invoices!AI:AJ,A1414)&lt;&gt;0,SUMIF(Invoices!AI:AJ,A1414,Invoices!AJ:AJ)/COUNTIF(Invoices!AI:AJ,A1414),0),IF(COUNTIF(Invoices!AK:AL,A1414)&lt;&gt;0,IF(COUNTIF(Invoices!AK:AL,A1414)&lt;&gt;0,SUMIF(Invoices!AK:AL,A1414,Invoices!AL:AL)/COUNTIF(Invoices!AK:AL,A1414),0),IF(COUNTIF(Invoices!AM:AN,A1414)&lt;&gt;0,IF(COUNTIF(Invoices!AM:AN,A1414)&lt;&gt;0,SUMIF(Invoices!AM:AN,A1414,Invoices!AN:AN)/COUNTIF(Invoices!AM:AN,A1414),0),"Not Available")))))))))))))))</f>
        <v>Not Available</v>
      </c>
    </row>
    <row r="1415" spans="1:5" ht="13" x14ac:dyDescent="0.15">
      <c r="A1415" s="6" t="s">
        <v>2682</v>
      </c>
      <c r="B1415" s="6" t="s">
        <v>2683</v>
      </c>
      <c r="C1415" s="6" t="s">
        <v>1171</v>
      </c>
      <c r="D1415" s="6" t="s">
        <v>1172</v>
      </c>
      <c r="E1415" t="str">
        <f>IF(COUNTIF(Invoices!K:L,A1415)&lt;&gt;0,IF(COUNTIF(Invoices!K:L,A1415)&lt;&gt;0,SUMIF(Invoices!K:L,A1415,Invoices!L:L)/COUNTIF(Invoices!K:L,A1415),0),IF(COUNTIF(Invoices!M:N,A1415)&lt;&gt;0,IF(COUNTIF(Invoices!M:N,A1415)&lt;&gt;0,SUMIF(Invoices!M:N,A1415,Invoices!N:N)/COUNTIF(Invoices!M:N,A1415),0),IF(COUNTIF(Invoices!O:P,A1415)&lt;&gt;0,IF(COUNTIF(Invoices!O:P,A1415)&lt;&gt;0,SUMIF(Invoices!O:P,A1415,Invoices!P:P)/COUNTIF(Invoices!O:P,A1415),0),IF(COUNTIF(Invoices!Q:R,A1415)&lt;&gt;0,IF(COUNTIF(Invoices!Q:R,A1415)&lt;&gt;0,SUMIF(Invoices!Q:R,A1415,Invoices!R:R)/COUNTIF(Invoices!Q:R,A1415),0),IF(COUNTIF(Invoices!S:T,A1415)&lt;&gt;0,IF(COUNTIF(Invoices!S:T,A1415)&lt;&gt;0,SUMIF(Invoices!S:T,A1415,Invoices!T:T)/COUNTIF(Invoices!S:T,A1415),0),IF(COUNTIF(Invoices!U:V,A1415)&lt;&gt;0,IF(COUNTIF(Invoices!U:V,A1415)&lt;&gt;0,SUMIF(Invoices!U:V,A1415,Invoices!V:V)/COUNTIF(Invoices!U:V,A1415),0),IF(COUNTIF(Invoices!W:X,A1415)&lt;&gt;0,IF(COUNTIF(Invoices!W:X,A1415)&lt;&gt;0,SUMIF(Invoices!W:X,A1415,Invoices!X:X)/COUNTIF(Invoices!W:X,A1415),0),IF(COUNTIF(Invoices!Y:Z,A1415)&lt;&gt;0,IF(COUNTIF(Invoices!Y:Z,A1415)&lt;&gt;0,SUMIF(Invoices!Y:Z,A1415,Invoices!Z:Z)/COUNTIF(Invoices!Y:Z,A1415),0),IF(COUNTIF(Invoices!AA:AB,A1415)&lt;&gt;0,IF(COUNTIF(Invoices!AA:AB,A1415)&lt;&gt;0,SUMIF(Invoices!AA:AB,A1415,Invoices!AB:AB)/COUNTIF(Invoices!AA:AB,A1415),0),IF(COUNTIF(Invoices!AC:AD,A1415)&lt;&gt;0,IF(COUNTIF(Invoices!AC:AD,A1415)&lt;&gt;0,SUMIF(Invoices!AC:AD,A1415,Invoices!AD:AD)/COUNTIF(Invoices!AC:AD,A1415),0),IF(COUNTIF(Invoices!AE:AF,A1415)&lt;&gt;0,IF(COUNTIF(Invoices!AE:AF,A1415)&lt;&gt;0,SUMIF(Invoices!AE:AF,A1415,Invoices!AF:AF)/COUNTIF(Invoices!AE:AF,A1415),0),IF(COUNTIF(Invoices!AG:AH,A1415)&lt;&gt;0,IF(COUNTIF(Invoices!AG:AH,A1415)&lt;&gt;0,SUMIF(Invoices!AG:AH,A1415,Invoices!AH:AH)/COUNTIF(Invoices!AG:AH,A1415),0),IF(COUNTIF(Invoices!AI:AJ,A1415)&lt;&gt;0,IF(COUNTIF(Invoices!AI:AJ,A1415)&lt;&gt;0,SUMIF(Invoices!AI:AJ,A1415,Invoices!AJ:AJ)/COUNTIF(Invoices!AI:AJ,A1415),0),IF(COUNTIF(Invoices!AK:AL,A1415)&lt;&gt;0,IF(COUNTIF(Invoices!AK:AL,A1415)&lt;&gt;0,SUMIF(Invoices!AK:AL,A1415,Invoices!AL:AL)/COUNTIF(Invoices!AK:AL,A1415),0),IF(COUNTIF(Invoices!AM:AN,A1415)&lt;&gt;0,IF(COUNTIF(Invoices!AM:AN,A1415)&lt;&gt;0,SUMIF(Invoices!AM:AN,A1415,Invoices!AN:AN)/COUNTIF(Invoices!AM:AN,A1415),0),"Not Available")))))))))))))))</f>
        <v>Not Available</v>
      </c>
    </row>
    <row r="1416" spans="1:5" ht="13" x14ac:dyDescent="0.15">
      <c r="A1416" s="6" t="s">
        <v>2684</v>
      </c>
      <c r="B1416" s="6" t="s">
        <v>1260</v>
      </c>
      <c r="C1416" s="6" t="s">
        <v>1261</v>
      </c>
      <c r="D1416" s="6" t="s">
        <v>912</v>
      </c>
      <c r="E1416">
        <f ca="1">IF(COUNTIF(Invoices!K:L,A1416)&lt;&gt;0,IF(COUNTIF(Invoices!K:L,A1416)&lt;&gt;0,SUMIF(Invoices!K:L,A1416,Invoices!L:L)/COUNTIF(Invoices!K:L,A1416),0),IF(COUNTIF(Invoices!M:N,A1416)&lt;&gt;0,IF(COUNTIF(Invoices!M:N,A1416)&lt;&gt;0,SUMIF(Invoices!M:N,A1416,Invoices!N:N)/COUNTIF(Invoices!M:N,A1416),0),IF(COUNTIF(Invoices!O:P,A1416)&lt;&gt;0,IF(COUNTIF(Invoices!O:P,A1416)&lt;&gt;0,SUMIF(Invoices!O:P,A1416,Invoices!P:P)/COUNTIF(Invoices!O:P,A1416),0),IF(COUNTIF(Invoices!Q:R,A1416)&lt;&gt;0,IF(COUNTIF(Invoices!Q:R,A1416)&lt;&gt;0,SUMIF(Invoices!Q:R,A1416,Invoices!R:R)/COUNTIF(Invoices!Q:R,A1416),0),IF(COUNTIF(Invoices!S:T,A1416)&lt;&gt;0,IF(COUNTIF(Invoices!S:T,A1416)&lt;&gt;0,SUMIF(Invoices!S:T,A1416,Invoices!T:T)/COUNTIF(Invoices!S:T,A1416),0),IF(COUNTIF(Invoices!U:V,A1416)&lt;&gt;0,IF(COUNTIF(Invoices!U:V,A1416)&lt;&gt;0,SUMIF(Invoices!U:V,A1416,Invoices!V:V)/COUNTIF(Invoices!U:V,A1416),0),IF(COUNTIF(Invoices!W:X,A1416)&lt;&gt;0,IF(COUNTIF(Invoices!W:X,A1416)&lt;&gt;0,SUMIF(Invoices!W:X,A1416,Invoices!X:X)/COUNTIF(Invoices!W:X,A1416),0),IF(COUNTIF(Invoices!Y:Z,A1416)&lt;&gt;0,IF(COUNTIF(Invoices!Y:Z,A1416)&lt;&gt;0,SUMIF(Invoices!Y:Z,A1416,Invoices!Z:Z)/COUNTIF(Invoices!Y:Z,A1416),0),IF(COUNTIF(Invoices!AA:AB,A1416)&lt;&gt;0,IF(COUNTIF(Invoices!AA:AB,A1416)&lt;&gt;0,SUMIF(Invoices!AA:AB,A1416,Invoices!AB:AB)/COUNTIF(Invoices!AA:AB,A1416),0),IF(COUNTIF(Invoices!AC:AD,A1416)&lt;&gt;0,IF(COUNTIF(Invoices!AC:AD,A1416)&lt;&gt;0,SUMIF(Invoices!AC:AD,A1416,Invoices!AD:AD)/COUNTIF(Invoices!AC:AD,A1416),0),IF(COUNTIF(Invoices!AE:AF,A1416)&lt;&gt;0,IF(COUNTIF(Invoices!AE:AF,A1416)&lt;&gt;0,SUMIF(Invoices!AE:AF,A1416,Invoices!AF:AF)/COUNTIF(Invoices!AE:AF,A1416),0),IF(COUNTIF(Invoices!AG:AH,A1416)&lt;&gt;0,IF(COUNTIF(Invoices!AG:AH,A1416)&lt;&gt;0,SUMIF(Invoices!AG:AH,A1416,Invoices!AH:AH)/COUNTIF(Invoices!AG:AH,A1416),0),IF(COUNTIF(Invoices!AI:AJ,A1416)&lt;&gt;0,IF(COUNTIF(Invoices!AI:AJ,A1416)&lt;&gt;0,SUMIF(Invoices!AI:AJ,A1416,Invoices!AJ:AJ)/COUNTIF(Invoices!AI:AJ,A1416),0),IF(COUNTIF(Invoices!AK:AL,A1416)&lt;&gt;0,IF(COUNTIF(Invoices!AK:AL,A1416)&lt;&gt;0,SUMIF(Invoices!AK:AL,A1416,Invoices!AL:AL)/COUNTIF(Invoices!AK:AL,A1416),0),IF(COUNTIF(Invoices!AM:AN,A1416)&lt;&gt;0,IF(COUNTIF(Invoices!AM:AN,A1416)&lt;&gt;0,SUMIF(Invoices!AM:AN,A1416,Invoices!AN:AN)/COUNTIF(Invoices!AM:AN,A1416),0),"Not Available")))))))))))))))</f>
        <v>0.99</v>
      </c>
    </row>
    <row r="1417" spans="1:5" ht="13" x14ac:dyDescent="0.15">
      <c r="A1417" s="6" t="s">
        <v>2685</v>
      </c>
      <c r="B1417" s="6" t="s">
        <v>985</v>
      </c>
      <c r="C1417" s="6" t="s">
        <v>986</v>
      </c>
      <c r="D1417" s="6" t="s">
        <v>587</v>
      </c>
      <c r="E1417" t="str">
        <f>IF(COUNTIF(Invoices!K:L,A1417)&lt;&gt;0,IF(COUNTIF(Invoices!K:L,A1417)&lt;&gt;0,SUMIF(Invoices!K:L,A1417,Invoices!L:L)/COUNTIF(Invoices!K:L,A1417),0),IF(COUNTIF(Invoices!M:N,A1417)&lt;&gt;0,IF(COUNTIF(Invoices!M:N,A1417)&lt;&gt;0,SUMIF(Invoices!M:N,A1417,Invoices!N:N)/COUNTIF(Invoices!M:N,A1417),0),IF(COUNTIF(Invoices!O:P,A1417)&lt;&gt;0,IF(COUNTIF(Invoices!O:P,A1417)&lt;&gt;0,SUMIF(Invoices!O:P,A1417,Invoices!P:P)/COUNTIF(Invoices!O:P,A1417),0),IF(COUNTIF(Invoices!Q:R,A1417)&lt;&gt;0,IF(COUNTIF(Invoices!Q:R,A1417)&lt;&gt;0,SUMIF(Invoices!Q:R,A1417,Invoices!R:R)/COUNTIF(Invoices!Q:R,A1417),0),IF(COUNTIF(Invoices!S:T,A1417)&lt;&gt;0,IF(COUNTIF(Invoices!S:T,A1417)&lt;&gt;0,SUMIF(Invoices!S:T,A1417,Invoices!T:T)/COUNTIF(Invoices!S:T,A1417),0),IF(COUNTIF(Invoices!U:V,A1417)&lt;&gt;0,IF(COUNTIF(Invoices!U:V,A1417)&lt;&gt;0,SUMIF(Invoices!U:V,A1417,Invoices!V:V)/COUNTIF(Invoices!U:V,A1417),0),IF(COUNTIF(Invoices!W:X,A1417)&lt;&gt;0,IF(COUNTIF(Invoices!W:X,A1417)&lt;&gt;0,SUMIF(Invoices!W:X,A1417,Invoices!X:X)/COUNTIF(Invoices!W:X,A1417),0),IF(COUNTIF(Invoices!Y:Z,A1417)&lt;&gt;0,IF(COUNTIF(Invoices!Y:Z,A1417)&lt;&gt;0,SUMIF(Invoices!Y:Z,A1417,Invoices!Z:Z)/COUNTIF(Invoices!Y:Z,A1417),0),IF(COUNTIF(Invoices!AA:AB,A1417)&lt;&gt;0,IF(COUNTIF(Invoices!AA:AB,A1417)&lt;&gt;0,SUMIF(Invoices!AA:AB,A1417,Invoices!AB:AB)/COUNTIF(Invoices!AA:AB,A1417),0),IF(COUNTIF(Invoices!AC:AD,A1417)&lt;&gt;0,IF(COUNTIF(Invoices!AC:AD,A1417)&lt;&gt;0,SUMIF(Invoices!AC:AD,A1417,Invoices!AD:AD)/COUNTIF(Invoices!AC:AD,A1417),0),IF(COUNTIF(Invoices!AE:AF,A1417)&lt;&gt;0,IF(COUNTIF(Invoices!AE:AF,A1417)&lt;&gt;0,SUMIF(Invoices!AE:AF,A1417,Invoices!AF:AF)/COUNTIF(Invoices!AE:AF,A1417),0),IF(COUNTIF(Invoices!AG:AH,A1417)&lt;&gt;0,IF(COUNTIF(Invoices!AG:AH,A1417)&lt;&gt;0,SUMIF(Invoices!AG:AH,A1417,Invoices!AH:AH)/COUNTIF(Invoices!AG:AH,A1417),0),IF(COUNTIF(Invoices!AI:AJ,A1417)&lt;&gt;0,IF(COUNTIF(Invoices!AI:AJ,A1417)&lt;&gt;0,SUMIF(Invoices!AI:AJ,A1417,Invoices!AJ:AJ)/COUNTIF(Invoices!AI:AJ,A1417),0),IF(COUNTIF(Invoices!AK:AL,A1417)&lt;&gt;0,IF(COUNTIF(Invoices!AK:AL,A1417)&lt;&gt;0,SUMIF(Invoices!AK:AL,A1417,Invoices!AL:AL)/COUNTIF(Invoices!AK:AL,A1417),0),IF(COUNTIF(Invoices!AM:AN,A1417)&lt;&gt;0,IF(COUNTIF(Invoices!AM:AN,A1417)&lt;&gt;0,SUMIF(Invoices!AM:AN,A1417,Invoices!AN:AN)/COUNTIF(Invoices!AM:AN,A1417),0),"Not Available")))))))))))))))</f>
        <v>Not Available</v>
      </c>
    </row>
    <row r="1418" spans="1:5" ht="13" x14ac:dyDescent="0.15">
      <c r="A1418" s="6" t="s">
        <v>2686</v>
      </c>
      <c r="B1418" s="6" t="s">
        <v>610</v>
      </c>
      <c r="C1418" s="6" t="s">
        <v>871</v>
      </c>
      <c r="D1418" s="6" t="s">
        <v>612</v>
      </c>
      <c r="E1418">
        <f ca="1">IF(COUNTIF(Invoices!K:L,A1418)&lt;&gt;0,IF(COUNTIF(Invoices!K:L,A1418)&lt;&gt;0,SUMIF(Invoices!K:L,A1418,Invoices!L:L)/COUNTIF(Invoices!K:L,A1418),0),IF(COUNTIF(Invoices!M:N,A1418)&lt;&gt;0,IF(COUNTIF(Invoices!M:N,A1418)&lt;&gt;0,SUMIF(Invoices!M:N,A1418,Invoices!N:N)/COUNTIF(Invoices!M:N,A1418),0),IF(COUNTIF(Invoices!O:P,A1418)&lt;&gt;0,IF(COUNTIF(Invoices!O:P,A1418)&lt;&gt;0,SUMIF(Invoices!O:P,A1418,Invoices!P:P)/COUNTIF(Invoices!O:P,A1418),0),IF(COUNTIF(Invoices!Q:R,A1418)&lt;&gt;0,IF(COUNTIF(Invoices!Q:R,A1418)&lt;&gt;0,SUMIF(Invoices!Q:R,A1418,Invoices!R:R)/COUNTIF(Invoices!Q:R,A1418),0),IF(COUNTIF(Invoices!S:T,A1418)&lt;&gt;0,IF(COUNTIF(Invoices!S:T,A1418)&lt;&gt;0,SUMIF(Invoices!S:T,A1418,Invoices!T:T)/COUNTIF(Invoices!S:T,A1418),0),IF(COUNTIF(Invoices!U:V,A1418)&lt;&gt;0,IF(COUNTIF(Invoices!U:V,A1418)&lt;&gt;0,SUMIF(Invoices!U:V,A1418,Invoices!V:V)/COUNTIF(Invoices!U:V,A1418),0),IF(COUNTIF(Invoices!W:X,A1418)&lt;&gt;0,IF(COUNTIF(Invoices!W:X,A1418)&lt;&gt;0,SUMIF(Invoices!W:X,A1418,Invoices!X:X)/COUNTIF(Invoices!W:X,A1418),0),IF(COUNTIF(Invoices!Y:Z,A1418)&lt;&gt;0,IF(COUNTIF(Invoices!Y:Z,A1418)&lt;&gt;0,SUMIF(Invoices!Y:Z,A1418,Invoices!Z:Z)/COUNTIF(Invoices!Y:Z,A1418),0),IF(COUNTIF(Invoices!AA:AB,A1418)&lt;&gt;0,IF(COUNTIF(Invoices!AA:AB,A1418)&lt;&gt;0,SUMIF(Invoices!AA:AB,A1418,Invoices!AB:AB)/COUNTIF(Invoices!AA:AB,A1418),0),IF(COUNTIF(Invoices!AC:AD,A1418)&lt;&gt;0,IF(COUNTIF(Invoices!AC:AD,A1418)&lt;&gt;0,SUMIF(Invoices!AC:AD,A1418,Invoices!AD:AD)/COUNTIF(Invoices!AC:AD,A1418),0),IF(COUNTIF(Invoices!AE:AF,A1418)&lt;&gt;0,IF(COUNTIF(Invoices!AE:AF,A1418)&lt;&gt;0,SUMIF(Invoices!AE:AF,A1418,Invoices!AF:AF)/COUNTIF(Invoices!AE:AF,A1418),0),IF(COUNTIF(Invoices!AG:AH,A1418)&lt;&gt;0,IF(COUNTIF(Invoices!AG:AH,A1418)&lt;&gt;0,SUMIF(Invoices!AG:AH,A1418,Invoices!AH:AH)/COUNTIF(Invoices!AG:AH,A1418),0),IF(COUNTIF(Invoices!AI:AJ,A1418)&lt;&gt;0,IF(COUNTIF(Invoices!AI:AJ,A1418)&lt;&gt;0,SUMIF(Invoices!AI:AJ,A1418,Invoices!AJ:AJ)/COUNTIF(Invoices!AI:AJ,A1418),0),IF(COUNTIF(Invoices!AK:AL,A1418)&lt;&gt;0,IF(COUNTIF(Invoices!AK:AL,A1418)&lt;&gt;0,SUMIF(Invoices!AK:AL,A1418,Invoices!AL:AL)/COUNTIF(Invoices!AK:AL,A1418),0),IF(COUNTIF(Invoices!AM:AN,A1418)&lt;&gt;0,IF(COUNTIF(Invoices!AM:AN,A1418)&lt;&gt;0,SUMIF(Invoices!AM:AN,A1418,Invoices!AN:AN)/COUNTIF(Invoices!AM:AN,A1418),0),"Not Available")))))))))))))))</f>
        <v>0.99</v>
      </c>
    </row>
    <row r="1419" spans="1:5" ht="13" x14ac:dyDescent="0.15">
      <c r="A1419" s="6" t="s">
        <v>2687</v>
      </c>
      <c r="B1419" s="6" t="s">
        <v>764</v>
      </c>
      <c r="C1419" s="6" t="s">
        <v>765</v>
      </c>
      <c r="D1419" s="6" t="s">
        <v>766</v>
      </c>
      <c r="E1419">
        <f ca="1">IF(COUNTIF(Invoices!K:L,A1419)&lt;&gt;0,IF(COUNTIF(Invoices!K:L,A1419)&lt;&gt;0,SUMIF(Invoices!K:L,A1419,Invoices!L:L)/COUNTIF(Invoices!K:L,A1419),0),IF(COUNTIF(Invoices!M:N,A1419)&lt;&gt;0,IF(COUNTIF(Invoices!M:N,A1419)&lt;&gt;0,SUMIF(Invoices!M:N,A1419,Invoices!N:N)/COUNTIF(Invoices!M:N,A1419),0),IF(COUNTIF(Invoices!O:P,A1419)&lt;&gt;0,IF(COUNTIF(Invoices!O:P,A1419)&lt;&gt;0,SUMIF(Invoices!O:P,A1419,Invoices!P:P)/COUNTIF(Invoices!O:P,A1419),0),IF(COUNTIF(Invoices!Q:R,A1419)&lt;&gt;0,IF(COUNTIF(Invoices!Q:R,A1419)&lt;&gt;0,SUMIF(Invoices!Q:R,A1419,Invoices!R:R)/COUNTIF(Invoices!Q:R,A1419),0),IF(COUNTIF(Invoices!S:T,A1419)&lt;&gt;0,IF(COUNTIF(Invoices!S:T,A1419)&lt;&gt;0,SUMIF(Invoices!S:T,A1419,Invoices!T:T)/COUNTIF(Invoices!S:T,A1419),0),IF(COUNTIF(Invoices!U:V,A1419)&lt;&gt;0,IF(COUNTIF(Invoices!U:V,A1419)&lt;&gt;0,SUMIF(Invoices!U:V,A1419,Invoices!V:V)/COUNTIF(Invoices!U:V,A1419),0),IF(COUNTIF(Invoices!W:X,A1419)&lt;&gt;0,IF(COUNTIF(Invoices!W:X,A1419)&lt;&gt;0,SUMIF(Invoices!W:X,A1419,Invoices!X:X)/COUNTIF(Invoices!W:X,A1419),0),IF(COUNTIF(Invoices!Y:Z,A1419)&lt;&gt;0,IF(COUNTIF(Invoices!Y:Z,A1419)&lt;&gt;0,SUMIF(Invoices!Y:Z,A1419,Invoices!Z:Z)/COUNTIF(Invoices!Y:Z,A1419),0),IF(COUNTIF(Invoices!AA:AB,A1419)&lt;&gt;0,IF(COUNTIF(Invoices!AA:AB,A1419)&lt;&gt;0,SUMIF(Invoices!AA:AB,A1419,Invoices!AB:AB)/COUNTIF(Invoices!AA:AB,A1419),0),IF(COUNTIF(Invoices!AC:AD,A1419)&lt;&gt;0,IF(COUNTIF(Invoices!AC:AD,A1419)&lt;&gt;0,SUMIF(Invoices!AC:AD,A1419,Invoices!AD:AD)/COUNTIF(Invoices!AC:AD,A1419),0),IF(COUNTIF(Invoices!AE:AF,A1419)&lt;&gt;0,IF(COUNTIF(Invoices!AE:AF,A1419)&lt;&gt;0,SUMIF(Invoices!AE:AF,A1419,Invoices!AF:AF)/COUNTIF(Invoices!AE:AF,A1419),0),IF(COUNTIF(Invoices!AG:AH,A1419)&lt;&gt;0,IF(COUNTIF(Invoices!AG:AH,A1419)&lt;&gt;0,SUMIF(Invoices!AG:AH,A1419,Invoices!AH:AH)/COUNTIF(Invoices!AG:AH,A1419),0),IF(COUNTIF(Invoices!AI:AJ,A1419)&lt;&gt;0,IF(COUNTIF(Invoices!AI:AJ,A1419)&lt;&gt;0,SUMIF(Invoices!AI:AJ,A1419,Invoices!AJ:AJ)/COUNTIF(Invoices!AI:AJ,A1419),0),IF(COUNTIF(Invoices!AK:AL,A1419)&lt;&gt;0,IF(COUNTIF(Invoices!AK:AL,A1419)&lt;&gt;0,SUMIF(Invoices!AK:AL,A1419,Invoices!AL:AL)/COUNTIF(Invoices!AK:AL,A1419),0),IF(COUNTIF(Invoices!AM:AN,A1419)&lt;&gt;0,IF(COUNTIF(Invoices!AM:AN,A1419)&lt;&gt;0,SUMIF(Invoices!AM:AN,A1419,Invoices!AN:AN)/COUNTIF(Invoices!AM:AN,A1419),0),"Not Available")))))))))))))))</f>
        <v>0.99</v>
      </c>
    </row>
    <row r="1420" spans="1:5" ht="13" x14ac:dyDescent="0.15">
      <c r="A1420" s="6" t="s">
        <v>2688</v>
      </c>
      <c r="B1420" s="6" t="s">
        <v>573</v>
      </c>
      <c r="C1420" s="6" t="s">
        <v>1503</v>
      </c>
      <c r="D1420" s="6" t="s">
        <v>574</v>
      </c>
      <c r="E1420" t="str">
        <f>IF(COUNTIF(Invoices!K:L,A1420)&lt;&gt;0,IF(COUNTIF(Invoices!K:L,A1420)&lt;&gt;0,SUMIF(Invoices!K:L,A1420,Invoices!L:L)/COUNTIF(Invoices!K:L,A1420),0),IF(COUNTIF(Invoices!M:N,A1420)&lt;&gt;0,IF(COUNTIF(Invoices!M:N,A1420)&lt;&gt;0,SUMIF(Invoices!M:N,A1420,Invoices!N:N)/COUNTIF(Invoices!M:N,A1420),0),IF(COUNTIF(Invoices!O:P,A1420)&lt;&gt;0,IF(COUNTIF(Invoices!O:P,A1420)&lt;&gt;0,SUMIF(Invoices!O:P,A1420,Invoices!P:P)/COUNTIF(Invoices!O:P,A1420),0),IF(COUNTIF(Invoices!Q:R,A1420)&lt;&gt;0,IF(COUNTIF(Invoices!Q:R,A1420)&lt;&gt;0,SUMIF(Invoices!Q:R,A1420,Invoices!R:R)/COUNTIF(Invoices!Q:R,A1420),0),IF(COUNTIF(Invoices!S:T,A1420)&lt;&gt;0,IF(COUNTIF(Invoices!S:T,A1420)&lt;&gt;0,SUMIF(Invoices!S:T,A1420,Invoices!T:T)/COUNTIF(Invoices!S:T,A1420),0),IF(COUNTIF(Invoices!U:V,A1420)&lt;&gt;0,IF(COUNTIF(Invoices!U:V,A1420)&lt;&gt;0,SUMIF(Invoices!U:V,A1420,Invoices!V:V)/COUNTIF(Invoices!U:V,A1420),0),IF(COUNTIF(Invoices!W:X,A1420)&lt;&gt;0,IF(COUNTIF(Invoices!W:X,A1420)&lt;&gt;0,SUMIF(Invoices!W:X,A1420,Invoices!X:X)/COUNTIF(Invoices!W:X,A1420),0),IF(COUNTIF(Invoices!Y:Z,A1420)&lt;&gt;0,IF(COUNTIF(Invoices!Y:Z,A1420)&lt;&gt;0,SUMIF(Invoices!Y:Z,A1420,Invoices!Z:Z)/COUNTIF(Invoices!Y:Z,A1420),0),IF(COUNTIF(Invoices!AA:AB,A1420)&lt;&gt;0,IF(COUNTIF(Invoices!AA:AB,A1420)&lt;&gt;0,SUMIF(Invoices!AA:AB,A1420,Invoices!AB:AB)/COUNTIF(Invoices!AA:AB,A1420),0),IF(COUNTIF(Invoices!AC:AD,A1420)&lt;&gt;0,IF(COUNTIF(Invoices!AC:AD,A1420)&lt;&gt;0,SUMIF(Invoices!AC:AD,A1420,Invoices!AD:AD)/COUNTIF(Invoices!AC:AD,A1420),0),IF(COUNTIF(Invoices!AE:AF,A1420)&lt;&gt;0,IF(COUNTIF(Invoices!AE:AF,A1420)&lt;&gt;0,SUMIF(Invoices!AE:AF,A1420,Invoices!AF:AF)/COUNTIF(Invoices!AE:AF,A1420),0),IF(COUNTIF(Invoices!AG:AH,A1420)&lt;&gt;0,IF(COUNTIF(Invoices!AG:AH,A1420)&lt;&gt;0,SUMIF(Invoices!AG:AH,A1420,Invoices!AH:AH)/COUNTIF(Invoices!AG:AH,A1420),0),IF(COUNTIF(Invoices!AI:AJ,A1420)&lt;&gt;0,IF(COUNTIF(Invoices!AI:AJ,A1420)&lt;&gt;0,SUMIF(Invoices!AI:AJ,A1420,Invoices!AJ:AJ)/COUNTIF(Invoices!AI:AJ,A1420),0),IF(COUNTIF(Invoices!AK:AL,A1420)&lt;&gt;0,IF(COUNTIF(Invoices!AK:AL,A1420)&lt;&gt;0,SUMIF(Invoices!AK:AL,A1420,Invoices!AL:AL)/COUNTIF(Invoices!AK:AL,A1420),0),IF(COUNTIF(Invoices!AM:AN,A1420)&lt;&gt;0,IF(COUNTIF(Invoices!AM:AN,A1420)&lt;&gt;0,SUMIF(Invoices!AM:AN,A1420,Invoices!AN:AN)/COUNTIF(Invoices!AM:AN,A1420),0),"Not Available")))))))))))))))</f>
        <v>Not Available</v>
      </c>
    </row>
    <row r="1421" spans="1:5" ht="13" x14ac:dyDescent="0.15">
      <c r="A1421" s="6" t="s">
        <v>2689</v>
      </c>
      <c r="B1421" s="6" t="s">
        <v>1434</v>
      </c>
      <c r="C1421" s="6" t="s">
        <v>1435</v>
      </c>
      <c r="D1421" s="6" t="s">
        <v>1140</v>
      </c>
      <c r="E1421">
        <f ca="1">IF(COUNTIF(Invoices!K:L,A1421)&lt;&gt;0,IF(COUNTIF(Invoices!K:L,A1421)&lt;&gt;0,SUMIF(Invoices!K:L,A1421,Invoices!L:L)/COUNTIF(Invoices!K:L,A1421),0),IF(COUNTIF(Invoices!M:N,A1421)&lt;&gt;0,IF(COUNTIF(Invoices!M:N,A1421)&lt;&gt;0,SUMIF(Invoices!M:N,A1421,Invoices!N:N)/COUNTIF(Invoices!M:N,A1421),0),IF(COUNTIF(Invoices!O:P,A1421)&lt;&gt;0,IF(COUNTIF(Invoices!O:P,A1421)&lt;&gt;0,SUMIF(Invoices!O:P,A1421,Invoices!P:P)/COUNTIF(Invoices!O:P,A1421),0),IF(COUNTIF(Invoices!Q:R,A1421)&lt;&gt;0,IF(COUNTIF(Invoices!Q:R,A1421)&lt;&gt;0,SUMIF(Invoices!Q:R,A1421,Invoices!R:R)/COUNTIF(Invoices!Q:R,A1421),0),IF(COUNTIF(Invoices!S:T,A1421)&lt;&gt;0,IF(COUNTIF(Invoices!S:T,A1421)&lt;&gt;0,SUMIF(Invoices!S:T,A1421,Invoices!T:T)/COUNTIF(Invoices!S:T,A1421),0),IF(COUNTIF(Invoices!U:V,A1421)&lt;&gt;0,IF(COUNTIF(Invoices!U:V,A1421)&lt;&gt;0,SUMIF(Invoices!U:V,A1421,Invoices!V:V)/COUNTIF(Invoices!U:V,A1421),0),IF(COUNTIF(Invoices!W:X,A1421)&lt;&gt;0,IF(COUNTIF(Invoices!W:X,A1421)&lt;&gt;0,SUMIF(Invoices!W:X,A1421,Invoices!X:X)/COUNTIF(Invoices!W:X,A1421),0),IF(COUNTIF(Invoices!Y:Z,A1421)&lt;&gt;0,IF(COUNTIF(Invoices!Y:Z,A1421)&lt;&gt;0,SUMIF(Invoices!Y:Z,A1421,Invoices!Z:Z)/COUNTIF(Invoices!Y:Z,A1421),0),IF(COUNTIF(Invoices!AA:AB,A1421)&lt;&gt;0,IF(COUNTIF(Invoices!AA:AB,A1421)&lt;&gt;0,SUMIF(Invoices!AA:AB,A1421,Invoices!AB:AB)/COUNTIF(Invoices!AA:AB,A1421),0),IF(COUNTIF(Invoices!AC:AD,A1421)&lt;&gt;0,IF(COUNTIF(Invoices!AC:AD,A1421)&lt;&gt;0,SUMIF(Invoices!AC:AD,A1421,Invoices!AD:AD)/COUNTIF(Invoices!AC:AD,A1421),0),IF(COUNTIF(Invoices!AE:AF,A1421)&lt;&gt;0,IF(COUNTIF(Invoices!AE:AF,A1421)&lt;&gt;0,SUMIF(Invoices!AE:AF,A1421,Invoices!AF:AF)/COUNTIF(Invoices!AE:AF,A1421),0),IF(COUNTIF(Invoices!AG:AH,A1421)&lt;&gt;0,IF(COUNTIF(Invoices!AG:AH,A1421)&lt;&gt;0,SUMIF(Invoices!AG:AH,A1421,Invoices!AH:AH)/COUNTIF(Invoices!AG:AH,A1421),0),IF(COUNTIF(Invoices!AI:AJ,A1421)&lt;&gt;0,IF(COUNTIF(Invoices!AI:AJ,A1421)&lt;&gt;0,SUMIF(Invoices!AI:AJ,A1421,Invoices!AJ:AJ)/COUNTIF(Invoices!AI:AJ,A1421),0),IF(COUNTIF(Invoices!AK:AL,A1421)&lt;&gt;0,IF(COUNTIF(Invoices!AK:AL,A1421)&lt;&gt;0,SUMIF(Invoices!AK:AL,A1421,Invoices!AL:AL)/COUNTIF(Invoices!AK:AL,A1421),0),IF(COUNTIF(Invoices!AM:AN,A1421)&lt;&gt;0,IF(COUNTIF(Invoices!AM:AN,A1421)&lt;&gt;0,SUMIF(Invoices!AM:AN,A1421,Invoices!AN:AN)/COUNTIF(Invoices!AM:AN,A1421),0),"Not Available")))))))))))))))</f>
        <v>0.99</v>
      </c>
    </row>
    <row r="1422" spans="1:5" ht="13" x14ac:dyDescent="0.15">
      <c r="A1422" s="6" t="s">
        <v>2690</v>
      </c>
      <c r="B1422" s="6" t="s">
        <v>2691</v>
      </c>
      <c r="C1422" s="6" t="s">
        <v>988</v>
      </c>
      <c r="D1422" s="6" t="s">
        <v>574</v>
      </c>
      <c r="E1422" t="str">
        <f>IF(COUNTIF(Invoices!K:L,A1422)&lt;&gt;0,IF(COUNTIF(Invoices!K:L,A1422)&lt;&gt;0,SUMIF(Invoices!K:L,A1422,Invoices!L:L)/COUNTIF(Invoices!K:L,A1422),0),IF(COUNTIF(Invoices!M:N,A1422)&lt;&gt;0,IF(COUNTIF(Invoices!M:N,A1422)&lt;&gt;0,SUMIF(Invoices!M:N,A1422,Invoices!N:N)/COUNTIF(Invoices!M:N,A1422),0),IF(COUNTIF(Invoices!O:P,A1422)&lt;&gt;0,IF(COUNTIF(Invoices!O:P,A1422)&lt;&gt;0,SUMIF(Invoices!O:P,A1422,Invoices!P:P)/COUNTIF(Invoices!O:P,A1422),0),IF(COUNTIF(Invoices!Q:R,A1422)&lt;&gt;0,IF(COUNTIF(Invoices!Q:R,A1422)&lt;&gt;0,SUMIF(Invoices!Q:R,A1422,Invoices!R:R)/COUNTIF(Invoices!Q:R,A1422),0),IF(COUNTIF(Invoices!S:T,A1422)&lt;&gt;0,IF(COUNTIF(Invoices!S:T,A1422)&lt;&gt;0,SUMIF(Invoices!S:T,A1422,Invoices!T:T)/COUNTIF(Invoices!S:T,A1422),0),IF(COUNTIF(Invoices!U:V,A1422)&lt;&gt;0,IF(COUNTIF(Invoices!U:V,A1422)&lt;&gt;0,SUMIF(Invoices!U:V,A1422,Invoices!V:V)/COUNTIF(Invoices!U:V,A1422),0),IF(COUNTIF(Invoices!W:X,A1422)&lt;&gt;0,IF(COUNTIF(Invoices!W:X,A1422)&lt;&gt;0,SUMIF(Invoices!W:X,A1422,Invoices!X:X)/COUNTIF(Invoices!W:X,A1422),0),IF(COUNTIF(Invoices!Y:Z,A1422)&lt;&gt;0,IF(COUNTIF(Invoices!Y:Z,A1422)&lt;&gt;0,SUMIF(Invoices!Y:Z,A1422,Invoices!Z:Z)/COUNTIF(Invoices!Y:Z,A1422),0),IF(COUNTIF(Invoices!AA:AB,A1422)&lt;&gt;0,IF(COUNTIF(Invoices!AA:AB,A1422)&lt;&gt;0,SUMIF(Invoices!AA:AB,A1422,Invoices!AB:AB)/COUNTIF(Invoices!AA:AB,A1422),0),IF(COUNTIF(Invoices!AC:AD,A1422)&lt;&gt;0,IF(COUNTIF(Invoices!AC:AD,A1422)&lt;&gt;0,SUMIF(Invoices!AC:AD,A1422,Invoices!AD:AD)/COUNTIF(Invoices!AC:AD,A1422),0),IF(COUNTIF(Invoices!AE:AF,A1422)&lt;&gt;0,IF(COUNTIF(Invoices!AE:AF,A1422)&lt;&gt;0,SUMIF(Invoices!AE:AF,A1422,Invoices!AF:AF)/COUNTIF(Invoices!AE:AF,A1422),0),IF(COUNTIF(Invoices!AG:AH,A1422)&lt;&gt;0,IF(COUNTIF(Invoices!AG:AH,A1422)&lt;&gt;0,SUMIF(Invoices!AG:AH,A1422,Invoices!AH:AH)/COUNTIF(Invoices!AG:AH,A1422),0),IF(COUNTIF(Invoices!AI:AJ,A1422)&lt;&gt;0,IF(COUNTIF(Invoices!AI:AJ,A1422)&lt;&gt;0,SUMIF(Invoices!AI:AJ,A1422,Invoices!AJ:AJ)/COUNTIF(Invoices!AI:AJ,A1422),0),IF(COUNTIF(Invoices!AK:AL,A1422)&lt;&gt;0,IF(COUNTIF(Invoices!AK:AL,A1422)&lt;&gt;0,SUMIF(Invoices!AK:AL,A1422,Invoices!AL:AL)/COUNTIF(Invoices!AK:AL,A1422),0),IF(COUNTIF(Invoices!AM:AN,A1422)&lt;&gt;0,IF(COUNTIF(Invoices!AM:AN,A1422)&lt;&gt;0,SUMIF(Invoices!AM:AN,A1422,Invoices!AN:AN)/COUNTIF(Invoices!AM:AN,A1422),0),"Not Available")))))))))))))))</f>
        <v>Not Available</v>
      </c>
    </row>
    <row r="1423" spans="1:5" ht="13" x14ac:dyDescent="0.15">
      <c r="A1423" s="6" t="s">
        <v>2692</v>
      </c>
      <c r="B1423" s="6" t="s">
        <v>714</v>
      </c>
      <c r="C1423" s="6" t="s">
        <v>713</v>
      </c>
      <c r="D1423" s="6" t="s">
        <v>714</v>
      </c>
      <c r="E1423">
        <f ca="1">IF(COUNTIF(Invoices!K:L,A1423)&lt;&gt;0,IF(COUNTIF(Invoices!K:L,A1423)&lt;&gt;0,SUMIF(Invoices!K:L,A1423,Invoices!L:L)/COUNTIF(Invoices!K:L,A1423),0),IF(COUNTIF(Invoices!M:N,A1423)&lt;&gt;0,IF(COUNTIF(Invoices!M:N,A1423)&lt;&gt;0,SUMIF(Invoices!M:N,A1423,Invoices!N:N)/COUNTIF(Invoices!M:N,A1423),0),IF(COUNTIF(Invoices!O:P,A1423)&lt;&gt;0,IF(COUNTIF(Invoices!O:P,A1423)&lt;&gt;0,SUMIF(Invoices!O:P,A1423,Invoices!P:P)/COUNTIF(Invoices!O:P,A1423),0),IF(COUNTIF(Invoices!Q:R,A1423)&lt;&gt;0,IF(COUNTIF(Invoices!Q:R,A1423)&lt;&gt;0,SUMIF(Invoices!Q:R,A1423,Invoices!R:R)/COUNTIF(Invoices!Q:R,A1423),0),IF(COUNTIF(Invoices!S:T,A1423)&lt;&gt;0,IF(COUNTIF(Invoices!S:T,A1423)&lt;&gt;0,SUMIF(Invoices!S:T,A1423,Invoices!T:T)/COUNTIF(Invoices!S:T,A1423),0),IF(COUNTIF(Invoices!U:V,A1423)&lt;&gt;0,IF(COUNTIF(Invoices!U:V,A1423)&lt;&gt;0,SUMIF(Invoices!U:V,A1423,Invoices!V:V)/COUNTIF(Invoices!U:V,A1423),0),IF(COUNTIF(Invoices!W:X,A1423)&lt;&gt;0,IF(COUNTIF(Invoices!W:X,A1423)&lt;&gt;0,SUMIF(Invoices!W:X,A1423,Invoices!X:X)/COUNTIF(Invoices!W:X,A1423),0),IF(COUNTIF(Invoices!Y:Z,A1423)&lt;&gt;0,IF(COUNTIF(Invoices!Y:Z,A1423)&lt;&gt;0,SUMIF(Invoices!Y:Z,A1423,Invoices!Z:Z)/COUNTIF(Invoices!Y:Z,A1423),0),IF(COUNTIF(Invoices!AA:AB,A1423)&lt;&gt;0,IF(COUNTIF(Invoices!AA:AB,A1423)&lt;&gt;0,SUMIF(Invoices!AA:AB,A1423,Invoices!AB:AB)/COUNTIF(Invoices!AA:AB,A1423),0),IF(COUNTIF(Invoices!AC:AD,A1423)&lt;&gt;0,IF(COUNTIF(Invoices!AC:AD,A1423)&lt;&gt;0,SUMIF(Invoices!AC:AD,A1423,Invoices!AD:AD)/COUNTIF(Invoices!AC:AD,A1423),0),IF(COUNTIF(Invoices!AE:AF,A1423)&lt;&gt;0,IF(COUNTIF(Invoices!AE:AF,A1423)&lt;&gt;0,SUMIF(Invoices!AE:AF,A1423,Invoices!AF:AF)/COUNTIF(Invoices!AE:AF,A1423),0),IF(COUNTIF(Invoices!AG:AH,A1423)&lt;&gt;0,IF(COUNTIF(Invoices!AG:AH,A1423)&lt;&gt;0,SUMIF(Invoices!AG:AH,A1423,Invoices!AH:AH)/COUNTIF(Invoices!AG:AH,A1423),0),IF(COUNTIF(Invoices!AI:AJ,A1423)&lt;&gt;0,IF(COUNTIF(Invoices!AI:AJ,A1423)&lt;&gt;0,SUMIF(Invoices!AI:AJ,A1423,Invoices!AJ:AJ)/COUNTIF(Invoices!AI:AJ,A1423),0),IF(COUNTIF(Invoices!AK:AL,A1423)&lt;&gt;0,IF(COUNTIF(Invoices!AK:AL,A1423)&lt;&gt;0,SUMIF(Invoices!AK:AL,A1423,Invoices!AL:AL)/COUNTIF(Invoices!AK:AL,A1423),0),IF(COUNTIF(Invoices!AM:AN,A1423)&lt;&gt;0,IF(COUNTIF(Invoices!AM:AN,A1423)&lt;&gt;0,SUMIF(Invoices!AM:AN,A1423,Invoices!AN:AN)/COUNTIF(Invoices!AM:AN,A1423),0),"Not Available")))))))))))))))</f>
        <v>0.99</v>
      </c>
    </row>
    <row r="1424" spans="1:5" ht="13" x14ac:dyDescent="0.15">
      <c r="A1424" s="6" t="s">
        <v>2693</v>
      </c>
      <c r="B1424" s="6" t="s">
        <v>949</v>
      </c>
      <c r="C1424" s="6" t="s">
        <v>950</v>
      </c>
      <c r="D1424" s="6" t="s">
        <v>655</v>
      </c>
      <c r="E1424">
        <f ca="1">IF(COUNTIF(Invoices!K:L,A1424)&lt;&gt;0,IF(COUNTIF(Invoices!K:L,A1424)&lt;&gt;0,SUMIF(Invoices!K:L,A1424,Invoices!L:L)/COUNTIF(Invoices!K:L,A1424),0),IF(COUNTIF(Invoices!M:N,A1424)&lt;&gt;0,IF(COUNTIF(Invoices!M:N,A1424)&lt;&gt;0,SUMIF(Invoices!M:N,A1424,Invoices!N:N)/COUNTIF(Invoices!M:N,A1424),0),IF(COUNTIF(Invoices!O:P,A1424)&lt;&gt;0,IF(COUNTIF(Invoices!O:P,A1424)&lt;&gt;0,SUMIF(Invoices!O:P,A1424,Invoices!P:P)/COUNTIF(Invoices!O:P,A1424),0),IF(COUNTIF(Invoices!Q:R,A1424)&lt;&gt;0,IF(COUNTIF(Invoices!Q:R,A1424)&lt;&gt;0,SUMIF(Invoices!Q:R,A1424,Invoices!R:R)/COUNTIF(Invoices!Q:R,A1424),0),IF(COUNTIF(Invoices!S:T,A1424)&lt;&gt;0,IF(COUNTIF(Invoices!S:T,A1424)&lt;&gt;0,SUMIF(Invoices!S:T,A1424,Invoices!T:T)/COUNTIF(Invoices!S:T,A1424),0),IF(COUNTIF(Invoices!U:V,A1424)&lt;&gt;0,IF(COUNTIF(Invoices!U:V,A1424)&lt;&gt;0,SUMIF(Invoices!U:V,A1424,Invoices!V:V)/COUNTIF(Invoices!U:V,A1424),0),IF(COUNTIF(Invoices!W:X,A1424)&lt;&gt;0,IF(COUNTIF(Invoices!W:X,A1424)&lt;&gt;0,SUMIF(Invoices!W:X,A1424,Invoices!X:X)/COUNTIF(Invoices!W:X,A1424),0),IF(COUNTIF(Invoices!Y:Z,A1424)&lt;&gt;0,IF(COUNTIF(Invoices!Y:Z,A1424)&lt;&gt;0,SUMIF(Invoices!Y:Z,A1424,Invoices!Z:Z)/COUNTIF(Invoices!Y:Z,A1424),0),IF(COUNTIF(Invoices!AA:AB,A1424)&lt;&gt;0,IF(COUNTIF(Invoices!AA:AB,A1424)&lt;&gt;0,SUMIF(Invoices!AA:AB,A1424,Invoices!AB:AB)/COUNTIF(Invoices!AA:AB,A1424),0),IF(COUNTIF(Invoices!AC:AD,A1424)&lt;&gt;0,IF(COUNTIF(Invoices!AC:AD,A1424)&lt;&gt;0,SUMIF(Invoices!AC:AD,A1424,Invoices!AD:AD)/COUNTIF(Invoices!AC:AD,A1424),0),IF(COUNTIF(Invoices!AE:AF,A1424)&lt;&gt;0,IF(COUNTIF(Invoices!AE:AF,A1424)&lt;&gt;0,SUMIF(Invoices!AE:AF,A1424,Invoices!AF:AF)/COUNTIF(Invoices!AE:AF,A1424),0),IF(COUNTIF(Invoices!AG:AH,A1424)&lt;&gt;0,IF(COUNTIF(Invoices!AG:AH,A1424)&lt;&gt;0,SUMIF(Invoices!AG:AH,A1424,Invoices!AH:AH)/COUNTIF(Invoices!AG:AH,A1424),0),IF(COUNTIF(Invoices!AI:AJ,A1424)&lt;&gt;0,IF(COUNTIF(Invoices!AI:AJ,A1424)&lt;&gt;0,SUMIF(Invoices!AI:AJ,A1424,Invoices!AJ:AJ)/COUNTIF(Invoices!AI:AJ,A1424),0),IF(COUNTIF(Invoices!AK:AL,A1424)&lt;&gt;0,IF(COUNTIF(Invoices!AK:AL,A1424)&lt;&gt;0,SUMIF(Invoices!AK:AL,A1424,Invoices!AL:AL)/COUNTIF(Invoices!AK:AL,A1424),0),IF(COUNTIF(Invoices!AM:AN,A1424)&lt;&gt;0,IF(COUNTIF(Invoices!AM:AN,A1424)&lt;&gt;0,SUMIF(Invoices!AM:AN,A1424,Invoices!AN:AN)/COUNTIF(Invoices!AM:AN,A1424),0),"Not Available")))))))))))))))</f>
        <v>0.99</v>
      </c>
    </row>
    <row r="1425" spans="1:5" ht="13" x14ac:dyDescent="0.15">
      <c r="A1425" s="6" t="s">
        <v>2694</v>
      </c>
      <c r="B1425" s="6" t="s">
        <v>1651</v>
      </c>
      <c r="C1425" s="6" t="s">
        <v>587</v>
      </c>
      <c r="D1425" s="6" t="s">
        <v>587</v>
      </c>
      <c r="E1425">
        <f ca="1">IF(COUNTIF(Invoices!K:L,A1425)&lt;&gt;0,IF(COUNTIF(Invoices!K:L,A1425)&lt;&gt;0,SUMIF(Invoices!K:L,A1425,Invoices!L:L)/COUNTIF(Invoices!K:L,A1425),0),IF(COUNTIF(Invoices!M:N,A1425)&lt;&gt;0,IF(COUNTIF(Invoices!M:N,A1425)&lt;&gt;0,SUMIF(Invoices!M:N,A1425,Invoices!N:N)/COUNTIF(Invoices!M:N,A1425),0),IF(COUNTIF(Invoices!O:P,A1425)&lt;&gt;0,IF(COUNTIF(Invoices!O:P,A1425)&lt;&gt;0,SUMIF(Invoices!O:P,A1425,Invoices!P:P)/COUNTIF(Invoices!O:P,A1425),0),IF(COUNTIF(Invoices!Q:R,A1425)&lt;&gt;0,IF(COUNTIF(Invoices!Q:R,A1425)&lt;&gt;0,SUMIF(Invoices!Q:R,A1425,Invoices!R:R)/COUNTIF(Invoices!Q:R,A1425),0),IF(COUNTIF(Invoices!S:T,A1425)&lt;&gt;0,IF(COUNTIF(Invoices!S:T,A1425)&lt;&gt;0,SUMIF(Invoices!S:T,A1425,Invoices!T:T)/COUNTIF(Invoices!S:T,A1425),0),IF(COUNTIF(Invoices!U:V,A1425)&lt;&gt;0,IF(COUNTIF(Invoices!U:V,A1425)&lt;&gt;0,SUMIF(Invoices!U:V,A1425,Invoices!V:V)/COUNTIF(Invoices!U:V,A1425),0),IF(COUNTIF(Invoices!W:X,A1425)&lt;&gt;0,IF(COUNTIF(Invoices!W:X,A1425)&lt;&gt;0,SUMIF(Invoices!W:X,A1425,Invoices!X:X)/COUNTIF(Invoices!W:X,A1425),0),IF(COUNTIF(Invoices!Y:Z,A1425)&lt;&gt;0,IF(COUNTIF(Invoices!Y:Z,A1425)&lt;&gt;0,SUMIF(Invoices!Y:Z,A1425,Invoices!Z:Z)/COUNTIF(Invoices!Y:Z,A1425),0),IF(COUNTIF(Invoices!AA:AB,A1425)&lt;&gt;0,IF(COUNTIF(Invoices!AA:AB,A1425)&lt;&gt;0,SUMIF(Invoices!AA:AB,A1425,Invoices!AB:AB)/COUNTIF(Invoices!AA:AB,A1425),0),IF(COUNTIF(Invoices!AC:AD,A1425)&lt;&gt;0,IF(COUNTIF(Invoices!AC:AD,A1425)&lt;&gt;0,SUMIF(Invoices!AC:AD,A1425,Invoices!AD:AD)/COUNTIF(Invoices!AC:AD,A1425),0),IF(COUNTIF(Invoices!AE:AF,A1425)&lt;&gt;0,IF(COUNTIF(Invoices!AE:AF,A1425)&lt;&gt;0,SUMIF(Invoices!AE:AF,A1425,Invoices!AF:AF)/COUNTIF(Invoices!AE:AF,A1425),0),IF(COUNTIF(Invoices!AG:AH,A1425)&lt;&gt;0,IF(COUNTIF(Invoices!AG:AH,A1425)&lt;&gt;0,SUMIF(Invoices!AG:AH,A1425,Invoices!AH:AH)/COUNTIF(Invoices!AG:AH,A1425),0),IF(COUNTIF(Invoices!AI:AJ,A1425)&lt;&gt;0,IF(COUNTIF(Invoices!AI:AJ,A1425)&lt;&gt;0,SUMIF(Invoices!AI:AJ,A1425,Invoices!AJ:AJ)/COUNTIF(Invoices!AI:AJ,A1425),0),IF(COUNTIF(Invoices!AK:AL,A1425)&lt;&gt;0,IF(COUNTIF(Invoices!AK:AL,A1425)&lt;&gt;0,SUMIF(Invoices!AK:AL,A1425,Invoices!AL:AL)/COUNTIF(Invoices!AK:AL,A1425),0),IF(COUNTIF(Invoices!AM:AN,A1425)&lt;&gt;0,IF(COUNTIF(Invoices!AM:AN,A1425)&lt;&gt;0,SUMIF(Invoices!AM:AN,A1425,Invoices!AN:AN)/COUNTIF(Invoices!AM:AN,A1425),0),"Not Available")))))))))))))))</f>
        <v>0.99</v>
      </c>
    </row>
    <row r="1426" spans="1:5" ht="13" x14ac:dyDescent="0.15">
      <c r="A1426" s="6" t="s">
        <v>2695</v>
      </c>
      <c r="C1426" s="6" t="s">
        <v>561</v>
      </c>
      <c r="D1426" s="6" t="s">
        <v>562</v>
      </c>
      <c r="E1426">
        <f ca="1">IF(COUNTIF(Invoices!K:L,A1426)&lt;&gt;0,IF(COUNTIF(Invoices!K:L,A1426)&lt;&gt;0,SUMIF(Invoices!K:L,A1426,Invoices!L:L)/COUNTIF(Invoices!K:L,A1426),0),IF(COUNTIF(Invoices!M:N,A1426)&lt;&gt;0,IF(COUNTIF(Invoices!M:N,A1426)&lt;&gt;0,SUMIF(Invoices!M:N,A1426,Invoices!N:N)/COUNTIF(Invoices!M:N,A1426),0),IF(COUNTIF(Invoices!O:P,A1426)&lt;&gt;0,IF(COUNTIF(Invoices!O:P,A1426)&lt;&gt;0,SUMIF(Invoices!O:P,A1426,Invoices!P:P)/COUNTIF(Invoices!O:P,A1426),0),IF(COUNTIF(Invoices!Q:R,A1426)&lt;&gt;0,IF(COUNTIF(Invoices!Q:R,A1426)&lt;&gt;0,SUMIF(Invoices!Q:R,A1426,Invoices!R:R)/COUNTIF(Invoices!Q:R,A1426),0),IF(COUNTIF(Invoices!S:T,A1426)&lt;&gt;0,IF(COUNTIF(Invoices!S:T,A1426)&lt;&gt;0,SUMIF(Invoices!S:T,A1426,Invoices!T:T)/COUNTIF(Invoices!S:T,A1426),0),IF(COUNTIF(Invoices!U:V,A1426)&lt;&gt;0,IF(COUNTIF(Invoices!U:V,A1426)&lt;&gt;0,SUMIF(Invoices!U:V,A1426,Invoices!V:V)/COUNTIF(Invoices!U:V,A1426),0),IF(COUNTIF(Invoices!W:X,A1426)&lt;&gt;0,IF(COUNTIF(Invoices!W:X,A1426)&lt;&gt;0,SUMIF(Invoices!W:X,A1426,Invoices!X:X)/COUNTIF(Invoices!W:X,A1426),0),IF(COUNTIF(Invoices!Y:Z,A1426)&lt;&gt;0,IF(COUNTIF(Invoices!Y:Z,A1426)&lt;&gt;0,SUMIF(Invoices!Y:Z,A1426,Invoices!Z:Z)/COUNTIF(Invoices!Y:Z,A1426),0),IF(COUNTIF(Invoices!AA:AB,A1426)&lt;&gt;0,IF(COUNTIF(Invoices!AA:AB,A1426)&lt;&gt;0,SUMIF(Invoices!AA:AB,A1426,Invoices!AB:AB)/COUNTIF(Invoices!AA:AB,A1426),0),IF(COUNTIF(Invoices!AC:AD,A1426)&lt;&gt;0,IF(COUNTIF(Invoices!AC:AD,A1426)&lt;&gt;0,SUMIF(Invoices!AC:AD,A1426,Invoices!AD:AD)/COUNTIF(Invoices!AC:AD,A1426),0),IF(COUNTIF(Invoices!AE:AF,A1426)&lt;&gt;0,IF(COUNTIF(Invoices!AE:AF,A1426)&lt;&gt;0,SUMIF(Invoices!AE:AF,A1426,Invoices!AF:AF)/COUNTIF(Invoices!AE:AF,A1426),0),IF(COUNTIF(Invoices!AG:AH,A1426)&lt;&gt;0,IF(COUNTIF(Invoices!AG:AH,A1426)&lt;&gt;0,SUMIF(Invoices!AG:AH,A1426,Invoices!AH:AH)/COUNTIF(Invoices!AG:AH,A1426),0),IF(COUNTIF(Invoices!AI:AJ,A1426)&lt;&gt;0,IF(COUNTIF(Invoices!AI:AJ,A1426)&lt;&gt;0,SUMIF(Invoices!AI:AJ,A1426,Invoices!AJ:AJ)/COUNTIF(Invoices!AI:AJ,A1426),0),IF(COUNTIF(Invoices!AK:AL,A1426)&lt;&gt;0,IF(COUNTIF(Invoices!AK:AL,A1426)&lt;&gt;0,SUMIF(Invoices!AK:AL,A1426,Invoices!AL:AL)/COUNTIF(Invoices!AK:AL,A1426),0),IF(COUNTIF(Invoices!AM:AN,A1426)&lt;&gt;0,IF(COUNTIF(Invoices!AM:AN,A1426)&lt;&gt;0,SUMIF(Invoices!AM:AN,A1426,Invoices!AN:AN)/COUNTIF(Invoices!AM:AN,A1426),0),"Not Available")))))))))))))))</f>
        <v>0.99</v>
      </c>
    </row>
    <row r="1427" spans="1:5" ht="13" x14ac:dyDescent="0.15">
      <c r="A1427" s="6" t="s">
        <v>2696</v>
      </c>
      <c r="C1427" s="6" t="s">
        <v>1042</v>
      </c>
      <c r="D1427" s="6" t="s">
        <v>1043</v>
      </c>
      <c r="E1427">
        <f ca="1">IF(COUNTIF(Invoices!K:L,A1427)&lt;&gt;0,IF(COUNTIF(Invoices!K:L,A1427)&lt;&gt;0,SUMIF(Invoices!K:L,A1427,Invoices!L:L)/COUNTIF(Invoices!K:L,A1427),0),IF(COUNTIF(Invoices!M:N,A1427)&lt;&gt;0,IF(COUNTIF(Invoices!M:N,A1427)&lt;&gt;0,SUMIF(Invoices!M:N,A1427,Invoices!N:N)/COUNTIF(Invoices!M:N,A1427),0),IF(COUNTIF(Invoices!O:P,A1427)&lt;&gt;0,IF(COUNTIF(Invoices!O:P,A1427)&lt;&gt;0,SUMIF(Invoices!O:P,A1427,Invoices!P:P)/COUNTIF(Invoices!O:P,A1427),0),IF(COUNTIF(Invoices!Q:R,A1427)&lt;&gt;0,IF(COUNTIF(Invoices!Q:R,A1427)&lt;&gt;0,SUMIF(Invoices!Q:R,A1427,Invoices!R:R)/COUNTIF(Invoices!Q:R,A1427),0),IF(COUNTIF(Invoices!S:T,A1427)&lt;&gt;0,IF(COUNTIF(Invoices!S:T,A1427)&lt;&gt;0,SUMIF(Invoices!S:T,A1427,Invoices!T:T)/COUNTIF(Invoices!S:T,A1427),0),IF(COUNTIF(Invoices!U:V,A1427)&lt;&gt;0,IF(COUNTIF(Invoices!U:V,A1427)&lt;&gt;0,SUMIF(Invoices!U:V,A1427,Invoices!V:V)/COUNTIF(Invoices!U:V,A1427),0),IF(COUNTIF(Invoices!W:X,A1427)&lt;&gt;0,IF(COUNTIF(Invoices!W:X,A1427)&lt;&gt;0,SUMIF(Invoices!W:X,A1427,Invoices!X:X)/COUNTIF(Invoices!W:X,A1427),0),IF(COUNTIF(Invoices!Y:Z,A1427)&lt;&gt;0,IF(COUNTIF(Invoices!Y:Z,A1427)&lt;&gt;0,SUMIF(Invoices!Y:Z,A1427,Invoices!Z:Z)/COUNTIF(Invoices!Y:Z,A1427),0),IF(COUNTIF(Invoices!AA:AB,A1427)&lt;&gt;0,IF(COUNTIF(Invoices!AA:AB,A1427)&lt;&gt;0,SUMIF(Invoices!AA:AB,A1427,Invoices!AB:AB)/COUNTIF(Invoices!AA:AB,A1427),0),IF(COUNTIF(Invoices!AC:AD,A1427)&lt;&gt;0,IF(COUNTIF(Invoices!AC:AD,A1427)&lt;&gt;0,SUMIF(Invoices!AC:AD,A1427,Invoices!AD:AD)/COUNTIF(Invoices!AC:AD,A1427),0),IF(COUNTIF(Invoices!AE:AF,A1427)&lt;&gt;0,IF(COUNTIF(Invoices!AE:AF,A1427)&lt;&gt;0,SUMIF(Invoices!AE:AF,A1427,Invoices!AF:AF)/COUNTIF(Invoices!AE:AF,A1427),0),IF(COUNTIF(Invoices!AG:AH,A1427)&lt;&gt;0,IF(COUNTIF(Invoices!AG:AH,A1427)&lt;&gt;0,SUMIF(Invoices!AG:AH,A1427,Invoices!AH:AH)/COUNTIF(Invoices!AG:AH,A1427),0),IF(COUNTIF(Invoices!AI:AJ,A1427)&lt;&gt;0,IF(COUNTIF(Invoices!AI:AJ,A1427)&lt;&gt;0,SUMIF(Invoices!AI:AJ,A1427,Invoices!AJ:AJ)/COUNTIF(Invoices!AI:AJ,A1427),0),IF(COUNTIF(Invoices!AK:AL,A1427)&lt;&gt;0,IF(COUNTIF(Invoices!AK:AL,A1427)&lt;&gt;0,SUMIF(Invoices!AK:AL,A1427,Invoices!AL:AL)/COUNTIF(Invoices!AK:AL,A1427),0),IF(COUNTIF(Invoices!AM:AN,A1427)&lt;&gt;0,IF(COUNTIF(Invoices!AM:AN,A1427)&lt;&gt;0,SUMIF(Invoices!AM:AN,A1427,Invoices!AN:AN)/COUNTIF(Invoices!AM:AN,A1427),0),"Not Available")))))))))))))))</f>
        <v>0.99</v>
      </c>
    </row>
    <row r="1428" spans="1:5" ht="13" x14ac:dyDescent="0.15">
      <c r="A1428" s="6" t="s">
        <v>2697</v>
      </c>
      <c r="B1428" s="6" t="s">
        <v>966</v>
      </c>
      <c r="C1428" s="6" t="s">
        <v>967</v>
      </c>
      <c r="D1428" s="6" t="s">
        <v>968</v>
      </c>
      <c r="E1428">
        <f ca="1">IF(COUNTIF(Invoices!K:L,A1428)&lt;&gt;0,IF(COUNTIF(Invoices!K:L,A1428)&lt;&gt;0,SUMIF(Invoices!K:L,A1428,Invoices!L:L)/COUNTIF(Invoices!K:L,A1428),0),IF(COUNTIF(Invoices!M:N,A1428)&lt;&gt;0,IF(COUNTIF(Invoices!M:N,A1428)&lt;&gt;0,SUMIF(Invoices!M:N,A1428,Invoices!N:N)/COUNTIF(Invoices!M:N,A1428),0),IF(COUNTIF(Invoices!O:P,A1428)&lt;&gt;0,IF(COUNTIF(Invoices!O:P,A1428)&lt;&gt;0,SUMIF(Invoices!O:P,A1428,Invoices!P:P)/COUNTIF(Invoices!O:P,A1428),0),IF(COUNTIF(Invoices!Q:R,A1428)&lt;&gt;0,IF(COUNTIF(Invoices!Q:R,A1428)&lt;&gt;0,SUMIF(Invoices!Q:R,A1428,Invoices!R:R)/COUNTIF(Invoices!Q:R,A1428),0),IF(COUNTIF(Invoices!S:T,A1428)&lt;&gt;0,IF(COUNTIF(Invoices!S:T,A1428)&lt;&gt;0,SUMIF(Invoices!S:T,A1428,Invoices!T:T)/COUNTIF(Invoices!S:T,A1428),0),IF(COUNTIF(Invoices!U:V,A1428)&lt;&gt;0,IF(COUNTIF(Invoices!U:V,A1428)&lt;&gt;0,SUMIF(Invoices!U:V,A1428,Invoices!V:V)/COUNTIF(Invoices!U:V,A1428),0),IF(COUNTIF(Invoices!W:X,A1428)&lt;&gt;0,IF(COUNTIF(Invoices!W:X,A1428)&lt;&gt;0,SUMIF(Invoices!W:X,A1428,Invoices!X:X)/COUNTIF(Invoices!W:X,A1428),0),IF(COUNTIF(Invoices!Y:Z,A1428)&lt;&gt;0,IF(COUNTIF(Invoices!Y:Z,A1428)&lt;&gt;0,SUMIF(Invoices!Y:Z,A1428,Invoices!Z:Z)/COUNTIF(Invoices!Y:Z,A1428),0),IF(COUNTIF(Invoices!AA:AB,A1428)&lt;&gt;0,IF(COUNTIF(Invoices!AA:AB,A1428)&lt;&gt;0,SUMIF(Invoices!AA:AB,A1428,Invoices!AB:AB)/COUNTIF(Invoices!AA:AB,A1428),0),IF(COUNTIF(Invoices!AC:AD,A1428)&lt;&gt;0,IF(COUNTIF(Invoices!AC:AD,A1428)&lt;&gt;0,SUMIF(Invoices!AC:AD,A1428,Invoices!AD:AD)/COUNTIF(Invoices!AC:AD,A1428),0),IF(COUNTIF(Invoices!AE:AF,A1428)&lt;&gt;0,IF(COUNTIF(Invoices!AE:AF,A1428)&lt;&gt;0,SUMIF(Invoices!AE:AF,A1428,Invoices!AF:AF)/COUNTIF(Invoices!AE:AF,A1428),0),IF(COUNTIF(Invoices!AG:AH,A1428)&lt;&gt;0,IF(COUNTIF(Invoices!AG:AH,A1428)&lt;&gt;0,SUMIF(Invoices!AG:AH,A1428,Invoices!AH:AH)/COUNTIF(Invoices!AG:AH,A1428),0),IF(COUNTIF(Invoices!AI:AJ,A1428)&lt;&gt;0,IF(COUNTIF(Invoices!AI:AJ,A1428)&lt;&gt;0,SUMIF(Invoices!AI:AJ,A1428,Invoices!AJ:AJ)/COUNTIF(Invoices!AI:AJ,A1428),0),IF(COUNTIF(Invoices!AK:AL,A1428)&lt;&gt;0,IF(COUNTIF(Invoices!AK:AL,A1428)&lt;&gt;0,SUMIF(Invoices!AK:AL,A1428,Invoices!AL:AL)/COUNTIF(Invoices!AK:AL,A1428),0),IF(COUNTIF(Invoices!AM:AN,A1428)&lt;&gt;0,IF(COUNTIF(Invoices!AM:AN,A1428)&lt;&gt;0,SUMIF(Invoices!AM:AN,A1428,Invoices!AN:AN)/COUNTIF(Invoices!AM:AN,A1428),0),"Not Available")))))))))))))))</f>
        <v>0.99</v>
      </c>
    </row>
    <row r="1429" spans="1:5" ht="13" x14ac:dyDescent="0.15">
      <c r="A1429" s="6" t="s">
        <v>2698</v>
      </c>
      <c r="B1429" s="6" t="s">
        <v>1356</v>
      </c>
      <c r="C1429" s="6" t="s">
        <v>1357</v>
      </c>
      <c r="D1429" s="6" t="s">
        <v>681</v>
      </c>
      <c r="E1429">
        <f ca="1">IF(COUNTIF(Invoices!K:L,A1429)&lt;&gt;0,IF(COUNTIF(Invoices!K:L,A1429)&lt;&gt;0,SUMIF(Invoices!K:L,A1429,Invoices!L:L)/COUNTIF(Invoices!K:L,A1429),0),IF(COUNTIF(Invoices!M:N,A1429)&lt;&gt;0,IF(COUNTIF(Invoices!M:N,A1429)&lt;&gt;0,SUMIF(Invoices!M:N,A1429,Invoices!N:N)/COUNTIF(Invoices!M:N,A1429),0),IF(COUNTIF(Invoices!O:P,A1429)&lt;&gt;0,IF(COUNTIF(Invoices!O:P,A1429)&lt;&gt;0,SUMIF(Invoices!O:P,A1429,Invoices!P:P)/COUNTIF(Invoices!O:P,A1429),0),IF(COUNTIF(Invoices!Q:R,A1429)&lt;&gt;0,IF(COUNTIF(Invoices!Q:R,A1429)&lt;&gt;0,SUMIF(Invoices!Q:R,A1429,Invoices!R:R)/COUNTIF(Invoices!Q:R,A1429),0),IF(COUNTIF(Invoices!S:T,A1429)&lt;&gt;0,IF(COUNTIF(Invoices!S:T,A1429)&lt;&gt;0,SUMIF(Invoices!S:T,A1429,Invoices!T:T)/COUNTIF(Invoices!S:T,A1429),0),IF(COUNTIF(Invoices!U:V,A1429)&lt;&gt;0,IF(COUNTIF(Invoices!U:V,A1429)&lt;&gt;0,SUMIF(Invoices!U:V,A1429,Invoices!V:V)/COUNTIF(Invoices!U:V,A1429),0),IF(COUNTIF(Invoices!W:X,A1429)&lt;&gt;0,IF(COUNTIF(Invoices!W:X,A1429)&lt;&gt;0,SUMIF(Invoices!W:X,A1429,Invoices!X:X)/COUNTIF(Invoices!W:X,A1429),0),IF(COUNTIF(Invoices!Y:Z,A1429)&lt;&gt;0,IF(COUNTIF(Invoices!Y:Z,A1429)&lt;&gt;0,SUMIF(Invoices!Y:Z,A1429,Invoices!Z:Z)/COUNTIF(Invoices!Y:Z,A1429),0),IF(COUNTIF(Invoices!AA:AB,A1429)&lt;&gt;0,IF(COUNTIF(Invoices!AA:AB,A1429)&lt;&gt;0,SUMIF(Invoices!AA:AB,A1429,Invoices!AB:AB)/COUNTIF(Invoices!AA:AB,A1429),0),IF(COUNTIF(Invoices!AC:AD,A1429)&lt;&gt;0,IF(COUNTIF(Invoices!AC:AD,A1429)&lt;&gt;0,SUMIF(Invoices!AC:AD,A1429,Invoices!AD:AD)/COUNTIF(Invoices!AC:AD,A1429),0),IF(COUNTIF(Invoices!AE:AF,A1429)&lt;&gt;0,IF(COUNTIF(Invoices!AE:AF,A1429)&lt;&gt;0,SUMIF(Invoices!AE:AF,A1429,Invoices!AF:AF)/COUNTIF(Invoices!AE:AF,A1429),0),IF(COUNTIF(Invoices!AG:AH,A1429)&lt;&gt;0,IF(COUNTIF(Invoices!AG:AH,A1429)&lt;&gt;0,SUMIF(Invoices!AG:AH,A1429,Invoices!AH:AH)/COUNTIF(Invoices!AG:AH,A1429),0),IF(COUNTIF(Invoices!AI:AJ,A1429)&lt;&gt;0,IF(COUNTIF(Invoices!AI:AJ,A1429)&lt;&gt;0,SUMIF(Invoices!AI:AJ,A1429,Invoices!AJ:AJ)/COUNTIF(Invoices!AI:AJ,A1429),0),IF(COUNTIF(Invoices!AK:AL,A1429)&lt;&gt;0,IF(COUNTIF(Invoices!AK:AL,A1429)&lt;&gt;0,SUMIF(Invoices!AK:AL,A1429,Invoices!AL:AL)/COUNTIF(Invoices!AK:AL,A1429),0),IF(COUNTIF(Invoices!AM:AN,A1429)&lt;&gt;0,IF(COUNTIF(Invoices!AM:AN,A1429)&lt;&gt;0,SUMIF(Invoices!AM:AN,A1429,Invoices!AN:AN)/COUNTIF(Invoices!AM:AN,A1429),0),"Not Available")))))))))))))))</f>
        <v>0.99</v>
      </c>
    </row>
    <row r="1430" spans="1:5" ht="13" x14ac:dyDescent="0.15">
      <c r="A1430" s="6" t="s">
        <v>1782</v>
      </c>
      <c r="B1430" s="6" t="s">
        <v>1783</v>
      </c>
      <c r="C1430" s="6" t="s">
        <v>1782</v>
      </c>
      <c r="D1430" s="6" t="s">
        <v>1783</v>
      </c>
      <c r="E1430">
        <f ca="1">IF(COUNTIF(Invoices!K:L,A1430)&lt;&gt;0,IF(COUNTIF(Invoices!K:L,A1430)&lt;&gt;0,SUMIF(Invoices!K:L,A1430,Invoices!L:L)/COUNTIF(Invoices!K:L,A1430),0),IF(COUNTIF(Invoices!M:N,A1430)&lt;&gt;0,IF(COUNTIF(Invoices!M:N,A1430)&lt;&gt;0,SUMIF(Invoices!M:N,A1430,Invoices!N:N)/COUNTIF(Invoices!M:N,A1430),0),IF(COUNTIF(Invoices!O:P,A1430)&lt;&gt;0,IF(COUNTIF(Invoices!O:P,A1430)&lt;&gt;0,SUMIF(Invoices!O:P,A1430,Invoices!P:P)/COUNTIF(Invoices!O:P,A1430),0),IF(COUNTIF(Invoices!Q:R,A1430)&lt;&gt;0,IF(COUNTIF(Invoices!Q:R,A1430)&lt;&gt;0,SUMIF(Invoices!Q:R,A1430,Invoices!R:R)/COUNTIF(Invoices!Q:R,A1430),0),IF(COUNTIF(Invoices!S:T,A1430)&lt;&gt;0,IF(COUNTIF(Invoices!S:T,A1430)&lt;&gt;0,SUMIF(Invoices!S:T,A1430,Invoices!T:T)/COUNTIF(Invoices!S:T,A1430),0),IF(COUNTIF(Invoices!U:V,A1430)&lt;&gt;0,IF(COUNTIF(Invoices!U:V,A1430)&lt;&gt;0,SUMIF(Invoices!U:V,A1430,Invoices!V:V)/COUNTIF(Invoices!U:V,A1430),0),IF(COUNTIF(Invoices!W:X,A1430)&lt;&gt;0,IF(COUNTIF(Invoices!W:X,A1430)&lt;&gt;0,SUMIF(Invoices!W:X,A1430,Invoices!X:X)/COUNTIF(Invoices!W:X,A1430),0),IF(COUNTIF(Invoices!Y:Z,A1430)&lt;&gt;0,IF(COUNTIF(Invoices!Y:Z,A1430)&lt;&gt;0,SUMIF(Invoices!Y:Z,A1430,Invoices!Z:Z)/COUNTIF(Invoices!Y:Z,A1430),0),IF(COUNTIF(Invoices!AA:AB,A1430)&lt;&gt;0,IF(COUNTIF(Invoices!AA:AB,A1430)&lt;&gt;0,SUMIF(Invoices!AA:AB,A1430,Invoices!AB:AB)/COUNTIF(Invoices!AA:AB,A1430),0),IF(COUNTIF(Invoices!AC:AD,A1430)&lt;&gt;0,IF(COUNTIF(Invoices!AC:AD,A1430)&lt;&gt;0,SUMIF(Invoices!AC:AD,A1430,Invoices!AD:AD)/COUNTIF(Invoices!AC:AD,A1430),0),IF(COUNTIF(Invoices!AE:AF,A1430)&lt;&gt;0,IF(COUNTIF(Invoices!AE:AF,A1430)&lt;&gt;0,SUMIF(Invoices!AE:AF,A1430,Invoices!AF:AF)/COUNTIF(Invoices!AE:AF,A1430),0),IF(COUNTIF(Invoices!AG:AH,A1430)&lt;&gt;0,IF(COUNTIF(Invoices!AG:AH,A1430)&lt;&gt;0,SUMIF(Invoices!AG:AH,A1430,Invoices!AH:AH)/COUNTIF(Invoices!AG:AH,A1430),0),IF(COUNTIF(Invoices!AI:AJ,A1430)&lt;&gt;0,IF(COUNTIF(Invoices!AI:AJ,A1430)&lt;&gt;0,SUMIF(Invoices!AI:AJ,A1430,Invoices!AJ:AJ)/COUNTIF(Invoices!AI:AJ,A1430),0),IF(COUNTIF(Invoices!AK:AL,A1430)&lt;&gt;0,IF(COUNTIF(Invoices!AK:AL,A1430)&lt;&gt;0,SUMIF(Invoices!AK:AL,A1430,Invoices!AL:AL)/COUNTIF(Invoices!AK:AL,A1430),0),IF(COUNTIF(Invoices!AM:AN,A1430)&lt;&gt;0,IF(COUNTIF(Invoices!AM:AN,A1430)&lt;&gt;0,SUMIF(Invoices!AM:AN,A1430,Invoices!AN:AN)/COUNTIF(Invoices!AM:AN,A1430),0),"Not Available")))))))))))))))</f>
        <v>0.99</v>
      </c>
    </row>
    <row r="1431" spans="1:5" ht="13" x14ac:dyDescent="0.15">
      <c r="A1431" s="6" t="s">
        <v>2699</v>
      </c>
      <c r="B1431" s="6" t="s">
        <v>2700</v>
      </c>
      <c r="C1431" s="6" t="s">
        <v>2701</v>
      </c>
      <c r="D1431" s="6" t="s">
        <v>2702</v>
      </c>
      <c r="E1431" t="str">
        <f>IF(COUNTIF(Invoices!K:L,A1431)&lt;&gt;0,IF(COUNTIF(Invoices!K:L,A1431)&lt;&gt;0,SUMIF(Invoices!K:L,A1431,Invoices!L:L)/COUNTIF(Invoices!K:L,A1431),0),IF(COUNTIF(Invoices!M:N,A1431)&lt;&gt;0,IF(COUNTIF(Invoices!M:N,A1431)&lt;&gt;0,SUMIF(Invoices!M:N,A1431,Invoices!N:N)/COUNTIF(Invoices!M:N,A1431),0),IF(COUNTIF(Invoices!O:P,A1431)&lt;&gt;0,IF(COUNTIF(Invoices!O:P,A1431)&lt;&gt;0,SUMIF(Invoices!O:P,A1431,Invoices!P:P)/COUNTIF(Invoices!O:P,A1431),0),IF(COUNTIF(Invoices!Q:R,A1431)&lt;&gt;0,IF(COUNTIF(Invoices!Q:R,A1431)&lt;&gt;0,SUMIF(Invoices!Q:R,A1431,Invoices!R:R)/COUNTIF(Invoices!Q:R,A1431),0),IF(COUNTIF(Invoices!S:T,A1431)&lt;&gt;0,IF(COUNTIF(Invoices!S:T,A1431)&lt;&gt;0,SUMIF(Invoices!S:T,A1431,Invoices!T:T)/COUNTIF(Invoices!S:T,A1431),0),IF(COUNTIF(Invoices!U:V,A1431)&lt;&gt;0,IF(COUNTIF(Invoices!U:V,A1431)&lt;&gt;0,SUMIF(Invoices!U:V,A1431,Invoices!V:V)/COUNTIF(Invoices!U:V,A1431),0),IF(COUNTIF(Invoices!W:X,A1431)&lt;&gt;0,IF(COUNTIF(Invoices!W:X,A1431)&lt;&gt;0,SUMIF(Invoices!W:X,A1431,Invoices!X:X)/COUNTIF(Invoices!W:X,A1431),0),IF(COUNTIF(Invoices!Y:Z,A1431)&lt;&gt;0,IF(COUNTIF(Invoices!Y:Z,A1431)&lt;&gt;0,SUMIF(Invoices!Y:Z,A1431,Invoices!Z:Z)/COUNTIF(Invoices!Y:Z,A1431),0),IF(COUNTIF(Invoices!AA:AB,A1431)&lt;&gt;0,IF(COUNTIF(Invoices!AA:AB,A1431)&lt;&gt;0,SUMIF(Invoices!AA:AB,A1431,Invoices!AB:AB)/COUNTIF(Invoices!AA:AB,A1431),0),IF(COUNTIF(Invoices!AC:AD,A1431)&lt;&gt;0,IF(COUNTIF(Invoices!AC:AD,A1431)&lt;&gt;0,SUMIF(Invoices!AC:AD,A1431,Invoices!AD:AD)/COUNTIF(Invoices!AC:AD,A1431),0),IF(COUNTIF(Invoices!AE:AF,A1431)&lt;&gt;0,IF(COUNTIF(Invoices!AE:AF,A1431)&lt;&gt;0,SUMIF(Invoices!AE:AF,A1431,Invoices!AF:AF)/COUNTIF(Invoices!AE:AF,A1431),0),IF(COUNTIF(Invoices!AG:AH,A1431)&lt;&gt;0,IF(COUNTIF(Invoices!AG:AH,A1431)&lt;&gt;0,SUMIF(Invoices!AG:AH,A1431,Invoices!AH:AH)/COUNTIF(Invoices!AG:AH,A1431),0),IF(COUNTIF(Invoices!AI:AJ,A1431)&lt;&gt;0,IF(COUNTIF(Invoices!AI:AJ,A1431)&lt;&gt;0,SUMIF(Invoices!AI:AJ,A1431,Invoices!AJ:AJ)/COUNTIF(Invoices!AI:AJ,A1431),0),IF(COUNTIF(Invoices!AK:AL,A1431)&lt;&gt;0,IF(COUNTIF(Invoices!AK:AL,A1431)&lt;&gt;0,SUMIF(Invoices!AK:AL,A1431,Invoices!AL:AL)/COUNTIF(Invoices!AK:AL,A1431),0),IF(COUNTIF(Invoices!AM:AN,A1431)&lt;&gt;0,IF(COUNTIF(Invoices!AM:AN,A1431)&lt;&gt;0,SUMIF(Invoices!AM:AN,A1431,Invoices!AN:AN)/COUNTIF(Invoices!AM:AN,A1431),0),"Not Available")))))))))))))))</f>
        <v>Not Available</v>
      </c>
    </row>
    <row r="1432" spans="1:5" ht="13" x14ac:dyDescent="0.15">
      <c r="A1432" s="6" t="s">
        <v>2703</v>
      </c>
      <c r="C1432" s="6" t="s">
        <v>623</v>
      </c>
      <c r="D1432" s="6" t="s">
        <v>574</v>
      </c>
      <c r="E1432">
        <f ca="1">IF(COUNTIF(Invoices!K:L,A1432)&lt;&gt;0,IF(COUNTIF(Invoices!K:L,A1432)&lt;&gt;0,SUMIF(Invoices!K:L,A1432,Invoices!L:L)/COUNTIF(Invoices!K:L,A1432),0),IF(COUNTIF(Invoices!M:N,A1432)&lt;&gt;0,IF(COUNTIF(Invoices!M:N,A1432)&lt;&gt;0,SUMIF(Invoices!M:N,A1432,Invoices!N:N)/COUNTIF(Invoices!M:N,A1432),0),IF(COUNTIF(Invoices!O:P,A1432)&lt;&gt;0,IF(COUNTIF(Invoices!O:P,A1432)&lt;&gt;0,SUMIF(Invoices!O:P,A1432,Invoices!P:P)/COUNTIF(Invoices!O:P,A1432),0),IF(COUNTIF(Invoices!Q:R,A1432)&lt;&gt;0,IF(COUNTIF(Invoices!Q:R,A1432)&lt;&gt;0,SUMIF(Invoices!Q:R,A1432,Invoices!R:R)/COUNTIF(Invoices!Q:R,A1432),0),IF(COUNTIF(Invoices!S:T,A1432)&lt;&gt;0,IF(COUNTIF(Invoices!S:T,A1432)&lt;&gt;0,SUMIF(Invoices!S:T,A1432,Invoices!T:T)/COUNTIF(Invoices!S:T,A1432),0),IF(COUNTIF(Invoices!U:V,A1432)&lt;&gt;0,IF(COUNTIF(Invoices!U:V,A1432)&lt;&gt;0,SUMIF(Invoices!U:V,A1432,Invoices!V:V)/COUNTIF(Invoices!U:V,A1432),0),IF(COUNTIF(Invoices!W:X,A1432)&lt;&gt;0,IF(COUNTIF(Invoices!W:X,A1432)&lt;&gt;0,SUMIF(Invoices!W:X,A1432,Invoices!X:X)/COUNTIF(Invoices!W:X,A1432),0),IF(COUNTIF(Invoices!Y:Z,A1432)&lt;&gt;0,IF(COUNTIF(Invoices!Y:Z,A1432)&lt;&gt;0,SUMIF(Invoices!Y:Z,A1432,Invoices!Z:Z)/COUNTIF(Invoices!Y:Z,A1432),0),IF(COUNTIF(Invoices!AA:AB,A1432)&lt;&gt;0,IF(COUNTIF(Invoices!AA:AB,A1432)&lt;&gt;0,SUMIF(Invoices!AA:AB,A1432,Invoices!AB:AB)/COUNTIF(Invoices!AA:AB,A1432),0),IF(COUNTIF(Invoices!AC:AD,A1432)&lt;&gt;0,IF(COUNTIF(Invoices!AC:AD,A1432)&lt;&gt;0,SUMIF(Invoices!AC:AD,A1432,Invoices!AD:AD)/COUNTIF(Invoices!AC:AD,A1432),0),IF(COUNTIF(Invoices!AE:AF,A1432)&lt;&gt;0,IF(COUNTIF(Invoices!AE:AF,A1432)&lt;&gt;0,SUMIF(Invoices!AE:AF,A1432,Invoices!AF:AF)/COUNTIF(Invoices!AE:AF,A1432),0),IF(COUNTIF(Invoices!AG:AH,A1432)&lt;&gt;0,IF(COUNTIF(Invoices!AG:AH,A1432)&lt;&gt;0,SUMIF(Invoices!AG:AH,A1432,Invoices!AH:AH)/COUNTIF(Invoices!AG:AH,A1432),0),IF(COUNTIF(Invoices!AI:AJ,A1432)&lt;&gt;0,IF(COUNTIF(Invoices!AI:AJ,A1432)&lt;&gt;0,SUMIF(Invoices!AI:AJ,A1432,Invoices!AJ:AJ)/COUNTIF(Invoices!AI:AJ,A1432),0),IF(COUNTIF(Invoices!AK:AL,A1432)&lt;&gt;0,IF(COUNTIF(Invoices!AK:AL,A1432)&lt;&gt;0,SUMIF(Invoices!AK:AL,A1432,Invoices!AL:AL)/COUNTIF(Invoices!AK:AL,A1432),0),IF(COUNTIF(Invoices!AM:AN,A1432)&lt;&gt;0,IF(COUNTIF(Invoices!AM:AN,A1432)&lt;&gt;0,SUMIF(Invoices!AM:AN,A1432,Invoices!AN:AN)/COUNTIF(Invoices!AM:AN,A1432),0),"Not Available")))))))))))))))</f>
        <v>0.99</v>
      </c>
    </row>
    <row r="1433" spans="1:5" ht="13" x14ac:dyDescent="0.15">
      <c r="A1433" s="6" t="s">
        <v>2703</v>
      </c>
      <c r="B1433" s="6" t="s">
        <v>1223</v>
      </c>
      <c r="C1433" s="6" t="s">
        <v>977</v>
      </c>
      <c r="D1433" s="6" t="s">
        <v>976</v>
      </c>
      <c r="E1433">
        <f ca="1">IF(COUNTIF(Invoices!K:L,A1433)&lt;&gt;0,IF(COUNTIF(Invoices!K:L,A1433)&lt;&gt;0,SUMIF(Invoices!K:L,A1433,Invoices!L:L)/COUNTIF(Invoices!K:L,A1433),0),IF(COUNTIF(Invoices!M:N,A1433)&lt;&gt;0,IF(COUNTIF(Invoices!M:N,A1433)&lt;&gt;0,SUMIF(Invoices!M:N,A1433,Invoices!N:N)/COUNTIF(Invoices!M:N,A1433),0),IF(COUNTIF(Invoices!O:P,A1433)&lt;&gt;0,IF(COUNTIF(Invoices!O:P,A1433)&lt;&gt;0,SUMIF(Invoices!O:P,A1433,Invoices!P:P)/COUNTIF(Invoices!O:P,A1433),0),IF(COUNTIF(Invoices!Q:R,A1433)&lt;&gt;0,IF(COUNTIF(Invoices!Q:R,A1433)&lt;&gt;0,SUMIF(Invoices!Q:R,A1433,Invoices!R:R)/COUNTIF(Invoices!Q:R,A1433),0),IF(COUNTIF(Invoices!S:T,A1433)&lt;&gt;0,IF(COUNTIF(Invoices!S:T,A1433)&lt;&gt;0,SUMIF(Invoices!S:T,A1433,Invoices!T:T)/COUNTIF(Invoices!S:T,A1433),0),IF(COUNTIF(Invoices!U:V,A1433)&lt;&gt;0,IF(COUNTIF(Invoices!U:V,A1433)&lt;&gt;0,SUMIF(Invoices!U:V,A1433,Invoices!V:V)/COUNTIF(Invoices!U:V,A1433),0),IF(COUNTIF(Invoices!W:X,A1433)&lt;&gt;0,IF(COUNTIF(Invoices!W:X,A1433)&lt;&gt;0,SUMIF(Invoices!W:X,A1433,Invoices!X:X)/COUNTIF(Invoices!W:X,A1433),0),IF(COUNTIF(Invoices!Y:Z,A1433)&lt;&gt;0,IF(COUNTIF(Invoices!Y:Z,A1433)&lt;&gt;0,SUMIF(Invoices!Y:Z,A1433,Invoices!Z:Z)/COUNTIF(Invoices!Y:Z,A1433),0),IF(COUNTIF(Invoices!AA:AB,A1433)&lt;&gt;0,IF(COUNTIF(Invoices!AA:AB,A1433)&lt;&gt;0,SUMIF(Invoices!AA:AB,A1433,Invoices!AB:AB)/COUNTIF(Invoices!AA:AB,A1433),0),IF(COUNTIF(Invoices!AC:AD,A1433)&lt;&gt;0,IF(COUNTIF(Invoices!AC:AD,A1433)&lt;&gt;0,SUMIF(Invoices!AC:AD,A1433,Invoices!AD:AD)/COUNTIF(Invoices!AC:AD,A1433),0),IF(COUNTIF(Invoices!AE:AF,A1433)&lt;&gt;0,IF(COUNTIF(Invoices!AE:AF,A1433)&lt;&gt;0,SUMIF(Invoices!AE:AF,A1433,Invoices!AF:AF)/COUNTIF(Invoices!AE:AF,A1433),0),IF(COUNTIF(Invoices!AG:AH,A1433)&lt;&gt;0,IF(COUNTIF(Invoices!AG:AH,A1433)&lt;&gt;0,SUMIF(Invoices!AG:AH,A1433,Invoices!AH:AH)/COUNTIF(Invoices!AG:AH,A1433),0),IF(COUNTIF(Invoices!AI:AJ,A1433)&lt;&gt;0,IF(COUNTIF(Invoices!AI:AJ,A1433)&lt;&gt;0,SUMIF(Invoices!AI:AJ,A1433,Invoices!AJ:AJ)/COUNTIF(Invoices!AI:AJ,A1433),0),IF(COUNTIF(Invoices!AK:AL,A1433)&lt;&gt;0,IF(COUNTIF(Invoices!AK:AL,A1433)&lt;&gt;0,SUMIF(Invoices!AK:AL,A1433,Invoices!AL:AL)/COUNTIF(Invoices!AK:AL,A1433),0),IF(COUNTIF(Invoices!AM:AN,A1433)&lt;&gt;0,IF(COUNTIF(Invoices!AM:AN,A1433)&lt;&gt;0,SUMIF(Invoices!AM:AN,A1433,Invoices!AN:AN)/COUNTIF(Invoices!AM:AN,A1433),0),"Not Available")))))))))))))))</f>
        <v>0.99</v>
      </c>
    </row>
    <row r="1434" spans="1:5" ht="13" x14ac:dyDescent="0.15">
      <c r="A1434" s="6" t="s">
        <v>2703</v>
      </c>
      <c r="B1434" s="6" t="s">
        <v>606</v>
      </c>
      <c r="C1434" s="6" t="s">
        <v>1735</v>
      </c>
      <c r="D1434" s="6" t="s">
        <v>608</v>
      </c>
      <c r="E1434">
        <f ca="1">IF(COUNTIF(Invoices!K:L,A1434)&lt;&gt;0,IF(COUNTIF(Invoices!K:L,A1434)&lt;&gt;0,SUMIF(Invoices!K:L,A1434,Invoices!L:L)/COUNTIF(Invoices!K:L,A1434),0),IF(COUNTIF(Invoices!M:N,A1434)&lt;&gt;0,IF(COUNTIF(Invoices!M:N,A1434)&lt;&gt;0,SUMIF(Invoices!M:N,A1434,Invoices!N:N)/COUNTIF(Invoices!M:N,A1434),0),IF(COUNTIF(Invoices!O:P,A1434)&lt;&gt;0,IF(COUNTIF(Invoices!O:P,A1434)&lt;&gt;0,SUMIF(Invoices!O:P,A1434,Invoices!P:P)/COUNTIF(Invoices!O:P,A1434),0),IF(COUNTIF(Invoices!Q:R,A1434)&lt;&gt;0,IF(COUNTIF(Invoices!Q:R,A1434)&lt;&gt;0,SUMIF(Invoices!Q:R,A1434,Invoices!R:R)/COUNTIF(Invoices!Q:R,A1434),0),IF(COUNTIF(Invoices!S:T,A1434)&lt;&gt;0,IF(COUNTIF(Invoices!S:T,A1434)&lt;&gt;0,SUMIF(Invoices!S:T,A1434,Invoices!T:T)/COUNTIF(Invoices!S:T,A1434),0),IF(COUNTIF(Invoices!U:V,A1434)&lt;&gt;0,IF(COUNTIF(Invoices!U:V,A1434)&lt;&gt;0,SUMIF(Invoices!U:V,A1434,Invoices!V:V)/COUNTIF(Invoices!U:V,A1434),0),IF(COUNTIF(Invoices!W:X,A1434)&lt;&gt;0,IF(COUNTIF(Invoices!W:X,A1434)&lt;&gt;0,SUMIF(Invoices!W:X,A1434,Invoices!X:X)/COUNTIF(Invoices!W:X,A1434),0),IF(COUNTIF(Invoices!Y:Z,A1434)&lt;&gt;0,IF(COUNTIF(Invoices!Y:Z,A1434)&lt;&gt;0,SUMIF(Invoices!Y:Z,A1434,Invoices!Z:Z)/COUNTIF(Invoices!Y:Z,A1434),0),IF(COUNTIF(Invoices!AA:AB,A1434)&lt;&gt;0,IF(COUNTIF(Invoices!AA:AB,A1434)&lt;&gt;0,SUMIF(Invoices!AA:AB,A1434,Invoices!AB:AB)/COUNTIF(Invoices!AA:AB,A1434),0),IF(COUNTIF(Invoices!AC:AD,A1434)&lt;&gt;0,IF(COUNTIF(Invoices!AC:AD,A1434)&lt;&gt;0,SUMIF(Invoices!AC:AD,A1434,Invoices!AD:AD)/COUNTIF(Invoices!AC:AD,A1434),0),IF(COUNTIF(Invoices!AE:AF,A1434)&lt;&gt;0,IF(COUNTIF(Invoices!AE:AF,A1434)&lt;&gt;0,SUMIF(Invoices!AE:AF,A1434,Invoices!AF:AF)/COUNTIF(Invoices!AE:AF,A1434),0),IF(COUNTIF(Invoices!AG:AH,A1434)&lt;&gt;0,IF(COUNTIF(Invoices!AG:AH,A1434)&lt;&gt;0,SUMIF(Invoices!AG:AH,A1434,Invoices!AH:AH)/COUNTIF(Invoices!AG:AH,A1434),0),IF(COUNTIF(Invoices!AI:AJ,A1434)&lt;&gt;0,IF(COUNTIF(Invoices!AI:AJ,A1434)&lt;&gt;0,SUMIF(Invoices!AI:AJ,A1434,Invoices!AJ:AJ)/COUNTIF(Invoices!AI:AJ,A1434),0),IF(COUNTIF(Invoices!AK:AL,A1434)&lt;&gt;0,IF(COUNTIF(Invoices!AK:AL,A1434)&lt;&gt;0,SUMIF(Invoices!AK:AL,A1434,Invoices!AL:AL)/COUNTIF(Invoices!AK:AL,A1434),0),IF(COUNTIF(Invoices!AM:AN,A1434)&lt;&gt;0,IF(COUNTIF(Invoices!AM:AN,A1434)&lt;&gt;0,SUMIF(Invoices!AM:AN,A1434,Invoices!AN:AN)/COUNTIF(Invoices!AM:AN,A1434),0),"Not Available")))))))))))))))</f>
        <v>0.99</v>
      </c>
    </row>
    <row r="1435" spans="1:5" ht="13" x14ac:dyDescent="0.15">
      <c r="A1435" s="6" t="s">
        <v>2704</v>
      </c>
      <c r="C1435" s="6" t="s">
        <v>546</v>
      </c>
      <c r="D1435" s="6" t="s">
        <v>547</v>
      </c>
      <c r="E1435">
        <f ca="1">IF(COUNTIF(Invoices!K:L,A1435)&lt;&gt;0,IF(COUNTIF(Invoices!K:L,A1435)&lt;&gt;0,SUMIF(Invoices!K:L,A1435,Invoices!L:L)/COUNTIF(Invoices!K:L,A1435),0),IF(COUNTIF(Invoices!M:N,A1435)&lt;&gt;0,IF(COUNTIF(Invoices!M:N,A1435)&lt;&gt;0,SUMIF(Invoices!M:N,A1435,Invoices!N:N)/COUNTIF(Invoices!M:N,A1435),0),IF(COUNTIF(Invoices!O:P,A1435)&lt;&gt;0,IF(COUNTIF(Invoices!O:P,A1435)&lt;&gt;0,SUMIF(Invoices!O:P,A1435,Invoices!P:P)/COUNTIF(Invoices!O:P,A1435),0),IF(COUNTIF(Invoices!Q:R,A1435)&lt;&gt;0,IF(COUNTIF(Invoices!Q:R,A1435)&lt;&gt;0,SUMIF(Invoices!Q:R,A1435,Invoices!R:R)/COUNTIF(Invoices!Q:R,A1435),0),IF(COUNTIF(Invoices!S:T,A1435)&lt;&gt;0,IF(COUNTIF(Invoices!S:T,A1435)&lt;&gt;0,SUMIF(Invoices!S:T,A1435,Invoices!T:T)/COUNTIF(Invoices!S:T,A1435),0),IF(COUNTIF(Invoices!U:V,A1435)&lt;&gt;0,IF(COUNTIF(Invoices!U:V,A1435)&lt;&gt;0,SUMIF(Invoices!U:V,A1435,Invoices!V:V)/COUNTIF(Invoices!U:V,A1435),0),IF(COUNTIF(Invoices!W:X,A1435)&lt;&gt;0,IF(COUNTIF(Invoices!W:X,A1435)&lt;&gt;0,SUMIF(Invoices!W:X,A1435,Invoices!X:X)/COUNTIF(Invoices!W:X,A1435),0),IF(COUNTIF(Invoices!Y:Z,A1435)&lt;&gt;0,IF(COUNTIF(Invoices!Y:Z,A1435)&lt;&gt;0,SUMIF(Invoices!Y:Z,A1435,Invoices!Z:Z)/COUNTIF(Invoices!Y:Z,A1435),0),IF(COUNTIF(Invoices!AA:AB,A1435)&lt;&gt;0,IF(COUNTIF(Invoices!AA:AB,A1435)&lt;&gt;0,SUMIF(Invoices!AA:AB,A1435,Invoices!AB:AB)/COUNTIF(Invoices!AA:AB,A1435),0),IF(COUNTIF(Invoices!AC:AD,A1435)&lt;&gt;0,IF(COUNTIF(Invoices!AC:AD,A1435)&lt;&gt;0,SUMIF(Invoices!AC:AD,A1435,Invoices!AD:AD)/COUNTIF(Invoices!AC:AD,A1435),0),IF(COUNTIF(Invoices!AE:AF,A1435)&lt;&gt;0,IF(COUNTIF(Invoices!AE:AF,A1435)&lt;&gt;0,SUMIF(Invoices!AE:AF,A1435,Invoices!AF:AF)/COUNTIF(Invoices!AE:AF,A1435),0),IF(COUNTIF(Invoices!AG:AH,A1435)&lt;&gt;0,IF(COUNTIF(Invoices!AG:AH,A1435)&lt;&gt;0,SUMIF(Invoices!AG:AH,A1435,Invoices!AH:AH)/COUNTIF(Invoices!AG:AH,A1435),0),IF(COUNTIF(Invoices!AI:AJ,A1435)&lt;&gt;0,IF(COUNTIF(Invoices!AI:AJ,A1435)&lt;&gt;0,SUMIF(Invoices!AI:AJ,A1435,Invoices!AJ:AJ)/COUNTIF(Invoices!AI:AJ,A1435),0),IF(COUNTIF(Invoices!AK:AL,A1435)&lt;&gt;0,IF(COUNTIF(Invoices!AK:AL,A1435)&lt;&gt;0,SUMIF(Invoices!AK:AL,A1435,Invoices!AL:AL)/COUNTIF(Invoices!AK:AL,A1435),0),IF(COUNTIF(Invoices!AM:AN,A1435)&lt;&gt;0,IF(COUNTIF(Invoices!AM:AN,A1435)&lt;&gt;0,SUMIF(Invoices!AM:AN,A1435,Invoices!AN:AN)/COUNTIF(Invoices!AM:AN,A1435),0),"Not Available")))))))))))))))</f>
        <v>0.99</v>
      </c>
    </row>
    <row r="1436" spans="1:5" ht="13" x14ac:dyDescent="0.15">
      <c r="A1436" s="6" t="s">
        <v>2705</v>
      </c>
      <c r="C1436" s="6" t="s">
        <v>620</v>
      </c>
      <c r="D1436" s="6" t="s">
        <v>574</v>
      </c>
      <c r="E1436" t="str">
        <f>IF(COUNTIF(Invoices!K:L,A1436)&lt;&gt;0,IF(COUNTIF(Invoices!K:L,A1436)&lt;&gt;0,SUMIF(Invoices!K:L,A1436,Invoices!L:L)/COUNTIF(Invoices!K:L,A1436),0),IF(COUNTIF(Invoices!M:N,A1436)&lt;&gt;0,IF(COUNTIF(Invoices!M:N,A1436)&lt;&gt;0,SUMIF(Invoices!M:N,A1436,Invoices!N:N)/COUNTIF(Invoices!M:N,A1436),0),IF(COUNTIF(Invoices!O:P,A1436)&lt;&gt;0,IF(COUNTIF(Invoices!O:P,A1436)&lt;&gt;0,SUMIF(Invoices!O:P,A1436,Invoices!P:P)/COUNTIF(Invoices!O:P,A1436),0),IF(COUNTIF(Invoices!Q:R,A1436)&lt;&gt;0,IF(COUNTIF(Invoices!Q:R,A1436)&lt;&gt;0,SUMIF(Invoices!Q:R,A1436,Invoices!R:R)/COUNTIF(Invoices!Q:R,A1436),0),IF(COUNTIF(Invoices!S:T,A1436)&lt;&gt;0,IF(COUNTIF(Invoices!S:T,A1436)&lt;&gt;0,SUMIF(Invoices!S:T,A1436,Invoices!T:T)/COUNTIF(Invoices!S:T,A1436),0),IF(COUNTIF(Invoices!U:V,A1436)&lt;&gt;0,IF(COUNTIF(Invoices!U:V,A1436)&lt;&gt;0,SUMIF(Invoices!U:V,A1436,Invoices!V:V)/COUNTIF(Invoices!U:V,A1436),0),IF(COUNTIF(Invoices!W:X,A1436)&lt;&gt;0,IF(COUNTIF(Invoices!W:X,A1436)&lt;&gt;0,SUMIF(Invoices!W:X,A1436,Invoices!X:X)/COUNTIF(Invoices!W:X,A1436),0),IF(COUNTIF(Invoices!Y:Z,A1436)&lt;&gt;0,IF(COUNTIF(Invoices!Y:Z,A1436)&lt;&gt;0,SUMIF(Invoices!Y:Z,A1436,Invoices!Z:Z)/COUNTIF(Invoices!Y:Z,A1436),0),IF(COUNTIF(Invoices!AA:AB,A1436)&lt;&gt;0,IF(COUNTIF(Invoices!AA:AB,A1436)&lt;&gt;0,SUMIF(Invoices!AA:AB,A1436,Invoices!AB:AB)/COUNTIF(Invoices!AA:AB,A1436),0),IF(COUNTIF(Invoices!AC:AD,A1436)&lt;&gt;0,IF(COUNTIF(Invoices!AC:AD,A1436)&lt;&gt;0,SUMIF(Invoices!AC:AD,A1436,Invoices!AD:AD)/COUNTIF(Invoices!AC:AD,A1436),0),IF(COUNTIF(Invoices!AE:AF,A1436)&lt;&gt;0,IF(COUNTIF(Invoices!AE:AF,A1436)&lt;&gt;0,SUMIF(Invoices!AE:AF,A1436,Invoices!AF:AF)/COUNTIF(Invoices!AE:AF,A1436),0),IF(COUNTIF(Invoices!AG:AH,A1436)&lt;&gt;0,IF(COUNTIF(Invoices!AG:AH,A1436)&lt;&gt;0,SUMIF(Invoices!AG:AH,A1436,Invoices!AH:AH)/COUNTIF(Invoices!AG:AH,A1436),0),IF(COUNTIF(Invoices!AI:AJ,A1436)&lt;&gt;0,IF(COUNTIF(Invoices!AI:AJ,A1436)&lt;&gt;0,SUMIF(Invoices!AI:AJ,A1436,Invoices!AJ:AJ)/COUNTIF(Invoices!AI:AJ,A1436),0),IF(COUNTIF(Invoices!AK:AL,A1436)&lt;&gt;0,IF(COUNTIF(Invoices!AK:AL,A1436)&lt;&gt;0,SUMIF(Invoices!AK:AL,A1436,Invoices!AL:AL)/COUNTIF(Invoices!AK:AL,A1436),0),IF(COUNTIF(Invoices!AM:AN,A1436)&lt;&gt;0,IF(COUNTIF(Invoices!AM:AN,A1436)&lt;&gt;0,SUMIF(Invoices!AM:AN,A1436,Invoices!AN:AN)/COUNTIF(Invoices!AM:AN,A1436),0),"Not Available")))))))))))))))</f>
        <v>Not Available</v>
      </c>
    </row>
    <row r="1437" spans="1:5" ht="13" x14ac:dyDescent="0.15">
      <c r="A1437" s="6" t="s">
        <v>2706</v>
      </c>
      <c r="C1437" s="6" t="s">
        <v>595</v>
      </c>
      <c r="D1437" s="6" t="s">
        <v>596</v>
      </c>
      <c r="E1437" t="str">
        <f>IF(COUNTIF(Invoices!K:L,A1437)&lt;&gt;0,IF(COUNTIF(Invoices!K:L,A1437)&lt;&gt;0,SUMIF(Invoices!K:L,A1437,Invoices!L:L)/COUNTIF(Invoices!K:L,A1437),0),IF(COUNTIF(Invoices!M:N,A1437)&lt;&gt;0,IF(COUNTIF(Invoices!M:N,A1437)&lt;&gt;0,SUMIF(Invoices!M:N,A1437,Invoices!N:N)/COUNTIF(Invoices!M:N,A1437),0),IF(COUNTIF(Invoices!O:P,A1437)&lt;&gt;0,IF(COUNTIF(Invoices!O:P,A1437)&lt;&gt;0,SUMIF(Invoices!O:P,A1437,Invoices!P:P)/COUNTIF(Invoices!O:P,A1437),0),IF(COUNTIF(Invoices!Q:R,A1437)&lt;&gt;0,IF(COUNTIF(Invoices!Q:R,A1437)&lt;&gt;0,SUMIF(Invoices!Q:R,A1437,Invoices!R:R)/COUNTIF(Invoices!Q:R,A1437),0),IF(COUNTIF(Invoices!S:T,A1437)&lt;&gt;0,IF(COUNTIF(Invoices!S:T,A1437)&lt;&gt;0,SUMIF(Invoices!S:T,A1437,Invoices!T:T)/COUNTIF(Invoices!S:T,A1437),0),IF(COUNTIF(Invoices!U:V,A1437)&lt;&gt;0,IF(COUNTIF(Invoices!U:V,A1437)&lt;&gt;0,SUMIF(Invoices!U:V,A1437,Invoices!V:V)/COUNTIF(Invoices!U:V,A1437),0),IF(COUNTIF(Invoices!W:X,A1437)&lt;&gt;0,IF(COUNTIF(Invoices!W:X,A1437)&lt;&gt;0,SUMIF(Invoices!W:X,A1437,Invoices!X:X)/COUNTIF(Invoices!W:X,A1437),0),IF(COUNTIF(Invoices!Y:Z,A1437)&lt;&gt;0,IF(COUNTIF(Invoices!Y:Z,A1437)&lt;&gt;0,SUMIF(Invoices!Y:Z,A1437,Invoices!Z:Z)/COUNTIF(Invoices!Y:Z,A1437),0),IF(COUNTIF(Invoices!AA:AB,A1437)&lt;&gt;0,IF(COUNTIF(Invoices!AA:AB,A1437)&lt;&gt;0,SUMIF(Invoices!AA:AB,A1437,Invoices!AB:AB)/COUNTIF(Invoices!AA:AB,A1437),0),IF(COUNTIF(Invoices!AC:AD,A1437)&lt;&gt;0,IF(COUNTIF(Invoices!AC:AD,A1437)&lt;&gt;0,SUMIF(Invoices!AC:AD,A1437,Invoices!AD:AD)/COUNTIF(Invoices!AC:AD,A1437),0),IF(COUNTIF(Invoices!AE:AF,A1437)&lt;&gt;0,IF(COUNTIF(Invoices!AE:AF,A1437)&lt;&gt;0,SUMIF(Invoices!AE:AF,A1437,Invoices!AF:AF)/COUNTIF(Invoices!AE:AF,A1437),0),IF(COUNTIF(Invoices!AG:AH,A1437)&lt;&gt;0,IF(COUNTIF(Invoices!AG:AH,A1437)&lt;&gt;0,SUMIF(Invoices!AG:AH,A1437,Invoices!AH:AH)/COUNTIF(Invoices!AG:AH,A1437),0),IF(COUNTIF(Invoices!AI:AJ,A1437)&lt;&gt;0,IF(COUNTIF(Invoices!AI:AJ,A1437)&lt;&gt;0,SUMIF(Invoices!AI:AJ,A1437,Invoices!AJ:AJ)/COUNTIF(Invoices!AI:AJ,A1437),0),IF(COUNTIF(Invoices!AK:AL,A1437)&lt;&gt;0,IF(COUNTIF(Invoices!AK:AL,A1437)&lt;&gt;0,SUMIF(Invoices!AK:AL,A1437,Invoices!AL:AL)/COUNTIF(Invoices!AK:AL,A1437),0),IF(COUNTIF(Invoices!AM:AN,A1437)&lt;&gt;0,IF(COUNTIF(Invoices!AM:AN,A1437)&lt;&gt;0,SUMIF(Invoices!AM:AN,A1437,Invoices!AN:AN)/COUNTIF(Invoices!AM:AN,A1437),0),"Not Available")))))))))))))))</f>
        <v>Not Available</v>
      </c>
    </row>
    <row r="1438" spans="1:5" ht="13" x14ac:dyDescent="0.15">
      <c r="A1438" s="6" t="s">
        <v>2707</v>
      </c>
      <c r="C1438" s="6" t="s">
        <v>746</v>
      </c>
      <c r="D1438" s="6" t="s">
        <v>742</v>
      </c>
      <c r="E1438" t="str">
        <f>IF(COUNTIF(Invoices!K:L,A1438)&lt;&gt;0,IF(COUNTIF(Invoices!K:L,A1438)&lt;&gt;0,SUMIF(Invoices!K:L,A1438,Invoices!L:L)/COUNTIF(Invoices!K:L,A1438),0),IF(COUNTIF(Invoices!M:N,A1438)&lt;&gt;0,IF(COUNTIF(Invoices!M:N,A1438)&lt;&gt;0,SUMIF(Invoices!M:N,A1438,Invoices!N:N)/COUNTIF(Invoices!M:N,A1438),0),IF(COUNTIF(Invoices!O:P,A1438)&lt;&gt;0,IF(COUNTIF(Invoices!O:P,A1438)&lt;&gt;0,SUMIF(Invoices!O:P,A1438,Invoices!P:P)/COUNTIF(Invoices!O:P,A1438),0),IF(COUNTIF(Invoices!Q:R,A1438)&lt;&gt;0,IF(COUNTIF(Invoices!Q:R,A1438)&lt;&gt;0,SUMIF(Invoices!Q:R,A1438,Invoices!R:R)/COUNTIF(Invoices!Q:R,A1438),0),IF(COUNTIF(Invoices!S:T,A1438)&lt;&gt;0,IF(COUNTIF(Invoices!S:T,A1438)&lt;&gt;0,SUMIF(Invoices!S:T,A1438,Invoices!T:T)/COUNTIF(Invoices!S:T,A1438),0),IF(COUNTIF(Invoices!U:V,A1438)&lt;&gt;0,IF(COUNTIF(Invoices!U:V,A1438)&lt;&gt;0,SUMIF(Invoices!U:V,A1438,Invoices!V:V)/COUNTIF(Invoices!U:V,A1438),0),IF(COUNTIF(Invoices!W:X,A1438)&lt;&gt;0,IF(COUNTIF(Invoices!W:X,A1438)&lt;&gt;0,SUMIF(Invoices!W:X,A1438,Invoices!X:X)/COUNTIF(Invoices!W:X,A1438),0),IF(COUNTIF(Invoices!Y:Z,A1438)&lt;&gt;0,IF(COUNTIF(Invoices!Y:Z,A1438)&lt;&gt;0,SUMIF(Invoices!Y:Z,A1438,Invoices!Z:Z)/COUNTIF(Invoices!Y:Z,A1438),0),IF(COUNTIF(Invoices!AA:AB,A1438)&lt;&gt;0,IF(COUNTIF(Invoices!AA:AB,A1438)&lt;&gt;0,SUMIF(Invoices!AA:AB,A1438,Invoices!AB:AB)/COUNTIF(Invoices!AA:AB,A1438),0),IF(COUNTIF(Invoices!AC:AD,A1438)&lt;&gt;0,IF(COUNTIF(Invoices!AC:AD,A1438)&lt;&gt;0,SUMIF(Invoices!AC:AD,A1438,Invoices!AD:AD)/COUNTIF(Invoices!AC:AD,A1438),0),IF(COUNTIF(Invoices!AE:AF,A1438)&lt;&gt;0,IF(COUNTIF(Invoices!AE:AF,A1438)&lt;&gt;0,SUMIF(Invoices!AE:AF,A1438,Invoices!AF:AF)/COUNTIF(Invoices!AE:AF,A1438),0),IF(COUNTIF(Invoices!AG:AH,A1438)&lt;&gt;0,IF(COUNTIF(Invoices!AG:AH,A1438)&lt;&gt;0,SUMIF(Invoices!AG:AH,A1438,Invoices!AH:AH)/COUNTIF(Invoices!AG:AH,A1438),0),IF(COUNTIF(Invoices!AI:AJ,A1438)&lt;&gt;0,IF(COUNTIF(Invoices!AI:AJ,A1438)&lt;&gt;0,SUMIF(Invoices!AI:AJ,A1438,Invoices!AJ:AJ)/COUNTIF(Invoices!AI:AJ,A1438),0),IF(COUNTIF(Invoices!AK:AL,A1438)&lt;&gt;0,IF(COUNTIF(Invoices!AK:AL,A1438)&lt;&gt;0,SUMIF(Invoices!AK:AL,A1438,Invoices!AL:AL)/COUNTIF(Invoices!AK:AL,A1438),0),IF(COUNTIF(Invoices!AM:AN,A1438)&lt;&gt;0,IF(COUNTIF(Invoices!AM:AN,A1438)&lt;&gt;0,SUMIF(Invoices!AM:AN,A1438,Invoices!AN:AN)/COUNTIF(Invoices!AM:AN,A1438),0),"Not Available")))))))))))))))</f>
        <v>Not Available</v>
      </c>
    </row>
    <row r="1439" spans="1:5" ht="13" x14ac:dyDescent="0.15">
      <c r="A1439" s="6" t="s">
        <v>2708</v>
      </c>
      <c r="B1439" s="6" t="s">
        <v>1565</v>
      </c>
      <c r="C1439" s="6" t="s">
        <v>542</v>
      </c>
      <c r="D1439" s="6" t="s">
        <v>543</v>
      </c>
      <c r="E1439" t="str">
        <f>IF(COUNTIF(Invoices!K:L,A1439)&lt;&gt;0,IF(COUNTIF(Invoices!K:L,A1439)&lt;&gt;0,SUMIF(Invoices!K:L,A1439,Invoices!L:L)/COUNTIF(Invoices!K:L,A1439),0),IF(COUNTIF(Invoices!M:N,A1439)&lt;&gt;0,IF(COUNTIF(Invoices!M:N,A1439)&lt;&gt;0,SUMIF(Invoices!M:N,A1439,Invoices!N:N)/COUNTIF(Invoices!M:N,A1439),0),IF(COUNTIF(Invoices!O:P,A1439)&lt;&gt;0,IF(COUNTIF(Invoices!O:P,A1439)&lt;&gt;0,SUMIF(Invoices!O:P,A1439,Invoices!P:P)/COUNTIF(Invoices!O:P,A1439),0),IF(COUNTIF(Invoices!Q:R,A1439)&lt;&gt;0,IF(COUNTIF(Invoices!Q:R,A1439)&lt;&gt;0,SUMIF(Invoices!Q:R,A1439,Invoices!R:R)/COUNTIF(Invoices!Q:R,A1439),0),IF(COUNTIF(Invoices!S:T,A1439)&lt;&gt;0,IF(COUNTIF(Invoices!S:T,A1439)&lt;&gt;0,SUMIF(Invoices!S:T,A1439,Invoices!T:T)/COUNTIF(Invoices!S:T,A1439),0),IF(COUNTIF(Invoices!U:V,A1439)&lt;&gt;0,IF(COUNTIF(Invoices!U:V,A1439)&lt;&gt;0,SUMIF(Invoices!U:V,A1439,Invoices!V:V)/COUNTIF(Invoices!U:V,A1439),0),IF(COUNTIF(Invoices!W:X,A1439)&lt;&gt;0,IF(COUNTIF(Invoices!W:X,A1439)&lt;&gt;0,SUMIF(Invoices!W:X,A1439,Invoices!X:X)/COUNTIF(Invoices!W:X,A1439),0),IF(COUNTIF(Invoices!Y:Z,A1439)&lt;&gt;0,IF(COUNTIF(Invoices!Y:Z,A1439)&lt;&gt;0,SUMIF(Invoices!Y:Z,A1439,Invoices!Z:Z)/COUNTIF(Invoices!Y:Z,A1439),0),IF(COUNTIF(Invoices!AA:AB,A1439)&lt;&gt;0,IF(COUNTIF(Invoices!AA:AB,A1439)&lt;&gt;0,SUMIF(Invoices!AA:AB,A1439,Invoices!AB:AB)/COUNTIF(Invoices!AA:AB,A1439),0),IF(COUNTIF(Invoices!AC:AD,A1439)&lt;&gt;0,IF(COUNTIF(Invoices!AC:AD,A1439)&lt;&gt;0,SUMIF(Invoices!AC:AD,A1439,Invoices!AD:AD)/COUNTIF(Invoices!AC:AD,A1439),0),IF(COUNTIF(Invoices!AE:AF,A1439)&lt;&gt;0,IF(COUNTIF(Invoices!AE:AF,A1439)&lt;&gt;0,SUMIF(Invoices!AE:AF,A1439,Invoices!AF:AF)/COUNTIF(Invoices!AE:AF,A1439),0),IF(COUNTIF(Invoices!AG:AH,A1439)&lt;&gt;0,IF(COUNTIF(Invoices!AG:AH,A1439)&lt;&gt;0,SUMIF(Invoices!AG:AH,A1439,Invoices!AH:AH)/COUNTIF(Invoices!AG:AH,A1439),0),IF(COUNTIF(Invoices!AI:AJ,A1439)&lt;&gt;0,IF(COUNTIF(Invoices!AI:AJ,A1439)&lt;&gt;0,SUMIF(Invoices!AI:AJ,A1439,Invoices!AJ:AJ)/COUNTIF(Invoices!AI:AJ,A1439),0),IF(COUNTIF(Invoices!AK:AL,A1439)&lt;&gt;0,IF(COUNTIF(Invoices!AK:AL,A1439)&lt;&gt;0,SUMIF(Invoices!AK:AL,A1439,Invoices!AL:AL)/COUNTIF(Invoices!AK:AL,A1439),0),IF(COUNTIF(Invoices!AM:AN,A1439)&lt;&gt;0,IF(COUNTIF(Invoices!AM:AN,A1439)&lt;&gt;0,SUMIF(Invoices!AM:AN,A1439,Invoices!AN:AN)/COUNTIF(Invoices!AM:AN,A1439),0),"Not Available")))))))))))))))</f>
        <v>Not Available</v>
      </c>
    </row>
    <row r="1440" spans="1:5" ht="13" x14ac:dyDescent="0.15">
      <c r="A1440" s="6" t="s">
        <v>2709</v>
      </c>
      <c r="B1440" s="6" t="s">
        <v>573</v>
      </c>
      <c r="C1440" s="6" t="s">
        <v>645</v>
      </c>
      <c r="D1440" s="6" t="s">
        <v>574</v>
      </c>
      <c r="E1440">
        <f ca="1">IF(COUNTIF(Invoices!K:L,A1440)&lt;&gt;0,IF(COUNTIF(Invoices!K:L,A1440)&lt;&gt;0,SUMIF(Invoices!K:L,A1440,Invoices!L:L)/COUNTIF(Invoices!K:L,A1440),0),IF(COUNTIF(Invoices!M:N,A1440)&lt;&gt;0,IF(COUNTIF(Invoices!M:N,A1440)&lt;&gt;0,SUMIF(Invoices!M:N,A1440,Invoices!N:N)/COUNTIF(Invoices!M:N,A1440),0),IF(COUNTIF(Invoices!O:P,A1440)&lt;&gt;0,IF(COUNTIF(Invoices!O:P,A1440)&lt;&gt;0,SUMIF(Invoices!O:P,A1440,Invoices!P:P)/COUNTIF(Invoices!O:P,A1440),0),IF(COUNTIF(Invoices!Q:R,A1440)&lt;&gt;0,IF(COUNTIF(Invoices!Q:R,A1440)&lt;&gt;0,SUMIF(Invoices!Q:R,A1440,Invoices!R:R)/COUNTIF(Invoices!Q:R,A1440),0),IF(COUNTIF(Invoices!S:T,A1440)&lt;&gt;0,IF(COUNTIF(Invoices!S:T,A1440)&lt;&gt;0,SUMIF(Invoices!S:T,A1440,Invoices!T:T)/COUNTIF(Invoices!S:T,A1440),0),IF(COUNTIF(Invoices!U:V,A1440)&lt;&gt;0,IF(COUNTIF(Invoices!U:V,A1440)&lt;&gt;0,SUMIF(Invoices!U:V,A1440,Invoices!V:V)/COUNTIF(Invoices!U:V,A1440),0),IF(COUNTIF(Invoices!W:X,A1440)&lt;&gt;0,IF(COUNTIF(Invoices!W:X,A1440)&lt;&gt;0,SUMIF(Invoices!W:X,A1440,Invoices!X:X)/COUNTIF(Invoices!W:X,A1440),0),IF(COUNTIF(Invoices!Y:Z,A1440)&lt;&gt;0,IF(COUNTIF(Invoices!Y:Z,A1440)&lt;&gt;0,SUMIF(Invoices!Y:Z,A1440,Invoices!Z:Z)/COUNTIF(Invoices!Y:Z,A1440),0),IF(COUNTIF(Invoices!AA:AB,A1440)&lt;&gt;0,IF(COUNTIF(Invoices!AA:AB,A1440)&lt;&gt;0,SUMIF(Invoices!AA:AB,A1440,Invoices!AB:AB)/COUNTIF(Invoices!AA:AB,A1440),0),IF(COUNTIF(Invoices!AC:AD,A1440)&lt;&gt;0,IF(COUNTIF(Invoices!AC:AD,A1440)&lt;&gt;0,SUMIF(Invoices!AC:AD,A1440,Invoices!AD:AD)/COUNTIF(Invoices!AC:AD,A1440),0),IF(COUNTIF(Invoices!AE:AF,A1440)&lt;&gt;0,IF(COUNTIF(Invoices!AE:AF,A1440)&lt;&gt;0,SUMIF(Invoices!AE:AF,A1440,Invoices!AF:AF)/COUNTIF(Invoices!AE:AF,A1440),0),IF(COUNTIF(Invoices!AG:AH,A1440)&lt;&gt;0,IF(COUNTIF(Invoices!AG:AH,A1440)&lt;&gt;0,SUMIF(Invoices!AG:AH,A1440,Invoices!AH:AH)/COUNTIF(Invoices!AG:AH,A1440),0),IF(COUNTIF(Invoices!AI:AJ,A1440)&lt;&gt;0,IF(COUNTIF(Invoices!AI:AJ,A1440)&lt;&gt;0,SUMIF(Invoices!AI:AJ,A1440,Invoices!AJ:AJ)/COUNTIF(Invoices!AI:AJ,A1440),0),IF(COUNTIF(Invoices!AK:AL,A1440)&lt;&gt;0,IF(COUNTIF(Invoices!AK:AL,A1440)&lt;&gt;0,SUMIF(Invoices!AK:AL,A1440,Invoices!AL:AL)/COUNTIF(Invoices!AK:AL,A1440),0),IF(COUNTIF(Invoices!AM:AN,A1440)&lt;&gt;0,IF(COUNTIF(Invoices!AM:AN,A1440)&lt;&gt;0,SUMIF(Invoices!AM:AN,A1440,Invoices!AN:AN)/COUNTIF(Invoices!AM:AN,A1440),0),"Not Available")))))))))))))))</f>
        <v>0.99</v>
      </c>
    </row>
    <row r="1441" spans="1:5" ht="13" x14ac:dyDescent="0.15">
      <c r="A1441" s="6" t="s">
        <v>2710</v>
      </c>
      <c r="B1441" s="6" t="s">
        <v>927</v>
      </c>
      <c r="C1441" s="6" t="s">
        <v>928</v>
      </c>
      <c r="D1441" s="6" t="s">
        <v>522</v>
      </c>
      <c r="E1441">
        <f ca="1">IF(COUNTIF(Invoices!K:L,A1441)&lt;&gt;0,IF(COUNTIF(Invoices!K:L,A1441)&lt;&gt;0,SUMIF(Invoices!K:L,A1441,Invoices!L:L)/COUNTIF(Invoices!K:L,A1441),0),IF(COUNTIF(Invoices!M:N,A1441)&lt;&gt;0,IF(COUNTIF(Invoices!M:N,A1441)&lt;&gt;0,SUMIF(Invoices!M:N,A1441,Invoices!N:N)/COUNTIF(Invoices!M:N,A1441),0),IF(COUNTIF(Invoices!O:P,A1441)&lt;&gt;0,IF(COUNTIF(Invoices!O:P,A1441)&lt;&gt;0,SUMIF(Invoices!O:P,A1441,Invoices!P:P)/COUNTIF(Invoices!O:P,A1441),0),IF(COUNTIF(Invoices!Q:R,A1441)&lt;&gt;0,IF(COUNTIF(Invoices!Q:R,A1441)&lt;&gt;0,SUMIF(Invoices!Q:R,A1441,Invoices!R:R)/COUNTIF(Invoices!Q:R,A1441),0),IF(COUNTIF(Invoices!S:T,A1441)&lt;&gt;0,IF(COUNTIF(Invoices!S:T,A1441)&lt;&gt;0,SUMIF(Invoices!S:T,A1441,Invoices!T:T)/COUNTIF(Invoices!S:T,A1441),0),IF(COUNTIF(Invoices!U:V,A1441)&lt;&gt;0,IF(COUNTIF(Invoices!U:V,A1441)&lt;&gt;0,SUMIF(Invoices!U:V,A1441,Invoices!V:V)/COUNTIF(Invoices!U:V,A1441),0),IF(COUNTIF(Invoices!W:X,A1441)&lt;&gt;0,IF(COUNTIF(Invoices!W:X,A1441)&lt;&gt;0,SUMIF(Invoices!W:X,A1441,Invoices!X:X)/COUNTIF(Invoices!W:X,A1441),0),IF(COUNTIF(Invoices!Y:Z,A1441)&lt;&gt;0,IF(COUNTIF(Invoices!Y:Z,A1441)&lt;&gt;0,SUMIF(Invoices!Y:Z,A1441,Invoices!Z:Z)/COUNTIF(Invoices!Y:Z,A1441),0),IF(COUNTIF(Invoices!AA:AB,A1441)&lt;&gt;0,IF(COUNTIF(Invoices!AA:AB,A1441)&lt;&gt;0,SUMIF(Invoices!AA:AB,A1441,Invoices!AB:AB)/COUNTIF(Invoices!AA:AB,A1441),0),IF(COUNTIF(Invoices!AC:AD,A1441)&lt;&gt;0,IF(COUNTIF(Invoices!AC:AD,A1441)&lt;&gt;0,SUMIF(Invoices!AC:AD,A1441,Invoices!AD:AD)/COUNTIF(Invoices!AC:AD,A1441),0),IF(COUNTIF(Invoices!AE:AF,A1441)&lt;&gt;0,IF(COUNTIF(Invoices!AE:AF,A1441)&lt;&gt;0,SUMIF(Invoices!AE:AF,A1441,Invoices!AF:AF)/COUNTIF(Invoices!AE:AF,A1441),0),IF(COUNTIF(Invoices!AG:AH,A1441)&lt;&gt;0,IF(COUNTIF(Invoices!AG:AH,A1441)&lt;&gt;0,SUMIF(Invoices!AG:AH,A1441,Invoices!AH:AH)/COUNTIF(Invoices!AG:AH,A1441),0),IF(COUNTIF(Invoices!AI:AJ,A1441)&lt;&gt;0,IF(COUNTIF(Invoices!AI:AJ,A1441)&lt;&gt;0,SUMIF(Invoices!AI:AJ,A1441,Invoices!AJ:AJ)/COUNTIF(Invoices!AI:AJ,A1441),0),IF(COUNTIF(Invoices!AK:AL,A1441)&lt;&gt;0,IF(COUNTIF(Invoices!AK:AL,A1441)&lt;&gt;0,SUMIF(Invoices!AK:AL,A1441,Invoices!AL:AL)/COUNTIF(Invoices!AK:AL,A1441),0),IF(COUNTIF(Invoices!AM:AN,A1441)&lt;&gt;0,IF(COUNTIF(Invoices!AM:AN,A1441)&lt;&gt;0,SUMIF(Invoices!AM:AN,A1441,Invoices!AN:AN)/COUNTIF(Invoices!AM:AN,A1441),0),"Not Available")))))))))))))))</f>
        <v>0.99</v>
      </c>
    </row>
    <row r="1442" spans="1:5" ht="13" x14ac:dyDescent="0.15">
      <c r="A1442" s="6" t="s">
        <v>2711</v>
      </c>
      <c r="B1442" s="6" t="s">
        <v>1512</v>
      </c>
      <c r="C1442" s="6" t="s">
        <v>1513</v>
      </c>
      <c r="D1442" s="6" t="s">
        <v>1514</v>
      </c>
      <c r="E1442" t="str">
        <f>IF(COUNTIF(Invoices!K:L,A1442)&lt;&gt;0,IF(COUNTIF(Invoices!K:L,A1442)&lt;&gt;0,SUMIF(Invoices!K:L,A1442,Invoices!L:L)/COUNTIF(Invoices!K:L,A1442),0),IF(COUNTIF(Invoices!M:N,A1442)&lt;&gt;0,IF(COUNTIF(Invoices!M:N,A1442)&lt;&gt;0,SUMIF(Invoices!M:N,A1442,Invoices!N:N)/COUNTIF(Invoices!M:N,A1442),0),IF(COUNTIF(Invoices!O:P,A1442)&lt;&gt;0,IF(COUNTIF(Invoices!O:P,A1442)&lt;&gt;0,SUMIF(Invoices!O:P,A1442,Invoices!P:P)/COUNTIF(Invoices!O:P,A1442),0),IF(COUNTIF(Invoices!Q:R,A1442)&lt;&gt;0,IF(COUNTIF(Invoices!Q:R,A1442)&lt;&gt;0,SUMIF(Invoices!Q:R,A1442,Invoices!R:R)/COUNTIF(Invoices!Q:R,A1442),0),IF(COUNTIF(Invoices!S:T,A1442)&lt;&gt;0,IF(COUNTIF(Invoices!S:T,A1442)&lt;&gt;0,SUMIF(Invoices!S:T,A1442,Invoices!T:T)/COUNTIF(Invoices!S:T,A1442),0),IF(COUNTIF(Invoices!U:V,A1442)&lt;&gt;0,IF(COUNTIF(Invoices!U:V,A1442)&lt;&gt;0,SUMIF(Invoices!U:V,A1442,Invoices!V:V)/COUNTIF(Invoices!U:V,A1442),0),IF(COUNTIF(Invoices!W:X,A1442)&lt;&gt;0,IF(COUNTIF(Invoices!W:X,A1442)&lt;&gt;0,SUMIF(Invoices!W:X,A1442,Invoices!X:X)/COUNTIF(Invoices!W:X,A1442),0),IF(COUNTIF(Invoices!Y:Z,A1442)&lt;&gt;0,IF(COUNTIF(Invoices!Y:Z,A1442)&lt;&gt;0,SUMIF(Invoices!Y:Z,A1442,Invoices!Z:Z)/COUNTIF(Invoices!Y:Z,A1442),0),IF(COUNTIF(Invoices!AA:AB,A1442)&lt;&gt;0,IF(COUNTIF(Invoices!AA:AB,A1442)&lt;&gt;0,SUMIF(Invoices!AA:AB,A1442,Invoices!AB:AB)/COUNTIF(Invoices!AA:AB,A1442),0),IF(COUNTIF(Invoices!AC:AD,A1442)&lt;&gt;0,IF(COUNTIF(Invoices!AC:AD,A1442)&lt;&gt;0,SUMIF(Invoices!AC:AD,A1442,Invoices!AD:AD)/COUNTIF(Invoices!AC:AD,A1442),0),IF(COUNTIF(Invoices!AE:AF,A1442)&lt;&gt;0,IF(COUNTIF(Invoices!AE:AF,A1442)&lt;&gt;0,SUMIF(Invoices!AE:AF,A1442,Invoices!AF:AF)/COUNTIF(Invoices!AE:AF,A1442),0),IF(COUNTIF(Invoices!AG:AH,A1442)&lt;&gt;0,IF(COUNTIF(Invoices!AG:AH,A1442)&lt;&gt;0,SUMIF(Invoices!AG:AH,A1442,Invoices!AH:AH)/COUNTIF(Invoices!AG:AH,A1442),0),IF(COUNTIF(Invoices!AI:AJ,A1442)&lt;&gt;0,IF(COUNTIF(Invoices!AI:AJ,A1442)&lt;&gt;0,SUMIF(Invoices!AI:AJ,A1442,Invoices!AJ:AJ)/COUNTIF(Invoices!AI:AJ,A1442),0),IF(COUNTIF(Invoices!AK:AL,A1442)&lt;&gt;0,IF(COUNTIF(Invoices!AK:AL,A1442)&lt;&gt;0,SUMIF(Invoices!AK:AL,A1442,Invoices!AL:AL)/COUNTIF(Invoices!AK:AL,A1442),0),IF(COUNTIF(Invoices!AM:AN,A1442)&lt;&gt;0,IF(COUNTIF(Invoices!AM:AN,A1442)&lt;&gt;0,SUMIF(Invoices!AM:AN,A1442,Invoices!AN:AN)/COUNTIF(Invoices!AM:AN,A1442),0),"Not Available")))))))))))))))</f>
        <v>Not Available</v>
      </c>
    </row>
    <row r="1443" spans="1:5" ht="13" x14ac:dyDescent="0.15">
      <c r="A1443" s="6" t="s">
        <v>2712</v>
      </c>
      <c r="C1443" s="6" t="s">
        <v>862</v>
      </c>
      <c r="D1443" s="6" t="s">
        <v>863</v>
      </c>
      <c r="E1443">
        <f ca="1">IF(COUNTIF(Invoices!K:L,A1443)&lt;&gt;0,IF(COUNTIF(Invoices!K:L,A1443)&lt;&gt;0,SUMIF(Invoices!K:L,A1443,Invoices!L:L)/COUNTIF(Invoices!K:L,A1443),0),IF(COUNTIF(Invoices!M:N,A1443)&lt;&gt;0,IF(COUNTIF(Invoices!M:N,A1443)&lt;&gt;0,SUMIF(Invoices!M:N,A1443,Invoices!N:N)/COUNTIF(Invoices!M:N,A1443),0),IF(COUNTIF(Invoices!O:P,A1443)&lt;&gt;0,IF(COUNTIF(Invoices!O:P,A1443)&lt;&gt;0,SUMIF(Invoices!O:P,A1443,Invoices!P:P)/COUNTIF(Invoices!O:P,A1443),0),IF(COUNTIF(Invoices!Q:R,A1443)&lt;&gt;0,IF(COUNTIF(Invoices!Q:R,A1443)&lt;&gt;0,SUMIF(Invoices!Q:R,A1443,Invoices!R:R)/COUNTIF(Invoices!Q:R,A1443),0),IF(COUNTIF(Invoices!S:T,A1443)&lt;&gt;0,IF(COUNTIF(Invoices!S:T,A1443)&lt;&gt;0,SUMIF(Invoices!S:T,A1443,Invoices!T:T)/COUNTIF(Invoices!S:T,A1443),0),IF(COUNTIF(Invoices!U:V,A1443)&lt;&gt;0,IF(COUNTIF(Invoices!U:V,A1443)&lt;&gt;0,SUMIF(Invoices!U:V,A1443,Invoices!V:V)/COUNTIF(Invoices!U:V,A1443),0),IF(COUNTIF(Invoices!W:X,A1443)&lt;&gt;0,IF(COUNTIF(Invoices!W:X,A1443)&lt;&gt;0,SUMIF(Invoices!W:X,A1443,Invoices!X:X)/COUNTIF(Invoices!W:X,A1443),0),IF(COUNTIF(Invoices!Y:Z,A1443)&lt;&gt;0,IF(COUNTIF(Invoices!Y:Z,A1443)&lt;&gt;0,SUMIF(Invoices!Y:Z,A1443,Invoices!Z:Z)/COUNTIF(Invoices!Y:Z,A1443),0),IF(COUNTIF(Invoices!AA:AB,A1443)&lt;&gt;0,IF(COUNTIF(Invoices!AA:AB,A1443)&lt;&gt;0,SUMIF(Invoices!AA:AB,A1443,Invoices!AB:AB)/COUNTIF(Invoices!AA:AB,A1443),0),IF(COUNTIF(Invoices!AC:AD,A1443)&lt;&gt;0,IF(COUNTIF(Invoices!AC:AD,A1443)&lt;&gt;0,SUMIF(Invoices!AC:AD,A1443,Invoices!AD:AD)/COUNTIF(Invoices!AC:AD,A1443),0),IF(COUNTIF(Invoices!AE:AF,A1443)&lt;&gt;0,IF(COUNTIF(Invoices!AE:AF,A1443)&lt;&gt;0,SUMIF(Invoices!AE:AF,A1443,Invoices!AF:AF)/COUNTIF(Invoices!AE:AF,A1443),0),IF(COUNTIF(Invoices!AG:AH,A1443)&lt;&gt;0,IF(COUNTIF(Invoices!AG:AH,A1443)&lt;&gt;0,SUMIF(Invoices!AG:AH,A1443,Invoices!AH:AH)/COUNTIF(Invoices!AG:AH,A1443),0),IF(COUNTIF(Invoices!AI:AJ,A1443)&lt;&gt;0,IF(COUNTIF(Invoices!AI:AJ,A1443)&lt;&gt;0,SUMIF(Invoices!AI:AJ,A1443,Invoices!AJ:AJ)/COUNTIF(Invoices!AI:AJ,A1443),0),IF(COUNTIF(Invoices!AK:AL,A1443)&lt;&gt;0,IF(COUNTIF(Invoices!AK:AL,A1443)&lt;&gt;0,SUMIF(Invoices!AK:AL,A1443,Invoices!AL:AL)/COUNTIF(Invoices!AK:AL,A1443),0),IF(COUNTIF(Invoices!AM:AN,A1443)&lt;&gt;0,IF(COUNTIF(Invoices!AM:AN,A1443)&lt;&gt;0,SUMIF(Invoices!AM:AN,A1443,Invoices!AN:AN)/COUNTIF(Invoices!AM:AN,A1443),0),"Not Available")))))))))))))))</f>
        <v>0.99</v>
      </c>
    </row>
    <row r="1444" spans="1:5" ht="13" x14ac:dyDescent="0.15">
      <c r="A1444" s="6" t="s">
        <v>574</v>
      </c>
      <c r="B1444" s="6" t="s">
        <v>573</v>
      </c>
      <c r="C1444" s="6" t="s">
        <v>618</v>
      </c>
      <c r="D1444" s="6" t="s">
        <v>574</v>
      </c>
      <c r="E1444">
        <f ca="1">IF(COUNTIF(Invoices!K:L,A1444)&lt;&gt;0,IF(COUNTIF(Invoices!K:L,A1444)&lt;&gt;0,SUMIF(Invoices!K:L,A1444,Invoices!L:L)/COUNTIF(Invoices!K:L,A1444),0),IF(COUNTIF(Invoices!M:N,A1444)&lt;&gt;0,IF(COUNTIF(Invoices!M:N,A1444)&lt;&gt;0,SUMIF(Invoices!M:N,A1444,Invoices!N:N)/COUNTIF(Invoices!M:N,A1444),0),IF(COUNTIF(Invoices!O:P,A1444)&lt;&gt;0,IF(COUNTIF(Invoices!O:P,A1444)&lt;&gt;0,SUMIF(Invoices!O:P,A1444,Invoices!P:P)/COUNTIF(Invoices!O:P,A1444),0),IF(COUNTIF(Invoices!Q:R,A1444)&lt;&gt;0,IF(COUNTIF(Invoices!Q:R,A1444)&lt;&gt;0,SUMIF(Invoices!Q:R,A1444,Invoices!R:R)/COUNTIF(Invoices!Q:R,A1444),0),IF(COUNTIF(Invoices!S:T,A1444)&lt;&gt;0,IF(COUNTIF(Invoices!S:T,A1444)&lt;&gt;0,SUMIF(Invoices!S:T,A1444,Invoices!T:T)/COUNTIF(Invoices!S:T,A1444),0),IF(COUNTIF(Invoices!U:V,A1444)&lt;&gt;0,IF(COUNTIF(Invoices!U:V,A1444)&lt;&gt;0,SUMIF(Invoices!U:V,A1444,Invoices!V:V)/COUNTIF(Invoices!U:V,A1444),0),IF(COUNTIF(Invoices!W:X,A1444)&lt;&gt;0,IF(COUNTIF(Invoices!W:X,A1444)&lt;&gt;0,SUMIF(Invoices!W:X,A1444,Invoices!X:X)/COUNTIF(Invoices!W:X,A1444),0),IF(COUNTIF(Invoices!Y:Z,A1444)&lt;&gt;0,IF(COUNTIF(Invoices!Y:Z,A1444)&lt;&gt;0,SUMIF(Invoices!Y:Z,A1444,Invoices!Z:Z)/COUNTIF(Invoices!Y:Z,A1444),0),IF(COUNTIF(Invoices!AA:AB,A1444)&lt;&gt;0,IF(COUNTIF(Invoices!AA:AB,A1444)&lt;&gt;0,SUMIF(Invoices!AA:AB,A1444,Invoices!AB:AB)/COUNTIF(Invoices!AA:AB,A1444),0),IF(COUNTIF(Invoices!AC:AD,A1444)&lt;&gt;0,IF(COUNTIF(Invoices!AC:AD,A1444)&lt;&gt;0,SUMIF(Invoices!AC:AD,A1444,Invoices!AD:AD)/COUNTIF(Invoices!AC:AD,A1444),0),IF(COUNTIF(Invoices!AE:AF,A1444)&lt;&gt;0,IF(COUNTIF(Invoices!AE:AF,A1444)&lt;&gt;0,SUMIF(Invoices!AE:AF,A1444,Invoices!AF:AF)/COUNTIF(Invoices!AE:AF,A1444),0),IF(COUNTIF(Invoices!AG:AH,A1444)&lt;&gt;0,IF(COUNTIF(Invoices!AG:AH,A1444)&lt;&gt;0,SUMIF(Invoices!AG:AH,A1444,Invoices!AH:AH)/COUNTIF(Invoices!AG:AH,A1444),0),IF(COUNTIF(Invoices!AI:AJ,A1444)&lt;&gt;0,IF(COUNTIF(Invoices!AI:AJ,A1444)&lt;&gt;0,SUMIF(Invoices!AI:AJ,A1444,Invoices!AJ:AJ)/COUNTIF(Invoices!AI:AJ,A1444),0),IF(COUNTIF(Invoices!AK:AL,A1444)&lt;&gt;0,IF(COUNTIF(Invoices!AK:AL,A1444)&lt;&gt;0,SUMIF(Invoices!AK:AL,A1444,Invoices!AL:AL)/COUNTIF(Invoices!AK:AL,A1444),0),IF(COUNTIF(Invoices!AM:AN,A1444)&lt;&gt;0,IF(COUNTIF(Invoices!AM:AN,A1444)&lt;&gt;0,SUMIF(Invoices!AM:AN,A1444,Invoices!AN:AN)/COUNTIF(Invoices!AM:AN,A1444),0),"Not Available")))))))))))))))</f>
        <v>0.99</v>
      </c>
    </row>
    <row r="1445" spans="1:5" ht="13" x14ac:dyDescent="0.15">
      <c r="A1445" s="6" t="s">
        <v>574</v>
      </c>
      <c r="B1445" s="6" t="s">
        <v>806</v>
      </c>
      <c r="C1445" s="6" t="s">
        <v>620</v>
      </c>
      <c r="D1445" s="6" t="s">
        <v>574</v>
      </c>
      <c r="E1445">
        <f ca="1">IF(COUNTIF(Invoices!K:L,A1445)&lt;&gt;0,IF(COUNTIF(Invoices!K:L,A1445)&lt;&gt;0,SUMIF(Invoices!K:L,A1445,Invoices!L:L)/COUNTIF(Invoices!K:L,A1445),0),IF(COUNTIF(Invoices!M:N,A1445)&lt;&gt;0,IF(COUNTIF(Invoices!M:N,A1445)&lt;&gt;0,SUMIF(Invoices!M:N,A1445,Invoices!N:N)/COUNTIF(Invoices!M:N,A1445),0),IF(COUNTIF(Invoices!O:P,A1445)&lt;&gt;0,IF(COUNTIF(Invoices!O:P,A1445)&lt;&gt;0,SUMIF(Invoices!O:P,A1445,Invoices!P:P)/COUNTIF(Invoices!O:P,A1445),0),IF(COUNTIF(Invoices!Q:R,A1445)&lt;&gt;0,IF(COUNTIF(Invoices!Q:R,A1445)&lt;&gt;0,SUMIF(Invoices!Q:R,A1445,Invoices!R:R)/COUNTIF(Invoices!Q:R,A1445),0),IF(COUNTIF(Invoices!S:T,A1445)&lt;&gt;0,IF(COUNTIF(Invoices!S:T,A1445)&lt;&gt;0,SUMIF(Invoices!S:T,A1445,Invoices!T:T)/COUNTIF(Invoices!S:T,A1445),0),IF(COUNTIF(Invoices!U:V,A1445)&lt;&gt;0,IF(COUNTIF(Invoices!U:V,A1445)&lt;&gt;0,SUMIF(Invoices!U:V,A1445,Invoices!V:V)/COUNTIF(Invoices!U:V,A1445),0),IF(COUNTIF(Invoices!W:X,A1445)&lt;&gt;0,IF(COUNTIF(Invoices!W:X,A1445)&lt;&gt;0,SUMIF(Invoices!W:X,A1445,Invoices!X:X)/COUNTIF(Invoices!W:X,A1445),0),IF(COUNTIF(Invoices!Y:Z,A1445)&lt;&gt;0,IF(COUNTIF(Invoices!Y:Z,A1445)&lt;&gt;0,SUMIF(Invoices!Y:Z,A1445,Invoices!Z:Z)/COUNTIF(Invoices!Y:Z,A1445),0),IF(COUNTIF(Invoices!AA:AB,A1445)&lt;&gt;0,IF(COUNTIF(Invoices!AA:AB,A1445)&lt;&gt;0,SUMIF(Invoices!AA:AB,A1445,Invoices!AB:AB)/COUNTIF(Invoices!AA:AB,A1445),0),IF(COUNTIF(Invoices!AC:AD,A1445)&lt;&gt;0,IF(COUNTIF(Invoices!AC:AD,A1445)&lt;&gt;0,SUMIF(Invoices!AC:AD,A1445,Invoices!AD:AD)/COUNTIF(Invoices!AC:AD,A1445),0),IF(COUNTIF(Invoices!AE:AF,A1445)&lt;&gt;0,IF(COUNTIF(Invoices!AE:AF,A1445)&lt;&gt;0,SUMIF(Invoices!AE:AF,A1445,Invoices!AF:AF)/COUNTIF(Invoices!AE:AF,A1445),0),IF(COUNTIF(Invoices!AG:AH,A1445)&lt;&gt;0,IF(COUNTIF(Invoices!AG:AH,A1445)&lt;&gt;0,SUMIF(Invoices!AG:AH,A1445,Invoices!AH:AH)/COUNTIF(Invoices!AG:AH,A1445),0),IF(COUNTIF(Invoices!AI:AJ,A1445)&lt;&gt;0,IF(COUNTIF(Invoices!AI:AJ,A1445)&lt;&gt;0,SUMIF(Invoices!AI:AJ,A1445,Invoices!AJ:AJ)/COUNTIF(Invoices!AI:AJ,A1445),0),IF(COUNTIF(Invoices!AK:AL,A1445)&lt;&gt;0,IF(COUNTIF(Invoices!AK:AL,A1445)&lt;&gt;0,SUMIF(Invoices!AK:AL,A1445,Invoices!AL:AL)/COUNTIF(Invoices!AK:AL,A1445),0),IF(COUNTIF(Invoices!AM:AN,A1445)&lt;&gt;0,IF(COUNTIF(Invoices!AM:AN,A1445)&lt;&gt;0,SUMIF(Invoices!AM:AN,A1445,Invoices!AN:AN)/COUNTIF(Invoices!AM:AN,A1445),0),"Not Available")))))))))))))))</f>
        <v>0.99</v>
      </c>
    </row>
    <row r="1446" spans="1:5" ht="13" x14ac:dyDescent="0.15">
      <c r="A1446" s="6" t="s">
        <v>574</v>
      </c>
      <c r="C1446" s="6" t="s">
        <v>621</v>
      </c>
      <c r="D1446" s="6" t="s">
        <v>574</v>
      </c>
      <c r="E1446">
        <f ca="1">IF(COUNTIF(Invoices!K:L,A1446)&lt;&gt;0,IF(COUNTIF(Invoices!K:L,A1446)&lt;&gt;0,SUMIF(Invoices!K:L,A1446,Invoices!L:L)/COUNTIF(Invoices!K:L,A1446),0),IF(COUNTIF(Invoices!M:N,A1446)&lt;&gt;0,IF(COUNTIF(Invoices!M:N,A1446)&lt;&gt;0,SUMIF(Invoices!M:N,A1446,Invoices!N:N)/COUNTIF(Invoices!M:N,A1446),0),IF(COUNTIF(Invoices!O:P,A1446)&lt;&gt;0,IF(COUNTIF(Invoices!O:P,A1446)&lt;&gt;0,SUMIF(Invoices!O:P,A1446,Invoices!P:P)/COUNTIF(Invoices!O:P,A1446),0),IF(COUNTIF(Invoices!Q:R,A1446)&lt;&gt;0,IF(COUNTIF(Invoices!Q:R,A1446)&lt;&gt;0,SUMIF(Invoices!Q:R,A1446,Invoices!R:R)/COUNTIF(Invoices!Q:R,A1446),0),IF(COUNTIF(Invoices!S:T,A1446)&lt;&gt;0,IF(COUNTIF(Invoices!S:T,A1446)&lt;&gt;0,SUMIF(Invoices!S:T,A1446,Invoices!T:T)/COUNTIF(Invoices!S:T,A1446),0),IF(COUNTIF(Invoices!U:V,A1446)&lt;&gt;0,IF(COUNTIF(Invoices!U:V,A1446)&lt;&gt;0,SUMIF(Invoices!U:V,A1446,Invoices!V:V)/COUNTIF(Invoices!U:V,A1446),0),IF(COUNTIF(Invoices!W:X,A1446)&lt;&gt;0,IF(COUNTIF(Invoices!W:X,A1446)&lt;&gt;0,SUMIF(Invoices!W:X,A1446,Invoices!X:X)/COUNTIF(Invoices!W:X,A1446),0),IF(COUNTIF(Invoices!Y:Z,A1446)&lt;&gt;0,IF(COUNTIF(Invoices!Y:Z,A1446)&lt;&gt;0,SUMIF(Invoices!Y:Z,A1446,Invoices!Z:Z)/COUNTIF(Invoices!Y:Z,A1446),0),IF(COUNTIF(Invoices!AA:AB,A1446)&lt;&gt;0,IF(COUNTIF(Invoices!AA:AB,A1446)&lt;&gt;0,SUMIF(Invoices!AA:AB,A1446,Invoices!AB:AB)/COUNTIF(Invoices!AA:AB,A1446),0),IF(COUNTIF(Invoices!AC:AD,A1446)&lt;&gt;0,IF(COUNTIF(Invoices!AC:AD,A1446)&lt;&gt;0,SUMIF(Invoices!AC:AD,A1446,Invoices!AD:AD)/COUNTIF(Invoices!AC:AD,A1446),0),IF(COUNTIF(Invoices!AE:AF,A1446)&lt;&gt;0,IF(COUNTIF(Invoices!AE:AF,A1446)&lt;&gt;0,SUMIF(Invoices!AE:AF,A1446,Invoices!AF:AF)/COUNTIF(Invoices!AE:AF,A1446),0),IF(COUNTIF(Invoices!AG:AH,A1446)&lt;&gt;0,IF(COUNTIF(Invoices!AG:AH,A1446)&lt;&gt;0,SUMIF(Invoices!AG:AH,A1446,Invoices!AH:AH)/COUNTIF(Invoices!AG:AH,A1446),0),IF(COUNTIF(Invoices!AI:AJ,A1446)&lt;&gt;0,IF(COUNTIF(Invoices!AI:AJ,A1446)&lt;&gt;0,SUMIF(Invoices!AI:AJ,A1446,Invoices!AJ:AJ)/COUNTIF(Invoices!AI:AJ,A1446),0),IF(COUNTIF(Invoices!AK:AL,A1446)&lt;&gt;0,IF(COUNTIF(Invoices!AK:AL,A1446)&lt;&gt;0,SUMIF(Invoices!AK:AL,A1446,Invoices!AL:AL)/COUNTIF(Invoices!AK:AL,A1446),0),IF(COUNTIF(Invoices!AM:AN,A1446)&lt;&gt;0,IF(COUNTIF(Invoices!AM:AN,A1446)&lt;&gt;0,SUMIF(Invoices!AM:AN,A1446,Invoices!AN:AN)/COUNTIF(Invoices!AM:AN,A1446),0),"Not Available")))))))))))))))</f>
        <v>0.99</v>
      </c>
    </row>
    <row r="1447" spans="1:5" ht="13" x14ac:dyDescent="0.15">
      <c r="A1447" s="6" t="s">
        <v>574</v>
      </c>
      <c r="B1447" s="6" t="s">
        <v>573</v>
      </c>
      <c r="C1447" s="6" t="s">
        <v>1999</v>
      </c>
      <c r="D1447" s="6" t="s">
        <v>574</v>
      </c>
      <c r="E1447">
        <f ca="1">IF(COUNTIF(Invoices!K:L,A1447)&lt;&gt;0,IF(COUNTIF(Invoices!K:L,A1447)&lt;&gt;0,SUMIF(Invoices!K:L,A1447,Invoices!L:L)/COUNTIF(Invoices!K:L,A1447),0),IF(COUNTIF(Invoices!M:N,A1447)&lt;&gt;0,IF(COUNTIF(Invoices!M:N,A1447)&lt;&gt;0,SUMIF(Invoices!M:N,A1447,Invoices!N:N)/COUNTIF(Invoices!M:N,A1447),0),IF(COUNTIF(Invoices!O:P,A1447)&lt;&gt;0,IF(COUNTIF(Invoices!O:P,A1447)&lt;&gt;0,SUMIF(Invoices!O:P,A1447,Invoices!P:P)/COUNTIF(Invoices!O:P,A1447),0),IF(COUNTIF(Invoices!Q:R,A1447)&lt;&gt;0,IF(COUNTIF(Invoices!Q:R,A1447)&lt;&gt;0,SUMIF(Invoices!Q:R,A1447,Invoices!R:R)/COUNTIF(Invoices!Q:R,A1447),0),IF(COUNTIF(Invoices!S:T,A1447)&lt;&gt;0,IF(COUNTIF(Invoices!S:T,A1447)&lt;&gt;0,SUMIF(Invoices!S:T,A1447,Invoices!T:T)/COUNTIF(Invoices!S:T,A1447),0),IF(COUNTIF(Invoices!U:V,A1447)&lt;&gt;0,IF(COUNTIF(Invoices!U:V,A1447)&lt;&gt;0,SUMIF(Invoices!U:V,A1447,Invoices!V:V)/COUNTIF(Invoices!U:V,A1447),0),IF(COUNTIF(Invoices!W:X,A1447)&lt;&gt;0,IF(COUNTIF(Invoices!W:X,A1447)&lt;&gt;0,SUMIF(Invoices!W:X,A1447,Invoices!X:X)/COUNTIF(Invoices!W:X,A1447),0),IF(COUNTIF(Invoices!Y:Z,A1447)&lt;&gt;0,IF(COUNTIF(Invoices!Y:Z,A1447)&lt;&gt;0,SUMIF(Invoices!Y:Z,A1447,Invoices!Z:Z)/COUNTIF(Invoices!Y:Z,A1447),0),IF(COUNTIF(Invoices!AA:AB,A1447)&lt;&gt;0,IF(COUNTIF(Invoices!AA:AB,A1447)&lt;&gt;0,SUMIF(Invoices!AA:AB,A1447,Invoices!AB:AB)/COUNTIF(Invoices!AA:AB,A1447),0),IF(COUNTIF(Invoices!AC:AD,A1447)&lt;&gt;0,IF(COUNTIF(Invoices!AC:AD,A1447)&lt;&gt;0,SUMIF(Invoices!AC:AD,A1447,Invoices!AD:AD)/COUNTIF(Invoices!AC:AD,A1447),0),IF(COUNTIF(Invoices!AE:AF,A1447)&lt;&gt;0,IF(COUNTIF(Invoices!AE:AF,A1447)&lt;&gt;0,SUMIF(Invoices!AE:AF,A1447,Invoices!AF:AF)/COUNTIF(Invoices!AE:AF,A1447),0),IF(COUNTIF(Invoices!AG:AH,A1447)&lt;&gt;0,IF(COUNTIF(Invoices!AG:AH,A1447)&lt;&gt;0,SUMIF(Invoices!AG:AH,A1447,Invoices!AH:AH)/COUNTIF(Invoices!AG:AH,A1447),0),IF(COUNTIF(Invoices!AI:AJ,A1447)&lt;&gt;0,IF(COUNTIF(Invoices!AI:AJ,A1447)&lt;&gt;0,SUMIF(Invoices!AI:AJ,A1447,Invoices!AJ:AJ)/COUNTIF(Invoices!AI:AJ,A1447),0),IF(COUNTIF(Invoices!AK:AL,A1447)&lt;&gt;0,IF(COUNTIF(Invoices!AK:AL,A1447)&lt;&gt;0,SUMIF(Invoices!AK:AL,A1447,Invoices!AL:AL)/COUNTIF(Invoices!AK:AL,A1447),0),IF(COUNTIF(Invoices!AM:AN,A1447)&lt;&gt;0,IF(COUNTIF(Invoices!AM:AN,A1447)&lt;&gt;0,SUMIF(Invoices!AM:AN,A1447,Invoices!AN:AN)/COUNTIF(Invoices!AM:AN,A1447),0),"Not Available")))))))))))))))</f>
        <v>0.99</v>
      </c>
    </row>
    <row r="1448" spans="1:5" ht="13" x14ac:dyDescent="0.15">
      <c r="A1448" s="6" t="s">
        <v>574</v>
      </c>
      <c r="B1448" s="6" t="s">
        <v>573</v>
      </c>
      <c r="C1448" s="6" t="s">
        <v>2713</v>
      </c>
      <c r="D1448" s="6" t="s">
        <v>2714</v>
      </c>
      <c r="E1448">
        <f ca="1">IF(COUNTIF(Invoices!K:L,A1448)&lt;&gt;0,IF(COUNTIF(Invoices!K:L,A1448)&lt;&gt;0,SUMIF(Invoices!K:L,A1448,Invoices!L:L)/COUNTIF(Invoices!K:L,A1448),0),IF(COUNTIF(Invoices!M:N,A1448)&lt;&gt;0,IF(COUNTIF(Invoices!M:N,A1448)&lt;&gt;0,SUMIF(Invoices!M:N,A1448,Invoices!N:N)/COUNTIF(Invoices!M:N,A1448),0),IF(COUNTIF(Invoices!O:P,A1448)&lt;&gt;0,IF(COUNTIF(Invoices!O:P,A1448)&lt;&gt;0,SUMIF(Invoices!O:P,A1448,Invoices!P:P)/COUNTIF(Invoices!O:P,A1448),0),IF(COUNTIF(Invoices!Q:R,A1448)&lt;&gt;0,IF(COUNTIF(Invoices!Q:R,A1448)&lt;&gt;0,SUMIF(Invoices!Q:R,A1448,Invoices!R:R)/COUNTIF(Invoices!Q:R,A1448),0),IF(COUNTIF(Invoices!S:T,A1448)&lt;&gt;0,IF(COUNTIF(Invoices!S:T,A1448)&lt;&gt;0,SUMIF(Invoices!S:T,A1448,Invoices!T:T)/COUNTIF(Invoices!S:T,A1448),0),IF(COUNTIF(Invoices!U:V,A1448)&lt;&gt;0,IF(COUNTIF(Invoices!U:V,A1448)&lt;&gt;0,SUMIF(Invoices!U:V,A1448,Invoices!V:V)/COUNTIF(Invoices!U:V,A1448),0),IF(COUNTIF(Invoices!W:X,A1448)&lt;&gt;0,IF(COUNTIF(Invoices!W:X,A1448)&lt;&gt;0,SUMIF(Invoices!W:X,A1448,Invoices!X:X)/COUNTIF(Invoices!W:X,A1448),0),IF(COUNTIF(Invoices!Y:Z,A1448)&lt;&gt;0,IF(COUNTIF(Invoices!Y:Z,A1448)&lt;&gt;0,SUMIF(Invoices!Y:Z,A1448,Invoices!Z:Z)/COUNTIF(Invoices!Y:Z,A1448),0),IF(COUNTIF(Invoices!AA:AB,A1448)&lt;&gt;0,IF(COUNTIF(Invoices!AA:AB,A1448)&lt;&gt;0,SUMIF(Invoices!AA:AB,A1448,Invoices!AB:AB)/COUNTIF(Invoices!AA:AB,A1448),0),IF(COUNTIF(Invoices!AC:AD,A1448)&lt;&gt;0,IF(COUNTIF(Invoices!AC:AD,A1448)&lt;&gt;0,SUMIF(Invoices!AC:AD,A1448,Invoices!AD:AD)/COUNTIF(Invoices!AC:AD,A1448),0),IF(COUNTIF(Invoices!AE:AF,A1448)&lt;&gt;0,IF(COUNTIF(Invoices!AE:AF,A1448)&lt;&gt;0,SUMIF(Invoices!AE:AF,A1448,Invoices!AF:AF)/COUNTIF(Invoices!AE:AF,A1448),0),IF(COUNTIF(Invoices!AG:AH,A1448)&lt;&gt;0,IF(COUNTIF(Invoices!AG:AH,A1448)&lt;&gt;0,SUMIF(Invoices!AG:AH,A1448,Invoices!AH:AH)/COUNTIF(Invoices!AG:AH,A1448),0),IF(COUNTIF(Invoices!AI:AJ,A1448)&lt;&gt;0,IF(COUNTIF(Invoices!AI:AJ,A1448)&lt;&gt;0,SUMIF(Invoices!AI:AJ,A1448,Invoices!AJ:AJ)/COUNTIF(Invoices!AI:AJ,A1448),0),IF(COUNTIF(Invoices!AK:AL,A1448)&lt;&gt;0,IF(COUNTIF(Invoices!AK:AL,A1448)&lt;&gt;0,SUMIF(Invoices!AK:AL,A1448,Invoices!AL:AL)/COUNTIF(Invoices!AK:AL,A1448),0),IF(COUNTIF(Invoices!AM:AN,A1448)&lt;&gt;0,IF(COUNTIF(Invoices!AM:AN,A1448)&lt;&gt;0,SUMIF(Invoices!AM:AN,A1448,Invoices!AN:AN)/COUNTIF(Invoices!AM:AN,A1448),0),"Not Available")))))))))))))))</f>
        <v>0.99</v>
      </c>
    </row>
    <row r="1449" spans="1:5" ht="13" x14ac:dyDescent="0.15">
      <c r="A1449" s="6" t="s">
        <v>2715</v>
      </c>
      <c r="B1449" s="6" t="s">
        <v>1603</v>
      </c>
      <c r="C1449" s="6" t="s">
        <v>1245</v>
      </c>
      <c r="D1449" s="6" t="s">
        <v>1182</v>
      </c>
      <c r="E1449">
        <f ca="1">IF(COUNTIF(Invoices!K:L,A1449)&lt;&gt;0,IF(COUNTIF(Invoices!K:L,A1449)&lt;&gt;0,SUMIF(Invoices!K:L,A1449,Invoices!L:L)/COUNTIF(Invoices!K:L,A1449),0),IF(COUNTIF(Invoices!M:N,A1449)&lt;&gt;0,IF(COUNTIF(Invoices!M:N,A1449)&lt;&gt;0,SUMIF(Invoices!M:N,A1449,Invoices!N:N)/COUNTIF(Invoices!M:N,A1449),0),IF(COUNTIF(Invoices!O:P,A1449)&lt;&gt;0,IF(COUNTIF(Invoices!O:P,A1449)&lt;&gt;0,SUMIF(Invoices!O:P,A1449,Invoices!P:P)/COUNTIF(Invoices!O:P,A1449),0),IF(COUNTIF(Invoices!Q:R,A1449)&lt;&gt;0,IF(COUNTIF(Invoices!Q:R,A1449)&lt;&gt;0,SUMIF(Invoices!Q:R,A1449,Invoices!R:R)/COUNTIF(Invoices!Q:R,A1449),0),IF(COUNTIF(Invoices!S:T,A1449)&lt;&gt;0,IF(COUNTIF(Invoices!S:T,A1449)&lt;&gt;0,SUMIF(Invoices!S:T,A1449,Invoices!T:T)/COUNTIF(Invoices!S:T,A1449),0),IF(COUNTIF(Invoices!U:V,A1449)&lt;&gt;0,IF(COUNTIF(Invoices!U:V,A1449)&lt;&gt;0,SUMIF(Invoices!U:V,A1449,Invoices!V:V)/COUNTIF(Invoices!U:V,A1449),0),IF(COUNTIF(Invoices!W:X,A1449)&lt;&gt;0,IF(COUNTIF(Invoices!W:X,A1449)&lt;&gt;0,SUMIF(Invoices!W:X,A1449,Invoices!X:X)/COUNTIF(Invoices!W:X,A1449),0),IF(COUNTIF(Invoices!Y:Z,A1449)&lt;&gt;0,IF(COUNTIF(Invoices!Y:Z,A1449)&lt;&gt;0,SUMIF(Invoices!Y:Z,A1449,Invoices!Z:Z)/COUNTIF(Invoices!Y:Z,A1449),0),IF(COUNTIF(Invoices!AA:AB,A1449)&lt;&gt;0,IF(COUNTIF(Invoices!AA:AB,A1449)&lt;&gt;0,SUMIF(Invoices!AA:AB,A1449,Invoices!AB:AB)/COUNTIF(Invoices!AA:AB,A1449),0),IF(COUNTIF(Invoices!AC:AD,A1449)&lt;&gt;0,IF(COUNTIF(Invoices!AC:AD,A1449)&lt;&gt;0,SUMIF(Invoices!AC:AD,A1449,Invoices!AD:AD)/COUNTIF(Invoices!AC:AD,A1449),0),IF(COUNTIF(Invoices!AE:AF,A1449)&lt;&gt;0,IF(COUNTIF(Invoices!AE:AF,A1449)&lt;&gt;0,SUMIF(Invoices!AE:AF,A1449,Invoices!AF:AF)/COUNTIF(Invoices!AE:AF,A1449),0),IF(COUNTIF(Invoices!AG:AH,A1449)&lt;&gt;0,IF(COUNTIF(Invoices!AG:AH,A1449)&lt;&gt;0,SUMIF(Invoices!AG:AH,A1449,Invoices!AH:AH)/COUNTIF(Invoices!AG:AH,A1449),0),IF(COUNTIF(Invoices!AI:AJ,A1449)&lt;&gt;0,IF(COUNTIF(Invoices!AI:AJ,A1449)&lt;&gt;0,SUMIF(Invoices!AI:AJ,A1449,Invoices!AJ:AJ)/COUNTIF(Invoices!AI:AJ,A1449),0),IF(COUNTIF(Invoices!AK:AL,A1449)&lt;&gt;0,IF(COUNTIF(Invoices!AK:AL,A1449)&lt;&gt;0,SUMIF(Invoices!AK:AL,A1449,Invoices!AL:AL)/COUNTIF(Invoices!AK:AL,A1449),0),IF(COUNTIF(Invoices!AM:AN,A1449)&lt;&gt;0,IF(COUNTIF(Invoices!AM:AN,A1449)&lt;&gt;0,SUMIF(Invoices!AM:AN,A1449,Invoices!AN:AN)/COUNTIF(Invoices!AM:AN,A1449),0),"Not Available")))))))))))))))</f>
        <v>0.99</v>
      </c>
    </row>
    <row r="1450" spans="1:5" ht="13" x14ac:dyDescent="0.15">
      <c r="A1450" s="6" t="s">
        <v>2716</v>
      </c>
      <c r="C1450" s="6" t="s">
        <v>1327</v>
      </c>
      <c r="D1450" s="6" t="s">
        <v>1182</v>
      </c>
      <c r="E1450">
        <f ca="1">IF(COUNTIF(Invoices!K:L,A1450)&lt;&gt;0,IF(COUNTIF(Invoices!K:L,A1450)&lt;&gt;0,SUMIF(Invoices!K:L,A1450,Invoices!L:L)/COUNTIF(Invoices!K:L,A1450),0),IF(COUNTIF(Invoices!M:N,A1450)&lt;&gt;0,IF(COUNTIF(Invoices!M:N,A1450)&lt;&gt;0,SUMIF(Invoices!M:N,A1450,Invoices!N:N)/COUNTIF(Invoices!M:N,A1450),0),IF(COUNTIF(Invoices!O:P,A1450)&lt;&gt;0,IF(COUNTIF(Invoices!O:P,A1450)&lt;&gt;0,SUMIF(Invoices!O:P,A1450,Invoices!P:P)/COUNTIF(Invoices!O:P,A1450),0),IF(COUNTIF(Invoices!Q:R,A1450)&lt;&gt;0,IF(COUNTIF(Invoices!Q:R,A1450)&lt;&gt;0,SUMIF(Invoices!Q:R,A1450,Invoices!R:R)/COUNTIF(Invoices!Q:R,A1450),0),IF(COUNTIF(Invoices!S:T,A1450)&lt;&gt;0,IF(COUNTIF(Invoices!S:T,A1450)&lt;&gt;0,SUMIF(Invoices!S:T,A1450,Invoices!T:T)/COUNTIF(Invoices!S:T,A1450),0),IF(COUNTIF(Invoices!U:V,A1450)&lt;&gt;0,IF(COUNTIF(Invoices!U:V,A1450)&lt;&gt;0,SUMIF(Invoices!U:V,A1450,Invoices!V:V)/COUNTIF(Invoices!U:V,A1450),0),IF(COUNTIF(Invoices!W:X,A1450)&lt;&gt;0,IF(COUNTIF(Invoices!W:X,A1450)&lt;&gt;0,SUMIF(Invoices!W:X,A1450,Invoices!X:X)/COUNTIF(Invoices!W:X,A1450),0),IF(COUNTIF(Invoices!Y:Z,A1450)&lt;&gt;0,IF(COUNTIF(Invoices!Y:Z,A1450)&lt;&gt;0,SUMIF(Invoices!Y:Z,A1450,Invoices!Z:Z)/COUNTIF(Invoices!Y:Z,A1450),0),IF(COUNTIF(Invoices!AA:AB,A1450)&lt;&gt;0,IF(COUNTIF(Invoices!AA:AB,A1450)&lt;&gt;0,SUMIF(Invoices!AA:AB,A1450,Invoices!AB:AB)/COUNTIF(Invoices!AA:AB,A1450),0),IF(COUNTIF(Invoices!AC:AD,A1450)&lt;&gt;0,IF(COUNTIF(Invoices!AC:AD,A1450)&lt;&gt;0,SUMIF(Invoices!AC:AD,A1450,Invoices!AD:AD)/COUNTIF(Invoices!AC:AD,A1450),0),IF(COUNTIF(Invoices!AE:AF,A1450)&lt;&gt;0,IF(COUNTIF(Invoices!AE:AF,A1450)&lt;&gt;0,SUMIF(Invoices!AE:AF,A1450,Invoices!AF:AF)/COUNTIF(Invoices!AE:AF,A1450),0),IF(COUNTIF(Invoices!AG:AH,A1450)&lt;&gt;0,IF(COUNTIF(Invoices!AG:AH,A1450)&lt;&gt;0,SUMIF(Invoices!AG:AH,A1450,Invoices!AH:AH)/COUNTIF(Invoices!AG:AH,A1450),0),IF(COUNTIF(Invoices!AI:AJ,A1450)&lt;&gt;0,IF(COUNTIF(Invoices!AI:AJ,A1450)&lt;&gt;0,SUMIF(Invoices!AI:AJ,A1450,Invoices!AJ:AJ)/COUNTIF(Invoices!AI:AJ,A1450),0),IF(COUNTIF(Invoices!AK:AL,A1450)&lt;&gt;0,IF(COUNTIF(Invoices!AK:AL,A1450)&lt;&gt;0,SUMIF(Invoices!AK:AL,A1450,Invoices!AL:AL)/COUNTIF(Invoices!AK:AL,A1450),0),IF(COUNTIF(Invoices!AM:AN,A1450)&lt;&gt;0,IF(COUNTIF(Invoices!AM:AN,A1450)&lt;&gt;0,SUMIF(Invoices!AM:AN,A1450,Invoices!AN:AN)/COUNTIF(Invoices!AM:AN,A1450),0),"Not Available")))))))))))))))</f>
        <v>0.99</v>
      </c>
    </row>
    <row r="1451" spans="1:5" ht="13" x14ac:dyDescent="0.15">
      <c r="A1451" s="6" t="s">
        <v>2717</v>
      </c>
      <c r="B1451" s="6" t="s">
        <v>904</v>
      </c>
      <c r="C1451" s="6" t="s">
        <v>905</v>
      </c>
      <c r="D1451" s="6" t="s">
        <v>906</v>
      </c>
      <c r="E1451" t="str">
        <f>IF(COUNTIF(Invoices!K:L,A1451)&lt;&gt;0,IF(COUNTIF(Invoices!K:L,A1451)&lt;&gt;0,SUMIF(Invoices!K:L,A1451,Invoices!L:L)/COUNTIF(Invoices!K:L,A1451),0),IF(COUNTIF(Invoices!M:N,A1451)&lt;&gt;0,IF(COUNTIF(Invoices!M:N,A1451)&lt;&gt;0,SUMIF(Invoices!M:N,A1451,Invoices!N:N)/COUNTIF(Invoices!M:N,A1451),0),IF(COUNTIF(Invoices!O:P,A1451)&lt;&gt;0,IF(COUNTIF(Invoices!O:P,A1451)&lt;&gt;0,SUMIF(Invoices!O:P,A1451,Invoices!P:P)/COUNTIF(Invoices!O:P,A1451),0),IF(COUNTIF(Invoices!Q:R,A1451)&lt;&gt;0,IF(COUNTIF(Invoices!Q:R,A1451)&lt;&gt;0,SUMIF(Invoices!Q:R,A1451,Invoices!R:R)/COUNTIF(Invoices!Q:R,A1451),0),IF(COUNTIF(Invoices!S:T,A1451)&lt;&gt;0,IF(COUNTIF(Invoices!S:T,A1451)&lt;&gt;0,SUMIF(Invoices!S:T,A1451,Invoices!T:T)/COUNTIF(Invoices!S:T,A1451),0),IF(COUNTIF(Invoices!U:V,A1451)&lt;&gt;0,IF(COUNTIF(Invoices!U:V,A1451)&lt;&gt;0,SUMIF(Invoices!U:V,A1451,Invoices!V:V)/COUNTIF(Invoices!U:V,A1451),0),IF(COUNTIF(Invoices!W:X,A1451)&lt;&gt;0,IF(COUNTIF(Invoices!W:X,A1451)&lt;&gt;0,SUMIF(Invoices!W:X,A1451,Invoices!X:X)/COUNTIF(Invoices!W:X,A1451),0),IF(COUNTIF(Invoices!Y:Z,A1451)&lt;&gt;0,IF(COUNTIF(Invoices!Y:Z,A1451)&lt;&gt;0,SUMIF(Invoices!Y:Z,A1451,Invoices!Z:Z)/COUNTIF(Invoices!Y:Z,A1451),0),IF(COUNTIF(Invoices!AA:AB,A1451)&lt;&gt;0,IF(COUNTIF(Invoices!AA:AB,A1451)&lt;&gt;0,SUMIF(Invoices!AA:AB,A1451,Invoices!AB:AB)/COUNTIF(Invoices!AA:AB,A1451),0),IF(COUNTIF(Invoices!AC:AD,A1451)&lt;&gt;0,IF(COUNTIF(Invoices!AC:AD,A1451)&lt;&gt;0,SUMIF(Invoices!AC:AD,A1451,Invoices!AD:AD)/COUNTIF(Invoices!AC:AD,A1451),0),IF(COUNTIF(Invoices!AE:AF,A1451)&lt;&gt;0,IF(COUNTIF(Invoices!AE:AF,A1451)&lt;&gt;0,SUMIF(Invoices!AE:AF,A1451,Invoices!AF:AF)/COUNTIF(Invoices!AE:AF,A1451),0),IF(COUNTIF(Invoices!AG:AH,A1451)&lt;&gt;0,IF(COUNTIF(Invoices!AG:AH,A1451)&lt;&gt;0,SUMIF(Invoices!AG:AH,A1451,Invoices!AH:AH)/COUNTIF(Invoices!AG:AH,A1451),0),IF(COUNTIF(Invoices!AI:AJ,A1451)&lt;&gt;0,IF(COUNTIF(Invoices!AI:AJ,A1451)&lt;&gt;0,SUMIF(Invoices!AI:AJ,A1451,Invoices!AJ:AJ)/COUNTIF(Invoices!AI:AJ,A1451),0),IF(COUNTIF(Invoices!AK:AL,A1451)&lt;&gt;0,IF(COUNTIF(Invoices!AK:AL,A1451)&lt;&gt;0,SUMIF(Invoices!AK:AL,A1451,Invoices!AL:AL)/COUNTIF(Invoices!AK:AL,A1451),0),IF(COUNTIF(Invoices!AM:AN,A1451)&lt;&gt;0,IF(COUNTIF(Invoices!AM:AN,A1451)&lt;&gt;0,SUMIF(Invoices!AM:AN,A1451,Invoices!AN:AN)/COUNTIF(Invoices!AM:AN,A1451),0),"Not Available")))))))))))))))</f>
        <v>Not Available</v>
      </c>
    </row>
    <row r="1452" spans="1:5" ht="13" x14ac:dyDescent="0.15">
      <c r="A1452" s="6" t="s">
        <v>2718</v>
      </c>
      <c r="B1452" s="6" t="s">
        <v>2719</v>
      </c>
      <c r="C1452" s="6" t="s">
        <v>735</v>
      </c>
      <c r="D1452" s="6" t="s">
        <v>736</v>
      </c>
      <c r="E1452" t="str">
        <f>IF(COUNTIF(Invoices!K:L,A1452)&lt;&gt;0,IF(COUNTIF(Invoices!K:L,A1452)&lt;&gt;0,SUMIF(Invoices!K:L,A1452,Invoices!L:L)/COUNTIF(Invoices!K:L,A1452),0),IF(COUNTIF(Invoices!M:N,A1452)&lt;&gt;0,IF(COUNTIF(Invoices!M:N,A1452)&lt;&gt;0,SUMIF(Invoices!M:N,A1452,Invoices!N:N)/COUNTIF(Invoices!M:N,A1452),0),IF(COUNTIF(Invoices!O:P,A1452)&lt;&gt;0,IF(COUNTIF(Invoices!O:P,A1452)&lt;&gt;0,SUMIF(Invoices!O:P,A1452,Invoices!P:P)/COUNTIF(Invoices!O:P,A1452),0),IF(COUNTIF(Invoices!Q:R,A1452)&lt;&gt;0,IF(COUNTIF(Invoices!Q:R,A1452)&lt;&gt;0,SUMIF(Invoices!Q:R,A1452,Invoices!R:R)/COUNTIF(Invoices!Q:R,A1452),0),IF(COUNTIF(Invoices!S:T,A1452)&lt;&gt;0,IF(COUNTIF(Invoices!S:T,A1452)&lt;&gt;0,SUMIF(Invoices!S:T,A1452,Invoices!T:T)/COUNTIF(Invoices!S:T,A1452),0),IF(COUNTIF(Invoices!U:V,A1452)&lt;&gt;0,IF(COUNTIF(Invoices!U:V,A1452)&lt;&gt;0,SUMIF(Invoices!U:V,A1452,Invoices!V:V)/COUNTIF(Invoices!U:V,A1452),0),IF(COUNTIF(Invoices!W:X,A1452)&lt;&gt;0,IF(COUNTIF(Invoices!W:X,A1452)&lt;&gt;0,SUMIF(Invoices!W:X,A1452,Invoices!X:X)/COUNTIF(Invoices!W:X,A1452),0),IF(COUNTIF(Invoices!Y:Z,A1452)&lt;&gt;0,IF(COUNTIF(Invoices!Y:Z,A1452)&lt;&gt;0,SUMIF(Invoices!Y:Z,A1452,Invoices!Z:Z)/COUNTIF(Invoices!Y:Z,A1452),0),IF(COUNTIF(Invoices!AA:AB,A1452)&lt;&gt;0,IF(COUNTIF(Invoices!AA:AB,A1452)&lt;&gt;0,SUMIF(Invoices!AA:AB,A1452,Invoices!AB:AB)/COUNTIF(Invoices!AA:AB,A1452),0),IF(COUNTIF(Invoices!AC:AD,A1452)&lt;&gt;0,IF(COUNTIF(Invoices!AC:AD,A1452)&lt;&gt;0,SUMIF(Invoices!AC:AD,A1452,Invoices!AD:AD)/COUNTIF(Invoices!AC:AD,A1452),0),IF(COUNTIF(Invoices!AE:AF,A1452)&lt;&gt;0,IF(COUNTIF(Invoices!AE:AF,A1452)&lt;&gt;0,SUMIF(Invoices!AE:AF,A1452,Invoices!AF:AF)/COUNTIF(Invoices!AE:AF,A1452),0),IF(COUNTIF(Invoices!AG:AH,A1452)&lt;&gt;0,IF(COUNTIF(Invoices!AG:AH,A1452)&lt;&gt;0,SUMIF(Invoices!AG:AH,A1452,Invoices!AH:AH)/COUNTIF(Invoices!AG:AH,A1452),0),IF(COUNTIF(Invoices!AI:AJ,A1452)&lt;&gt;0,IF(COUNTIF(Invoices!AI:AJ,A1452)&lt;&gt;0,SUMIF(Invoices!AI:AJ,A1452,Invoices!AJ:AJ)/COUNTIF(Invoices!AI:AJ,A1452),0),IF(COUNTIF(Invoices!AK:AL,A1452)&lt;&gt;0,IF(COUNTIF(Invoices!AK:AL,A1452)&lt;&gt;0,SUMIF(Invoices!AK:AL,A1452,Invoices!AL:AL)/COUNTIF(Invoices!AK:AL,A1452),0),IF(COUNTIF(Invoices!AM:AN,A1452)&lt;&gt;0,IF(COUNTIF(Invoices!AM:AN,A1452)&lt;&gt;0,SUMIF(Invoices!AM:AN,A1452,Invoices!AN:AN)/COUNTIF(Invoices!AM:AN,A1452),0),"Not Available")))))))))))))))</f>
        <v>Not Available</v>
      </c>
    </row>
    <row r="1453" spans="1:5" ht="13" x14ac:dyDescent="0.15">
      <c r="A1453" s="6" t="s">
        <v>2720</v>
      </c>
      <c r="C1453" s="6" t="s">
        <v>746</v>
      </c>
      <c r="D1453" s="6" t="s">
        <v>742</v>
      </c>
      <c r="E1453">
        <f ca="1">IF(COUNTIF(Invoices!K:L,A1453)&lt;&gt;0,IF(COUNTIF(Invoices!K:L,A1453)&lt;&gt;0,SUMIF(Invoices!K:L,A1453,Invoices!L:L)/COUNTIF(Invoices!K:L,A1453),0),IF(COUNTIF(Invoices!M:N,A1453)&lt;&gt;0,IF(COUNTIF(Invoices!M:N,A1453)&lt;&gt;0,SUMIF(Invoices!M:N,A1453,Invoices!N:N)/COUNTIF(Invoices!M:N,A1453),0),IF(COUNTIF(Invoices!O:P,A1453)&lt;&gt;0,IF(COUNTIF(Invoices!O:P,A1453)&lt;&gt;0,SUMIF(Invoices!O:P,A1453,Invoices!P:P)/COUNTIF(Invoices!O:P,A1453),0),IF(COUNTIF(Invoices!Q:R,A1453)&lt;&gt;0,IF(COUNTIF(Invoices!Q:R,A1453)&lt;&gt;0,SUMIF(Invoices!Q:R,A1453,Invoices!R:R)/COUNTIF(Invoices!Q:R,A1453),0),IF(COUNTIF(Invoices!S:T,A1453)&lt;&gt;0,IF(COUNTIF(Invoices!S:T,A1453)&lt;&gt;0,SUMIF(Invoices!S:T,A1453,Invoices!T:T)/COUNTIF(Invoices!S:T,A1453),0),IF(COUNTIF(Invoices!U:V,A1453)&lt;&gt;0,IF(COUNTIF(Invoices!U:V,A1453)&lt;&gt;0,SUMIF(Invoices!U:V,A1453,Invoices!V:V)/COUNTIF(Invoices!U:V,A1453),0),IF(COUNTIF(Invoices!W:X,A1453)&lt;&gt;0,IF(COUNTIF(Invoices!W:X,A1453)&lt;&gt;0,SUMIF(Invoices!W:X,A1453,Invoices!X:X)/COUNTIF(Invoices!W:X,A1453),0),IF(COUNTIF(Invoices!Y:Z,A1453)&lt;&gt;0,IF(COUNTIF(Invoices!Y:Z,A1453)&lt;&gt;0,SUMIF(Invoices!Y:Z,A1453,Invoices!Z:Z)/COUNTIF(Invoices!Y:Z,A1453),0),IF(COUNTIF(Invoices!AA:AB,A1453)&lt;&gt;0,IF(COUNTIF(Invoices!AA:AB,A1453)&lt;&gt;0,SUMIF(Invoices!AA:AB,A1453,Invoices!AB:AB)/COUNTIF(Invoices!AA:AB,A1453),0),IF(COUNTIF(Invoices!AC:AD,A1453)&lt;&gt;0,IF(COUNTIF(Invoices!AC:AD,A1453)&lt;&gt;0,SUMIF(Invoices!AC:AD,A1453,Invoices!AD:AD)/COUNTIF(Invoices!AC:AD,A1453),0),IF(COUNTIF(Invoices!AE:AF,A1453)&lt;&gt;0,IF(COUNTIF(Invoices!AE:AF,A1453)&lt;&gt;0,SUMIF(Invoices!AE:AF,A1453,Invoices!AF:AF)/COUNTIF(Invoices!AE:AF,A1453),0),IF(COUNTIF(Invoices!AG:AH,A1453)&lt;&gt;0,IF(COUNTIF(Invoices!AG:AH,A1453)&lt;&gt;0,SUMIF(Invoices!AG:AH,A1453,Invoices!AH:AH)/COUNTIF(Invoices!AG:AH,A1453),0),IF(COUNTIF(Invoices!AI:AJ,A1453)&lt;&gt;0,IF(COUNTIF(Invoices!AI:AJ,A1453)&lt;&gt;0,SUMIF(Invoices!AI:AJ,A1453,Invoices!AJ:AJ)/COUNTIF(Invoices!AI:AJ,A1453),0),IF(COUNTIF(Invoices!AK:AL,A1453)&lt;&gt;0,IF(COUNTIF(Invoices!AK:AL,A1453)&lt;&gt;0,SUMIF(Invoices!AK:AL,A1453,Invoices!AL:AL)/COUNTIF(Invoices!AK:AL,A1453),0),IF(COUNTIF(Invoices!AM:AN,A1453)&lt;&gt;0,IF(COUNTIF(Invoices!AM:AN,A1453)&lt;&gt;0,SUMIF(Invoices!AM:AN,A1453,Invoices!AN:AN)/COUNTIF(Invoices!AM:AN,A1453),0),"Not Available")))))))))))))))</f>
        <v>0.99</v>
      </c>
    </row>
    <row r="1454" spans="1:5" ht="13" x14ac:dyDescent="0.15">
      <c r="A1454" s="6" t="s">
        <v>2721</v>
      </c>
      <c r="C1454" s="6" t="s">
        <v>561</v>
      </c>
      <c r="D1454" s="6" t="s">
        <v>562</v>
      </c>
      <c r="E1454" t="str">
        <f>IF(COUNTIF(Invoices!K:L,A1454)&lt;&gt;0,IF(COUNTIF(Invoices!K:L,A1454)&lt;&gt;0,SUMIF(Invoices!K:L,A1454,Invoices!L:L)/COUNTIF(Invoices!K:L,A1454),0),IF(COUNTIF(Invoices!M:N,A1454)&lt;&gt;0,IF(COUNTIF(Invoices!M:N,A1454)&lt;&gt;0,SUMIF(Invoices!M:N,A1454,Invoices!N:N)/COUNTIF(Invoices!M:N,A1454),0),IF(COUNTIF(Invoices!O:P,A1454)&lt;&gt;0,IF(COUNTIF(Invoices!O:P,A1454)&lt;&gt;0,SUMIF(Invoices!O:P,A1454,Invoices!P:P)/COUNTIF(Invoices!O:P,A1454),0),IF(COUNTIF(Invoices!Q:R,A1454)&lt;&gt;0,IF(COUNTIF(Invoices!Q:R,A1454)&lt;&gt;0,SUMIF(Invoices!Q:R,A1454,Invoices!R:R)/COUNTIF(Invoices!Q:R,A1454),0),IF(COUNTIF(Invoices!S:T,A1454)&lt;&gt;0,IF(COUNTIF(Invoices!S:T,A1454)&lt;&gt;0,SUMIF(Invoices!S:T,A1454,Invoices!T:T)/COUNTIF(Invoices!S:T,A1454),0),IF(COUNTIF(Invoices!U:V,A1454)&lt;&gt;0,IF(COUNTIF(Invoices!U:V,A1454)&lt;&gt;0,SUMIF(Invoices!U:V,A1454,Invoices!V:V)/COUNTIF(Invoices!U:V,A1454),0),IF(COUNTIF(Invoices!W:X,A1454)&lt;&gt;0,IF(COUNTIF(Invoices!W:X,A1454)&lt;&gt;0,SUMIF(Invoices!W:X,A1454,Invoices!X:X)/COUNTIF(Invoices!W:X,A1454),0),IF(COUNTIF(Invoices!Y:Z,A1454)&lt;&gt;0,IF(COUNTIF(Invoices!Y:Z,A1454)&lt;&gt;0,SUMIF(Invoices!Y:Z,A1454,Invoices!Z:Z)/COUNTIF(Invoices!Y:Z,A1454),0),IF(COUNTIF(Invoices!AA:AB,A1454)&lt;&gt;0,IF(COUNTIF(Invoices!AA:AB,A1454)&lt;&gt;0,SUMIF(Invoices!AA:AB,A1454,Invoices!AB:AB)/COUNTIF(Invoices!AA:AB,A1454),0),IF(COUNTIF(Invoices!AC:AD,A1454)&lt;&gt;0,IF(COUNTIF(Invoices!AC:AD,A1454)&lt;&gt;0,SUMIF(Invoices!AC:AD,A1454,Invoices!AD:AD)/COUNTIF(Invoices!AC:AD,A1454),0),IF(COUNTIF(Invoices!AE:AF,A1454)&lt;&gt;0,IF(COUNTIF(Invoices!AE:AF,A1454)&lt;&gt;0,SUMIF(Invoices!AE:AF,A1454,Invoices!AF:AF)/COUNTIF(Invoices!AE:AF,A1454),0),IF(COUNTIF(Invoices!AG:AH,A1454)&lt;&gt;0,IF(COUNTIF(Invoices!AG:AH,A1454)&lt;&gt;0,SUMIF(Invoices!AG:AH,A1454,Invoices!AH:AH)/COUNTIF(Invoices!AG:AH,A1454),0),IF(COUNTIF(Invoices!AI:AJ,A1454)&lt;&gt;0,IF(COUNTIF(Invoices!AI:AJ,A1454)&lt;&gt;0,SUMIF(Invoices!AI:AJ,A1454,Invoices!AJ:AJ)/COUNTIF(Invoices!AI:AJ,A1454),0),IF(COUNTIF(Invoices!AK:AL,A1454)&lt;&gt;0,IF(COUNTIF(Invoices!AK:AL,A1454)&lt;&gt;0,SUMIF(Invoices!AK:AL,A1454,Invoices!AL:AL)/COUNTIF(Invoices!AK:AL,A1454),0),IF(COUNTIF(Invoices!AM:AN,A1454)&lt;&gt;0,IF(COUNTIF(Invoices!AM:AN,A1454)&lt;&gt;0,SUMIF(Invoices!AM:AN,A1454,Invoices!AN:AN)/COUNTIF(Invoices!AM:AN,A1454),0),"Not Available")))))))))))))))</f>
        <v>Not Available</v>
      </c>
    </row>
    <row r="1455" spans="1:5" ht="13" x14ac:dyDescent="0.15">
      <c r="A1455" s="6" t="s">
        <v>2722</v>
      </c>
      <c r="B1455" s="6" t="s">
        <v>2723</v>
      </c>
      <c r="C1455" s="6" t="s">
        <v>1337</v>
      </c>
      <c r="D1455" s="6" t="s">
        <v>1338</v>
      </c>
      <c r="E1455">
        <f ca="1">IF(COUNTIF(Invoices!K:L,A1455)&lt;&gt;0,IF(COUNTIF(Invoices!K:L,A1455)&lt;&gt;0,SUMIF(Invoices!K:L,A1455,Invoices!L:L)/COUNTIF(Invoices!K:L,A1455),0),IF(COUNTIF(Invoices!M:N,A1455)&lt;&gt;0,IF(COUNTIF(Invoices!M:N,A1455)&lt;&gt;0,SUMIF(Invoices!M:N,A1455,Invoices!N:N)/COUNTIF(Invoices!M:N,A1455),0),IF(COUNTIF(Invoices!O:P,A1455)&lt;&gt;0,IF(COUNTIF(Invoices!O:P,A1455)&lt;&gt;0,SUMIF(Invoices!O:P,A1455,Invoices!P:P)/COUNTIF(Invoices!O:P,A1455),0),IF(COUNTIF(Invoices!Q:R,A1455)&lt;&gt;0,IF(COUNTIF(Invoices!Q:R,A1455)&lt;&gt;0,SUMIF(Invoices!Q:R,A1455,Invoices!R:R)/COUNTIF(Invoices!Q:R,A1455),0),IF(COUNTIF(Invoices!S:T,A1455)&lt;&gt;0,IF(COUNTIF(Invoices!S:T,A1455)&lt;&gt;0,SUMIF(Invoices!S:T,A1455,Invoices!T:T)/COUNTIF(Invoices!S:T,A1455),0),IF(COUNTIF(Invoices!U:V,A1455)&lt;&gt;0,IF(COUNTIF(Invoices!U:V,A1455)&lt;&gt;0,SUMIF(Invoices!U:V,A1455,Invoices!V:V)/COUNTIF(Invoices!U:V,A1455),0),IF(COUNTIF(Invoices!W:X,A1455)&lt;&gt;0,IF(COUNTIF(Invoices!W:X,A1455)&lt;&gt;0,SUMIF(Invoices!W:X,A1455,Invoices!X:X)/COUNTIF(Invoices!W:X,A1455),0),IF(COUNTIF(Invoices!Y:Z,A1455)&lt;&gt;0,IF(COUNTIF(Invoices!Y:Z,A1455)&lt;&gt;0,SUMIF(Invoices!Y:Z,A1455,Invoices!Z:Z)/COUNTIF(Invoices!Y:Z,A1455),0),IF(COUNTIF(Invoices!AA:AB,A1455)&lt;&gt;0,IF(COUNTIF(Invoices!AA:AB,A1455)&lt;&gt;0,SUMIF(Invoices!AA:AB,A1455,Invoices!AB:AB)/COUNTIF(Invoices!AA:AB,A1455),0),IF(COUNTIF(Invoices!AC:AD,A1455)&lt;&gt;0,IF(COUNTIF(Invoices!AC:AD,A1455)&lt;&gt;0,SUMIF(Invoices!AC:AD,A1455,Invoices!AD:AD)/COUNTIF(Invoices!AC:AD,A1455),0),IF(COUNTIF(Invoices!AE:AF,A1455)&lt;&gt;0,IF(COUNTIF(Invoices!AE:AF,A1455)&lt;&gt;0,SUMIF(Invoices!AE:AF,A1455,Invoices!AF:AF)/COUNTIF(Invoices!AE:AF,A1455),0),IF(COUNTIF(Invoices!AG:AH,A1455)&lt;&gt;0,IF(COUNTIF(Invoices!AG:AH,A1455)&lt;&gt;0,SUMIF(Invoices!AG:AH,A1455,Invoices!AH:AH)/COUNTIF(Invoices!AG:AH,A1455),0),IF(COUNTIF(Invoices!AI:AJ,A1455)&lt;&gt;0,IF(COUNTIF(Invoices!AI:AJ,A1455)&lt;&gt;0,SUMIF(Invoices!AI:AJ,A1455,Invoices!AJ:AJ)/COUNTIF(Invoices!AI:AJ,A1455),0),IF(COUNTIF(Invoices!AK:AL,A1455)&lt;&gt;0,IF(COUNTIF(Invoices!AK:AL,A1455)&lt;&gt;0,SUMIF(Invoices!AK:AL,A1455,Invoices!AL:AL)/COUNTIF(Invoices!AK:AL,A1455),0),IF(COUNTIF(Invoices!AM:AN,A1455)&lt;&gt;0,IF(COUNTIF(Invoices!AM:AN,A1455)&lt;&gt;0,SUMIF(Invoices!AM:AN,A1455,Invoices!AN:AN)/COUNTIF(Invoices!AM:AN,A1455),0),"Not Available")))))))))))))))</f>
        <v>0.99</v>
      </c>
    </row>
    <row r="1456" spans="1:5" ht="13" x14ac:dyDescent="0.15">
      <c r="A1456" s="6" t="s">
        <v>2724</v>
      </c>
      <c r="B1456" s="6" t="s">
        <v>736</v>
      </c>
      <c r="C1456" s="6" t="s">
        <v>735</v>
      </c>
      <c r="D1456" s="6" t="s">
        <v>736</v>
      </c>
      <c r="E1456" t="str">
        <f>IF(COUNTIF(Invoices!K:L,A1456)&lt;&gt;0,IF(COUNTIF(Invoices!K:L,A1456)&lt;&gt;0,SUMIF(Invoices!K:L,A1456,Invoices!L:L)/COUNTIF(Invoices!K:L,A1456),0),IF(COUNTIF(Invoices!M:N,A1456)&lt;&gt;0,IF(COUNTIF(Invoices!M:N,A1456)&lt;&gt;0,SUMIF(Invoices!M:N,A1456,Invoices!N:N)/COUNTIF(Invoices!M:N,A1456),0),IF(COUNTIF(Invoices!O:P,A1456)&lt;&gt;0,IF(COUNTIF(Invoices!O:P,A1456)&lt;&gt;0,SUMIF(Invoices!O:P,A1456,Invoices!P:P)/COUNTIF(Invoices!O:P,A1456),0),IF(COUNTIF(Invoices!Q:R,A1456)&lt;&gt;0,IF(COUNTIF(Invoices!Q:R,A1456)&lt;&gt;0,SUMIF(Invoices!Q:R,A1456,Invoices!R:R)/COUNTIF(Invoices!Q:R,A1456),0),IF(COUNTIF(Invoices!S:T,A1456)&lt;&gt;0,IF(COUNTIF(Invoices!S:T,A1456)&lt;&gt;0,SUMIF(Invoices!S:T,A1456,Invoices!T:T)/COUNTIF(Invoices!S:T,A1456),0),IF(COUNTIF(Invoices!U:V,A1456)&lt;&gt;0,IF(COUNTIF(Invoices!U:V,A1456)&lt;&gt;0,SUMIF(Invoices!U:V,A1456,Invoices!V:V)/COUNTIF(Invoices!U:V,A1456),0),IF(COUNTIF(Invoices!W:X,A1456)&lt;&gt;0,IF(COUNTIF(Invoices!W:X,A1456)&lt;&gt;0,SUMIF(Invoices!W:X,A1456,Invoices!X:X)/COUNTIF(Invoices!W:X,A1456),0),IF(COUNTIF(Invoices!Y:Z,A1456)&lt;&gt;0,IF(COUNTIF(Invoices!Y:Z,A1456)&lt;&gt;0,SUMIF(Invoices!Y:Z,A1456,Invoices!Z:Z)/COUNTIF(Invoices!Y:Z,A1456),0),IF(COUNTIF(Invoices!AA:AB,A1456)&lt;&gt;0,IF(COUNTIF(Invoices!AA:AB,A1456)&lt;&gt;0,SUMIF(Invoices!AA:AB,A1456,Invoices!AB:AB)/COUNTIF(Invoices!AA:AB,A1456),0),IF(COUNTIF(Invoices!AC:AD,A1456)&lt;&gt;0,IF(COUNTIF(Invoices!AC:AD,A1456)&lt;&gt;0,SUMIF(Invoices!AC:AD,A1456,Invoices!AD:AD)/COUNTIF(Invoices!AC:AD,A1456),0),IF(COUNTIF(Invoices!AE:AF,A1456)&lt;&gt;0,IF(COUNTIF(Invoices!AE:AF,A1456)&lt;&gt;0,SUMIF(Invoices!AE:AF,A1456,Invoices!AF:AF)/COUNTIF(Invoices!AE:AF,A1456),0),IF(COUNTIF(Invoices!AG:AH,A1456)&lt;&gt;0,IF(COUNTIF(Invoices!AG:AH,A1456)&lt;&gt;0,SUMIF(Invoices!AG:AH,A1456,Invoices!AH:AH)/COUNTIF(Invoices!AG:AH,A1456),0),IF(COUNTIF(Invoices!AI:AJ,A1456)&lt;&gt;0,IF(COUNTIF(Invoices!AI:AJ,A1456)&lt;&gt;0,SUMIF(Invoices!AI:AJ,A1456,Invoices!AJ:AJ)/COUNTIF(Invoices!AI:AJ,A1456),0),IF(COUNTIF(Invoices!AK:AL,A1456)&lt;&gt;0,IF(COUNTIF(Invoices!AK:AL,A1456)&lt;&gt;0,SUMIF(Invoices!AK:AL,A1456,Invoices!AL:AL)/COUNTIF(Invoices!AK:AL,A1456),0),IF(COUNTIF(Invoices!AM:AN,A1456)&lt;&gt;0,IF(COUNTIF(Invoices!AM:AN,A1456)&lt;&gt;0,SUMIF(Invoices!AM:AN,A1456,Invoices!AN:AN)/COUNTIF(Invoices!AM:AN,A1456),0),"Not Available")))))))))))))))</f>
        <v>Not Available</v>
      </c>
    </row>
    <row r="1457" spans="1:5" ht="13" x14ac:dyDescent="0.15">
      <c r="A1457" s="6" t="s">
        <v>2725</v>
      </c>
      <c r="B1457" s="6" t="s">
        <v>557</v>
      </c>
      <c r="C1457" s="6" t="s">
        <v>558</v>
      </c>
      <c r="D1457" s="6" t="s">
        <v>559</v>
      </c>
      <c r="E1457" t="str">
        <f>IF(COUNTIF(Invoices!K:L,A1457)&lt;&gt;0,IF(COUNTIF(Invoices!K:L,A1457)&lt;&gt;0,SUMIF(Invoices!K:L,A1457,Invoices!L:L)/COUNTIF(Invoices!K:L,A1457),0),IF(COUNTIF(Invoices!M:N,A1457)&lt;&gt;0,IF(COUNTIF(Invoices!M:N,A1457)&lt;&gt;0,SUMIF(Invoices!M:N,A1457,Invoices!N:N)/COUNTIF(Invoices!M:N,A1457),0),IF(COUNTIF(Invoices!O:P,A1457)&lt;&gt;0,IF(COUNTIF(Invoices!O:P,A1457)&lt;&gt;0,SUMIF(Invoices!O:P,A1457,Invoices!P:P)/COUNTIF(Invoices!O:P,A1457),0),IF(COUNTIF(Invoices!Q:R,A1457)&lt;&gt;0,IF(COUNTIF(Invoices!Q:R,A1457)&lt;&gt;0,SUMIF(Invoices!Q:R,A1457,Invoices!R:R)/COUNTIF(Invoices!Q:R,A1457),0),IF(COUNTIF(Invoices!S:T,A1457)&lt;&gt;0,IF(COUNTIF(Invoices!S:T,A1457)&lt;&gt;0,SUMIF(Invoices!S:T,A1457,Invoices!T:T)/COUNTIF(Invoices!S:T,A1457),0),IF(COUNTIF(Invoices!U:V,A1457)&lt;&gt;0,IF(COUNTIF(Invoices!U:V,A1457)&lt;&gt;0,SUMIF(Invoices!U:V,A1457,Invoices!V:V)/COUNTIF(Invoices!U:V,A1457),0),IF(COUNTIF(Invoices!W:X,A1457)&lt;&gt;0,IF(COUNTIF(Invoices!W:X,A1457)&lt;&gt;0,SUMIF(Invoices!W:X,A1457,Invoices!X:X)/COUNTIF(Invoices!W:X,A1457),0),IF(COUNTIF(Invoices!Y:Z,A1457)&lt;&gt;0,IF(COUNTIF(Invoices!Y:Z,A1457)&lt;&gt;0,SUMIF(Invoices!Y:Z,A1457,Invoices!Z:Z)/COUNTIF(Invoices!Y:Z,A1457),0),IF(COUNTIF(Invoices!AA:AB,A1457)&lt;&gt;0,IF(COUNTIF(Invoices!AA:AB,A1457)&lt;&gt;0,SUMIF(Invoices!AA:AB,A1457,Invoices!AB:AB)/COUNTIF(Invoices!AA:AB,A1457),0),IF(COUNTIF(Invoices!AC:AD,A1457)&lt;&gt;0,IF(COUNTIF(Invoices!AC:AD,A1457)&lt;&gt;0,SUMIF(Invoices!AC:AD,A1457,Invoices!AD:AD)/COUNTIF(Invoices!AC:AD,A1457),0),IF(COUNTIF(Invoices!AE:AF,A1457)&lt;&gt;0,IF(COUNTIF(Invoices!AE:AF,A1457)&lt;&gt;0,SUMIF(Invoices!AE:AF,A1457,Invoices!AF:AF)/COUNTIF(Invoices!AE:AF,A1457),0),IF(COUNTIF(Invoices!AG:AH,A1457)&lt;&gt;0,IF(COUNTIF(Invoices!AG:AH,A1457)&lt;&gt;0,SUMIF(Invoices!AG:AH,A1457,Invoices!AH:AH)/COUNTIF(Invoices!AG:AH,A1457),0),IF(COUNTIF(Invoices!AI:AJ,A1457)&lt;&gt;0,IF(COUNTIF(Invoices!AI:AJ,A1457)&lt;&gt;0,SUMIF(Invoices!AI:AJ,A1457,Invoices!AJ:AJ)/COUNTIF(Invoices!AI:AJ,A1457),0),IF(COUNTIF(Invoices!AK:AL,A1457)&lt;&gt;0,IF(COUNTIF(Invoices!AK:AL,A1457)&lt;&gt;0,SUMIF(Invoices!AK:AL,A1457,Invoices!AL:AL)/COUNTIF(Invoices!AK:AL,A1457),0),IF(COUNTIF(Invoices!AM:AN,A1457)&lt;&gt;0,IF(COUNTIF(Invoices!AM:AN,A1457)&lt;&gt;0,SUMIF(Invoices!AM:AN,A1457,Invoices!AN:AN)/COUNTIF(Invoices!AM:AN,A1457),0),"Not Available")))))))))))))))</f>
        <v>Not Available</v>
      </c>
    </row>
    <row r="1458" spans="1:5" ht="13" x14ac:dyDescent="0.15">
      <c r="A1458" s="6" t="s">
        <v>2726</v>
      </c>
      <c r="B1458" s="6" t="s">
        <v>2727</v>
      </c>
      <c r="C1458" s="6" t="s">
        <v>2071</v>
      </c>
      <c r="D1458" s="6" t="s">
        <v>1071</v>
      </c>
      <c r="E1458">
        <f ca="1">IF(COUNTIF(Invoices!K:L,A1458)&lt;&gt;0,IF(COUNTIF(Invoices!K:L,A1458)&lt;&gt;0,SUMIF(Invoices!K:L,A1458,Invoices!L:L)/COUNTIF(Invoices!K:L,A1458),0),IF(COUNTIF(Invoices!M:N,A1458)&lt;&gt;0,IF(COUNTIF(Invoices!M:N,A1458)&lt;&gt;0,SUMIF(Invoices!M:N,A1458,Invoices!N:N)/COUNTIF(Invoices!M:N,A1458),0),IF(COUNTIF(Invoices!O:P,A1458)&lt;&gt;0,IF(COUNTIF(Invoices!O:P,A1458)&lt;&gt;0,SUMIF(Invoices!O:P,A1458,Invoices!P:P)/COUNTIF(Invoices!O:P,A1458),0),IF(COUNTIF(Invoices!Q:R,A1458)&lt;&gt;0,IF(COUNTIF(Invoices!Q:R,A1458)&lt;&gt;0,SUMIF(Invoices!Q:R,A1458,Invoices!R:R)/COUNTIF(Invoices!Q:R,A1458),0),IF(COUNTIF(Invoices!S:T,A1458)&lt;&gt;0,IF(COUNTIF(Invoices!S:T,A1458)&lt;&gt;0,SUMIF(Invoices!S:T,A1458,Invoices!T:T)/COUNTIF(Invoices!S:T,A1458),0),IF(COUNTIF(Invoices!U:V,A1458)&lt;&gt;0,IF(COUNTIF(Invoices!U:V,A1458)&lt;&gt;0,SUMIF(Invoices!U:V,A1458,Invoices!V:V)/COUNTIF(Invoices!U:V,A1458),0),IF(COUNTIF(Invoices!W:X,A1458)&lt;&gt;0,IF(COUNTIF(Invoices!W:X,A1458)&lt;&gt;0,SUMIF(Invoices!W:X,A1458,Invoices!X:X)/COUNTIF(Invoices!W:X,A1458),0),IF(COUNTIF(Invoices!Y:Z,A1458)&lt;&gt;0,IF(COUNTIF(Invoices!Y:Z,A1458)&lt;&gt;0,SUMIF(Invoices!Y:Z,A1458,Invoices!Z:Z)/COUNTIF(Invoices!Y:Z,A1458),0),IF(COUNTIF(Invoices!AA:AB,A1458)&lt;&gt;0,IF(COUNTIF(Invoices!AA:AB,A1458)&lt;&gt;0,SUMIF(Invoices!AA:AB,A1458,Invoices!AB:AB)/COUNTIF(Invoices!AA:AB,A1458),0),IF(COUNTIF(Invoices!AC:AD,A1458)&lt;&gt;0,IF(COUNTIF(Invoices!AC:AD,A1458)&lt;&gt;0,SUMIF(Invoices!AC:AD,A1458,Invoices!AD:AD)/COUNTIF(Invoices!AC:AD,A1458),0),IF(COUNTIF(Invoices!AE:AF,A1458)&lt;&gt;0,IF(COUNTIF(Invoices!AE:AF,A1458)&lt;&gt;0,SUMIF(Invoices!AE:AF,A1458,Invoices!AF:AF)/COUNTIF(Invoices!AE:AF,A1458),0),IF(COUNTIF(Invoices!AG:AH,A1458)&lt;&gt;0,IF(COUNTIF(Invoices!AG:AH,A1458)&lt;&gt;0,SUMIF(Invoices!AG:AH,A1458,Invoices!AH:AH)/COUNTIF(Invoices!AG:AH,A1458),0),IF(COUNTIF(Invoices!AI:AJ,A1458)&lt;&gt;0,IF(COUNTIF(Invoices!AI:AJ,A1458)&lt;&gt;0,SUMIF(Invoices!AI:AJ,A1458,Invoices!AJ:AJ)/COUNTIF(Invoices!AI:AJ,A1458),0),IF(COUNTIF(Invoices!AK:AL,A1458)&lt;&gt;0,IF(COUNTIF(Invoices!AK:AL,A1458)&lt;&gt;0,SUMIF(Invoices!AK:AL,A1458,Invoices!AL:AL)/COUNTIF(Invoices!AK:AL,A1458),0),IF(COUNTIF(Invoices!AM:AN,A1458)&lt;&gt;0,IF(COUNTIF(Invoices!AM:AN,A1458)&lt;&gt;0,SUMIF(Invoices!AM:AN,A1458,Invoices!AN:AN)/COUNTIF(Invoices!AM:AN,A1458),0),"Not Available")))))))))))))))</f>
        <v>0.99</v>
      </c>
    </row>
    <row r="1459" spans="1:5" ht="13" x14ac:dyDescent="0.15">
      <c r="A1459" s="6" t="s">
        <v>2728</v>
      </c>
      <c r="B1459" s="6" t="s">
        <v>2729</v>
      </c>
      <c r="C1459" s="6" t="s">
        <v>1150</v>
      </c>
      <c r="D1459" s="6" t="s">
        <v>1151</v>
      </c>
      <c r="E1459">
        <f ca="1">IF(COUNTIF(Invoices!K:L,A1459)&lt;&gt;0,IF(COUNTIF(Invoices!K:L,A1459)&lt;&gt;0,SUMIF(Invoices!K:L,A1459,Invoices!L:L)/COUNTIF(Invoices!K:L,A1459),0),IF(COUNTIF(Invoices!M:N,A1459)&lt;&gt;0,IF(COUNTIF(Invoices!M:N,A1459)&lt;&gt;0,SUMIF(Invoices!M:N,A1459,Invoices!N:N)/COUNTIF(Invoices!M:N,A1459),0),IF(COUNTIF(Invoices!O:P,A1459)&lt;&gt;0,IF(COUNTIF(Invoices!O:P,A1459)&lt;&gt;0,SUMIF(Invoices!O:P,A1459,Invoices!P:P)/COUNTIF(Invoices!O:P,A1459),0),IF(COUNTIF(Invoices!Q:R,A1459)&lt;&gt;0,IF(COUNTIF(Invoices!Q:R,A1459)&lt;&gt;0,SUMIF(Invoices!Q:R,A1459,Invoices!R:R)/COUNTIF(Invoices!Q:R,A1459),0),IF(COUNTIF(Invoices!S:T,A1459)&lt;&gt;0,IF(COUNTIF(Invoices!S:T,A1459)&lt;&gt;0,SUMIF(Invoices!S:T,A1459,Invoices!T:T)/COUNTIF(Invoices!S:T,A1459),0),IF(COUNTIF(Invoices!U:V,A1459)&lt;&gt;0,IF(COUNTIF(Invoices!U:V,A1459)&lt;&gt;0,SUMIF(Invoices!U:V,A1459,Invoices!V:V)/COUNTIF(Invoices!U:V,A1459),0),IF(COUNTIF(Invoices!W:X,A1459)&lt;&gt;0,IF(COUNTIF(Invoices!W:X,A1459)&lt;&gt;0,SUMIF(Invoices!W:X,A1459,Invoices!X:X)/COUNTIF(Invoices!W:X,A1459),0),IF(COUNTIF(Invoices!Y:Z,A1459)&lt;&gt;0,IF(COUNTIF(Invoices!Y:Z,A1459)&lt;&gt;0,SUMIF(Invoices!Y:Z,A1459,Invoices!Z:Z)/COUNTIF(Invoices!Y:Z,A1459),0),IF(COUNTIF(Invoices!AA:AB,A1459)&lt;&gt;0,IF(COUNTIF(Invoices!AA:AB,A1459)&lt;&gt;0,SUMIF(Invoices!AA:AB,A1459,Invoices!AB:AB)/COUNTIF(Invoices!AA:AB,A1459),0),IF(COUNTIF(Invoices!AC:AD,A1459)&lt;&gt;0,IF(COUNTIF(Invoices!AC:AD,A1459)&lt;&gt;0,SUMIF(Invoices!AC:AD,A1459,Invoices!AD:AD)/COUNTIF(Invoices!AC:AD,A1459),0),IF(COUNTIF(Invoices!AE:AF,A1459)&lt;&gt;0,IF(COUNTIF(Invoices!AE:AF,A1459)&lt;&gt;0,SUMIF(Invoices!AE:AF,A1459,Invoices!AF:AF)/COUNTIF(Invoices!AE:AF,A1459),0),IF(COUNTIF(Invoices!AG:AH,A1459)&lt;&gt;0,IF(COUNTIF(Invoices!AG:AH,A1459)&lt;&gt;0,SUMIF(Invoices!AG:AH,A1459,Invoices!AH:AH)/COUNTIF(Invoices!AG:AH,A1459),0),IF(COUNTIF(Invoices!AI:AJ,A1459)&lt;&gt;0,IF(COUNTIF(Invoices!AI:AJ,A1459)&lt;&gt;0,SUMIF(Invoices!AI:AJ,A1459,Invoices!AJ:AJ)/COUNTIF(Invoices!AI:AJ,A1459),0),IF(COUNTIF(Invoices!AK:AL,A1459)&lt;&gt;0,IF(COUNTIF(Invoices!AK:AL,A1459)&lt;&gt;0,SUMIF(Invoices!AK:AL,A1459,Invoices!AL:AL)/COUNTIF(Invoices!AK:AL,A1459),0),IF(COUNTIF(Invoices!AM:AN,A1459)&lt;&gt;0,IF(COUNTIF(Invoices!AM:AN,A1459)&lt;&gt;0,SUMIF(Invoices!AM:AN,A1459,Invoices!AN:AN)/COUNTIF(Invoices!AM:AN,A1459),0),"Not Available")))))))))))))))</f>
        <v>0.99</v>
      </c>
    </row>
    <row r="1460" spans="1:5" ht="13" x14ac:dyDescent="0.15">
      <c r="A1460" s="6" t="s">
        <v>2730</v>
      </c>
      <c r="B1460" s="6" t="s">
        <v>2731</v>
      </c>
      <c r="C1460" s="6" t="s">
        <v>792</v>
      </c>
      <c r="D1460" s="6" t="s">
        <v>793</v>
      </c>
      <c r="E1460" t="str">
        <f>IF(COUNTIF(Invoices!K:L,A1460)&lt;&gt;0,IF(COUNTIF(Invoices!K:L,A1460)&lt;&gt;0,SUMIF(Invoices!K:L,A1460,Invoices!L:L)/COUNTIF(Invoices!K:L,A1460),0),IF(COUNTIF(Invoices!M:N,A1460)&lt;&gt;0,IF(COUNTIF(Invoices!M:N,A1460)&lt;&gt;0,SUMIF(Invoices!M:N,A1460,Invoices!N:N)/COUNTIF(Invoices!M:N,A1460),0),IF(COUNTIF(Invoices!O:P,A1460)&lt;&gt;0,IF(COUNTIF(Invoices!O:P,A1460)&lt;&gt;0,SUMIF(Invoices!O:P,A1460,Invoices!P:P)/COUNTIF(Invoices!O:P,A1460),0),IF(COUNTIF(Invoices!Q:R,A1460)&lt;&gt;0,IF(COUNTIF(Invoices!Q:R,A1460)&lt;&gt;0,SUMIF(Invoices!Q:R,A1460,Invoices!R:R)/COUNTIF(Invoices!Q:R,A1460),0),IF(COUNTIF(Invoices!S:T,A1460)&lt;&gt;0,IF(COUNTIF(Invoices!S:T,A1460)&lt;&gt;0,SUMIF(Invoices!S:T,A1460,Invoices!T:T)/COUNTIF(Invoices!S:T,A1460),0),IF(COUNTIF(Invoices!U:V,A1460)&lt;&gt;0,IF(COUNTIF(Invoices!U:V,A1460)&lt;&gt;0,SUMIF(Invoices!U:V,A1460,Invoices!V:V)/COUNTIF(Invoices!U:V,A1460),0),IF(COUNTIF(Invoices!W:X,A1460)&lt;&gt;0,IF(COUNTIF(Invoices!W:X,A1460)&lt;&gt;0,SUMIF(Invoices!W:X,A1460,Invoices!X:X)/COUNTIF(Invoices!W:X,A1460),0),IF(COUNTIF(Invoices!Y:Z,A1460)&lt;&gt;0,IF(COUNTIF(Invoices!Y:Z,A1460)&lt;&gt;0,SUMIF(Invoices!Y:Z,A1460,Invoices!Z:Z)/COUNTIF(Invoices!Y:Z,A1460),0),IF(COUNTIF(Invoices!AA:AB,A1460)&lt;&gt;0,IF(COUNTIF(Invoices!AA:AB,A1460)&lt;&gt;0,SUMIF(Invoices!AA:AB,A1460,Invoices!AB:AB)/COUNTIF(Invoices!AA:AB,A1460),0),IF(COUNTIF(Invoices!AC:AD,A1460)&lt;&gt;0,IF(COUNTIF(Invoices!AC:AD,A1460)&lt;&gt;0,SUMIF(Invoices!AC:AD,A1460,Invoices!AD:AD)/COUNTIF(Invoices!AC:AD,A1460),0),IF(COUNTIF(Invoices!AE:AF,A1460)&lt;&gt;0,IF(COUNTIF(Invoices!AE:AF,A1460)&lt;&gt;0,SUMIF(Invoices!AE:AF,A1460,Invoices!AF:AF)/COUNTIF(Invoices!AE:AF,A1460),0),IF(COUNTIF(Invoices!AG:AH,A1460)&lt;&gt;0,IF(COUNTIF(Invoices!AG:AH,A1460)&lt;&gt;0,SUMIF(Invoices!AG:AH,A1460,Invoices!AH:AH)/COUNTIF(Invoices!AG:AH,A1460),0),IF(COUNTIF(Invoices!AI:AJ,A1460)&lt;&gt;0,IF(COUNTIF(Invoices!AI:AJ,A1460)&lt;&gt;0,SUMIF(Invoices!AI:AJ,A1460,Invoices!AJ:AJ)/COUNTIF(Invoices!AI:AJ,A1460),0),IF(COUNTIF(Invoices!AK:AL,A1460)&lt;&gt;0,IF(COUNTIF(Invoices!AK:AL,A1460)&lt;&gt;0,SUMIF(Invoices!AK:AL,A1460,Invoices!AL:AL)/COUNTIF(Invoices!AK:AL,A1460),0),IF(COUNTIF(Invoices!AM:AN,A1460)&lt;&gt;0,IF(COUNTIF(Invoices!AM:AN,A1460)&lt;&gt;0,SUMIF(Invoices!AM:AN,A1460,Invoices!AN:AN)/COUNTIF(Invoices!AM:AN,A1460),0),"Not Available")))))))))))))))</f>
        <v>Not Available</v>
      </c>
    </row>
    <row r="1461" spans="1:5" ht="13" x14ac:dyDescent="0.15">
      <c r="A1461" s="6" t="s">
        <v>2732</v>
      </c>
      <c r="B1461" s="6" t="s">
        <v>2733</v>
      </c>
      <c r="C1461" s="6" t="s">
        <v>713</v>
      </c>
      <c r="D1461" s="6" t="s">
        <v>714</v>
      </c>
      <c r="E1461">
        <f ca="1">IF(COUNTIF(Invoices!K:L,A1461)&lt;&gt;0,IF(COUNTIF(Invoices!K:L,A1461)&lt;&gt;0,SUMIF(Invoices!K:L,A1461,Invoices!L:L)/COUNTIF(Invoices!K:L,A1461),0),IF(COUNTIF(Invoices!M:N,A1461)&lt;&gt;0,IF(COUNTIF(Invoices!M:N,A1461)&lt;&gt;0,SUMIF(Invoices!M:N,A1461,Invoices!N:N)/COUNTIF(Invoices!M:N,A1461),0),IF(COUNTIF(Invoices!O:P,A1461)&lt;&gt;0,IF(COUNTIF(Invoices!O:P,A1461)&lt;&gt;0,SUMIF(Invoices!O:P,A1461,Invoices!P:P)/COUNTIF(Invoices!O:P,A1461),0),IF(COUNTIF(Invoices!Q:R,A1461)&lt;&gt;0,IF(COUNTIF(Invoices!Q:R,A1461)&lt;&gt;0,SUMIF(Invoices!Q:R,A1461,Invoices!R:R)/COUNTIF(Invoices!Q:R,A1461),0),IF(COUNTIF(Invoices!S:T,A1461)&lt;&gt;0,IF(COUNTIF(Invoices!S:T,A1461)&lt;&gt;0,SUMIF(Invoices!S:T,A1461,Invoices!T:T)/COUNTIF(Invoices!S:T,A1461),0),IF(COUNTIF(Invoices!U:V,A1461)&lt;&gt;0,IF(COUNTIF(Invoices!U:V,A1461)&lt;&gt;0,SUMIF(Invoices!U:V,A1461,Invoices!V:V)/COUNTIF(Invoices!U:V,A1461),0),IF(COUNTIF(Invoices!W:X,A1461)&lt;&gt;0,IF(COUNTIF(Invoices!W:X,A1461)&lt;&gt;0,SUMIF(Invoices!W:X,A1461,Invoices!X:X)/COUNTIF(Invoices!W:X,A1461),0),IF(COUNTIF(Invoices!Y:Z,A1461)&lt;&gt;0,IF(COUNTIF(Invoices!Y:Z,A1461)&lt;&gt;0,SUMIF(Invoices!Y:Z,A1461,Invoices!Z:Z)/COUNTIF(Invoices!Y:Z,A1461),0),IF(COUNTIF(Invoices!AA:AB,A1461)&lt;&gt;0,IF(COUNTIF(Invoices!AA:AB,A1461)&lt;&gt;0,SUMIF(Invoices!AA:AB,A1461,Invoices!AB:AB)/COUNTIF(Invoices!AA:AB,A1461),0),IF(COUNTIF(Invoices!AC:AD,A1461)&lt;&gt;0,IF(COUNTIF(Invoices!AC:AD,A1461)&lt;&gt;0,SUMIF(Invoices!AC:AD,A1461,Invoices!AD:AD)/COUNTIF(Invoices!AC:AD,A1461),0),IF(COUNTIF(Invoices!AE:AF,A1461)&lt;&gt;0,IF(COUNTIF(Invoices!AE:AF,A1461)&lt;&gt;0,SUMIF(Invoices!AE:AF,A1461,Invoices!AF:AF)/COUNTIF(Invoices!AE:AF,A1461),0),IF(COUNTIF(Invoices!AG:AH,A1461)&lt;&gt;0,IF(COUNTIF(Invoices!AG:AH,A1461)&lt;&gt;0,SUMIF(Invoices!AG:AH,A1461,Invoices!AH:AH)/COUNTIF(Invoices!AG:AH,A1461),0),IF(COUNTIF(Invoices!AI:AJ,A1461)&lt;&gt;0,IF(COUNTIF(Invoices!AI:AJ,A1461)&lt;&gt;0,SUMIF(Invoices!AI:AJ,A1461,Invoices!AJ:AJ)/COUNTIF(Invoices!AI:AJ,A1461),0),IF(COUNTIF(Invoices!AK:AL,A1461)&lt;&gt;0,IF(COUNTIF(Invoices!AK:AL,A1461)&lt;&gt;0,SUMIF(Invoices!AK:AL,A1461,Invoices!AL:AL)/COUNTIF(Invoices!AK:AL,A1461),0),IF(COUNTIF(Invoices!AM:AN,A1461)&lt;&gt;0,IF(COUNTIF(Invoices!AM:AN,A1461)&lt;&gt;0,SUMIF(Invoices!AM:AN,A1461,Invoices!AN:AN)/COUNTIF(Invoices!AM:AN,A1461),0),"Not Available")))))))))))))))</f>
        <v>0.99</v>
      </c>
    </row>
    <row r="1462" spans="1:5" ht="13" x14ac:dyDescent="0.15">
      <c r="A1462" s="6" t="s">
        <v>2734</v>
      </c>
      <c r="B1462" s="6" t="s">
        <v>2735</v>
      </c>
      <c r="C1462" s="6" t="s">
        <v>1628</v>
      </c>
      <c r="D1462" s="6" t="s">
        <v>1629</v>
      </c>
      <c r="E1462">
        <f ca="1">IF(COUNTIF(Invoices!K:L,A1462)&lt;&gt;0,IF(COUNTIF(Invoices!K:L,A1462)&lt;&gt;0,SUMIF(Invoices!K:L,A1462,Invoices!L:L)/COUNTIF(Invoices!K:L,A1462),0),IF(COUNTIF(Invoices!M:N,A1462)&lt;&gt;0,IF(COUNTIF(Invoices!M:N,A1462)&lt;&gt;0,SUMIF(Invoices!M:N,A1462,Invoices!N:N)/COUNTIF(Invoices!M:N,A1462),0),IF(COUNTIF(Invoices!O:P,A1462)&lt;&gt;0,IF(COUNTIF(Invoices!O:P,A1462)&lt;&gt;0,SUMIF(Invoices!O:P,A1462,Invoices!P:P)/COUNTIF(Invoices!O:P,A1462),0),IF(COUNTIF(Invoices!Q:R,A1462)&lt;&gt;0,IF(COUNTIF(Invoices!Q:R,A1462)&lt;&gt;0,SUMIF(Invoices!Q:R,A1462,Invoices!R:R)/COUNTIF(Invoices!Q:R,A1462),0),IF(COUNTIF(Invoices!S:T,A1462)&lt;&gt;0,IF(COUNTIF(Invoices!S:T,A1462)&lt;&gt;0,SUMIF(Invoices!S:T,A1462,Invoices!T:T)/COUNTIF(Invoices!S:T,A1462),0),IF(COUNTIF(Invoices!U:V,A1462)&lt;&gt;0,IF(COUNTIF(Invoices!U:V,A1462)&lt;&gt;0,SUMIF(Invoices!U:V,A1462,Invoices!V:V)/COUNTIF(Invoices!U:V,A1462),0),IF(COUNTIF(Invoices!W:X,A1462)&lt;&gt;0,IF(COUNTIF(Invoices!W:X,A1462)&lt;&gt;0,SUMIF(Invoices!W:X,A1462,Invoices!X:X)/COUNTIF(Invoices!W:X,A1462),0),IF(COUNTIF(Invoices!Y:Z,A1462)&lt;&gt;0,IF(COUNTIF(Invoices!Y:Z,A1462)&lt;&gt;0,SUMIF(Invoices!Y:Z,A1462,Invoices!Z:Z)/COUNTIF(Invoices!Y:Z,A1462),0),IF(COUNTIF(Invoices!AA:AB,A1462)&lt;&gt;0,IF(COUNTIF(Invoices!AA:AB,A1462)&lt;&gt;0,SUMIF(Invoices!AA:AB,A1462,Invoices!AB:AB)/COUNTIF(Invoices!AA:AB,A1462),0),IF(COUNTIF(Invoices!AC:AD,A1462)&lt;&gt;0,IF(COUNTIF(Invoices!AC:AD,A1462)&lt;&gt;0,SUMIF(Invoices!AC:AD,A1462,Invoices!AD:AD)/COUNTIF(Invoices!AC:AD,A1462),0),IF(COUNTIF(Invoices!AE:AF,A1462)&lt;&gt;0,IF(COUNTIF(Invoices!AE:AF,A1462)&lt;&gt;0,SUMIF(Invoices!AE:AF,A1462,Invoices!AF:AF)/COUNTIF(Invoices!AE:AF,A1462),0),IF(COUNTIF(Invoices!AG:AH,A1462)&lt;&gt;0,IF(COUNTIF(Invoices!AG:AH,A1462)&lt;&gt;0,SUMIF(Invoices!AG:AH,A1462,Invoices!AH:AH)/COUNTIF(Invoices!AG:AH,A1462),0),IF(COUNTIF(Invoices!AI:AJ,A1462)&lt;&gt;0,IF(COUNTIF(Invoices!AI:AJ,A1462)&lt;&gt;0,SUMIF(Invoices!AI:AJ,A1462,Invoices!AJ:AJ)/COUNTIF(Invoices!AI:AJ,A1462),0),IF(COUNTIF(Invoices!AK:AL,A1462)&lt;&gt;0,IF(COUNTIF(Invoices!AK:AL,A1462)&lt;&gt;0,SUMIF(Invoices!AK:AL,A1462,Invoices!AL:AL)/COUNTIF(Invoices!AK:AL,A1462),0),IF(COUNTIF(Invoices!AM:AN,A1462)&lt;&gt;0,IF(COUNTIF(Invoices!AM:AN,A1462)&lt;&gt;0,SUMIF(Invoices!AM:AN,A1462,Invoices!AN:AN)/COUNTIF(Invoices!AM:AN,A1462),0),"Not Available")))))))))))))))</f>
        <v>0.99</v>
      </c>
    </row>
    <row r="1463" spans="1:5" ht="13" x14ac:dyDescent="0.15">
      <c r="A1463" s="6" t="s">
        <v>2736</v>
      </c>
      <c r="C1463" s="6" t="s">
        <v>1205</v>
      </c>
      <c r="D1463" s="6" t="s">
        <v>1206</v>
      </c>
      <c r="E1463">
        <f ca="1">IF(COUNTIF(Invoices!K:L,A1463)&lt;&gt;0,IF(COUNTIF(Invoices!K:L,A1463)&lt;&gt;0,SUMIF(Invoices!K:L,A1463,Invoices!L:L)/COUNTIF(Invoices!K:L,A1463),0),IF(COUNTIF(Invoices!M:N,A1463)&lt;&gt;0,IF(COUNTIF(Invoices!M:N,A1463)&lt;&gt;0,SUMIF(Invoices!M:N,A1463,Invoices!N:N)/COUNTIF(Invoices!M:N,A1463),0),IF(COUNTIF(Invoices!O:P,A1463)&lt;&gt;0,IF(COUNTIF(Invoices!O:P,A1463)&lt;&gt;0,SUMIF(Invoices!O:P,A1463,Invoices!P:P)/COUNTIF(Invoices!O:P,A1463),0),IF(COUNTIF(Invoices!Q:R,A1463)&lt;&gt;0,IF(COUNTIF(Invoices!Q:R,A1463)&lt;&gt;0,SUMIF(Invoices!Q:R,A1463,Invoices!R:R)/COUNTIF(Invoices!Q:R,A1463),0),IF(COUNTIF(Invoices!S:T,A1463)&lt;&gt;0,IF(COUNTIF(Invoices!S:T,A1463)&lt;&gt;0,SUMIF(Invoices!S:T,A1463,Invoices!T:T)/COUNTIF(Invoices!S:T,A1463),0),IF(COUNTIF(Invoices!U:V,A1463)&lt;&gt;0,IF(COUNTIF(Invoices!U:V,A1463)&lt;&gt;0,SUMIF(Invoices!U:V,A1463,Invoices!V:V)/COUNTIF(Invoices!U:V,A1463),0),IF(COUNTIF(Invoices!W:X,A1463)&lt;&gt;0,IF(COUNTIF(Invoices!W:X,A1463)&lt;&gt;0,SUMIF(Invoices!W:X,A1463,Invoices!X:X)/COUNTIF(Invoices!W:X,A1463),0),IF(COUNTIF(Invoices!Y:Z,A1463)&lt;&gt;0,IF(COUNTIF(Invoices!Y:Z,A1463)&lt;&gt;0,SUMIF(Invoices!Y:Z,A1463,Invoices!Z:Z)/COUNTIF(Invoices!Y:Z,A1463),0),IF(COUNTIF(Invoices!AA:AB,A1463)&lt;&gt;0,IF(COUNTIF(Invoices!AA:AB,A1463)&lt;&gt;0,SUMIF(Invoices!AA:AB,A1463,Invoices!AB:AB)/COUNTIF(Invoices!AA:AB,A1463),0),IF(COUNTIF(Invoices!AC:AD,A1463)&lt;&gt;0,IF(COUNTIF(Invoices!AC:AD,A1463)&lt;&gt;0,SUMIF(Invoices!AC:AD,A1463,Invoices!AD:AD)/COUNTIF(Invoices!AC:AD,A1463),0),IF(COUNTIF(Invoices!AE:AF,A1463)&lt;&gt;0,IF(COUNTIF(Invoices!AE:AF,A1463)&lt;&gt;0,SUMIF(Invoices!AE:AF,A1463,Invoices!AF:AF)/COUNTIF(Invoices!AE:AF,A1463),0),IF(COUNTIF(Invoices!AG:AH,A1463)&lt;&gt;0,IF(COUNTIF(Invoices!AG:AH,A1463)&lt;&gt;0,SUMIF(Invoices!AG:AH,A1463,Invoices!AH:AH)/COUNTIF(Invoices!AG:AH,A1463),0),IF(COUNTIF(Invoices!AI:AJ,A1463)&lt;&gt;0,IF(COUNTIF(Invoices!AI:AJ,A1463)&lt;&gt;0,SUMIF(Invoices!AI:AJ,A1463,Invoices!AJ:AJ)/COUNTIF(Invoices!AI:AJ,A1463),0),IF(COUNTIF(Invoices!AK:AL,A1463)&lt;&gt;0,IF(COUNTIF(Invoices!AK:AL,A1463)&lt;&gt;0,SUMIF(Invoices!AK:AL,A1463,Invoices!AL:AL)/COUNTIF(Invoices!AK:AL,A1463),0),IF(COUNTIF(Invoices!AM:AN,A1463)&lt;&gt;0,IF(COUNTIF(Invoices!AM:AN,A1463)&lt;&gt;0,SUMIF(Invoices!AM:AN,A1463,Invoices!AN:AN)/COUNTIF(Invoices!AM:AN,A1463),0),"Not Available")))))))))))))))</f>
        <v>0.99</v>
      </c>
    </row>
    <row r="1464" spans="1:5" ht="13" x14ac:dyDescent="0.15">
      <c r="A1464" s="6" t="s">
        <v>2737</v>
      </c>
      <c r="B1464" s="6" t="s">
        <v>942</v>
      </c>
      <c r="C1464" s="6" t="s">
        <v>1087</v>
      </c>
      <c r="D1464" s="6" t="s">
        <v>522</v>
      </c>
      <c r="E1464" t="str">
        <f>IF(COUNTIF(Invoices!K:L,A1464)&lt;&gt;0,IF(COUNTIF(Invoices!K:L,A1464)&lt;&gt;0,SUMIF(Invoices!K:L,A1464,Invoices!L:L)/COUNTIF(Invoices!K:L,A1464),0),IF(COUNTIF(Invoices!M:N,A1464)&lt;&gt;0,IF(COUNTIF(Invoices!M:N,A1464)&lt;&gt;0,SUMIF(Invoices!M:N,A1464,Invoices!N:N)/COUNTIF(Invoices!M:N,A1464),0),IF(COUNTIF(Invoices!O:P,A1464)&lt;&gt;0,IF(COUNTIF(Invoices!O:P,A1464)&lt;&gt;0,SUMIF(Invoices!O:P,A1464,Invoices!P:P)/COUNTIF(Invoices!O:P,A1464),0),IF(COUNTIF(Invoices!Q:R,A1464)&lt;&gt;0,IF(COUNTIF(Invoices!Q:R,A1464)&lt;&gt;0,SUMIF(Invoices!Q:R,A1464,Invoices!R:R)/COUNTIF(Invoices!Q:R,A1464),0),IF(COUNTIF(Invoices!S:T,A1464)&lt;&gt;0,IF(COUNTIF(Invoices!S:T,A1464)&lt;&gt;0,SUMIF(Invoices!S:T,A1464,Invoices!T:T)/COUNTIF(Invoices!S:T,A1464),0),IF(COUNTIF(Invoices!U:V,A1464)&lt;&gt;0,IF(COUNTIF(Invoices!U:V,A1464)&lt;&gt;0,SUMIF(Invoices!U:V,A1464,Invoices!V:V)/COUNTIF(Invoices!U:V,A1464),0),IF(COUNTIF(Invoices!W:X,A1464)&lt;&gt;0,IF(COUNTIF(Invoices!W:X,A1464)&lt;&gt;0,SUMIF(Invoices!W:X,A1464,Invoices!X:X)/COUNTIF(Invoices!W:X,A1464),0),IF(COUNTIF(Invoices!Y:Z,A1464)&lt;&gt;0,IF(COUNTIF(Invoices!Y:Z,A1464)&lt;&gt;0,SUMIF(Invoices!Y:Z,A1464,Invoices!Z:Z)/COUNTIF(Invoices!Y:Z,A1464),0),IF(COUNTIF(Invoices!AA:AB,A1464)&lt;&gt;0,IF(COUNTIF(Invoices!AA:AB,A1464)&lt;&gt;0,SUMIF(Invoices!AA:AB,A1464,Invoices!AB:AB)/COUNTIF(Invoices!AA:AB,A1464),0),IF(COUNTIF(Invoices!AC:AD,A1464)&lt;&gt;0,IF(COUNTIF(Invoices!AC:AD,A1464)&lt;&gt;0,SUMIF(Invoices!AC:AD,A1464,Invoices!AD:AD)/COUNTIF(Invoices!AC:AD,A1464),0),IF(COUNTIF(Invoices!AE:AF,A1464)&lt;&gt;0,IF(COUNTIF(Invoices!AE:AF,A1464)&lt;&gt;0,SUMIF(Invoices!AE:AF,A1464,Invoices!AF:AF)/COUNTIF(Invoices!AE:AF,A1464),0),IF(COUNTIF(Invoices!AG:AH,A1464)&lt;&gt;0,IF(COUNTIF(Invoices!AG:AH,A1464)&lt;&gt;0,SUMIF(Invoices!AG:AH,A1464,Invoices!AH:AH)/COUNTIF(Invoices!AG:AH,A1464),0),IF(COUNTIF(Invoices!AI:AJ,A1464)&lt;&gt;0,IF(COUNTIF(Invoices!AI:AJ,A1464)&lt;&gt;0,SUMIF(Invoices!AI:AJ,A1464,Invoices!AJ:AJ)/COUNTIF(Invoices!AI:AJ,A1464),0),IF(COUNTIF(Invoices!AK:AL,A1464)&lt;&gt;0,IF(COUNTIF(Invoices!AK:AL,A1464)&lt;&gt;0,SUMIF(Invoices!AK:AL,A1464,Invoices!AL:AL)/COUNTIF(Invoices!AK:AL,A1464),0),IF(COUNTIF(Invoices!AM:AN,A1464)&lt;&gt;0,IF(COUNTIF(Invoices!AM:AN,A1464)&lt;&gt;0,SUMIF(Invoices!AM:AN,A1464,Invoices!AN:AN)/COUNTIF(Invoices!AM:AN,A1464),0),"Not Available")))))))))))))))</f>
        <v>Not Available</v>
      </c>
    </row>
    <row r="1465" spans="1:5" ht="13" x14ac:dyDescent="0.15">
      <c r="A1465" s="6" t="s">
        <v>2738</v>
      </c>
      <c r="B1465" s="6" t="s">
        <v>557</v>
      </c>
      <c r="C1465" s="6" t="s">
        <v>558</v>
      </c>
      <c r="D1465" s="6" t="s">
        <v>559</v>
      </c>
      <c r="E1465">
        <f ca="1">IF(COUNTIF(Invoices!K:L,A1465)&lt;&gt;0,IF(COUNTIF(Invoices!K:L,A1465)&lt;&gt;0,SUMIF(Invoices!K:L,A1465,Invoices!L:L)/COUNTIF(Invoices!K:L,A1465),0),IF(COUNTIF(Invoices!M:N,A1465)&lt;&gt;0,IF(COUNTIF(Invoices!M:N,A1465)&lt;&gt;0,SUMIF(Invoices!M:N,A1465,Invoices!N:N)/COUNTIF(Invoices!M:N,A1465),0),IF(COUNTIF(Invoices!O:P,A1465)&lt;&gt;0,IF(COUNTIF(Invoices!O:P,A1465)&lt;&gt;0,SUMIF(Invoices!O:P,A1465,Invoices!P:P)/COUNTIF(Invoices!O:P,A1465),0),IF(COUNTIF(Invoices!Q:R,A1465)&lt;&gt;0,IF(COUNTIF(Invoices!Q:R,A1465)&lt;&gt;0,SUMIF(Invoices!Q:R,A1465,Invoices!R:R)/COUNTIF(Invoices!Q:R,A1465),0),IF(COUNTIF(Invoices!S:T,A1465)&lt;&gt;0,IF(COUNTIF(Invoices!S:T,A1465)&lt;&gt;0,SUMIF(Invoices!S:T,A1465,Invoices!T:T)/COUNTIF(Invoices!S:T,A1465),0),IF(COUNTIF(Invoices!U:V,A1465)&lt;&gt;0,IF(COUNTIF(Invoices!U:V,A1465)&lt;&gt;0,SUMIF(Invoices!U:V,A1465,Invoices!V:V)/COUNTIF(Invoices!U:V,A1465),0),IF(COUNTIF(Invoices!W:X,A1465)&lt;&gt;0,IF(COUNTIF(Invoices!W:X,A1465)&lt;&gt;0,SUMIF(Invoices!W:X,A1465,Invoices!X:X)/COUNTIF(Invoices!W:X,A1465),0),IF(COUNTIF(Invoices!Y:Z,A1465)&lt;&gt;0,IF(COUNTIF(Invoices!Y:Z,A1465)&lt;&gt;0,SUMIF(Invoices!Y:Z,A1465,Invoices!Z:Z)/COUNTIF(Invoices!Y:Z,A1465),0),IF(COUNTIF(Invoices!AA:AB,A1465)&lt;&gt;0,IF(COUNTIF(Invoices!AA:AB,A1465)&lt;&gt;0,SUMIF(Invoices!AA:AB,A1465,Invoices!AB:AB)/COUNTIF(Invoices!AA:AB,A1465),0),IF(COUNTIF(Invoices!AC:AD,A1465)&lt;&gt;0,IF(COUNTIF(Invoices!AC:AD,A1465)&lt;&gt;0,SUMIF(Invoices!AC:AD,A1465,Invoices!AD:AD)/COUNTIF(Invoices!AC:AD,A1465),0),IF(COUNTIF(Invoices!AE:AF,A1465)&lt;&gt;0,IF(COUNTIF(Invoices!AE:AF,A1465)&lt;&gt;0,SUMIF(Invoices!AE:AF,A1465,Invoices!AF:AF)/COUNTIF(Invoices!AE:AF,A1465),0),IF(COUNTIF(Invoices!AG:AH,A1465)&lt;&gt;0,IF(COUNTIF(Invoices!AG:AH,A1465)&lt;&gt;0,SUMIF(Invoices!AG:AH,A1465,Invoices!AH:AH)/COUNTIF(Invoices!AG:AH,A1465),0),IF(COUNTIF(Invoices!AI:AJ,A1465)&lt;&gt;0,IF(COUNTIF(Invoices!AI:AJ,A1465)&lt;&gt;0,SUMIF(Invoices!AI:AJ,A1465,Invoices!AJ:AJ)/COUNTIF(Invoices!AI:AJ,A1465),0),IF(COUNTIF(Invoices!AK:AL,A1465)&lt;&gt;0,IF(COUNTIF(Invoices!AK:AL,A1465)&lt;&gt;0,SUMIF(Invoices!AK:AL,A1465,Invoices!AL:AL)/COUNTIF(Invoices!AK:AL,A1465),0),IF(COUNTIF(Invoices!AM:AN,A1465)&lt;&gt;0,IF(COUNTIF(Invoices!AM:AN,A1465)&lt;&gt;0,SUMIF(Invoices!AM:AN,A1465,Invoices!AN:AN)/COUNTIF(Invoices!AM:AN,A1465),0),"Not Available")))))))))))))))</f>
        <v>0.99</v>
      </c>
    </row>
    <row r="1466" spans="1:5" ht="13" x14ac:dyDescent="0.15">
      <c r="A1466" s="6" t="s">
        <v>2739</v>
      </c>
      <c r="B1466" s="6" t="s">
        <v>900</v>
      </c>
      <c r="C1466" s="6" t="s">
        <v>901</v>
      </c>
      <c r="D1466" s="6" t="s">
        <v>714</v>
      </c>
      <c r="E1466">
        <f ca="1">IF(COUNTIF(Invoices!K:L,A1466)&lt;&gt;0,IF(COUNTIF(Invoices!K:L,A1466)&lt;&gt;0,SUMIF(Invoices!K:L,A1466,Invoices!L:L)/COUNTIF(Invoices!K:L,A1466),0),IF(COUNTIF(Invoices!M:N,A1466)&lt;&gt;0,IF(COUNTIF(Invoices!M:N,A1466)&lt;&gt;0,SUMIF(Invoices!M:N,A1466,Invoices!N:N)/COUNTIF(Invoices!M:N,A1466),0),IF(COUNTIF(Invoices!O:P,A1466)&lt;&gt;0,IF(COUNTIF(Invoices!O:P,A1466)&lt;&gt;0,SUMIF(Invoices!O:P,A1466,Invoices!P:P)/COUNTIF(Invoices!O:P,A1466),0),IF(COUNTIF(Invoices!Q:R,A1466)&lt;&gt;0,IF(COUNTIF(Invoices!Q:R,A1466)&lt;&gt;0,SUMIF(Invoices!Q:R,A1466,Invoices!R:R)/COUNTIF(Invoices!Q:R,A1466),0),IF(COUNTIF(Invoices!S:T,A1466)&lt;&gt;0,IF(COUNTIF(Invoices!S:T,A1466)&lt;&gt;0,SUMIF(Invoices!S:T,A1466,Invoices!T:T)/COUNTIF(Invoices!S:T,A1466),0),IF(COUNTIF(Invoices!U:V,A1466)&lt;&gt;0,IF(COUNTIF(Invoices!U:V,A1466)&lt;&gt;0,SUMIF(Invoices!U:V,A1466,Invoices!V:V)/COUNTIF(Invoices!U:V,A1466),0),IF(COUNTIF(Invoices!W:X,A1466)&lt;&gt;0,IF(COUNTIF(Invoices!W:X,A1466)&lt;&gt;0,SUMIF(Invoices!W:X,A1466,Invoices!X:X)/COUNTIF(Invoices!W:X,A1466),0),IF(COUNTIF(Invoices!Y:Z,A1466)&lt;&gt;0,IF(COUNTIF(Invoices!Y:Z,A1466)&lt;&gt;0,SUMIF(Invoices!Y:Z,A1466,Invoices!Z:Z)/COUNTIF(Invoices!Y:Z,A1466),0),IF(COUNTIF(Invoices!AA:AB,A1466)&lt;&gt;0,IF(COUNTIF(Invoices!AA:AB,A1466)&lt;&gt;0,SUMIF(Invoices!AA:AB,A1466,Invoices!AB:AB)/COUNTIF(Invoices!AA:AB,A1466),0),IF(COUNTIF(Invoices!AC:AD,A1466)&lt;&gt;0,IF(COUNTIF(Invoices!AC:AD,A1466)&lt;&gt;0,SUMIF(Invoices!AC:AD,A1466,Invoices!AD:AD)/COUNTIF(Invoices!AC:AD,A1466),0),IF(COUNTIF(Invoices!AE:AF,A1466)&lt;&gt;0,IF(COUNTIF(Invoices!AE:AF,A1466)&lt;&gt;0,SUMIF(Invoices!AE:AF,A1466,Invoices!AF:AF)/COUNTIF(Invoices!AE:AF,A1466),0),IF(COUNTIF(Invoices!AG:AH,A1466)&lt;&gt;0,IF(COUNTIF(Invoices!AG:AH,A1466)&lt;&gt;0,SUMIF(Invoices!AG:AH,A1466,Invoices!AH:AH)/COUNTIF(Invoices!AG:AH,A1466),0),IF(COUNTIF(Invoices!AI:AJ,A1466)&lt;&gt;0,IF(COUNTIF(Invoices!AI:AJ,A1466)&lt;&gt;0,SUMIF(Invoices!AI:AJ,A1466,Invoices!AJ:AJ)/COUNTIF(Invoices!AI:AJ,A1466),0),IF(COUNTIF(Invoices!AK:AL,A1466)&lt;&gt;0,IF(COUNTIF(Invoices!AK:AL,A1466)&lt;&gt;0,SUMIF(Invoices!AK:AL,A1466,Invoices!AL:AL)/COUNTIF(Invoices!AK:AL,A1466),0),IF(COUNTIF(Invoices!AM:AN,A1466)&lt;&gt;0,IF(COUNTIF(Invoices!AM:AN,A1466)&lt;&gt;0,SUMIF(Invoices!AM:AN,A1466,Invoices!AN:AN)/COUNTIF(Invoices!AM:AN,A1466),0),"Not Available")))))))))))))))</f>
        <v>0.99</v>
      </c>
    </row>
    <row r="1467" spans="1:5" ht="13" x14ac:dyDescent="0.15">
      <c r="A1467" s="6" t="s">
        <v>2740</v>
      </c>
      <c r="B1467" s="6" t="s">
        <v>2741</v>
      </c>
      <c r="C1467" s="6" t="s">
        <v>735</v>
      </c>
      <c r="D1467" s="6" t="s">
        <v>736</v>
      </c>
      <c r="E1467">
        <f ca="1">IF(COUNTIF(Invoices!K:L,A1467)&lt;&gt;0,IF(COUNTIF(Invoices!K:L,A1467)&lt;&gt;0,SUMIF(Invoices!K:L,A1467,Invoices!L:L)/COUNTIF(Invoices!K:L,A1467),0),IF(COUNTIF(Invoices!M:N,A1467)&lt;&gt;0,IF(COUNTIF(Invoices!M:N,A1467)&lt;&gt;0,SUMIF(Invoices!M:N,A1467,Invoices!N:N)/COUNTIF(Invoices!M:N,A1467),0),IF(COUNTIF(Invoices!O:P,A1467)&lt;&gt;0,IF(COUNTIF(Invoices!O:P,A1467)&lt;&gt;0,SUMIF(Invoices!O:P,A1467,Invoices!P:P)/COUNTIF(Invoices!O:P,A1467),0),IF(COUNTIF(Invoices!Q:R,A1467)&lt;&gt;0,IF(COUNTIF(Invoices!Q:R,A1467)&lt;&gt;0,SUMIF(Invoices!Q:R,A1467,Invoices!R:R)/COUNTIF(Invoices!Q:R,A1467),0),IF(COUNTIF(Invoices!S:T,A1467)&lt;&gt;0,IF(COUNTIF(Invoices!S:T,A1467)&lt;&gt;0,SUMIF(Invoices!S:T,A1467,Invoices!T:T)/COUNTIF(Invoices!S:T,A1467),0),IF(COUNTIF(Invoices!U:V,A1467)&lt;&gt;0,IF(COUNTIF(Invoices!U:V,A1467)&lt;&gt;0,SUMIF(Invoices!U:V,A1467,Invoices!V:V)/COUNTIF(Invoices!U:V,A1467),0),IF(COUNTIF(Invoices!W:X,A1467)&lt;&gt;0,IF(COUNTIF(Invoices!W:X,A1467)&lt;&gt;0,SUMIF(Invoices!W:X,A1467,Invoices!X:X)/COUNTIF(Invoices!W:X,A1467),0),IF(COUNTIF(Invoices!Y:Z,A1467)&lt;&gt;0,IF(COUNTIF(Invoices!Y:Z,A1467)&lt;&gt;0,SUMIF(Invoices!Y:Z,A1467,Invoices!Z:Z)/COUNTIF(Invoices!Y:Z,A1467),0),IF(COUNTIF(Invoices!AA:AB,A1467)&lt;&gt;0,IF(COUNTIF(Invoices!AA:AB,A1467)&lt;&gt;0,SUMIF(Invoices!AA:AB,A1467,Invoices!AB:AB)/COUNTIF(Invoices!AA:AB,A1467),0),IF(COUNTIF(Invoices!AC:AD,A1467)&lt;&gt;0,IF(COUNTIF(Invoices!AC:AD,A1467)&lt;&gt;0,SUMIF(Invoices!AC:AD,A1467,Invoices!AD:AD)/COUNTIF(Invoices!AC:AD,A1467),0),IF(COUNTIF(Invoices!AE:AF,A1467)&lt;&gt;0,IF(COUNTIF(Invoices!AE:AF,A1467)&lt;&gt;0,SUMIF(Invoices!AE:AF,A1467,Invoices!AF:AF)/COUNTIF(Invoices!AE:AF,A1467),0),IF(COUNTIF(Invoices!AG:AH,A1467)&lt;&gt;0,IF(COUNTIF(Invoices!AG:AH,A1467)&lt;&gt;0,SUMIF(Invoices!AG:AH,A1467,Invoices!AH:AH)/COUNTIF(Invoices!AG:AH,A1467),0),IF(COUNTIF(Invoices!AI:AJ,A1467)&lt;&gt;0,IF(COUNTIF(Invoices!AI:AJ,A1467)&lt;&gt;0,SUMIF(Invoices!AI:AJ,A1467,Invoices!AJ:AJ)/COUNTIF(Invoices!AI:AJ,A1467),0),IF(COUNTIF(Invoices!AK:AL,A1467)&lt;&gt;0,IF(COUNTIF(Invoices!AK:AL,A1467)&lt;&gt;0,SUMIF(Invoices!AK:AL,A1467,Invoices!AL:AL)/COUNTIF(Invoices!AK:AL,A1467),0),IF(COUNTIF(Invoices!AM:AN,A1467)&lt;&gt;0,IF(COUNTIF(Invoices!AM:AN,A1467)&lt;&gt;0,SUMIF(Invoices!AM:AN,A1467,Invoices!AN:AN)/COUNTIF(Invoices!AM:AN,A1467),0),"Not Available")))))))))))))))</f>
        <v>0.99</v>
      </c>
    </row>
    <row r="1468" spans="1:5" ht="13" x14ac:dyDescent="0.15">
      <c r="A1468" s="6" t="s">
        <v>2742</v>
      </c>
      <c r="C1468" s="6" t="s">
        <v>1010</v>
      </c>
      <c r="D1468" s="6" t="s">
        <v>600</v>
      </c>
      <c r="E1468">
        <f ca="1">IF(COUNTIF(Invoices!K:L,A1468)&lt;&gt;0,IF(COUNTIF(Invoices!K:L,A1468)&lt;&gt;0,SUMIF(Invoices!K:L,A1468,Invoices!L:L)/COUNTIF(Invoices!K:L,A1468),0),IF(COUNTIF(Invoices!M:N,A1468)&lt;&gt;0,IF(COUNTIF(Invoices!M:N,A1468)&lt;&gt;0,SUMIF(Invoices!M:N,A1468,Invoices!N:N)/COUNTIF(Invoices!M:N,A1468),0),IF(COUNTIF(Invoices!O:P,A1468)&lt;&gt;0,IF(COUNTIF(Invoices!O:P,A1468)&lt;&gt;0,SUMIF(Invoices!O:P,A1468,Invoices!P:P)/COUNTIF(Invoices!O:P,A1468),0),IF(COUNTIF(Invoices!Q:R,A1468)&lt;&gt;0,IF(COUNTIF(Invoices!Q:R,A1468)&lt;&gt;0,SUMIF(Invoices!Q:R,A1468,Invoices!R:R)/COUNTIF(Invoices!Q:R,A1468),0),IF(COUNTIF(Invoices!S:T,A1468)&lt;&gt;0,IF(COUNTIF(Invoices!S:T,A1468)&lt;&gt;0,SUMIF(Invoices!S:T,A1468,Invoices!T:T)/COUNTIF(Invoices!S:T,A1468),0),IF(COUNTIF(Invoices!U:V,A1468)&lt;&gt;0,IF(COUNTIF(Invoices!U:V,A1468)&lt;&gt;0,SUMIF(Invoices!U:V,A1468,Invoices!V:V)/COUNTIF(Invoices!U:V,A1468),0),IF(COUNTIF(Invoices!W:X,A1468)&lt;&gt;0,IF(COUNTIF(Invoices!W:X,A1468)&lt;&gt;0,SUMIF(Invoices!W:X,A1468,Invoices!X:X)/COUNTIF(Invoices!W:X,A1468),0),IF(COUNTIF(Invoices!Y:Z,A1468)&lt;&gt;0,IF(COUNTIF(Invoices!Y:Z,A1468)&lt;&gt;0,SUMIF(Invoices!Y:Z,A1468,Invoices!Z:Z)/COUNTIF(Invoices!Y:Z,A1468),0),IF(COUNTIF(Invoices!AA:AB,A1468)&lt;&gt;0,IF(COUNTIF(Invoices!AA:AB,A1468)&lt;&gt;0,SUMIF(Invoices!AA:AB,A1468,Invoices!AB:AB)/COUNTIF(Invoices!AA:AB,A1468),0),IF(COUNTIF(Invoices!AC:AD,A1468)&lt;&gt;0,IF(COUNTIF(Invoices!AC:AD,A1468)&lt;&gt;0,SUMIF(Invoices!AC:AD,A1468,Invoices!AD:AD)/COUNTIF(Invoices!AC:AD,A1468),0),IF(COUNTIF(Invoices!AE:AF,A1468)&lt;&gt;0,IF(COUNTIF(Invoices!AE:AF,A1468)&lt;&gt;0,SUMIF(Invoices!AE:AF,A1468,Invoices!AF:AF)/COUNTIF(Invoices!AE:AF,A1468),0),IF(COUNTIF(Invoices!AG:AH,A1468)&lt;&gt;0,IF(COUNTIF(Invoices!AG:AH,A1468)&lt;&gt;0,SUMIF(Invoices!AG:AH,A1468,Invoices!AH:AH)/COUNTIF(Invoices!AG:AH,A1468),0),IF(COUNTIF(Invoices!AI:AJ,A1468)&lt;&gt;0,IF(COUNTIF(Invoices!AI:AJ,A1468)&lt;&gt;0,SUMIF(Invoices!AI:AJ,A1468,Invoices!AJ:AJ)/COUNTIF(Invoices!AI:AJ,A1468),0),IF(COUNTIF(Invoices!AK:AL,A1468)&lt;&gt;0,IF(COUNTIF(Invoices!AK:AL,A1468)&lt;&gt;0,SUMIF(Invoices!AK:AL,A1468,Invoices!AL:AL)/COUNTIF(Invoices!AK:AL,A1468),0),IF(COUNTIF(Invoices!AM:AN,A1468)&lt;&gt;0,IF(COUNTIF(Invoices!AM:AN,A1468)&lt;&gt;0,SUMIF(Invoices!AM:AN,A1468,Invoices!AN:AN)/COUNTIF(Invoices!AM:AN,A1468),0),"Not Available")))))))))))))))</f>
        <v>0.99</v>
      </c>
    </row>
    <row r="1469" spans="1:5" ht="13" x14ac:dyDescent="0.15">
      <c r="A1469" s="6" t="s">
        <v>2743</v>
      </c>
      <c r="B1469" s="6" t="s">
        <v>1210</v>
      </c>
      <c r="C1469" s="6" t="s">
        <v>1506</v>
      </c>
      <c r="D1469" s="6" t="s">
        <v>1210</v>
      </c>
      <c r="E1469">
        <f ca="1">IF(COUNTIF(Invoices!K:L,A1469)&lt;&gt;0,IF(COUNTIF(Invoices!K:L,A1469)&lt;&gt;0,SUMIF(Invoices!K:L,A1469,Invoices!L:L)/COUNTIF(Invoices!K:L,A1469),0),IF(COUNTIF(Invoices!M:N,A1469)&lt;&gt;0,IF(COUNTIF(Invoices!M:N,A1469)&lt;&gt;0,SUMIF(Invoices!M:N,A1469,Invoices!N:N)/COUNTIF(Invoices!M:N,A1469),0),IF(COUNTIF(Invoices!O:P,A1469)&lt;&gt;0,IF(COUNTIF(Invoices!O:P,A1469)&lt;&gt;0,SUMIF(Invoices!O:P,A1469,Invoices!P:P)/COUNTIF(Invoices!O:P,A1469),0),IF(COUNTIF(Invoices!Q:R,A1469)&lt;&gt;0,IF(COUNTIF(Invoices!Q:R,A1469)&lt;&gt;0,SUMIF(Invoices!Q:R,A1469,Invoices!R:R)/COUNTIF(Invoices!Q:R,A1469),0),IF(COUNTIF(Invoices!S:T,A1469)&lt;&gt;0,IF(COUNTIF(Invoices!S:T,A1469)&lt;&gt;0,SUMIF(Invoices!S:T,A1469,Invoices!T:T)/COUNTIF(Invoices!S:T,A1469),0),IF(COUNTIF(Invoices!U:V,A1469)&lt;&gt;0,IF(COUNTIF(Invoices!U:V,A1469)&lt;&gt;0,SUMIF(Invoices!U:V,A1469,Invoices!V:V)/COUNTIF(Invoices!U:V,A1469),0),IF(COUNTIF(Invoices!W:X,A1469)&lt;&gt;0,IF(COUNTIF(Invoices!W:X,A1469)&lt;&gt;0,SUMIF(Invoices!W:X,A1469,Invoices!X:X)/COUNTIF(Invoices!W:X,A1469),0),IF(COUNTIF(Invoices!Y:Z,A1469)&lt;&gt;0,IF(COUNTIF(Invoices!Y:Z,A1469)&lt;&gt;0,SUMIF(Invoices!Y:Z,A1469,Invoices!Z:Z)/COUNTIF(Invoices!Y:Z,A1469),0),IF(COUNTIF(Invoices!AA:AB,A1469)&lt;&gt;0,IF(COUNTIF(Invoices!AA:AB,A1469)&lt;&gt;0,SUMIF(Invoices!AA:AB,A1469,Invoices!AB:AB)/COUNTIF(Invoices!AA:AB,A1469),0),IF(COUNTIF(Invoices!AC:AD,A1469)&lt;&gt;0,IF(COUNTIF(Invoices!AC:AD,A1469)&lt;&gt;0,SUMIF(Invoices!AC:AD,A1469,Invoices!AD:AD)/COUNTIF(Invoices!AC:AD,A1469),0),IF(COUNTIF(Invoices!AE:AF,A1469)&lt;&gt;0,IF(COUNTIF(Invoices!AE:AF,A1469)&lt;&gt;0,SUMIF(Invoices!AE:AF,A1469,Invoices!AF:AF)/COUNTIF(Invoices!AE:AF,A1469),0),IF(COUNTIF(Invoices!AG:AH,A1469)&lt;&gt;0,IF(COUNTIF(Invoices!AG:AH,A1469)&lt;&gt;0,SUMIF(Invoices!AG:AH,A1469,Invoices!AH:AH)/COUNTIF(Invoices!AG:AH,A1469),0),IF(COUNTIF(Invoices!AI:AJ,A1469)&lt;&gt;0,IF(COUNTIF(Invoices!AI:AJ,A1469)&lt;&gt;0,SUMIF(Invoices!AI:AJ,A1469,Invoices!AJ:AJ)/COUNTIF(Invoices!AI:AJ,A1469),0),IF(COUNTIF(Invoices!AK:AL,A1469)&lt;&gt;0,IF(COUNTIF(Invoices!AK:AL,A1469)&lt;&gt;0,SUMIF(Invoices!AK:AL,A1469,Invoices!AL:AL)/COUNTIF(Invoices!AK:AL,A1469),0),IF(COUNTIF(Invoices!AM:AN,A1469)&lt;&gt;0,IF(COUNTIF(Invoices!AM:AN,A1469)&lt;&gt;0,SUMIF(Invoices!AM:AN,A1469,Invoices!AN:AN)/COUNTIF(Invoices!AM:AN,A1469),0),"Not Available")))))))))))))))</f>
        <v>0.99</v>
      </c>
    </row>
    <row r="1470" spans="1:5" ht="13" x14ac:dyDescent="0.15">
      <c r="A1470" s="6" t="s">
        <v>2744</v>
      </c>
      <c r="B1470" s="6" t="s">
        <v>2745</v>
      </c>
      <c r="C1470" s="6" t="s">
        <v>1628</v>
      </c>
      <c r="D1470" s="6" t="s">
        <v>1629</v>
      </c>
      <c r="E1470">
        <f ca="1">IF(COUNTIF(Invoices!K:L,A1470)&lt;&gt;0,IF(COUNTIF(Invoices!K:L,A1470)&lt;&gt;0,SUMIF(Invoices!K:L,A1470,Invoices!L:L)/COUNTIF(Invoices!K:L,A1470),0),IF(COUNTIF(Invoices!M:N,A1470)&lt;&gt;0,IF(COUNTIF(Invoices!M:N,A1470)&lt;&gt;0,SUMIF(Invoices!M:N,A1470,Invoices!N:N)/COUNTIF(Invoices!M:N,A1470),0),IF(COUNTIF(Invoices!O:P,A1470)&lt;&gt;0,IF(COUNTIF(Invoices!O:P,A1470)&lt;&gt;0,SUMIF(Invoices!O:P,A1470,Invoices!P:P)/COUNTIF(Invoices!O:P,A1470),0),IF(COUNTIF(Invoices!Q:R,A1470)&lt;&gt;0,IF(COUNTIF(Invoices!Q:R,A1470)&lt;&gt;0,SUMIF(Invoices!Q:R,A1470,Invoices!R:R)/COUNTIF(Invoices!Q:R,A1470),0),IF(COUNTIF(Invoices!S:T,A1470)&lt;&gt;0,IF(COUNTIF(Invoices!S:T,A1470)&lt;&gt;0,SUMIF(Invoices!S:T,A1470,Invoices!T:T)/COUNTIF(Invoices!S:T,A1470),0),IF(COUNTIF(Invoices!U:V,A1470)&lt;&gt;0,IF(COUNTIF(Invoices!U:V,A1470)&lt;&gt;0,SUMIF(Invoices!U:V,A1470,Invoices!V:V)/COUNTIF(Invoices!U:V,A1470),0),IF(COUNTIF(Invoices!W:X,A1470)&lt;&gt;0,IF(COUNTIF(Invoices!W:X,A1470)&lt;&gt;0,SUMIF(Invoices!W:X,A1470,Invoices!X:X)/COUNTIF(Invoices!W:X,A1470),0),IF(COUNTIF(Invoices!Y:Z,A1470)&lt;&gt;0,IF(COUNTIF(Invoices!Y:Z,A1470)&lt;&gt;0,SUMIF(Invoices!Y:Z,A1470,Invoices!Z:Z)/COUNTIF(Invoices!Y:Z,A1470),0),IF(COUNTIF(Invoices!AA:AB,A1470)&lt;&gt;0,IF(COUNTIF(Invoices!AA:AB,A1470)&lt;&gt;0,SUMIF(Invoices!AA:AB,A1470,Invoices!AB:AB)/COUNTIF(Invoices!AA:AB,A1470),0),IF(COUNTIF(Invoices!AC:AD,A1470)&lt;&gt;0,IF(COUNTIF(Invoices!AC:AD,A1470)&lt;&gt;0,SUMIF(Invoices!AC:AD,A1470,Invoices!AD:AD)/COUNTIF(Invoices!AC:AD,A1470),0),IF(COUNTIF(Invoices!AE:AF,A1470)&lt;&gt;0,IF(COUNTIF(Invoices!AE:AF,A1470)&lt;&gt;0,SUMIF(Invoices!AE:AF,A1470,Invoices!AF:AF)/COUNTIF(Invoices!AE:AF,A1470),0),IF(COUNTIF(Invoices!AG:AH,A1470)&lt;&gt;0,IF(COUNTIF(Invoices!AG:AH,A1470)&lt;&gt;0,SUMIF(Invoices!AG:AH,A1470,Invoices!AH:AH)/COUNTIF(Invoices!AG:AH,A1470),0),IF(COUNTIF(Invoices!AI:AJ,A1470)&lt;&gt;0,IF(COUNTIF(Invoices!AI:AJ,A1470)&lt;&gt;0,SUMIF(Invoices!AI:AJ,A1470,Invoices!AJ:AJ)/COUNTIF(Invoices!AI:AJ,A1470),0),IF(COUNTIF(Invoices!AK:AL,A1470)&lt;&gt;0,IF(COUNTIF(Invoices!AK:AL,A1470)&lt;&gt;0,SUMIF(Invoices!AK:AL,A1470,Invoices!AL:AL)/COUNTIF(Invoices!AK:AL,A1470),0),IF(COUNTIF(Invoices!AM:AN,A1470)&lt;&gt;0,IF(COUNTIF(Invoices!AM:AN,A1470)&lt;&gt;0,SUMIF(Invoices!AM:AN,A1470,Invoices!AN:AN)/COUNTIF(Invoices!AM:AN,A1470),0),"Not Available")))))))))))))))</f>
        <v>0.99</v>
      </c>
    </row>
    <row r="1471" spans="1:5" ht="13" x14ac:dyDescent="0.15">
      <c r="A1471" s="6" t="s">
        <v>2746</v>
      </c>
      <c r="B1471" s="6" t="s">
        <v>695</v>
      </c>
      <c r="C1471" s="6" t="s">
        <v>696</v>
      </c>
      <c r="D1471" s="6" t="s">
        <v>697</v>
      </c>
      <c r="E1471">
        <f ca="1">IF(COUNTIF(Invoices!K:L,A1471)&lt;&gt;0,IF(COUNTIF(Invoices!K:L,A1471)&lt;&gt;0,SUMIF(Invoices!K:L,A1471,Invoices!L:L)/COUNTIF(Invoices!K:L,A1471),0),IF(COUNTIF(Invoices!M:N,A1471)&lt;&gt;0,IF(COUNTIF(Invoices!M:N,A1471)&lt;&gt;0,SUMIF(Invoices!M:N,A1471,Invoices!N:N)/COUNTIF(Invoices!M:N,A1471),0),IF(COUNTIF(Invoices!O:P,A1471)&lt;&gt;0,IF(COUNTIF(Invoices!O:P,A1471)&lt;&gt;0,SUMIF(Invoices!O:P,A1471,Invoices!P:P)/COUNTIF(Invoices!O:P,A1471),0),IF(COUNTIF(Invoices!Q:R,A1471)&lt;&gt;0,IF(COUNTIF(Invoices!Q:R,A1471)&lt;&gt;0,SUMIF(Invoices!Q:R,A1471,Invoices!R:R)/COUNTIF(Invoices!Q:R,A1471),0),IF(COUNTIF(Invoices!S:T,A1471)&lt;&gt;0,IF(COUNTIF(Invoices!S:T,A1471)&lt;&gt;0,SUMIF(Invoices!S:T,A1471,Invoices!T:T)/COUNTIF(Invoices!S:T,A1471),0),IF(COUNTIF(Invoices!U:V,A1471)&lt;&gt;0,IF(COUNTIF(Invoices!U:V,A1471)&lt;&gt;0,SUMIF(Invoices!U:V,A1471,Invoices!V:V)/COUNTIF(Invoices!U:V,A1471),0),IF(COUNTIF(Invoices!W:X,A1471)&lt;&gt;0,IF(COUNTIF(Invoices!W:X,A1471)&lt;&gt;0,SUMIF(Invoices!W:X,A1471,Invoices!X:X)/COUNTIF(Invoices!W:X,A1471),0),IF(COUNTIF(Invoices!Y:Z,A1471)&lt;&gt;0,IF(COUNTIF(Invoices!Y:Z,A1471)&lt;&gt;0,SUMIF(Invoices!Y:Z,A1471,Invoices!Z:Z)/COUNTIF(Invoices!Y:Z,A1471),0),IF(COUNTIF(Invoices!AA:AB,A1471)&lt;&gt;0,IF(COUNTIF(Invoices!AA:AB,A1471)&lt;&gt;0,SUMIF(Invoices!AA:AB,A1471,Invoices!AB:AB)/COUNTIF(Invoices!AA:AB,A1471),0),IF(COUNTIF(Invoices!AC:AD,A1471)&lt;&gt;0,IF(COUNTIF(Invoices!AC:AD,A1471)&lt;&gt;0,SUMIF(Invoices!AC:AD,A1471,Invoices!AD:AD)/COUNTIF(Invoices!AC:AD,A1471),0),IF(COUNTIF(Invoices!AE:AF,A1471)&lt;&gt;0,IF(COUNTIF(Invoices!AE:AF,A1471)&lt;&gt;0,SUMIF(Invoices!AE:AF,A1471,Invoices!AF:AF)/COUNTIF(Invoices!AE:AF,A1471),0),IF(COUNTIF(Invoices!AG:AH,A1471)&lt;&gt;0,IF(COUNTIF(Invoices!AG:AH,A1471)&lt;&gt;0,SUMIF(Invoices!AG:AH,A1471,Invoices!AH:AH)/COUNTIF(Invoices!AG:AH,A1471),0),IF(COUNTIF(Invoices!AI:AJ,A1471)&lt;&gt;0,IF(COUNTIF(Invoices!AI:AJ,A1471)&lt;&gt;0,SUMIF(Invoices!AI:AJ,A1471,Invoices!AJ:AJ)/COUNTIF(Invoices!AI:AJ,A1471),0),IF(COUNTIF(Invoices!AK:AL,A1471)&lt;&gt;0,IF(COUNTIF(Invoices!AK:AL,A1471)&lt;&gt;0,SUMIF(Invoices!AK:AL,A1471,Invoices!AL:AL)/COUNTIF(Invoices!AK:AL,A1471),0),IF(COUNTIF(Invoices!AM:AN,A1471)&lt;&gt;0,IF(COUNTIF(Invoices!AM:AN,A1471)&lt;&gt;0,SUMIF(Invoices!AM:AN,A1471,Invoices!AN:AN)/COUNTIF(Invoices!AM:AN,A1471),0),"Not Available")))))))))))))))</f>
        <v>0.99</v>
      </c>
    </row>
    <row r="1472" spans="1:5" ht="13" x14ac:dyDescent="0.15">
      <c r="A1472" s="6" t="s">
        <v>2747</v>
      </c>
      <c r="C1472" s="6" t="s">
        <v>1070</v>
      </c>
      <c r="D1472" s="6" t="s">
        <v>1071</v>
      </c>
      <c r="E1472">
        <f ca="1">IF(COUNTIF(Invoices!K:L,A1472)&lt;&gt;0,IF(COUNTIF(Invoices!K:L,A1472)&lt;&gt;0,SUMIF(Invoices!K:L,A1472,Invoices!L:L)/COUNTIF(Invoices!K:L,A1472),0),IF(COUNTIF(Invoices!M:N,A1472)&lt;&gt;0,IF(COUNTIF(Invoices!M:N,A1472)&lt;&gt;0,SUMIF(Invoices!M:N,A1472,Invoices!N:N)/COUNTIF(Invoices!M:N,A1472),0),IF(COUNTIF(Invoices!O:P,A1472)&lt;&gt;0,IF(COUNTIF(Invoices!O:P,A1472)&lt;&gt;0,SUMIF(Invoices!O:P,A1472,Invoices!P:P)/COUNTIF(Invoices!O:P,A1472),0),IF(COUNTIF(Invoices!Q:R,A1472)&lt;&gt;0,IF(COUNTIF(Invoices!Q:R,A1472)&lt;&gt;0,SUMIF(Invoices!Q:R,A1472,Invoices!R:R)/COUNTIF(Invoices!Q:R,A1472),0),IF(COUNTIF(Invoices!S:T,A1472)&lt;&gt;0,IF(COUNTIF(Invoices!S:T,A1472)&lt;&gt;0,SUMIF(Invoices!S:T,A1472,Invoices!T:T)/COUNTIF(Invoices!S:T,A1472),0),IF(COUNTIF(Invoices!U:V,A1472)&lt;&gt;0,IF(COUNTIF(Invoices!U:V,A1472)&lt;&gt;0,SUMIF(Invoices!U:V,A1472,Invoices!V:V)/COUNTIF(Invoices!U:V,A1472),0),IF(COUNTIF(Invoices!W:X,A1472)&lt;&gt;0,IF(COUNTIF(Invoices!W:X,A1472)&lt;&gt;0,SUMIF(Invoices!W:X,A1472,Invoices!X:X)/COUNTIF(Invoices!W:X,A1472),0),IF(COUNTIF(Invoices!Y:Z,A1472)&lt;&gt;0,IF(COUNTIF(Invoices!Y:Z,A1472)&lt;&gt;0,SUMIF(Invoices!Y:Z,A1472,Invoices!Z:Z)/COUNTIF(Invoices!Y:Z,A1472),0),IF(COUNTIF(Invoices!AA:AB,A1472)&lt;&gt;0,IF(COUNTIF(Invoices!AA:AB,A1472)&lt;&gt;0,SUMIF(Invoices!AA:AB,A1472,Invoices!AB:AB)/COUNTIF(Invoices!AA:AB,A1472),0),IF(COUNTIF(Invoices!AC:AD,A1472)&lt;&gt;0,IF(COUNTIF(Invoices!AC:AD,A1472)&lt;&gt;0,SUMIF(Invoices!AC:AD,A1472,Invoices!AD:AD)/COUNTIF(Invoices!AC:AD,A1472),0),IF(COUNTIF(Invoices!AE:AF,A1472)&lt;&gt;0,IF(COUNTIF(Invoices!AE:AF,A1472)&lt;&gt;0,SUMIF(Invoices!AE:AF,A1472,Invoices!AF:AF)/COUNTIF(Invoices!AE:AF,A1472),0),IF(COUNTIF(Invoices!AG:AH,A1472)&lt;&gt;0,IF(COUNTIF(Invoices!AG:AH,A1472)&lt;&gt;0,SUMIF(Invoices!AG:AH,A1472,Invoices!AH:AH)/COUNTIF(Invoices!AG:AH,A1472),0),IF(COUNTIF(Invoices!AI:AJ,A1472)&lt;&gt;0,IF(COUNTIF(Invoices!AI:AJ,A1472)&lt;&gt;0,SUMIF(Invoices!AI:AJ,A1472,Invoices!AJ:AJ)/COUNTIF(Invoices!AI:AJ,A1472),0),IF(COUNTIF(Invoices!AK:AL,A1472)&lt;&gt;0,IF(COUNTIF(Invoices!AK:AL,A1472)&lt;&gt;0,SUMIF(Invoices!AK:AL,A1472,Invoices!AL:AL)/COUNTIF(Invoices!AK:AL,A1472),0),IF(COUNTIF(Invoices!AM:AN,A1472)&lt;&gt;0,IF(COUNTIF(Invoices!AM:AN,A1472)&lt;&gt;0,SUMIF(Invoices!AM:AN,A1472,Invoices!AN:AN)/COUNTIF(Invoices!AM:AN,A1472),0),"Not Available")))))))))))))))</f>
        <v>0.99</v>
      </c>
    </row>
    <row r="1473" spans="1:5" ht="13" x14ac:dyDescent="0.15">
      <c r="A1473" s="6" t="s">
        <v>2748</v>
      </c>
      <c r="B1473" s="6" t="s">
        <v>2749</v>
      </c>
      <c r="C1473" s="6" t="s">
        <v>1185</v>
      </c>
      <c r="D1473" s="6" t="s">
        <v>962</v>
      </c>
      <c r="E1473" t="str">
        <f>IF(COUNTIF(Invoices!K:L,A1473)&lt;&gt;0,IF(COUNTIF(Invoices!K:L,A1473)&lt;&gt;0,SUMIF(Invoices!K:L,A1473,Invoices!L:L)/COUNTIF(Invoices!K:L,A1473),0),IF(COUNTIF(Invoices!M:N,A1473)&lt;&gt;0,IF(COUNTIF(Invoices!M:N,A1473)&lt;&gt;0,SUMIF(Invoices!M:N,A1473,Invoices!N:N)/COUNTIF(Invoices!M:N,A1473),0),IF(COUNTIF(Invoices!O:P,A1473)&lt;&gt;0,IF(COUNTIF(Invoices!O:P,A1473)&lt;&gt;0,SUMIF(Invoices!O:P,A1473,Invoices!P:P)/COUNTIF(Invoices!O:P,A1473),0),IF(COUNTIF(Invoices!Q:R,A1473)&lt;&gt;0,IF(COUNTIF(Invoices!Q:R,A1473)&lt;&gt;0,SUMIF(Invoices!Q:R,A1473,Invoices!R:R)/COUNTIF(Invoices!Q:R,A1473),0),IF(COUNTIF(Invoices!S:T,A1473)&lt;&gt;0,IF(COUNTIF(Invoices!S:T,A1473)&lt;&gt;0,SUMIF(Invoices!S:T,A1473,Invoices!T:T)/COUNTIF(Invoices!S:T,A1473),0),IF(COUNTIF(Invoices!U:V,A1473)&lt;&gt;0,IF(COUNTIF(Invoices!U:V,A1473)&lt;&gt;0,SUMIF(Invoices!U:V,A1473,Invoices!V:V)/COUNTIF(Invoices!U:V,A1473),0),IF(COUNTIF(Invoices!W:X,A1473)&lt;&gt;0,IF(COUNTIF(Invoices!W:X,A1473)&lt;&gt;0,SUMIF(Invoices!W:X,A1473,Invoices!X:X)/COUNTIF(Invoices!W:X,A1473),0),IF(COUNTIF(Invoices!Y:Z,A1473)&lt;&gt;0,IF(COUNTIF(Invoices!Y:Z,A1473)&lt;&gt;0,SUMIF(Invoices!Y:Z,A1473,Invoices!Z:Z)/COUNTIF(Invoices!Y:Z,A1473),0),IF(COUNTIF(Invoices!AA:AB,A1473)&lt;&gt;0,IF(COUNTIF(Invoices!AA:AB,A1473)&lt;&gt;0,SUMIF(Invoices!AA:AB,A1473,Invoices!AB:AB)/COUNTIF(Invoices!AA:AB,A1473),0),IF(COUNTIF(Invoices!AC:AD,A1473)&lt;&gt;0,IF(COUNTIF(Invoices!AC:AD,A1473)&lt;&gt;0,SUMIF(Invoices!AC:AD,A1473,Invoices!AD:AD)/COUNTIF(Invoices!AC:AD,A1473),0),IF(COUNTIF(Invoices!AE:AF,A1473)&lt;&gt;0,IF(COUNTIF(Invoices!AE:AF,A1473)&lt;&gt;0,SUMIF(Invoices!AE:AF,A1473,Invoices!AF:AF)/COUNTIF(Invoices!AE:AF,A1473),0),IF(COUNTIF(Invoices!AG:AH,A1473)&lt;&gt;0,IF(COUNTIF(Invoices!AG:AH,A1473)&lt;&gt;0,SUMIF(Invoices!AG:AH,A1473,Invoices!AH:AH)/COUNTIF(Invoices!AG:AH,A1473),0),IF(COUNTIF(Invoices!AI:AJ,A1473)&lt;&gt;0,IF(COUNTIF(Invoices!AI:AJ,A1473)&lt;&gt;0,SUMIF(Invoices!AI:AJ,A1473,Invoices!AJ:AJ)/COUNTIF(Invoices!AI:AJ,A1473),0),IF(COUNTIF(Invoices!AK:AL,A1473)&lt;&gt;0,IF(COUNTIF(Invoices!AK:AL,A1473)&lt;&gt;0,SUMIF(Invoices!AK:AL,A1473,Invoices!AL:AL)/COUNTIF(Invoices!AK:AL,A1473),0),IF(COUNTIF(Invoices!AM:AN,A1473)&lt;&gt;0,IF(COUNTIF(Invoices!AM:AN,A1473)&lt;&gt;0,SUMIF(Invoices!AM:AN,A1473,Invoices!AN:AN)/COUNTIF(Invoices!AM:AN,A1473),0),"Not Available")))))))))))))))</f>
        <v>Not Available</v>
      </c>
    </row>
    <row r="1474" spans="1:5" ht="13" x14ac:dyDescent="0.15">
      <c r="A1474" s="6" t="s">
        <v>2750</v>
      </c>
      <c r="B1474" s="6" t="s">
        <v>703</v>
      </c>
      <c r="C1474" s="6" t="s">
        <v>684</v>
      </c>
      <c r="D1474" s="6" t="s">
        <v>685</v>
      </c>
      <c r="E1474">
        <f ca="1">IF(COUNTIF(Invoices!K:L,A1474)&lt;&gt;0,IF(COUNTIF(Invoices!K:L,A1474)&lt;&gt;0,SUMIF(Invoices!K:L,A1474,Invoices!L:L)/COUNTIF(Invoices!K:L,A1474),0),IF(COUNTIF(Invoices!M:N,A1474)&lt;&gt;0,IF(COUNTIF(Invoices!M:N,A1474)&lt;&gt;0,SUMIF(Invoices!M:N,A1474,Invoices!N:N)/COUNTIF(Invoices!M:N,A1474),0),IF(COUNTIF(Invoices!O:P,A1474)&lt;&gt;0,IF(COUNTIF(Invoices!O:P,A1474)&lt;&gt;0,SUMIF(Invoices!O:P,A1474,Invoices!P:P)/COUNTIF(Invoices!O:P,A1474),0),IF(COUNTIF(Invoices!Q:R,A1474)&lt;&gt;0,IF(COUNTIF(Invoices!Q:R,A1474)&lt;&gt;0,SUMIF(Invoices!Q:R,A1474,Invoices!R:R)/COUNTIF(Invoices!Q:R,A1474),0),IF(COUNTIF(Invoices!S:T,A1474)&lt;&gt;0,IF(COUNTIF(Invoices!S:T,A1474)&lt;&gt;0,SUMIF(Invoices!S:T,A1474,Invoices!T:T)/COUNTIF(Invoices!S:T,A1474),0),IF(COUNTIF(Invoices!U:V,A1474)&lt;&gt;0,IF(COUNTIF(Invoices!U:V,A1474)&lt;&gt;0,SUMIF(Invoices!U:V,A1474,Invoices!V:V)/COUNTIF(Invoices!U:V,A1474),0),IF(COUNTIF(Invoices!W:X,A1474)&lt;&gt;0,IF(COUNTIF(Invoices!W:X,A1474)&lt;&gt;0,SUMIF(Invoices!W:X,A1474,Invoices!X:X)/COUNTIF(Invoices!W:X,A1474),0),IF(COUNTIF(Invoices!Y:Z,A1474)&lt;&gt;0,IF(COUNTIF(Invoices!Y:Z,A1474)&lt;&gt;0,SUMIF(Invoices!Y:Z,A1474,Invoices!Z:Z)/COUNTIF(Invoices!Y:Z,A1474),0),IF(COUNTIF(Invoices!AA:AB,A1474)&lt;&gt;0,IF(COUNTIF(Invoices!AA:AB,A1474)&lt;&gt;0,SUMIF(Invoices!AA:AB,A1474,Invoices!AB:AB)/COUNTIF(Invoices!AA:AB,A1474),0),IF(COUNTIF(Invoices!AC:AD,A1474)&lt;&gt;0,IF(COUNTIF(Invoices!AC:AD,A1474)&lt;&gt;0,SUMIF(Invoices!AC:AD,A1474,Invoices!AD:AD)/COUNTIF(Invoices!AC:AD,A1474),0),IF(COUNTIF(Invoices!AE:AF,A1474)&lt;&gt;0,IF(COUNTIF(Invoices!AE:AF,A1474)&lt;&gt;0,SUMIF(Invoices!AE:AF,A1474,Invoices!AF:AF)/COUNTIF(Invoices!AE:AF,A1474),0),IF(COUNTIF(Invoices!AG:AH,A1474)&lt;&gt;0,IF(COUNTIF(Invoices!AG:AH,A1474)&lt;&gt;0,SUMIF(Invoices!AG:AH,A1474,Invoices!AH:AH)/COUNTIF(Invoices!AG:AH,A1474),0),IF(COUNTIF(Invoices!AI:AJ,A1474)&lt;&gt;0,IF(COUNTIF(Invoices!AI:AJ,A1474)&lt;&gt;0,SUMIF(Invoices!AI:AJ,A1474,Invoices!AJ:AJ)/COUNTIF(Invoices!AI:AJ,A1474),0),IF(COUNTIF(Invoices!AK:AL,A1474)&lt;&gt;0,IF(COUNTIF(Invoices!AK:AL,A1474)&lt;&gt;0,SUMIF(Invoices!AK:AL,A1474,Invoices!AL:AL)/COUNTIF(Invoices!AK:AL,A1474),0),IF(COUNTIF(Invoices!AM:AN,A1474)&lt;&gt;0,IF(COUNTIF(Invoices!AM:AN,A1474)&lt;&gt;0,SUMIF(Invoices!AM:AN,A1474,Invoices!AN:AN)/COUNTIF(Invoices!AM:AN,A1474),0),"Not Available")))))))))))))))</f>
        <v>0.99</v>
      </c>
    </row>
    <row r="1475" spans="1:5" ht="13" x14ac:dyDescent="0.15">
      <c r="A1475" s="6" t="s">
        <v>2750</v>
      </c>
      <c r="B1475" s="6" t="s">
        <v>731</v>
      </c>
      <c r="C1475" s="6" t="s">
        <v>732</v>
      </c>
      <c r="D1475" s="6" t="s">
        <v>731</v>
      </c>
      <c r="E1475">
        <f ca="1">IF(COUNTIF(Invoices!K:L,A1475)&lt;&gt;0,IF(COUNTIF(Invoices!K:L,A1475)&lt;&gt;0,SUMIF(Invoices!K:L,A1475,Invoices!L:L)/COUNTIF(Invoices!K:L,A1475),0),IF(COUNTIF(Invoices!M:N,A1475)&lt;&gt;0,IF(COUNTIF(Invoices!M:N,A1475)&lt;&gt;0,SUMIF(Invoices!M:N,A1475,Invoices!N:N)/COUNTIF(Invoices!M:N,A1475),0),IF(COUNTIF(Invoices!O:P,A1475)&lt;&gt;0,IF(COUNTIF(Invoices!O:P,A1475)&lt;&gt;0,SUMIF(Invoices!O:P,A1475,Invoices!P:P)/COUNTIF(Invoices!O:P,A1475),0),IF(COUNTIF(Invoices!Q:R,A1475)&lt;&gt;0,IF(COUNTIF(Invoices!Q:R,A1475)&lt;&gt;0,SUMIF(Invoices!Q:R,A1475,Invoices!R:R)/COUNTIF(Invoices!Q:R,A1475),0),IF(COUNTIF(Invoices!S:T,A1475)&lt;&gt;0,IF(COUNTIF(Invoices!S:T,A1475)&lt;&gt;0,SUMIF(Invoices!S:T,A1475,Invoices!T:T)/COUNTIF(Invoices!S:T,A1475),0),IF(COUNTIF(Invoices!U:V,A1475)&lt;&gt;0,IF(COUNTIF(Invoices!U:V,A1475)&lt;&gt;0,SUMIF(Invoices!U:V,A1475,Invoices!V:V)/COUNTIF(Invoices!U:V,A1475),0),IF(COUNTIF(Invoices!W:X,A1475)&lt;&gt;0,IF(COUNTIF(Invoices!W:X,A1475)&lt;&gt;0,SUMIF(Invoices!W:X,A1475,Invoices!X:X)/COUNTIF(Invoices!W:X,A1475),0),IF(COUNTIF(Invoices!Y:Z,A1475)&lt;&gt;0,IF(COUNTIF(Invoices!Y:Z,A1475)&lt;&gt;0,SUMIF(Invoices!Y:Z,A1475,Invoices!Z:Z)/COUNTIF(Invoices!Y:Z,A1475),0),IF(COUNTIF(Invoices!AA:AB,A1475)&lt;&gt;0,IF(COUNTIF(Invoices!AA:AB,A1475)&lt;&gt;0,SUMIF(Invoices!AA:AB,A1475,Invoices!AB:AB)/COUNTIF(Invoices!AA:AB,A1475),0),IF(COUNTIF(Invoices!AC:AD,A1475)&lt;&gt;0,IF(COUNTIF(Invoices!AC:AD,A1475)&lt;&gt;0,SUMIF(Invoices!AC:AD,A1475,Invoices!AD:AD)/COUNTIF(Invoices!AC:AD,A1475),0),IF(COUNTIF(Invoices!AE:AF,A1475)&lt;&gt;0,IF(COUNTIF(Invoices!AE:AF,A1475)&lt;&gt;0,SUMIF(Invoices!AE:AF,A1475,Invoices!AF:AF)/COUNTIF(Invoices!AE:AF,A1475),0),IF(COUNTIF(Invoices!AG:AH,A1475)&lt;&gt;0,IF(COUNTIF(Invoices!AG:AH,A1475)&lt;&gt;0,SUMIF(Invoices!AG:AH,A1475,Invoices!AH:AH)/COUNTIF(Invoices!AG:AH,A1475),0),IF(COUNTIF(Invoices!AI:AJ,A1475)&lt;&gt;0,IF(COUNTIF(Invoices!AI:AJ,A1475)&lt;&gt;0,SUMIF(Invoices!AI:AJ,A1475,Invoices!AJ:AJ)/COUNTIF(Invoices!AI:AJ,A1475),0),IF(COUNTIF(Invoices!AK:AL,A1475)&lt;&gt;0,IF(COUNTIF(Invoices!AK:AL,A1475)&lt;&gt;0,SUMIF(Invoices!AK:AL,A1475,Invoices!AL:AL)/COUNTIF(Invoices!AK:AL,A1475),0),IF(COUNTIF(Invoices!AM:AN,A1475)&lt;&gt;0,IF(COUNTIF(Invoices!AM:AN,A1475)&lt;&gt;0,SUMIF(Invoices!AM:AN,A1475,Invoices!AN:AN)/COUNTIF(Invoices!AM:AN,A1475),0),"Not Available")))))))))))))))</f>
        <v>0.99</v>
      </c>
    </row>
    <row r="1476" spans="1:5" ht="13" x14ac:dyDescent="0.15">
      <c r="A1476" s="6" t="s">
        <v>2751</v>
      </c>
      <c r="C1476" s="6" t="s">
        <v>754</v>
      </c>
      <c r="D1476" s="6" t="s">
        <v>755</v>
      </c>
      <c r="E1476" t="str">
        <f>IF(COUNTIF(Invoices!K:L,A1476)&lt;&gt;0,IF(COUNTIF(Invoices!K:L,A1476)&lt;&gt;0,SUMIF(Invoices!K:L,A1476,Invoices!L:L)/COUNTIF(Invoices!K:L,A1476),0),IF(COUNTIF(Invoices!M:N,A1476)&lt;&gt;0,IF(COUNTIF(Invoices!M:N,A1476)&lt;&gt;0,SUMIF(Invoices!M:N,A1476,Invoices!N:N)/COUNTIF(Invoices!M:N,A1476),0),IF(COUNTIF(Invoices!O:P,A1476)&lt;&gt;0,IF(COUNTIF(Invoices!O:P,A1476)&lt;&gt;0,SUMIF(Invoices!O:P,A1476,Invoices!P:P)/COUNTIF(Invoices!O:P,A1476),0),IF(COUNTIF(Invoices!Q:R,A1476)&lt;&gt;0,IF(COUNTIF(Invoices!Q:R,A1476)&lt;&gt;0,SUMIF(Invoices!Q:R,A1476,Invoices!R:R)/COUNTIF(Invoices!Q:R,A1476),0),IF(COUNTIF(Invoices!S:T,A1476)&lt;&gt;0,IF(COUNTIF(Invoices!S:T,A1476)&lt;&gt;0,SUMIF(Invoices!S:T,A1476,Invoices!T:T)/COUNTIF(Invoices!S:T,A1476),0),IF(COUNTIF(Invoices!U:V,A1476)&lt;&gt;0,IF(COUNTIF(Invoices!U:V,A1476)&lt;&gt;0,SUMIF(Invoices!U:V,A1476,Invoices!V:V)/COUNTIF(Invoices!U:V,A1476),0),IF(COUNTIF(Invoices!W:X,A1476)&lt;&gt;0,IF(COUNTIF(Invoices!W:X,A1476)&lt;&gt;0,SUMIF(Invoices!W:X,A1476,Invoices!X:X)/COUNTIF(Invoices!W:X,A1476),0),IF(COUNTIF(Invoices!Y:Z,A1476)&lt;&gt;0,IF(COUNTIF(Invoices!Y:Z,A1476)&lt;&gt;0,SUMIF(Invoices!Y:Z,A1476,Invoices!Z:Z)/COUNTIF(Invoices!Y:Z,A1476),0),IF(COUNTIF(Invoices!AA:AB,A1476)&lt;&gt;0,IF(COUNTIF(Invoices!AA:AB,A1476)&lt;&gt;0,SUMIF(Invoices!AA:AB,A1476,Invoices!AB:AB)/COUNTIF(Invoices!AA:AB,A1476),0),IF(COUNTIF(Invoices!AC:AD,A1476)&lt;&gt;0,IF(COUNTIF(Invoices!AC:AD,A1476)&lt;&gt;0,SUMIF(Invoices!AC:AD,A1476,Invoices!AD:AD)/COUNTIF(Invoices!AC:AD,A1476),0),IF(COUNTIF(Invoices!AE:AF,A1476)&lt;&gt;0,IF(COUNTIF(Invoices!AE:AF,A1476)&lt;&gt;0,SUMIF(Invoices!AE:AF,A1476,Invoices!AF:AF)/COUNTIF(Invoices!AE:AF,A1476),0),IF(COUNTIF(Invoices!AG:AH,A1476)&lt;&gt;0,IF(COUNTIF(Invoices!AG:AH,A1476)&lt;&gt;0,SUMIF(Invoices!AG:AH,A1476,Invoices!AH:AH)/COUNTIF(Invoices!AG:AH,A1476),0),IF(COUNTIF(Invoices!AI:AJ,A1476)&lt;&gt;0,IF(COUNTIF(Invoices!AI:AJ,A1476)&lt;&gt;0,SUMIF(Invoices!AI:AJ,A1476,Invoices!AJ:AJ)/COUNTIF(Invoices!AI:AJ,A1476),0),IF(COUNTIF(Invoices!AK:AL,A1476)&lt;&gt;0,IF(COUNTIF(Invoices!AK:AL,A1476)&lt;&gt;0,SUMIF(Invoices!AK:AL,A1476,Invoices!AL:AL)/COUNTIF(Invoices!AK:AL,A1476),0),IF(COUNTIF(Invoices!AM:AN,A1476)&lt;&gt;0,IF(COUNTIF(Invoices!AM:AN,A1476)&lt;&gt;0,SUMIF(Invoices!AM:AN,A1476,Invoices!AN:AN)/COUNTIF(Invoices!AM:AN,A1476),0),"Not Available")))))))))))))))</f>
        <v>Not Available</v>
      </c>
    </row>
    <row r="1477" spans="1:5" ht="13" x14ac:dyDescent="0.15">
      <c r="A1477" s="6" t="s">
        <v>2752</v>
      </c>
      <c r="B1477" s="6" t="s">
        <v>2753</v>
      </c>
      <c r="C1477" s="6" t="s">
        <v>1633</v>
      </c>
      <c r="D1477" s="6" t="s">
        <v>1634</v>
      </c>
      <c r="E1477">
        <f ca="1">IF(COUNTIF(Invoices!K:L,A1477)&lt;&gt;0,IF(COUNTIF(Invoices!K:L,A1477)&lt;&gt;0,SUMIF(Invoices!K:L,A1477,Invoices!L:L)/COUNTIF(Invoices!K:L,A1477),0),IF(COUNTIF(Invoices!M:N,A1477)&lt;&gt;0,IF(COUNTIF(Invoices!M:N,A1477)&lt;&gt;0,SUMIF(Invoices!M:N,A1477,Invoices!N:N)/COUNTIF(Invoices!M:N,A1477),0),IF(COUNTIF(Invoices!O:P,A1477)&lt;&gt;0,IF(COUNTIF(Invoices!O:P,A1477)&lt;&gt;0,SUMIF(Invoices!O:P,A1477,Invoices!P:P)/COUNTIF(Invoices!O:P,A1477),0),IF(COUNTIF(Invoices!Q:R,A1477)&lt;&gt;0,IF(COUNTIF(Invoices!Q:R,A1477)&lt;&gt;0,SUMIF(Invoices!Q:R,A1477,Invoices!R:R)/COUNTIF(Invoices!Q:R,A1477),0),IF(COUNTIF(Invoices!S:T,A1477)&lt;&gt;0,IF(COUNTIF(Invoices!S:T,A1477)&lt;&gt;0,SUMIF(Invoices!S:T,A1477,Invoices!T:T)/COUNTIF(Invoices!S:T,A1477),0),IF(COUNTIF(Invoices!U:V,A1477)&lt;&gt;0,IF(COUNTIF(Invoices!U:V,A1477)&lt;&gt;0,SUMIF(Invoices!U:V,A1477,Invoices!V:V)/COUNTIF(Invoices!U:V,A1477),0),IF(COUNTIF(Invoices!W:X,A1477)&lt;&gt;0,IF(COUNTIF(Invoices!W:X,A1477)&lt;&gt;0,SUMIF(Invoices!W:X,A1477,Invoices!X:X)/COUNTIF(Invoices!W:X,A1477),0),IF(COUNTIF(Invoices!Y:Z,A1477)&lt;&gt;0,IF(COUNTIF(Invoices!Y:Z,A1477)&lt;&gt;0,SUMIF(Invoices!Y:Z,A1477,Invoices!Z:Z)/COUNTIF(Invoices!Y:Z,A1477),0),IF(COUNTIF(Invoices!AA:AB,A1477)&lt;&gt;0,IF(COUNTIF(Invoices!AA:AB,A1477)&lt;&gt;0,SUMIF(Invoices!AA:AB,A1477,Invoices!AB:AB)/COUNTIF(Invoices!AA:AB,A1477),0),IF(COUNTIF(Invoices!AC:AD,A1477)&lt;&gt;0,IF(COUNTIF(Invoices!AC:AD,A1477)&lt;&gt;0,SUMIF(Invoices!AC:AD,A1477,Invoices!AD:AD)/COUNTIF(Invoices!AC:AD,A1477),0),IF(COUNTIF(Invoices!AE:AF,A1477)&lt;&gt;0,IF(COUNTIF(Invoices!AE:AF,A1477)&lt;&gt;0,SUMIF(Invoices!AE:AF,A1477,Invoices!AF:AF)/COUNTIF(Invoices!AE:AF,A1477),0),IF(COUNTIF(Invoices!AG:AH,A1477)&lt;&gt;0,IF(COUNTIF(Invoices!AG:AH,A1477)&lt;&gt;0,SUMIF(Invoices!AG:AH,A1477,Invoices!AH:AH)/COUNTIF(Invoices!AG:AH,A1477),0),IF(COUNTIF(Invoices!AI:AJ,A1477)&lt;&gt;0,IF(COUNTIF(Invoices!AI:AJ,A1477)&lt;&gt;0,SUMIF(Invoices!AI:AJ,A1477,Invoices!AJ:AJ)/COUNTIF(Invoices!AI:AJ,A1477),0),IF(COUNTIF(Invoices!AK:AL,A1477)&lt;&gt;0,IF(COUNTIF(Invoices!AK:AL,A1477)&lt;&gt;0,SUMIF(Invoices!AK:AL,A1477,Invoices!AL:AL)/COUNTIF(Invoices!AK:AL,A1477),0),IF(COUNTIF(Invoices!AM:AN,A1477)&lt;&gt;0,IF(COUNTIF(Invoices!AM:AN,A1477)&lt;&gt;0,SUMIF(Invoices!AM:AN,A1477,Invoices!AN:AN)/COUNTIF(Invoices!AM:AN,A1477),0),"Not Available")))))))))))))))</f>
        <v>0.99</v>
      </c>
    </row>
    <row r="1478" spans="1:5" ht="13" x14ac:dyDescent="0.15">
      <c r="A1478" s="6" t="s">
        <v>2754</v>
      </c>
      <c r="B1478" s="6" t="s">
        <v>1184</v>
      </c>
      <c r="C1478" s="6" t="s">
        <v>1185</v>
      </c>
      <c r="D1478" s="6" t="s">
        <v>962</v>
      </c>
      <c r="E1478">
        <f ca="1">IF(COUNTIF(Invoices!K:L,A1478)&lt;&gt;0,IF(COUNTIF(Invoices!K:L,A1478)&lt;&gt;0,SUMIF(Invoices!K:L,A1478,Invoices!L:L)/COUNTIF(Invoices!K:L,A1478),0),IF(COUNTIF(Invoices!M:N,A1478)&lt;&gt;0,IF(COUNTIF(Invoices!M:N,A1478)&lt;&gt;0,SUMIF(Invoices!M:N,A1478,Invoices!N:N)/COUNTIF(Invoices!M:N,A1478),0),IF(COUNTIF(Invoices!O:P,A1478)&lt;&gt;0,IF(COUNTIF(Invoices!O:P,A1478)&lt;&gt;0,SUMIF(Invoices!O:P,A1478,Invoices!P:P)/COUNTIF(Invoices!O:P,A1478),0),IF(COUNTIF(Invoices!Q:R,A1478)&lt;&gt;0,IF(COUNTIF(Invoices!Q:R,A1478)&lt;&gt;0,SUMIF(Invoices!Q:R,A1478,Invoices!R:R)/COUNTIF(Invoices!Q:R,A1478),0),IF(COUNTIF(Invoices!S:T,A1478)&lt;&gt;0,IF(COUNTIF(Invoices!S:T,A1478)&lt;&gt;0,SUMIF(Invoices!S:T,A1478,Invoices!T:T)/COUNTIF(Invoices!S:T,A1478),0),IF(COUNTIF(Invoices!U:V,A1478)&lt;&gt;0,IF(COUNTIF(Invoices!U:V,A1478)&lt;&gt;0,SUMIF(Invoices!U:V,A1478,Invoices!V:V)/COUNTIF(Invoices!U:V,A1478),0),IF(COUNTIF(Invoices!W:X,A1478)&lt;&gt;0,IF(COUNTIF(Invoices!W:X,A1478)&lt;&gt;0,SUMIF(Invoices!W:X,A1478,Invoices!X:X)/COUNTIF(Invoices!W:X,A1478),0),IF(COUNTIF(Invoices!Y:Z,A1478)&lt;&gt;0,IF(COUNTIF(Invoices!Y:Z,A1478)&lt;&gt;0,SUMIF(Invoices!Y:Z,A1478,Invoices!Z:Z)/COUNTIF(Invoices!Y:Z,A1478),0),IF(COUNTIF(Invoices!AA:AB,A1478)&lt;&gt;0,IF(COUNTIF(Invoices!AA:AB,A1478)&lt;&gt;0,SUMIF(Invoices!AA:AB,A1478,Invoices!AB:AB)/COUNTIF(Invoices!AA:AB,A1478),0),IF(COUNTIF(Invoices!AC:AD,A1478)&lt;&gt;0,IF(COUNTIF(Invoices!AC:AD,A1478)&lt;&gt;0,SUMIF(Invoices!AC:AD,A1478,Invoices!AD:AD)/COUNTIF(Invoices!AC:AD,A1478),0),IF(COUNTIF(Invoices!AE:AF,A1478)&lt;&gt;0,IF(COUNTIF(Invoices!AE:AF,A1478)&lt;&gt;0,SUMIF(Invoices!AE:AF,A1478,Invoices!AF:AF)/COUNTIF(Invoices!AE:AF,A1478),0),IF(COUNTIF(Invoices!AG:AH,A1478)&lt;&gt;0,IF(COUNTIF(Invoices!AG:AH,A1478)&lt;&gt;0,SUMIF(Invoices!AG:AH,A1478,Invoices!AH:AH)/COUNTIF(Invoices!AG:AH,A1478),0),IF(COUNTIF(Invoices!AI:AJ,A1478)&lt;&gt;0,IF(COUNTIF(Invoices!AI:AJ,A1478)&lt;&gt;0,SUMIF(Invoices!AI:AJ,A1478,Invoices!AJ:AJ)/COUNTIF(Invoices!AI:AJ,A1478),0),IF(COUNTIF(Invoices!AK:AL,A1478)&lt;&gt;0,IF(COUNTIF(Invoices!AK:AL,A1478)&lt;&gt;0,SUMIF(Invoices!AK:AL,A1478,Invoices!AL:AL)/COUNTIF(Invoices!AK:AL,A1478),0),IF(COUNTIF(Invoices!AM:AN,A1478)&lt;&gt;0,IF(COUNTIF(Invoices!AM:AN,A1478)&lt;&gt;0,SUMIF(Invoices!AM:AN,A1478,Invoices!AN:AN)/COUNTIF(Invoices!AM:AN,A1478),0),"Not Available")))))))))))))))</f>
        <v>0.99</v>
      </c>
    </row>
    <row r="1479" spans="1:5" ht="13" x14ac:dyDescent="0.15">
      <c r="A1479" s="6" t="s">
        <v>2755</v>
      </c>
      <c r="C1479" s="6" t="s">
        <v>735</v>
      </c>
      <c r="D1479" s="6" t="s">
        <v>736</v>
      </c>
      <c r="E1479">
        <f ca="1">IF(COUNTIF(Invoices!K:L,A1479)&lt;&gt;0,IF(COUNTIF(Invoices!K:L,A1479)&lt;&gt;0,SUMIF(Invoices!K:L,A1479,Invoices!L:L)/COUNTIF(Invoices!K:L,A1479),0),IF(COUNTIF(Invoices!M:N,A1479)&lt;&gt;0,IF(COUNTIF(Invoices!M:N,A1479)&lt;&gt;0,SUMIF(Invoices!M:N,A1479,Invoices!N:N)/COUNTIF(Invoices!M:N,A1479),0),IF(COUNTIF(Invoices!O:P,A1479)&lt;&gt;0,IF(COUNTIF(Invoices!O:P,A1479)&lt;&gt;0,SUMIF(Invoices!O:P,A1479,Invoices!P:P)/COUNTIF(Invoices!O:P,A1479),0),IF(COUNTIF(Invoices!Q:R,A1479)&lt;&gt;0,IF(COUNTIF(Invoices!Q:R,A1479)&lt;&gt;0,SUMIF(Invoices!Q:R,A1479,Invoices!R:R)/COUNTIF(Invoices!Q:R,A1479),0),IF(COUNTIF(Invoices!S:T,A1479)&lt;&gt;0,IF(COUNTIF(Invoices!S:T,A1479)&lt;&gt;0,SUMIF(Invoices!S:T,A1479,Invoices!T:T)/COUNTIF(Invoices!S:T,A1479),0),IF(COUNTIF(Invoices!U:V,A1479)&lt;&gt;0,IF(COUNTIF(Invoices!U:V,A1479)&lt;&gt;0,SUMIF(Invoices!U:V,A1479,Invoices!V:V)/COUNTIF(Invoices!U:V,A1479),0),IF(COUNTIF(Invoices!W:X,A1479)&lt;&gt;0,IF(COUNTIF(Invoices!W:X,A1479)&lt;&gt;0,SUMIF(Invoices!W:X,A1479,Invoices!X:X)/COUNTIF(Invoices!W:X,A1479),0),IF(COUNTIF(Invoices!Y:Z,A1479)&lt;&gt;0,IF(COUNTIF(Invoices!Y:Z,A1479)&lt;&gt;0,SUMIF(Invoices!Y:Z,A1479,Invoices!Z:Z)/COUNTIF(Invoices!Y:Z,A1479),0),IF(COUNTIF(Invoices!AA:AB,A1479)&lt;&gt;0,IF(COUNTIF(Invoices!AA:AB,A1479)&lt;&gt;0,SUMIF(Invoices!AA:AB,A1479,Invoices!AB:AB)/COUNTIF(Invoices!AA:AB,A1479),0),IF(COUNTIF(Invoices!AC:AD,A1479)&lt;&gt;0,IF(COUNTIF(Invoices!AC:AD,A1479)&lt;&gt;0,SUMIF(Invoices!AC:AD,A1479,Invoices!AD:AD)/COUNTIF(Invoices!AC:AD,A1479),0),IF(COUNTIF(Invoices!AE:AF,A1479)&lt;&gt;0,IF(COUNTIF(Invoices!AE:AF,A1479)&lt;&gt;0,SUMIF(Invoices!AE:AF,A1479,Invoices!AF:AF)/COUNTIF(Invoices!AE:AF,A1479),0),IF(COUNTIF(Invoices!AG:AH,A1479)&lt;&gt;0,IF(COUNTIF(Invoices!AG:AH,A1479)&lt;&gt;0,SUMIF(Invoices!AG:AH,A1479,Invoices!AH:AH)/COUNTIF(Invoices!AG:AH,A1479),0),IF(COUNTIF(Invoices!AI:AJ,A1479)&lt;&gt;0,IF(COUNTIF(Invoices!AI:AJ,A1479)&lt;&gt;0,SUMIF(Invoices!AI:AJ,A1479,Invoices!AJ:AJ)/COUNTIF(Invoices!AI:AJ,A1479),0),IF(COUNTIF(Invoices!AK:AL,A1479)&lt;&gt;0,IF(COUNTIF(Invoices!AK:AL,A1479)&lt;&gt;0,SUMIF(Invoices!AK:AL,A1479,Invoices!AL:AL)/COUNTIF(Invoices!AK:AL,A1479),0),IF(COUNTIF(Invoices!AM:AN,A1479)&lt;&gt;0,IF(COUNTIF(Invoices!AM:AN,A1479)&lt;&gt;0,SUMIF(Invoices!AM:AN,A1479,Invoices!AN:AN)/COUNTIF(Invoices!AM:AN,A1479),0),"Not Available")))))))))))))))</f>
        <v>0.99</v>
      </c>
    </row>
    <row r="1480" spans="1:5" ht="13" x14ac:dyDescent="0.15">
      <c r="A1480" s="6" t="s">
        <v>2756</v>
      </c>
      <c r="B1480" s="6" t="s">
        <v>549</v>
      </c>
      <c r="C1480" s="6" t="s">
        <v>550</v>
      </c>
      <c r="D1480" s="6" t="s">
        <v>551</v>
      </c>
      <c r="E1480">
        <f ca="1">IF(COUNTIF(Invoices!K:L,A1480)&lt;&gt;0,IF(COUNTIF(Invoices!K:L,A1480)&lt;&gt;0,SUMIF(Invoices!K:L,A1480,Invoices!L:L)/COUNTIF(Invoices!K:L,A1480),0),IF(COUNTIF(Invoices!M:N,A1480)&lt;&gt;0,IF(COUNTIF(Invoices!M:N,A1480)&lt;&gt;0,SUMIF(Invoices!M:N,A1480,Invoices!N:N)/COUNTIF(Invoices!M:N,A1480),0),IF(COUNTIF(Invoices!O:P,A1480)&lt;&gt;0,IF(COUNTIF(Invoices!O:P,A1480)&lt;&gt;0,SUMIF(Invoices!O:P,A1480,Invoices!P:P)/COUNTIF(Invoices!O:P,A1480),0),IF(COUNTIF(Invoices!Q:R,A1480)&lt;&gt;0,IF(COUNTIF(Invoices!Q:R,A1480)&lt;&gt;0,SUMIF(Invoices!Q:R,A1480,Invoices!R:R)/COUNTIF(Invoices!Q:R,A1480),0),IF(COUNTIF(Invoices!S:T,A1480)&lt;&gt;0,IF(COUNTIF(Invoices!S:T,A1480)&lt;&gt;0,SUMIF(Invoices!S:T,A1480,Invoices!T:T)/COUNTIF(Invoices!S:T,A1480),0),IF(COUNTIF(Invoices!U:V,A1480)&lt;&gt;0,IF(COUNTIF(Invoices!U:V,A1480)&lt;&gt;0,SUMIF(Invoices!U:V,A1480,Invoices!V:V)/COUNTIF(Invoices!U:V,A1480),0),IF(COUNTIF(Invoices!W:X,A1480)&lt;&gt;0,IF(COUNTIF(Invoices!W:X,A1480)&lt;&gt;0,SUMIF(Invoices!W:X,A1480,Invoices!X:X)/COUNTIF(Invoices!W:X,A1480),0),IF(COUNTIF(Invoices!Y:Z,A1480)&lt;&gt;0,IF(COUNTIF(Invoices!Y:Z,A1480)&lt;&gt;0,SUMIF(Invoices!Y:Z,A1480,Invoices!Z:Z)/COUNTIF(Invoices!Y:Z,A1480),0),IF(COUNTIF(Invoices!AA:AB,A1480)&lt;&gt;0,IF(COUNTIF(Invoices!AA:AB,A1480)&lt;&gt;0,SUMIF(Invoices!AA:AB,A1480,Invoices!AB:AB)/COUNTIF(Invoices!AA:AB,A1480),0),IF(COUNTIF(Invoices!AC:AD,A1480)&lt;&gt;0,IF(COUNTIF(Invoices!AC:AD,A1480)&lt;&gt;0,SUMIF(Invoices!AC:AD,A1480,Invoices!AD:AD)/COUNTIF(Invoices!AC:AD,A1480),0),IF(COUNTIF(Invoices!AE:AF,A1480)&lt;&gt;0,IF(COUNTIF(Invoices!AE:AF,A1480)&lt;&gt;0,SUMIF(Invoices!AE:AF,A1480,Invoices!AF:AF)/COUNTIF(Invoices!AE:AF,A1480),0),IF(COUNTIF(Invoices!AG:AH,A1480)&lt;&gt;0,IF(COUNTIF(Invoices!AG:AH,A1480)&lt;&gt;0,SUMIF(Invoices!AG:AH,A1480,Invoices!AH:AH)/COUNTIF(Invoices!AG:AH,A1480),0),IF(COUNTIF(Invoices!AI:AJ,A1480)&lt;&gt;0,IF(COUNTIF(Invoices!AI:AJ,A1480)&lt;&gt;0,SUMIF(Invoices!AI:AJ,A1480,Invoices!AJ:AJ)/COUNTIF(Invoices!AI:AJ,A1480),0),IF(COUNTIF(Invoices!AK:AL,A1480)&lt;&gt;0,IF(COUNTIF(Invoices!AK:AL,A1480)&lt;&gt;0,SUMIF(Invoices!AK:AL,A1480,Invoices!AL:AL)/COUNTIF(Invoices!AK:AL,A1480),0),IF(COUNTIF(Invoices!AM:AN,A1480)&lt;&gt;0,IF(COUNTIF(Invoices!AM:AN,A1480)&lt;&gt;0,SUMIF(Invoices!AM:AN,A1480,Invoices!AN:AN)/COUNTIF(Invoices!AM:AN,A1480),0),"Not Available")))))))))))))))</f>
        <v>0.99</v>
      </c>
    </row>
    <row r="1481" spans="1:5" ht="13" x14ac:dyDescent="0.15">
      <c r="A1481" s="6" t="s">
        <v>2757</v>
      </c>
      <c r="B1481" s="6" t="s">
        <v>868</v>
      </c>
      <c r="C1481" s="6" t="s">
        <v>543</v>
      </c>
      <c r="D1481" s="6" t="s">
        <v>543</v>
      </c>
      <c r="E1481" t="str">
        <f>IF(COUNTIF(Invoices!K:L,A1481)&lt;&gt;0,IF(COUNTIF(Invoices!K:L,A1481)&lt;&gt;0,SUMIF(Invoices!K:L,A1481,Invoices!L:L)/COUNTIF(Invoices!K:L,A1481),0),IF(COUNTIF(Invoices!M:N,A1481)&lt;&gt;0,IF(COUNTIF(Invoices!M:N,A1481)&lt;&gt;0,SUMIF(Invoices!M:N,A1481,Invoices!N:N)/COUNTIF(Invoices!M:N,A1481),0),IF(COUNTIF(Invoices!O:P,A1481)&lt;&gt;0,IF(COUNTIF(Invoices!O:P,A1481)&lt;&gt;0,SUMIF(Invoices!O:P,A1481,Invoices!P:P)/COUNTIF(Invoices!O:P,A1481),0),IF(COUNTIF(Invoices!Q:R,A1481)&lt;&gt;0,IF(COUNTIF(Invoices!Q:R,A1481)&lt;&gt;0,SUMIF(Invoices!Q:R,A1481,Invoices!R:R)/COUNTIF(Invoices!Q:R,A1481),0),IF(COUNTIF(Invoices!S:T,A1481)&lt;&gt;0,IF(COUNTIF(Invoices!S:T,A1481)&lt;&gt;0,SUMIF(Invoices!S:T,A1481,Invoices!T:T)/COUNTIF(Invoices!S:T,A1481),0),IF(COUNTIF(Invoices!U:V,A1481)&lt;&gt;0,IF(COUNTIF(Invoices!U:V,A1481)&lt;&gt;0,SUMIF(Invoices!U:V,A1481,Invoices!V:V)/COUNTIF(Invoices!U:V,A1481),0),IF(COUNTIF(Invoices!W:X,A1481)&lt;&gt;0,IF(COUNTIF(Invoices!W:X,A1481)&lt;&gt;0,SUMIF(Invoices!W:X,A1481,Invoices!X:X)/COUNTIF(Invoices!W:X,A1481),0),IF(COUNTIF(Invoices!Y:Z,A1481)&lt;&gt;0,IF(COUNTIF(Invoices!Y:Z,A1481)&lt;&gt;0,SUMIF(Invoices!Y:Z,A1481,Invoices!Z:Z)/COUNTIF(Invoices!Y:Z,A1481),0),IF(COUNTIF(Invoices!AA:AB,A1481)&lt;&gt;0,IF(COUNTIF(Invoices!AA:AB,A1481)&lt;&gt;0,SUMIF(Invoices!AA:AB,A1481,Invoices!AB:AB)/COUNTIF(Invoices!AA:AB,A1481),0),IF(COUNTIF(Invoices!AC:AD,A1481)&lt;&gt;0,IF(COUNTIF(Invoices!AC:AD,A1481)&lt;&gt;0,SUMIF(Invoices!AC:AD,A1481,Invoices!AD:AD)/COUNTIF(Invoices!AC:AD,A1481),0),IF(COUNTIF(Invoices!AE:AF,A1481)&lt;&gt;0,IF(COUNTIF(Invoices!AE:AF,A1481)&lt;&gt;0,SUMIF(Invoices!AE:AF,A1481,Invoices!AF:AF)/COUNTIF(Invoices!AE:AF,A1481),0),IF(COUNTIF(Invoices!AG:AH,A1481)&lt;&gt;0,IF(COUNTIF(Invoices!AG:AH,A1481)&lt;&gt;0,SUMIF(Invoices!AG:AH,A1481,Invoices!AH:AH)/COUNTIF(Invoices!AG:AH,A1481),0),IF(COUNTIF(Invoices!AI:AJ,A1481)&lt;&gt;0,IF(COUNTIF(Invoices!AI:AJ,A1481)&lt;&gt;0,SUMIF(Invoices!AI:AJ,A1481,Invoices!AJ:AJ)/COUNTIF(Invoices!AI:AJ,A1481),0),IF(COUNTIF(Invoices!AK:AL,A1481)&lt;&gt;0,IF(COUNTIF(Invoices!AK:AL,A1481)&lt;&gt;0,SUMIF(Invoices!AK:AL,A1481,Invoices!AL:AL)/COUNTIF(Invoices!AK:AL,A1481),0),IF(COUNTIF(Invoices!AM:AN,A1481)&lt;&gt;0,IF(COUNTIF(Invoices!AM:AN,A1481)&lt;&gt;0,SUMIF(Invoices!AM:AN,A1481,Invoices!AN:AN)/COUNTIF(Invoices!AM:AN,A1481),0),"Not Available")))))))))))))))</f>
        <v>Not Available</v>
      </c>
    </row>
    <row r="1482" spans="1:5" ht="13" x14ac:dyDescent="0.15">
      <c r="A1482" s="6" t="s">
        <v>2758</v>
      </c>
      <c r="B1482" s="6" t="s">
        <v>2759</v>
      </c>
      <c r="C1482" s="6" t="s">
        <v>954</v>
      </c>
      <c r="D1482" s="6" t="s">
        <v>955</v>
      </c>
      <c r="E1482">
        <f ca="1">IF(COUNTIF(Invoices!K:L,A1482)&lt;&gt;0,IF(COUNTIF(Invoices!K:L,A1482)&lt;&gt;0,SUMIF(Invoices!K:L,A1482,Invoices!L:L)/COUNTIF(Invoices!K:L,A1482),0),IF(COUNTIF(Invoices!M:N,A1482)&lt;&gt;0,IF(COUNTIF(Invoices!M:N,A1482)&lt;&gt;0,SUMIF(Invoices!M:N,A1482,Invoices!N:N)/COUNTIF(Invoices!M:N,A1482),0),IF(COUNTIF(Invoices!O:P,A1482)&lt;&gt;0,IF(COUNTIF(Invoices!O:P,A1482)&lt;&gt;0,SUMIF(Invoices!O:P,A1482,Invoices!P:P)/COUNTIF(Invoices!O:P,A1482),0),IF(COUNTIF(Invoices!Q:R,A1482)&lt;&gt;0,IF(COUNTIF(Invoices!Q:R,A1482)&lt;&gt;0,SUMIF(Invoices!Q:R,A1482,Invoices!R:R)/COUNTIF(Invoices!Q:R,A1482),0),IF(COUNTIF(Invoices!S:T,A1482)&lt;&gt;0,IF(COUNTIF(Invoices!S:T,A1482)&lt;&gt;0,SUMIF(Invoices!S:T,A1482,Invoices!T:T)/COUNTIF(Invoices!S:T,A1482),0),IF(COUNTIF(Invoices!U:V,A1482)&lt;&gt;0,IF(COUNTIF(Invoices!U:V,A1482)&lt;&gt;0,SUMIF(Invoices!U:V,A1482,Invoices!V:V)/COUNTIF(Invoices!U:V,A1482),0),IF(COUNTIF(Invoices!W:X,A1482)&lt;&gt;0,IF(COUNTIF(Invoices!W:X,A1482)&lt;&gt;0,SUMIF(Invoices!W:X,A1482,Invoices!X:X)/COUNTIF(Invoices!W:X,A1482),0),IF(COUNTIF(Invoices!Y:Z,A1482)&lt;&gt;0,IF(COUNTIF(Invoices!Y:Z,A1482)&lt;&gt;0,SUMIF(Invoices!Y:Z,A1482,Invoices!Z:Z)/COUNTIF(Invoices!Y:Z,A1482),0),IF(COUNTIF(Invoices!AA:AB,A1482)&lt;&gt;0,IF(COUNTIF(Invoices!AA:AB,A1482)&lt;&gt;0,SUMIF(Invoices!AA:AB,A1482,Invoices!AB:AB)/COUNTIF(Invoices!AA:AB,A1482),0),IF(COUNTIF(Invoices!AC:AD,A1482)&lt;&gt;0,IF(COUNTIF(Invoices!AC:AD,A1482)&lt;&gt;0,SUMIF(Invoices!AC:AD,A1482,Invoices!AD:AD)/COUNTIF(Invoices!AC:AD,A1482),0),IF(COUNTIF(Invoices!AE:AF,A1482)&lt;&gt;0,IF(COUNTIF(Invoices!AE:AF,A1482)&lt;&gt;0,SUMIF(Invoices!AE:AF,A1482,Invoices!AF:AF)/COUNTIF(Invoices!AE:AF,A1482),0),IF(COUNTIF(Invoices!AG:AH,A1482)&lt;&gt;0,IF(COUNTIF(Invoices!AG:AH,A1482)&lt;&gt;0,SUMIF(Invoices!AG:AH,A1482,Invoices!AH:AH)/COUNTIF(Invoices!AG:AH,A1482),0),IF(COUNTIF(Invoices!AI:AJ,A1482)&lt;&gt;0,IF(COUNTIF(Invoices!AI:AJ,A1482)&lt;&gt;0,SUMIF(Invoices!AI:AJ,A1482,Invoices!AJ:AJ)/COUNTIF(Invoices!AI:AJ,A1482),0),IF(COUNTIF(Invoices!AK:AL,A1482)&lt;&gt;0,IF(COUNTIF(Invoices!AK:AL,A1482)&lt;&gt;0,SUMIF(Invoices!AK:AL,A1482,Invoices!AL:AL)/COUNTIF(Invoices!AK:AL,A1482),0),IF(COUNTIF(Invoices!AM:AN,A1482)&lt;&gt;0,IF(COUNTIF(Invoices!AM:AN,A1482)&lt;&gt;0,SUMIF(Invoices!AM:AN,A1482,Invoices!AN:AN)/COUNTIF(Invoices!AM:AN,A1482),0),"Not Available")))))))))))))))</f>
        <v>0.99</v>
      </c>
    </row>
    <row r="1483" spans="1:5" ht="13" x14ac:dyDescent="0.15">
      <c r="A1483" s="6" t="s">
        <v>2760</v>
      </c>
      <c r="C1483" s="6" t="s">
        <v>561</v>
      </c>
      <c r="D1483" s="6" t="s">
        <v>562</v>
      </c>
      <c r="E1483">
        <f ca="1">IF(COUNTIF(Invoices!K:L,A1483)&lt;&gt;0,IF(COUNTIF(Invoices!K:L,A1483)&lt;&gt;0,SUMIF(Invoices!K:L,A1483,Invoices!L:L)/COUNTIF(Invoices!K:L,A1483),0),IF(COUNTIF(Invoices!M:N,A1483)&lt;&gt;0,IF(COUNTIF(Invoices!M:N,A1483)&lt;&gt;0,SUMIF(Invoices!M:N,A1483,Invoices!N:N)/COUNTIF(Invoices!M:N,A1483),0),IF(COUNTIF(Invoices!O:P,A1483)&lt;&gt;0,IF(COUNTIF(Invoices!O:P,A1483)&lt;&gt;0,SUMIF(Invoices!O:P,A1483,Invoices!P:P)/COUNTIF(Invoices!O:P,A1483),0),IF(COUNTIF(Invoices!Q:R,A1483)&lt;&gt;0,IF(COUNTIF(Invoices!Q:R,A1483)&lt;&gt;0,SUMIF(Invoices!Q:R,A1483,Invoices!R:R)/COUNTIF(Invoices!Q:R,A1483),0),IF(COUNTIF(Invoices!S:T,A1483)&lt;&gt;0,IF(COUNTIF(Invoices!S:T,A1483)&lt;&gt;0,SUMIF(Invoices!S:T,A1483,Invoices!T:T)/COUNTIF(Invoices!S:T,A1483),0),IF(COUNTIF(Invoices!U:V,A1483)&lt;&gt;0,IF(COUNTIF(Invoices!U:V,A1483)&lt;&gt;0,SUMIF(Invoices!U:V,A1483,Invoices!V:V)/COUNTIF(Invoices!U:V,A1483),0),IF(COUNTIF(Invoices!W:X,A1483)&lt;&gt;0,IF(COUNTIF(Invoices!W:X,A1483)&lt;&gt;0,SUMIF(Invoices!W:X,A1483,Invoices!X:X)/COUNTIF(Invoices!W:X,A1483),0),IF(COUNTIF(Invoices!Y:Z,A1483)&lt;&gt;0,IF(COUNTIF(Invoices!Y:Z,A1483)&lt;&gt;0,SUMIF(Invoices!Y:Z,A1483,Invoices!Z:Z)/COUNTIF(Invoices!Y:Z,A1483),0),IF(COUNTIF(Invoices!AA:AB,A1483)&lt;&gt;0,IF(COUNTIF(Invoices!AA:AB,A1483)&lt;&gt;0,SUMIF(Invoices!AA:AB,A1483,Invoices!AB:AB)/COUNTIF(Invoices!AA:AB,A1483),0),IF(COUNTIF(Invoices!AC:AD,A1483)&lt;&gt;0,IF(COUNTIF(Invoices!AC:AD,A1483)&lt;&gt;0,SUMIF(Invoices!AC:AD,A1483,Invoices!AD:AD)/COUNTIF(Invoices!AC:AD,A1483),0),IF(COUNTIF(Invoices!AE:AF,A1483)&lt;&gt;0,IF(COUNTIF(Invoices!AE:AF,A1483)&lt;&gt;0,SUMIF(Invoices!AE:AF,A1483,Invoices!AF:AF)/COUNTIF(Invoices!AE:AF,A1483),0),IF(COUNTIF(Invoices!AG:AH,A1483)&lt;&gt;0,IF(COUNTIF(Invoices!AG:AH,A1483)&lt;&gt;0,SUMIF(Invoices!AG:AH,A1483,Invoices!AH:AH)/COUNTIF(Invoices!AG:AH,A1483),0),IF(COUNTIF(Invoices!AI:AJ,A1483)&lt;&gt;0,IF(COUNTIF(Invoices!AI:AJ,A1483)&lt;&gt;0,SUMIF(Invoices!AI:AJ,A1483,Invoices!AJ:AJ)/COUNTIF(Invoices!AI:AJ,A1483),0),IF(COUNTIF(Invoices!AK:AL,A1483)&lt;&gt;0,IF(COUNTIF(Invoices!AK:AL,A1483)&lt;&gt;0,SUMIF(Invoices!AK:AL,A1483,Invoices!AL:AL)/COUNTIF(Invoices!AK:AL,A1483),0),IF(COUNTIF(Invoices!AM:AN,A1483)&lt;&gt;0,IF(COUNTIF(Invoices!AM:AN,A1483)&lt;&gt;0,SUMIF(Invoices!AM:AN,A1483,Invoices!AN:AN)/COUNTIF(Invoices!AM:AN,A1483),0),"Not Available")))))))))))))))</f>
        <v>0.99</v>
      </c>
    </row>
    <row r="1484" spans="1:5" ht="13" x14ac:dyDescent="0.15">
      <c r="A1484" s="6" t="s">
        <v>2761</v>
      </c>
      <c r="B1484" s="6" t="s">
        <v>529</v>
      </c>
      <c r="C1484" s="6" t="s">
        <v>1329</v>
      </c>
      <c r="D1484" s="6" t="s">
        <v>529</v>
      </c>
      <c r="E1484">
        <f ca="1">IF(COUNTIF(Invoices!K:L,A1484)&lt;&gt;0,IF(COUNTIF(Invoices!K:L,A1484)&lt;&gt;0,SUMIF(Invoices!K:L,A1484,Invoices!L:L)/COUNTIF(Invoices!K:L,A1484),0),IF(COUNTIF(Invoices!M:N,A1484)&lt;&gt;0,IF(COUNTIF(Invoices!M:N,A1484)&lt;&gt;0,SUMIF(Invoices!M:N,A1484,Invoices!N:N)/COUNTIF(Invoices!M:N,A1484),0),IF(COUNTIF(Invoices!O:P,A1484)&lt;&gt;0,IF(COUNTIF(Invoices!O:P,A1484)&lt;&gt;0,SUMIF(Invoices!O:P,A1484,Invoices!P:P)/COUNTIF(Invoices!O:P,A1484),0),IF(COUNTIF(Invoices!Q:R,A1484)&lt;&gt;0,IF(COUNTIF(Invoices!Q:R,A1484)&lt;&gt;0,SUMIF(Invoices!Q:R,A1484,Invoices!R:R)/COUNTIF(Invoices!Q:R,A1484),0),IF(COUNTIF(Invoices!S:T,A1484)&lt;&gt;0,IF(COUNTIF(Invoices!S:T,A1484)&lt;&gt;0,SUMIF(Invoices!S:T,A1484,Invoices!T:T)/COUNTIF(Invoices!S:T,A1484),0),IF(COUNTIF(Invoices!U:V,A1484)&lt;&gt;0,IF(COUNTIF(Invoices!U:V,A1484)&lt;&gt;0,SUMIF(Invoices!U:V,A1484,Invoices!V:V)/COUNTIF(Invoices!U:V,A1484),0),IF(COUNTIF(Invoices!W:X,A1484)&lt;&gt;0,IF(COUNTIF(Invoices!W:X,A1484)&lt;&gt;0,SUMIF(Invoices!W:X,A1484,Invoices!X:X)/COUNTIF(Invoices!W:X,A1484),0),IF(COUNTIF(Invoices!Y:Z,A1484)&lt;&gt;0,IF(COUNTIF(Invoices!Y:Z,A1484)&lt;&gt;0,SUMIF(Invoices!Y:Z,A1484,Invoices!Z:Z)/COUNTIF(Invoices!Y:Z,A1484),0),IF(COUNTIF(Invoices!AA:AB,A1484)&lt;&gt;0,IF(COUNTIF(Invoices!AA:AB,A1484)&lt;&gt;0,SUMIF(Invoices!AA:AB,A1484,Invoices!AB:AB)/COUNTIF(Invoices!AA:AB,A1484),0),IF(COUNTIF(Invoices!AC:AD,A1484)&lt;&gt;0,IF(COUNTIF(Invoices!AC:AD,A1484)&lt;&gt;0,SUMIF(Invoices!AC:AD,A1484,Invoices!AD:AD)/COUNTIF(Invoices!AC:AD,A1484),0),IF(COUNTIF(Invoices!AE:AF,A1484)&lt;&gt;0,IF(COUNTIF(Invoices!AE:AF,A1484)&lt;&gt;0,SUMIF(Invoices!AE:AF,A1484,Invoices!AF:AF)/COUNTIF(Invoices!AE:AF,A1484),0),IF(COUNTIF(Invoices!AG:AH,A1484)&lt;&gt;0,IF(COUNTIF(Invoices!AG:AH,A1484)&lt;&gt;0,SUMIF(Invoices!AG:AH,A1484,Invoices!AH:AH)/COUNTIF(Invoices!AG:AH,A1484),0),IF(COUNTIF(Invoices!AI:AJ,A1484)&lt;&gt;0,IF(COUNTIF(Invoices!AI:AJ,A1484)&lt;&gt;0,SUMIF(Invoices!AI:AJ,A1484,Invoices!AJ:AJ)/COUNTIF(Invoices!AI:AJ,A1484),0),IF(COUNTIF(Invoices!AK:AL,A1484)&lt;&gt;0,IF(COUNTIF(Invoices!AK:AL,A1484)&lt;&gt;0,SUMIF(Invoices!AK:AL,A1484,Invoices!AL:AL)/COUNTIF(Invoices!AK:AL,A1484),0),IF(COUNTIF(Invoices!AM:AN,A1484)&lt;&gt;0,IF(COUNTIF(Invoices!AM:AN,A1484)&lt;&gt;0,SUMIF(Invoices!AM:AN,A1484,Invoices!AN:AN)/COUNTIF(Invoices!AM:AN,A1484),0),"Not Available")))))))))))))))</f>
        <v>0.99</v>
      </c>
    </row>
    <row r="1485" spans="1:5" ht="13" x14ac:dyDescent="0.15">
      <c r="A1485" s="6" t="s">
        <v>2762</v>
      </c>
      <c r="C1485" s="6" t="s">
        <v>1363</v>
      </c>
      <c r="D1485" s="6" t="s">
        <v>1364</v>
      </c>
      <c r="E1485" t="str">
        <f>IF(COUNTIF(Invoices!K:L,A1485)&lt;&gt;0,IF(COUNTIF(Invoices!K:L,A1485)&lt;&gt;0,SUMIF(Invoices!K:L,A1485,Invoices!L:L)/COUNTIF(Invoices!K:L,A1485),0),IF(COUNTIF(Invoices!M:N,A1485)&lt;&gt;0,IF(COUNTIF(Invoices!M:N,A1485)&lt;&gt;0,SUMIF(Invoices!M:N,A1485,Invoices!N:N)/COUNTIF(Invoices!M:N,A1485),0),IF(COUNTIF(Invoices!O:P,A1485)&lt;&gt;0,IF(COUNTIF(Invoices!O:P,A1485)&lt;&gt;0,SUMIF(Invoices!O:P,A1485,Invoices!P:P)/COUNTIF(Invoices!O:P,A1485),0),IF(COUNTIF(Invoices!Q:R,A1485)&lt;&gt;0,IF(COUNTIF(Invoices!Q:R,A1485)&lt;&gt;0,SUMIF(Invoices!Q:R,A1485,Invoices!R:R)/COUNTIF(Invoices!Q:R,A1485),0),IF(COUNTIF(Invoices!S:T,A1485)&lt;&gt;0,IF(COUNTIF(Invoices!S:T,A1485)&lt;&gt;0,SUMIF(Invoices!S:T,A1485,Invoices!T:T)/COUNTIF(Invoices!S:T,A1485),0),IF(COUNTIF(Invoices!U:V,A1485)&lt;&gt;0,IF(COUNTIF(Invoices!U:V,A1485)&lt;&gt;0,SUMIF(Invoices!U:V,A1485,Invoices!V:V)/COUNTIF(Invoices!U:V,A1485),0),IF(COUNTIF(Invoices!W:X,A1485)&lt;&gt;0,IF(COUNTIF(Invoices!W:X,A1485)&lt;&gt;0,SUMIF(Invoices!W:X,A1485,Invoices!X:X)/COUNTIF(Invoices!W:X,A1485),0),IF(COUNTIF(Invoices!Y:Z,A1485)&lt;&gt;0,IF(COUNTIF(Invoices!Y:Z,A1485)&lt;&gt;0,SUMIF(Invoices!Y:Z,A1485,Invoices!Z:Z)/COUNTIF(Invoices!Y:Z,A1485),0),IF(COUNTIF(Invoices!AA:AB,A1485)&lt;&gt;0,IF(COUNTIF(Invoices!AA:AB,A1485)&lt;&gt;0,SUMIF(Invoices!AA:AB,A1485,Invoices!AB:AB)/COUNTIF(Invoices!AA:AB,A1485),0),IF(COUNTIF(Invoices!AC:AD,A1485)&lt;&gt;0,IF(COUNTIF(Invoices!AC:AD,A1485)&lt;&gt;0,SUMIF(Invoices!AC:AD,A1485,Invoices!AD:AD)/COUNTIF(Invoices!AC:AD,A1485),0),IF(COUNTIF(Invoices!AE:AF,A1485)&lt;&gt;0,IF(COUNTIF(Invoices!AE:AF,A1485)&lt;&gt;0,SUMIF(Invoices!AE:AF,A1485,Invoices!AF:AF)/COUNTIF(Invoices!AE:AF,A1485),0),IF(COUNTIF(Invoices!AG:AH,A1485)&lt;&gt;0,IF(COUNTIF(Invoices!AG:AH,A1485)&lt;&gt;0,SUMIF(Invoices!AG:AH,A1485,Invoices!AH:AH)/COUNTIF(Invoices!AG:AH,A1485),0),IF(COUNTIF(Invoices!AI:AJ,A1485)&lt;&gt;0,IF(COUNTIF(Invoices!AI:AJ,A1485)&lt;&gt;0,SUMIF(Invoices!AI:AJ,A1485,Invoices!AJ:AJ)/COUNTIF(Invoices!AI:AJ,A1485),0),IF(COUNTIF(Invoices!AK:AL,A1485)&lt;&gt;0,IF(COUNTIF(Invoices!AK:AL,A1485)&lt;&gt;0,SUMIF(Invoices!AK:AL,A1485,Invoices!AL:AL)/COUNTIF(Invoices!AK:AL,A1485),0),IF(COUNTIF(Invoices!AM:AN,A1485)&lt;&gt;0,IF(COUNTIF(Invoices!AM:AN,A1485)&lt;&gt;0,SUMIF(Invoices!AM:AN,A1485,Invoices!AN:AN)/COUNTIF(Invoices!AM:AN,A1485),0),"Not Available")))))))))))))))</f>
        <v>Not Available</v>
      </c>
    </row>
    <row r="1486" spans="1:5" ht="13" x14ac:dyDescent="0.15">
      <c r="A1486" s="6" t="s">
        <v>2763</v>
      </c>
      <c r="C1486" s="6" t="s">
        <v>1555</v>
      </c>
      <c r="D1486" s="6" t="s">
        <v>1555</v>
      </c>
      <c r="E1486">
        <f ca="1">IF(COUNTIF(Invoices!K:L,A1486)&lt;&gt;0,IF(COUNTIF(Invoices!K:L,A1486)&lt;&gt;0,SUMIF(Invoices!K:L,A1486,Invoices!L:L)/COUNTIF(Invoices!K:L,A1486),0),IF(COUNTIF(Invoices!M:N,A1486)&lt;&gt;0,IF(COUNTIF(Invoices!M:N,A1486)&lt;&gt;0,SUMIF(Invoices!M:N,A1486,Invoices!N:N)/COUNTIF(Invoices!M:N,A1486),0),IF(COUNTIF(Invoices!O:P,A1486)&lt;&gt;0,IF(COUNTIF(Invoices!O:P,A1486)&lt;&gt;0,SUMIF(Invoices!O:P,A1486,Invoices!P:P)/COUNTIF(Invoices!O:P,A1486),0),IF(COUNTIF(Invoices!Q:R,A1486)&lt;&gt;0,IF(COUNTIF(Invoices!Q:R,A1486)&lt;&gt;0,SUMIF(Invoices!Q:R,A1486,Invoices!R:R)/COUNTIF(Invoices!Q:R,A1486),0),IF(COUNTIF(Invoices!S:T,A1486)&lt;&gt;0,IF(COUNTIF(Invoices!S:T,A1486)&lt;&gt;0,SUMIF(Invoices!S:T,A1486,Invoices!T:T)/COUNTIF(Invoices!S:T,A1486),0),IF(COUNTIF(Invoices!U:V,A1486)&lt;&gt;0,IF(COUNTIF(Invoices!U:V,A1486)&lt;&gt;0,SUMIF(Invoices!U:V,A1486,Invoices!V:V)/COUNTIF(Invoices!U:V,A1486),0),IF(COUNTIF(Invoices!W:X,A1486)&lt;&gt;0,IF(COUNTIF(Invoices!W:X,A1486)&lt;&gt;0,SUMIF(Invoices!W:X,A1486,Invoices!X:X)/COUNTIF(Invoices!W:X,A1486),0),IF(COUNTIF(Invoices!Y:Z,A1486)&lt;&gt;0,IF(COUNTIF(Invoices!Y:Z,A1486)&lt;&gt;0,SUMIF(Invoices!Y:Z,A1486,Invoices!Z:Z)/COUNTIF(Invoices!Y:Z,A1486),0),IF(COUNTIF(Invoices!AA:AB,A1486)&lt;&gt;0,IF(COUNTIF(Invoices!AA:AB,A1486)&lt;&gt;0,SUMIF(Invoices!AA:AB,A1486,Invoices!AB:AB)/COUNTIF(Invoices!AA:AB,A1486),0),IF(COUNTIF(Invoices!AC:AD,A1486)&lt;&gt;0,IF(COUNTIF(Invoices!AC:AD,A1486)&lt;&gt;0,SUMIF(Invoices!AC:AD,A1486,Invoices!AD:AD)/COUNTIF(Invoices!AC:AD,A1486),0),IF(COUNTIF(Invoices!AE:AF,A1486)&lt;&gt;0,IF(COUNTIF(Invoices!AE:AF,A1486)&lt;&gt;0,SUMIF(Invoices!AE:AF,A1486,Invoices!AF:AF)/COUNTIF(Invoices!AE:AF,A1486),0),IF(COUNTIF(Invoices!AG:AH,A1486)&lt;&gt;0,IF(COUNTIF(Invoices!AG:AH,A1486)&lt;&gt;0,SUMIF(Invoices!AG:AH,A1486,Invoices!AH:AH)/COUNTIF(Invoices!AG:AH,A1486),0),IF(COUNTIF(Invoices!AI:AJ,A1486)&lt;&gt;0,IF(COUNTIF(Invoices!AI:AJ,A1486)&lt;&gt;0,SUMIF(Invoices!AI:AJ,A1486,Invoices!AJ:AJ)/COUNTIF(Invoices!AI:AJ,A1486),0),IF(COUNTIF(Invoices!AK:AL,A1486)&lt;&gt;0,IF(COUNTIF(Invoices!AK:AL,A1486)&lt;&gt;0,SUMIF(Invoices!AK:AL,A1486,Invoices!AL:AL)/COUNTIF(Invoices!AK:AL,A1486),0),IF(COUNTIF(Invoices!AM:AN,A1486)&lt;&gt;0,IF(COUNTIF(Invoices!AM:AN,A1486)&lt;&gt;0,SUMIF(Invoices!AM:AN,A1486,Invoices!AN:AN)/COUNTIF(Invoices!AM:AN,A1486),0),"Not Available")))))))))))))))</f>
        <v>0.99</v>
      </c>
    </row>
    <row r="1487" spans="1:5" ht="13" x14ac:dyDescent="0.15">
      <c r="A1487" s="6" t="s">
        <v>2764</v>
      </c>
      <c r="B1487" s="6" t="s">
        <v>585</v>
      </c>
      <c r="C1487" s="6" t="s">
        <v>894</v>
      </c>
      <c r="D1487" s="6" t="s">
        <v>587</v>
      </c>
      <c r="E1487" t="str">
        <f>IF(COUNTIF(Invoices!K:L,A1487)&lt;&gt;0,IF(COUNTIF(Invoices!K:L,A1487)&lt;&gt;0,SUMIF(Invoices!K:L,A1487,Invoices!L:L)/COUNTIF(Invoices!K:L,A1487),0),IF(COUNTIF(Invoices!M:N,A1487)&lt;&gt;0,IF(COUNTIF(Invoices!M:N,A1487)&lt;&gt;0,SUMIF(Invoices!M:N,A1487,Invoices!N:N)/COUNTIF(Invoices!M:N,A1487),0),IF(COUNTIF(Invoices!O:P,A1487)&lt;&gt;0,IF(COUNTIF(Invoices!O:P,A1487)&lt;&gt;0,SUMIF(Invoices!O:P,A1487,Invoices!P:P)/COUNTIF(Invoices!O:P,A1487),0),IF(COUNTIF(Invoices!Q:R,A1487)&lt;&gt;0,IF(COUNTIF(Invoices!Q:R,A1487)&lt;&gt;0,SUMIF(Invoices!Q:R,A1487,Invoices!R:R)/COUNTIF(Invoices!Q:R,A1487),0),IF(COUNTIF(Invoices!S:T,A1487)&lt;&gt;0,IF(COUNTIF(Invoices!S:T,A1487)&lt;&gt;0,SUMIF(Invoices!S:T,A1487,Invoices!T:T)/COUNTIF(Invoices!S:T,A1487),0),IF(COUNTIF(Invoices!U:V,A1487)&lt;&gt;0,IF(COUNTIF(Invoices!U:V,A1487)&lt;&gt;0,SUMIF(Invoices!U:V,A1487,Invoices!V:V)/COUNTIF(Invoices!U:V,A1487),0),IF(COUNTIF(Invoices!W:X,A1487)&lt;&gt;0,IF(COUNTIF(Invoices!W:X,A1487)&lt;&gt;0,SUMIF(Invoices!W:X,A1487,Invoices!X:X)/COUNTIF(Invoices!W:X,A1487),0),IF(COUNTIF(Invoices!Y:Z,A1487)&lt;&gt;0,IF(COUNTIF(Invoices!Y:Z,A1487)&lt;&gt;0,SUMIF(Invoices!Y:Z,A1487,Invoices!Z:Z)/COUNTIF(Invoices!Y:Z,A1487),0),IF(COUNTIF(Invoices!AA:AB,A1487)&lt;&gt;0,IF(COUNTIF(Invoices!AA:AB,A1487)&lt;&gt;0,SUMIF(Invoices!AA:AB,A1487,Invoices!AB:AB)/COUNTIF(Invoices!AA:AB,A1487),0),IF(COUNTIF(Invoices!AC:AD,A1487)&lt;&gt;0,IF(COUNTIF(Invoices!AC:AD,A1487)&lt;&gt;0,SUMIF(Invoices!AC:AD,A1487,Invoices!AD:AD)/COUNTIF(Invoices!AC:AD,A1487),0),IF(COUNTIF(Invoices!AE:AF,A1487)&lt;&gt;0,IF(COUNTIF(Invoices!AE:AF,A1487)&lt;&gt;0,SUMIF(Invoices!AE:AF,A1487,Invoices!AF:AF)/COUNTIF(Invoices!AE:AF,A1487),0),IF(COUNTIF(Invoices!AG:AH,A1487)&lt;&gt;0,IF(COUNTIF(Invoices!AG:AH,A1487)&lt;&gt;0,SUMIF(Invoices!AG:AH,A1487,Invoices!AH:AH)/COUNTIF(Invoices!AG:AH,A1487),0),IF(COUNTIF(Invoices!AI:AJ,A1487)&lt;&gt;0,IF(COUNTIF(Invoices!AI:AJ,A1487)&lt;&gt;0,SUMIF(Invoices!AI:AJ,A1487,Invoices!AJ:AJ)/COUNTIF(Invoices!AI:AJ,A1487),0),IF(COUNTIF(Invoices!AK:AL,A1487)&lt;&gt;0,IF(COUNTIF(Invoices!AK:AL,A1487)&lt;&gt;0,SUMIF(Invoices!AK:AL,A1487,Invoices!AL:AL)/COUNTIF(Invoices!AK:AL,A1487),0),IF(COUNTIF(Invoices!AM:AN,A1487)&lt;&gt;0,IF(COUNTIF(Invoices!AM:AN,A1487)&lt;&gt;0,SUMIF(Invoices!AM:AN,A1487,Invoices!AN:AN)/COUNTIF(Invoices!AM:AN,A1487),0),"Not Available")))))))))))))))</f>
        <v>Not Available</v>
      </c>
    </row>
    <row r="1488" spans="1:5" ht="13" x14ac:dyDescent="0.15">
      <c r="A1488" s="6" t="s">
        <v>2765</v>
      </c>
      <c r="B1488" s="6" t="s">
        <v>529</v>
      </c>
      <c r="C1488" s="6" t="s">
        <v>530</v>
      </c>
      <c r="D1488" s="6" t="s">
        <v>529</v>
      </c>
      <c r="E1488">
        <f ca="1">IF(COUNTIF(Invoices!K:L,A1488)&lt;&gt;0,IF(COUNTIF(Invoices!K:L,A1488)&lt;&gt;0,SUMIF(Invoices!K:L,A1488,Invoices!L:L)/COUNTIF(Invoices!K:L,A1488),0),IF(COUNTIF(Invoices!M:N,A1488)&lt;&gt;0,IF(COUNTIF(Invoices!M:N,A1488)&lt;&gt;0,SUMIF(Invoices!M:N,A1488,Invoices!N:N)/COUNTIF(Invoices!M:N,A1488),0),IF(COUNTIF(Invoices!O:P,A1488)&lt;&gt;0,IF(COUNTIF(Invoices!O:P,A1488)&lt;&gt;0,SUMIF(Invoices!O:P,A1488,Invoices!P:P)/COUNTIF(Invoices!O:P,A1488),0),IF(COUNTIF(Invoices!Q:R,A1488)&lt;&gt;0,IF(COUNTIF(Invoices!Q:R,A1488)&lt;&gt;0,SUMIF(Invoices!Q:R,A1488,Invoices!R:R)/COUNTIF(Invoices!Q:R,A1488),0),IF(COUNTIF(Invoices!S:T,A1488)&lt;&gt;0,IF(COUNTIF(Invoices!S:T,A1488)&lt;&gt;0,SUMIF(Invoices!S:T,A1488,Invoices!T:T)/COUNTIF(Invoices!S:T,A1488),0),IF(COUNTIF(Invoices!U:V,A1488)&lt;&gt;0,IF(COUNTIF(Invoices!U:V,A1488)&lt;&gt;0,SUMIF(Invoices!U:V,A1488,Invoices!V:V)/COUNTIF(Invoices!U:V,A1488),0),IF(COUNTIF(Invoices!W:X,A1488)&lt;&gt;0,IF(COUNTIF(Invoices!W:X,A1488)&lt;&gt;0,SUMIF(Invoices!W:X,A1488,Invoices!X:X)/COUNTIF(Invoices!W:X,A1488),0),IF(COUNTIF(Invoices!Y:Z,A1488)&lt;&gt;0,IF(COUNTIF(Invoices!Y:Z,A1488)&lt;&gt;0,SUMIF(Invoices!Y:Z,A1488,Invoices!Z:Z)/COUNTIF(Invoices!Y:Z,A1488),0),IF(COUNTIF(Invoices!AA:AB,A1488)&lt;&gt;0,IF(COUNTIF(Invoices!AA:AB,A1488)&lt;&gt;0,SUMIF(Invoices!AA:AB,A1488,Invoices!AB:AB)/COUNTIF(Invoices!AA:AB,A1488),0),IF(COUNTIF(Invoices!AC:AD,A1488)&lt;&gt;0,IF(COUNTIF(Invoices!AC:AD,A1488)&lt;&gt;0,SUMIF(Invoices!AC:AD,A1488,Invoices!AD:AD)/COUNTIF(Invoices!AC:AD,A1488),0),IF(COUNTIF(Invoices!AE:AF,A1488)&lt;&gt;0,IF(COUNTIF(Invoices!AE:AF,A1488)&lt;&gt;0,SUMIF(Invoices!AE:AF,A1488,Invoices!AF:AF)/COUNTIF(Invoices!AE:AF,A1488),0),IF(COUNTIF(Invoices!AG:AH,A1488)&lt;&gt;0,IF(COUNTIF(Invoices!AG:AH,A1488)&lt;&gt;0,SUMIF(Invoices!AG:AH,A1488,Invoices!AH:AH)/COUNTIF(Invoices!AG:AH,A1488),0),IF(COUNTIF(Invoices!AI:AJ,A1488)&lt;&gt;0,IF(COUNTIF(Invoices!AI:AJ,A1488)&lt;&gt;0,SUMIF(Invoices!AI:AJ,A1488,Invoices!AJ:AJ)/COUNTIF(Invoices!AI:AJ,A1488),0),IF(COUNTIF(Invoices!AK:AL,A1488)&lt;&gt;0,IF(COUNTIF(Invoices!AK:AL,A1488)&lt;&gt;0,SUMIF(Invoices!AK:AL,A1488,Invoices!AL:AL)/COUNTIF(Invoices!AK:AL,A1488),0),IF(COUNTIF(Invoices!AM:AN,A1488)&lt;&gt;0,IF(COUNTIF(Invoices!AM:AN,A1488)&lt;&gt;0,SUMIF(Invoices!AM:AN,A1488,Invoices!AN:AN)/COUNTIF(Invoices!AM:AN,A1488),0),"Not Available")))))))))))))))</f>
        <v>0.99</v>
      </c>
    </row>
    <row r="1489" spans="1:5" ht="13" x14ac:dyDescent="0.15">
      <c r="A1489" s="6" t="s">
        <v>2766</v>
      </c>
      <c r="B1489" s="6" t="s">
        <v>1592</v>
      </c>
      <c r="C1489" s="6" t="s">
        <v>1388</v>
      </c>
      <c r="D1489" s="6" t="s">
        <v>1389</v>
      </c>
      <c r="E1489">
        <f ca="1">IF(COUNTIF(Invoices!K:L,A1489)&lt;&gt;0,IF(COUNTIF(Invoices!K:L,A1489)&lt;&gt;0,SUMIF(Invoices!K:L,A1489,Invoices!L:L)/COUNTIF(Invoices!K:L,A1489),0),IF(COUNTIF(Invoices!M:N,A1489)&lt;&gt;0,IF(COUNTIF(Invoices!M:N,A1489)&lt;&gt;0,SUMIF(Invoices!M:N,A1489,Invoices!N:N)/COUNTIF(Invoices!M:N,A1489),0),IF(COUNTIF(Invoices!O:P,A1489)&lt;&gt;0,IF(COUNTIF(Invoices!O:P,A1489)&lt;&gt;0,SUMIF(Invoices!O:P,A1489,Invoices!P:P)/COUNTIF(Invoices!O:P,A1489),0),IF(COUNTIF(Invoices!Q:R,A1489)&lt;&gt;0,IF(COUNTIF(Invoices!Q:R,A1489)&lt;&gt;0,SUMIF(Invoices!Q:R,A1489,Invoices!R:R)/COUNTIF(Invoices!Q:R,A1489),0),IF(COUNTIF(Invoices!S:T,A1489)&lt;&gt;0,IF(COUNTIF(Invoices!S:T,A1489)&lt;&gt;0,SUMIF(Invoices!S:T,A1489,Invoices!T:T)/COUNTIF(Invoices!S:T,A1489),0),IF(COUNTIF(Invoices!U:V,A1489)&lt;&gt;0,IF(COUNTIF(Invoices!U:V,A1489)&lt;&gt;0,SUMIF(Invoices!U:V,A1489,Invoices!V:V)/COUNTIF(Invoices!U:V,A1489),0),IF(COUNTIF(Invoices!W:X,A1489)&lt;&gt;0,IF(COUNTIF(Invoices!W:X,A1489)&lt;&gt;0,SUMIF(Invoices!W:X,A1489,Invoices!X:X)/COUNTIF(Invoices!W:X,A1489),0),IF(COUNTIF(Invoices!Y:Z,A1489)&lt;&gt;0,IF(COUNTIF(Invoices!Y:Z,A1489)&lt;&gt;0,SUMIF(Invoices!Y:Z,A1489,Invoices!Z:Z)/COUNTIF(Invoices!Y:Z,A1489),0),IF(COUNTIF(Invoices!AA:AB,A1489)&lt;&gt;0,IF(COUNTIF(Invoices!AA:AB,A1489)&lt;&gt;0,SUMIF(Invoices!AA:AB,A1489,Invoices!AB:AB)/COUNTIF(Invoices!AA:AB,A1489),0),IF(COUNTIF(Invoices!AC:AD,A1489)&lt;&gt;0,IF(COUNTIF(Invoices!AC:AD,A1489)&lt;&gt;0,SUMIF(Invoices!AC:AD,A1489,Invoices!AD:AD)/COUNTIF(Invoices!AC:AD,A1489),0),IF(COUNTIF(Invoices!AE:AF,A1489)&lt;&gt;0,IF(COUNTIF(Invoices!AE:AF,A1489)&lt;&gt;0,SUMIF(Invoices!AE:AF,A1489,Invoices!AF:AF)/COUNTIF(Invoices!AE:AF,A1489),0),IF(COUNTIF(Invoices!AG:AH,A1489)&lt;&gt;0,IF(COUNTIF(Invoices!AG:AH,A1489)&lt;&gt;0,SUMIF(Invoices!AG:AH,A1489,Invoices!AH:AH)/COUNTIF(Invoices!AG:AH,A1489),0),IF(COUNTIF(Invoices!AI:AJ,A1489)&lt;&gt;0,IF(COUNTIF(Invoices!AI:AJ,A1489)&lt;&gt;0,SUMIF(Invoices!AI:AJ,A1489,Invoices!AJ:AJ)/COUNTIF(Invoices!AI:AJ,A1489),0),IF(COUNTIF(Invoices!AK:AL,A1489)&lt;&gt;0,IF(COUNTIF(Invoices!AK:AL,A1489)&lt;&gt;0,SUMIF(Invoices!AK:AL,A1489,Invoices!AL:AL)/COUNTIF(Invoices!AK:AL,A1489),0),IF(COUNTIF(Invoices!AM:AN,A1489)&lt;&gt;0,IF(COUNTIF(Invoices!AM:AN,A1489)&lt;&gt;0,SUMIF(Invoices!AM:AN,A1489,Invoices!AN:AN)/COUNTIF(Invoices!AM:AN,A1489),0),"Not Available")))))))))))))))</f>
        <v>0.99</v>
      </c>
    </row>
    <row r="1490" spans="1:5" ht="13" x14ac:dyDescent="0.15">
      <c r="A1490" s="6" t="s">
        <v>2767</v>
      </c>
      <c r="B1490" s="6" t="s">
        <v>2768</v>
      </c>
      <c r="C1490" s="6" t="s">
        <v>1314</v>
      </c>
      <c r="D1490" s="6" t="s">
        <v>1313</v>
      </c>
      <c r="E1490">
        <f ca="1">IF(COUNTIF(Invoices!K:L,A1490)&lt;&gt;0,IF(COUNTIF(Invoices!K:L,A1490)&lt;&gt;0,SUMIF(Invoices!K:L,A1490,Invoices!L:L)/COUNTIF(Invoices!K:L,A1490),0),IF(COUNTIF(Invoices!M:N,A1490)&lt;&gt;0,IF(COUNTIF(Invoices!M:N,A1490)&lt;&gt;0,SUMIF(Invoices!M:N,A1490,Invoices!N:N)/COUNTIF(Invoices!M:N,A1490),0),IF(COUNTIF(Invoices!O:P,A1490)&lt;&gt;0,IF(COUNTIF(Invoices!O:P,A1490)&lt;&gt;0,SUMIF(Invoices!O:P,A1490,Invoices!P:P)/COUNTIF(Invoices!O:P,A1490),0),IF(COUNTIF(Invoices!Q:R,A1490)&lt;&gt;0,IF(COUNTIF(Invoices!Q:R,A1490)&lt;&gt;0,SUMIF(Invoices!Q:R,A1490,Invoices!R:R)/COUNTIF(Invoices!Q:R,A1490),0),IF(COUNTIF(Invoices!S:T,A1490)&lt;&gt;0,IF(COUNTIF(Invoices!S:T,A1490)&lt;&gt;0,SUMIF(Invoices!S:T,A1490,Invoices!T:T)/COUNTIF(Invoices!S:T,A1490),0),IF(COUNTIF(Invoices!U:V,A1490)&lt;&gt;0,IF(COUNTIF(Invoices!U:V,A1490)&lt;&gt;0,SUMIF(Invoices!U:V,A1490,Invoices!V:V)/COUNTIF(Invoices!U:V,A1490),0),IF(COUNTIF(Invoices!W:X,A1490)&lt;&gt;0,IF(COUNTIF(Invoices!W:X,A1490)&lt;&gt;0,SUMIF(Invoices!W:X,A1490,Invoices!X:X)/COUNTIF(Invoices!W:X,A1490),0),IF(COUNTIF(Invoices!Y:Z,A1490)&lt;&gt;0,IF(COUNTIF(Invoices!Y:Z,A1490)&lt;&gt;0,SUMIF(Invoices!Y:Z,A1490,Invoices!Z:Z)/COUNTIF(Invoices!Y:Z,A1490),0),IF(COUNTIF(Invoices!AA:AB,A1490)&lt;&gt;0,IF(COUNTIF(Invoices!AA:AB,A1490)&lt;&gt;0,SUMIF(Invoices!AA:AB,A1490,Invoices!AB:AB)/COUNTIF(Invoices!AA:AB,A1490),0),IF(COUNTIF(Invoices!AC:AD,A1490)&lt;&gt;0,IF(COUNTIF(Invoices!AC:AD,A1490)&lt;&gt;0,SUMIF(Invoices!AC:AD,A1490,Invoices!AD:AD)/COUNTIF(Invoices!AC:AD,A1490),0),IF(COUNTIF(Invoices!AE:AF,A1490)&lt;&gt;0,IF(COUNTIF(Invoices!AE:AF,A1490)&lt;&gt;0,SUMIF(Invoices!AE:AF,A1490,Invoices!AF:AF)/COUNTIF(Invoices!AE:AF,A1490),0),IF(COUNTIF(Invoices!AG:AH,A1490)&lt;&gt;0,IF(COUNTIF(Invoices!AG:AH,A1490)&lt;&gt;0,SUMIF(Invoices!AG:AH,A1490,Invoices!AH:AH)/COUNTIF(Invoices!AG:AH,A1490),0),IF(COUNTIF(Invoices!AI:AJ,A1490)&lt;&gt;0,IF(COUNTIF(Invoices!AI:AJ,A1490)&lt;&gt;0,SUMIF(Invoices!AI:AJ,A1490,Invoices!AJ:AJ)/COUNTIF(Invoices!AI:AJ,A1490),0),IF(COUNTIF(Invoices!AK:AL,A1490)&lt;&gt;0,IF(COUNTIF(Invoices!AK:AL,A1490)&lt;&gt;0,SUMIF(Invoices!AK:AL,A1490,Invoices!AL:AL)/COUNTIF(Invoices!AK:AL,A1490),0),IF(COUNTIF(Invoices!AM:AN,A1490)&lt;&gt;0,IF(COUNTIF(Invoices!AM:AN,A1490)&lt;&gt;0,SUMIF(Invoices!AM:AN,A1490,Invoices!AN:AN)/COUNTIF(Invoices!AM:AN,A1490),0),"Not Available")))))))))))))))</f>
        <v>0.99</v>
      </c>
    </row>
    <row r="1491" spans="1:5" ht="13" x14ac:dyDescent="0.15">
      <c r="A1491" s="6" t="s">
        <v>2769</v>
      </c>
      <c r="B1491" s="6" t="s">
        <v>2770</v>
      </c>
      <c r="C1491" s="6" t="s">
        <v>960</v>
      </c>
      <c r="D1491" s="6" t="s">
        <v>962</v>
      </c>
      <c r="E1491">
        <f ca="1">IF(COUNTIF(Invoices!K:L,A1491)&lt;&gt;0,IF(COUNTIF(Invoices!K:L,A1491)&lt;&gt;0,SUMIF(Invoices!K:L,A1491,Invoices!L:L)/COUNTIF(Invoices!K:L,A1491),0),IF(COUNTIF(Invoices!M:N,A1491)&lt;&gt;0,IF(COUNTIF(Invoices!M:N,A1491)&lt;&gt;0,SUMIF(Invoices!M:N,A1491,Invoices!N:N)/COUNTIF(Invoices!M:N,A1491),0),IF(COUNTIF(Invoices!O:P,A1491)&lt;&gt;0,IF(COUNTIF(Invoices!O:P,A1491)&lt;&gt;0,SUMIF(Invoices!O:P,A1491,Invoices!P:P)/COUNTIF(Invoices!O:P,A1491),0),IF(COUNTIF(Invoices!Q:R,A1491)&lt;&gt;0,IF(COUNTIF(Invoices!Q:R,A1491)&lt;&gt;0,SUMIF(Invoices!Q:R,A1491,Invoices!R:R)/COUNTIF(Invoices!Q:R,A1491),0),IF(COUNTIF(Invoices!S:T,A1491)&lt;&gt;0,IF(COUNTIF(Invoices!S:T,A1491)&lt;&gt;0,SUMIF(Invoices!S:T,A1491,Invoices!T:T)/COUNTIF(Invoices!S:T,A1491),0),IF(COUNTIF(Invoices!U:V,A1491)&lt;&gt;0,IF(COUNTIF(Invoices!U:V,A1491)&lt;&gt;0,SUMIF(Invoices!U:V,A1491,Invoices!V:V)/COUNTIF(Invoices!U:V,A1491),0),IF(COUNTIF(Invoices!W:X,A1491)&lt;&gt;0,IF(COUNTIF(Invoices!W:X,A1491)&lt;&gt;0,SUMIF(Invoices!W:X,A1491,Invoices!X:X)/COUNTIF(Invoices!W:X,A1491),0),IF(COUNTIF(Invoices!Y:Z,A1491)&lt;&gt;0,IF(COUNTIF(Invoices!Y:Z,A1491)&lt;&gt;0,SUMIF(Invoices!Y:Z,A1491,Invoices!Z:Z)/COUNTIF(Invoices!Y:Z,A1491),0),IF(COUNTIF(Invoices!AA:AB,A1491)&lt;&gt;0,IF(COUNTIF(Invoices!AA:AB,A1491)&lt;&gt;0,SUMIF(Invoices!AA:AB,A1491,Invoices!AB:AB)/COUNTIF(Invoices!AA:AB,A1491),0),IF(COUNTIF(Invoices!AC:AD,A1491)&lt;&gt;0,IF(COUNTIF(Invoices!AC:AD,A1491)&lt;&gt;0,SUMIF(Invoices!AC:AD,A1491,Invoices!AD:AD)/COUNTIF(Invoices!AC:AD,A1491),0),IF(COUNTIF(Invoices!AE:AF,A1491)&lt;&gt;0,IF(COUNTIF(Invoices!AE:AF,A1491)&lt;&gt;0,SUMIF(Invoices!AE:AF,A1491,Invoices!AF:AF)/COUNTIF(Invoices!AE:AF,A1491),0),IF(COUNTIF(Invoices!AG:AH,A1491)&lt;&gt;0,IF(COUNTIF(Invoices!AG:AH,A1491)&lt;&gt;0,SUMIF(Invoices!AG:AH,A1491,Invoices!AH:AH)/COUNTIF(Invoices!AG:AH,A1491),0),IF(COUNTIF(Invoices!AI:AJ,A1491)&lt;&gt;0,IF(COUNTIF(Invoices!AI:AJ,A1491)&lt;&gt;0,SUMIF(Invoices!AI:AJ,A1491,Invoices!AJ:AJ)/COUNTIF(Invoices!AI:AJ,A1491),0),IF(COUNTIF(Invoices!AK:AL,A1491)&lt;&gt;0,IF(COUNTIF(Invoices!AK:AL,A1491)&lt;&gt;0,SUMIF(Invoices!AK:AL,A1491,Invoices!AL:AL)/COUNTIF(Invoices!AK:AL,A1491),0),IF(COUNTIF(Invoices!AM:AN,A1491)&lt;&gt;0,IF(COUNTIF(Invoices!AM:AN,A1491)&lt;&gt;0,SUMIF(Invoices!AM:AN,A1491,Invoices!AN:AN)/COUNTIF(Invoices!AM:AN,A1491),0),"Not Available")))))))))))))))</f>
        <v>0.99</v>
      </c>
    </row>
    <row r="1492" spans="1:5" ht="13" x14ac:dyDescent="0.15">
      <c r="A1492" s="6" t="s">
        <v>2771</v>
      </c>
      <c r="C1492" s="6" t="s">
        <v>1174</v>
      </c>
      <c r="D1492" s="6" t="s">
        <v>570</v>
      </c>
      <c r="E1492" t="str">
        <f>IF(COUNTIF(Invoices!K:L,A1492)&lt;&gt;0,IF(COUNTIF(Invoices!K:L,A1492)&lt;&gt;0,SUMIF(Invoices!K:L,A1492,Invoices!L:L)/COUNTIF(Invoices!K:L,A1492),0),IF(COUNTIF(Invoices!M:N,A1492)&lt;&gt;0,IF(COUNTIF(Invoices!M:N,A1492)&lt;&gt;0,SUMIF(Invoices!M:N,A1492,Invoices!N:N)/COUNTIF(Invoices!M:N,A1492),0),IF(COUNTIF(Invoices!O:P,A1492)&lt;&gt;0,IF(COUNTIF(Invoices!O:P,A1492)&lt;&gt;0,SUMIF(Invoices!O:P,A1492,Invoices!P:P)/COUNTIF(Invoices!O:P,A1492),0),IF(COUNTIF(Invoices!Q:R,A1492)&lt;&gt;0,IF(COUNTIF(Invoices!Q:R,A1492)&lt;&gt;0,SUMIF(Invoices!Q:R,A1492,Invoices!R:R)/COUNTIF(Invoices!Q:R,A1492),0),IF(COUNTIF(Invoices!S:T,A1492)&lt;&gt;0,IF(COUNTIF(Invoices!S:T,A1492)&lt;&gt;0,SUMIF(Invoices!S:T,A1492,Invoices!T:T)/COUNTIF(Invoices!S:T,A1492),0),IF(COUNTIF(Invoices!U:V,A1492)&lt;&gt;0,IF(COUNTIF(Invoices!U:V,A1492)&lt;&gt;0,SUMIF(Invoices!U:V,A1492,Invoices!V:V)/COUNTIF(Invoices!U:V,A1492),0),IF(COUNTIF(Invoices!W:X,A1492)&lt;&gt;0,IF(COUNTIF(Invoices!W:X,A1492)&lt;&gt;0,SUMIF(Invoices!W:X,A1492,Invoices!X:X)/COUNTIF(Invoices!W:X,A1492),0),IF(COUNTIF(Invoices!Y:Z,A1492)&lt;&gt;0,IF(COUNTIF(Invoices!Y:Z,A1492)&lt;&gt;0,SUMIF(Invoices!Y:Z,A1492,Invoices!Z:Z)/COUNTIF(Invoices!Y:Z,A1492),0),IF(COUNTIF(Invoices!AA:AB,A1492)&lt;&gt;0,IF(COUNTIF(Invoices!AA:AB,A1492)&lt;&gt;0,SUMIF(Invoices!AA:AB,A1492,Invoices!AB:AB)/COUNTIF(Invoices!AA:AB,A1492),0),IF(COUNTIF(Invoices!AC:AD,A1492)&lt;&gt;0,IF(COUNTIF(Invoices!AC:AD,A1492)&lt;&gt;0,SUMIF(Invoices!AC:AD,A1492,Invoices!AD:AD)/COUNTIF(Invoices!AC:AD,A1492),0),IF(COUNTIF(Invoices!AE:AF,A1492)&lt;&gt;0,IF(COUNTIF(Invoices!AE:AF,A1492)&lt;&gt;0,SUMIF(Invoices!AE:AF,A1492,Invoices!AF:AF)/COUNTIF(Invoices!AE:AF,A1492),0),IF(COUNTIF(Invoices!AG:AH,A1492)&lt;&gt;0,IF(COUNTIF(Invoices!AG:AH,A1492)&lt;&gt;0,SUMIF(Invoices!AG:AH,A1492,Invoices!AH:AH)/COUNTIF(Invoices!AG:AH,A1492),0),IF(COUNTIF(Invoices!AI:AJ,A1492)&lt;&gt;0,IF(COUNTIF(Invoices!AI:AJ,A1492)&lt;&gt;0,SUMIF(Invoices!AI:AJ,A1492,Invoices!AJ:AJ)/COUNTIF(Invoices!AI:AJ,A1492),0),IF(COUNTIF(Invoices!AK:AL,A1492)&lt;&gt;0,IF(COUNTIF(Invoices!AK:AL,A1492)&lt;&gt;0,SUMIF(Invoices!AK:AL,A1492,Invoices!AL:AL)/COUNTIF(Invoices!AK:AL,A1492),0),IF(COUNTIF(Invoices!AM:AN,A1492)&lt;&gt;0,IF(COUNTIF(Invoices!AM:AN,A1492)&lt;&gt;0,SUMIF(Invoices!AM:AN,A1492,Invoices!AN:AN)/COUNTIF(Invoices!AM:AN,A1492),0),"Not Available")))))))))))))))</f>
        <v>Not Available</v>
      </c>
    </row>
    <row r="1493" spans="1:5" ht="13" x14ac:dyDescent="0.15">
      <c r="A1493" s="6" t="s">
        <v>2772</v>
      </c>
      <c r="C1493" s="6" t="s">
        <v>1483</v>
      </c>
      <c r="D1493" s="6" t="s">
        <v>518</v>
      </c>
      <c r="E1493">
        <f ca="1">IF(COUNTIF(Invoices!K:L,A1493)&lt;&gt;0,IF(COUNTIF(Invoices!K:L,A1493)&lt;&gt;0,SUMIF(Invoices!K:L,A1493,Invoices!L:L)/COUNTIF(Invoices!K:L,A1493),0),IF(COUNTIF(Invoices!M:N,A1493)&lt;&gt;0,IF(COUNTIF(Invoices!M:N,A1493)&lt;&gt;0,SUMIF(Invoices!M:N,A1493,Invoices!N:N)/COUNTIF(Invoices!M:N,A1493),0),IF(COUNTIF(Invoices!O:P,A1493)&lt;&gt;0,IF(COUNTIF(Invoices!O:P,A1493)&lt;&gt;0,SUMIF(Invoices!O:P,A1493,Invoices!P:P)/COUNTIF(Invoices!O:P,A1493),0),IF(COUNTIF(Invoices!Q:R,A1493)&lt;&gt;0,IF(COUNTIF(Invoices!Q:R,A1493)&lt;&gt;0,SUMIF(Invoices!Q:R,A1493,Invoices!R:R)/COUNTIF(Invoices!Q:R,A1493),0),IF(COUNTIF(Invoices!S:T,A1493)&lt;&gt;0,IF(COUNTIF(Invoices!S:T,A1493)&lt;&gt;0,SUMIF(Invoices!S:T,A1493,Invoices!T:T)/COUNTIF(Invoices!S:T,A1493),0),IF(COUNTIF(Invoices!U:V,A1493)&lt;&gt;0,IF(COUNTIF(Invoices!U:V,A1493)&lt;&gt;0,SUMIF(Invoices!U:V,A1493,Invoices!V:V)/COUNTIF(Invoices!U:V,A1493),0),IF(COUNTIF(Invoices!W:X,A1493)&lt;&gt;0,IF(COUNTIF(Invoices!W:X,A1493)&lt;&gt;0,SUMIF(Invoices!W:X,A1493,Invoices!X:X)/COUNTIF(Invoices!W:X,A1493),0),IF(COUNTIF(Invoices!Y:Z,A1493)&lt;&gt;0,IF(COUNTIF(Invoices!Y:Z,A1493)&lt;&gt;0,SUMIF(Invoices!Y:Z,A1493,Invoices!Z:Z)/COUNTIF(Invoices!Y:Z,A1493),0),IF(COUNTIF(Invoices!AA:AB,A1493)&lt;&gt;0,IF(COUNTIF(Invoices!AA:AB,A1493)&lt;&gt;0,SUMIF(Invoices!AA:AB,A1493,Invoices!AB:AB)/COUNTIF(Invoices!AA:AB,A1493),0),IF(COUNTIF(Invoices!AC:AD,A1493)&lt;&gt;0,IF(COUNTIF(Invoices!AC:AD,A1493)&lt;&gt;0,SUMIF(Invoices!AC:AD,A1493,Invoices!AD:AD)/COUNTIF(Invoices!AC:AD,A1493),0),IF(COUNTIF(Invoices!AE:AF,A1493)&lt;&gt;0,IF(COUNTIF(Invoices!AE:AF,A1493)&lt;&gt;0,SUMIF(Invoices!AE:AF,A1493,Invoices!AF:AF)/COUNTIF(Invoices!AE:AF,A1493),0),IF(COUNTIF(Invoices!AG:AH,A1493)&lt;&gt;0,IF(COUNTIF(Invoices!AG:AH,A1493)&lt;&gt;0,SUMIF(Invoices!AG:AH,A1493,Invoices!AH:AH)/COUNTIF(Invoices!AG:AH,A1493),0),IF(COUNTIF(Invoices!AI:AJ,A1493)&lt;&gt;0,IF(COUNTIF(Invoices!AI:AJ,A1493)&lt;&gt;0,SUMIF(Invoices!AI:AJ,A1493,Invoices!AJ:AJ)/COUNTIF(Invoices!AI:AJ,A1493),0),IF(COUNTIF(Invoices!AK:AL,A1493)&lt;&gt;0,IF(COUNTIF(Invoices!AK:AL,A1493)&lt;&gt;0,SUMIF(Invoices!AK:AL,A1493,Invoices!AL:AL)/COUNTIF(Invoices!AK:AL,A1493),0),IF(COUNTIF(Invoices!AM:AN,A1493)&lt;&gt;0,IF(COUNTIF(Invoices!AM:AN,A1493)&lt;&gt;0,SUMIF(Invoices!AM:AN,A1493,Invoices!AN:AN)/COUNTIF(Invoices!AM:AN,A1493),0),"Not Available")))))))))))))))</f>
        <v>1.99</v>
      </c>
    </row>
    <row r="1494" spans="1:5" ht="13" x14ac:dyDescent="0.15">
      <c r="A1494" s="6" t="s">
        <v>2773</v>
      </c>
      <c r="B1494" s="6" t="s">
        <v>2774</v>
      </c>
      <c r="C1494" s="6" t="s">
        <v>1065</v>
      </c>
      <c r="D1494" s="6" t="s">
        <v>535</v>
      </c>
      <c r="E1494" t="str">
        <f>IF(COUNTIF(Invoices!K:L,A1494)&lt;&gt;0,IF(COUNTIF(Invoices!K:L,A1494)&lt;&gt;0,SUMIF(Invoices!K:L,A1494,Invoices!L:L)/COUNTIF(Invoices!K:L,A1494),0),IF(COUNTIF(Invoices!M:N,A1494)&lt;&gt;0,IF(COUNTIF(Invoices!M:N,A1494)&lt;&gt;0,SUMIF(Invoices!M:N,A1494,Invoices!N:N)/COUNTIF(Invoices!M:N,A1494),0),IF(COUNTIF(Invoices!O:P,A1494)&lt;&gt;0,IF(COUNTIF(Invoices!O:P,A1494)&lt;&gt;0,SUMIF(Invoices!O:P,A1494,Invoices!P:P)/COUNTIF(Invoices!O:P,A1494),0),IF(COUNTIF(Invoices!Q:R,A1494)&lt;&gt;0,IF(COUNTIF(Invoices!Q:R,A1494)&lt;&gt;0,SUMIF(Invoices!Q:R,A1494,Invoices!R:R)/COUNTIF(Invoices!Q:R,A1494),0),IF(COUNTIF(Invoices!S:T,A1494)&lt;&gt;0,IF(COUNTIF(Invoices!S:T,A1494)&lt;&gt;0,SUMIF(Invoices!S:T,A1494,Invoices!T:T)/COUNTIF(Invoices!S:T,A1494),0),IF(COUNTIF(Invoices!U:V,A1494)&lt;&gt;0,IF(COUNTIF(Invoices!U:V,A1494)&lt;&gt;0,SUMIF(Invoices!U:V,A1494,Invoices!V:V)/COUNTIF(Invoices!U:V,A1494),0),IF(COUNTIF(Invoices!W:X,A1494)&lt;&gt;0,IF(COUNTIF(Invoices!W:X,A1494)&lt;&gt;0,SUMIF(Invoices!W:X,A1494,Invoices!X:X)/COUNTIF(Invoices!W:X,A1494),0),IF(COUNTIF(Invoices!Y:Z,A1494)&lt;&gt;0,IF(COUNTIF(Invoices!Y:Z,A1494)&lt;&gt;0,SUMIF(Invoices!Y:Z,A1494,Invoices!Z:Z)/COUNTIF(Invoices!Y:Z,A1494),0),IF(COUNTIF(Invoices!AA:AB,A1494)&lt;&gt;0,IF(COUNTIF(Invoices!AA:AB,A1494)&lt;&gt;0,SUMIF(Invoices!AA:AB,A1494,Invoices!AB:AB)/COUNTIF(Invoices!AA:AB,A1494),0),IF(COUNTIF(Invoices!AC:AD,A1494)&lt;&gt;0,IF(COUNTIF(Invoices!AC:AD,A1494)&lt;&gt;0,SUMIF(Invoices!AC:AD,A1494,Invoices!AD:AD)/COUNTIF(Invoices!AC:AD,A1494),0),IF(COUNTIF(Invoices!AE:AF,A1494)&lt;&gt;0,IF(COUNTIF(Invoices!AE:AF,A1494)&lt;&gt;0,SUMIF(Invoices!AE:AF,A1494,Invoices!AF:AF)/COUNTIF(Invoices!AE:AF,A1494),0),IF(COUNTIF(Invoices!AG:AH,A1494)&lt;&gt;0,IF(COUNTIF(Invoices!AG:AH,A1494)&lt;&gt;0,SUMIF(Invoices!AG:AH,A1494,Invoices!AH:AH)/COUNTIF(Invoices!AG:AH,A1494),0),IF(COUNTIF(Invoices!AI:AJ,A1494)&lt;&gt;0,IF(COUNTIF(Invoices!AI:AJ,A1494)&lt;&gt;0,SUMIF(Invoices!AI:AJ,A1494,Invoices!AJ:AJ)/COUNTIF(Invoices!AI:AJ,A1494),0),IF(COUNTIF(Invoices!AK:AL,A1494)&lt;&gt;0,IF(COUNTIF(Invoices!AK:AL,A1494)&lt;&gt;0,SUMIF(Invoices!AK:AL,A1494,Invoices!AL:AL)/COUNTIF(Invoices!AK:AL,A1494),0),IF(COUNTIF(Invoices!AM:AN,A1494)&lt;&gt;0,IF(COUNTIF(Invoices!AM:AN,A1494)&lt;&gt;0,SUMIF(Invoices!AM:AN,A1494,Invoices!AN:AN)/COUNTIF(Invoices!AM:AN,A1494),0),"Not Available")))))))))))))))</f>
        <v>Not Available</v>
      </c>
    </row>
    <row r="1495" spans="1:5" ht="13" x14ac:dyDescent="0.15">
      <c r="A1495" s="6" t="s">
        <v>2775</v>
      </c>
      <c r="C1495" s="6" t="s">
        <v>757</v>
      </c>
      <c r="D1495" s="6" t="s">
        <v>758</v>
      </c>
      <c r="E1495" t="str">
        <f>IF(COUNTIF(Invoices!K:L,A1495)&lt;&gt;0,IF(COUNTIF(Invoices!K:L,A1495)&lt;&gt;0,SUMIF(Invoices!K:L,A1495,Invoices!L:L)/COUNTIF(Invoices!K:L,A1495),0),IF(COUNTIF(Invoices!M:N,A1495)&lt;&gt;0,IF(COUNTIF(Invoices!M:N,A1495)&lt;&gt;0,SUMIF(Invoices!M:N,A1495,Invoices!N:N)/COUNTIF(Invoices!M:N,A1495),0),IF(COUNTIF(Invoices!O:P,A1495)&lt;&gt;0,IF(COUNTIF(Invoices!O:P,A1495)&lt;&gt;0,SUMIF(Invoices!O:P,A1495,Invoices!P:P)/COUNTIF(Invoices!O:P,A1495),0),IF(COUNTIF(Invoices!Q:R,A1495)&lt;&gt;0,IF(COUNTIF(Invoices!Q:R,A1495)&lt;&gt;0,SUMIF(Invoices!Q:R,A1495,Invoices!R:R)/COUNTIF(Invoices!Q:R,A1495),0),IF(COUNTIF(Invoices!S:T,A1495)&lt;&gt;0,IF(COUNTIF(Invoices!S:T,A1495)&lt;&gt;0,SUMIF(Invoices!S:T,A1495,Invoices!T:T)/COUNTIF(Invoices!S:T,A1495),0),IF(COUNTIF(Invoices!U:V,A1495)&lt;&gt;0,IF(COUNTIF(Invoices!U:V,A1495)&lt;&gt;0,SUMIF(Invoices!U:V,A1495,Invoices!V:V)/COUNTIF(Invoices!U:V,A1495),0),IF(COUNTIF(Invoices!W:X,A1495)&lt;&gt;0,IF(COUNTIF(Invoices!W:X,A1495)&lt;&gt;0,SUMIF(Invoices!W:X,A1495,Invoices!X:X)/COUNTIF(Invoices!W:X,A1495),0),IF(COUNTIF(Invoices!Y:Z,A1495)&lt;&gt;0,IF(COUNTIF(Invoices!Y:Z,A1495)&lt;&gt;0,SUMIF(Invoices!Y:Z,A1495,Invoices!Z:Z)/COUNTIF(Invoices!Y:Z,A1495),0),IF(COUNTIF(Invoices!AA:AB,A1495)&lt;&gt;0,IF(COUNTIF(Invoices!AA:AB,A1495)&lt;&gt;0,SUMIF(Invoices!AA:AB,A1495,Invoices!AB:AB)/COUNTIF(Invoices!AA:AB,A1495),0),IF(COUNTIF(Invoices!AC:AD,A1495)&lt;&gt;0,IF(COUNTIF(Invoices!AC:AD,A1495)&lt;&gt;0,SUMIF(Invoices!AC:AD,A1495,Invoices!AD:AD)/COUNTIF(Invoices!AC:AD,A1495),0),IF(COUNTIF(Invoices!AE:AF,A1495)&lt;&gt;0,IF(COUNTIF(Invoices!AE:AF,A1495)&lt;&gt;0,SUMIF(Invoices!AE:AF,A1495,Invoices!AF:AF)/COUNTIF(Invoices!AE:AF,A1495),0),IF(COUNTIF(Invoices!AG:AH,A1495)&lt;&gt;0,IF(COUNTIF(Invoices!AG:AH,A1495)&lt;&gt;0,SUMIF(Invoices!AG:AH,A1495,Invoices!AH:AH)/COUNTIF(Invoices!AG:AH,A1495),0),IF(COUNTIF(Invoices!AI:AJ,A1495)&lt;&gt;0,IF(COUNTIF(Invoices!AI:AJ,A1495)&lt;&gt;0,SUMIF(Invoices!AI:AJ,A1495,Invoices!AJ:AJ)/COUNTIF(Invoices!AI:AJ,A1495),0),IF(COUNTIF(Invoices!AK:AL,A1495)&lt;&gt;0,IF(COUNTIF(Invoices!AK:AL,A1495)&lt;&gt;0,SUMIF(Invoices!AK:AL,A1495,Invoices!AL:AL)/COUNTIF(Invoices!AK:AL,A1495),0),IF(COUNTIF(Invoices!AM:AN,A1495)&lt;&gt;0,IF(COUNTIF(Invoices!AM:AN,A1495)&lt;&gt;0,SUMIF(Invoices!AM:AN,A1495,Invoices!AN:AN)/COUNTIF(Invoices!AM:AN,A1495),0),"Not Available")))))))))))))))</f>
        <v>Not Available</v>
      </c>
    </row>
    <row r="1496" spans="1:5" ht="13" x14ac:dyDescent="0.15">
      <c r="A1496" s="6" t="s">
        <v>2776</v>
      </c>
      <c r="B1496" s="6" t="s">
        <v>1547</v>
      </c>
      <c r="C1496" s="6" t="s">
        <v>684</v>
      </c>
      <c r="D1496" s="6" t="s">
        <v>685</v>
      </c>
      <c r="E1496" t="str">
        <f>IF(COUNTIF(Invoices!K:L,A1496)&lt;&gt;0,IF(COUNTIF(Invoices!K:L,A1496)&lt;&gt;0,SUMIF(Invoices!K:L,A1496,Invoices!L:L)/COUNTIF(Invoices!K:L,A1496),0),IF(COUNTIF(Invoices!M:N,A1496)&lt;&gt;0,IF(COUNTIF(Invoices!M:N,A1496)&lt;&gt;0,SUMIF(Invoices!M:N,A1496,Invoices!N:N)/COUNTIF(Invoices!M:N,A1496),0),IF(COUNTIF(Invoices!O:P,A1496)&lt;&gt;0,IF(COUNTIF(Invoices!O:P,A1496)&lt;&gt;0,SUMIF(Invoices!O:P,A1496,Invoices!P:P)/COUNTIF(Invoices!O:P,A1496),0),IF(COUNTIF(Invoices!Q:R,A1496)&lt;&gt;0,IF(COUNTIF(Invoices!Q:R,A1496)&lt;&gt;0,SUMIF(Invoices!Q:R,A1496,Invoices!R:R)/COUNTIF(Invoices!Q:R,A1496),0),IF(COUNTIF(Invoices!S:T,A1496)&lt;&gt;0,IF(COUNTIF(Invoices!S:T,A1496)&lt;&gt;0,SUMIF(Invoices!S:T,A1496,Invoices!T:T)/COUNTIF(Invoices!S:T,A1496),0),IF(COUNTIF(Invoices!U:V,A1496)&lt;&gt;0,IF(COUNTIF(Invoices!U:V,A1496)&lt;&gt;0,SUMIF(Invoices!U:V,A1496,Invoices!V:V)/COUNTIF(Invoices!U:V,A1496),0),IF(COUNTIF(Invoices!W:X,A1496)&lt;&gt;0,IF(COUNTIF(Invoices!W:X,A1496)&lt;&gt;0,SUMIF(Invoices!W:X,A1496,Invoices!X:X)/COUNTIF(Invoices!W:X,A1496),0),IF(COUNTIF(Invoices!Y:Z,A1496)&lt;&gt;0,IF(COUNTIF(Invoices!Y:Z,A1496)&lt;&gt;0,SUMIF(Invoices!Y:Z,A1496,Invoices!Z:Z)/COUNTIF(Invoices!Y:Z,A1496),0),IF(COUNTIF(Invoices!AA:AB,A1496)&lt;&gt;0,IF(COUNTIF(Invoices!AA:AB,A1496)&lt;&gt;0,SUMIF(Invoices!AA:AB,A1496,Invoices!AB:AB)/COUNTIF(Invoices!AA:AB,A1496),0),IF(COUNTIF(Invoices!AC:AD,A1496)&lt;&gt;0,IF(COUNTIF(Invoices!AC:AD,A1496)&lt;&gt;0,SUMIF(Invoices!AC:AD,A1496,Invoices!AD:AD)/COUNTIF(Invoices!AC:AD,A1496),0),IF(COUNTIF(Invoices!AE:AF,A1496)&lt;&gt;0,IF(COUNTIF(Invoices!AE:AF,A1496)&lt;&gt;0,SUMIF(Invoices!AE:AF,A1496,Invoices!AF:AF)/COUNTIF(Invoices!AE:AF,A1496),0),IF(COUNTIF(Invoices!AG:AH,A1496)&lt;&gt;0,IF(COUNTIF(Invoices!AG:AH,A1496)&lt;&gt;0,SUMIF(Invoices!AG:AH,A1496,Invoices!AH:AH)/COUNTIF(Invoices!AG:AH,A1496),0),IF(COUNTIF(Invoices!AI:AJ,A1496)&lt;&gt;0,IF(COUNTIF(Invoices!AI:AJ,A1496)&lt;&gt;0,SUMIF(Invoices!AI:AJ,A1496,Invoices!AJ:AJ)/COUNTIF(Invoices!AI:AJ,A1496),0),IF(COUNTIF(Invoices!AK:AL,A1496)&lt;&gt;0,IF(COUNTIF(Invoices!AK:AL,A1496)&lt;&gt;0,SUMIF(Invoices!AK:AL,A1496,Invoices!AL:AL)/COUNTIF(Invoices!AK:AL,A1496),0),IF(COUNTIF(Invoices!AM:AN,A1496)&lt;&gt;0,IF(COUNTIF(Invoices!AM:AN,A1496)&lt;&gt;0,SUMIF(Invoices!AM:AN,A1496,Invoices!AN:AN)/COUNTIF(Invoices!AM:AN,A1496),0),"Not Available")))))))))))))))</f>
        <v>Not Available</v>
      </c>
    </row>
    <row r="1497" spans="1:5" ht="13" x14ac:dyDescent="0.15">
      <c r="A1497" s="6" t="s">
        <v>2776</v>
      </c>
      <c r="C1497" s="6" t="s">
        <v>735</v>
      </c>
      <c r="D1497" s="6" t="s">
        <v>736</v>
      </c>
      <c r="E1497" t="str">
        <f>IF(COUNTIF(Invoices!K:L,A1497)&lt;&gt;0,IF(COUNTIF(Invoices!K:L,A1497)&lt;&gt;0,SUMIF(Invoices!K:L,A1497,Invoices!L:L)/COUNTIF(Invoices!K:L,A1497),0),IF(COUNTIF(Invoices!M:N,A1497)&lt;&gt;0,IF(COUNTIF(Invoices!M:N,A1497)&lt;&gt;0,SUMIF(Invoices!M:N,A1497,Invoices!N:N)/COUNTIF(Invoices!M:N,A1497),0),IF(COUNTIF(Invoices!O:P,A1497)&lt;&gt;0,IF(COUNTIF(Invoices!O:P,A1497)&lt;&gt;0,SUMIF(Invoices!O:P,A1497,Invoices!P:P)/COUNTIF(Invoices!O:P,A1497),0),IF(COUNTIF(Invoices!Q:R,A1497)&lt;&gt;0,IF(COUNTIF(Invoices!Q:R,A1497)&lt;&gt;0,SUMIF(Invoices!Q:R,A1497,Invoices!R:R)/COUNTIF(Invoices!Q:R,A1497),0),IF(COUNTIF(Invoices!S:T,A1497)&lt;&gt;0,IF(COUNTIF(Invoices!S:T,A1497)&lt;&gt;0,SUMIF(Invoices!S:T,A1497,Invoices!T:T)/COUNTIF(Invoices!S:T,A1497),0),IF(COUNTIF(Invoices!U:V,A1497)&lt;&gt;0,IF(COUNTIF(Invoices!U:V,A1497)&lt;&gt;0,SUMIF(Invoices!U:V,A1497,Invoices!V:V)/COUNTIF(Invoices!U:V,A1497),0),IF(COUNTIF(Invoices!W:X,A1497)&lt;&gt;0,IF(COUNTIF(Invoices!W:X,A1497)&lt;&gt;0,SUMIF(Invoices!W:X,A1497,Invoices!X:X)/COUNTIF(Invoices!W:X,A1497),0),IF(COUNTIF(Invoices!Y:Z,A1497)&lt;&gt;0,IF(COUNTIF(Invoices!Y:Z,A1497)&lt;&gt;0,SUMIF(Invoices!Y:Z,A1497,Invoices!Z:Z)/COUNTIF(Invoices!Y:Z,A1497),0),IF(COUNTIF(Invoices!AA:AB,A1497)&lt;&gt;0,IF(COUNTIF(Invoices!AA:AB,A1497)&lt;&gt;0,SUMIF(Invoices!AA:AB,A1497,Invoices!AB:AB)/COUNTIF(Invoices!AA:AB,A1497),0),IF(COUNTIF(Invoices!AC:AD,A1497)&lt;&gt;0,IF(COUNTIF(Invoices!AC:AD,A1497)&lt;&gt;0,SUMIF(Invoices!AC:AD,A1497,Invoices!AD:AD)/COUNTIF(Invoices!AC:AD,A1497),0),IF(COUNTIF(Invoices!AE:AF,A1497)&lt;&gt;0,IF(COUNTIF(Invoices!AE:AF,A1497)&lt;&gt;0,SUMIF(Invoices!AE:AF,A1497,Invoices!AF:AF)/COUNTIF(Invoices!AE:AF,A1497),0),IF(COUNTIF(Invoices!AG:AH,A1497)&lt;&gt;0,IF(COUNTIF(Invoices!AG:AH,A1497)&lt;&gt;0,SUMIF(Invoices!AG:AH,A1497,Invoices!AH:AH)/COUNTIF(Invoices!AG:AH,A1497),0),IF(COUNTIF(Invoices!AI:AJ,A1497)&lt;&gt;0,IF(COUNTIF(Invoices!AI:AJ,A1497)&lt;&gt;0,SUMIF(Invoices!AI:AJ,A1497,Invoices!AJ:AJ)/COUNTIF(Invoices!AI:AJ,A1497),0),IF(COUNTIF(Invoices!AK:AL,A1497)&lt;&gt;0,IF(COUNTIF(Invoices!AK:AL,A1497)&lt;&gt;0,SUMIF(Invoices!AK:AL,A1497,Invoices!AL:AL)/COUNTIF(Invoices!AK:AL,A1497),0),IF(COUNTIF(Invoices!AM:AN,A1497)&lt;&gt;0,IF(COUNTIF(Invoices!AM:AN,A1497)&lt;&gt;0,SUMIF(Invoices!AM:AN,A1497,Invoices!AN:AN)/COUNTIF(Invoices!AM:AN,A1497),0),"Not Available")))))))))))))))</f>
        <v>Not Available</v>
      </c>
    </row>
    <row r="1498" spans="1:5" ht="13" x14ac:dyDescent="0.15">
      <c r="A1498" s="6" t="s">
        <v>2777</v>
      </c>
      <c r="B1498" s="6" t="s">
        <v>659</v>
      </c>
      <c r="C1498" s="6" t="s">
        <v>660</v>
      </c>
      <c r="D1498" s="6" t="s">
        <v>661</v>
      </c>
      <c r="E1498">
        <f ca="1">IF(COUNTIF(Invoices!K:L,A1498)&lt;&gt;0,IF(COUNTIF(Invoices!K:L,A1498)&lt;&gt;0,SUMIF(Invoices!K:L,A1498,Invoices!L:L)/COUNTIF(Invoices!K:L,A1498),0),IF(COUNTIF(Invoices!M:N,A1498)&lt;&gt;0,IF(COUNTIF(Invoices!M:N,A1498)&lt;&gt;0,SUMIF(Invoices!M:N,A1498,Invoices!N:N)/COUNTIF(Invoices!M:N,A1498),0),IF(COUNTIF(Invoices!O:P,A1498)&lt;&gt;0,IF(COUNTIF(Invoices!O:P,A1498)&lt;&gt;0,SUMIF(Invoices!O:P,A1498,Invoices!P:P)/COUNTIF(Invoices!O:P,A1498),0),IF(COUNTIF(Invoices!Q:R,A1498)&lt;&gt;0,IF(COUNTIF(Invoices!Q:R,A1498)&lt;&gt;0,SUMIF(Invoices!Q:R,A1498,Invoices!R:R)/COUNTIF(Invoices!Q:R,A1498),0),IF(COUNTIF(Invoices!S:T,A1498)&lt;&gt;0,IF(COUNTIF(Invoices!S:T,A1498)&lt;&gt;0,SUMIF(Invoices!S:T,A1498,Invoices!T:T)/COUNTIF(Invoices!S:T,A1498),0),IF(COUNTIF(Invoices!U:V,A1498)&lt;&gt;0,IF(COUNTIF(Invoices!U:V,A1498)&lt;&gt;0,SUMIF(Invoices!U:V,A1498,Invoices!V:V)/COUNTIF(Invoices!U:V,A1498),0),IF(COUNTIF(Invoices!W:X,A1498)&lt;&gt;0,IF(COUNTIF(Invoices!W:X,A1498)&lt;&gt;0,SUMIF(Invoices!W:X,A1498,Invoices!X:X)/COUNTIF(Invoices!W:X,A1498),0),IF(COUNTIF(Invoices!Y:Z,A1498)&lt;&gt;0,IF(COUNTIF(Invoices!Y:Z,A1498)&lt;&gt;0,SUMIF(Invoices!Y:Z,A1498,Invoices!Z:Z)/COUNTIF(Invoices!Y:Z,A1498),0),IF(COUNTIF(Invoices!AA:AB,A1498)&lt;&gt;0,IF(COUNTIF(Invoices!AA:AB,A1498)&lt;&gt;0,SUMIF(Invoices!AA:AB,A1498,Invoices!AB:AB)/COUNTIF(Invoices!AA:AB,A1498),0),IF(COUNTIF(Invoices!AC:AD,A1498)&lt;&gt;0,IF(COUNTIF(Invoices!AC:AD,A1498)&lt;&gt;0,SUMIF(Invoices!AC:AD,A1498,Invoices!AD:AD)/COUNTIF(Invoices!AC:AD,A1498),0),IF(COUNTIF(Invoices!AE:AF,A1498)&lt;&gt;0,IF(COUNTIF(Invoices!AE:AF,A1498)&lt;&gt;0,SUMIF(Invoices!AE:AF,A1498,Invoices!AF:AF)/COUNTIF(Invoices!AE:AF,A1498),0),IF(COUNTIF(Invoices!AG:AH,A1498)&lt;&gt;0,IF(COUNTIF(Invoices!AG:AH,A1498)&lt;&gt;0,SUMIF(Invoices!AG:AH,A1498,Invoices!AH:AH)/COUNTIF(Invoices!AG:AH,A1498),0),IF(COUNTIF(Invoices!AI:AJ,A1498)&lt;&gt;0,IF(COUNTIF(Invoices!AI:AJ,A1498)&lt;&gt;0,SUMIF(Invoices!AI:AJ,A1498,Invoices!AJ:AJ)/COUNTIF(Invoices!AI:AJ,A1498),0),IF(COUNTIF(Invoices!AK:AL,A1498)&lt;&gt;0,IF(COUNTIF(Invoices!AK:AL,A1498)&lt;&gt;0,SUMIF(Invoices!AK:AL,A1498,Invoices!AL:AL)/COUNTIF(Invoices!AK:AL,A1498),0),IF(COUNTIF(Invoices!AM:AN,A1498)&lt;&gt;0,IF(COUNTIF(Invoices!AM:AN,A1498)&lt;&gt;0,SUMIF(Invoices!AM:AN,A1498,Invoices!AN:AN)/COUNTIF(Invoices!AM:AN,A1498),0),"Not Available")))))))))))))))</f>
        <v>0.99</v>
      </c>
    </row>
    <row r="1499" spans="1:5" ht="13" x14ac:dyDescent="0.15">
      <c r="A1499" s="6" t="s">
        <v>2778</v>
      </c>
      <c r="B1499" s="6" t="s">
        <v>884</v>
      </c>
      <c r="C1499" s="6" t="s">
        <v>717</v>
      </c>
      <c r="D1499" s="6" t="s">
        <v>716</v>
      </c>
      <c r="E1499">
        <f ca="1">IF(COUNTIF(Invoices!K:L,A1499)&lt;&gt;0,IF(COUNTIF(Invoices!K:L,A1499)&lt;&gt;0,SUMIF(Invoices!K:L,A1499,Invoices!L:L)/COUNTIF(Invoices!K:L,A1499),0),IF(COUNTIF(Invoices!M:N,A1499)&lt;&gt;0,IF(COUNTIF(Invoices!M:N,A1499)&lt;&gt;0,SUMIF(Invoices!M:N,A1499,Invoices!N:N)/COUNTIF(Invoices!M:N,A1499),0),IF(COUNTIF(Invoices!O:P,A1499)&lt;&gt;0,IF(COUNTIF(Invoices!O:P,A1499)&lt;&gt;0,SUMIF(Invoices!O:P,A1499,Invoices!P:P)/COUNTIF(Invoices!O:P,A1499),0),IF(COUNTIF(Invoices!Q:R,A1499)&lt;&gt;0,IF(COUNTIF(Invoices!Q:R,A1499)&lt;&gt;0,SUMIF(Invoices!Q:R,A1499,Invoices!R:R)/COUNTIF(Invoices!Q:R,A1499),0),IF(COUNTIF(Invoices!S:T,A1499)&lt;&gt;0,IF(COUNTIF(Invoices!S:T,A1499)&lt;&gt;0,SUMIF(Invoices!S:T,A1499,Invoices!T:T)/COUNTIF(Invoices!S:T,A1499),0),IF(COUNTIF(Invoices!U:V,A1499)&lt;&gt;0,IF(COUNTIF(Invoices!U:V,A1499)&lt;&gt;0,SUMIF(Invoices!U:V,A1499,Invoices!V:V)/COUNTIF(Invoices!U:V,A1499),0),IF(COUNTIF(Invoices!W:X,A1499)&lt;&gt;0,IF(COUNTIF(Invoices!W:X,A1499)&lt;&gt;0,SUMIF(Invoices!W:X,A1499,Invoices!X:X)/COUNTIF(Invoices!W:X,A1499),0),IF(COUNTIF(Invoices!Y:Z,A1499)&lt;&gt;0,IF(COUNTIF(Invoices!Y:Z,A1499)&lt;&gt;0,SUMIF(Invoices!Y:Z,A1499,Invoices!Z:Z)/COUNTIF(Invoices!Y:Z,A1499),0),IF(COUNTIF(Invoices!AA:AB,A1499)&lt;&gt;0,IF(COUNTIF(Invoices!AA:AB,A1499)&lt;&gt;0,SUMIF(Invoices!AA:AB,A1499,Invoices!AB:AB)/COUNTIF(Invoices!AA:AB,A1499),0),IF(COUNTIF(Invoices!AC:AD,A1499)&lt;&gt;0,IF(COUNTIF(Invoices!AC:AD,A1499)&lt;&gt;0,SUMIF(Invoices!AC:AD,A1499,Invoices!AD:AD)/COUNTIF(Invoices!AC:AD,A1499),0),IF(COUNTIF(Invoices!AE:AF,A1499)&lt;&gt;0,IF(COUNTIF(Invoices!AE:AF,A1499)&lt;&gt;0,SUMIF(Invoices!AE:AF,A1499,Invoices!AF:AF)/COUNTIF(Invoices!AE:AF,A1499),0),IF(COUNTIF(Invoices!AG:AH,A1499)&lt;&gt;0,IF(COUNTIF(Invoices!AG:AH,A1499)&lt;&gt;0,SUMIF(Invoices!AG:AH,A1499,Invoices!AH:AH)/COUNTIF(Invoices!AG:AH,A1499),0),IF(COUNTIF(Invoices!AI:AJ,A1499)&lt;&gt;0,IF(COUNTIF(Invoices!AI:AJ,A1499)&lt;&gt;0,SUMIF(Invoices!AI:AJ,A1499,Invoices!AJ:AJ)/COUNTIF(Invoices!AI:AJ,A1499),0),IF(COUNTIF(Invoices!AK:AL,A1499)&lt;&gt;0,IF(COUNTIF(Invoices!AK:AL,A1499)&lt;&gt;0,SUMIF(Invoices!AK:AL,A1499,Invoices!AL:AL)/COUNTIF(Invoices!AK:AL,A1499),0),IF(COUNTIF(Invoices!AM:AN,A1499)&lt;&gt;0,IF(COUNTIF(Invoices!AM:AN,A1499)&lt;&gt;0,SUMIF(Invoices!AM:AN,A1499,Invoices!AN:AN)/COUNTIF(Invoices!AM:AN,A1499),0),"Not Available")))))))))))))))</f>
        <v>0.99</v>
      </c>
    </row>
    <row r="1500" spans="1:5" ht="13" x14ac:dyDescent="0.15">
      <c r="A1500" s="6" t="s">
        <v>2779</v>
      </c>
      <c r="B1500" s="6" t="s">
        <v>543</v>
      </c>
      <c r="C1500" s="6" t="s">
        <v>1165</v>
      </c>
      <c r="D1500" s="6" t="s">
        <v>543</v>
      </c>
      <c r="E1500" t="str">
        <f>IF(COUNTIF(Invoices!K:L,A1500)&lt;&gt;0,IF(COUNTIF(Invoices!K:L,A1500)&lt;&gt;0,SUMIF(Invoices!K:L,A1500,Invoices!L:L)/COUNTIF(Invoices!K:L,A1500),0),IF(COUNTIF(Invoices!M:N,A1500)&lt;&gt;0,IF(COUNTIF(Invoices!M:N,A1500)&lt;&gt;0,SUMIF(Invoices!M:N,A1500,Invoices!N:N)/COUNTIF(Invoices!M:N,A1500),0),IF(COUNTIF(Invoices!O:P,A1500)&lt;&gt;0,IF(COUNTIF(Invoices!O:P,A1500)&lt;&gt;0,SUMIF(Invoices!O:P,A1500,Invoices!P:P)/COUNTIF(Invoices!O:P,A1500),0),IF(COUNTIF(Invoices!Q:R,A1500)&lt;&gt;0,IF(COUNTIF(Invoices!Q:R,A1500)&lt;&gt;0,SUMIF(Invoices!Q:R,A1500,Invoices!R:R)/COUNTIF(Invoices!Q:R,A1500),0),IF(COUNTIF(Invoices!S:T,A1500)&lt;&gt;0,IF(COUNTIF(Invoices!S:T,A1500)&lt;&gt;0,SUMIF(Invoices!S:T,A1500,Invoices!T:T)/COUNTIF(Invoices!S:T,A1500),0),IF(COUNTIF(Invoices!U:V,A1500)&lt;&gt;0,IF(COUNTIF(Invoices!U:V,A1500)&lt;&gt;0,SUMIF(Invoices!U:V,A1500,Invoices!V:V)/COUNTIF(Invoices!U:V,A1500),0),IF(COUNTIF(Invoices!W:X,A1500)&lt;&gt;0,IF(COUNTIF(Invoices!W:X,A1500)&lt;&gt;0,SUMIF(Invoices!W:X,A1500,Invoices!X:X)/COUNTIF(Invoices!W:X,A1500),0),IF(COUNTIF(Invoices!Y:Z,A1500)&lt;&gt;0,IF(COUNTIF(Invoices!Y:Z,A1500)&lt;&gt;0,SUMIF(Invoices!Y:Z,A1500,Invoices!Z:Z)/COUNTIF(Invoices!Y:Z,A1500),0),IF(COUNTIF(Invoices!AA:AB,A1500)&lt;&gt;0,IF(COUNTIF(Invoices!AA:AB,A1500)&lt;&gt;0,SUMIF(Invoices!AA:AB,A1500,Invoices!AB:AB)/COUNTIF(Invoices!AA:AB,A1500),0),IF(COUNTIF(Invoices!AC:AD,A1500)&lt;&gt;0,IF(COUNTIF(Invoices!AC:AD,A1500)&lt;&gt;0,SUMIF(Invoices!AC:AD,A1500,Invoices!AD:AD)/COUNTIF(Invoices!AC:AD,A1500),0),IF(COUNTIF(Invoices!AE:AF,A1500)&lt;&gt;0,IF(COUNTIF(Invoices!AE:AF,A1500)&lt;&gt;0,SUMIF(Invoices!AE:AF,A1500,Invoices!AF:AF)/COUNTIF(Invoices!AE:AF,A1500),0),IF(COUNTIF(Invoices!AG:AH,A1500)&lt;&gt;0,IF(COUNTIF(Invoices!AG:AH,A1500)&lt;&gt;0,SUMIF(Invoices!AG:AH,A1500,Invoices!AH:AH)/COUNTIF(Invoices!AG:AH,A1500),0),IF(COUNTIF(Invoices!AI:AJ,A1500)&lt;&gt;0,IF(COUNTIF(Invoices!AI:AJ,A1500)&lt;&gt;0,SUMIF(Invoices!AI:AJ,A1500,Invoices!AJ:AJ)/COUNTIF(Invoices!AI:AJ,A1500),0),IF(COUNTIF(Invoices!AK:AL,A1500)&lt;&gt;0,IF(COUNTIF(Invoices!AK:AL,A1500)&lt;&gt;0,SUMIF(Invoices!AK:AL,A1500,Invoices!AL:AL)/COUNTIF(Invoices!AK:AL,A1500),0),IF(COUNTIF(Invoices!AM:AN,A1500)&lt;&gt;0,IF(COUNTIF(Invoices!AM:AN,A1500)&lt;&gt;0,SUMIF(Invoices!AM:AN,A1500,Invoices!AN:AN)/COUNTIF(Invoices!AM:AN,A1500),0),"Not Available")))))))))))))))</f>
        <v>Not Available</v>
      </c>
    </row>
    <row r="1501" spans="1:5" ht="13" x14ac:dyDescent="0.15">
      <c r="A1501" s="6" t="s">
        <v>2780</v>
      </c>
      <c r="B1501" s="6" t="s">
        <v>1829</v>
      </c>
      <c r="C1501" s="6" t="s">
        <v>1633</v>
      </c>
      <c r="D1501" s="6" t="s">
        <v>1634</v>
      </c>
      <c r="E1501" t="str">
        <f>IF(COUNTIF(Invoices!K:L,A1501)&lt;&gt;0,IF(COUNTIF(Invoices!K:L,A1501)&lt;&gt;0,SUMIF(Invoices!K:L,A1501,Invoices!L:L)/COUNTIF(Invoices!K:L,A1501),0),IF(COUNTIF(Invoices!M:N,A1501)&lt;&gt;0,IF(COUNTIF(Invoices!M:N,A1501)&lt;&gt;0,SUMIF(Invoices!M:N,A1501,Invoices!N:N)/COUNTIF(Invoices!M:N,A1501),0),IF(COUNTIF(Invoices!O:P,A1501)&lt;&gt;0,IF(COUNTIF(Invoices!O:P,A1501)&lt;&gt;0,SUMIF(Invoices!O:P,A1501,Invoices!P:P)/COUNTIF(Invoices!O:P,A1501),0),IF(COUNTIF(Invoices!Q:R,A1501)&lt;&gt;0,IF(COUNTIF(Invoices!Q:R,A1501)&lt;&gt;0,SUMIF(Invoices!Q:R,A1501,Invoices!R:R)/COUNTIF(Invoices!Q:R,A1501),0),IF(COUNTIF(Invoices!S:T,A1501)&lt;&gt;0,IF(COUNTIF(Invoices!S:T,A1501)&lt;&gt;0,SUMIF(Invoices!S:T,A1501,Invoices!T:T)/COUNTIF(Invoices!S:T,A1501),0),IF(COUNTIF(Invoices!U:V,A1501)&lt;&gt;0,IF(COUNTIF(Invoices!U:V,A1501)&lt;&gt;0,SUMIF(Invoices!U:V,A1501,Invoices!V:V)/COUNTIF(Invoices!U:V,A1501),0),IF(COUNTIF(Invoices!W:X,A1501)&lt;&gt;0,IF(COUNTIF(Invoices!W:X,A1501)&lt;&gt;0,SUMIF(Invoices!W:X,A1501,Invoices!X:X)/COUNTIF(Invoices!W:X,A1501),0),IF(COUNTIF(Invoices!Y:Z,A1501)&lt;&gt;0,IF(COUNTIF(Invoices!Y:Z,A1501)&lt;&gt;0,SUMIF(Invoices!Y:Z,A1501,Invoices!Z:Z)/COUNTIF(Invoices!Y:Z,A1501),0),IF(COUNTIF(Invoices!AA:AB,A1501)&lt;&gt;0,IF(COUNTIF(Invoices!AA:AB,A1501)&lt;&gt;0,SUMIF(Invoices!AA:AB,A1501,Invoices!AB:AB)/COUNTIF(Invoices!AA:AB,A1501),0),IF(COUNTIF(Invoices!AC:AD,A1501)&lt;&gt;0,IF(COUNTIF(Invoices!AC:AD,A1501)&lt;&gt;0,SUMIF(Invoices!AC:AD,A1501,Invoices!AD:AD)/COUNTIF(Invoices!AC:AD,A1501),0),IF(COUNTIF(Invoices!AE:AF,A1501)&lt;&gt;0,IF(COUNTIF(Invoices!AE:AF,A1501)&lt;&gt;0,SUMIF(Invoices!AE:AF,A1501,Invoices!AF:AF)/COUNTIF(Invoices!AE:AF,A1501),0),IF(COUNTIF(Invoices!AG:AH,A1501)&lt;&gt;0,IF(COUNTIF(Invoices!AG:AH,A1501)&lt;&gt;0,SUMIF(Invoices!AG:AH,A1501,Invoices!AH:AH)/COUNTIF(Invoices!AG:AH,A1501),0),IF(COUNTIF(Invoices!AI:AJ,A1501)&lt;&gt;0,IF(COUNTIF(Invoices!AI:AJ,A1501)&lt;&gt;0,SUMIF(Invoices!AI:AJ,A1501,Invoices!AJ:AJ)/COUNTIF(Invoices!AI:AJ,A1501),0),IF(COUNTIF(Invoices!AK:AL,A1501)&lt;&gt;0,IF(COUNTIF(Invoices!AK:AL,A1501)&lt;&gt;0,SUMIF(Invoices!AK:AL,A1501,Invoices!AL:AL)/COUNTIF(Invoices!AK:AL,A1501),0),IF(COUNTIF(Invoices!AM:AN,A1501)&lt;&gt;0,IF(COUNTIF(Invoices!AM:AN,A1501)&lt;&gt;0,SUMIF(Invoices!AM:AN,A1501,Invoices!AN:AN)/COUNTIF(Invoices!AM:AN,A1501),0),"Not Available")))))))))))))))</f>
        <v>Not Available</v>
      </c>
    </row>
    <row r="1502" spans="1:5" ht="13" x14ac:dyDescent="0.15">
      <c r="A1502" s="6" t="s">
        <v>2781</v>
      </c>
      <c r="B1502" s="6" t="s">
        <v>2782</v>
      </c>
      <c r="C1502" s="6" t="s">
        <v>2441</v>
      </c>
      <c r="D1502" s="6" t="s">
        <v>1301</v>
      </c>
      <c r="E1502">
        <f ca="1">IF(COUNTIF(Invoices!K:L,A1502)&lt;&gt;0,IF(COUNTIF(Invoices!K:L,A1502)&lt;&gt;0,SUMIF(Invoices!K:L,A1502,Invoices!L:L)/COUNTIF(Invoices!K:L,A1502),0),IF(COUNTIF(Invoices!M:N,A1502)&lt;&gt;0,IF(COUNTIF(Invoices!M:N,A1502)&lt;&gt;0,SUMIF(Invoices!M:N,A1502,Invoices!N:N)/COUNTIF(Invoices!M:N,A1502),0),IF(COUNTIF(Invoices!O:P,A1502)&lt;&gt;0,IF(COUNTIF(Invoices!O:P,A1502)&lt;&gt;0,SUMIF(Invoices!O:P,A1502,Invoices!P:P)/COUNTIF(Invoices!O:P,A1502),0),IF(COUNTIF(Invoices!Q:R,A1502)&lt;&gt;0,IF(COUNTIF(Invoices!Q:R,A1502)&lt;&gt;0,SUMIF(Invoices!Q:R,A1502,Invoices!R:R)/COUNTIF(Invoices!Q:R,A1502),0),IF(COUNTIF(Invoices!S:T,A1502)&lt;&gt;0,IF(COUNTIF(Invoices!S:T,A1502)&lt;&gt;0,SUMIF(Invoices!S:T,A1502,Invoices!T:T)/COUNTIF(Invoices!S:T,A1502),0),IF(COUNTIF(Invoices!U:V,A1502)&lt;&gt;0,IF(COUNTIF(Invoices!U:V,A1502)&lt;&gt;0,SUMIF(Invoices!U:V,A1502,Invoices!V:V)/COUNTIF(Invoices!U:V,A1502),0),IF(COUNTIF(Invoices!W:X,A1502)&lt;&gt;0,IF(COUNTIF(Invoices!W:X,A1502)&lt;&gt;0,SUMIF(Invoices!W:X,A1502,Invoices!X:X)/COUNTIF(Invoices!W:X,A1502),0),IF(COUNTIF(Invoices!Y:Z,A1502)&lt;&gt;0,IF(COUNTIF(Invoices!Y:Z,A1502)&lt;&gt;0,SUMIF(Invoices!Y:Z,A1502,Invoices!Z:Z)/COUNTIF(Invoices!Y:Z,A1502),0),IF(COUNTIF(Invoices!AA:AB,A1502)&lt;&gt;0,IF(COUNTIF(Invoices!AA:AB,A1502)&lt;&gt;0,SUMIF(Invoices!AA:AB,A1502,Invoices!AB:AB)/COUNTIF(Invoices!AA:AB,A1502),0),IF(COUNTIF(Invoices!AC:AD,A1502)&lt;&gt;0,IF(COUNTIF(Invoices!AC:AD,A1502)&lt;&gt;0,SUMIF(Invoices!AC:AD,A1502,Invoices!AD:AD)/COUNTIF(Invoices!AC:AD,A1502),0),IF(COUNTIF(Invoices!AE:AF,A1502)&lt;&gt;0,IF(COUNTIF(Invoices!AE:AF,A1502)&lt;&gt;0,SUMIF(Invoices!AE:AF,A1502,Invoices!AF:AF)/COUNTIF(Invoices!AE:AF,A1502),0),IF(COUNTIF(Invoices!AG:AH,A1502)&lt;&gt;0,IF(COUNTIF(Invoices!AG:AH,A1502)&lt;&gt;0,SUMIF(Invoices!AG:AH,A1502,Invoices!AH:AH)/COUNTIF(Invoices!AG:AH,A1502),0),IF(COUNTIF(Invoices!AI:AJ,A1502)&lt;&gt;0,IF(COUNTIF(Invoices!AI:AJ,A1502)&lt;&gt;0,SUMIF(Invoices!AI:AJ,A1502,Invoices!AJ:AJ)/COUNTIF(Invoices!AI:AJ,A1502),0),IF(COUNTIF(Invoices!AK:AL,A1502)&lt;&gt;0,IF(COUNTIF(Invoices!AK:AL,A1502)&lt;&gt;0,SUMIF(Invoices!AK:AL,A1502,Invoices!AL:AL)/COUNTIF(Invoices!AK:AL,A1502),0),IF(COUNTIF(Invoices!AM:AN,A1502)&lt;&gt;0,IF(COUNTIF(Invoices!AM:AN,A1502)&lt;&gt;0,SUMIF(Invoices!AM:AN,A1502,Invoices!AN:AN)/COUNTIF(Invoices!AM:AN,A1502),0),"Not Available")))))))))))))))</f>
        <v>0.99</v>
      </c>
    </row>
    <row r="1503" spans="1:5" ht="13" x14ac:dyDescent="0.15">
      <c r="A1503" s="6" t="s">
        <v>2783</v>
      </c>
      <c r="B1503" s="6" t="s">
        <v>1419</v>
      </c>
      <c r="C1503" s="6" t="s">
        <v>855</v>
      </c>
      <c r="D1503" s="6" t="s">
        <v>574</v>
      </c>
      <c r="E1503" t="str">
        <f>IF(COUNTIF(Invoices!K:L,A1503)&lt;&gt;0,IF(COUNTIF(Invoices!K:L,A1503)&lt;&gt;0,SUMIF(Invoices!K:L,A1503,Invoices!L:L)/COUNTIF(Invoices!K:L,A1503),0),IF(COUNTIF(Invoices!M:N,A1503)&lt;&gt;0,IF(COUNTIF(Invoices!M:N,A1503)&lt;&gt;0,SUMIF(Invoices!M:N,A1503,Invoices!N:N)/COUNTIF(Invoices!M:N,A1503),0),IF(COUNTIF(Invoices!O:P,A1503)&lt;&gt;0,IF(COUNTIF(Invoices!O:P,A1503)&lt;&gt;0,SUMIF(Invoices!O:P,A1503,Invoices!P:P)/COUNTIF(Invoices!O:P,A1503),0),IF(COUNTIF(Invoices!Q:R,A1503)&lt;&gt;0,IF(COUNTIF(Invoices!Q:R,A1503)&lt;&gt;0,SUMIF(Invoices!Q:R,A1503,Invoices!R:R)/COUNTIF(Invoices!Q:R,A1503),0),IF(COUNTIF(Invoices!S:T,A1503)&lt;&gt;0,IF(COUNTIF(Invoices!S:T,A1503)&lt;&gt;0,SUMIF(Invoices!S:T,A1503,Invoices!T:T)/COUNTIF(Invoices!S:T,A1503),0),IF(COUNTIF(Invoices!U:V,A1503)&lt;&gt;0,IF(COUNTIF(Invoices!U:V,A1503)&lt;&gt;0,SUMIF(Invoices!U:V,A1503,Invoices!V:V)/COUNTIF(Invoices!U:V,A1503),0),IF(COUNTIF(Invoices!W:X,A1503)&lt;&gt;0,IF(COUNTIF(Invoices!W:X,A1503)&lt;&gt;0,SUMIF(Invoices!W:X,A1503,Invoices!X:X)/COUNTIF(Invoices!W:X,A1503),0),IF(COUNTIF(Invoices!Y:Z,A1503)&lt;&gt;0,IF(COUNTIF(Invoices!Y:Z,A1503)&lt;&gt;0,SUMIF(Invoices!Y:Z,A1503,Invoices!Z:Z)/COUNTIF(Invoices!Y:Z,A1503),0),IF(COUNTIF(Invoices!AA:AB,A1503)&lt;&gt;0,IF(COUNTIF(Invoices!AA:AB,A1503)&lt;&gt;0,SUMIF(Invoices!AA:AB,A1503,Invoices!AB:AB)/COUNTIF(Invoices!AA:AB,A1503),0),IF(COUNTIF(Invoices!AC:AD,A1503)&lt;&gt;0,IF(COUNTIF(Invoices!AC:AD,A1503)&lt;&gt;0,SUMIF(Invoices!AC:AD,A1503,Invoices!AD:AD)/COUNTIF(Invoices!AC:AD,A1503),0),IF(COUNTIF(Invoices!AE:AF,A1503)&lt;&gt;0,IF(COUNTIF(Invoices!AE:AF,A1503)&lt;&gt;0,SUMIF(Invoices!AE:AF,A1503,Invoices!AF:AF)/COUNTIF(Invoices!AE:AF,A1503),0),IF(COUNTIF(Invoices!AG:AH,A1503)&lt;&gt;0,IF(COUNTIF(Invoices!AG:AH,A1503)&lt;&gt;0,SUMIF(Invoices!AG:AH,A1503,Invoices!AH:AH)/COUNTIF(Invoices!AG:AH,A1503),0),IF(COUNTIF(Invoices!AI:AJ,A1503)&lt;&gt;0,IF(COUNTIF(Invoices!AI:AJ,A1503)&lt;&gt;0,SUMIF(Invoices!AI:AJ,A1503,Invoices!AJ:AJ)/COUNTIF(Invoices!AI:AJ,A1503),0),IF(COUNTIF(Invoices!AK:AL,A1503)&lt;&gt;0,IF(COUNTIF(Invoices!AK:AL,A1503)&lt;&gt;0,SUMIF(Invoices!AK:AL,A1503,Invoices!AL:AL)/COUNTIF(Invoices!AK:AL,A1503),0),IF(COUNTIF(Invoices!AM:AN,A1503)&lt;&gt;0,IF(COUNTIF(Invoices!AM:AN,A1503)&lt;&gt;0,SUMIF(Invoices!AM:AN,A1503,Invoices!AN:AN)/COUNTIF(Invoices!AM:AN,A1503),0),"Not Available")))))))))))))))</f>
        <v>Not Available</v>
      </c>
    </row>
    <row r="1504" spans="1:5" ht="13" x14ac:dyDescent="0.15">
      <c r="A1504" s="6" t="s">
        <v>2784</v>
      </c>
      <c r="B1504" s="6" t="s">
        <v>1073</v>
      </c>
      <c r="C1504" s="6" t="s">
        <v>783</v>
      </c>
      <c r="D1504" s="6" t="s">
        <v>742</v>
      </c>
      <c r="E1504">
        <f ca="1">IF(COUNTIF(Invoices!K:L,A1504)&lt;&gt;0,IF(COUNTIF(Invoices!K:L,A1504)&lt;&gt;0,SUMIF(Invoices!K:L,A1504,Invoices!L:L)/COUNTIF(Invoices!K:L,A1504),0),IF(COUNTIF(Invoices!M:N,A1504)&lt;&gt;0,IF(COUNTIF(Invoices!M:N,A1504)&lt;&gt;0,SUMIF(Invoices!M:N,A1504,Invoices!N:N)/COUNTIF(Invoices!M:N,A1504),0),IF(COUNTIF(Invoices!O:P,A1504)&lt;&gt;0,IF(COUNTIF(Invoices!O:P,A1504)&lt;&gt;0,SUMIF(Invoices!O:P,A1504,Invoices!P:P)/COUNTIF(Invoices!O:P,A1504),0),IF(COUNTIF(Invoices!Q:R,A1504)&lt;&gt;0,IF(COUNTIF(Invoices!Q:R,A1504)&lt;&gt;0,SUMIF(Invoices!Q:R,A1504,Invoices!R:R)/COUNTIF(Invoices!Q:R,A1504),0),IF(COUNTIF(Invoices!S:T,A1504)&lt;&gt;0,IF(COUNTIF(Invoices!S:T,A1504)&lt;&gt;0,SUMIF(Invoices!S:T,A1504,Invoices!T:T)/COUNTIF(Invoices!S:T,A1504),0),IF(COUNTIF(Invoices!U:V,A1504)&lt;&gt;0,IF(COUNTIF(Invoices!U:V,A1504)&lt;&gt;0,SUMIF(Invoices!U:V,A1504,Invoices!V:V)/COUNTIF(Invoices!U:V,A1504),0),IF(COUNTIF(Invoices!W:X,A1504)&lt;&gt;0,IF(COUNTIF(Invoices!W:X,A1504)&lt;&gt;0,SUMIF(Invoices!W:X,A1504,Invoices!X:X)/COUNTIF(Invoices!W:X,A1504),0),IF(COUNTIF(Invoices!Y:Z,A1504)&lt;&gt;0,IF(COUNTIF(Invoices!Y:Z,A1504)&lt;&gt;0,SUMIF(Invoices!Y:Z,A1504,Invoices!Z:Z)/COUNTIF(Invoices!Y:Z,A1504),0),IF(COUNTIF(Invoices!AA:AB,A1504)&lt;&gt;0,IF(COUNTIF(Invoices!AA:AB,A1504)&lt;&gt;0,SUMIF(Invoices!AA:AB,A1504,Invoices!AB:AB)/COUNTIF(Invoices!AA:AB,A1504),0),IF(COUNTIF(Invoices!AC:AD,A1504)&lt;&gt;0,IF(COUNTIF(Invoices!AC:AD,A1504)&lt;&gt;0,SUMIF(Invoices!AC:AD,A1504,Invoices!AD:AD)/COUNTIF(Invoices!AC:AD,A1504),0),IF(COUNTIF(Invoices!AE:AF,A1504)&lt;&gt;0,IF(COUNTIF(Invoices!AE:AF,A1504)&lt;&gt;0,SUMIF(Invoices!AE:AF,A1504,Invoices!AF:AF)/COUNTIF(Invoices!AE:AF,A1504),0),IF(COUNTIF(Invoices!AG:AH,A1504)&lt;&gt;0,IF(COUNTIF(Invoices!AG:AH,A1504)&lt;&gt;0,SUMIF(Invoices!AG:AH,A1504,Invoices!AH:AH)/COUNTIF(Invoices!AG:AH,A1504),0),IF(COUNTIF(Invoices!AI:AJ,A1504)&lt;&gt;0,IF(COUNTIF(Invoices!AI:AJ,A1504)&lt;&gt;0,SUMIF(Invoices!AI:AJ,A1504,Invoices!AJ:AJ)/COUNTIF(Invoices!AI:AJ,A1504),0),IF(COUNTIF(Invoices!AK:AL,A1504)&lt;&gt;0,IF(COUNTIF(Invoices!AK:AL,A1504)&lt;&gt;0,SUMIF(Invoices!AK:AL,A1504,Invoices!AL:AL)/COUNTIF(Invoices!AK:AL,A1504),0),IF(COUNTIF(Invoices!AM:AN,A1504)&lt;&gt;0,IF(COUNTIF(Invoices!AM:AN,A1504)&lt;&gt;0,SUMIF(Invoices!AM:AN,A1504,Invoices!AN:AN)/COUNTIF(Invoices!AM:AN,A1504),0),"Not Available")))))))))))))))</f>
        <v>0.99</v>
      </c>
    </row>
    <row r="1505" spans="1:5" ht="13" x14ac:dyDescent="0.15">
      <c r="A1505" s="6" t="s">
        <v>2785</v>
      </c>
      <c r="B1505" s="6" t="s">
        <v>2786</v>
      </c>
      <c r="C1505" s="6" t="s">
        <v>2071</v>
      </c>
      <c r="D1505" s="6" t="s">
        <v>1071</v>
      </c>
      <c r="E1505" t="str">
        <f>IF(COUNTIF(Invoices!K:L,A1505)&lt;&gt;0,IF(COUNTIF(Invoices!K:L,A1505)&lt;&gt;0,SUMIF(Invoices!K:L,A1505,Invoices!L:L)/COUNTIF(Invoices!K:L,A1505),0),IF(COUNTIF(Invoices!M:N,A1505)&lt;&gt;0,IF(COUNTIF(Invoices!M:N,A1505)&lt;&gt;0,SUMIF(Invoices!M:N,A1505,Invoices!N:N)/COUNTIF(Invoices!M:N,A1505),0),IF(COUNTIF(Invoices!O:P,A1505)&lt;&gt;0,IF(COUNTIF(Invoices!O:P,A1505)&lt;&gt;0,SUMIF(Invoices!O:P,A1505,Invoices!P:P)/COUNTIF(Invoices!O:P,A1505),0),IF(COUNTIF(Invoices!Q:R,A1505)&lt;&gt;0,IF(COUNTIF(Invoices!Q:R,A1505)&lt;&gt;0,SUMIF(Invoices!Q:R,A1505,Invoices!R:R)/COUNTIF(Invoices!Q:R,A1505),0),IF(COUNTIF(Invoices!S:T,A1505)&lt;&gt;0,IF(COUNTIF(Invoices!S:T,A1505)&lt;&gt;0,SUMIF(Invoices!S:T,A1505,Invoices!T:T)/COUNTIF(Invoices!S:T,A1505),0),IF(COUNTIF(Invoices!U:V,A1505)&lt;&gt;0,IF(COUNTIF(Invoices!U:V,A1505)&lt;&gt;0,SUMIF(Invoices!U:V,A1505,Invoices!V:V)/COUNTIF(Invoices!U:V,A1505),0),IF(COUNTIF(Invoices!W:X,A1505)&lt;&gt;0,IF(COUNTIF(Invoices!W:X,A1505)&lt;&gt;0,SUMIF(Invoices!W:X,A1505,Invoices!X:X)/COUNTIF(Invoices!W:X,A1505),0),IF(COUNTIF(Invoices!Y:Z,A1505)&lt;&gt;0,IF(COUNTIF(Invoices!Y:Z,A1505)&lt;&gt;0,SUMIF(Invoices!Y:Z,A1505,Invoices!Z:Z)/COUNTIF(Invoices!Y:Z,A1505),0),IF(COUNTIF(Invoices!AA:AB,A1505)&lt;&gt;0,IF(COUNTIF(Invoices!AA:AB,A1505)&lt;&gt;0,SUMIF(Invoices!AA:AB,A1505,Invoices!AB:AB)/COUNTIF(Invoices!AA:AB,A1505),0),IF(COUNTIF(Invoices!AC:AD,A1505)&lt;&gt;0,IF(COUNTIF(Invoices!AC:AD,A1505)&lt;&gt;0,SUMIF(Invoices!AC:AD,A1505,Invoices!AD:AD)/COUNTIF(Invoices!AC:AD,A1505),0),IF(COUNTIF(Invoices!AE:AF,A1505)&lt;&gt;0,IF(COUNTIF(Invoices!AE:AF,A1505)&lt;&gt;0,SUMIF(Invoices!AE:AF,A1505,Invoices!AF:AF)/COUNTIF(Invoices!AE:AF,A1505),0),IF(COUNTIF(Invoices!AG:AH,A1505)&lt;&gt;0,IF(COUNTIF(Invoices!AG:AH,A1505)&lt;&gt;0,SUMIF(Invoices!AG:AH,A1505,Invoices!AH:AH)/COUNTIF(Invoices!AG:AH,A1505),0),IF(COUNTIF(Invoices!AI:AJ,A1505)&lt;&gt;0,IF(COUNTIF(Invoices!AI:AJ,A1505)&lt;&gt;0,SUMIF(Invoices!AI:AJ,A1505,Invoices!AJ:AJ)/COUNTIF(Invoices!AI:AJ,A1505),0),IF(COUNTIF(Invoices!AK:AL,A1505)&lt;&gt;0,IF(COUNTIF(Invoices!AK:AL,A1505)&lt;&gt;0,SUMIF(Invoices!AK:AL,A1505,Invoices!AL:AL)/COUNTIF(Invoices!AK:AL,A1505),0),IF(COUNTIF(Invoices!AM:AN,A1505)&lt;&gt;0,IF(COUNTIF(Invoices!AM:AN,A1505)&lt;&gt;0,SUMIF(Invoices!AM:AN,A1505,Invoices!AN:AN)/COUNTIF(Invoices!AM:AN,A1505),0),"Not Available")))))))))))))))</f>
        <v>Not Available</v>
      </c>
    </row>
    <row r="1506" spans="1:5" ht="13" x14ac:dyDescent="0.15">
      <c r="A1506" s="6" t="s">
        <v>2787</v>
      </c>
      <c r="B1506" s="6" t="s">
        <v>1578</v>
      </c>
      <c r="C1506" s="6" t="s">
        <v>842</v>
      </c>
      <c r="D1506" s="6" t="s">
        <v>574</v>
      </c>
      <c r="E1506" t="str">
        <f>IF(COUNTIF(Invoices!K:L,A1506)&lt;&gt;0,IF(COUNTIF(Invoices!K:L,A1506)&lt;&gt;0,SUMIF(Invoices!K:L,A1506,Invoices!L:L)/COUNTIF(Invoices!K:L,A1506),0),IF(COUNTIF(Invoices!M:N,A1506)&lt;&gt;0,IF(COUNTIF(Invoices!M:N,A1506)&lt;&gt;0,SUMIF(Invoices!M:N,A1506,Invoices!N:N)/COUNTIF(Invoices!M:N,A1506),0),IF(COUNTIF(Invoices!O:P,A1506)&lt;&gt;0,IF(COUNTIF(Invoices!O:P,A1506)&lt;&gt;0,SUMIF(Invoices!O:P,A1506,Invoices!P:P)/COUNTIF(Invoices!O:P,A1506),0),IF(COUNTIF(Invoices!Q:R,A1506)&lt;&gt;0,IF(COUNTIF(Invoices!Q:R,A1506)&lt;&gt;0,SUMIF(Invoices!Q:R,A1506,Invoices!R:R)/COUNTIF(Invoices!Q:R,A1506),0),IF(COUNTIF(Invoices!S:T,A1506)&lt;&gt;0,IF(COUNTIF(Invoices!S:T,A1506)&lt;&gt;0,SUMIF(Invoices!S:T,A1506,Invoices!T:T)/COUNTIF(Invoices!S:T,A1506),0),IF(COUNTIF(Invoices!U:V,A1506)&lt;&gt;0,IF(COUNTIF(Invoices!U:V,A1506)&lt;&gt;0,SUMIF(Invoices!U:V,A1506,Invoices!V:V)/COUNTIF(Invoices!U:V,A1506),0),IF(COUNTIF(Invoices!W:X,A1506)&lt;&gt;0,IF(COUNTIF(Invoices!W:X,A1506)&lt;&gt;0,SUMIF(Invoices!W:X,A1506,Invoices!X:X)/COUNTIF(Invoices!W:X,A1506),0),IF(COUNTIF(Invoices!Y:Z,A1506)&lt;&gt;0,IF(COUNTIF(Invoices!Y:Z,A1506)&lt;&gt;0,SUMIF(Invoices!Y:Z,A1506,Invoices!Z:Z)/COUNTIF(Invoices!Y:Z,A1506),0),IF(COUNTIF(Invoices!AA:AB,A1506)&lt;&gt;0,IF(COUNTIF(Invoices!AA:AB,A1506)&lt;&gt;0,SUMIF(Invoices!AA:AB,A1506,Invoices!AB:AB)/COUNTIF(Invoices!AA:AB,A1506),0),IF(COUNTIF(Invoices!AC:AD,A1506)&lt;&gt;0,IF(COUNTIF(Invoices!AC:AD,A1506)&lt;&gt;0,SUMIF(Invoices!AC:AD,A1506,Invoices!AD:AD)/COUNTIF(Invoices!AC:AD,A1506),0),IF(COUNTIF(Invoices!AE:AF,A1506)&lt;&gt;0,IF(COUNTIF(Invoices!AE:AF,A1506)&lt;&gt;0,SUMIF(Invoices!AE:AF,A1506,Invoices!AF:AF)/COUNTIF(Invoices!AE:AF,A1506),0),IF(COUNTIF(Invoices!AG:AH,A1506)&lt;&gt;0,IF(COUNTIF(Invoices!AG:AH,A1506)&lt;&gt;0,SUMIF(Invoices!AG:AH,A1506,Invoices!AH:AH)/COUNTIF(Invoices!AG:AH,A1506),0),IF(COUNTIF(Invoices!AI:AJ,A1506)&lt;&gt;0,IF(COUNTIF(Invoices!AI:AJ,A1506)&lt;&gt;0,SUMIF(Invoices!AI:AJ,A1506,Invoices!AJ:AJ)/COUNTIF(Invoices!AI:AJ,A1506),0),IF(COUNTIF(Invoices!AK:AL,A1506)&lt;&gt;0,IF(COUNTIF(Invoices!AK:AL,A1506)&lt;&gt;0,SUMIF(Invoices!AK:AL,A1506,Invoices!AL:AL)/COUNTIF(Invoices!AK:AL,A1506),0),IF(COUNTIF(Invoices!AM:AN,A1506)&lt;&gt;0,IF(COUNTIF(Invoices!AM:AN,A1506)&lt;&gt;0,SUMIF(Invoices!AM:AN,A1506,Invoices!AN:AN)/COUNTIF(Invoices!AM:AN,A1506),0),"Not Available")))))))))))))))</f>
        <v>Not Available</v>
      </c>
    </row>
    <row r="1507" spans="1:5" ht="13" x14ac:dyDescent="0.15">
      <c r="A1507" s="6" t="s">
        <v>2788</v>
      </c>
      <c r="B1507" s="6" t="s">
        <v>2789</v>
      </c>
      <c r="C1507" s="6" t="s">
        <v>735</v>
      </c>
      <c r="D1507" s="6" t="s">
        <v>736</v>
      </c>
      <c r="E1507" t="str">
        <f>IF(COUNTIF(Invoices!K:L,A1507)&lt;&gt;0,IF(COUNTIF(Invoices!K:L,A1507)&lt;&gt;0,SUMIF(Invoices!K:L,A1507,Invoices!L:L)/COUNTIF(Invoices!K:L,A1507),0),IF(COUNTIF(Invoices!M:N,A1507)&lt;&gt;0,IF(COUNTIF(Invoices!M:N,A1507)&lt;&gt;0,SUMIF(Invoices!M:N,A1507,Invoices!N:N)/COUNTIF(Invoices!M:N,A1507),0),IF(COUNTIF(Invoices!O:P,A1507)&lt;&gt;0,IF(COUNTIF(Invoices!O:P,A1507)&lt;&gt;0,SUMIF(Invoices!O:P,A1507,Invoices!P:P)/COUNTIF(Invoices!O:P,A1507),0),IF(COUNTIF(Invoices!Q:R,A1507)&lt;&gt;0,IF(COUNTIF(Invoices!Q:R,A1507)&lt;&gt;0,SUMIF(Invoices!Q:R,A1507,Invoices!R:R)/COUNTIF(Invoices!Q:R,A1507),0),IF(COUNTIF(Invoices!S:T,A1507)&lt;&gt;0,IF(COUNTIF(Invoices!S:T,A1507)&lt;&gt;0,SUMIF(Invoices!S:T,A1507,Invoices!T:T)/COUNTIF(Invoices!S:T,A1507),0),IF(COUNTIF(Invoices!U:V,A1507)&lt;&gt;0,IF(COUNTIF(Invoices!U:V,A1507)&lt;&gt;0,SUMIF(Invoices!U:V,A1507,Invoices!V:V)/COUNTIF(Invoices!U:V,A1507),0),IF(COUNTIF(Invoices!W:X,A1507)&lt;&gt;0,IF(COUNTIF(Invoices!W:X,A1507)&lt;&gt;0,SUMIF(Invoices!W:X,A1507,Invoices!X:X)/COUNTIF(Invoices!W:X,A1507),0),IF(COUNTIF(Invoices!Y:Z,A1507)&lt;&gt;0,IF(COUNTIF(Invoices!Y:Z,A1507)&lt;&gt;0,SUMIF(Invoices!Y:Z,A1507,Invoices!Z:Z)/COUNTIF(Invoices!Y:Z,A1507),0),IF(COUNTIF(Invoices!AA:AB,A1507)&lt;&gt;0,IF(COUNTIF(Invoices!AA:AB,A1507)&lt;&gt;0,SUMIF(Invoices!AA:AB,A1507,Invoices!AB:AB)/COUNTIF(Invoices!AA:AB,A1507),0),IF(COUNTIF(Invoices!AC:AD,A1507)&lt;&gt;0,IF(COUNTIF(Invoices!AC:AD,A1507)&lt;&gt;0,SUMIF(Invoices!AC:AD,A1507,Invoices!AD:AD)/COUNTIF(Invoices!AC:AD,A1507),0),IF(COUNTIF(Invoices!AE:AF,A1507)&lt;&gt;0,IF(COUNTIF(Invoices!AE:AF,A1507)&lt;&gt;0,SUMIF(Invoices!AE:AF,A1507,Invoices!AF:AF)/COUNTIF(Invoices!AE:AF,A1507),0),IF(COUNTIF(Invoices!AG:AH,A1507)&lt;&gt;0,IF(COUNTIF(Invoices!AG:AH,A1507)&lt;&gt;0,SUMIF(Invoices!AG:AH,A1507,Invoices!AH:AH)/COUNTIF(Invoices!AG:AH,A1507),0),IF(COUNTIF(Invoices!AI:AJ,A1507)&lt;&gt;0,IF(COUNTIF(Invoices!AI:AJ,A1507)&lt;&gt;0,SUMIF(Invoices!AI:AJ,A1507,Invoices!AJ:AJ)/COUNTIF(Invoices!AI:AJ,A1507),0),IF(COUNTIF(Invoices!AK:AL,A1507)&lt;&gt;0,IF(COUNTIF(Invoices!AK:AL,A1507)&lt;&gt;0,SUMIF(Invoices!AK:AL,A1507,Invoices!AL:AL)/COUNTIF(Invoices!AK:AL,A1507),0),IF(COUNTIF(Invoices!AM:AN,A1507)&lt;&gt;0,IF(COUNTIF(Invoices!AM:AN,A1507)&lt;&gt;0,SUMIF(Invoices!AM:AN,A1507,Invoices!AN:AN)/COUNTIF(Invoices!AM:AN,A1507),0),"Not Available")))))))))))))))</f>
        <v>Not Available</v>
      </c>
    </row>
    <row r="1508" spans="1:5" ht="13" x14ac:dyDescent="0.15">
      <c r="A1508" s="6" t="s">
        <v>2790</v>
      </c>
      <c r="B1508" s="6" t="s">
        <v>573</v>
      </c>
      <c r="C1508" s="6" t="s">
        <v>615</v>
      </c>
      <c r="D1508" s="6" t="s">
        <v>574</v>
      </c>
      <c r="E1508">
        <f ca="1">IF(COUNTIF(Invoices!K:L,A1508)&lt;&gt;0,IF(COUNTIF(Invoices!K:L,A1508)&lt;&gt;0,SUMIF(Invoices!K:L,A1508,Invoices!L:L)/COUNTIF(Invoices!K:L,A1508),0),IF(COUNTIF(Invoices!M:N,A1508)&lt;&gt;0,IF(COUNTIF(Invoices!M:N,A1508)&lt;&gt;0,SUMIF(Invoices!M:N,A1508,Invoices!N:N)/COUNTIF(Invoices!M:N,A1508),0),IF(COUNTIF(Invoices!O:P,A1508)&lt;&gt;0,IF(COUNTIF(Invoices!O:P,A1508)&lt;&gt;0,SUMIF(Invoices!O:P,A1508,Invoices!P:P)/COUNTIF(Invoices!O:P,A1508),0),IF(COUNTIF(Invoices!Q:R,A1508)&lt;&gt;0,IF(COUNTIF(Invoices!Q:R,A1508)&lt;&gt;0,SUMIF(Invoices!Q:R,A1508,Invoices!R:R)/COUNTIF(Invoices!Q:R,A1508),0),IF(COUNTIF(Invoices!S:T,A1508)&lt;&gt;0,IF(COUNTIF(Invoices!S:T,A1508)&lt;&gt;0,SUMIF(Invoices!S:T,A1508,Invoices!T:T)/COUNTIF(Invoices!S:T,A1508),0),IF(COUNTIF(Invoices!U:V,A1508)&lt;&gt;0,IF(COUNTIF(Invoices!U:V,A1508)&lt;&gt;0,SUMIF(Invoices!U:V,A1508,Invoices!V:V)/COUNTIF(Invoices!U:V,A1508),0),IF(COUNTIF(Invoices!W:X,A1508)&lt;&gt;0,IF(COUNTIF(Invoices!W:X,A1508)&lt;&gt;0,SUMIF(Invoices!W:X,A1508,Invoices!X:X)/COUNTIF(Invoices!W:X,A1508),0),IF(COUNTIF(Invoices!Y:Z,A1508)&lt;&gt;0,IF(COUNTIF(Invoices!Y:Z,A1508)&lt;&gt;0,SUMIF(Invoices!Y:Z,A1508,Invoices!Z:Z)/COUNTIF(Invoices!Y:Z,A1508),0),IF(COUNTIF(Invoices!AA:AB,A1508)&lt;&gt;0,IF(COUNTIF(Invoices!AA:AB,A1508)&lt;&gt;0,SUMIF(Invoices!AA:AB,A1508,Invoices!AB:AB)/COUNTIF(Invoices!AA:AB,A1508),0),IF(COUNTIF(Invoices!AC:AD,A1508)&lt;&gt;0,IF(COUNTIF(Invoices!AC:AD,A1508)&lt;&gt;0,SUMIF(Invoices!AC:AD,A1508,Invoices!AD:AD)/COUNTIF(Invoices!AC:AD,A1508),0),IF(COUNTIF(Invoices!AE:AF,A1508)&lt;&gt;0,IF(COUNTIF(Invoices!AE:AF,A1508)&lt;&gt;0,SUMIF(Invoices!AE:AF,A1508,Invoices!AF:AF)/COUNTIF(Invoices!AE:AF,A1508),0),IF(COUNTIF(Invoices!AG:AH,A1508)&lt;&gt;0,IF(COUNTIF(Invoices!AG:AH,A1508)&lt;&gt;0,SUMIF(Invoices!AG:AH,A1508,Invoices!AH:AH)/COUNTIF(Invoices!AG:AH,A1508),0),IF(COUNTIF(Invoices!AI:AJ,A1508)&lt;&gt;0,IF(COUNTIF(Invoices!AI:AJ,A1508)&lt;&gt;0,SUMIF(Invoices!AI:AJ,A1508,Invoices!AJ:AJ)/COUNTIF(Invoices!AI:AJ,A1508),0),IF(COUNTIF(Invoices!AK:AL,A1508)&lt;&gt;0,IF(COUNTIF(Invoices!AK:AL,A1508)&lt;&gt;0,SUMIF(Invoices!AK:AL,A1508,Invoices!AL:AL)/COUNTIF(Invoices!AK:AL,A1508),0),IF(COUNTIF(Invoices!AM:AN,A1508)&lt;&gt;0,IF(COUNTIF(Invoices!AM:AN,A1508)&lt;&gt;0,SUMIF(Invoices!AM:AN,A1508,Invoices!AN:AN)/COUNTIF(Invoices!AM:AN,A1508),0),"Not Available")))))))))))))))</f>
        <v>0.99</v>
      </c>
    </row>
    <row r="1509" spans="1:5" ht="13" x14ac:dyDescent="0.15">
      <c r="A1509" s="6" t="s">
        <v>2791</v>
      </c>
      <c r="B1509" s="6" t="s">
        <v>2792</v>
      </c>
      <c r="C1509" s="6" t="s">
        <v>866</v>
      </c>
      <c r="D1509" s="6" t="s">
        <v>543</v>
      </c>
      <c r="E1509">
        <f ca="1">IF(COUNTIF(Invoices!K:L,A1509)&lt;&gt;0,IF(COUNTIF(Invoices!K:L,A1509)&lt;&gt;0,SUMIF(Invoices!K:L,A1509,Invoices!L:L)/COUNTIF(Invoices!K:L,A1509),0),IF(COUNTIF(Invoices!M:N,A1509)&lt;&gt;0,IF(COUNTIF(Invoices!M:N,A1509)&lt;&gt;0,SUMIF(Invoices!M:N,A1509,Invoices!N:N)/COUNTIF(Invoices!M:N,A1509),0),IF(COUNTIF(Invoices!O:P,A1509)&lt;&gt;0,IF(COUNTIF(Invoices!O:P,A1509)&lt;&gt;0,SUMIF(Invoices!O:P,A1509,Invoices!P:P)/COUNTIF(Invoices!O:P,A1509),0),IF(COUNTIF(Invoices!Q:R,A1509)&lt;&gt;0,IF(COUNTIF(Invoices!Q:R,A1509)&lt;&gt;0,SUMIF(Invoices!Q:R,A1509,Invoices!R:R)/COUNTIF(Invoices!Q:R,A1509),0),IF(COUNTIF(Invoices!S:T,A1509)&lt;&gt;0,IF(COUNTIF(Invoices!S:T,A1509)&lt;&gt;0,SUMIF(Invoices!S:T,A1509,Invoices!T:T)/COUNTIF(Invoices!S:T,A1509),0),IF(COUNTIF(Invoices!U:V,A1509)&lt;&gt;0,IF(COUNTIF(Invoices!U:V,A1509)&lt;&gt;0,SUMIF(Invoices!U:V,A1509,Invoices!V:V)/COUNTIF(Invoices!U:V,A1509),0),IF(COUNTIF(Invoices!W:X,A1509)&lt;&gt;0,IF(COUNTIF(Invoices!W:X,A1509)&lt;&gt;0,SUMIF(Invoices!W:X,A1509,Invoices!X:X)/COUNTIF(Invoices!W:X,A1509),0),IF(COUNTIF(Invoices!Y:Z,A1509)&lt;&gt;0,IF(COUNTIF(Invoices!Y:Z,A1509)&lt;&gt;0,SUMIF(Invoices!Y:Z,A1509,Invoices!Z:Z)/COUNTIF(Invoices!Y:Z,A1509),0),IF(COUNTIF(Invoices!AA:AB,A1509)&lt;&gt;0,IF(COUNTIF(Invoices!AA:AB,A1509)&lt;&gt;0,SUMIF(Invoices!AA:AB,A1509,Invoices!AB:AB)/COUNTIF(Invoices!AA:AB,A1509),0),IF(COUNTIF(Invoices!AC:AD,A1509)&lt;&gt;0,IF(COUNTIF(Invoices!AC:AD,A1509)&lt;&gt;0,SUMIF(Invoices!AC:AD,A1509,Invoices!AD:AD)/COUNTIF(Invoices!AC:AD,A1509),0),IF(COUNTIF(Invoices!AE:AF,A1509)&lt;&gt;0,IF(COUNTIF(Invoices!AE:AF,A1509)&lt;&gt;0,SUMIF(Invoices!AE:AF,A1509,Invoices!AF:AF)/COUNTIF(Invoices!AE:AF,A1509),0),IF(COUNTIF(Invoices!AG:AH,A1509)&lt;&gt;0,IF(COUNTIF(Invoices!AG:AH,A1509)&lt;&gt;0,SUMIF(Invoices!AG:AH,A1509,Invoices!AH:AH)/COUNTIF(Invoices!AG:AH,A1509),0),IF(COUNTIF(Invoices!AI:AJ,A1509)&lt;&gt;0,IF(COUNTIF(Invoices!AI:AJ,A1509)&lt;&gt;0,SUMIF(Invoices!AI:AJ,A1509,Invoices!AJ:AJ)/COUNTIF(Invoices!AI:AJ,A1509),0),IF(COUNTIF(Invoices!AK:AL,A1509)&lt;&gt;0,IF(COUNTIF(Invoices!AK:AL,A1509)&lt;&gt;0,SUMIF(Invoices!AK:AL,A1509,Invoices!AL:AL)/COUNTIF(Invoices!AK:AL,A1509),0),IF(COUNTIF(Invoices!AM:AN,A1509)&lt;&gt;0,IF(COUNTIF(Invoices!AM:AN,A1509)&lt;&gt;0,SUMIF(Invoices!AM:AN,A1509,Invoices!AN:AN)/COUNTIF(Invoices!AM:AN,A1509),0),"Not Available")))))))))))))))</f>
        <v>0.99</v>
      </c>
    </row>
    <row r="1510" spans="1:5" ht="13" x14ac:dyDescent="0.15">
      <c r="A1510" s="6" t="s">
        <v>2793</v>
      </c>
      <c r="B1510" s="6" t="s">
        <v>1826</v>
      </c>
      <c r="C1510" s="6" t="s">
        <v>918</v>
      </c>
      <c r="D1510" s="6" t="s">
        <v>919</v>
      </c>
      <c r="E1510" t="str">
        <f>IF(COUNTIF(Invoices!K:L,A1510)&lt;&gt;0,IF(COUNTIF(Invoices!K:L,A1510)&lt;&gt;0,SUMIF(Invoices!K:L,A1510,Invoices!L:L)/COUNTIF(Invoices!K:L,A1510),0),IF(COUNTIF(Invoices!M:N,A1510)&lt;&gt;0,IF(COUNTIF(Invoices!M:N,A1510)&lt;&gt;0,SUMIF(Invoices!M:N,A1510,Invoices!N:N)/COUNTIF(Invoices!M:N,A1510),0),IF(COUNTIF(Invoices!O:P,A1510)&lt;&gt;0,IF(COUNTIF(Invoices!O:P,A1510)&lt;&gt;0,SUMIF(Invoices!O:P,A1510,Invoices!P:P)/COUNTIF(Invoices!O:P,A1510),0),IF(COUNTIF(Invoices!Q:R,A1510)&lt;&gt;0,IF(COUNTIF(Invoices!Q:R,A1510)&lt;&gt;0,SUMIF(Invoices!Q:R,A1510,Invoices!R:R)/COUNTIF(Invoices!Q:R,A1510),0),IF(COUNTIF(Invoices!S:T,A1510)&lt;&gt;0,IF(COUNTIF(Invoices!S:T,A1510)&lt;&gt;0,SUMIF(Invoices!S:T,A1510,Invoices!T:T)/COUNTIF(Invoices!S:T,A1510),0),IF(COUNTIF(Invoices!U:V,A1510)&lt;&gt;0,IF(COUNTIF(Invoices!U:V,A1510)&lt;&gt;0,SUMIF(Invoices!U:V,A1510,Invoices!V:V)/COUNTIF(Invoices!U:V,A1510),0),IF(COUNTIF(Invoices!W:X,A1510)&lt;&gt;0,IF(COUNTIF(Invoices!W:X,A1510)&lt;&gt;0,SUMIF(Invoices!W:X,A1510,Invoices!X:X)/COUNTIF(Invoices!W:X,A1510),0),IF(COUNTIF(Invoices!Y:Z,A1510)&lt;&gt;0,IF(COUNTIF(Invoices!Y:Z,A1510)&lt;&gt;0,SUMIF(Invoices!Y:Z,A1510,Invoices!Z:Z)/COUNTIF(Invoices!Y:Z,A1510),0),IF(COUNTIF(Invoices!AA:AB,A1510)&lt;&gt;0,IF(COUNTIF(Invoices!AA:AB,A1510)&lt;&gt;0,SUMIF(Invoices!AA:AB,A1510,Invoices!AB:AB)/COUNTIF(Invoices!AA:AB,A1510),0),IF(COUNTIF(Invoices!AC:AD,A1510)&lt;&gt;0,IF(COUNTIF(Invoices!AC:AD,A1510)&lt;&gt;0,SUMIF(Invoices!AC:AD,A1510,Invoices!AD:AD)/COUNTIF(Invoices!AC:AD,A1510),0),IF(COUNTIF(Invoices!AE:AF,A1510)&lt;&gt;0,IF(COUNTIF(Invoices!AE:AF,A1510)&lt;&gt;0,SUMIF(Invoices!AE:AF,A1510,Invoices!AF:AF)/COUNTIF(Invoices!AE:AF,A1510),0),IF(COUNTIF(Invoices!AG:AH,A1510)&lt;&gt;0,IF(COUNTIF(Invoices!AG:AH,A1510)&lt;&gt;0,SUMIF(Invoices!AG:AH,A1510,Invoices!AH:AH)/COUNTIF(Invoices!AG:AH,A1510),0),IF(COUNTIF(Invoices!AI:AJ,A1510)&lt;&gt;0,IF(COUNTIF(Invoices!AI:AJ,A1510)&lt;&gt;0,SUMIF(Invoices!AI:AJ,A1510,Invoices!AJ:AJ)/COUNTIF(Invoices!AI:AJ,A1510),0),IF(COUNTIF(Invoices!AK:AL,A1510)&lt;&gt;0,IF(COUNTIF(Invoices!AK:AL,A1510)&lt;&gt;0,SUMIF(Invoices!AK:AL,A1510,Invoices!AL:AL)/COUNTIF(Invoices!AK:AL,A1510),0),IF(COUNTIF(Invoices!AM:AN,A1510)&lt;&gt;0,IF(COUNTIF(Invoices!AM:AN,A1510)&lt;&gt;0,SUMIF(Invoices!AM:AN,A1510,Invoices!AN:AN)/COUNTIF(Invoices!AM:AN,A1510),0),"Not Available")))))))))))))))</f>
        <v>Not Available</v>
      </c>
    </row>
    <row r="1511" spans="1:5" ht="13" x14ac:dyDescent="0.15">
      <c r="A1511" s="6" t="s">
        <v>2794</v>
      </c>
      <c r="B1511" s="6" t="s">
        <v>1826</v>
      </c>
      <c r="C1511" s="6" t="s">
        <v>918</v>
      </c>
      <c r="D1511" s="6" t="s">
        <v>919</v>
      </c>
      <c r="E1511" t="str">
        <f>IF(COUNTIF(Invoices!K:L,A1511)&lt;&gt;0,IF(COUNTIF(Invoices!K:L,A1511)&lt;&gt;0,SUMIF(Invoices!K:L,A1511,Invoices!L:L)/COUNTIF(Invoices!K:L,A1511),0),IF(COUNTIF(Invoices!M:N,A1511)&lt;&gt;0,IF(COUNTIF(Invoices!M:N,A1511)&lt;&gt;0,SUMIF(Invoices!M:N,A1511,Invoices!N:N)/COUNTIF(Invoices!M:N,A1511),0),IF(COUNTIF(Invoices!O:P,A1511)&lt;&gt;0,IF(COUNTIF(Invoices!O:P,A1511)&lt;&gt;0,SUMIF(Invoices!O:P,A1511,Invoices!P:P)/COUNTIF(Invoices!O:P,A1511),0),IF(COUNTIF(Invoices!Q:R,A1511)&lt;&gt;0,IF(COUNTIF(Invoices!Q:R,A1511)&lt;&gt;0,SUMIF(Invoices!Q:R,A1511,Invoices!R:R)/COUNTIF(Invoices!Q:R,A1511),0),IF(COUNTIF(Invoices!S:T,A1511)&lt;&gt;0,IF(COUNTIF(Invoices!S:T,A1511)&lt;&gt;0,SUMIF(Invoices!S:T,A1511,Invoices!T:T)/COUNTIF(Invoices!S:T,A1511),0),IF(COUNTIF(Invoices!U:V,A1511)&lt;&gt;0,IF(COUNTIF(Invoices!U:V,A1511)&lt;&gt;0,SUMIF(Invoices!U:V,A1511,Invoices!V:V)/COUNTIF(Invoices!U:V,A1511),0),IF(COUNTIF(Invoices!W:X,A1511)&lt;&gt;0,IF(COUNTIF(Invoices!W:X,A1511)&lt;&gt;0,SUMIF(Invoices!W:X,A1511,Invoices!X:X)/COUNTIF(Invoices!W:X,A1511),0),IF(COUNTIF(Invoices!Y:Z,A1511)&lt;&gt;0,IF(COUNTIF(Invoices!Y:Z,A1511)&lt;&gt;0,SUMIF(Invoices!Y:Z,A1511,Invoices!Z:Z)/COUNTIF(Invoices!Y:Z,A1511),0),IF(COUNTIF(Invoices!AA:AB,A1511)&lt;&gt;0,IF(COUNTIF(Invoices!AA:AB,A1511)&lt;&gt;0,SUMIF(Invoices!AA:AB,A1511,Invoices!AB:AB)/COUNTIF(Invoices!AA:AB,A1511),0),IF(COUNTIF(Invoices!AC:AD,A1511)&lt;&gt;0,IF(COUNTIF(Invoices!AC:AD,A1511)&lt;&gt;0,SUMIF(Invoices!AC:AD,A1511,Invoices!AD:AD)/COUNTIF(Invoices!AC:AD,A1511),0),IF(COUNTIF(Invoices!AE:AF,A1511)&lt;&gt;0,IF(COUNTIF(Invoices!AE:AF,A1511)&lt;&gt;0,SUMIF(Invoices!AE:AF,A1511,Invoices!AF:AF)/COUNTIF(Invoices!AE:AF,A1511),0),IF(COUNTIF(Invoices!AG:AH,A1511)&lt;&gt;0,IF(COUNTIF(Invoices!AG:AH,A1511)&lt;&gt;0,SUMIF(Invoices!AG:AH,A1511,Invoices!AH:AH)/COUNTIF(Invoices!AG:AH,A1511),0),IF(COUNTIF(Invoices!AI:AJ,A1511)&lt;&gt;0,IF(COUNTIF(Invoices!AI:AJ,A1511)&lt;&gt;0,SUMIF(Invoices!AI:AJ,A1511,Invoices!AJ:AJ)/COUNTIF(Invoices!AI:AJ,A1511),0),IF(COUNTIF(Invoices!AK:AL,A1511)&lt;&gt;0,IF(COUNTIF(Invoices!AK:AL,A1511)&lt;&gt;0,SUMIF(Invoices!AK:AL,A1511,Invoices!AL:AL)/COUNTIF(Invoices!AK:AL,A1511),0),IF(COUNTIF(Invoices!AM:AN,A1511)&lt;&gt;0,IF(COUNTIF(Invoices!AM:AN,A1511)&lt;&gt;0,SUMIF(Invoices!AM:AN,A1511,Invoices!AN:AN)/COUNTIF(Invoices!AM:AN,A1511),0),"Not Available")))))))))))))))</f>
        <v>Not Available</v>
      </c>
    </row>
    <row r="1512" spans="1:5" ht="13" x14ac:dyDescent="0.15">
      <c r="A1512" s="6" t="s">
        <v>2795</v>
      </c>
      <c r="B1512" s="6" t="s">
        <v>2796</v>
      </c>
      <c r="C1512" s="6" t="s">
        <v>533</v>
      </c>
      <c r="D1512" s="6" t="s">
        <v>522</v>
      </c>
      <c r="E1512">
        <f ca="1">IF(COUNTIF(Invoices!K:L,A1512)&lt;&gt;0,IF(COUNTIF(Invoices!K:L,A1512)&lt;&gt;0,SUMIF(Invoices!K:L,A1512,Invoices!L:L)/COUNTIF(Invoices!K:L,A1512),0),IF(COUNTIF(Invoices!M:N,A1512)&lt;&gt;0,IF(COUNTIF(Invoices!M:N,A1512)&lt;&gt;0,SUMIF(Invoices!M:N,A1512,Invoices!N:N)/COUNTIF(Invoices!M:N,A1512),0),IF(COUNTIF(Invoices!O:P,A1512)&lt;&gt;0,IF(COUNTIF(Invoices!O:P,A1512)&lt;&gt;0,SUMIF(Invoices!O:P,A1512,Invoices!P:P)/COUNTIF(Invoices!O:P,A1512),0),IF(COUNTIF(Invoices!Q:R,A1512)&lt;&gt;0,IF(COUNTIF(Invoices!Q:R,A1512)&lt;&gt;0,SUMIF(Invoices!Q:R,A1512,Invoices!R:R)/COUNTIF(Invoices!Q:R,A1512),0),IF(COUNTIF(Invoices!S:T,A1512)&lt;&gt;0,IF(COUNTIF(Invoices!S:T,A1512)&lt;&gt;0,SUMIF(Invoices!S:T,A1512,Invoices!T:T)/COUNTIF(Invoices!S:T,A1512),0),IF(COUNTIF(Invoices!U:V,A1512)&lt;&gt;0,IF(COUNTIF(Invoices!U:V,A1512)&lt;&gt;0,SUMIF(Invoices!U:V,A1512,Invoices!V:V)/COUNTIF(Invoices!U:V,A1512),0),IF(COUNTIF(Invoices!W:X,A1512)&lt;&gt;0,IF(COUNTIF(Invoices!W:X,A1512)&lt;&gt;0,SUMIF(Invoices!W:X,A1512,Invoices!X:X)/COUNTIF(Invoices!W:X,A1512),0),IF(COUNTIF(Invoices!Y:Z,A1512)&lt;&gt;0,IF(COUNTIF(Invoices!Y:Z,A1512)&lt;&gt;0,SUMIF(Invoices!Y:Z,A1512,Invoices!Z:Z)/COUNTIF(Invoices!Y:Z,A1512),0),IF(COUNTIF(Invoices!AA:AB,A1512)&lt;&gt;0,IF(COUNTIF(Invoices!AA:AB,A1512)&lt;&gt;0,SUMIF(Invoices!AA:AB,A1512,Invoices!AB:AB)/COUNTIF(Invoices!AA:AB,A1512),0),IF(COUNTIF(Invoices!AC:AD,A1512)&lt;&gt;0,IF(COUNTIF(Invoices!AC:AD,A1512)&lt;&gt;0,SUMIF(Invoices!AC:AD,A1512,Invoices!AD:AD)/COUNTIF(Invoices!AC:AD,A1512),0),IF(COUNTIF(Invoices!AE:AF,A1512)&lt;&gt;0,IF(COUNTIF(Invoices!AE:AF,A1512)&lt;&gt;0,SUMIF(Invoices!AE:AF,A1512,Invoices!AF:AF)/COUNTIF(Invoices!AE:AF,A1512),0),IF(COUNTIF(Invoices!AG:AH,A1512)&lt;&gt;0,IF(COUNTIF(Invoices!AG:AH,A1512)&lt;&gt;0,SUMIF(Invoices!AG:AH,A1512,Invoices!AH:AH)/COUNTIF(Invoices!AG:AH,A1512),0),IF(COUNTIF(Invoices!AI:AJ,A1512)&lt;&gt;0,IF(COUNTIF(Invoices!AI:AJ,A1512)&lt;&gt;0,SUMIF(Invoices!AI:AJ,A1512,Invoices!AJ:AJ)/COUNTIF(Invoices!AI:AJ,A1512),0),IF(COUNTIF(Invoices!AK:AL,A1512)&lt;&gt;0,IF(COUNTIF(Invoices!AK:AL,A1512)&lt;&gt;0,SUMIF(Invoices!AK:AL,A1512,Invoices!AL:AL)/COUNTIF(Invoices!AK:AL,A1512),0),IF(COUNTIF(Invoices!AM:AN,A1512)&lt;&gt;0,IF(COUNTIF(Invoices!AM:AN,A1512)&lt;&gt;0,SUMIF(Invoices!AM:AN,A1512,Invoices!AN:AN)/COUNTIF(Invoices!AM:AN,A1512),0),"Not Available")))))))))))))))</f>
        <v>0.99</v>
      </c>
    </row>
    <row r="1513" spans="1:5" ht="13" x14ac:dyDescent="0.15">
      <c r="A1513" s="6" t="s">
        <v>2797</v>
      </c>
      <c r="C1513" s="6" t="s">
        <v>1363</v>
      </c>
      <c r="D1513" s="6" t="s">
        <v>1364</v>
      </c>
      <c r="E1513">
        <f ca="1">IF(COUNTIF(Invoices!K:L,A1513)&lt;&gt;0,IF(COUNTIF(Invoices!K:L,A1513)&lt;&gt;0,SUMIF(Invoices!K:L,A1513,Invoices!L:L)/COUNTIF(Invoices!K:L,A1513),0),IF(COUNTIF(Invoices!M:N,A1513)&lt;&gt;0,IF(COUNTIF(Invoices!M:N,A1513)&lt;&gt;0,SUMIF(Invoices!M:N,A1513,Invoices!N:N)/COUNTIF(Invoices!M:N,A1513),0),IF(COUNTIF(Invoices!O:P,A1513)&lt;&gt;0,IF(COUNTIF(Invoices!O:P,A1513)&lt;&gt;0,SUMIF(Invoices!O:P,A1513,Invoices!P:P)/COUNTIF(Invoices!O:P,A1513),0),IF(COUNTIF(Invoices!Q:R,A1513)&lt;&gt;0,IF(COUNTIF(Invoices!Q:R,A1513)&lt;&gt;0,SUMIF(Invoices!Q:R,A1513,Invoices!R:R)/COUNTIF(Invoices!Q:R,A1513),0),IF(COUNTIF(Invoices!S:T,A1513)&lt;&gt;0,IF(COUNTIF(Invoices!S:T,A1513)&lt;&gt;0,SUMIF(Invoices!S:T,A1513,Invoices!T:T)/COUNTIF(Invoices!S:T,A1513),0),IF(COUNTIF(Invoices!U:V,A1513)&lt;&gt;0,IF(COUNTIF(Invoices!U:V,A1513)&lt;&gt;0,SUMIF(Invoices!U:V,A1513,Invoices!V:V)/COUNTIF(Invoices!U:V,A1513),0),IF(COUNTIF(Invoices!W:X,A1513)&lt;&gt;0,IF(COUNTIF(Invoices!W:X,A1513)&lt;&gt;0,SUMIF(Invoices!W:X,A1513,Invoices!X:X)/COUNTIF(Invoices!W:X,A1513),0),IF(COUNTIF(Invoices!Y:Z,A1513)&lt;&gt;0,IF(COUNTIF(Invoices!Y:Z,A1513)&lt;&gt;0,SUMIF(Invoices!Y:Z,A1513,Invoices!Z:Z)/COUNTIF(Invoices!Y:Z,A1513),0),IF(COUNTIF(Invoices!AA:AB,A1513)&lt;&gt;0,IF(COUNTIF(Invoices!AA:AB,A1513)&lt;&gt;0,SUMIF(Invoices!AA:AB,A1513,Invoices!AB:AB)/COUNTIF(Invoices!AA:AB,A1513),0),IF(COUNTIF(Invoices!AC:AD,A1513)&lt;&gt;0,IF(COUNTIF(Invoices!AC:AD,A1513)&lt;&gt;0,SUMIF(Invoices!AC:AD,A1513,Invoices!AD:AD)/COUNTIF(Invoices!AC:AD,A1513),0),IF(COUNTIF(Invoices!AE:AF,A1513)&lt;&gt;0,IF(COUNTIF(Invoices!AE:AF,A1513)&lt;&gt;0,SUMIF(Invoices!AE:AF,A1513,Invoices!AF:AF)/COUNTIF(Invoices!AE:AF,A1513),0),IF(COUNTIF(Invoices!AG:AH,A1513)&lt;&gt;0,IF(COUNTIF(Invoices!AG:AH,A1513)&lt;&gt;0,SUMIF(Invoices!AG:AH,A1513,Invoices!AH:AH)/COUNTIF(Invoices!AG:AH,A1513),0),IF(COUNTIF(Invoices!AI:AJ,A1513)&lt;&gt;0,IF(COUNTIF(Invoices!AI:AJ,A1513)&lt;&gt;0,SUMIF(Invoices!AI:AJ,A1513,Invoices!AJ:AJ)/COUNTIF(Invoices!AI:AJ,A1513),0),IF(COUNTIF(Invoices!AK:AL,A1513)&lt;&gt;0,IF(COUNTIF(Invoices!AK:AL,A1513)&lt;&gt;0,SUMIF(Invoices!AK:AL,A1513,Invoices!AL:AL)/COUNTIF(Invoices!AK:AL,A1513),0),IF(COUNTIF(Invoices!AM:AN,A1513)&lt;&gt;0,IF(COUNTIF(Invoices!AM:AN,A1513)&lt;&gt;0,SUMIF(Invoices!AM:AN,A1513,Invoices!AN:AN)/COUNTIF(Invoices!AM:AN,A1513),0),"Not Available")))))))))))))))</f>
        <v>0.99</v>
      </c>
    </row>
    <row r="1514" spans="1:5" ht="13" x14ac:dyDescent="0.15">
      <c r="A1514" s="6" t="s">
        <v>2798</v>
      </c>
      <c r="B1514" s="6" t="s">
        <v>2799</v>
      </c>
      <c r="C1514" s="6" t="s">
        <v>2800</v>
      </c>
      <c r="D1514" s="6" t="s">
        <v>2801</v>
      </c>
      <c r="E1514">
        <f ca="1">IF(COUNTIF(Invoices!K:L,A1514)&lt;&gt;0,IF(COUNTIF(Invoices!K:L,A1514)&lt;&gt;0,SUMIF(Invoices!K:L,A1514,Invoices!L:L)/COUNTIF(Invoices!K:L,A1514),0),IF(COUNTIF(Invoices!M:N,A1514)&lt;&gt;0,IF(COUNTIF(Invoices!M:N,A1514)&lt;&gt;0,SUMIF(Invoices!M:N,A1514,Invoices!N:N)/COUNTIF(Invoices!M:N,A1514),0),IF(COUNTIF(Invoices!O:P,A1514)&lt;&gt;0,IF(COUNTIF(Invoices!O:P,A1514)&lt;&gt;0,SUMIF(Invoices!O:P,A1514,Invoices!P:P)/COUNTIF(Invoices!O:P,A1514),0),IF(COUNTIF(Invoices!Q:R,A1514)&lt;&gt;0,IF(COUNTIF(Invoices!Q:R,A1514)&lt;&gt;0,SUMIF(Invoices!Q:R,A1514,Invoices!R:R)/COUNTIF(Invoices!Q:R,A1514),0),IF(COUNTIF(Invoices!S:T,A1514)&lt;&gt;0,IF(COUNTIF(Invoices!S:T,A1514)&lt;&gt;0,SUMIF(Invoices!S:T,A1514,Invoices!T:T)/COUNTIF(Invoices!S:T,A1514),0),IF(COUNTIF(Invoices!U:V,A1514)&lt;&gt;0,IF(COUNTIF(Invoices!U:V,A1514)&lt;&gt;0,SUMIF(Invoices!U:V,A1514,Invoices!V:V)/COUNTIF(Invoices!U:V,A1514),0),IF(COUNTIF(Invoices!W:X,A1514)&lt;&gt;0,IF(COUNTIF(Invoices!W:X,A1514)&lt;&gt;0,SUMIF(Invoices!W:X,A1514,Invoices!X:X)/COUNTIF(Invoices!W:X,A1514),0),IF(COUNTIF(Invoices!Y:Z,A1514)&lt;&gt;0,IF(COUNTIF(Invoices!Y:Z,A1514)&lt;&gt;0,SUMIF(Invoices!Y:Z,A1514,Invoices!Z:Z)/COUNTIF(Invoices!Y:Z,A1514),0),IF(COUNTIF(Invoices!AA:AB,A1514)&lt;&gt;0,IF(COUNTIF(Invoices!AA:AB,A1514)&lt;&gt;0,SUMIF(Invoices!AA:AB,A1514,Invoices!AB:AB)/COUNTIF(Invoices!AA:AB,A1514),0),IF(COUNTIF(Invoices!AC:AD,A1514)&lt;&gt;0,IF(COUNTIF(Invoices!AC:AD,A1514)&lt;&gt;0,SUMIF(Invoices!AC:AD,A1514,Invoices!AD:AD)/COUNTIF(Invoices!AC:AD,A1514),0),IF(COUNTIF(Invoices!AE:AF,A1514)&lt;&gt;0,IF(COUNTIF(Invoices!AE:AF,A1514)&lt;&gt;0,SUMIF(Invoices!AE:AF,A1514,Invoices!AF:AF)/COUNTIF(Invoices!AE:AF,A1514),0),IF(COUNTIF(Invoices!AG:AH,A1514)&lt;&gt;0,IF(COUNTIF(Invoices!AG:AH,A1514)&lt;&gt;0,SUMIF(Invoices!AG:AH,A1514,Invoices!AH:AH)/COUNTIF(Invoices!AG:AH,A1514),0),IF(COUNTIF(Invoices!AI:AJ,A1514)&lt;&gt;0,IF(COUNTIF(Invoices!AI:AJ,A1514)&lt;&gt;0,SUMIF(Invoices!AI:AJ,A1514,Invoices!AJ:AJ)/COUNTIF(Invoices!AI:AJ,A1514),0),IF(COUNTIF(Invoices!AK:AL,A1514)&lt;&gt;0,IF(COUNTIF(Invoices!AK:AL,A1514)&lt;&gt;0,SUMIF(Invoices!AK:AL,A1514,Invoices!AL:AL)/COUNTIF(Invoices!AK:AL,A1514),0),IF(COUNTIF(Invoices!AM:AN,A1514)&lt;&gt;0,IF(COUNTIF(Invoices!AM:AN,A1514)&lt;&gt;0,SUMIF(Invoices!AM:AN,A1514,Invoices!AN:AN)/COUNTIF(Invoices!AM:AN,A1514),0),"Not Available")))))))))))))))</f>
        <v>0.99</v>
      </c>
    </row>
    <row r="1515" spans="1:5" ht="13" x14ac:dyDescent="0.15">
      <c r="A1515" s="6" t="s">
        <v>2802</v>
      </c>
      <c r="B1515" s="6" t="s">
        <v>799</v>
      </c>
      <c r="C1515" s="6" t="s">
        <v>800</v>
      </c>
      <c r="D1515" s="6" t="s">
        <v>758</v>
      </c>
      <c r="E1515" t="str">
        <f>IF(COUNTIF(Invoices!K:L,A1515)&lt;&gt;0,IF(COUNTIF(Invoices!K:L,A1515)&lt;&gt;0,SUMIF(Invoices!K:L,A1515,Invoices!L:L)/COUNTIF(Invoices!K:L,A1515),0),IF(COUNTIF(Invoices!M:N,A1515)&lt;&gt;0,IF(COUNTIF(Invoices!M:N,A1515)&lt;&gt;0,SUMIF(Invoices!M:N,A1515,Invoices!N:N)/COUNTIF(Invoices!M:N,A1515),0),IF(COUNTIF(Invoices!O:P,A1515)&lt;&gt;0,IF(COUNTIF(Invoices!O:P,A1515)&lt;&gt;0,SUMIF(Invoices!O:P,A1515,Invoices!P:P)/COUNTIF(Invoices!O:P,A1515),0),IF(COUNTIF(Invoices!Q:R,A1515)&lt;&gt;0,IF(COUNTIF(Invoices!Q:R,A1515)&lt;&gt;0,SUMIF(Invoices!Q:R,A1515,Invoices!R:R)/COUNTIF(Invoices!Q:R,A1515),0),IF(COUNTIF(Invoices!S:T,A1515)&lt;&gt;0,IF(COUNTIF(Invoices!S:T,A1515)&lt;&gt;0,SUMIF(Invoices!S:T,A1515,Invoices!T:T)/COUNTIF(Invoices!S:T,A1515),0),IF(COUNTIF(Invoices!U:V,A1515)&lt;&gt;0,IF(COUNTIF(Invoices!U:V,A1515)&lt;&gt;0,SUMIF(Invoices!U:V,A1515,Invoices!V:V)/COUNTIF(Invoices!U:V,A1515),0),IF(COUNTIF(Invoices!W:X,A1515)&lt;&gt;0,IF(COUNTIF(Invoices!W:X,A1515)&lt;&gt;0,SUMIF(Invoices!W:X,A1515,Invoices!X:X)/COUNTIF(Invoices!W:X,A1515),0),IF(COUNTIF(Invoices!Y:Z,A1515)&lt;&gt;0,IF(COUNTIF(Invoices!Y:Z,A1515)&lt;&gt;0,SUMIF(Invoices!Y:Z,A1515,Invoices!Z:Z)/COUNTIF(Invoices!Y:Z,A1515),0),IF(COUNTIF(Invoices!AA:AB,A1515)&lt;&gt;0,IF(COUNTIF(Invoices!AA:AB,A1515)&lt;&gt;0,SUMIF(Invoices!AA:AB,A1515,Invoices!AB:AB)/COUNTIF(Invoices!AA:AB,A1515),0),IF(COUNTIF(Invoices!AC:AD,A1515)&lt;&gt;0,IF(COUNTIF(Invoices!AC:AD,A1515)&lt;&gt;0,SUMIF(Invoices!AC:AD,A1515,Invoices!AD:AD)/COUNTIF(Invoices!AC:AD,A1515),0),IF(COUNTIF(Invoices!AE:AF,A1515)&lt;&gt;0,IF(COUNTIF(Invoices!AE:AF,A1515)&lt;&gt;0,SUMIF(Invoices!AE:AF,A1515,Invoices!AF:AF)/COUNTIF(Invoices!AE:AF,A1515),0),IF(COUNTIF(Invoices!AG:AH,A1515)&lt;&gt;0,IF(COUNTIF(Invoices!AG:AH,A1515)&lt;&gt;0,SUMIF(Invoices!AG:AH,A1515,Invoices!AH:AH)/COUNTIF(Invoices!AG:AH,A1515),0),IF(COUNTIF(Invoices!AI:AJ,A1515)&lt;&gt;0,IF(COUNTIF(Invoices!AI:AJ,A1515)&lt;&gt;0,SUMIF(Invoices!AI:AJ,A1515,Invoices!AJ:AJ)/COUNTIF(Invoices!AI:AJ,A1515),0),IF(COUNTIF(Invoices!AK:AL,A1515)&lt;&gt;0,IF(COUNTIF(Invoices!AK:AL,A1515)&lt;&gt;0,SUMIF(Invoices!AK:AL,A1515,Invoices!AL:AL)/COUNTIF(Invoices!AK:AL,A1515),0),IF(COUNTIF(Invoices!AM:AN,A1515)&lt;&gt;0,IF(COUNTIF(Invoices!AM:AN,A1515)&lt;&gt;0,SUMIF(Invoices!AM:AN,A1515,Invoices!AN:AN)/COUNTIF(Invoices!AM:AN,A1515),0),"Not Available")))))))))))))))</f>
        <v>Not Available</v>
      </c>
    </row>
    <row r="1516" spans="1:5" ht="13" x14ac:dyDescent="0.15">
      <c r="A1516" s="6" t="s">
        <v>2803</v>
      </c>
      <c r="C1516" s="6" t="s">
        <v>2143</v>
      </c>
      <c r="D1516" s="6" t="s">
        <v>535</v>
      </c>
      <c r="E1516">
        <f ca="1">IF(COUNTIF(Invoices!K:L,A1516)&lt;&gt;0,IF(COUNTIF(Invoices!K:L,A1516)&lt;&gt;0,SUMIF(Invoices!K:L,A1516,Invoices!L:L)/COUNTIF(Invoices!K:L,A1516),0),IF(COUNTIF(Invoices!M:N,A1516)&lt;&gt;0,IF(COUNTIF(Invoices!M:N,A1516)&lt;&gt;0,SUMIF(Invoices!M:N,A1516,Invoices!N:N)/COUNTIF(Invoices!M:N,A1516),0),IF(COUNTIF(Invoices!O:P,A1516)&lt;&gt;0,IF(COUNTIF(Invoices!O:P,A1516)&lt;&gt;0,SUMIF(Invoices!O:P,A1516,Invoices!P:P)/COUNTIF(Invoices!O:P,A1516),0),IF(COUNTIF(Invoices!Q:R,A1516)&lt;&gt;0,IF(COUNTIF(Invoices!Q:R,A1516)&lt;&gt;0,SUMIF(Invoices!Q:R,A1516,Invoices!R:R)/COUNTIF(Invoices!Q:R,A1516),0),IF(COUNTIF(Invoices!S:T,A1516)&lt;&gt;0,IF(COUNTIF(Invoices!S:T,A1516)&lt;&gt;0,SUMIF(Invoices!S:T,A1516,Invoices!T:T)/COUNTIF(Invoices!S:T,A1516),0),IF(COUNTIF(Invoices!U:V,A1516)&lt;&gt;0,IF(COUNTIF(Invoices!U:V,A1516)&lt;&gt;0,SUMIF(Invoices!U:V,A1516,Invoices!V:V)/COUNTIF(Invoices!U:V,A1516),0),IF(COUNTIF(Invoices!W:X,A1516)&lt;&gt;0,IF(COUNTIF(Invoices!W:X,A1516)&lt;&gt;0,SUMIF(Invoices!W:X,A1516,Invoices!X:X)/COUNTIF(Invoices!W:X,A1516),0),IF(COUNTIF(Invoices!Y:Z,A1516)&lt;&gt;0,IF(COUNTIF(Invoices!Y:Z,A1516)&lt;&gt;0,SUMIF(Invoices!Y:Z,A1516,Invoices!Z:Z)/COUNTIF(Invoices!Y:Z,A1516),0),IF(COUNTIF(Invoices!AA:AB,A1516)&lt;&gt;0,IF(COUNTIF(Invoices!AA:AB,A1516)&lt;&gt;0,SUMIF(Invoices!AA:AB,A1516,Invoices!AB:AB)/COUNTIF(Invoices!AA:AB,A1516),0),IF(COUNTIF(Invoices!AC:AD,A1516)&lt;&gt;0,IF(COUNTIF(Invoices!AC:AD,A1516)&lt;&gt;0,SUMIF(Invoices!AC:AD,A1516,Invoices!AD:AD)/COUNTIF(Invoices!AC:AD,A1516),0),IF(COUNTIF(Invoices!AE:AF,A1516)&lt;&gt;0,IF(COUNTIF(Invoices!AE:AF,A1516)&lt;&gt;0,SUMIF(Invoices!AE:AF,A1516,Invoices!AF:AF)/COUNTIF(Invoices!AE:AF,A1516),0),IF(COUNTIF(Invoices!AG:AH,A1516)&lt;&gt;0,IF(COUNTIF(Invoices!AG:AH,A1516)&lt;&gt;0,SUMIF(Invoices!AG:AH,A1516,Invoices!AH:AH)/COUNTIF(Invoices!AG:AH,A1516),0),IF(COUNTIF(Invoices!AI:AJ,A1516)&lt;&gt;0,IF(COUNTIF(Invoices!AI:AJ,A1516)&lt;&gt;0,SUMIF(Invoices!AI:AJ,A1516,Invoices!AJ:AJ)/COUNTIF(Invoices!AI:AJ,A1516),0),IF(COUNTIF(Invoices!AK:AL,A1516)&lt;&gt;0,IF(COUNTIF(Invoices!AK:AL,A1516)&lt;&gt;0,SUMIF(Invoices!AK:AL,A1516,Invoices!AL:AL)/COUNTIF(Invoices!AK:AL,A1516),0),IF(COUNTIF(Invoices!AM:AN,A1516)&lt;&gt;0,IF(COUNTIF(Invoices!AM:AN,A1516)&lt;&gt;0,SUMIF(Invoices!AM:AN,A1516,Invoices!AN:AN)/COUNTIF(Invoices!AM:AN,A1516),0),"Not Available")))))))))))))))</f>
        <v>0.99</v>
      </c>
    </row>
    <row r="1517" spans="1:5" ht="13" x14ac:dyDescent="0.15">
      <c r="A1517" s="6" t="s">
        <v>2804</v>
      </c>
      <c r="B1517" s="6" t="s">
        <v>1859</v>
      </c>
      <c r="C1517" s="6" t="s">
        <v>2441</v>
      </c>
      <c r="D1517" s="6" t="s">
        <v>1301</v>
      </c>
      <c r="E1517" t="str">
        <f>IF(COUNTIF(Invoices!K:L,A1517)&lt;&gt;0,IF(COUNTIF(Invoices!K:L,A1517)&lt;&gt;0,SUMIF(Invoices!K:L,A1517,Invoices!L:L)/COUNTIF(Invoices!K:L,A1517),0),IF(COUNTIF(Invoices!M:N,A1517)&lt;&gt;0,IF(COUNTIF(Invoices!M:N,A1517)&lt;&gt;0,SUMIF(Invoices!M:N,A1517,Invoices!N:N)/COUNTIF(Invoices!M:N,A1517),0),IF(COUNTIF(Invoices!O:P,A1517)&lt;&gt;0,IF(COUNTIF(Invoices!O:P,A1517)&lt;&gt;0,SUMIF(Invoices!O:P,A1517,Invoices!P:P)/COUNTIF(Invoices!O:P,A1517),0),IF(COUNTIF(Invoices!Q:R,A1517)&lt;&gt;0,IF(COUNTIF(Invoices!Q:R,A1517)&lt;&gt;0,SUMIF(Invoices!Q:R,A1517,Invoices!R:R)/COUNTIF(Invoices!Q:R,A1517),0),IF(COUNTIF(Invoices!S:T,A1517)&lt;&gt;0,IF(COUNTIF(Invoices!S:T,A1517)&lt;&gt;0,SUMIF(Invoices!S:T,A1517,Invoices!T:T)/COUNTIF(Invoices!S:T,A1517),0),IF(COUNTIF(Invoices!U:V,A1517)&lt;&gt;0,IF(COUNTIF(Invoices!U:V,A1517)&lt;&gt;0,SUMIF(Invoices!U:V,A1517,Invoices!V:V)/COUNTIF(Invoices!U:V,A1517),0),IF(COUNTIF(Invoices!W:X,A1517)&lt;&gt;0,IF(COUNTIF(Invoices!W:X,A1517)&lt;&gt;0,SUMIF(Invoices!W:X,A1517,Invoices!X:X)/COUNTIF(Invoices!W:X,A1517),0),IF(COUNTIF(Invoices!Y:Z,A1517)&lt;&gt;0,IF(COUNTIF(Invoices!Y:Z,A1517)&lt;&gt;0,SUMIF(Invoices!Y:Z,A1517,Invoices!Z:Z)/COUNTIF(Invoices!Y:Z,A1517),0),IF(COUNTIF(Invoices!AA:AB,A1517)&lt;&gt;0,IF(COUNTIF(Invoices!AA:AB,A1517)&lt;&gt;0,SUMIF(Invoices!AA:AB,A1517,Invoices!AB:AB)/COUNTIF(Invoices!AA:AB,A1517),0),IF(COUNTIF(Invoices!AC:AD,A1517)&lt;&gt;0,IF(COUNTIF(Invoices!AC:AD,A1517)&lt;&gt;0,SUMIF(Invoices!AC:AD,A1517,Invoices!AD:AD)/COUNTIF(Invoices!AC:AD,A1517),0),IF(COUNTIF(Invoices!AE:AF,A1517)&lt;&gt;0,IF(COUNTIF(Invoices!AE:AF,A1517)&lt;&gt;0,SUMIF(Invoices!AE:AF,A1517,Invoices!AF:AF)/COUNTIF(Invoices!AE:AF,A1517),0),IF(COUNTIF(Invoices!AG:AH,A1517)&lt;&gt;0,IF(COUNTIF(Invoices!AG:AH,A1517)&lt;&gt;0,SUMIF(Invoices!AG:AH,A1517,Invoices!AH:AH)/COUNTIF(Invoices!AG:AH,A1517),0),IF(COUNTIF(Invoices!AI:AJ,A1517)&lt;&gt;0,IF(COUNTIF(Invoices!AI:AJ,A1517)&lt;&gt;0,SUMIF(Invoices!AI:AJ,A1517,Invoices!AJ:AJ)/COUNTIF(Invoices!AI:AJ,A1517),0),IF(COUNTIF(Invoices!AK:AL,A1517)&lt;&gt;0,IF(COUNTIF(Invoices!AK:AL,A1517)&lt;&gt;0,SUMIF(Invoices!AK:AL,A1517,Invoices!AL:AL)/COUNTIF(Invoices!AK:AL,A1517),0),IF(COUNTIF(Invoices!AM:AN,A1517)&lt;&gt;0,IF(COUNTIF(Invoices!AM:AN,A1517)&lt;&gt;0,SUMIF(Invoices!AM:AN,A1517,Invoices!AN:AN)/COUNTIF(Invoices!AM:AN,A1517),0),"Not Available")))))))))))))))</f>
        <v>Not Available</v>
      </c>
    </row>
    <row r="1518" spans="1:5" ht="13" x14ac:dyDescent="0.15">
      <c r="A1518" s="6" t="s">
        <v>2805</v>
      </c>
      <c r="C1518" s="6" t="s">
        <v>1129</v>
      </c>
      <c r="D1518" s="6" t="s">
        <v>547</v>
      </c>
      <c r="E1518">
        <f ca="1">IF(COUNTIF(Invoices!K:L,A1518)&lt;&gt;0,IF(COUNTIF(Invoices!K:L,A1518)&lt;&gt;0,SUMIF(Invoices!K:L,A1518,Invoices!L:L)/COUNTIF(Invoices!K:L,A1518),0),IF(COUNTIF(Invoices!M:N,A1518)&lt;&gt;0,IF(COUNTIF(Invoices!M:N,A1518)&lt;&gt;0,SUMIF(Invoices!M:N,A1518,Invoices!N:N)/COUNTIF(Invoices!M:N,A1518),0),IF(COUNTIF(Invoices!O:P,A1518)&lt;&gt;0,IF(COUNTIF(Invoices!O:P,A1518)&lt;&gt;0,SUMIF(Invoices!O:P,A1518,Invoices!P:P)/COUNTIF(Invoices!O:P,A1518),0),IF(COUNTIF(Invoices!Q:R,A1518)&lt;&gt;0,IF(COUNTIF(Invoices!Q:R,A1518)&lt;&gt;0,SUMIF(Invoices!Q:R,A1518,Invoices!R:R)/COUNTIF(Invoices!Q:R,A1518),0),IF(COUNTIF(Invoices!S:T,A1518)&lt;&gt;0,IF(COUNTIF(Invoices!S:T,A1518)&lt;&gt;0,SUMIF(Invoices!S:T,A1518,Invoices!T:T)/COUNTIF(Invoices!S:T,A1518),0),IF(COUNTIF(Invoices!U:V,A1518)&lt;&gt;0,IF(COUNTIF(Invoices!U:V,A1518)&lt;&gt;0,SUMIF(Invoices!U:V,A1518,Invoices!V:V)/COUNTIF(Invoices!U:V,A1518),0),IF(COUNTIF(Invoices!W:X,A1518)&lt;&gt;0,IF(COUNTIF(Invoices!W:X,A1518)&lt;&gt;0,SUMIF(Invoices!W:X,A1518,Invoices!X:X)/COUNTIF(Invoices!W:X,A1518),0),IF(COUNTIF(Invoices!Y:Z,A1518)&lt;&gt;0,IF(COUNTIF(Invoices!Y:Z,A1518)&lt;&gt;0,SUMIF(Invoices!Y:Z,A1518,Invoices!Z:Z)/COUNTIF(Invoices!Y:Z,A1518),0),IF(COUNTIF(Invoices!AA:AB,A1518)&lt;&gt;0,IF(COUNTIF(Invoices!AA:AB,A1518)&lt;&gt;0,SUMIF(Invoices!AA:AB,A1518,Invoices!AB:AB)/COUNTIF(Invoices!AA:AB,A1518),0),IF(COUNTIF(Invoices!AC:AD,A1518)&lt;&gt;0,IF(COUNTIF(Invoices!AC:AD,A1518)&lt;&gt;0,SUMIF(Invoices!AC:AD,A1518,Invoices!AD:AD)/COUNTIF(Invoices!AC:AD,A1518),0),IF(COUNTIF(Invoices!AE:AF,A1518)&lt;&gt;0,IF(COUNTIF(Invoices!AE:AF,A1518)&lt;&gt;0,SUMIF(Invoices!AE:AF,A1518,Invoices!AF:AF)/COUNTIF(Invoices!AE:AF,A1518),0),IF(COUNTIF(Invoices!AG:AH,A1518)&lt;&gt;0,IF(COUNTIF(Invoices!AG:AH,A1518)&lt;&gt;0,SUMIF(Invoices!AG:AH,A1518,Invoices!AH:AH)/COUNTIF(Invoices!AG:AH,A1518),0),IF(COUNTIF(Invoices!AI:AJ,A1518)&lt;&gt;0,IF(COUNTIF(Invoices!AI:AJ,A1518)&lt;&gt;0,SUMIF(Invoices!AI:AJ,A1518,Invoices!AJ:AJ)/COUNTIF(Invoices!AI:AJ,A1518),0),IF(COUNTIF(Invoices!AK:AL,A1518)&lt;&gt;0,IF(COUNTIF(Invoices!AK:AL,A1518)&lt;&gt;0,SUMIF(Invoices!AK:AL,A1518,Invoices!AL:AL)/COUNTIF(Invoices!AK:AL,A1518),0),IF(COUNTIF(Invoices!AM:AN,A1518)&lt;&gt;0,IF(COUNTIF(Invoices!AM:AN,A1518)&lt;&gt;0,SUMIF(Invoices!AM:AN,A1518,Invoices!AN:AN)/COUNTIF(Invoices!AM:AN,A1518),0),"Not Available")))))))))))))))</f>
        <v>0.99</v>
      </c>
    </row>
    <row r="1519" spans="1:5" ht="13" x14ac:dyDescent="0.15">
      <c r="A1519" s="6" t="s">
        <v>2806</v>
      </c>
      <c r="C1519" s="6" t="s">
        <v>589</v>
      </c>
      <c r="D1519" s="6" t="s">
        <v>590</v>
      </c>
      <c r="E1519" t="str">
        <f>IF(COUNTIF(Invoices!K:L,A1519)&lt;&gt;0,IF(COUNTIF(Invoices!K:L,A1519)&lt;&gt;0,SUMIF(Invoices!K:L,A1519,Invoices!L:L)/COUNTIF(Invoices!K:L,A1519),0),IF(COUNTIF(Invoices!M:N,A1519)&lt;&gt;0,IF(COUNTIF(Invoices!M:N,A1519)&lt;&gt;0,SUMIF(Invoices!M:N,A1519,Invoices!N:N)/COUNTIF(Invoices!M:N,A1519),0),IF(COUNTIF(Invoices!O:P,A1519)&lt;&gt;0,IF(COUNTIF(Invoices!O:P,A1519)&lt;&gt;0,SUMIF(Invoices!O:P,A1519,Invoices!P:P)/COUNTIF(Invoices!O:P,A1519),0),IF(COUNTIF(Invoices!Q:R,A1519)&lt;&gt;0,IF(COUNTIF(Invoices!Q:R,A1519)&lt;&gt;0,SUMIF(Invoices!Q:R,A1519,Invoices!R:R)/COUNTIF(Invoices!Q:R,A1519),0),IF(COUNTIF(Invoices!S:T,A1519)&lt;&gt;0,IF(COUNTIF(Invoices!S:T,A1519)&lt;&gt;0,SUMIF(Invoices!S:T,A1519,Invoices!T:T)/COUNTIF(Invoices!S:T,A1519),0),IF(COUNTIF(Invoices!U:V,A1519)&lt;&gt;0,IF(COUNTIF(Invoices!U:V,A1519)&lt;&gt;0,SUMIF(Invoices!U:V,A1519,Invoices!V:V)/COUNTIF(Invoices!U:V,A1519),0),IF(COUNTIF(Invoices!W:X,A1519)&lt;&gt;0,IF(COUNTIF(Invoices!W:X,A1519)&lt;&gt;0,SUMIF(Invoices!W:X,A1519,Invoices!X:X)/COUNTIF(Invoices!W:X,A1519),0),IF(COUNTIF(Invoices!Y:Z,A1519)&lt;&gt;0,IF(COUNTIF(Invoices!Y:Z,A1519)&lt;&gt;0,SUMIF(Invoices!Y:Z,A1519,Invoices!Z:Z)/COUNTIF(Invoices!Y:Z,A1519),0),IF(COUNTIF(Invoices!AA:AB,A1519)&lt;&gt;0,IF(COUNTIF(Invoices!AA:AB,A1519)&lt;&gt;0,SUMIF(Invoices!AA:AB,A1519,Invoices!AB:AB)/COUNTIF(Invoices!AA:AB,A1519),0),IF(COUNTIF(Invoices!AC:AD,A1519)&lt;&gt;0,IF(COUNTIF(Invoices!AC:AD,A1519)&lt;&gt;0,SUMIF(Invoices!AC:AD,A1519,Invoices!AD:AD)/COUNTIF(Invoices!AC:AD,A1519),0),IF(COUNTIF(Invoices!AE:AF,A1519)&lt;&gt;0,IF(COUNTIF(Invoices!AE:AF,A1519)&lt;&gt;0,SUMIF(Invoices!AE:AF,A1519,Invoices!AF:AF)/COUNTIF(Invoices!AE:AF,A1519),0),IF(COUNTIF(Invoices!AG:AH,A1519)&lt;&gt;0,IF(COUNTIF(Invoices!AG:AH,A1519)&lt;&gt;0,SUMIF(Invoices!AG:AH,A1519,Invoices!AH:AH)/COUNTIF(Invoices!AG:AH,A1519),0),IF(COUNTIF(Invoices!AI:AJ,A1519)&lt;&gt;0,IF(COUNTIF(Invoices!AI:AJ,A1519)&lt;&gt;0,SUMIF(Invoices!AI:AJ,A1519,Invoices!AJ:AJ)/COUNTIF(Invoices!AI:AJ,A1519),0),IF(COUNTIF(Invoices!AK:AL,A1519)&lt;&gt;0,IF(COUNTIF(Invoices!AK:AL,A1519)&lt;&gt;0,SUMIF(Invoices!AK:AL,A1519,Invoices!AL:AL)/COUNTIF(Invoices!AK:AL,A1519),0),IF(COUNTIF(Invoices!AM:AN,A1519)&lt;&gt;0,IF(COUNTIF(Invoices!AM:AN,A1519)&lt;&gt;0,SUMIF(Invoices!AM:AN,A1519,Invoices!AN:AN)/COUNTIF(Invoices!AM:AN,A1519),0),"Not Available")))))))))))))))</f>
        <v>Not Available</v>
      </c>
    </row>
    <row r="1520" spans="1:5" ht="13" x14ac:dyDescent="0.15">
      <c r="A1520" s="6" t="s">
        <v>2807</v>
      </c>
      <c r="B1520" s="6" t="s">
        <v>2808</v>
      </c>
      <c r="C1520" s="6" t="s">
        <v>2809</v>
      </c>
      <c r="D1520" s="6" t="s">
        <v>2810</v>
      </c>
      <c r="E1520">
        <f ca="1">IF(COUNTIF(Invoices!K:L,A1520)&lt;&gt;0,IF(COUNTIF(Invoices!K:L,A1520)&lt;&gt;0,SUMIF(Invoices!K:L,A1520,Invoices!L:L)/COUNTIF(Invoices!K:L,A1520),0),IF(COUNTIF(Invoices!M:N,A1520)&lt;&gt;0,IF(COUNTIF(Invoices!M:N,A1520)&lt;&gt;0,SUMIF(Invoices!M:N,A1520,Invoices!N:N)/COUNTIF(Invoices!M:N,A1520),0),IF(COUNTIF(Invoices!O:P,A1520)&lt;&gt;0,IF(COUNTIF(Invoices!O:P,A1520)&lt;&gt;0,SUMIF(Invoices!O:P,A1520,Invoices!P:P)/COUNTIF(Invoices!O:P,A1520),0),IF(COUNTIF(Invoices!Q:R,A1520)&lt;&gt;0,IF(COUNTIF(Invoices!Q:R,A1520)&lt;&gt;0,SUMIF(Invoices!Q:R,A1520,Invoices!R:R)/COUNTIF(Invoices!Q:R,A1520),0),IF(COUNTIF(Invoices!S:T,A1520)&lt;&gt;0,IF(COUNTIF(Invoices!S:T,A1520)&lt;&gt;0,SUMIF(Invoices!S:T,A1520,Invoices!T:T)/COUNTIF(Invoices!S:T,A1520),0),IF(COUNTIF(Invoices!U:V,A1520)&lt;&gt;0,IF(COUNTIF(Invoices!U:V,A1520)&lt;&gt;0,SUMIF(Invoices!U:V,A1520,Invoices!V:V)/COUNTIF(Invoices!U:V,A1520),0),IF(COUNTIF(Invoices!W:X,A1520)&lt;&gt;0,IF(COUNTIF(Invoices!W:X,A1520)&lt;&gt;0,SUMIF(Invoices!W:X,A1520,Invoices!X:X)/COUNTIF(Invoices!W:X,A1520),0),IF(COUNTIF(Invoices!Y:Z,A1520)&lt;&gt;0,IF(COUNTIF(Invoices!Y:Z,A1520)&lt;&gt;0,SUMIF(Invoices!Y:Z,A1520,Invoices!Z:Z)/COUNTIF(Invoices!Y:Z,A1520),0),IF(COUNTIF(Invoices!AA:AB,A1520)&lt;&gt;0,IF(COUNTIF(Invoices!AA:AB,A1520)&lt;&gt;0,SUMIF(Invoices!AA:AB,A1520,Invoices!AB:AB)/COUNTIF(Invoices!AA:AB,A1520),0),IF(COUNTIF(Invoices!AC:AD,A1520)&lt;&gt;0,IF(COUNTIF(Invoices!AC:AD,A1520)&lt;&gt;0,SUMIF(Invoices!AC:AD,A1520,Invoices!AD:AD)/COUNTIF(Invoices!AC:AD,A1520),0),IF(COUNTIF(Invoices!AE:AF,A1520)&lt;&gt;0,IF(COUNTIF(Invoices!AE:AF,A1520)&lt;&gt;0,SUMIF(Invoices!AE:AF,A1520,Invoices!AF:AF)/COUNTIF(Invoices!AE:AF,A1520),0),IF(COUNTIF(Invoices!AG:AH,A1520)&lt;&gt;0,IF(COUNTIF(Invoices!AG:AH,A1520)&lt;&gt;0,SUMIF(Invoices!AG:AH,A1520,Invoices!AH:AH)/COUNTIF(Invoices!AG:AH,A1520),0),IF(COUNTIF(Invoices!AI:AJ,A1520)&lt;&gt;0,IF(COUNTIF(Invoices!AI:AJ,A1520)&lt;&gt;0,SUMIF(Invoices!AI:AJ,A1520,Invoices!AJ:AJ)/COUNTIF(Invoices!AI:AJ,A1520),0),IF(COUNTIF(Invoices!AK:AL,A1520)&lt;&gt;0,IF(COUNTIF(Invoices!AK:AL,A1520)&lt;&gt;0,SUMIF(Invoices!AK:AL,A1520,Invoices!AL:AL)/COUNTIF(Invoices!AK:AL,A1520),0),IF(COUNTIF(Invoices!AM:AN,A1520)&lt;&gt;0,IF(COUNTIF(Invoices!AM:AN,A1520)&lt;&gt;0,SUMIF(Invoices!AM:AN,A1520,Invoices!AN:AN)/COUNTIF(Invoices!AM:AN,A1520),0),"Not Available")))))))))))))))</f>
        <v>0.99</v>
      </c>
    </row>
    <row r="1521" spans="1:5" ht="13" x14ac:dyDescent="0.15">
      <c r="A1521" s="6" t="s">
        <v>2811</v>
      </c>
      <c r="B1521" s="6" t="s">
        <v>1380</v>
      </c>
      <c r="C1521" s="6" t="s">
        <v>1798</v>
      </c>
      <c r="D1521" s="6" t="s">
        <v>810</v>
      </c>
      <c r="E1521" t="str">
        <f>IF(COUNTIF(Invoices!K:L,A1521)&lt;&gt;0,IF(COUNTIF(Invoices!K:L,A1521)&lt;&gt;0,SUMIF(Invoices!K:L,A1521,Invoices!L:L)/COUNTIF(Invoices!K:L,A1521),0),IF(COUNTIF(Invoices!M:N,A1521)&lt;&gt;0,IF(COUNTIF(Invoices!M:N,A1521)&lt;&gt;0,SUMIF(Invoices!M:N,A1521,Invoices!N:N)/COUNTIF(Invoices!M:N,A1521),0),IF(COUNTIF(Invoices!O:P,A1521)&lt;&gt;0,IF(COUNTIF(Invoices!O:P,A1521)&lt;&gt;0,SUMIF(Invoices!O:P,A1521,Invoices!P:P)/COUNTIF(Invoices!O:P,A1521),0),IF(COUNTIF(Invoices!Q:R,A1521)&lt;&gt;0,IF(COUNTIF(Invoices!Q:R,A1521)&lt;&gt;0,SUMIF(Invoices!Q:R,A1521,Invoices!R:R)/COUNTIF(Invoices!Q:R,A1521),0),IF(COUNTIF(Invoices!S:T,A1521)&lt;&gt;0,IF(COUNTIF(Invoices!S:T,A1521)&lt;&gt;0,SUMIF(Invoices!S:T,A1521,Invoices!T:T)/COUNTIF(Invoices!S:T,A1521),0),IF(COUNTIF(Invoices!U:V,A1521)&lt;&gt;0,IF(COUNTIF(Invoices!U:V,A1521)&lt;&gt;0,SUMIF(Invoices!U:V,A1521,Invoices!V:V)/COUNTIF(Invoices!U:V,A1521),0),IF(COUNTIF(Invoices!W:X,A1521)&lt;&gt;0,IF(COUNTIF(Invoices!W:X,A1521)&lt;&gt;0,SUMIF(Invoices!W:X,A1521,Invoices!X:X)/COUNTIF(Invoices!W:X,A1521),0),IF(COUNTIF(Invoices!Y:Z,A1521)&lt;&gt;0,IF(COUNTIF(Invoices!Y:Z,A1521)&lt;&gt;0,SUMIF(Invoices!Y:Z,A1521,Invoices!Z:Z)/COUNTIF(Invoices!Y:Z,A1521),0),IF(COUNTIF(Invoices!AA:AB,A1521)&lt;&gt;0,IF(COUNTIF(Invoices!AA:AB,A1521)&lt;&gt;0,SUMIF(Invoices!AA:AB,A1521,Invoices!AB:AB)/COUNTIF(Invoices!AA:AB,A1521),0),IF(COUNTIF(Invoices!AC:AD,A1521)&lt;&gt;0,IF(COUNTIF(Invoices!AC:AD,A1521)&lt;&gt;0,SUMIF(Invoices!AC:AD,A1521,Invoices!AD:AD)/COUNTIF(Invoices!AC:AD,A1521),0),IF(COUNTIF(Invoices!AE:AF,A1521)&lt;&gt;0,IF(COUNTIF(Invoices!AE:AF,A1521)&lt;&gt;0,SUMIF(Invoices!AE:AF,A1521,Invoices!AF:AF)/COUNTIF(Invoices!AE:AF,A1521),0),IF(COUNTIF(Invoices!AG:AH,A1521)&lt;&gt;0,IF(COUNTIF(Invoices!AG:AH,A1521)&lt;&gt;0,SUMIF(Invoices!AG:AH,A1521,Invoices!AH:AH)/COUNTIF(Invoices!AG:AH,A1521),0),IF(COUNTIF(Invoices!AI:AJ,A1521)&lt;&gt;0,IF(COUNTIF(Invoices!AI:AJ,A1521)&lt;&gt;0,SUMIF(Invoices!AI:AJ,A1521,Invoices!AJ:AJ)/COUNTIF(Invoices!AI:AJ,A1521),0),IF(COUNTIF(Invoices!AK:AL,A1521)&lt;&gt;0,IF(COUNTIF(Invoices!AK:AL,A1521)&lt;&gt;0,SUMIF(Invoices!AK:AL,A1521,Invoices!AL:AL)/COUNTIF(Invoices!AK:AL,A1521),0),IF(COUNTIF(Invoices!AM:AN,A1521)&lt;&gt;0,IF(COUNTIF(Invoices!AM:AN,A1521)&lt;&gt;0,SUMIF(Invoices!AM:AN,A1521,Invoices!AN:AN)/COUNTIF(Invoices!AM:AN,A1521),0),"Not Available")))))))))))))))</f>
        <v>Not Available</v>
      </c>
    </row>
    <row r="1522" spans="1:5" ht="13" x14ac:dyDescent="0.15">
      <c r="A1522" s="6" t="s">
        <v>2812</v>
      </c>
      <c r="B1522" s="6" t="s">
        <v>1291</v>
      </c>
      <c r="C1522" s="6" t="s">
        <v>1292</v>
      </c>
      <c r="D1522" s="6" t="s">
        <v>1293</v>
      </c>
      <c r="E1522" t="str">
        <f>IF(COUNTIF(Invoices!K:L,A1522)&lt;&gt;0,IF(COUNTIF(Invoices!K:L,A1522)&lt;&gt;0,SUMIF(Invoices!K:L,A1522,Invoices!L:L)/COUNTIF(Invoices!K:L,A1522),0),IF(COUNTIF(Invoices!M:N,A1522)&lt;&gt;0,IF(COUNTIF(Invoices!M:N,A1522)&lt;&gt;0,SUMIF(Invoices!M:N,A1522,Invoices!N:N)/COUNTIF(Invoices!M:N,A1522),0),IF(COUNTIF(Invoices!O:P,A1522)&lt;&gt;0,IF(COUNTIF(Invoices!O:P,A1522)&lt;&gt;0,SUMIF(Invoices!O:P,A1522,Invoices!P:P)/COUNTIF(Invoices!O:P,A1522),0),IF(COUNTIF(Invoices!Q:R,A1522)&lt;&gt;0,IF(COUNTIF(Invoices!Q:R,A1522)&lt;&gt;0,SUMIF(Invoices!Q:R,A1522,Invoices!R:R)/COUNTIF(Invoices!Q:R,A1522),0),IF(COUNTIF(Invoices!S:T,A1522)&lt;&gt;0,IF(COUNTIF(Invoices!S:T,A1522)&lt;&gt;0,SUMIF(Invoices!S:T,A1522,Invoices!T:T)/COUNTIF(Invoices!S:T,A1522),0),IF(COUNTIF(Invoices!U:V,A1522)&lt;&gt;0,IF(COUNTIF(Invoices!U:V,A1522)&lt;&gt;0,SUMIF(Invoices!U:V,A1522,Invoices!V:V)/COUNTIF(Invoices!U:V,A1522),0),IF(COUNTIF(Invoices!W:X,A1522)&lt;&gt;0,IF(COUNTIF(Invoices!W:X,A1522)&lt;&gt;0,SUMIF(Invoices!W:X,A1522,Invoices!X:X)/COUNTIF(Invoices!W:X,A1522),0),IF(COUNTIF(Invoices!Y:Z,A1522)&lt;&gt;0,IF(COUNTIF(Invoices!Y:Z,A1522)&lt;&gt;0,SUMIF(Invoices!Y:Z,A1522,Invoices!Z:Z)/COUNTIF(Invoices!Y:Z,A1522),0),IF(COUNTIF(Invoices!AA:AB,A1522)&lt;&gt;0,IF(COUNTIF(Invoices!AA:AB,A1522)&lt;&gt;0,SUMIF(Invoices!AA:AB,A1522,Invoices!AB:AB)/COUNTIF(Invoices!AA:AB,A1522),0),IF(COUNTIF(Invoices!AC:AD,A1522)&lt;&gt;0,IF(COUNTIF(Invoices!AC:AD,A1522)&lt;&gt;0,SUMIF(Invoices!AC:AD,A1522,Invoices!AD:AD)/COUNTIF(Invoices!AC:AD,A1522),0),IF(COUNTIF(Invoices!AE:AF,A1522)&lt;&gt;0,IF(COUNTIF(Invoices!AE:AF,A1522)&lt;&gt;0,SUMIF(Invoices!AE:AF,A1522,Invoices!AF:AF)/COUNTIF(Invoices!AE:AF,A1522),0),IF(COUNTIF(Invoices!AG:AH,A1522)&lt;&gt;0,IF(COUNTIF(Invoices!AG:AH,A1522)&lt;&gt;0,SUMIF(Invoices!AG:AH,A1522,Invoices!AH:AH)/COUNTIF(Invoices!AG:AH,A1522),0),IF(COUNTIF(Invoices!AI:AJ,A1522)&lt;&gt;0,IF(COUNTIF(Invoices!AI:AJ,A1522)&lt;&gt;0,SUMIF(Invoices!AI:AJ,A1522,Invoices!AJ:AJ)/COUNTIF(Invoices!AI:AJ,A1522),0),IF(COUNTIF(Invoices!AK:AL,A1522)&lt;&gt;0,IF(COUNTIF(Invoices!AK:AL,A1522)&lt;&gt;0,SUMIF(Invoices!AK:AL,A1522,Invoices!AL:AL)/COUNTIF(Invoices!AK:AL,A1522),0),IF(COUNTIF(Invoices!AM:AN,A1522)&lt;&gt;0,IF(COUNTIF(Invoices!AM:AN,A1522)&lt;&gt;0,SUMIF(Invoices!AM:AN,A1522,Invoices!AN:AN)/COUNTIF(Invoices!AM:AN,A1522),0),"Not Available")))))))))))))))</f>
        <v>Not Available</v>
      </c>
    </row>
    <row r="1523" spans="1:5" ht="13" x14ac:dyDescent="0.15">
      <c r="A1523" s="6" t="s">
        <v>2813</v>
      </c>
      <c r="B1523" s="6" t="s">
        <v>2814</v>
      </c>
      <c r="C1523" s="6" t="s">
        <v>2232</v>
      </c>
      <c r="D1523" s="6" t="s">
        <v>2233</v>
      </c>
      <c r="E1523" t="str">
        <f>IF(COUNTIF(Invoices!K:L,A1523)&lt;&gt;0,IF(COUNTIF(Invoices!K:L,A1523)&lt;&gt;0,SUMIF(Invoices!K:L,A1523,Invoices!L:L)/COUNTIF(Invoices!K:L,A1523),0),IF(COUNTIF(Invoices!M:N,A1523)&lt;&gt;0,IF(COUNTIF(Invoices!M:N,A1523)&lt;&gt;0,SUMIF(Invoices!M:N,A1523,Invoices!N:N)/COUNTIF(Invoices!M:N,A1523),0),IF(COUNTIF(Invoices!O:P,A1523)&lt;&gt;0,IF(COUNTIF(Invoices!O:P,A1523)&lt;&gt;0,SUMIF(Invoices!O:P,A1523,Invoices!P:P)/COUNTIF(Invoices!O:P,A1523),0),IF(COUNTIF(Invoices!Q:R,A1523)&lt;&gt;0,IF(COUNTIF(Invoices!Q:R,A1523)&lt;&gt;0,SUMIF(Invoices!Q:R,A1523,Invoices!R:R)/COUNTIF(Invoices!Q:R,A1523),0),IF(COUNTIF(Invoices!S:T,A1523)&lt;&gt;0,IF(COUNTIF(Invoices!S:T,A1523)&lt;&gt;0,SUMIF(Invoices!S:T,A1523,Invoices!T:T)/COUNTIF(Invoices!S:T,A1523),0),IF(COUNTIF(Invoices!U:V,A1523)&lt;&gt;0,IF(COUNTIF(Invoices!U:V,A1523)&lt;&gt;0,SUMIF(Invoices!U:V,A1523,Invoices!V:V)/COUNTIF(Invoices!U:V,A1523),0),IF(COUNTIF(Invoices!W:X,A1523)&lt;&gt;0,IF(COUNTIF(Invoices!W:X,A1523)&lt;&gt;0,SUMIF(Invoices!W:X,A1523,Invoices!X:X)/COUNTIF(Invoices!W:X,A1523),0),IF(COUNTIF(Invoices!Y:Z,A1523)&lt;&gt;0,IF(COUNTIF(Invoices!Y:Z,A1523)&lt;&gt;0,SUMIF(Invoices!Y:Z,A1523,Invoices!Z:Z)/COUNTIF(Invoices!Y:Z,A1523),0),IF(COUNTIF(Invoices!AA:AB,A1523)&lt;&gt;0,IF(COUNTIF(Invoices!AA:AB,A1523)&lt;&gt;0,SUMIF(Invoices!AA:AB,A1523,Invoices!AB:AB)/COUNTIF(Invoices!AA:AB,A1523),0),IF(COUNTIF(Invoices!AC:AD,A1523)&lt;&gt;0,IF(COUNTIF(Invoices!AC:AD,A1523)&lt;&gt;0,SUMIF(Invoices!AC:AD,A1523,Invoices!AD:AD)/COUNTIF(Invoices!AC:AD,A1523),0),IF(COUNTIF(Invoices!AE:AF,A1523)&lt;&gt;0,IF(COUNTIF(Invoices!AE:AF,A1523)&lt;&gt;0,SUMIF(Invoices!AE:AF,A1523,Invoices!AF:AF)/COUNTIF(Invoices!AE:AF,A1523),0),IF(COUNTIF(Invoices!AG:AH,A1523)&lt;&gt;0,IF(COUNTIF(Invoices!AG:AH,A1523)&lt;&gt;0,SUMIF(Invoices!AG:AH,A1523,Invoices!AH:AH)/COUNTIF(Invoices!AG:AH,A1523),0),IF(COUNTIF(Invoices!AI:AJ,A1523)&lt;&gt;0,IF(COUNTIF(Invoices!AI:AJ,A1523)&lt;&gt;0,SUMIF(Invoices!AI:AJ,A1523,Invoices!AJ:AJ)/COUNTIF(Invoices!AI:AJ,A1523),0),IF(COUNTIF(Invoices!AK:AL,A1523)&lt;&gt;0,IF(COUNTIF(Invoices!AK:AL,A1523)&lt;&gt;0,SUMIF(Invoices!AK:AL,A1523,Invoices!AL:AL)/COUNTIF(Invoices!AK:AL,A1523),0),IF(COUNTIF(Invoices!AM:AN,A1523)&lt;&gt;0,IF(COUNTIF(Invoices!AM:AN,A1523)&lt;&gt;0,SUMIF(Invoices!AM:AN,A1523,Invoices!AN:AN)/COUNTIF(Invoices!AM:AN,A1523),0),"Not Available")))))))))))))))</f>
        <v>Not Available</v>
      </c>
    </row>
    <row r="1524" spans="1:5" ht="13" x14ac:dyDescent="0.15">
      <c r="A1524" s="6" t="s">
        <v>2815</v>
      </c>
      <c r="B1524" s="6" t="s">
        <v>837</v>
      </c>
      <c r="C1524" s="6" t="s">
        <v>838</v>
      </c>
      <c r="D1524" s="6" t="s">
        <v>839</v>
      </c>
      <c r="E1524">
        <f ca="1">IF(COUNTIF(Invoices!K:L,A1524)&lt;&gt;0,IF(COUNTIF(Invoices!K:L,A1524)&lt;&gt;0,SUMIF(Invoices!K:L,A1524,Invoices!L:L)/COUNTIF(Invoices!K:L,A1524),0),IF(COUNTIF(Invoices!M:N,A1524)&lt;&gt;0,IF(COUNTIF(Invoices!M:N,A1524)&lt;&gt;0,SUMIF(Invoices!M:N,A1524,Invoices!N:N)/COUNTIF(Invoices!M:N,A1524),0),IF(COUNTIF(Invoices!O:P,A1524)&lt;&gt;0,IF(COUNTIF(Invoices!O:P,A1524)&lt;&gt;0,SUMIF(Invoices!O:P,A1524,Invoices!P:P)/COUNTIF(Invoices!O:P,A1524),0),IF(COUNTIF(Invoices!Q:R,A1524)&lt;&gt;0,IF(COUNTIF(Invoices!Q:R,A1524)&lt;&gt;0,SUMIF(Invoices!Q:R,A1524,Invoices!R:R)/COUNTIF(Invoices!Q:R,A1524),0),IF(COUNTIF(Invoices!S:T,A1524)&lt;&gt;0,IF(COUNTIF(Invoices!S:T,A1524)&lt;&gt;0,SUMIF(Invoices!S:T,A1524,Invoices!T:T)/COUNTIF(Invoices!S:T,A1524),0),IF(COUNTIF(Invoices!U:V,A1524)&lt;&gt;0,IF(COUNTIF(Invoices!U:V,A1524)&lt;&gt;0,SUMIF(Invoices!U:V,A1524,Invoices!V:V)/COUNTIF(Invoices!U:V,A1524),0),IF(COUNTIF(Invoices!W:X,A1524)&lt;&gt;0,IF(COUNTIF(Invoices!W:X,A1524)&lt;&gt;0,SUMIF(Invoices!W:X,A1524,Invoices!X:X)/COUNTIF(Invoices!W:X,A1524),0),IF(COUNTIF(Invoices!Y:Z,A1524)&lt;&gt;0,IF(COUNTIF(Invoices!Y:Z,A1524)&lt;&gt;0,SUMIF(Invoices!Y:Z,A1524,Invoices!Z:Z)/COUNTIF(Invoices!Y:Z,A1524),0),IF(COUNTIF(Invoices!AA:AB,A1524)&lt;&gt;0,IF(COUNTIF(Invoices!AA:AB,A1524)&lt;&gt;0,SUMIF(Invoices!AA:AB,A1524,Invoices!AB:AB)/COUNTIF(Invoices!AA:AB,A1524),0),IF(COUNTIF(Invoices!AC:AD,A1524)&lt;&gt;0,IF(COUNTIF(Invoices!AC:AD,A1524)&lt;&gt;0,SUMIF(Invoices!AC:AD,A1524,Invoices!AD:AD)/COUNTIF(Invoices!AC:AD,A1524),0),IF(COUNTIF(Invoices!AE:AF,A1524)&lt;&gt;0,IF(COUNTIF(Invoices!AE:AF,A1524)&lt;&gt;0,SUMIF(Invoices!AE:AF,A1524,Invoices!AF:AF)/COUNTIF(Invoices!AE:AF,A1524),0),IF(COUNTIF(Invoices!AG:AH,A1524)&lt;&gt;0,IF(COUNTIF(Invoices!AG:AH,A1524)&lt;&gt;0,SUMIF(Invoices!AG:AH,A1524,Invoices!AH:AH)/COUNTIF(Invoices!AG:AH,A1524),0),IF(COUNTIF(Invoices!AI:AJ,A1524)&lt;&gt;0,IF(COUNTIF(Invoices!AI:AJ,A1524)&lt;&gt;0,SUMIF(Invoices!AI:AJ,A1524,Invoices!AJ:AJ)/COUNTIF(Invoices!AI:AJ,A1524),0),IF(COUNTIF(Invoices!AK:AL,A1524)&lt;&gt;0,IF(COUNTIF(Invoices!AK:AL,A1524)&lt;&gt;0,SUMIF(Invoices!AK:AL,A1524,Invoices!AL:AL)/COUNTIF(Invoices!AK:AL,A1524),0),IF(COUNTIF(Invoices!AM:AN,A1524)&lt;&gt;0,IF(COUNTIF(Invoices!AM:AN,A1524)&lt;&gt;0,SUMIF(Invoices!AM:AN,A1524,Invoices!AN:AN)/COUNTIF(Invoices!AM:AN,A1524),0),"Not Available")))))))))))))))</f>
        <v>0.99</v>
      </c>
    </row>
    <row r="1525" spans="1:5" ht="13" x14ac:dyDescent="0.15">
      <c r="A1525" s="6" t="s">
        <v>2816</v>
      </c>
      <c r="B1525" s="6" t="s">
        <v>1274</v>
      </c>
      <c r="C1525" s="6" t="s">
        <v>991</v>
      </c>
      <c r="D1525" s="6" t="s">
        <v>714</v>
      </c>
      <c r="E1525" t="str">
        <f>IF(COUNTIF(Invoices!K:L,A1525)&lt;&gt;0,IF(COUNTIF(Invoices!K:L,A1525)&lt;&gt;0,SUMIF(Invoices!K:L,A1525,Invoices!L:L)/COUNTIF(Invoices!K:L,A1525),0),IF(COUNTIF(Invoices!M:N,A1525)&lt;&gt;0,IF(COUNTIF(Invoices!M:N,A1525)&lt;&gt;0,SUMIF(Invoices!M:N,A1525,Invoices!N:N)/COUNTIF(Invoices!M:N,A1525),0),IF(COUNTIF(Invoices!O:P,A1525)&lt;&gt;0,IF(COUNTIF(Invoices!O:P,A1525)&lt;&gt;0,SUMIF(Invoices!O:P,A1525,Invoices!P:P)/COUNTIF(Invoices!O:P,A1525),0),IF(COUNTIF(Invoices!Q:R,A1525)&lt;&gt;0,IF(COUNTIF(Invoices!Q:R,A1525)&lt;&gt;0,SUMIF(Invoices!Q:R,A1525,Invoices!R:R)/COUNTIF(Invoices!Q:R,A1525),0),IF(COUNTIF(Invoices!S:T,A1525)&lt;&gt;0,IF(COUNTIF(Invoices!S:T,A1525)&lt;&gt;0,SUMIF(Invoices!S:T,A1525,Invoices!T:T)/COUNTIF(Invoices!S:T,A1525),0),IF(COUNTIF(Invoices!U:V,A1525)&lt;&gt;0,IF(COUNTIF(Invoices!U:V,A1525)&lt;&gt;0,SUMIF(Invoices!U:V,A1525,Invoices!V:V)/COUNTIF(Invoices!U:V,A1525),0),IF(COUNTIF(Invoices!W:X,A1525)&lt;&gt;0,IF(COUNTIF(Invoices!W:X,A1525)&lt;&gt;0,SUMIF(Invoices!W:X,A1525,Invoices!X:X)/COUNTIF(Invoices!W:X,A1525),0),IF(COUNTIF(Invoices!Y:Z,A1525)&lt;&gt;0,IF(COUNTIF(Invoices!Y:Z,A1525)&lt;&gt;0,SUMIF(Invoices!Y:Z,A1525,Invoices!Z:Z)/COUNTIF(Invoices!Y:Z,A1525),0),IF(COUNTIF(Invoices!AA:AB,A1525)&lt;&gt;0,IF(COUNTIF(Invoices!AA:AB,A1525)&lt;&gt;0,SUMIF(Invoices!AA:AB,A1525,Invoices!AB:AB)/COUNTIF(Invoices!AA:AB,A1525),0),IF(COUNTIF(Invoices!AC:AD,A1525)&lt;&gt;0,IF(COUNTIF(Invoices!AC:AD,A1525)&lt;&gt;0,SUMIF(Invoices!AC:AD,A1525,Invoices!AD:AD)/COUNTIF(Invoices!AC:AD,A1525),0),IF(COUNTIF(Invoices!AE:AF,A1525)&lt;&gt;0,IF(COUNTIF(Invoices!AE:AF,A1525)&lt;&gt;0,SUMIF(Invoices!AE:AF,A1525,Invoices!AF:AF)/COUNTIF(Invoices!AE:AF,A1525),0),IF(COUNTIF(Invoices!AG:AH,A1525)&lt;&gt;0,IF(COUNTIF(Invoices!AG:AH,A1525)&lt;&gt;0,SUMIF(Invoices!AG:AH,A1525,Invoices!AH:AH)/COUNTIF(Invoices!AG:AH,A1525),0),IF(COUNTIF(Invoices!AI:AJ,A1525)&lt;&gt;0,IF(COUNTIF(Invoices!AI:AJ,A1525)&lt;&gt;0,SUMIF(Invoices!AI:AJ,A1525,Invoices!AJ:AJ)/COUNTIF(Invoices!AI:AJ,A1525),0),IF(COUNTIF(Invoices!AK:AL,A1525)&lt;&gt;0,IF(COUNTIF(Invoices!AK:AL,A1525)&lt;&gt;0,SUMIF(Invoices!AK:AL,A1525,Invoices!AL:AL)/COUNTIF(Invoices!AK:AL,A1525),0),IF(COUNTIF(Invoices!AM:AN,A1525)&lt;&gt;0,IF(COUNTIF(Invoices!AM:AN,A1525)&lt;&gt;0,SUMIF(Invoices!AM:AN,A1525,Invoices!AN:AN)/COUNTIF(Invoices!AM:AN,A1525),0),"Not Available")))))))))))))))</f>
        <v>Not Available</v>
      </c>
    </row>
    <row r="1526" spans="1:5" ht="13" x14ac:dyDescent="0.15">
      <c r="A1526" s="6" t="s">
        <v>988</v>
      </c>
      <c r="B1526" s="6" t="s">
        <v>573</v>
      </c>
      <c r="C1526" s="6" t="s">
        <v>988</v>
      </c>
      <c r="D1526" s="6" t="s">
        <v>574</v>
      </c>
      <c r="E1526" t="str">
        <f>IF(COUNTIF(Invoices!K:L,A1526)&lt;&gt;0,IF(COUNTIF(Invoices!K:L,A1526)&lt;&gt;0,SUMIF(Invoices!K:L,A1526,Invoices!L:L)/COUNTIF(Invoices!K:L,A1526),0),IF(COUNTIF(Invoices!M:N,A1526)&lt;&gt;0,IF(COUNTIF(Invoices!M:N,A1526)&lt;&gt;0,SUMIF(Invoices!M:N,A1526,Invoices!N:N)/COUNTIF(Invoices!M:N,A1526),0),IF(COUNTIF(Invoices!O:P,A1526)&lt;&gt;0,IF(COUNTIF(Invoices!O:P,A1526)&lt;&gt;0,SUMIF(Invoices!O:P,A1526,Invoices!P:P)/COUNTIF(Invoices!O:P,A1526),0),IF(COUNTIF(Invoices!Q:R,A1526)&lt;&gt;0,IF(COUNTIF(Invoices!Q:R,A1526)&lt;&gt;0,SUMIF(Invoices!Q:R,A1526,Invoices!R:R)/COUNTIF(Invoices!Q:R,A1526),0),IF(COUNTIF(Invoices!S:T,A1526)&lt;&gt;0,IF(COUNTIF(Invoices!S:T,A1526)&lt;&gt;0,SUMIF(Invoices!S:T,A1526,Invoices!T:T)/COUNTIF(Invoices!S:T,A1526),0),IF(COUNTIF(Invoices!U:V,A1526)&lt;&gt;0,IF(COUNTIF(Invoices!U:V,A1526)&lt;&gt;0,SUMIF(Invoices!U:V,A1526,Invoices!V:V)/COUNTIF(Invoices!U:V,A1526),0),IF(COUNTIF(Invoices!W:X,A1526)&lt;&gt;0,IF(COUNTIF(Invoices!W:X,A1526)&lt;&gt;0,SUMIF(Invoices!W:X,A1526,Invoices!X:X)/COUNTIF(Invoices!W:X,A1526),0),IF(COUNTIF(Invoices!Y:Z,A1526)&lt;&gt;0,IF(COUNTIF(Invoices!Y:Z,A1526)&lt;&gt;0,SUMIF(Invoices!Y:Z,A1526,Invoices!Z:Z)/COUNTIF(Invoices!Y:Z,A1526),0),IF(COUNTIF(Invoices!AA:AB,A1526)&lt;&gt;0,IF(COUNTIF(Invoices!AA:AB,A1526)&lt;&gt;0,SUMIF(Invoices!AA:AB,A1526,Invoices!AB:AB)/COUNTIF(Invoices!AA:AB,A1526),0),IF(COUNTIF(Invoices!AC:AD,A1526)&lt;&gt;0,IF(COUNTIF(Invoices!AC:AD,A1526)&lt;&gt;0,SUMIF(Invoices!AC:AD,A1526,Invoices!AD:AD)/COUNTIF(Invoices!AC:AD,A1526),0),IF(COUNTIF(Invoices!AE:AF,A1526)&lt;&gt;0,IF(COUNTIF(Invoices!AE:AF,A1526)&lt;&gt;0,SUMIF(Invoices!AE:AF,A1526,Invoices!AF:AF)/COUNTIF(Invoices!AE:AF,A1526),0),IF(COUNTIF(Invoices!AG:AH,A1526)&lt;&gt;0,IF(COUNTIF(Invoices!AG:AH,A1526)&lt;&gt;0,SUMIF(Invoices!AG:AH,A1526,Invoices!AH:AH)/COUNTIF(Invoices!AG:AH,A1526),0),IF(COUNTIF(Invoices!AI:AJ,A1526)&lt;&gt;0,IF(COUNTIF(Invoices!AI:AJ,A1526)&lt;&gt;0,SUMIF(Invoices!AI:AJ,A1526,Invoices!AJ:AJ)/COUNTIF(Invoices!AI:AJ,A1526),0),IF(COUNTIF(Invoices!AK:AL,A1526)&lt;&gt;0,IF(COUNTIF(Invoices!AK:AL,A1526)&lt;&gt;0,SUMIF(Invoices!AK:AL,A1526,Invoices!AL:AL)/COUNTIF(Invoices!AK:AL,A1526),0),IF(COUNTIF(Invoices!AM:AN,A1526)&lt;&gt;0,IF(COUNTIF(Invoices!AM:AN,A1526)&lt;&gt;0,SUMIF(Invoices!AM:AN,A1526,Invoices!AN:AN)/COUNTIF(Invoices!AM:AN,A1526),0),"Not Available")))))))))))))))</f>
        <v>Not Available</v>
      </c>
    </row>
    <row r="1527" spans="1:5" ht="13" x14ac:dyDescent="0.15">
      <c r="A1527" s="6" t="s">
        <v>988</v>
      </c>
      <c r="B1527" s="6" t="s">
        <v>2817</v>
      </c>
      <c r="C1527" s="6" t="s">
        <v>2713</v>
      </c>
      <c r="D1527" s="6" t="s">
        <v>2714</v>
      </c>
      <c r="E1527" t="str">
        <f>IF(COUNTIF(Invoices!K:L,A1527)&lt;&gt;0,IF(COUNTIF(Invoices!K:L,A1527)&lt;&gt;0,SUMIF(Invoices!K:L,A1527,Invoices!L:L)/COUNTIF(Invoices!K:L,A1527),0),IF(COUNTIF(Invoices!M:N,A1527)&lt;&gt;0,IF(COUNTIF(Invoices!M:N,A1527)&lt;&gt;0,SUMIF(Invoices!M:N,A1527,Invoices!N:N)/COUNTIF(Invoices!M:N,A1527),0),IF(COUNTIF(Invoices!O:P,A1527)&lt;&gt;0,IF(COUNTIF(Invoices!O:P,A1527)&lt;&gt;0,SUMIF(Invoices!O:P,A1527,Invoices!P:P)/COUNTIF(Invoices!O:P,A1527),0),IF(COUNTIF(Invoices!Q:R,A1527)&lt;&gt;0,IF(COUNTIF(Invoices!Q:R,A1527)&lt;&gt;0,SUMIF(Invoices!Q:R,A1527,Invoices!R:R)/COUNTIF(Invoices!Q:R,A1527),0),IF(COUNTIF(Invoices!S:T,A1527)&lt;&gt;0,IF(COUNTIF(Invoices!S:T,A1527)&lt;&gt;0,SUMIF(Invoices!S:T,A1527,Invoices!T:T)/COUNTIF(Invoices!S:T,A1527),0),IF(COUNTIF(Invoices!U:V,A1527)&lt;&gt;0,IF(COUNTIF(Invoices!U:V,A1527)&lt;&gt;0,SUMIF(Invoices!U:V,A1527,Invoices!V:V)/COUNTIF(Invoices!U:V,A1527),0),IF(COUNTIF(Invoices!W:X,A1527)&lt;&gt;0,IF(COUNTIF(Invoices!W:X,A1527)&lt;&gt;0,SUMIF(Invoices!W:X,A1527,Invoices!X:X)/COUNTIF(Invoices!W:X,A1527),0),IF(COUNTIF(Invoices!Y:Z,A1527)&lt;&gt;0,IF(COUNTIF(Invoices!Y:Z,A1527)&lt;&gt;0,SUMIF(Invoices!Y:Z,A1527,Invoices!Z:Z)/COUNTIF(Invoices!Y:Z,A1527),0),IF(COUNTIF(Invoices!AA:AB,A1527)&lt;&gt;0,IF(COUNTIF(Invoices!AA:AB,A1527)&lt;&gt;0,SUMIF(Invoices!AA:AB,A1527,Invoices!AB:AB)/COUNTIF(Invoices!AA:AB,A1527),0),IF(COUNTIF(Invoices!AC:AD,A1527)&lt;&gt;0,IF(COUNTIF(Invoices!AC:AD,A1527)&lt;&gt;0,SUMIF(Invoices!AC:AD,A1527,Invoices!AD:AD)/COUNTIF(Invoices!AC:AD,A1527),0),IF(COUNTIF(Invoices!AE:AF,A1527)&lt;&gt;0,IF(COUNTIF(Invoices!AE:AF,A1527)&lt;&gt;0,SUMIF(Invoices!AE:AF,A1527,Invoices!AF:AF)/COUNTIF(Invoices!AE:AF,A1527),0),IF(COUNTIF(Invoices!AG:AH,A1527)&lt;&gt;0,IF(COUNTIF(Invoices!AG:AH,A1527)&lt;&gt;0,SUMIF(Invoices!AG:AH,A1527,Invoices!AH:AH)/COUNTIF(Invoices!AG:AH,A1527),0),IF(COUNTIF(Invoices!AI:AJ,A1527)&lt;&gt;0,IF(COUNTIF(Invoices!AI:AJ,A1527)&lt;&gt;0,SUMIF(Invoices!AI:AJ,A1527,Invoices!AJ:AJ)/COUNTIF(Invoices!AI:AJ,A1527),0),IF(COUNTIF(Invoices!AK:AL,A1527)&lt;&gt;0,IF(COUNTIF(Invoices!AK:AL,A1527)&lt;&gt;0,SUMIF(Invoices!AK:AL,A1527,Invoices!AL:AL)/COUNTIF(Invoices!AK:AL,A1527),0),IF(COUNTIF(Invoices!AM:AN,A1527)&lt;&gt;0,IF(COUNTIF(Invoices!AM:AN,A1527)&lt;&gt;0,SUMIF(Invoices!AM:AN,A1527,Invoices!AN:AN)/COUNTIF(Invoices!AM:AN,A1527),0),"Not Available")))))))))))))))</f>
        <v>Not Available</v>
      </c>
    </row>
    <row r="1528" spans="1:5" ht="13" x14ac:dyDescent="0.15">
      <c r="A1528" s="6" t="s">
        <v>2818</v>
      </c>
      <c r="B1528" s="6" t="s">
        <v>1046</v>
      </c>
      <c r="C1528" s="6" t="s">
        <v>1047</v>
      </c>
      <c r="D1528" s="6" t="s">
        <v>1046</v>
      </c>
      <c r="E1528" t="str">
        <f>IF(COUNTIF(Invoices!K:L,A1528)&lt;&gt;0,IF(COUNTIF(Invoices!K:L,A1528)&lt;&gt;0,SUMIF(Invoices!K:L,A1528,Invoices!L:L)/COUNTIF(Invoices!K:L,A1528),0),IF(COUNTIF(Invoices!M:N,A1528)&lt;&gt;0,IF(COUNTIF(Invoices!M:N,A1528)&lt;&gt;0,SUMIF(Invoices!M:N,A1528,Invoices!N:N)/COUNTIF(Invoices!M:N,A1528),0),IF(COUNTIF(Invoices!O:P,A1528)&lt;&gt;0,IF(COUNTIF(Invoices!O:P,A1528)&lt;&gt;0,SUMIF(Invoices!O:P,A1528,Invoices!P:P)/COUNTIF(Invoices!O:P,A1528),0),IF(COUNTIF(Invoices!Q:R,A1528)&lt;&gt;0,IF(COUNTIF(Invoices!Q:R,A1528)&lt;&gt;0,SUMIF(Invoices!Q:R,A1528,Invoices!R:R)/COUNTIF(Invoices!Q:R,A1528),0),IF(COUNTIF(Invoices!S:T,A1528)&lt;&gt;0,IF(COUNTIF(Invoices!S:T,A1528)&lt;&gt;0,SUMIF(Invoices!S:T,A1528,Invoices!T:T)/COUNTIF(Invoices!S:T,A1528),0),IF(COUNTIF(Invoices!U:V,A1528)&lt;&gt;0,IF(COUNTIF(Invoices!U:V,A1528)&lt;&gt;0,SUMIF(Invoices!U:V,A1528,Invoices!V:V)/COUNTIF(Invoices!U:V,A1528),0),IF(COUNTIF(Invoices!W:X,A1528)&lt;&gt;0,IF(COUNTIF(Invoices!W:X,A1528)&lt;&gt;0,SUMIF(Invoices!W:X,A1528,Invoices!X:X)/COUNTIF(Invoices!W:X,A1528),0),IF(COUNTIF(Invoices!Y:Z,A1528)&lt;&gt;0,IF(COUNTIF(Invoices!Y:Z,A1528)&lt;&gt;0,SUMIF(Invoices!Y:Z,A1528,Invoices!Z:Z)/COUNTIF(Invoices!Y:Z,A1528),0),IF(COUNTIF(Invoices!AA:AB,A1528)&lt;&gt;0,IF(COUNTIF(Invoices!AA:AB,A1528)&lt;&gt;0,SUMIF(Invoices!AA:AB,A1528,Invoices!AB:AB)/COUNTIF(Invoices!AA:AB,A1528),0),IF(COUNTIF(Invoices!AC:AD,A1528)&lt;&gt;0,IF(COUNTIF(Invoices!AC:AD,A1528)&lt;&gt;0,SUMIF(Invoices!AC:AD,A1528,Invoices!AD:AD)/COUNTIF(Invoices!AC:AD,A1528),0),IF(COUNTIF(Invoices!AE:AF,A1528)&lt;&gt;0,IF(COUNTIF(Invoices!AE:AF,A1528)&lt;&gt;0,SUMIF(Invoices!AE:AF,A1528,Invoices!AF:AF)/COUNTIF(Invoices!AE:AF,A1528),0),IF(COUNTIF(Invoices!AG:AH,A1528)&lt;&gt;0,IF(COUNTIF(Invoices!AG:AH,A1528)&lt;&gt;0,SUMIF(Invoices!AG:AH,A1528,Invoices!AH:AH)/COUNTIF(Invoices!AG:AH,A1528),0),IF(COUNTIF(Invoices!AI:AJ,A1528)&lt;&gt;0,IF(COUNTIF(Invoices!AI:AJ,A1528)&lt;&gt;0,SUMIF(Invoices!AI:AJ,A1528,Invoices!AJ:AJ)/COUNTIF(Invoices!AI:AJ,A1528),0),IF(COUNTIF(Invoices!AK:AL,A1528)&lt;&gt;0,IF(COUNTIF(Invoices!AK:AL,A1528)&lt;&gt;0,SUMIF(Invoices!AK:AL,A1528,Invoices!AL:AL)/COUNTIF(Invoices!AK:AL,A1528),0),IF(COUNTIF(Invoices!AM:AN,A1528)&lt;&gt;0,IF(COUNTIF(Invoices!AM:AN,A1528)&lt;&gt;0,SUMIF(Invoices!AM:AN,A1528,Invoices!AN:AN)/COUNTIF(Invoices!AM:AN,A1528),0),"Not Available")))))))))))))))</f>
        <v>Not Available</v>
      </c>
    </row>
    <row r="1529" spans="1:5" ht="13" x14ac:dyDescent="0.15">
      <c r="A1529" s="6" t="s">
        <v>2819</v>
      </c>
      <c r="B1529" s="6" t="s">
        <v>2820</v>
      </c>
      <c r="C1529" s="6" t="s">
        <v>1388</v>
      </c>
      <c r="D1529" s="6" t="s">
        <v>1389</v>
      </c>
      <c r="E1529">
        <f ca="1">IF(COUNTIF(Invoices!K:L,A1529)&lt;&gt;0,IF(COUNTIF(Invoices!K:L,A1529)&lt;&gt;0,SUMIF(Invoices!K:L,A1529,Invoices!L:L)/COUNTIF(Invoices!K:L,A1529),0),IF(COUNTIF(Invoices!M:N,A1529)&lt;&gt;0,IF(COUNTIF(Invoices!M:N,A1529)&lt;&gt;0,SUMIF(Invoices!M:N,A1529,Invoices!N:N)/COUNTIF(Invoices!M:N,A1529),0),IF(COUNTIF(Invoices!O:P,A1529)&lt;&gt;0,IF(COUNTIF(Invoices!O:P,A1529)&lt;&gt;0,SUMIF(Invoices!O:P,A1529,Invoices!P:P)/COUNTIF(Invoices!O:P,A1529),0),IF(COUNTIF(Invoices!Q:R,A1529)&lt;&gt;0,IF(COUNTIF(Invoices!Q:R,A1529)&lt;&gt;0,SUMIF(Invoices!Q:R,A1529,Invoices!R:R)/COUNTIF(Invoices!Q:R,A1529),0),IF(COUNTIF(Invoices!S:T,A1529)&lt;&gt;0,IF(COUNTIF(Invoices!S:T,A1529)&lt;&gt;0,SUMIF(Invoices!S:T,A1529,Invoices!T:T)/COUNTIF(Invoices!S:T,A1529),0),IF(COUNTIF(Invoices!U:V,A1529)&lt;&gt;0,IF(COUNTIF(Invoices!U:V,A1529)&lt;&gt;0,SUMIF(Invoices!U:V,A1529,Invoices!V:V)/COUNTIF(Invoices!U:V,A1529),0),IF(COUNTIF(Invoices!W:X,A1529)&lt;&gt;0,IF(COUNTIF(Invoices!W:X,A1529)&lt;&gt;0,SUMIF(Invoices!W:X,A1529,Invoices!X:X)/COUNTIF(Invoices!W:X,A1529),0),IF(COUNTIF(Invoices!Y:Z,A1529)&lt;&gt;0,IF(COUNTIF(Invoices!Y:Z,A1529)&lt;&gt;0,SUMIF(Invoices!Y:Z,A1529,Invoices!Z:Z)/COUNTIF(Invoices!Y:Z,A1529),0),IF(COUNTIF(Invoices!AA:AB,A1529)&lt;&gt;0,IF(COUNTIF(Invoices!AA:AB,A1529)&lt;&gt;0,SUMIF(Invoices!AA:AB,A1529,Invoices!AB:AB)/COUNTIF(Invoices!AA:AB,A1529),0),IF(COUNTIF(Invoices!AC:AD,A1529)&lt;&gt;0,IF(COUNTIF(Invoices!AC:AD,A1529)&lt;&gt;0,SUMIF(Invoices!AC:AD,A1529,Invoices!AD:AD)/COUNTIF(Invoices!AC:AD,A1529),0),IF(COUNTIF(Invoices!AE:AF,A1529)&lt;&gt;0,IF(COUNTIF(Invoices!AE:AF,A1529)&lt;&gt;0,SUMIF(Invoices!AE:AF,A1529,Invoices!AF:AF)/COUNTIF(Invoices!AE:AF,A1529),0),IF(COUNTIF(Invoices!AG:AH,A1529)&lt;&gt;0,IF(COUNTIF(Invoices!AG:AH,A1529)&lt;&gt;0,SUMIF(Invoices!AG:AH,A1529,Invoices!AH:AH)/COUNTIF(Invoices!AG:AH,A1529),0),IF(COUNTIF(Invoices!AI:AJ,A1529)&lt;&gt;0,IF(COUNTIF(Invoices!AI:AJ,A1529)&lt;&gt;0,SUMIF(Invoices!AI:AJ,A1529,Invoices!AJ:AJ)/COUNTIF(Invoices!AI:AJ,A1529),0),IF(COUNTIF(Invoices!AK:AL,A1529)&lt;&gt;0,IF(COUNTIF(Invoices!AK:AL,A1529)&lt;&gt;0,SUMIF(Invoices!AK:AL,A1529,Invoices!AL:AL)/COUNTIF(Invoices!AK:AL,A1529),0),IF(COUNTIF(Invoices!AM:AN,A1529)&lt;&gt;0,IF(COUNTIF(Invoices!AM:AN,A1529)&lt;&gt;0,SUMIF(Invoices!AM:AN,A1529,Invoices!AN:AN)/COUNTIF(Invoices!AM:AN,A1529),0),"Not Available")))))))))))))))</f>
        <v>0.99</v>
      </c>
    </row>
    <row r="1530" spans="1:5" ht="13" x14ac:dyDescent="0.15">
      <c r="A1530" s="6" t="s">
        <v>2821</v>
      </c>
      <c r="B1530" s="6" t="s">
        <v>2822</v>
      </c>
      <c r="C1530" s="6" t="s">
        <v>943</v>
      </c>
      <c r="D1530" s="6" t="s">
        <v>522</v>
      </c>
      <c r="E1530" t="str">
        <f>IF(COUNTIF(Invoices!K:L,A1530)&lt;&gt;0,IF(COUNTIF(Invoices!K:L,A1530)&lt;&gt;0,SUMIF(Invoices!K:L,A1530,Invoices!L:L)/COUNTIF(Invoices!K:L,A1530),0),IF(COUNTIF(Invoices!M:N,A1530)&lt;&gt;0,IF(COUNTIF(Invoices!M:N,A1530)&lt;&gt;0,SUMIF(Invoices!M:N,A1530,Invoices!N:N)/COUNTIF(Invoices!M:N,A1530),0),IF(COUNTIF(Invoices!O:P,A1530)&lt;&gt;0,IF(COUNTIF(Invoices!O:P,A1530)&lt;&gt;0,SUMIF(Invoices!O:P,A1530,Invoices!P:P)/COUNTIF(Invoices!O:P,A1530),0),IF(COUNTIF(Invoices!Q:R,A1530)&lt;&gt;0,IF(COUNTIF(Invoices!Q:R,A1530)&lt;&gt;0,SUMIF(Invoices!Q:R,A1530,Invoices!R:R)/COUNTIF(Invoices!Q:R,A1530),0),IF(COUNTIF(Invoices!S:T,A1530)&lt;&gt;0,IF(COUNTIF(Invoices!S:T,A1530)&lt;&gt;0,SUMIF(Invoices!S:T,A1530,Invoices!T:T)/COUNTIF(Invoices!S:T,A1530),0),IF(COUNTIF(Invoices!U:V,A1530)&lt;&gt;0,IF(COUNTIF(Invoices!U:V,A1530)&lt;&gt;0,SUMIF(Invoices!U:V,A1530,Invoices!V:V)/COUNTIF(Invoices!U:V,A1530),0),IF(COUNTIF(Invoices!W:X,A1530)&lt;&gt;0,IF(COUNTIF(Invoices!W:X,A1530)&lt;&gt;0,SUMIF(Invoices!W:X,A1530,Invoices!X:X)/COUNTIF(Invoices!W:X,A1530),0),IF(COUNTIF(Invoices!Y:Z,A1530)&lt;&gt;0,IF(COUNTIF(Invoices!Y:Z,A1530)&lt;&gt;0,SUMIF(Invoices!Y:Z,A1530,Invoices!Z:Z)/COUNTIF(Invoices!Y:Z,A1530),0),IF(COUNTIF(Invoices!AA:AB,A1530)&lt;&gt;0,IF(COUNTIF(Invoices!AA:AB,A1530)&lt;&gt;0,SUMIF(Invoices!AA:AB,A1530,Invoices!AB:AB)/COUNTIF(Invoices!AA:AB,A1530),0),IF(COUNTIF(Invoices!AC:AD,A1530)&lt;&gt;0,IF(COUNTIF(Invoices!AC:AD,A1530)&lt;&gt;0,SUMIF(Invoices!AC:AD,A1530,Invoices!AD:AD)/COUNTIF(Invoices!AC:AD,A1530),0),IF(COUNTIF(Invoices!AE:AF,A1530)&lt;&gt;0,IF(COUNTIF(Invoices!AE:AF,A1530)&lt;&gt;0,SUMIF(Invoices!AE:AF,A1530,Invoices!AF:AF)/COUNTIF(Invoices!AE:AF,A1530),0),IF(COUNTIF(Invoices!AG:AH,A1530)&lt;&gt;0,IF(COUNTIF(Invoices!AG:AH,A1530)&lt;&gt;0,SUMIF(Invoices!AG:AH,A1530,Invoices!AH:AH)/COUNTIF(Invoices!AG:AH,A1530),0),IF(COUNTIF(Invoices!AI:AJ,A1530)&lt;&gt;0,IF(COUNTIF(Invoices!AI:AJ,A1530)&lt;&gt;0,SUMIF(Invoices!AI:AJ,A1530,Invoices!AJ:AJ)/COUNTIF(Invoices!AI:AJ,A1530),0),IF(COUNTIF(Invoices!AK:AL,A1530)&lt;&gt;0,IF(COUNTIF(Invoices!AK:AL,A1530)&lt;&gt;0,SUMIF(Invoices!AK:AL,A1530,Invoices!AL:AL)/COUNTIF(Invoices!AK:AL,A1530),0),IF(COUNTIF(Invoices!AM:AN,A1530)&lt;&gt;0,IF(COUNTIF(Invoices!AM:AN,A1530)&lt;&gt;0,SUMIF(Invoices!AM:AN,A1530,Invoices!AN:AN)/COUNTIF(Invoices!AM:AN,A1530),0),"Not Available")))))))))))))))</f>
        <v>Not Available</v>
      </c>
    </row>
    <row r="1531" spans="1:5" ht="13" x14ac:dyDescent="0.15">
      <c r="A1531" s="6" t="s">
        <v>2823</v>
      </c>
      <c r="C1531" s="6" t="s">
        <v>757</v>
      </c>
      <c r="D1531" s="6" t="s">
        <v>758</v>
      </c>
      <c r="E1531">
        <f ca="1">IF(COUNTIF(Invoices!K:L,A1531)&lt;&gt;0,IF(COUNTIF(Invoices!K:L,A1531)&lt;&gt;0,SUMIF(Invoices!K:L,A1531,Invoices!L:L)/COUNTIF(Invoices!K:L,A1531),0),IF(COUNTIF(Invoices!M:N,A1531)&lt;&gt;0,IF(COUNTIF(Invoices!M:N,A1531)&lt;&gt;0,SUMIF(Invoices!M:N,A1531,Invoices!N:N)/COUNTIF(Invoices!M:N,A1531),0),IF(COUNTIF(Invoices!O:P,A1531)&lt;&gt;0,IF(COUNTIF(Invoices!O:P,A1531)&lt;&gt;0,SUMIF(Invoices!O:P,A1531,Invoices!P:P)/COUNTIF(Invoices!O:P,A1531),0),IF(COUNTIF(Invoices!Q:R,A1531)&lt;&gt;0,IF(COUNTIF(Invoices!Q:R,A1531)&lt;&gt;0,SUMIF(Invoices!Q:R,A1531,Invoices!R:R)/COUNTIF(Invoices!Q:R,A1531),0),IF(COUNTIF(Invoices!S:T,A1531)&lt;&gt;0,IF(COUNTIF(Invoices!S:T,A1531)&lt;&gt;0,SUMIF(Invoices!S:T,A1531,Invoices!T:T)/COUNTIF(Invoices!S:T,A1531),0),IF(COUNTIF(Invoices!U:V,A1531)&lt;&gt;0,IF(COUNTIF(Invoices!U:V,A1531)&lt;&gt;0,SUMIF(Invoices!U:V,A1531,Invoices!V:V)/COUNTIF(Invoices!U:V,A1531),0),IF(COUNTIF(Invoices!W:X,A1531)&lt;&gt;0,IF(COUNTIF(Invoices!W:X,A1531)&lt;&gt;0,SUMIF(Invoices!W:X,A1531,Invoices!X:X)/COUNTIF(Invoices!W:X,A1531),0),IF(COUNTIF(Invoices!Y:Z,A1531)&lt;&gt;0,IF(COUNTIF(Invoices!Y:Z,A1531)&lt;&gt;0,SUMIF(Invoices!Y:Z,A1531,Invoices!Z:Z)/COUNTIF(Invoices!Y:Z,A1531),0),IF(COUNTIF(Invoices!AA:AB,A1531)&lt;&gt;0,IF(COUNTIF(Invoices!AA:AB,A1531)&lt;&gt;0,SUMIF(Invoices!AA:AB,A1531,Invoices!AB:AB)/COUNTIF(Invoices!AA:AB,A1531),0),IF(COUNTIF(Invoices!AC:AD,A1531)&lt;&gt;0,IF(COUNTIF(Invoices!AC:AD,A1531)&lt;&gt;0,SUMIF(Invoices!AC:AD,A1531,Invoices!AD:AD)/COUNTIF(Invoices!AC:AD,A1531),0),IF(COUNTIF(Invoices!AE:AF,A1531)&lt;&gt;0,IF(COUNTIF(Invoices!AE:AF,A1531)&lt;&gt;0,SUMIF(Invoices!AE:AF,A1531,Invoices!AF:AF)/COUNTIF(Invoices!AE:AF,A1531),0),IF(COUNTIF(Invoices!AG:AH,A1531)&lt;&gt;0,IF(COUNTIF(Invoices!AG:AH,A1531)&lt;&gt;0,SUMIF(Invoices!AG:AH,A1531,Invoices!AH:AH)/COUNTIF(Invoices!AG:AH,A1531),0),IF(COUNTIF(Invoices!AI:AJ,A1531)&lt;&gt;0,IF(COUNTIF(Invoices!AI:AJ,A1531)&lt;&gt;0,SUMIF(Invoices!AI:AJ,A1531,Invoices!AJ:AJ)/COUNTIF(Invoices!AI:AJ,A1531),0),IF(COUNTIF(Invoices!AK:AL,A1531)&lt;&gt;0,IF(COUNTIF(Invoices!AK:AL,A1531)&lt;&gt;0,SUMIF(Invoices!AK:AL,A1531,Invoices!AL:AL)/COUNTIF(Invoices!AK:AL,A1531),0),IF(COUNTIF(Invoices!AM:AN,A1531)&lt;&gt;0,IF(COUNTIF(Invoices!AM:AN,A1531)&lt;&gt;0,SUMIF(Invoices!AM:AN,A1531,Invoices!AN:AN)/COUNTIF(Invoices!AM:AN,A1531),0),"Not Available")))))))))))))))</f>
        <v>0.99</v>
      </c>
    </row>
    <row r="1532" spans="1:5" ht="13" x14ac:dyDescent="0.15">
      <c r="A1532" s="6" t="s">
        <v>2824</v>
      </c>
      <c r="B1532" s="6" t="s">
        <v>1533</v>
      </c>
      <c r="C1532" s="6" t="s">
        <v>800</v>
      </c>
      <c r="D1532" s="6" t="s">
        <v>758</v>
      </c>
      <c r="E1532">
        <f ca="1">IF(COUNTIF(Invoices!K:L,A1532)&lt;&gt;0,IF(COUNTIF(Invoices!K:L,A1532)&lt;&gt;0,SUMIF(Invoices!K:L,A1532,Invoices!L:L)/COUNTIF(Invoices!K:L,A1532),0),IF(COUNTIF(Invoices!M:N,A1532)&lt;&gt;0,IF(COUNTIF(Invoices!M:N,A1532)&lt;&gt;0,SUMIF(Invoices!M:N,A1532,Invoices!N:N)/COUNTIF(Invoices!M:N,A1532),0),IF(COUNTIF(Invoices!O:P,A1532)&lt;&gt;0,IF(COUNTIF(Invoices!O:P,A1532)&lt;&gt;0,SUMIF(Invoices!O:P,A1532,Invoices!P:P)/COUNTIF(Invoices!O:P,A1532),0),IF(COUNTIF(Invoices!Q:R,A1532)&lt;&gt;0,IF(COUNTIF(Invoices!Q:R,A1532)&lt;&gt;0,SUMIF(Invoices!Q:R,A1532,Invoices!R:R)/COUNTIF(Invoices!Q:R,A1532),0),IF(COUNTIF(Invoices!S:T,A1532)&lt;&gt;0,IF(COUNTIF(Invoices!S:T,A1532)&lt;&gt;0,SUMIF(Invoices!S:T,A1532,Invoices!T:T)/COUNTIF(Invoices!S:T,A1532),0),IF(COUNTIF(Invoices!U:V,A1532)&lt;&gt;0,IF(COUNTIF(Invoices!U:V,A1532)&lt;&gt;0,SUMIF(Invoices!U:V,A1532,Invoices!V:V)/COUNTIF(Invoices!U:V,A1532),0),IF(COUNTIF(Invoices!W:X,A1532)&lt;&gt;0,IF(COUNTIF(Invoices!W:X,A1532)&lt;&gt;0,SUMIF(Invoices!W:X,A1532,Invoices!X:X)/COUNTIF(Invoices!W:X,A1532),0),IF(COUNTIF(Invoices!Y:Z,A1532)&lt;&gt;0,IF(COUNTIF(Invoices!Y:Z,A1532)&lt;&gt;0,SUMIF(Invoices!Y:Z,A1532,Invoices!Z:Z)/COUNTIF(Invoices!Y:Z,A1532),0),IF(COUNTIF(Invoices!AA:AB,A1532)&lt;&gt;0,IF(COUNTIF(Invoices!AA:AB,A1532)&lt;&gt;0,SUMIF(Invoices!AA:AB,A1532,Invoices!AB:AB)/COUNTIF(Invoices!AA:AB,A1532),0),IF(COUNTIF(Invoices!AC:AD,A1532)&lt;&gt;0,IF(COUNTIF(Invoices!AC:AD,A1532)&lt;&gt;0,SUMIF(Invoices!AC:AD,A1532,Invoices!AD:AD)/COUNTIF(Invoices!AC:AD,A1532),0),IF(COUNTIF(Invoices!AE:AF,A1532)&lt;&gt;0,IF(COUNTIF(Invoices!AE:AF,A1532)&lt;&gt;0,SUMIF(Invoices!AE:AF,A1532,Invoices!AF:AF)/COUNTIF(Invoices!AE:AF,A1532),0),IF(COUNTIF(Invoices!AG:AH,A1532)&lt;&gt;0,IF(COUNTIF(Invoices!AG:AH,A1532)&lt;&gt;0,SUMIF(Invoices!AG:AH,A1532,Invoices!AH:AH)/COUNTIF(Invoices!AG:AH,A1532),0),IF(COUNTIF(Invoices!AI:AJ,A1532)&lt;&gt;0,IF(COUNTIF(Invoices!AI:AJ,A1532)&lt;&gt;0,SUMIF(Invoices!AI:AJ,A1532,Invoices!AJ:AJ)/COUNTIF(Invoices!AI:AJ,A1532),0),IF(COUNTIF(Invoices!AK:AL,A1532)&lt;&gt;0,IF(COUNTIF(Invoices!AK:AL,A1532)&lt;&gt;0,SUMIF(Invoices!AK:AL,A1532,Invoices!AL:AL)/COUNTIF(Invoices!AK:AL,A1532),0),IF(COUNTIF(Invoices!AM:AN,A1532)&lt;&gt;0,IF(COUNTIF(Invoices!AM:AN,A1532)&lt;&gt;0,SUMIF(Invoices!AM:AN,A1532,Invoices!AN:AN)/COUNTIF(Invoices!AM:AN,A1532),0),"Not Available")))))))))))))))</f>
        <v>0.99</v>
      </c>
    </row>
    <row r="1533" spans="1:5" ht="13" x14ac:dyDescent="0.15">
      <c r="A1533" s="6" t="s">
        <v>2824</v>
      </c>
      <c r="B1533" s="6" t="s">
        <v>1471</v>
      </c>
      <c r="C1533" s="6" t="s">
        <v>1300</v>
      </c>
      <c r="D1533" s="6" t="s">
        <v>1301</v>
      </c>
      <c r="E1533">
        <f ca="1">IF(COUNTIF(Invoices!K:L,A1533)&lt;&gt;0,IF(COUNTIF(Invoices!K:L,A1533)&lt;&gt;0,SUMIF(Invoices!K:L,A1533,Invoices!L:L)/COUNTIF(Invoices!K:L,A1533),0),IF(COUNTIF(Invoices!M:N,A1533)&lt;&gt;0,IF(COUNTIF(Invoices!M:N,A1533)&lt;&gt;0,SUMIF(Invoices!M:N,A1533,Invoices!N:N)/COUNTIF(Invoices!M:N,A1533),0),IF(COUNTIF(Invoices!O:P,A1533)&lt;&gt;0,IF(COUNTIF(Invoices!O:P,A1533)&lt;&gt;0,SUMIF(Invoices!O:P,A1533,Invoices!P:P)/COUNTIF(Invoices!O:P,A1533),0),IF(COUNTIF(Invoices!Q:R,A1533)&lt;&gt;0,IF(COUNTIF(Invoices!Q:R,A1533)&lt;&gt;0,SUMIF(Invoices!Q:R,A1533,Invoices!R:R)/COUNTIF(Invoices!Q:R,A1533),0),IF(COUNTIF(Invoices!S:T,A1533)&lt;&gt;0,IF(COUNTIF(Invoices!S:T,A1533)&lt;&gt;0,SUMIF(Invoices!S:T,A1533,Invoices!T:T)/COUNTIF(Invoices!S:T,A1533),0),IF(COUNTIF(Invoices!U:V,A1533)&lt;&gt;0,IF(COUNTIF(Invoices!U:V,A1533)&lt;&gt;0,SUMIF(Invoices!U:V,A1533,Invoices!V:V)/COUNTIF(Invoices!U:V,A1533),0),IF(COUNTIF(Invoices!W:X,A1533)&lt;&gt;0,IF(COUNTIF(Invoices!W:X,A1533)&lt;&gt;0,SUMIF(Invoices!W:X,A1533,Invoices!X:X)/COUNTIF(Invoices!W:X,A1533),0),IF(COUNTIF(Invoices!Y:Z,A1533)&lt;&gt;0,IF(COUNTIF(Invoices!Y:Z,A1533)&lt;&gt;0,SUMIF(Invoices!Y:Z,A1533,Invoices!Z:Z)/COUNTIF(Invoices!Y:Z,A1533),0),IF(COUNTIF(Invoices!AA:AB,A1533)&lt;&gt;0,IF(COUNTIF(Invoices!AA:AB,A1533)&lt;&gt;0,SUMIF(Invoices!AA:AB,A1533,Invoices!AB:AB)/COUNTIF(Invoices!AA:AB,A1533),0),IF(COUNTIF(Invoices!AC:AD,A1533)&lt;&gt;0,IF(COUNTIF(Invoices!AC:AD,A1533)&lt;&gt;0,SUMIF(Invoices!AC:AD,A1533,Invoices!AD:AD)/COUNTIF(Invoices!AC:AD,A1533),0),IF(COUNTIF(Invoices!AE:AF,A1533)&lt;&gt;0,IF(COUNTIF(Invoices!AE:AF,A1533)&lt;&gt;0,SUMIF(Invoices!AE:AF,A1533,Invoices!AF:AF)/COUNTIF(Invoices!AE:AF,A1533),0),IF(COUNTIF(Invoices!AG:AH,A1533)&lt;&gt;0,IF(COUNTIF(Invoices!AG:AH,A1533)&lt;&gt;0,SUMIF(Invoices!AG:AH,A1533,Invoices!AH:AH)/COUNTIF(Invoices!AG:AH,A1533),0),IF(COUNTIF(Invoices!AI:AJ,A1533)&lt;&gt;0,IF(COUNTIF(Invoices!AI:AJ,A1533)&lt;&gt;0,SUMIF(Invoices!AI:AJ,A1533,Invoices!AJ:AJ)/COUNTIF(Invoices!AI:AJ,A1533),0),IF(COUNTIF(Invoices!AK:AL,A1533)&lt;&gt;0,IF(COUNTIF(Invoices!AK:AL,A1533)&lt;&gt;0,SUMIF(Invoices!AK:AL,A1533,Invoices!AL:AL)/COUNTIF(Invoices!AK:AL,A1533),0),IF(COUNTIF(Invoices!AM:AN,A1533)&lt;&gt;0,IF(COUNTIF(Invoices!AM:AN,A1533)&lt;&gt;0,SUMIF(Invoices!AM:AN,A1533,Invoices!AN:AN)/COUNTIF(Invoices!AM:AN,A1533),0),"Not Available")))))))))))))))</f>
        <v>0.99</v>
      </c>
    </row>
    <row r="1534" spans="1:5" ht="13" x14ac:dyDescent="0.15">
      <c r="A1534" s="6" t="s">
        <v>2825</v>
      </c>
      <c r="B1534" s="6" t="s">
        <v>1592</v>
      </c>
      <c r="C1534" s="6" t="s">
        <v>1388</v>
      </c>
      <c r="D1534" s="6" t="s">
        <v>1389</v>
      </c>
      <c r="E1534">
        <f ca="1">IF(COUNTIF(Invoices!K:L,A1534)&lt;&gt;0,IF(COUNTIF(Invoices!K:L,A1534)&lt;&gt;0,SUMIF(Invoices!K:L,A1534,Invoices!L:L)/COUNTIF(Invoices!K:L,A1534),0),IF(COUNTIF(Invoices!M:N,A1534)&lt;&gt;0,IF(COUNTIF(Invoices!M:N,A1534)&lt;&gt;0,SUMIF(Invoices!M:N,A1534,Invoices!N:N)/COUNTIF(Invoices!M:N,A1534),0),IF(COUNTIF(Invoices!O:P,A1534)&lt;&gt;0,IF(COUNTIF(Invoices!O:P,A1534)&lt;&gt;0,SUMIF(Invoices!O:P,A1534,Invoices!P:P)/COUNTIF(Invoices!O:P,A1534),0),IF(COUNTIF(Invoices!Q:R,A1534)&lt;&gt;0,IF(COUNTIF(Invoices!Q:R,A1534)&lt;&gt;0,SUMIF(Invoices!Q:R,A1534,Invoices!R:R)/COUNTIF(Invoices!Q:R,A1534),0),IF(COUNTIF(Invoices!S:T,A1534)&lt;&gt;0,IF(COUNTIF(Invoices!S:T,A1534)&lt;&gt;0,SUMIF(Invoices!S:T,A1534,Invoices!T:T)/COUNTIF(Invoices!S:T,A1534),0),IF(COUNTIF(Invoices!U:V,A1534)&lt;&gt;0,IF(COUNTIF(Invoices!U:V,A1534)&lt;&gt;0,SUMIF(Invoices!U:V,A1534,Invoices!V:V)/COUNTIF(Invoices!U:V,A1534),0),IF(COUNTIF(Invoices!W:X,A1534)&lt;&gt;0,IF(COUNTIF(Invoices!W:X,A1534)&lt;&gt;0,SUMIF(Invoices!W:X,A1534,Invoices!X:X)/COUNTIF(Invoices!W:X,A1534),0),IF(COUNTIF(Invoices!Y:Z,A1534)&lt;&gt;0,IF(COUNTIF(Invoices!Y:Z,A1534)&lt;&gt;0,SUMIF(Invoices!Y:Z,A1534,Invoices!Z:Z)/COUNTIF(Invoices!Y:Z,A1534),0),IF(COUNTIF(Invoices!AA:AB,A1534)&lt;&gt;0,IF(COUNTIF(Invoices!AA:AB,A1534)&lt;&gt;0,SUMIF(Invoices!AA:AB,A1534,Invoices!AB:AB)/COUNTIF(Invoices!AA:AB,A1534),0),IF(COUNTIF(Invoices!AC:AD,A1534)&lt;&gt;0,IF(COUNTIF(Invoices!AC:AD,A1534)&lt;&gt;0,SUMIF(Invoices!AC:AD,A1534,Invoices!AD:AD)/COUNTIF(Invoices!AC:AD,A1534),0),IF(COUNTIF(Invoices!AE:AF,A1534)&lt;&gt;0,IF(COUNTIF(Invoices!AE:AF,A1534)&lt;&gt;0,SUMIF(Invoices!AE:AF,A1534,Invoices!AF:AF)/COUNTIF(Invoices!AE:AF,A1534),0),IF(COUNTIF(Invoices!AG:AH,A1534)&lt;&gt;0,IF(COUNTIF(Invoices!AG:AH,A1534)&lt;&gt;0,SUMIF(Invoices!AG:AH,A1534,Invoices!AH:AH)/COUNTIF(Invoices!AG:AH,A1534),0),IF(COUNTIF(Invoices!AI:AJ,A1534)&lt;&gt;0,IF(COUNTIF(Invoices!AI:AJ,A1534)&lt;&gt;0,SUMIF(Invoices!AI:AJ,A1534,Invoices!AJ:AJ)/COUNTIF(Invoices!AI:AJ,A1534),0),IF(COUNTIF(Invoices!AK:AL,A1534)&lt;&gt;0,IF(COUNTIF(Invoices!AK:AL,A1534)&lt;&gt;0,SUMIF(Invoices!AK:AL,A1534,Invoices!AL:AL)/COUNTIF(Invoices!AK:AL,A1534),0),IF(COUNTIF(Invoices!AM:AN,A1534)&lt;&gt;0,IF(COUNTIF(Invoices!AM:AN,A1534)&lt;&gt;0,SUMIF(Invoices!AM:AN,A1534,Invoices!AN:AN)/COUNTIF(Invoices!AM:AN,A1534),0),"Not Available")))))))))))))))</f>
        <v>0.99</v>
      </c>
    </row>
    <row r="1535" spans="1:5" ht="13" x14ac:dyDescent="0.15">
      <c r="A1535" s="6" t="s">
        <v>2826</v>
      </c>
      <c r="B1535" s="6" t="s">
        <v>625</v>
      </c>
      <c r="C1535" s="6" t="s">
        <v>626</v>
      </c>
      <c r="D1535" s="6" t="s">
        <v>522</v>
      </c>
      <c r="E1535">
        <f ca="1">IF(COUNTIF(Invoices!K:L,A1535)&lt;&gt;0,IF(COUNTIF(Invoices!K:L,A1535)&lt;&gt;0,SUMIF(Invoices!K:L,A1535,Invoices!L:L)/COUNTIF(Invoices!K:L,A1535),0),IF(COUNTIF(Invoices!M:N,A1535)&lt;&gt;0,IF(COUNTIF(Invoices!M:N,A1535)&lt;&gt;0,SUMIF(Invoices!M:N,A1535,Invoices!N:N)/COUNTIF(Invoices!M:N,A1535),0),IF(COUNTIF(Invoices!O:P,A1535)&lt;&gt;0,IF(COUNTIF(Invoices!O:P,A1535)&lt;&gt;0,SUMIF(Invoices!O:P,A1535,Invoices!P:P)/COUNTIF(Invoices!O:P,A1535),0),IF(COUNTIF(Invoices!Q:R,A1535)&lt;&gt;0,IF(COUNTIF(Invoices!Q:R,A1535)&lt;&gt;0,SUMIF(Invoices!Q:R,A1535,Invoices!R:R)/COUNTIF(Invoices!Q:R,A1535),0),IF(COUNTIF(Invoices!S:T,A1535)&lt;&gt;0,IF(COUNTIF(Invoices!S:T,A1535)&lt;&gt;0,SUMIF(Invoices!S:T,A1535,Invoices!T:T)/COUNTIF(Invoices!S:T,A1535),0),IF(COUNTIF(Invoices!U:V,A1535)&lt;&gt;0,IF(COUNTIF(Invoices!U:V,A1535)&lt;&gt;0,SUMIF(Invoices!U:V,A1535,Invoices!V:V)/COUNTIF(Invoices!U:V,A1535),0),IF(COUNTIF(Invoices!W:X,A1535)&lt;&gt;0,IF(COUNTIF(Invoices!W:X,A1535)&lt;&gt;0,SUMIF(Invoices!W:X,A1535,Invoices!X:X)/COUNTIF(Invoices!W:X,A1535),0),IF(COUNTIF(Invoices!Y:Z,A1535)&lt;&gt;0,IF(COUNTIF(Invoices!Y:Z,A1535)&lt;&gt;0,SUMIF(Invoices!Y:Z,A1535,Invoices!Z:Z)/COUNTIF(Invoices!Y:Z,A1535),0),IF(COUNTIF(Invoices!AA:AB,A1535)&lt;&gt;0,IF(COUNTIF(Invoices!AA:AB,A1535)&lt;&gt;0,SUMIF(Invoices!AA:AB,A1535,Invoices!AB:AB)/COUNTIF(Invoices!AA:AB,A1535),0),IF(COUNTIF(Invoices!AC:AD,A1535)&lt;&gt;0,IF(COUNTIF(Invoices!AC:AD,A1535)&lt;&gt;0,SUMIF(Invoices!AC:AD,A1535,Invoices!AD:AD)/COUNTIF(Invoices!AC:AD,A1535),0),IF(COUNTIF(Invoices!AE:AF,A1535)&lt;&gt;0,IF(COUNTIF(Invoices!AE:AF,A1535)&lt;&gt;0,SUMIF(Invoices!AE:AF,A1535,Invoices!AF:AF)/COUNTIF(Invoices!AE:AF,A1535),0),IF(COUNTIF(Invoices!AG:AH,A1535)&lt;&gt;0,IF(COUNTIF(Invoices!AG:AH,A1535)&lt;&gt;0,SUMIF(Invoices!AG:AH,A1535,Invoices!AH:AH)/COUNTIF(Invoices!AG:AH,A1535),0),IF(COUNTIF(Invoices!AI:AJ,A1535)&lt;&gt;0,IF(COUNTIF(Invoices!AI:AJ,A1535)&lt;&gt;0,SUMIF(Invoices!AI:AJ,A1535,Invoices!AJ:AJ)/COUNTIF(Invoices!AI:AJ,A1535),0),IF(COUNTIF(Invoices!AK:AL,A1535)&lt;&gt;0,IF(COUNTIF(Invoices!AK:AL,A1535)&lt;&gt;0,SUMIF(Invoices!AK:AL,A1535,Invoices!AL:AL)/COUNTIF(Invoices!AK:AL,A1535),0),IF(COUNTIF(Invoices!AM:AN,A1535)&lt;&gt;0,IF(COUNTIF(Invoices!AM:AN,A1535)&lt;&gt;0,SUMIF(Invoices!AM:AN,A1535,Invoices!AN:AN)/COUNTIF(Invoices!AM:AN,A1535),0),"Not Available")))))))))))))))</f>
        <v>0.99</v>
      </c>
    </row>
    <row r="1536" spans="1:5" ht="13" x14ac:dyDescent="0.15">
      <c r="A1536" s="6" t="s">
        <v>2827</v>
      </c>
      <c r="B1536" s="6" t="s">
        <v>1427</v>
      </c>
      <c r="C1536" s="6" t="s">
        <v>1428</v>
      </c>
      <c r="D1536" s="6" t="s">
        <v>681</v>
      </c>
      <c r="E1536">
        <f ca="1">IF(COUNTIF(Invoices!K:L,A1536)&lt;&gt;0,IF(COUNTIF(Invoices!K:L,A1536)&lt;&gt;0,SUMIF(Invoices!K:L,A1536,Invoices!L:L)/COUNTIF(Invoices!K:L,A1536),0),IF(COUNTIF(Invoices!M:N,A1536)&lt;&gt;0,IF(COUNTIF(Invoices!M:N,A1536)&lt;&gt;0,SUMIF(Invoices!M:N,A1536,Invoices!N:N)/COUNTIF(Invoices!M:N,A1536),0),IF(COUNTIF(Invoices!O:P,A1536)&lt;&gt;0,IF(COUNTIF(Invoices!O:P,A1536)&lt;&gt;0,SUMIF(Invoices!O:P,A1536,Invoices!P:P)/COUNTIF(Invoices!O:P,A1536),0),IF(COUNTIF(Invoices!Q:R,A1536)&lt;&gt;0,IF(COUNTIF(Invoices!Q:R,A1536)&lt;&gt;0,SUMIF(Invoices!Q:R,A1536,Invoices!R:R)/COUNTIF(Invoices!Q:R,A1536),0),IF(COUNTIF(Invoices!S:T,A1536)&lt;&gt;0,IF(COUNTIF(Invoices!S:T,A1536)&lt;&gt;0,SUMIF(Invoices!S:T,A1536,Invoices!T:T)/COUNTIF(Invoices!S:T,A1536),0),IF(COUNTIF(Invoices!U:V,A1536)&lt;&gt;0,IF(COUNTIF(Invoices!U:V,A1536)&lt;&gt;0,SUMIF(Invoices!U:V,A1536,Invoices!V:V)/COUNTIF(Invoices!U:V,A1536),0),IF(COUNTIF(Invoices!W:X,A1536)&lt;&gt;0,IF(COUNTIF(Invoices!W:X,A1536)&lt;&gt;0,SUMIF(Invoices!W:X,A1536,Invoices!X:X)/COUNTIF(Invoices!W:X,A1536),0),IF(COUNTIF(Invoices!Y:Z,A1536)&lt;&gt;0,IF(COUNTIF(Invoices!Y:Z,A1536)&lt;&gt;0,SUMIF(Invoices!Y:Z,A1536,Invoices!Z:Z)/COUNTIF(Invoices!Y:Z,A1536),0),IF(COUNTIF(Invoices!AA:AB,A1536)&lt;&gt;0,IF(COUNTIF(Invoices!AA:AB,A1536)&lt;&gt;0,SUMIF(Invoices!AA:AB,A1536,Invoices!AB:AB)/COUNTIF(Invoices!AA:AB,A1536),0),IF(COUNTIF(Invoices!AC:AD,A1536)&lt;&gt;0,IF(COUNTIF(Invoices!AC:AD,A1536)&lt;&gt;0,SUMIF(Invoices!AC:AD,A1536,Invoices!AD:AD)/COUNTIF(Invoices!AC:AD,A1536),0),IF(COUNTIF(Invoices!AE:AF,A1536)&lt;&gt;0,IF(COUNTIF(Invoices!AE:AF,A1536)&lt;&gt;0,SUMIF(Invoices!AE:AF,A1536,Invoices!AF:AF)/COUNTIF(Invoices!AE:AF,A1536),0),IF(COUNTIF(Invoices!AG:AH,A1536)&lt;&gt;0,IF(COUNTIF(Invoices!AG:AH,A1536)&lt;&gt;0,SUMIF(Invoices!AG:AH,A1536,Invoices!AH:AH)/COUNTIF(Invoices!AG:AH,A1536),0),IF(COUNTIF(Invoices!AI:AJ,A1536)&lt;&gt;0,IF(COUNTIF(Invoices!AI:AJ,A1536)&lt;&gt;0,SUMIF(Invoices!AI:AJ,A1536,Invoices!AJ:AJ)/COUNTIF(Invoices!AI:AJ,A1536),0),IF(COUNTIF(Invoices!AK:AL,A1536)&lt;&gt;0,IF(COUNTIF(Invoices!AK:AL,A1536)&lt;&gt;0,SUMIF(Invoices!AK:AL,A1536,Invoices!AL:AL)/COUNTIF(Invoices!AK:AL,A1536),0),IF(COUNTIF(Invoices!AM:AN,A1536)&lt;&gt;0,IF(COUNTIF(Invoices!AM:AN,A1536)&lt;&gt;0,SUMIF(Invoices!AM:AN,A1536,Invoices!AN:AN)/COUNTIF(Invoices!AM:AN,A1536),0),"Not Available")))))))))))))))</f>
        <v>0.99</v>
      </c>
    </row>
    <row r="1537" spans="1:5" ht="13" x14ac:dyDescent="0.15">
      <c r="A1537" s="6" t="s">
        <v>2828</v>
      </c>
      <c r="B1537" s="6" t="s">
        <v>1512</v>
      </c>
      <c r="C1537" s="6" t="s">
        <v>1513</v>
      </c>
      <c r="D1537" s="6" t="s">
        <v>1514</v>
      </c>
      <c r="E1537">
        <f ca="1">IF(COUNTIF(Invoices!K:L,A1537)&lt;&gt;0,IF(COUNTIF(Invoices!K:L,A1537)&lt;&gt;0,SUMIF(Invoices!K:L,A1537,Invoices!L:L)/COUNTIF(Invoices!K:L,A1537),0),IF(COUNTIF(Invoices!M:N,A1537)&lt;&gt;0,IF(COUNTIF(Invoices!M:N,A1537)&lt;&gt;0,SUMIF(Invoices!M:N,A1537,Invoices!N:N)/COUNTIF(Invoices!M:N,A1537),0),IF(COUNTIF(Invoices!O:P,A1537)&lt;&gt;0,IF(COUNTIF(Invoices!O:P,A1537)&lt;&gt;0,SUMIF(Invoices!O:P,A1537,Invoices!P:P)/COUNTIF(Invoices!O:P,A1537),0),IF(COUNTIF(Invoices!Q:R,A1537)&lt;&gt;0,IF(COUNTIF(Invoices!Q:R,A1537)&lt;&gt;0,SUMIF(Invoices!Q:R,A1537,Invoices!R:R)/COUNTIF(Invoices!Q:R,A1537),0),IF(COUNTIF(Invoices!S:T,A1537)&lt;&gt;0,IF(COUNTIF(Invoices!S:T,A1537)&lt;&gt;0,SUMIF(Invoices!S:T,A1537,Invoices!T:T)/COUNTIF(Invoices!S:T,A1537),0),IF(COUNTIF(Invoices!U:V,A1537)&lt;&gt;0,IF(COUNTIF(Invoices!U:V,A1537)&lt;&gt;0,SUMIF(Invoices!U:V,A1537,Invoices!V:V)/COUNTIF(Invoices!U:V,A1537),0),IF(COUNTIF(Invoices!W:X,A1537)&lt;&gt;0,IF(COUNTIF(Invoices!W:X,A1537)&lt;&gt;0,SUMIF(Invoices!W:X,A1537,Invoices!X:X)/COUNTIF(Invoices!W:X,A1537),0),IF(COUNTIF(Invoices!Y:Z,A1537)&lt;&gt;0,IF(COUNTIF(Invoices!Y:Z,A1537)&lt;&gt;0,SUMIF(Invoices!Y:Z,A1537,Invoices!Z:Z)/COUNTIF(Invoices!Y:Z,A1537),0),IF(COUNTIF(Invoices!AA:AB,A1537)&lt;&gt;0,IF(COUNTIF(Invoices!AA:AB,A1537)&lt;&gt;0,SUMIF(Invoices!AA:AB,A1537,Invoices!AB:AB)/COUNTIF(Invoices!AA:AB,A1537),0),IF(COUNTIF(Invoices!AC:AD,A1537)&lt;&gt;0,IF(COUNTIF(Invoices!AC:AD,A1537)&lt;&gt;0,SUMIF(Invoices!AC:AD,A1537,Invoices!AD:AD)/COUNTIF(Invoices!AC:AD,A1537),0),IF(COUNTIF(Invoices!AE:AF,A1537)&lt;&gt;0,IF(COUNTIF(Invoices!AE:AF,A1537)&lt;&gt;0,SUMIF(Invoices!AE:AF,A1537,Invoices!AF:AF)/COUNTIF(Invoices!AE:AF,A1537),0),IF(COUNTIF(Invoices!AG:AH,A1537)&lt;&gt;0,IF(COUNTIF(Invoices!AG:AH,A1537)&lt;&gt;0,SUMIF(Invoices!AG:AH,A1537,Invoices!AH:AH)/COUNTIF(Invoices!AG:AH,A1537),0),IF(COUNTIF(Invoices!AI:AJ,A1537)&lt;&gt;0,IF(COUNTIF(Invoices!AI:AJ,A1537)&lt;&gt;0,SUMIF(Invoices!AI:AJ,A1537,Invoices!AJ:AJ)/COUNTIF(Invoices!AI:AJ,A1537),0),IF(COUNTIF(Invoices!AK:AL,A1537)&lt;&gt;0,IF(COUNTIF(Invoices!AK:AL,A1537)&lt;&gt;0,SUMIF(Invoices!AK:AL,A1537,Invoices!AL:AL)/COUNTIF(Invoices!AK:AL,A1537),0),IF(COUNTIF(Invoices!AM:AN,A1537)&lt;&gt;0,IF(COUNTIF(Invoices!AM:AN,A1537)&lt;&gt;0,SUMIF(Invoices!AM:AN,A1537,Invoices!AN:AN)/COUNTIF(Invoices!AM:AN,A1537),0),"Not Available")))))))))))))))</f>
        <v>0.99</v>
      </c>
    </row>
    <row r="1538" spans="1:5" ht="13" x14ac:dyDescent="0.15">
      <c r="A1538" s="6" t="s">
        <v>2829</v>
      </c>
      <c r="C1538" s="6" t="s">
        <v>538</v>
      </c>
      <c r="D1538" s="6" t="s">
        <v>539</v>
      </c>
      <c r="E1538" t="str">
        <f>IF(COUNTIF(Invoices!K:L,A1538)&lt;&gt;0,IF(COUNTIF(Invoices!K:L,A1538)&lt;&gt;0,SUMIF(Invoices!K:L,A1538,Invoices!L:L)/COUNTIF(Invoices!K:L,A1538),0),IF(COUNTIF(Invoices!M:N,A1538)&lt;&gt;0,IF(COUNTIF(Invoices!M:N,A1538)&lt;&gt;0,SUMIF(Invoices!M:N,A1538,Invoices!N:N)/COUNTIF(Invoices!M:N,A1538),0),IF(COUNTIF(Invoices!O:P,A1538)&lt;&gt;0,IF(COUNTIF(Invoices!O:P,A1538)&lt;&gt;0,SUMIF(Invoices!O:P,A1538,Invoices!P:P)/COUNTIF(Invoices!O:P,A1538),0),IF(COUNTIF(Invoices!Q:R,A1538)&lt;&gt;0,IF(COUNTIF(Invoices!Q:R,A1538)&lt;&gt;0,SUMIF(Invoices!Q:R,A1538,Invoices!R:R)/COUNTIF(Invoices!Q:R,A1538),0),IF(COUNTIF(Invoices!S:T,A1538)&lt;&gt;0,IF(COUNTIF(Invoices!S:T,A1538)&lt;&gt;0,SUMIF(Invoices!S:T,A1538,Invoices!T:T)/COUNTIF(Invoices!S:T,A1538),0),IF(COUNTIF(Invoices!U:V,A1538)&lt;&gt;0,IF(COUNTIF(Invoices!U:V,A1538)&lt;&gt;0,SUMIF(Invoices!U:V,A1538,Invoices!V:V)/COUNTIF(Invoices!U:V,A1538),0),IF(COUNTIF(Invoices!W:X,A1538)&lt;&gt;0,IF(COUNTIF(Invoices!W:X,A1538)&lt;&gt;0,SUMIF(Invoices!W:X,A1538,Invoices!X:X)/COUNTIF(Invoices!W:X,A1538),0),IF(COUNTIF(Invoices!Y:Z,A1538)&lt;&gt;0,IF(COUNTIF(Invoices!Y:Z,A1538)&lt;&gt;0,SUMIF(Invoices!Y:Z,A1538,Invoices!Z:Z)/COUNTIF(Invoices!Y:Z,A1538),0),IF(COUNTIF(Invoices!AA:AB,A1538)&lt;&gt;0,IF(COUNTIF(Invoices!AA:AB,A1538)&lt;&gt;0,SUMIF(Invoices!AA:AB,A1538,Invoices!AB:AB)/COUNTIF(Invoices!AA:AB,A1538),0),IF(COUNTIF(Invoices!AC:AD,A1538)&lt;&gt;0,IF(COUNTIF(Invoices!AC:AD,A1538)&lt;&gt;0,SUMIF(Invoices!AC:AD,A1538,Invoices!AD:AD)/COUNTIF(Invoices!AC:AD,A1538),0),IF(COUNTIF(Invoices!AE:AF,A1538)&lt;&gt;0,IF(COUNTIF(Invoices!AE:AF,A1538)&lt;&gt;0,SUMIF(Invoices!AE:AF,A1538,Invoices!AF:AF)/COUNTIF(Invoices!AE:AF,A1538),0),IF(COUNTIF(Invoices!AG:AH,A1538)&lt;&gt;0,IF(COUNTIF(Invoices!AG:AH,A1538)&lt;&gt;0,SUMIF(Invoices!AG:AH,A1538,Invoices!AH:AH)/COUNTIF(Invoices!AG:AH,A1538),0),IF(COUNTIF(Invoices!AI:AJ,A1538)&lt;&gt;0,IF(COUNTIF(Invoices!AI:AJ,A1538)&lt;&gt;0,SUMIF(Invoices!AI:AJ,A1538,Invoices!AJ:AJ)/COUNTIF(Invoices!AI:AJ,A1538),0),IF(COUNTIF(Invoices!AK:AL,A1538)&lt;&gt;0,IF(COUNTIF(Invoices!AK:AL,A1538)&lt;&gt;0,SUMIF(Invoices!AK:AL,A1538,Invoices!AL:AL)/COUNTIF(Invoices!AK:AL,A1538),0),IF(COUNTIF(Invoices!AM:AN,A1538)&lt;&gt;0,IF(COUNTIF(Invoices!AM:AN,A1538)&lt;&gt;0,SUMIF(Invoices!AM:AN,A1538,Invoices!AN:AN)/COUNTIF(Invoices!AM:AN,A1538),0),"Not Available")))))))))))))))</f>
        <v>Not Available</v>
      </c>
    </row>
    <row r="1539" spans="1:5" ht="13" x14ac:dyDescent="0.15">
      <c r="A1539" s="6" t="s">
        <v>2830</v>
      </c>
      <c r="B1539" s="6" t="s">
        <v>731</v>
      </c>
      <c r="C1539" s="6" t="s">
        <v>732</v>
      </c>
      <c r="D1539" s="6" t="s">
        <v>731</v>
      </c>
      <c r="E1539" t="str">
        <f>IF(COUNTIF(Invoices!K:L,A1539)&lt;&gt;0,IF(COUNTIF(Invoices!K:L,A1539)&lt;&gt;0,SUMIF(Invoices!K:L,A1539,Invoices!L:L)/COUNTIF(Invoices!K:L,A1539),0),IF(COUNTIF(Invoices!M:N,A1539)&lt;&gt;0,IF(COUNTIF(Invoices!M:N,A1539)&lt;&gt;0,SUMIF(Invoices!M:N,A1539,Invoices!N:N)/COUNTIF(Invoices!M:N,A1539),0),IF(COUNTIF(Invoices!O:P,A1539)&lt;&gt;0,IF(COUNTIF(Invoices!O:P,A1539)&lt;&gt;0,SUMIF(Invoices!O:P,A1539,Invoices!P:P)/COUNTIF(Invoices!O:P,A1539),0),IF(COUNTIF(Invoices!Q:R,A1539)&lt;&gt;0,IF(COUNTIF(Invoices!Q:R,A1539)&lt;&gt;0,SUMIF(Invoices!Q:R,A1539,Invoices!R:R)/COUNTIF(Invoices!Q:R,A1539),0),IF(COUNTIF(Invoices!S:T,A1539)&lt;&gt;0,IF(COUNTIF(Invoices!S:T,A1539)&lt;&gt;0,SUMIF(Invoices!S:T,A1539,Invoices!T:T)/COUNTIF(Invoices!S:T,A1539),0),IF(COUNTIF(Invoices!U:V,A1539)&lt;&gt;0,IF(COUNTIF(Invoices!U:V,A1539)&lt;&gt;0,SUMIF(Invoices!U:V,A1539,Invoices!V:V)/COUNTIF(Invoices!U:V,A1539),0),IF(COUNTIF(Invoices!W:X,A1539)&lt;&gt;0,IF(COUNTIF(Invoices!W:X,A1539)&lt;&gt;0,SUMIF(Invoices!W:X,A1539,Invoices!X:X)/COUNTIF(Invoices!W:X,A1539),0),IF(COUNTIF(Invoices!Y:Z,A1539)&lt;&gt;0,IF(COUNTIF(Invoices!Y:Z,A1539)&lt;&gt;0,SUMIF(Invoices!Y:Z,A1539,Invoices!Z:Z)/COUNTIF(Invoices!Y:Z,A1539),0),IF(COUNTIF(Invoices!AA:AB,A1539)&lt;&gt;0,IF(COUNTIF(Invoices!AA:AB,A1539)&lt;&gt;0,SUMIF(Invoices!AA:AB,A1539,Invoices!AB:AB)/COUNTIF(Invoices!AA:AB,A1539),0),IF(COUNTIF(Invoices!AC:AD,A1539)&lt;&gt;0,IF(COUNTIF(Invoices!AC:AD,A1539)&lt;&gt;0,SUMIF(Invoices!AC:AD,A1539,Invoices!AD:AD)/COUNTIF(Invoices!AC:AD,A1539),0),IF(COUNTIF(Invoices!AE:AF,A1539)&lt;&gt;0,IF(COUNTIF(Invoices!AE:AF,A1539)&lt;&gt;0,SUMIF(Invoices!AE:AF,A1539,Invoices!AF:AF)/COUNTIF(Invoices!AE:AF,A1539),0),IF(COUNTIF(Invoices!AG:AH,A1539)&lt;&gt;0,IF(COUNTIF(Invoices!AG:AH,A1539)&lt;&gt;0,SUMIF(Invoices!AG:AH,A1539,Invoices!AH:AH)/COUNTIF(Invoices!AG:AH,A1539),0),IF(COUNTIF(Invoices!AI:AJ,A1539)&lt;&gt;0,IF(COUNTIF(Invoices!AI:AJ,A1539)&lt;&gt;0,SUMIF(Invoices!AI:AJ,A1539,Invoices!AJ:AJ)/COUNTIF(Invoices!AI:AJ,A1539),0),IF(COUNTIF(Invoices!AK:AL,A1539)&lt;&gt;0,IF(COUNTIF(Invoices!AK:AL,A1539)&lt;&gt;0,SUMIF(Invoices!AK:AL,A1539,Invoices!AL:AL)/COUNTIF(Invoices!AK:AL,A1539),0),IF(COUNTIF(Invoices!AM:AN,A1539)&lt;&gt;0,IF(COUNTIF(Invoices!AM:AN,A1539)&lt;&gt;0,SUMIF(Invoices!AM:AN,A1539,Invoices!AN:AN)/COUNTIF(Invoices!AM:AN,A1539),0),"Not Available")))))))))))))))</f>
        <v>Not Available</v>
      </c>
    </row>
    <row r="1540" spans="1:5" ht="13" x14ac:dyDescent="0.15">
      <c r="A1540" s="6" t="s">
        <v>2831</v>
      </c>
      <c r="B1540" s="6" t="s">
        <v>1219</v>
      </c>
      <c r="C1540" s="6" t="s">
        <v>1220</v>
      </c>
      <c r="D1540" s="6" t="s">
        <v>562</v>
      </c>
      <c r="E1540" t="str">
        <f>IF(COUNTIF(Invoices!K:L,A1540)&lt;&gt;0,IF(COUNTIF(Invoices!K:L,A1540)&lt;&gt;0,SUMIF(Invoices!K:L,A1540,Invoices!L:L)/COUNTIF(Invoices!K:L,A1540),0),IF(COUNTIF(Invoices!M:N,A1540)&lt;&gt;0,IF(COUNTIF(Invoices!M:N,A1540)&lt;&gt;0,SUMIF(Invoices!M:N,A1540,Invoices!N:N)/COUNTIF(Invoices!M:N,A1540),0),IF(COUNTIF(Invoices!O:P,A1540)&lt;&gt;0,IF(COUNTIF(Invoices!O:P,A1540)&lt;&gt;0,SUMIF(Invoices!O:P,A1540,Invoices!P:P)/COUNTIF(Invoices!O:P,A1540),0),IF(COUNTIF(Invoices!Q:R,A1540)&lt;&gt;0,IF(COUNTIF(Invoices!Q:R,A1540)&lt;&gt;0,SUMIF(Invoices!Q:R,A1540,Invoices!R:R)/COUNTIF(Invoices!Q:R,A1540),0),IF(COUNTIF(Invoices!S:T,A1540)&lt;&gt;0,IF(COUNTIF(Invoices!S:T,A1540)&lt;&gt;0,SUMIF(Invoices!S:T,A1540,Invoices!T:T)/COUNTIF(Invoices!S:T,A1540),0),IF(COUNTIF(Invoices!U:V,A1540)&lt;&gt;0,IF(COUNTIF(Invoices!U:V,A1540)&lt;&gt;0,SUMIF(Invoices!U:V,A1540,Invoices!V:V)/COUNTIF(Invoices!U:V,A1540),0),IF(COUNTIF(Invoices!W:X,A1540)&lt;&gt;0,IF(COUNTIF(Invoices!W:X,A1540)&lt;&gt;0,SUMIF(Invoices!W:X,A1540,Invoices!X:X)/COUNTIF(Invoices!W:X,A1540),0),IF(COUNTIF(Invoices!Y:Z,A1540)&lt;&gt;0,IF(COUNTIF(Invoices!Y:Z,A1540)&lt;&gt;0,SUMIF(Invoices!Y:Z,A1540,Invoices!Z:Z)/COUNTIF(Invoices!Y:Z,A1540),0),IF(COUNTIF(Invoices!AA:AB,A1540)&lt;&gt;0,IF(COUNTIF(Invoices!AA:AB,A1540)&lt;&gt;0,SUMIF(Invoices!AA:AB,A1540,Invoices!AB:AB)/COUNTIF(Invoices!AA:AB,A1540),0),IF(COUNTIF(Invoices!AC:AD,A1540)&lt;&gt;0,IF(COUNTIF(Invoices!AC:AD,A1540)&lt;&gt;0,SUMIF(Invoices!AC:AD,A1540,Invoices!AD:AD)/COUNTIF(Invoices!AC:AD,A1540),0),IF(COUNTIF(Invoices!AE:AF,A1540)&lt;&gt;0,IF(COUNTIF(Invoices!AE:AF,A1540)&lt;&gt;0,SUMIF(Invoices!AE:AF,A1540,Invoices!AF:AF)/COUNTIF(Invoices!AE:AF,A1540),0),IF(COUNTIF(Invoices!AG:AH,A1540)&lt;&gt;0,IF(COUNTIF(Invoices!AG:AH,A1540)&lt;&gt;0,SUMIF(Invoices!AG:AH,A1540,Invoices!AH:AH)/COUNTIF(Invoices!AG:AH,A1540),0),IF(COUNTIF(Invoices!AI:AJ,A1540)&lt;&gt;0,IF(COUNTIF(Invoices!AI:AJ,A1540)&lt;&gt;0,SUMIF(Invoices!AI:AJ,A1540,Invoices!AJ:AJ)/COUNTIF(Invoices!AI:AJ,A1540),0),IF(COUNTIF(Invoices!AK:AL,A1540)&lt;&gt;0,IF(COUNTIF(Invoices!AK:AL,A1540)&lt;&gt;0,SUMIF(Invoices!AK:AL,A1540,Invoices!AL:AL)/COUNTIF(Invoices!AK:AL,A1540),0),IF(COUNTIF(Invoices!AM:AN,A1540)&lt;&gt;0,IF(COUNTIF(Invoices!AM:AN,A1540)&lt;&gt;0,SUMIF(Invoices!AM:AN,A1540,Invoices!AN:AN)/COUNTIF(Invoices!AM:AN,A1540),0),"Not Available")))))))))))))))</f>
        <v>Not Available</v>
      </c>
    </row>
    <row r="1541" spans="1:5" ht="13" x14ac:dyDescent="0.15">
      <c r="A1541" s="6" t="s">
        <v>2832</v>
      </c>
      <c r="B1541" s="6" t="s">
        <v>2833</v>
      </c>
      <c r="C1541" s="6" t="s">
        <v>848</v>
      </c>
      <c r="D1541" s="6" t="s">
        <v>744</v>
      </c>
      <c r="E1541">
        <f ca="1">IF(COUNTIF(Invoices!K:L,A1541)&lt;&gt;0,IF(COUNTIF(Invoices!K:L,A1541)&lt;&gt;0,SUMIF(Invoices!K:L,A1541,Invoices!L:L)/COUNTIF(Invoices!K:L,A1541),0),IF(COUNTIF(Invoices!M:N,A1541)&lt;&gt;0,IF(COUNTIF(Invoices!M:N,A1541)&lt;&gt;0,SUMIF(Invoices!M:N,A1541,Invoices!N:N)/COUNTIF(Invoices!M:N,A1541),0),IF(COUNTIF(Invoices!O:P,A1541)&lt;&gt;0,IF(COUNTIF(Invoices!O:P,A1541)&lt;&gt;0,SUMIF(Invoices!O:P,A1541,Invoices!P:P)/COUNTIF(Invoices!O:P,A1541),0),IF(COUNTIF(Invoices!Q:R,A1541)&lt;&gt;0,IF(COUNTIF(Invoices!Q:R,A1541)&lt;&gt;0,SUMIF(Invoices!Q:R,A1541,Invoices!R:R)/COUNTIF(Invoices!Q:R,A1541),0),IF(COUNTIF(Invoices!S:T,A1541)&lt;&gt;0,IF(COUNTIF(Invoices!S:T,A1541)&lt;&gt;0,SUMIF(Invoices!S:T,A1541,Invoices!T:T)/COUNTIF(Invoices!S:T,A1541),0),IF(COUNTIF(Invoices!U:V,A1541)&lt;&gt;0,IF(COUNTIF(Invoices!U:V,A1541)&lt;&gt;0,SUMIF(Invoices!U:V,A1541,Invoices!V:V)/COUNTIF(Invoices!U:V,A1541),0),IF(COUNTIF(Invoices!W:X,A1541)&lt;&gt;0,IF(COUNTIF(Invoices!W:X,A1541)&lt;&gt;0,SUMIF(Invoices!W:X,A1541,Invoices!X:X)/COUNTIF(Invoices!W:X,A1541),0),IF(COUNTIF(Invoices!Y:Z,A1541)&lt;&gt;0,IF(COUNTIF(Invoices!Y:Z,A1541)&lt;&gt;0,SUMIF(Invoices!Y:Z,A1541,Invoices!Z:Z)/COUNTIF(Invoices!Y:Z,A1541),0),IF(COUNTIF(Invoices!AA:AB,A1541)&lt;&gt;0,IF(COUNTIF(Invoices!AA:AB,A1541)&lt;&gt;0,SUMIF(Invoices!AA:AB,A1541,Invoices!AB:AB)/COUNTIF(Invoices!AA:AB,A1541),0),IF(COUNTIF(Invoices!AC:AD,A1541)&lt;&gt;0,IF(COUNTIF(Invoices!AC:AD,A1541)&lt;&gt;0,SUMIF(Invoices!AC:AD,A1541,Invoices!AD:AD)/COUNTIF(Invoices!AC:AD,A1541),0),IF(COUNTIF(Invoices!AE:AF,A1541)&lt;&gt;0,IF(COUNTIF(Invoices!AE:AF,A1541)&lt;&gt;0,SUMIF(Invoices!AE:AF,A1541,Invoices!AF:AF)/COUNTIF(Invoices!AE:AF,A1541),0),IF(COUNTIF(Invoices!AG:AH,A1541)&lt;&gt;0,IF(COUNTIF(Invoices!AG:AH,A1541)&lt;&gt;0,SUMIF(Invoices!AG:AH,A1541,Invoices!AH:AH)/COUNTIF(Invoices!AG:AH,A1541),0),IF(COUNTIF(Invoices!AI:AJ,A1541)&lt;&gt;0,IF(COUNTIF(Invoices!AI:AJ,A1541)&lt;&gt;0,SUMIF(Invoices!AI:AJ,A1541,Invoices!AJ:AJ)/COUNTIF(Invoices!AI:AJ,A1541),0),IF(COUNTIF(Invoices!AK:AL,A1541)&lt;&gt;0,IF(COUNTIF(Invoices!AK:AL,A1541)&lt;&gt;0,SUMIF(Invoices!AK:AL,A1541,Invoices!AL:AL)/COUNTIF(Invoices!AK:AL,A1541),0),IF(COUNTIF(Invoices!AM:AN,A1541)&lt;&gt;0,IF(COUNTIF(Invoices!AM:AN,A1541)&lt;&gt;0,SUMIF(Invoices!AM:AN,A1541,Invoices!AN:AN)/COUNTIF(Invoices!AM:AN,A1541),0),"Not Available")))))))))))))))</f>
        <v>0.99</v>
      </c>
    </row>
    <row r="1542" spans="1:5" ht="13" x14ac:dyDescent="0.15">
      <c r="A1542" s="6" t="s">
        <v>2834</v>
      </c>
      <c r="B1542" s="6" t="s">
        <v>2835</v>
      </c>
      <c r="C1542" s="6" t="s">
        <v>599</v>
      </c>
      <c r="D1542" s="6" t="s">
        <v>600</v>
      </c>
      <c r="E1542" t="str">
        <f>IF(COUNTIF(Invoices!K:L,A1542)&lt;&gt;0,IF(COUNTIF(Invoices!K:L,A1542)&lt;&gt;0,SUMIF(Invoices!K:L,A1542,Invoices!L:L)/COUNTIF(Invoices!K:L,A1542),0),IF(COUNTIF(Invoices!M:N,A1542)&lt;&gt;0,IF(COUNTIF(Invoices!M:N,A1542)&lt;&gt;0,SUMIF(Invoices!M:N,A1542,Invoices!N:N)/COUNTIF(Invoices!M:N,A1542),0),IF(COUNTIF(Invoices!O:P,A1542)&lt;&gt;0,IF(COUNTIF(Invoices!O:P,A1542)&lt;&gt;0,SUMIF(Invoices!O:P,A1542,Invoices!P:P)/COUNTIF(Invoices!O:P,A1542),0),IF(COUNTIF(Invoices!Q:R,A1542)&lt;&gt;0,IF(COUNTIF(Invoices!Q:R,A1542)&lt;&gt;0,SUMIF(Invoices!Q:R,A1542,Invoices!R:R)/COUNTIF(Invoices!Q:R,A1542),0),IF(COUNTIF(Invoices!S:T,A1542)&lt;&gt;0,IF(COUNTIF(Invoices!S:T,A1542)&lt;&gt;0,SUMIF(Invoices!S:T,A1542,Invoices!T:T)/COUNTIF(Invoices!S:T,A1542),0),IF(COUNTIF(Invoices!U:V,A1542)&lt;&gt;0,IF(COUNTIF(Invoices!U:V,A1542)&lt;&gt;0,SUMIF(Invoices!U:V,A1542,Invoices!V:V)/COUNTIF(Invoices!U:V,A1542),0),IF(COUNTIF(Invoices!W:X,A1542)&lt;&gt;0,IF(COUNTIF(Invoices!W:X,A1542)&lt;&gt;0,SUMIF(Invoices!W:X,A1542,Invoices!X:X)/COUNTIF(Invoices!W:X,A1542),0),IF(COUNTIF(Invoices!Y:Z,A1542)&lt;&gt;0,IF(COUNTIF(Invoices!Y:Z,A1542)&lt;&gt;0,SUMIF(Invoices!Y:Z,A1542,Invoices!Z:Z)/COUNTIF(Invoices!Y:Z,A1542),0),IF(COUNTIF(Invoices!AA:AB,A1542)&lt;&gt;0,IF(COUNTIF(Invoices!AA:AB,A1542)&lt;&gt;0,SUMIF(Invoices!AA:AB,A1542,Invoices!AB:AB)/COUNTIF(Invoices!AA:AB,A1542),0),IF(COUNTIF(Invoices!AC:AD,A1542)&lt;&gt;0,IF(COUNTIF(Invoices!AC:AD,A1542)&lt;&gt;0,SUMIF(Invoices!AC:AD,A1542,Invoices!AD:AD)/COUNTIF(Invoices!AC:AD,A1542),0),IF(COUNTIF(Invoices!AE:AF,A1542)&lt;&gt;0,IF(COUNTIF(Invoices!AE:AF,A1542)&lt;&gt;0,SUMIF(Invoices!AE:AF,A1542,Invoices!AF:AF)/COUNTIF(Invoices!AE:AF,A1542),0),IF(COUNTIF(Invoices!AG:AH,A1542)&lt;&gt;0,IF(COUNTIF(Invoices!AG:AH,A1542)&lt;&gt;0,SUMIF(Invoices!AG:AH,A1542,Invoices!AH:AH)/COUNTIF(Invoices!AG:AH,A1542),0),IF(COUNTIF(Invoices!AI:AJ,A1542)&lt;&gt;0,IF(COUNTIF(Invoices!AI:AJ,A1542)&lt;&gt;0,SUMIF(Invoices!AI:AJ,A1542,Invoices!AJ:AJ)/COUNTIF(Invoices!AI:AJ,A1542),0),IF(COUNTIF(Invoices!AK:AL,A1542)&lt;&gt;0,IF(COUNTIF(Invoices!AK:AL,A1542)&lt;&gt;0,SUMIF(Invoices!AK:AL,A1542,Invoices!AL:AL)/COUNTIF(Invoices!AK:AL,A1542),0),IF(COUNTIF(Invoices!AM:AN,A1542)&lt;&gt;0,IF(COUNTIF(Invoices!AM:AN,A1542)&lt;&gt;0,SUMIF(Invoices!AM:AN,A1542,Invoices!AN:AN)/COUNTIF(Invoices!AM:AN,A1542),0),"Not Available")))))))))))))))</f>
        <v>Not Available</v>
      </c>
    </row>
    <row r="1543" spans="1:5" ht="13" x14ac:dyDescent="0.15">
      <c r="A1543" s="6" t="s">
        <v>2836</v>
      </c>
      <c r="B1543" s="6" t="s">
        <v>2837</v>
      </c>
      <c r="C1543" s="6" t="s">
        <v>1136</v>
      </c>
      <c r="D1543" s="6" t="s">
        <v>681</v>
      </c>
      <c r="E1543">
        <f ca="1">IF(COUNTIF(Invoices!K:L,A1543)&lt;&gt;0,IF(COUNTIF(Invoices!K:L,A1543)&lt;&gt;0,SUMIF(Invoices!K:L,A1543,Invoices!L:L)/COUNTIF(Invoices!K:L,A1543),0),IF(COUNTIF(Invoices!M:N,A1543)&lt;&gt;0,IF(COUNTIF(Invoices!M:N,A1543)&lt;&gt;0,SUMIF(Invoices!M:N,A1543,Invoices!N:N)/COUNTIF(Invoices!M:N,A1543),0),IF(COUNTIF(Invoices!O:P,A1543)&lt;&gt;0,IF(COUNTIF(Invoices!O:P,A1543)&lt;&gt;0,SUMIF(Invoices!O:P,A1543,Invoices!P:P)/COUNTIF(Invoices!O:P,A1543),0),IF(COUNTIF(Invoices!Q:R,A1543)&lt;&gt;0,IF(COUNTIF(Invoices!Q:R,A1543)&lt;&gt;0,SUMIF(Invoices!Q:R,A1543,Invoices!R:R)/COUNTIF(Invoices!Q:R,A1543),0),IF(COUNTIF(Invoices!S:T,A1543)&lt;&gt;0,IF(COUNTIF(Invoices!S:T,A1543)&lt;&gt;0,SUMIF(Invoices!S:T,A1543,Invoices!T:T)/COUNTIF(Invoices!S:T,A1543),0),IF(COUNTIF(Invoices!U:V,A1543)&lt;&gt;0,IF(COUNTIF(Invoices!U:V,A1543)&lt;&gt;0,SUMIF(Invoices!U:V,A1543,Invoices!V:V)/COUNTIF(Invoices!U:V,A1543),0),IF(COUNTIF(Invoices!W:X,A1543)&lt;&gt;0,IF(COUNTIF(Invoices!W:X,A1543)&lt;&gt;0,SUMIF(Invoices!W:X,A1543,Invoices!X:X)/COUNTIF(Invoices!W:X,A1543),0),IF(COUNTIF(Invoices!Y:Z,A1543)&lt;&gt;0,IF(COUNTIF(Invoices!Y:Z,A1543)&lt;&gt;0,SUMIF(Invoices!Y:Z,A1543,Invoices!Z:Z)/COUNTIF(Invoices!Y:Z,A1543),0),IF(COUNTIF(Invoices!AA:AB,A1543)&lt;&gt;0,IF(COUNTIF(Invoices!AA:AB,A1543)&lt;&gt;0,SUMIF(Invoices!AA:AB,A1543,Invoices!AB:AB)/COUNTIF(Invoices!AA:AB,A1543),0),IF(COUNTIF(Invoices!AC:AD,A1543)&lt;&gt;0,IF(COUNTIF(Invoices!AC:AD,A1543)&lt;&gt;0,SUMIF(Invoices!AC:AD,A1543,Invoices!AD:AD)/COUNTIF(Invoices!AC:AD,A1543),0),IF(COUNTIF(Invoices!AE:AF,A1543)&lt;&gt;0,IF(COUNTIF(Invoices!AE:AF,A1543)&lt;&gt;0,SUMIF(Invoices!AE:AF,A1543,Invoices!AF:AF)/COUNTIF(Invoices!AE:AF,A1543),0),IF(COUNTIF(Invoices!AG:AH,A1543)&lt;&gt;0,IF(COUNTIF(Invoices!AG:AH,A1543)&lt;&gt;0,SUMIF(Invoices!AG:AH,A1543,Invoices!AH:AH)/COUNTIF(Invoices!AG:AH,A1543),0),IF(COUNTIF(Invoices!AI:AJ,A1543)&lt;&gt;0,IF(COUNTIF(Invoices!AI:AJ,A1543)&lt;&gt;0,SUMIF(Invoices!AI:AJ,A1543,Invoices!AJ:AJ)/COUNTIF(Invoices!AI:AJ,A1543),0),IF(COUNTIF(Invoices!AK:AL,A1543)&lt;&gt;0,IF(COUNTIF(Invoices!AK:AL,A1543)&lt;&gt;0,SUMIF(Invoices!AK:AL,A1543,Invoices!AL:AL)/COUNTIF(Invoices!AK:AL,A1543),0),IF(COUNTIF(Invoices!AM:AN,A1543)&lt;&gt;0,IF(COUNTIF(Invoices!AM:AN,A1543)&lt;&gt;0,SUMIF(Invoices!AM:AN,A1543,Invoices!AN:AN)/COUNTIF(Invoices!AM:AN,A1543),0),"Not Available")))))))))))))))</f>
        <v>0.99</v>
      </c>
    </row>
    <row r="1544" spans="1:5" ht="13" x14ac:dyDescent="0.15">
      <c r="A1544" s="6" t="s">
        <v>2838</v>
      </c>
      <c r="B1544" s="6" t="s">
        <v>555</v>
      </c>
      <c r="C1544" s="6" t="s">
        <v>554</v>
      </c>
      <c r="D1544" s="6" t="s">
        <v>555</v>
      </c>
      <c r="E1544">
        <f ca="1">IF(COUNTIF(Invoices!K:L,A1544)&lt;&gt;0,IF(COUNTIF(Invoices!K:L,A1544)&lt;&gt;0,SUMIF(Invoices!K:L,A1544,Invoices!L:L)/COUNTIF(Invoices!K:L,A1544),0),IF(COUNTIF(Invoices!M:N,A1544)&lt;&gt;0,IF(COUNTIF(Invoices!M:N,A1544)&lt;&gt;0,SUMIF(Invoices!M:N,A1544,Invoices!N:N)/COUNTIF(Invoices!M:N,A1544),0),IF(COUNTIF(Invoices!O:P,A1544)&lt;&gt;0,IF(COUNTIF(Invoices!O:P,A1544)&lt;&gt;0,SUMIF(Invoices!O:P,A1544,Invoices!P:P)/COUNTIF(Invoices!O:P,A1544),0),IF(COUNTIF(Invoices!Q:R,A1544)&lt;&gt;0,IF(COUNTIF(Invoices!Q:R,A1544)&lt;&gt;0,SUMIF(Invoices!Q:R,A1544,Invoices!R:R)/COUNTIF(Invoices!Q:R,A1544),0),IF(COUNTIF(Invoices!S:T,A1544)&lt;&gt;0,IF(COUNTIF(Invoices!S:T,A1544)&lt;&gt;0,SUMIF(Invoices!S:T,A1544,Invoices!T:T)/COUNTIF(Invoices!S:T,A1544),0),IF(COUNTIF(Invoices!U:V,A1544)&lt;&gt;0,IF(COUNTIF(Invoices!U:V,A1544)&lt;&gt;0,SUMIF(Invoices!U:V,A1544,Invoices!V:V)/COUNTIF(Invoices!U:V,A1544),0),IF(COUNTIF(Invoices!W:X,A1544)&lt;&gt;0,IF(COUNTIF(Invoices!W:X,A1544)&lt;&gt;0,SUMIF(Invoices!W:X,A1544,Invoices!X:X)/COUNTIF(Invoices!W:X,A1544),0),IF(COUNTIF(Invoices!Y:Z,A1544)&lt;&gt;0,IF(COUNTIF(Invoices!Y:Z,A1544)&lt;&gt;0,SUMIF(Invoices!Y:Z,A1544,Invoices!Z:Z)/COUNTIF(Invoices!Y:Z,A1544),0),IF(COUNTIF(Invoices!AA:AB,A1544)&lt;&gt;0,IF(COUNTIF(Invoices!AA:AB,A1544)&lt;&gt;0,SUMIF(Invoices!AA:AB,A1544,Invoices!AB:AB)/COUNTIF(Invoices!AA:AB,A1544),0),IF(COUNTIF(Invoices!AC:AD,A1544)&lt;&gt;0,IF(COUNTIF(Invoices!AC:AD,A1544)&lt;&gt;0,SUMIF(Invoices!AC:AD,A1544,Invoices!AD:AD)/COUNTIF(Invoices!AC:AD,A1544),0),IF(COUNTIF(Invoices!AE:AF,A1544)&lt;&gt;0,IF(COUNTIF(Invoices!AE:AF,A1544)&lt;&gt;0,SUMIF(Invoices!AE:AF,A1544,Invoices!AF:AF)/COUNTIF(Invoices!AE:AF,A1544),0),IF(COUNTIF(Invoices!AG:AH,A1544)&lt;&gt;0,IF(COUNTIF(Invoices!AG:AH,A1544)&lt;&gt;0,SUMIF(Invoices!AG:AH,A1544,Invoices!AH:AH)/COUNTIF(Invoices!AG:AH,A1544),0),IF(COUNTIF(Invoices!AI:AJ,A1544)&lt;&gt;0,IF(COUNTIF(Invoices!AI:AJ,A1544)&lt;&gt;0,SUMIF(Invoices!AI:AJ,A1544,Invoices!AJ:AJ)/COUNTIF(Invoices!AI:AJ,A1544),0),IF(COUNTIF(Invoices!AK:AL,A1544)&lt;&gt;0,IF(COUNTIF(Invoices!AK:AL,A1544)&lt;&gt;0,SUMIF(Invoices!AK:AL,A1544,Invoices!AL:AL)/COUNTIF(Invoices!AK:AL,A1544),0),IF(COUNTIF(Invoices!AM:AN,A1544)&lt;&gt;0,IF(COUNTIF(Invoices!AM:AN,A1544)&lt;&gt;0,SUMIF(Invoices!AM:AN,A1544,Invoices!AN:AN)/COUNTIF(Invoices!AM:AN,A1544),0),"Not Available")))))))))))))))</f>
        <v>0.99</v>
      </c>
    </row>
    <row r="1545" spans="1:5" ht="13" x14ac:dyDescent="0.15">
      <c r="A1545" s="6" t="s">
        <v>2839</v>
      </c>
      <c r="B1545" s="6" t="s">
        <v>2840</v>
      </c>
      <c r="C1545" s="6" t="s">
        <v>2841</v>
      </c>
      <c r="D1545" s="6" t="s">
        <v>2842</v>
      </c>
      <c r="E1545" t="str">
        <f>IF(COUNTIF(Invoices!K:L,A1545)&lt;&gt;0,IF(COUNTIF(Invoices!K:L,A1545)&lt;&gt;0,SUMIF(Invoices!K:L,A1545,Invoices!L:L)/COUNTIF(Invoices!K:L,A1545),0),IF(COUNTIF(Invoices!M:N,A1545)&lt;&gt;0,IF(COUNTIF(Invoices!M:N,A1545)&lt;&gt;0,SUMIF(Invoices!M:N,A1545,Invoices!N:N)/COUNTIF(Invoices!M:N,A1545),0),IF(COUNTIF(Invoices!O:P,A1545)&lt;&gt;0,IF(COUNTIF(Invoices!O:P,A1545)&lt;&gt;0,SUMIF(Invoices!O:P,A1545,Invoices!P:P)/COUNTIF(Invoices!O:P,A1545),0),IF(COUNTIF(Invoices!Q:R,A1545)&lt;&gt;0,IF(COUNTIF(Invoices!Q:R,A1545)&lt;&gt;0,SUMIF(Invoices!Q:R,A1545,Invoices!R:R)/COUNTIF(Invoices!Q:R,A1545),0),IF(COUNTIF(Invoices!S:T,A1545)&lt;&gt;0,IF(COUNTIF(Invoices!S:T,A1545)&lt;&gt;0,SUMIF(Invoices!S:T,A1545,Invoices!T:T)/COUNTIF(Invoices!S:T,A1545),0),IF(COUNTIF(Invoices!U:V,A1545)&lt;&gt;0,IF(COUNTIF(Invoices!U:V,A1545)&lt;&gt;0,SUMIF(Invoices!U:V,A1545,Invoices!V:V)/COUNTIF(Invoices!U:V,A1545),0),IF(COUNTIF(Invoices!W:X,A1545)&lt;&gt;0,IF(COUNTIF(Invoices!W:X,A1545)&lt;&gt;0,SUMIF(Invoices!W:X,A1545,Invoices!X:X)/COUNTIF(Invoices!W:X,A1545),0),IF(COUNTIF(Invoices!Y:Z,A1545)&lt;&gt;0,IF(COUNTIF(Invoices!Y:Z,A1545)&lt;&gt;0,SUMIF(Invoices!Y:Z,A1545,Invoices!Z:Z)/COUNTIF(Invoices!Y:Z,A1545),0),IF(COUNTIF(Invoices!AA:AB,A1545)&lt;&gt;0,IF(COUNTIF(Invoices!AA:AB,A1545)&lt;&gt;0,SUMIF(Invoices!AA:AB,A1545,Invoices!AB:AB)/COUNTIF(Invoices!AA:AB,A1545),0),IF(COUNTIF(Invoices!AC:AD,A1545)&lt;&gt;0,IF(COUNTIF(Invoices!AC:AD,A1545)&lt;&gt;0,SUMIF(Invoices!AC:AD,A1545,Invoices!AD:AD)/COUNTIF(Invoices!AC:AD,A1545),0),IF(COUNTIF(Invoices!AE:AF,A1545)&lt;&gt;0,IF(COUNTIF(Invoices!AE:AF,A1545)&lt;&gt;0,SUMIF(Invoices!AE:AF,A1545,Invoices!AF:AF)/COUNTIF(Invoices!AE:AF,A1545),0),IF(COUNTIF(Invoices!AG:AH,A1545)&lt;&gt;0,IF(COUNTIF(Invoices!AG:AH,A1545)&lt;&gt;0,SUMIF(Invoices!AG:AH,A1545,Invoices!AH:AH)/COUNTIF(Invoices!AG:AH,A1545),0),IF(COUNTIF(Invoices!AI:AJ,A1545)&lt;&gt;0,IF(COUNTIF(Invoices!AI:AJ,A1545)&lt;&gt;0,SUMIF(Invoices!AI:AJ,A1545,Invoices!AJ:AJ)/COUNTIF(Invoices!AI:AJ,A1545),0),IF(COUNTIF(Invoices!AK:AL,A1545)&lt;&gt;0,IF(COUNTIF(Invoices!AK:AL,A1545)&lt;&gt;0,SUMIF(Invoices!AK:AL,A1545,Invoices!AL:AL)/COUNTIF(Invoices!AK:AL,A1545),0),IF(COUNTIF(Invoices!AM:AN,A1545)&lt;&gt;0,IF(COUNTIF(Invoices!AM:AN,A1545)&lt;&gt;0,SUMIF(Invoices!AM:AN,A1545,Invoices!AN:AN)/COUNTIF(Invoices!AM:AN,A1545),0),"Not Available")))))))))))))))</f>
        <v>Not Available</v>
      </c>
    </row>
    <row r="1546" spans="1:5" ht="13" x14ac:dyDescent="0.15">
      <c r="A1546" s="6" t="s">
        <v>2843</v>
      </c>
      <c r="B1546" s="6" t="s">
        <v>2844</v>
      </c>
      <c r="C1546" s="6" t="s">
        <v>1150</v>
      </c>
      <c r="D1546" s="6" t="s">
        <v>1151</v>
      </c>
      <c r="E1546" t="str">
        <f>IF(COUNTIF(Invoices!K:L,A1546)&lt;&gt;0,IF(COUNTIF(Invoices!K:L,A1546)&lt;&gt;0,SUMIF(Invoices!K:L,A1546,Invoices!L:L)/COUNTIF(Invoices!K:L,A1546),0),IF(COUNTIF(Invoices!M:N,A1546)&lt;&gt;0,IF(COUNTIF(Invoices!M:N,A1546)&lt;&gt;0,SUMIF(Invoices!M:N,A1546,Invoices!N:N)/COUNTIF(Invoices!M:N,A1546),0),IF(COUNTIF(Invoices!O:P,A1546)&lt;&gt;0,IF(COUNTIF(Invoices!O:P,A1546)&lt;&gt;0,SUMIF(Invoices!O:P,A1546,Invoices!P:P)/COUNTIF(Invoices!O:P,A1546),0),IF(COUNTIF(Invoices!Q:R,A1546)&lt;&gt;0,IF(COUNTIF(Invoices!Q:R,A1546)&lt;&gt;0,SUMIF(Invoices!Q:R,A1546,Invoices!R:R)/COUNTIF(Invoices!Q:R,A1546),0),IF(COUNTIF(Invoices!S:T,A1546)&lt;&gt;0,IF(COUNTIF(Invoices!S:T,A1546)&lt;&gt;0,SUMIF(Invoices!S:T,A1546,Invoices!T:T)/COUNTIF(Invoices!S:T,A1546),0),IF(COUNTIF(Invoices!U:V,A1546)&lt;&gt;0,IF(COUNTIF(Invoices!U:V,A1546)&lt;&gt;0,SUMIF(Invoices!U:V,A1546,Invoices!V:V)/COUNTIF(Invoices!U:V,A1546),0),IF(COUNTIF(Invoices!W:X,A1546)&lt;&gt;0,IF(COUNTIF(Invoices!W:X,A1546)&lt;&gt;0,SUMIF(Invoices!W:X,A1546,Invoices!X:X)/COUNTIF(Invoices!W:X,A1546),0),IF(COUNTIF(Invoices!Y:Z,A1546)&lt;&gt;0,IF(COUNTIF(Invoices!Y:Z,A1546)&lt;&gt;0,SUMIF(Invoices!Y:Z,A1546,Invoices!Z:Z)/COUNTIF(Invoices!Y:Z,A1546),0),IF(COUNTIF(Invoices!AA:AB,A1546)&lt;&gt;0,IF(COUNTIF(Invoices!AA:AB,A1546)&lt;&gt;0,SUMIF(Invoices!AA:AB,A1546,Invoices!AB:AB)/COUNTIF(Invoices!AA:AB,A1546),0),IF(COUNTIF(Invoices!AC:AD,A1546)&lt;&gt;0,IF(COUNTIF(Invoices!AC:AD,A1546)&lt;&gt;0,SUMIF(Invoices!AC:AD,A1546,Invoices!AD:AD)/COUNTIF(Invoices!AC:AD,A1546),0),IF(COUNTIF(Invoices!AE:AF,A1546)&lt;&gt;0,IF(COUNTIF(Invoices!AE:AF,A1546)&lt;&gt;0,SUMIF(Invoices!AE:AF,A1546,Invoices!AF:AF)/COUNTIF(Invoices!AE:AF,A1546),0),IF(COUNTIF(Invoices!AG:AH,A1546)&lt;&gt;0,IF(COUNTIF(Invoices!AG:AH,A1546)&lt;&gt;0,SUMIF(Invoices!AG:AH,A1546,Invoices!AH:AH)/COUNTIF(Invoices!AG:AH,A1546),0),IF(COUNTIF(Invoices!AI:AJ,A1546)&lt;&gt;0,IF(COUNTIF(Invoices!AI:AJ,A1546)&lt;&gt;0,SUMIF(Invoices!AI:AJ,A1546,Invoices!AJ:AJ)/COUNTIF(Invoices!AI:AJ,A1546),0),IF(COUNTIF(Invoices!AK:AL,A1546)&lt;&gt;0,IF(COUNTIF(Invoices!AK:AL,A1546)&lt;&gt;0,SUMIF(Invoices!AK:AL,A1546,Invoices!AL:AL)/COUNTIF(Invoices!AK:AL,A1546),0),IF(COUNTIF(Invoices!AM:AN,A1546)&lt;&gt;0,IF(COUNTIF(Invoices!AM:AN,A1546)&lt;&gt;0,SUMIF(Invoices!AM:AN,A1546,Invoices!AN:AN)/COUNTIF(Invoices!AM:AN,A1546),0),"Not Available")))))))))))))))</f>
        <v>Not Available</v>
      </c>
    </row>
    <row r="1547" spans="1:5" ht="13" x14ac:dyDescent="0.15">
      <c r="A1547" s="6" t="s">
        <v>2845</v>
      </c>
      <c r="B1547" s="6" t="s">
        <v>2846</v>
      </c>
      <c r="C1547" s="6" t="s">
        <v>1633</v>
      </c>
      <c r="D1547" s="6" t="s">
        <v>1634</v>
      </c>
      <c r="E1547">
        <f ca="1">IF(COUNTIF(Invoices!K:L,A1547)&lt;&gt;0,IF(COUNTIF(Invoices!K:L,A1547)&lt;&gt;0,SUMIF(Invoices!K:L,A1547,Invoices!L:L)/COUNTIF(Invoices!K:L,A1547),0),IF(COUNTIF(Invoices!M:N,A1547)&lt;&gt;0,IF(COUNTIF(Invoices!M:N,A1547)&lt;&gt;0,SUMIF(Invoices!M:N,A1547,Invoices!N:N)/COUNTIF(Invoices!M:N,A1547),0),IF(COUNTIF(Invoices!O:P,A1547)&lt;&gt;0,IF(COUNTIF(Invoices!O:P,A1547)&lt;&gt;0,SUMIF(Invoices!O:P,A1547,Invoices!P:P)/COUNTIF(Invoices!O:P,A1547),0),IF(COUNTIF(Invoices!Q:R,A1547)&lt;&gt;0,IF(COUNTIF(Invoices!Q:R,A1547)&lt;&gt;0,SUMIF(Invoices!Q:R,A1547,Invoices!R:R)/COUNTIF(Invoices!Q:R,A1547),0),IF(COUNTIF(Invoices!S:T,A1547)&lt;&gt;0,IF(COUNTIF(Invoices!S:T,A1547)&lt;&gt;0,SUMIF(Invoices!S:T,A1547,Invoices!T:T)/COUNTIF(Invoices!S:T,A1547),0),IF(COUNTIF(Invoices!U:V,A1547)&lt;&gt;0,IF(COUNTIF(Invoices!U:V,A1547)&lt;&gt;0,SUMIF(Invoices!U:V,A1547,Invoices!V:V)/COUNTIF(Invoices!U:V,A1547),0),IF(COUNTIF(Invoices!W:X,A1547)&lt;&gt;0,IF(COUNTIF(Invoices!W:X,A1547)&lt;&gt;0,SUMIF(Invoices!W:X,A1547,Invoices!X:X)/COUNTIF(Invoices!W:X,A1547),0),IF(COUNTIF(Invoices!Y:Z,A1547)&lt;&gt;0,IF(COUNTIF(Invoices!Y:Z,A1547)&lt;&gt;0,SUMIF(Invoices!Y:Z,A1547,Invoices!Z:Z)/COUNTIF(Invoices!Y:Z,A1547),0),IF(COUNTIF(Invoices!AA:AB,A1547)&lt;&gt;0,IF(COUNTIF(Invoices!AA:AB,A1547)&lt;&gt;0,SUMIF(Invoices!AA:AB,A1547,Invoices!AB:AB)/COUNTIF(Invoices!AA:AB,A1547),0),IF(COUNTIF(Invoices!AC:AD,A1547)&lt;&gt;0,IF(COUNTIF(Invoices!AC:AD,A1547)&lt;&gt;0,SUMIF(Invoices!AC:AD,A1547,Invoices!AD:AD)/COUNTIF(Invoices!AC:AD,A1547),0),IF(COUNTIF(Invoices!AE:AF,A1547)&lt;&gt;0,IF(COUNTIF(Invoices!AE:AF,A1547)&lt;&gt;0,SUMIF(Invoices!AE:AF,A1547,Invoices!AF:AF)/COUNTIF(Invoices!AE:AF,A1547),0),IF(COUNTIF(Invoices!AG:AH,A1547)&lt;&gt;0,IF(COUNTIF(Invoices!AG:AH,A1547)&lt;&gt;0,SUMIF(Invoices!AG:AH,A1547,Invoices!AH:AH)/COUNTIF(Invoices!AG:AH,A1547),0),IF(COUNTIF(Invoices!AI:AJ,A1547)&lt;&gt;0,IF(COUNTIF(Invoices!AI:AJ,A1547)&lt;&gt;0,SUMIF(Invoices!AI:AJ,A1547,Invoices!AJ:AJ)/COUNTIF(Invoices!AI:AJ,A1547),0),IF(COUNTIF(Invoices!AK:AL,A1547)&lt;&gt;0,IF(COUNTIF(Invoices!AK:AL,A1547)&lt;&gt;0,SUMIF(Invoices!AK:AL,A1547,Invoices!AL:AL)/COUNTIF(Invoices!AK:AL,A1547),0),IF(COUNTIF(Invoices!AM:AN,A1547)&lt;&gt;0,IF(COUNTIF(Invoices!AM:AN,A1547)&lt;&gt;0,SUMIF(Invoices!AM:AN,A1547,Invoices!AN:AN)/COUNTIF(Invoices!AM:AN,A1547),0),"Not Available")))))))))))))))</f>
        <v>0.99</v>
      </c>
    </row>
    <row r="1548" spans="1:5" ht="13" x14ac:dyDescent="0.15">
      <c r="A1548" s="6" t="s">
        <v>2847</v>
      </c>
      <c r="B1548" s="6" t="s">
        <v>610</v>
      </c>
      <c r="C1548" s="6" t="s">
        <v>611</v>
      </c>
      <c r="D1548" s="6" t="s">
        <v>612</v>
      </c>
      <c r="E1548">
        <f ca="1">IF(COUNTIF(Invoices!K:L,A1548)&lt;&gt;0,IF(COUNTIF(Invoices!K:L,A1548)&lt;&gt;0,SUMIF(Invoices!K:L,A1548,Invoices!L:L)/COUNTIF(Invoices!K:L,A1548),0),IF(COUNTIF(Invoices!M:N,A1548)&lt;&gt;0,IF(COUNTIF(Invoices!M:N,A1548)&lt;&gt;0,SUMIF(Invoices!M:N,A1548,Invoices!N:N)/COUNTIF(Invoices!M:N,A1548),0),IF(COUNTIF(Invoices!O:P,A1548)&lt;&gt;0,IF(COUNTIF(Invoices!O:P,A1548)&lt;&gt;0,SUMIF(Invoices!O:P,A1548,Invoices!P:P)/COUNTIF(Invoices!O:P,A1548),0),IF(COUNTIF(Invoices!Q:R,A1548)&lt;&gt;0,IF(COUNTIF(Invoices!Q:R,A1548)&lt;&gt;0,SUMIF(Invoices!Q:R,A1548,Invoices!R:R)/COUNTIF(Invoices!Q:R,A1548),0),IF(COUNTIF(Invoices!S:T,A1548)&lt;&gt;0,IF(COUNTIF(Invoices!S:T,A1548)&lt;&gt;0,SUMIF(Invoices!S:T,A1548,Invoices!T:T)/COUNTIF(Invoices!S:T,A1548),0),IF(COUNTIF(Invoices!U:V,A1548)&lt;&gt;0,IF(COUNTIF(Invoices!U:V,A1548)&lt;&gt;0,SUMIF(Invoices!U:V,A1548,Invoices!V:V)/COUNTIF(Invoices!U:V,A1548),0),IF(COUNTIF(Invoices!W:X,A1548)&lt;&gt;0,IF(COUNTIF(Invoices!W:X,A1548)&lt;&gt;0,SUMIF(Invoices!W:X,A1548,Invoices!X:X)/COUNTIF(Invoices!W:X,A1548),0),IF(COUNTIF(Invoices!Y:Z,A1548)&lt;&gt;0,IF(COUNTIF(Invoices!Y:Z,A1548)&lt;&gt;0,SUMIF(Invoices!Y:Z,A1548,Invoices!Z:Z)/COUNTIF(Invoices!Y:Z,A1548),0),IF(COUNTIF(Invoices!AA:AB,A1548)&lt;&gt;0,IF(COUNTIF(Invoices!AA:AB,A1548)&lt;&gt;0,SUMIF(Invoices!AA:AB,A1548,Invoices!AB:AB)/COUNTIF(Invoices!AA:AB,A1548),0),IF(COUNTIF(Invoices!AC:AD,A1548)&lt;&gt;0,IF(COUNTIF(Invoices!AC:AD,A1548)&lt;&gt;0,SUMIF(Invoices!AC:AD,A1548,Invoices!AD:AD)/COUNTIF(Invoices!AC:AD,A1548),0),IF(COUNTIF(Invoices!AE:AF,A1548)&lt;&gt;0,IF(COUNTIF(Invoices!AE:AF,A1548)&lt;&gt;0,SUMIF(Invoices!AE:AF,A1548,Invoices!AF:AF)/COUNTIF(Invoices!AE:AF,A1548),0),IF(COUNTIF(Invoices!AG:AH,A1548)&lt;&gt;0,IF(COUNTIF(Invoices!AG:AH,A1548)&lt;&gt;0,SUMIF(Invoices!AG:AH,A1548,Invoices!AH:AH)/COUNTIF(Invoices!AG:AH,A1548),0),IF(COUNTIF(Invoices!AI:AJ,A1548)&lt;&gt;0,IF(COUNTIF(Invoices!AI:AJ,A1548)&lt;&gt;0,SUMIF(Invoices!AI:AJ,A1548,Invoices!AJ:AJ)/COUNTIF(Invoices!AI:AJ,A1548),0),IF(COUNTIF(Invoices!AK:AL,A1548)&lt;&gt;0,IF(COUNTIF(Invoices!AK:AL,A1548)&lt;&gt;0,SUMIF(Invoices!AK:AL,A1548,Invoices!AL:AL)/COUNTIF(Invoices!AK:AL,A1548),0),IF(COUNTIF(Invoices!AM:AN,A1548)&lt;&gt;0,IF(COUNTIF(Invoices!AM:AN,A1548)&lt;&gt;0,SUMIF(Invoices!AM:AN,A1548,Invoices!AN:AN)/COUNTIF(Invoices!AM:AN,A1548),0),"Not Available")))))))))))))))</f>
        <v>0.99</v>
      </c>
    </row>
    <row r="1549" spans="1:5" ht="13" x14ac:dyDescent="0.15">
      <c r="A1549" s="6" t="s">
        <v>2848</v>
      </c>
      <c r="B1549" s="6" t="s">
        <v>2849</v>
      </c>
      <c r="C1549" s="6" t="s">
        <v>2850</v>
      </c>
      <c r="D1549" s="6" t="s">
        <v>2851</v>
      </c>
      <c r="E1549" t="str">
        <f>IF(COUNTIF(Invoices!K:L,A1549)&lt;&gt;0,IF(COUNTIF(Invoices!K:L,A1549)&lt;&gt;0,SUMIF(Invoices!K:L,A1549,Invoices!L:L)/COUNTIF(Invoices!K:L,A1549),0),IF(COUNTIF(Invoices!M:N,A1549)&lt;&gt;0,IF(COUNTIF(Invoices!M:N,A1549)&lt;&gt;0,SUMIF(Invoices!M:N,A1549,Invoices!N:N)/COUNTIF(Invoices!M:N,A1549),0),IF(COUNTIF(Invoices!O:P,A1549)&lt;&gt;0,IF(COUNTIF(Invoices!O:P,A1549)&lt;&gt;0,SUMIF(Invoices!O:P,A1549,Invoices!P:P)/COUNTIF(Invoices!O:P,A1549),0),IF(COUNTIF(Invoices!Q:R,A1549)&lt;&gt;0,IF(COUNTIF(Invoices!Q:R,A1549)&lt;&gt;0,SUMIF(Invoices!Q:R,A1549,Invoices!R:R)/COUNTIF(Invoices!Q:R,A1549),0),IF(COUNTIF(Invoices!S:T,A1549)&lt;&gt;0,IF(COUNTIF(Invoices!S:T,A1549)&lt;&gt;0,SUMIF(Invoices!S:T,A1549,Invoices!T:T)/COUNTIF(Invoices!S:T,A1549),0),IF(COUNTIF(Invoices!U:V,A1549)&lt;&gt;0,IF(COUNTIF(Invoices!U:V,A1549)&lt;&gt;0,SUMIF(Invoices!U:V,A1549,Invoices!V:V)/COUNTIF(Invoices!U:V,A1549),0),IF(COUNTIF(Invoices!W:X,A1549)&lt;&gt;0,IF(COUNTIF(Invoices!W:X,A1549)&lt;&gt;0,SUMIF(Invoices!W:X,A1549,Invoices!X:X)/COUNTIF(Invoices!W:X,A1549),0),IF(COUNTIF(Invoices!Y:Z,A1549)&lt;&gt;0,IF(COUNTIF(Invoices!Y:Z,A1549)&lt;&gt;0,SUMIF(Invoices!Y:Z,A1549,Invoices!Z:Z)/COUNTIF(Invoices!Y:Z,A1549),0),IF(COUNTIF(Invoices!AA:AB,A1549)&lt;&gt;0,IF(COUNTIF(Invoices!AA:AB,A1549)&lt;&gt;0,SUMIF(Invoices!AA:AB,A1549,Invoices!AB:AB)/COUNTIF(Invoices!AA:AB,A1549),0),IF(COUNTIF(Invoices!AC:AD,A1549)&lt;&gt;0,IF(COUNTIF(Invoices!AC:AD,A1549)&lt;&gt;0,SUMIF(Invoices!AC:AD,A1549,Invoices!AD:AD)/COUNTIF(Invoices!AC:AD,A1549),0),IF(COUNTIF(Invoices!AE:AF,A1549)&lt;&gt;0,IF(COUNTIF(Invoices!AE:AF,A1549)&lt;&gt;0,SUMIF(Invoices!AE:AF,A1549,Invoices!AF:AF)/COUNTIF(Invoices!AE:AF,A1549),0),IF(COUNTIF(Invoices!AG:AH,A1549)&lt;&gt;0,IF(COUNTIF(Invoices!AG:AH,A1549)&lt;&gt;0,SUMIF(Invoices!AG:AH,A1549,Invoices!AH:AH)/COUNTIF(Invoices!AG:AH,A1549),0),IF(COUNTIF(Invoices!AI:AJ,A1549)&lt;&gt;0,IF(COUNTIF(Invoices!AI:AJ,A1549)&lt;&gt;0,SUMIF(Invoices!AI:AJ,A1549,Invoices!AJ:AJ)/COUNTIF(Invoices!AI:AJ,A1549),0),IF(COUNTIF(Invoices!AK:AL,A1549)&lt;&gt;0,IF(COUNTIF(Invoices!AK:AL,A1549)&lt;&gt;0,SUMIF(Invoices!AK:AL,A1549,Invoices!AL:AL)/COUNTIF(Invoices!AK:AL,A1549),0),IF(COUNTIF(Invoices!AM:AN,A1549)&lt;&gt;0,IF(COUNTIF(Invoices!AM:AN,A1549)&lt;&gt;0,SUMIF(Invoices!AM:AN,A1549,Invoices!AN:AN)/COUNTIF(Invoices!AM:AN,A1549),0),"Not Available")))))))))))))))</f>
        <v>Not Available</v>
      </c>
    </row>
    <row r="1550" spans="1:5" ht="13" x14ac:dyDescent="0.15">
      <c r="A1550" s="6" t="s">
        <v>2852</v>
      </c>
      <c r="B1550" s="6" t="s">
        <v>1394</v>
      </c>
      <c r="C1550" s="6" t="s">
        <v>1016</v>
      </c>
      <c r="D1550" s="6" t="s">
        <v>878</v>
      </c>
      <c r="E1550">
        <f ca="1">IF(COUNTIF(Invoices!K:L,A1550)&lt;&gt;0,IF(COUNTIF(Invoices!K:L,A1550)&lt;&gt;0,SUMIF(Invoices!K:L,A1550,Invoices!L:L)/COUNTIF(Invoices!K:L,A1550),0),IF(COUNTIF(Invoices!M:N,A1550)&lt;&gt;0,IF(COUNTIF(Invoices!M:N,A1550)&lt;&gt;0,SUMIF(Invoices!M:N,A1550,Invoices!N:N)/COUNTIF(Invoices!M:N,A1550),0),IF(COUNTIF(Invoices!O:P,A1550)&lt;&gt;0,IF(COUNTIF(Invoices!O:P,A1550)&lt;&gt;0,SUMIF(Invoices!O:P,A1550,Invoices!P:P)/COUNTIF(Invoices!O:P,A1550),0),IF(COUNTIF(Invoices!Q:R,A1550)&lt;&gt;0,IF(COUNTIF(Invoices!Q:R,A1550)&lt;&gt;0,SUMIF(Invoices!Q:R,A1550,Invoices!R:R)/COUNTIF(Invoices!Q:R,A1550),0),IF(COUNTIF(Invoices!S:T,A1550)&lt;&gt;0,IF(COUNTIF(Invoices!S:T,A1550)&lt;&gt;0,SUMIF(Invoices!S:T,A1550,Invoices!T:T)/COUNTIF(Invoices!S:T,A1550),0),IF(COUNTIF(Invoices!U:V,A1550)&lt;&gt;0,IF(COUNTIF(Invoices!U:V,A1550)&lt;&gt;0,SUMIF(Invoices!U:V,A1550,Invoices!V:V)/COUNTIF(Invoices!U:V,A1550),0),IF(COUNTIF(Invoices!W:X,A1550)&lt;&gt;0,IF(COUNTIF(Invoices!W:X,A1550)&lt;&gt;0,SUMIF(Invoices!W:X,A1550,Invoices!X:X)/COUNTIF(Invoices!W:X,A1550),0),IF(COUNTIF(Invoices!Y:Z,A1550)&lt;&gt;0,IF(COUNTIF(Invoices!Y:Z,A1550)&lt;&gt;0,SUMIF(Invoices!Y:Z,A1550,Invoices!Z:Z)/COUNTIF(Invoices!Y:Z,A1550),0),IF(COUNTIF(Invoices!AA:AB,A1550)&lt;&gt;0,IF(COUNTIF(Invoices!AA:AB,A1550)&lt;&gt;0,SUMIF(Invoices!AA:AB,A1550,Invoices!AB:AB)/COUNTIF(Invoices!AA:AB,A1550),0),IF(COUNTIF(Invoices!AC:AD,A1550)&lt;&gt;0,IF(COUNTIF(Invoices!AC:AD,A1550)&lt;&gt;0,SUMIF(Invoices!AC:AD,A1550,Invoices!AD:AD)/COUNTIF(Invoices!AC:AD,A1550),0),IF(COUNTIF(Invoices!AE:AF,A1550)&lt;&gt;0,IF(COUNTIF(Invoices!AE:AF,A1550)&lt;&gt;0,SUMIF(Invoices!AE:AF,A1550,Invoices!AF:AF)/COUNTIF(Invoices!AE:AF,A1550),0),IF(COUNTIF(Invoices!AG:AH,A1550)&lt;&gt;0,IF(COUNTIF(Invoices!AG:AH,A1550)&lt;&gt;0,SUMIF(Invoices!AG:AH,A1550,Invoices!AH:AH)/COUNTIF(Invoices!AG:AH,A1550),0),IF(COUNTIF(Invoices!AI:AJ,A1550)&lt;&gt;0,IF(COUNTIF(Invoices!AI:AJ,A1550)&lt;&gt;0,SUMIF(Invoices!AI:AJ,A1550,Invoices!AJ:AJ)/COUNTIF(Invoices!AI:AJ,A1550),0),IF(COUNTIF(Invoices!AK:AL,A1550)&lt;&gt;0,IF(COUNTIF(Invoices!AK:AL,A1550)&lt;&gt;0,SUMIF(Invoices!AK:AL,A1550,Invoices!AL:AL)/COUNTIF(Invoices!AK:AL,A1550),0),IF(COUNTIF(Invoices!AM:AN,A1550)&lt;&gt;0,IF(COUNTIF(Invoices!AM:AN,A1550)&lt;&gt;0,SUMIF(Invoices!AM:AN,A1550,Invoices!AN:AN)/COUNTIF(Invoices!AM:AN,A1550),0),"Not Available")))))))))))))))</f>
        <v>0.99</v>
      </c>
    </row>
    <row r="1551" spans="1:5" ht="13" x14ac:dyDescent="0.15">
      <c r="A1551" s="6" t="s">
        <v>2853</v>
      </c>
      <c r="B1551" s="6" t="s">
        <v>2049</v>
      </c>
      <c r="C1551" s="6" t="s">
        <v>1065</v>
      </c>
      <c r="D1551" s="6" t="s">
        <v>535</v>
      </c>
      <c r="E1551">
        <f ca="1">IF(COUNTIF(Invoices!K:L,A1551)&lt;&gt;0,IF(COUNTIF(Invoices!K:L,A1551)&lt;&gt;0,SUMIF(Invoices!K:L,A1551,Invoices!L:L)/COUNTIF(Invoices!K:L,A1551),0),IF(COUNTIF(Invoices!M:N,A1551)&lt;&gt;0,IF(COUNTIF(Invoices!M:N,A1551)&lt;&gt;0,SUMIF(Invoices!M:N,A1551,Invoices!N:N)/COUNTIF(Invoices!M:N,A1551),0),IF(COUNTIF(Invoices!O:P,A1551)&lt;&gt;0,IF(COUNTIF(Invoices!O:P,A1551)&lt;&gt;0,SUMIF(Invoices!O:P,A1551,Invoices!P:P)/COUNTIF(Invoices!O:P,A1551),0),IF(COUNTIF(Invoices!Q:R,A1551)&lt;&gt;0,IF(COUNTIF(Invoices!Q:R,A1551)&lt;&gt;0,SUMIF(Invoices!Q:R,A1551,Invoices!R:R)/COUNTIF(Invoices!Q:R,A1551),0),IF(COUNTIF(Invoices!S:T,A1551)&lt;&gt;0,IF(COUNTIF(Invoices!S:T,A1551)&lt;&gt;0,SUMIF(Invoices!S:T,A1551,Invoices!T:T)/COUNTIF(Invoices!S:T,A1551),0),IF(COUNTIF(Invoices!U:V,A1551)&lt;&gt;0,IF(COUNTIF(Invoices!U:V,A1551)&lt;&gt;0,SUMIF(Invoices!U:V,A1551,Invoices!V:V)/COUNTIF(Invoices!U:V,A1551),0),IF(COUNTIF(Invoices!W:X,A1551)&lt;&gt;0,IF(COUNTIF(Invoices!W:X,A1551)&lt;&gt;0,SUMIF(Invoices!W:X,A1551,Invoices!X:X)/COUNTIF(Invoices!W:X,A1551),0),IF(COUNTIF(Invoices!Y:Z,A1551)&lt;&gt;0,IF(COUNTIF(Invoices!Y:Z,A1551)&lt;&gt;0,SUMIF(Invoices!Y:Z,A1551,Invoices!Z:Z)/COUNTIF(Invoices!Y:Z,A1551),0),IF(COUNTIF(Invoices!AA:AB,A1551)&lt;&gt;0,IF(COUNTIF(Invoices!AA:AB,A1551)&lt;&gt;0,SUMIF(Invoices!AA:AB,A1551,Invoices!AB:AB)/COUNTIF(Invoices!AA:AB,A1551),0),IF(COUNTIF(Invoices!AC:AD,A1551)&lt;&gt;0,IF(COUNTIF(Invoices!AC:AD,A1551)&lt;&gt;0,SUMIF(Invoices!AC:AD,A1551,Invoices!AD:AD)/COUNTIF(Invoices!AC:AD,A1551),0),IF(COUNTIF(Invoices!AE:AF,A1551)&lt;&gt;0,IF(COUNTIF(Invoices!AE:AF,A1551)&lt;&gt;0,SUMIF(Invoices!AE:AF,A1551,Invoices!AF:AF)/COUNTIF(Invoices!AE:AF,A1551),0),IF(COUNTIF(Invoices!AG:AH,A1551)&lt;&gt;0,IF(COUNTIF(Invoices!AG:AH,A1551)&lt;&gt;0,SUMIF(Invoices!AG:AH,A1551,Invoices!AH:AH)/COUNTIF(Invoices!AG:AH,A1551),0),IF(COUNTIF(Invoices!AI:AJ,A1551)&lt;&gt;0,IF(COUNTIF(Invoices!AI:AJ,A1551)&lt;&gt;0,SUMIF(Invoices!AI:AJ,A1551,Invoices!AJ:AJ)/COUNTIF(Invoices!AI:AJ,A1551),0),IF(COUNTIF(Invoices!AK:AL,A1551)&lt;&gt;0,IF(COUNTIF(Invoices!AK:AL,A1551)&lt;&gt;0,SUMIF(Invoices!AK:AL,A1551,Invoices!AL:AL)/COUNTIF(Invoices!AK:AL,A1551),0),IF(COUNTIF(Invoices!AM:AN,A1551)&lt;&gt;0,IF(COUNTIF(Invoices!AM:AN,A1551)&lt;&gt;0,SUMIF(Invoices!AM:AN,A1551,Invoices!AN:AN)/COUNTIF(Invoices!AM:AN,A1551),0),"Not Available")))))))))))))))</f>
        <v>0.99</v>
      </c>
    </row>
    <row r="1552" spans="1:5" ht="13" x14ac:dyDescent="0.15">
      <c r="A1552" s="6" t="s">
        <v>2854</v>
      </c>
      <c r="C1552" s="6" t="s">
        <v>689</v>
      </c>
      <c r="D1552" s="6" t="s">
        <v>690</v>
      </c>
      <c r="E1552" t="str">
        <f>IF(COUNTIF(Invoices!K:L,A1552)&lt;&gt;0,IF(COUNTIF(Invoices!K:L,A1552)&lt;&gt;0,SUMIF(Invoices!K:L,A1552,Invoices!L:L)/COUNTIF(Invoices!K:L,A1552),0),IF(COUNTIF(Invoices!M:N,A1552)&lt;&gt;0,IF(COUNTIF(Invoices!M:N,A1552)&lt;&gt;0,SUMIF(Invoices!M:N,A1552,Invoices!N:N)/COUNTIF(Invoices!M:N,A1552),0),IF(COUNTIF(Invoices!O:P,A1552)&lt;&gt;0,IF(COUNTIF(Invoices!O:P,A1552)&lt;&gt;0,SUMIF(Invoices!O:P,A1552,Invoices!P:P)/COUNTIF(Invoices!O:P,A1552),0),IF(COUNTIF(Invoices!Q:R,A1552)&lt;&gt;0,IF(COUNTIF(Invoices!Q:R,A1552)&lt;&gt;0,SUMIF(Invoices!Q:R,A1552,Invoices!R:R)/COUNTIF(Invoices!Q:R,A1552),0),IF(COUNTIF(Invoices!S:T,A1552)&lt;&gt;0,IF(COUNTIF(Invoices!S:T,A1552)&lt;&gt;0,SUMIF(Invoices!S:T,A1552,Invoices!T:T)/COUNTIF(Invoices!S:T,A1552),0),IF(COUNTIF(Invoices!U:V,A1552)&lt;&gt;0,IF(COUNTIF(Invoices!U:V,A1552)&lt;&gt;0,SUMIF(Invoices!U:V,A1552,Invoices!V:V)/COUNTIF(Invoices!U:V,A1552),0),IF(COUNTIF(Invoices!W:X,A1552)&lt;&gt;0,IF(COUNTIF(Invoices!W:X,A1552)&lt;&gt;0,SUMIF(Invoices!W:X,A1552,Invoices!X:X)/COUNTIF(Invoices!W:X,A1552),0),IF(COUNTIF(Invoices!Y:Z,A1552)&lt;&gt;0,IF(COUNTIF(Invoices!Y:Z,A1552)&lt;&gt;0,SUMIF(Invoices!Y:Z,A1552,Invoices!Z:Z)/COUNTIF(Invoices!Y:Z,A1552),0),IF(COUNTIF(Invoices!AA:AB,A1552)&lt;&gt;0,IF(COUNTIF(Invoices!AA:AB,A1552)&lt;&gt;0,SUMIF(Invoices!AA:AB,A1552,Invoices!AB:AB)/COUNTIF(Invoices!AA:AB,A1552),0),IF(COUNTIF(Invoices!AC:AD,A1552)&lt;&gt;0,IF(COUNTIF(Invoices!AC:AD,A1552)&lt;&gt;0,SUMIF(Invoices!AC:AD,A1552,Invoices!AD:AD)/COUNTIF(Invoices!AC:AD,A1552),0),IF(COUNTIF(Invoices!AE:AF,A1552)&lt;&gt;0,IF(COUNTIF(Invoices!AE:AF,A1552)&lt;&gt;0,SUMIF(Invoices!AE:AF,A1552,Invoices!AF:AF)/COUNTIF(Invoices!AE:AF,A1552),0),IF(COUNTIF(Invoices!AG:AH,A1552)&lt;&gt;0,IF(COUNTIF(Invoices!AG:AH,A1552)&lt;&gt;0,SUMIF(Invoices!AG:AH,A1552,Invoices!AH:AH)/COUNTIF(Invoices!AG:AH,A1552),0),IF(COUNTIF(Invoices!AI:AJ,A1552)&lt;&gt;0,IF(COUNTIF(Invoices!AI:AJ,A1552)&lt;&gt;0,SUMIF(Invoices!AI:AJ,A1552,Invoices!AJ:AJ)/COUNTIF(Invoices!AI:AJ,A1552),0),IF(COUNTIF(Invoices!AK:AL,A1552)&lt;&gt;0,IF(COUNTIF(Invoices!AK:AL,A1552)&lt;&gt;0,SUMIF(Invoices!AK:AL,A1552,Invoices!AL:AL)/COUNTIF(Invoices!AK:AL,A1552),0),IF(COUNTIF(Invoices!AM:AN,A1552)&lt;&gt;0,IF(COUNTIF(Invoices!AM:AN,A1552)&lt;&gt;0,SUMIF(Invoices!AM:AN,A1552,Invoices!AN:AN)/COUNTIF(Invoices!AM:AN,A1552),0),"Not Available")))))))))))))))</f>
        <v>Not Available</v>
      </c>
    </row>
    <row r="1553" spans="1:5" ht="13" x14ac:dyDescent="0.15">
      <c r="A1553" s="6" t="s">
        <v>2855</v>
      </c>
      <c r="B1553" s="6" t="s">
        <v>640</v>
      </c>
      <c r="C1553" s="6" t="s">
        <v>641</v>
      </c>
      <c r="D1553" s="6" t="s">
        <v>642</v>
      </c>
      <c r="E1553" t="str">
        <f>IF(COUNTIF(Invoices!K:L,A1553)&lt;&gt;0,IF(COUNTIF(Invoices!K:L,A1553)&lt;&gt;0,SUMIF(Invoices!K:L,A1553,Invoices!L:L)/COUNTIF(Invoices!K:L,A1553),0),IF(COUNTIF(Invoices!M:N,A1553)&lt;&gt;0,IF(COUNTIF(Invoices!M:N,A1553)&lt;&gt;0,SUMIF(Invoices!M:N,A1553,Invoices!N:N)/COUNTIF(Invoices!M:N,A1553),0),IF(COUNTIF(Invoices!O:P,A1553)&lt;&gt;0,IF(COUNTIF(Invoices!O:P,A1553)&lt;&gt;0,SUMIF(Invoices!O:P,A1553,Invoices!P:P)/COUNTIF(Invoices!O:P,A1553),0),IF(COUNTIF(Invoices!Q:R,A1553)&lt;&gt;0,IF(COUNTIF(Invoices!Q:R,A1553)&lt;&gt;0,SUMIF(Invoices!Q:R,A1553,Invoices!R:R)/COUNTIF(Invoices!Q:R,A1553),0),IF(COUNTIF(Invoices!S:T,A1553)&lt;&gt;0,IF(COUNTIF(Invoices!S:T,A1553)&lt;&gt;0,SUMIF(Invoices!S:T,A1553,Invoices!T:T)/COUNTIF(Invoices!S:T,A1553),0),IF(COUNTIF(Invoices!U:V,A1553)&lt;&gt;0,IF(COUNTIF(Invoices!U:V,A1553)&lt;&gt;0,SUMIF(Invoices!U:V,A1553,Invoices!V:V)/COUNTIF(Invoices!U:V,A1553),0),IF(COUNTIF(Invoices!W:X,A1553)&lt;&gt;0,IF(COUNTIF(Invoices!W:X,A1553)&lt;&gt;0,SUMIF(Invoices!W:X,A1553,Invoices!X:X)/COUNTIF(Invoices!W:X,A1553),0),IF(COUNTIF(Invoices!Y:Z,A1553)&lt;&gt;0,IF(COUNTIF(Invoices!Y:Z,A1553)&lt;&gt;0,SUMIF(Invoices!Y:Z,A1553,Invoices!Z:Z)/COUNTIF(Invoices!Y:Z,A1553),0),IF(COUNTIF(Invoices!AA:AB,A1553)&lt;&gt;0,IF(COUNTIF(Invoices!AA:AB,A1553)&lt;&gt;0,SUMIF(Invoices!AA:AB,A1553,Invoices!AB:AB)/COUNTIF(Invoices!AA:AB,A1553),0),IF(COUNTIF(Invoices!AC:AD,A1553)&lt;&gt;0,IF(COUNTIF(Invoices!AC:AD,A1553)&lt;&gt;0,SUMIF(Invoices!AC:AD,A1553,Invoices!AD:AD)/COUNTIF(Invoices!AC:AD,A1553),0),IF(COUNTIF(Invoices!AE:AF,A1553)&lt;&gt;0,IF(COUNTIF(Invoices!AE:AF,A1553)&lt;&gt;0,SUMIF(Invoices!AE:AF,A1553,Invoices!AF:AF)/COUNTIF(Invoices!AE:AF,A1553),0),IF(COUNTIF(Invoices!AG:AH,A1553)&lt;&gt;0,IF(COUNTIF(Invoices!AG:AH,A1553)&lt;&gt;0,SUMIF(Invoices!AG:AH,A1553,Invoices!AH:AH)/COUNTIF(Invoices!AG:AH,A1553),0),IF(COUNTIF(Invoices!AI:AJ,A1553)&lt;&gt;0,IF(COUNTIF(Invoices!AI:AJ,A1553)&lt;&gt;0,SUMIF(Invoices!AI:AJ,A1553,Invoices!AJ:AJ)/COUNTIF(Invoices!AI:AJ,A1553),0),IF(COUNTIF(Invoices!AK:AL,A1553)&lt;&gt;0,IF(COUNTIF(Invoices!AK:AL,A1553)&lt;&gt;0,SUMIF(Invoices!AK:AL,A1553,Invoices!AL:AL)/COUNTIF(Invoices!AK:AL,A1553),0),IF(COUNTIF(Invoices!AM:AN,A1553)&lt;&gt;0,IF(COUNTIF(Invoices!AM:AN,A1553)&lt;&gt;0,SUMIF(Invoices!AM:AN,A1553,Invoices!AN:AN)/COUNTIF(Invoices!AM:AN,A1553),0),"Not Available")))))))))))))))</f>
        <v>Not Available</v>
      </c>
    </row>
    <row r="1554" spans="1:5" ht="13" x14ac:dyDescent="0.15">
      <c r="A1554" s="6" t="s">
        <v>2856</v>
      </c>
      <c r="B1554" s="6" t="s">
        <v>1786</v>
      </c>
      <c r="C1554" s="6" t="s">
        <v>1463</v>
      </c>
      <c r="D1554" s="6" t="s">
        <v>681</v>
      </c>
      <c r="E1554" t="str">
        <f>IF(COUNTIF(Invoices!K:L,A1554)&lt;&gt;0,IF(COUNTIF(Invoices!K:L,A1554)&lt;&gt;0,SUMIF(Invoices!K:L,A1554,Invoices!L:L)/COUNTIF(Invoices!K:L,A1554),0),IF(COUNTIF(Invoices!M:N,A1554)&lt;&gt;0,IF(COUNTIF(Invoices!M:N,A1554)&lt;&gt;0,SUMIF(Invoices!M:N,A1554,Invoices!N:N)/COUNTIF(Invoices!M:N,A1554),0),IF(COUNTIF(Invoices!O:P,A1554)&lt;&gt;0,IF(COUNTIF(Invoices!O:P,A1554)&lt;&gt;0,SUMIF(Invoices!O:P,A1554,Invoices!P:P)/COUNTIF(Invoices!O:P,A1554),0),IF(COUNTIF(Invoices!Q:R,A1554)&lt;&gt;0,IF(COUNTIF(Invoices!Q:R,A1554)&lt;&gt;0,SUMIF(Invoices!Q:R,A1554,Invoices!R:R)/COUNTIF(Invoices!Q:R,A1554),0),IF(COUNTIF(Invoices!S:T,A1554)&lt;&gt;0,IF(COUNTIF(Invoices!S:T,A1554)&lt;&gt;0,SUMIF(Invoices!S:T,A1554,Invoices!T:T)/COUNTIF(Invoices!S:T,A1554),0),IF(COUNTIF(Invoices!U:V,A1554)&lt;&gt;0,IF(COUNTIF(Invoices!U:V,A1554)&lt;&gt;0,SUMIF(Invoices!U:V,A1554,Invoices!V:V)/COUNTIF(Invoices!U:V,A1554),0),IF(COUNTIF(Invoices!W:X,A1554)&lt;&gt;0,IF(COUNTIF(Invoices!W:X,A1554)&lt;&gt;0,SUMIF(Invoices!W:X,A1554,Invoices!X:X)/COUNTIF(Invoices!W:X,A1554),0),IF(COUNTIF(Invoices!Y:Z,A1554)&lt;&gt;0,IF(COUNTIF(Invoices!Y:Z,A1554)&lt;&gt;0,SUMIF(Invoices!Y:Z,A1554,Invoices!Z:Z)/COUNTIF(Invoices!Y:Z,A1554),0),IF(COUNTIF(Invoices!AA:AB,A1554)&lt;&gt;0,IF(COUNTIF(Invoices!AA:AB,A1554)&lt;&gt;0,SUMIF(Invoices!AA:AB,A1554,Invoices!AB:AB)/COUNTIF(Invoices!AA:AB,A1554),0),IF(COUNTIF(Invoices!AC:AD,A1554)&lt;&gt;0,IF(COUNTIF(Invoices!AC:AD,A1554)&lt;&gt;0,SUMIF(Invoices!AC:AD,A1554,Invoices!AD:AD)/COUNTIF(Invoices!AC:AD,A1554),0),IF(COUNTIF(Invoices!AE:AF,A1554)&lt;&gt;0,IF(COUNTIF(Invoices!AE:AF,A1554)&lt;&gt;0,SUMIF(Invoices!AE:AF,A1554,Invoices!AF:AF)/COUNTIF(Invoices!AE:AF,A1554),0),IF(COUNTIF(Invoices!AG:AH,A1554)&lt;&gt;0,IF(COUNTIF(Invoices!AG:AH,A1554)&lt;&gt;0,SUMIF(Invoices!AG:AH,A1554,Invoices!AH:AH)/COUNTIF(Invoices!AG:AH,A1554),0),IF(COUNTIF(Invoices!AI:AJ,A1554)&lt;&gt;0,IF(COUNTIF(Invoices!AI:AJ,A1554)&lt;&gt;0,SUMIF(Invoices!AI:AJ,A1554,Invoices!AJ:AJ)/COUNTIF(Invoices!AI:AJ,A1554),0),IF(COUNTIF(Invoices!AK:AL,A1554)&lt;&gt;0,IF(COUNTIF(Invoices!AK:AL,A1554)&lt;&gt;0,SUMIF(Invoices!AK:AL,A1554,Invoices!AL:AL)/COUNTIF(Invoices!AK:AL,A1554),0),IF(COUNTIF(Invoices!AM:AN,A1554)&lt;&gt;0,IF(COUNTIF(Invoices!AM:AN,A1554)&lt;&gt;0,SUMIF(Invoices!AM:AN,A1554,Invoices!AN:AN)/COUNTIF(Invoices!AM:AN,A1554),0),"Not Available")))))))))))))))</f>
        <v>Not Available</v>
      </c>
    </row>
    <row r="1555" spans="1:5" ht="13" x14ac:dyDescent="0.15">
      <c r="A1555" s="6" t="s">
        <v>2856</v>
      </c>
      <c r="B1555" s="6" t="s">
        <v>2857</v>
      </c>
      <c r="C1555" s="6" t="s">
        <v>2522</v>
      </c>
      <c r="D1555" s="6" t="s">
        <v>681</v>
      </c>
      <c r="E1555" t="str">
        <f>IF(COUNTIF(Invoices!K:L,A1555)&lt;&gt;0,IF(COUNTIF(Invoices!K:L,A1555)&lt;&gt;0,SUMIF(Invoices!K:L,A1555,Invoices!L:L)/COUNTIF(Invoices!K:L,A1555),0),IF(COUNTIF(Invoices!M:N,A1555)&lt;&gt;0,IF(COUNTIF(Invoices!M:N,A1555)&lt;&gt;0,SUMIF(Invoices!M:N,A1555,Invoices!N:N)/COUNTIF(Invoices!M:N,A1555),0),IF(COUNTIF(Invoices!O:P,A1555)&lt;&gt;0,IF(COUNTIF(Invoices!O:P,A1555)&lt;&gt;0,SUMIF(Invoices!O:P,A1555,Invoices!P:P)/COUNTIF(Invoices!O:P,A1555),0),IF(COUNTIF(Invoices!Q:R,A1555)&lt;&gt;0,IF(COUNTIF(Invoices!Q:R,A1555)&lt;&gt;0,SUMIF(Invoices!Q:R,A1555,Invoices!R:R)/COUNTIF(Invoices!Q:R,A1555),0),IF(COUNTIF(Invoices!S:T,A1555)&lt;&gt;0,IF(COUNTIF(Invoices!S:T,A1555)&lt;&gt;0,SUMIF(Invoices!S:T,A1555,Invoices!T:T)/COUNTIF(Invoices!S:T,A1555),0),IF(COUNTIF(Invoices!U:V,A1555)&lt;&gt;0,IF(COUNTIF(Invoices!U:V,A1555)&lt;&gt;0,SUMIF(Invoices!U:V,A1555,Invoices!V:V)/COUNTIF(Invoices!U:V,A1555),0),IF(COUNTIF(Invoices!W:X,A1555)&lt;&gt;0,IF(COUNTIF(Invoices!W:X,A1555)&lt;&gt;0,SUMIF(Invoices!W:X,A1555,Invoices!X:X)/COUNTIF(Invoices!W:X,A1555),0),IF(COUNTIF(Invoices!Y:Z,A1555)&lt;&gt;0,IF(COUNTIF(Invoices!Y:Z,A1555)&lt;&gt;0,SUMIF(Invoices!Y:Z,A1555,Invoices!Z:Z)/COUNTIF(Invoices!Y:Z,A1555),0),IF(COUNTIF(Invoices!AA:AB,A1555)&lt;&gt;0,IF(COUNTIF(Invoices!AA:AB,A1555)&lt;&gt;0,SUMIF(Invoices!AA:AB,A1555,Invoices!AB:AB)/COUNTIF(Invoices!AA:AB,A1555),0),IF(COUNTIF(Invoices!AC:AD,A1555)&lt;&gt;0,IF(COUNTIF(Invoices!AC:AD,A1555)&lt;&gt;0,SUMIF(Invoices!AC:AD,A1555,Invoices!AD:AD)/COUNTIF(Invoices!AC:AD,A1555),0),IF(COUNTIF(Invoices!AE:AF,A1555)&lt;&gt;0,IF(COUNTIF(Invoices!AE:AF,A1555)&lt;&gt;0,SUMIF(Invoices!AE:AF,A1555,Invoices!AF:AF)/COUNTIF(Invoices!AE:AF,A1555),0),IF(COUNTIF(Invoices!AG:AH,A1555)&lt;&gt;0,IF(COUNTIF(Invoices!AG:AH,A1555)&lt;&gt;0,SUMIF(Invoices!AG:AH,A1555,Invoices!AH:AH)/COUNTIF(Invoices!AG:AH,A1555),0),IF(COUNTIF(Invoices!AI:AJ,A1555)&lt;&gt;0,IF(COUNTIF(Invoices!AI:AJ,A1555)&lt;&gt;0,SUMIF(Invoices!AI:AJ,A1555,Invoices!AJ:AJ)/COUNTIF(Invoices!AI:AJ,A1555),0),IF(COUNTIF(Invoices!AK:AL,A1555)&lt;&gt;0,IF(COUNTIF(Invoices!AK:AL,A1555)&lt;&gt;0,SUMIF(Invoices!AK:AL,A1555,Invoices!AL:AL)/COUNTIF(Invoices!AK:AL,A1555),0),IF(COUNTIF(Invoices!AM:AN,A1555)&lt;&gt;0,IF(COUNTIF(Invoices!AM:AN,A1555)&lt;&gt;0,SUMIF(Invoices!AM:AN,A1555,Invoices!AN:AN)/COUNTIF(Invoices!AM:AN,A1555),0),"Not Available")))))))))))))))</f>
        <v>Not Available</v>
      </c>
    </row>
    <row r="1556" spans="1:5" ht="13" x14ac:dyDescent="0.15">
      <c r="A1556" s="6" t="s">
        <v>2858</v>
      </c>
      <c r="B1556" s="6" t="s">
        <v>2859</v>
      </c>
      <c r="C1556" s="6" t="s">
        <v>1659</v>
      </c>
      <c r="D1556" s="6" t="s">
        <v>681</v>
      </c>
      <c r="E1556" t="str">
        <f>IF(COUNTIF(Invoices!K:L,A1556)&lt;&gt;0,IF(COUNTIF(Invoices!K:L,A1556)&lt;&gt;0,SUMIF(Invoices!K:L,A1556,Invoices!L:L)/COUNTIF(Invoices!K:L,A1556),0),IF(COUNTIF(Invoices!M:N,A1556)&lt;&gt;0,IF(COUNTIF(Invoices!M:N,A1556)&lt;&gt;0,SUMIF(Invoices!M:N,A1556,Invoices!N:N)/COUNTIF(Invoices!M:N,A1556),0),IF(COUNTIF(Invoices!O:P,A1556)&lt;&gt;0,IF(COUNTIF(Invoices!O:P,A1556)&lt;&gt;0,SUMIF(Invoices!O:P,A1556,Invoices!P:P)/COUNTIF(Invoices!O:P,A1556),0),IF(COUNTIF(Invoices!Q:R,A1556)&lt;&gt;0,IF(COUNTIF(Invoices!Q:R,A1556)&lt;&gt;0,SUMIF(Invoices!Q:R,A1556,Invoices!R:R)/COUNTIF(Invoices!Q:R,A1556),0),IF(COUNTIF(Invoices!S:T,A1556)&lt;&gt;0,IF(COUNTIF(Invoices!S:T,A1556)&lt;&gt;0,SUMIF(Invoices!S:T,A1556,Invoices!T:T)/COUNTIF(Invoices!S:T,A1556),0),IF(COUNTIF(Invoices!U:V,A1556)&lt;&gt;0,IF(COUNTIF(Invoices!U:V,A1556)&lt;&gt;0,SUMIF(Invoices!U:V,A1556,Invoices!V:V)/COUNTIF(Invoices!U:V,A1556),0),IF(COUNTIF(Invoices!W:X,A1556)&lt;&gt;0,IF(COUNTIF(Invoices!W:X,A1556)&lt;&gt;0,SUMIF(Invoices!W:X,A1556,Invoices!X:X)/COUNTIF(Invoices!W:X,A1556),0),IF(COUNTIF(Invoices!Y:Z,A1556)&lt;&gt;0,IF(COUNTIF(Invoices!Y:Z,A1556)&lt;&gt;0,SUMIF(Invoices!Y:Z,A1556,Invoices!Z:Z)/COUNTIF(Invoices!Y:Z,A1556),0),IF(COUNTIF(Invoices!AA:AB,A1556)&lt;&gt;0,IF(COUNTIF(Invoices!AA:AB,A1556)&lt;&gt;0,SUMIF(Invoices!AA:AB,A1556,Invoices!AB:AB)/COUNTIF(Invoices!AA:AB,A1556),0),IF(COUNTIF(Invoices!AC:AD,A1556)&lt;&gt;0,IF(COUNTIF(Invoices!AC:AD,A1556)&lt;&gt;0,SUMIF(Invoices!AC:AD,A1556,Invoices!AD:AD)/COUNTIF(Invoices!AC:AD,A1556),0),IF(COUNTIF(Invoices!AE:AF,A1556)&lt;&gt;0,IF(COUNTIF(Invoices!AE:AF,A1556)&lt;&gt;0,SUMIF(Invoices!AE:AF,A1556,Invoices!AF:AF)/COUNTIF(Invoices!AE:AF,A1556),0),IF(COUNTIF(Invoices!AG:AH,A1556)&lt;&gt;0,IF(COUNTIF(Invoices!AG:AH,A1556)&lt;&gt;0,SUMIF(Invoices!AG:AH,A1556,Invoices!AH:AH)/COUNTIF(Invoices!AG:AH,A1556),0),IF(COUNTIF(Invoices!AI:AJ,A1556)&lt;&gt;0,IF(COUNTIF(Invoices!AI:AJ,A1556)&lt;&gt;0,SUMIF(Invoices!AI:AJ,A1556,Invoices!AJ:AJ)/COUNTIF(Invoices!AI:AJ,A1556),0),IF(COUNTIF(Invoices!AK:AL,A1556)&lt;&gt;0,IF(COUNTIF(Invoices!AK:AL,A1556)&lt;&gt;0,SUMIF(Invoices!AK:AL,A1556,Invoices!AL:AL)/COUNTIF(Invoices!AK:AL,A1556),0),IF(COUNTIF(Invoices!AM:AN,A1556)&lt;&gt;0,IF(COUNTIF(Invoices!AM:AN,A1556)&lt;&gt;0,SUMIF(Invoices!AM:AN,A1556,Invoices!AN:AN)/COUNTIF(Invoices!AM:AN,A1556),0),"Not Available")))))))))))))))</f>
        <v>Not Available</v>
      </c>
    </row>
    <row r="1557" spans="1:5" ht="13" x14ac:dyDescent="0.15">
      <c r="A1557" s="6" t="s">
        <v>2860</v>
      </c>
      <c r="B1557" s="6" t="s">
        <v>1580</v>
      </c>
      <c r="C1557" s="6" t="s">
        <v>1581</v>
      </c>
      <c r="D1557" s="6" t="s">
        <v>1227</v>
      </c>
      <c r="E1557">
        <f ca="1">IF(COUNTIF(Invoices!K:L,A1557)&lt;&gt;0,IF(COUNTIF(Invoices!K:L,A1557)&lt;&gt;0,SUMIF(Invoices!K:L,A1557,Invoices!L:L)/COUNTIF(Invoices!K:L,A1557),0),IF(COUNTIF(Invoices!M:N,A1557)&lt;&gt;0,IF(COUNTIF(Invoices!M:N,A1557)&lt;&gt;0,SUMIF(Invoices!M:N,A1557,Invoices!N:N)/COUNTIF(Invoices!M:N,A1557),0),IF(COUNTIF(Invoices!O:P,A1557)&lt;&gt;0,IF(COUNTIF(Invoices!O:P,A1557)&lt;&gt;0,SUMIF(Invoices!O:P,A1557,Invoices!P:P)/COUNTIF(Invoices!O:P,A1557),0),IF(COUNTIF(Invoices!Q:R,A1557)&lt;&gt;0,IF(COUNTIF(Invoices!Q:R,A1557)&lt;&gt;0,SUMIF(Invoices!Q:R,A1557,Invoices!R:R)/COUNTIF(Invoices!Q:R,A1557),0),IF(COUNTIF(Invoices!S:T,A1557)&lt;&gt;0,IF(COUNTIF(Invoices!S:T,A1557)&lt;&gt;0,SUMIF(Invoices!S:T,A1557,Invoices!T:T)/COUNTIF(Invoices!S:T,A1557),0),IF(COUNTIF(Invoices!U:V,A1557)&lt;&gt;0,IF(COUNTIF(Invoices!U:V,A1557)&lt;&gt;0,SUMIF(Invoices!U:V,A1557,Invoices!V:V)/COUNTIF(Invoices!U:V,A1557),0),IF(COUNTIF(Invoices!W:X,A1557)&lt;&gt;0,IF(COUNTIF(Invoices!W:X,A1557)&lt;&gt;0,SUMIF(Invoices!W:X,A1557,Invoices!X:X)/COUNTIF(Invoices!W:X,A1557),0),IF(COUNTIF(Invoices!Y:Z,A1557)&lt;&gt;0,IF(COUNTIF(Invoices!Y:Z,A1557)&lt;&gt;0,SUMIF(Invoices!Y:Z,A1557,Invoices!Z:Z)/COUNTIF(Invoices!Y:Z,A1557),0),IF(COUNTIF(Invoices!AA:AB,A1557)&lt;&gt;0,IF(COUNTIF(Invoices!AA:AB,A1557)&lt;&gt;0,SUMIF(Invoices!AA:AB,A1557,Invoices!AB:AB)/COUNTIF(Invoices!AA:AB,A1557),0),IF(COUNTIF(Invoices!AC:AD,A1557)&lt;&gt;0,IF(COUNTIF(Invoices!AC:AD,A1557)&lt;&gt;0,SUMIF(Invoices!AC:AD,A1557,Invoices!AD:AD)/COUNTIF(Invoices!AC:AD,A1557),0),IF(COUNTIF(Invoices!AE:AF,A1557)&lt;&gt;0,IF(COUNTIF(Invoices!AE:AF,A1557)&lt;&gt;0,SUMIF(Invoices!AE:AF,A1557,Invoices!AF:AF)/COUNTIF(Invoices!AE:AF,A1557),0),IF(COUNTIF(Invoices!AG:AH,A1557)&lt;&gt;0,IF(COUNTIF(Invoices!AG:AH,A1557)&lt;&gt;0,SUMIF(Invoices!AG:AH,A1557,Invoices!AH:AH)/COUNTIF(Invoices!AG:AH,A1557),0),IF(COUNTIF(Invoices!AI:AJ,A1557)&lt;&gt;0,IF(COUNTIF(Invoices!AI:AJ,A1557)&lt;&gt;0,SUMIF(Invoices!AI:AJ,A1557,Invoices!AJ:AJ)/COUNTIF(Invoices!AI:AJ,A1557),0),IF(COUNTIF(Invoices!AK:AL,A1557)&lt;&gt;0,IF(COUNTIF(Invoices!AK:AL,A1557)&lt;&gt;0,SUMIF(Invoices!AK:AL,A1557,Invoices!AL:AL)/COUNTIF(Invoices!AK:AL,A1557),0),IF(COUNTIF(Invoices!AM:AN,A1557)&lt;&gt;0,IF(COUNTIF(Invoices!AM:AN,A1557)&lt;&gt;0,SUMIF(Invoices!AM:AN,A1557,Invoices!AN:AN)/COUNTIF(Invoices!AM:AN,A1557),0),"Not Available")))))))))))))))</f>
        <v>0.99</v>
      </c>
    </row>
    <row r="1558" spans="1:5" ht="13" x14ac:dyDescent="0.15">
      <c r="A1558" s="6" t="s">
        <v>2861</v>
      </c>
      <c r="B1558" s="6" t="s">
        <v>2862</v>
      </c>
      <c r="C1558" s="6" t="s">
        <v>1372</v>
      </c>
      <c r="D1558" s="6" t="s">
        <v>529</v>
      </c>
      <c r="E1558">
        <f ca="1">IF(COUNTIF(Invoices!K:L,A1558)&lt;&gt;0,IF(COUNTIF(Invoices!K:L,A1558)&lt;&gt;0,SUMIF(Invoices!K:L,A1558,Invoices!L:L)/COUNTIF(Invoices!K:L,A1558),0),IF(COUNTIF(Invoices!M:N,A1558)&lt;&gt;0,IF(COUNTIF(Invoices!M:N,A1558)&lt;&gt;0,SUMIF(Invoices!M:N,A1558,Invoices!N:N)/COUNTIF(Invoices!M:N,A1558),0),IF(COUNTIF(Invoices!O:P,A1558)&lt;&gt;0,IF(COUNTIF(Invoices!O:P,A1558)&lt;&gt;0,SUMIF(Invoices!O:P,A1558,Invoices!P:P)/COUNTIF(Invoices!O:P,A1558),0),IF(COUNTIF(Invoices!Q:R,A1558)&lt;&gt;0,IF(COUNTIF(Invoices!Q:R,A1558)&lt;&gt;0,SUMIF(Invoices!Q:R,A1558,Invoices!R:R)/COUNTIF(Invoices!Q:R,A1558),0),IF(COUNTIF(Invoices!S:T,A1558)&lt;&gt;0,IF(COUNTIF(Invoices!S:T,A1558)&lt;&gt;0,SUMIF(Invoices!S:T,A1558,Invoices!T:T)/COUNTIF(Invoices!S:T,A1558),0),IF(COUNTIF(Invoices!U:V,A1558)&lt;&gt;0,IF(COUNTIF(Invoices!U:V,A1558)&lt;&gt;0,SUMIF(Invoices!U:V,A1558,Invoices!V:V)/COUNTIF(Invoices!U:V,A1558),0),IF(COUNTIF(Invoices!W:X,A1558)&lt;&gt;0,IF(COUNTIF(Invoices!W:X,A1558)&lt;&gt;0,SUMIF(Invoices!W:X,A1558,Invoices!X:X)/COUNTIF(Invoices!W:X,A1558),0),IF(COUNTIF(Invoices!Y:Z,A1558)&lt;&gt;0,IF(COUNTIF(Invoices!Y:Z,A1558)&lt;&gt;0,SUMIF(Invoices!Y:Z,A1558,Invoices!Z:Z)/COUNTIF(Invoices!Y:Z,A1558),0),IF(COUNTIF(Invoices!AA:AB,A1558)&lt;&gt;0,IF(COUNTIF(Invoices!AA:AB,A1558)&lt;&gt;0,SUMIF(Invoices!AA:AB,A1558,Invoices!AB:AB)/COUNTIF(Invoices!AA:AB,A1558),0),IF(COUNTIF(Invoices!AC:AD,A1558)&lt;&gt;0,IF(COUNTIF(Invoices!AC:AD,A1558)&lt;&gt;0,SUMIF(Invoices!AC:AD,A1558,Invoices!AD:AD)/COUNTIF(Invoices!AC:AD,A1558),0),IF(COUNTIF(Invoices!AE:AF,A1558)&lt;&gt;0,IF(COUNTIF(Invoices!AE:AF,A1558)&lt;&gt;0,SUMIF(Invoices!AE:AF,A1558,Invoices!AF:AF)/COUNTIF(Invoices!AE:AF,A1558),0),IF(COUNTIF(Invoices!AG:AH,A1558)&lt;&gt;0,IF(COUNTIF(Invoices!AG:AH,A1558)&lt;&gt;0,SUMIF(Invoices!AG:AH,A1558,Invoices!AH:AH)/COUNTIF(Invoices!AG:AH,A1558),0),IF(COUNTIF(Invoices!AI:AJ,A1558)&lt;&gt;0,IF(COUNTIF(Invoices!AI:AJ,A1558)&lt;&gt;0,SUMIF(Invoices!AI:AJ,A1558,Invoices!AJ:AJ)/COUNTIF(Invoices!AI:AJ,A1558),0),IF(COUNTIF(Invoices!AK:AL,A1558)&lt;&gt;0,IF(COUNTIF(Invoices!AK:AL,A1558)&lt;&gt;0,SUMIF(Invoices!AK:AL,A1558,Invoices!AL:AL)/COUNTIF(Invoices!AK:AL,A1558),0),IF(COUNTIF(Invoices!AM:AN,A1558)&lt;&gt;0,IF(COUNTIF(Invoices!AM:AN,A1558)&lt;&gt;0,SUMIF(Invoices!AM:AN,A1558,Invoices!AN:AN)/COUNTIF(Invoices!AM:AN,A1558),0),"Not Available")))))))))))))))</f>
        <v>0.99</v>
      </c>
    </row>
    <row r="1559" spans="1:5" ht="13" x14ac:dyDescent="0.15">
      <c r="A1559" s="6" t="s">
        <v>2863</v>
      </c>
      <c r="B1559" s="6" t="s">
        <v>2864</v>
      </c>
      <c r="C1559" s="6" t="s">
        <v>2865</v>
      </c>
      <c r="D1559" s="6" t="s">
        <v>2866</v>
      </c>
      <c r="E1559" t="str">
        <f>IF(COUNTIF(Invoices!K:L,A1559)&lt;&gt;0,IF(COUNTIF(Invoices!K:L,A1559)&lt;&gt;0,SUMIF(Invoices!K:L,A1559,Invoices!L:L)/COUNTIF(Invoices!K:L,A1559),0),IF(COUNTIF(Invoices!M:N,A1559)&lt;&gt;0,IF(COUNTIF(Invoices!M:N,A1559)&lt;&gt;0,SUMIF(Invoices!M:N,A1559,Invoices!N:N)/COUNTIF(Invoices!M:N,A1559),0),IF(COUNTIF(Invoices!O:P,A1559)&lt;&gt;0,IF(COUNTIF(Invoices!O:P,A1559)&lt;&gt;0,SUMIF(Invoices!O:P,A1559,Invoices!P:P)/COUNTIF(Invoices!O:P,A1559),0),IF(COUNTIF(Invoices!Q:R,A1559)&lt;&gt;0,IF(COUNTIF(Invoices!Q:R,A1559)&lt;&gt;0,SUMIF(Invoices!Q:R,A1559,Invoices!R:R)/COUNTIF(Invoices!Q:R,A1559),0),IF(COUNTIF(Invoices!S:T,A1559)&lt;&gt;0,IF(COUNTIF(Invoices!S:T,A1559)&lt;&gt;0,SUMIF(Invoices!S:T,A1559,Invoices!T:T)/COUNTIF(Invoices!S:T,A1559),0),IF(COUNTIF(Invoices!U:V,A1559)&lt;&gt;0,IF(COUNTIF(Invoices!U:V,A1559)&lt;&gt;0,SUMIF(Invoices!U:V,A1559,Invoices!V:V)/COUNTIF(Invoices!U:V,A1559),0),IF(COUNTIF(Invoices!W:X,A1559)&lt;&gt;0,IF(COUNTIF(Invoices!W:X,A1559)&lt;&gt;0,SUMIF(Invoices!W:X,A1559,Invoices!X:X)/COUNTIF(Invoices!W:X,A1559),0),IF(COUNTIF(Invoices!Y:Z,A1559)&lt;&gt;0,IF(COUNTIF(Invoices!Y:Z,A1559)&lt;&gt;0,SUMIF(Invoices!Y:Z,A1559,Invoices!Z:Z)/COUNTIF(Invoices!Y:Z,A1559),0),IF(COUNTIF(Invoices!AA:AB,A1559)&lt;&gt;0,IF(COUNTIF(Invoices!AA:AB,A1559)&lt;&gt;0,SUMIF(Invoices!AA:AB,A1559,Invoices!AB:AB)/COUNTIF(Invoices!AA:AB,A1559),0),IF(COUNTIF(Invoices!AC:AD,A1559)&lt;&gt;0,IF(COUNTIF(Invoices!AC:AD,A1559)&lt;&gt;0,SUMIF(Invoices!AC:AD,A1559,Invoices!AD:AD)/COUNTIF(Invoices!AC:AD,A1559),0),IF(COUNTIF(Invoices!AE:AF,A1559)&lt;&gt;0,IF(COUNTIF(Invoices!AE:AF,A1559)&lt;&gt;0,SUMIF(Invoices!AE:AF,A1559,Invoices!AF:AF)/COUNTIF(Invoices!AE:AF,A1559),0),IF(COUNTIF(Invoices!AG:AH,A1559)&lt;&gt;0,IF(COUNTIF(Invoices!AG:AH,A1559)&lt;&gt;0,SUMIF(Invoices!AG:AH,A1559,Invoices!AH:AH)/COUNTIF(Invoices!AG:AH,A1559),0),IF(COUNTIF(Invoices!AI:AJ,A1559)&lt;&gt;0,IF(COUNTIF(Invoices!AI:AJ,A1559)&lt;&gt;0,SUMIF(Invoices!AI:AJ,A1559,Invoices!AJ:AJ)/COUNTIF(Invoices!AI:AJ,A1559),0),IF(COUNTIF(Invoices!AK:AL,A1559)&lt;&gt;0,IF(COUNTIF(Invoices!AK:AL,A1559)&lt;&gt;0,SUMIF(Invoices!AK:AL,A1559,Invoices!AL:AL)/COUNTIF(Invoices!AK:AL,A1559),0),IF(COUNTIF(Invoices!AM:AN,A1559)&lt;&gt;0,IF(COUNTIF(Invoices!AM:AN,A1559)&lt;&gt;0,SUMIF(Invoices!AM:AN,A1559,Invoices!AN:AN)/COUNTIF(Invoices!AM:AN,A1559),0),"Not Available")))))))))))))))</f>
        <v>Not Available</v>
      </c>
    </row>
    <row r="1560" spans="1:5" ht="13" x14ac:dyDescent="0.15">
      <c r="A1560" s="6" t="s">
        <v>2867</v>
      </c>
      <c r="C1560" s="6" t="s">
        <v>1953</v>
      </c>
      <c r="D1560" s="6" t="s">
        <v>742</v>
      </c>
      <c r="E1560">
        <f ca="1">IF(COUNTIF(Invoices!K:L,A1560)&lt;&gt;0,IF(COUNTIF(Invoices!K:L,A1560)&lt;&gt;0,SUMIF(Invoices!K:L,A1560,Invoices!L:L)/COUNTIF(Invoices!K:L,A1560),0),IF(COUNTIF(Invoices!M:N,A1560)&lt;&gt;0,IF(COUNTIF(Invoices!M:N,A1560)&lt;&gt;0,SUMIF(Invoices!M:N,A1560,Invoices!N:N)/COUNTIF(Invoices!M:N,A1560),0),IF(COUNTIF(Invoices!O:P,A1560)&lt;&gt;0,IF(COUNTIF(Invoices!O:P,A1560)&lt;&gt;0,SUMIF(Invoices!O:P,A1560,Invoices!P:P)/COUNTIF(Invoices!O:P,A1560),0),IF(COUNTIF(Invoices!Q:R,A1560)&lt;&gt;0,IF(COUNTIF(Invoices!Q:R,A1560)&lt;&gt;0,SUMIF(Invoices!Q:R,A1560,Invoices!R:R)/COUNTIF(Invoices!Q:R,A1560),0),IF(COUNTIF(Invoices!S:T,A1560)&lt;&gt;0,IF(COUNTIF(Invoices!S:T,A1560)&lt;&gt;0,SUMIF(Invoices!S:T,A1560,Invoices!T:T)/COUNTIF(Invoices!S:T,A1560),0),IF(COUNTIF(Invoices!U:V,A1560)&lt;&gt;0,IF(COUNTIF(Invoices!U:V,A1560)&lt;&gt;0,SUMIF(Invoices!U:V,A1560,Invoices!V:V)/COUNTIF(Invoices!U:V,A1560),0),IF(COUNTIF(Invoices!W:X,A1560)&lt;&gt;0,IF(COUNTIF(Invoices!W:X,A1560)&lt;&gt;0,SUMIF(Invoices!W:X,A1560,Invoices!X:X)/COUNTIF(Invoices!W:X,A1560),0),IF(COUNTIF(Invoices!Y:Z,A1560)&lt;&gt;0,IF(COUNTIF(Invoices!Y:Z,A1560)&lt;&gt;0,SUMIF(Invoices!Y:Z,A1560,Invoices!Z:Z)/COUNTIF(Invoices!Y:Z,A1560),0),IF(COUNTIF(Invoices!AA:AB,A1560)&lt;&gt;0,IF(COUNTIF(Invoices!AA:AB,A1560)&lt;&gt;0,SUMIF(Invoices!AA:AB,A1560,Invoices!AB:AB)/COUNTIF(Invoices!AA:AB,A1560),0),IF(COUNTIF(Invoices!AC:AD,A1560)&lt;&gt;0,IF(COUNTIF(Invoices!AC:AD,A1560)&lt;&gt;0,SUMIF(Invoices!AC:AD,A1560,Invoices!AD:AD)/COUNTIF(Invoices!AC:AD,A1560),0),IF(COUNTIF(Invoices!AE:AF,A1560)&lt;&gt;0,IF(COUNTIF(Invoices!AE:AF,A1560)&lt;&gt;0,SUMIF(Invoices!AE:AF,A1560,Invoices!AF:AF)/COUNTIF(Invoices!AE:AF,A1560),0),IF(COUNTIF(Invoices!AG:AH,A1560)&lt;&gt;0,IF(COUNTIF(Invoices!AG:AH,A1560)&lt;&gt;0,SUMIF(Invoices!AG:AH,A1560,Invoices!AH:AH)/COUNTIF(Invoices!AG:AH,A1560),0),IF(COUNTIF(Invoices!AI:AJ,A1560)&lt;&gt;0,IF(COUNTIF(Invoices!AI:AJ,A1560)&lt;&gt;0,SUMIF(Invoices!AI:AJ,A1560,Invoices!AJ:AJ)/COUNTIF(Invoices!AI:AJ,A1560),0),IF(COUNTIF(Invoices!AK:AL,A1560)&lt;&gt;0,IF(COUNTIF(Invoices!AK:AL,A1560)&lt;&gt;0,SUMIF(Invoices!AK:AL,A1560,Invoices!AL:AL)/COUNTIF(Invoices!AK:AL,A1560),0),IF(COUNTIF(Invoices!AM:AN,A1560)&lt;&gt;0,IF(COUNTIF(Invoices!AM:AN,A1560)&lt;&gt;0,SUMIF(Invoices!AM:AN,A1560,Invoices!AN:AN)/COUNTIF(Invoices!AM:AN,A1560),0),"Not Available")))))))))))))))</f>
        <v>0.99</v>
      </c>
    </row>
    <row r="1561" spans="1:5" ht="13" x14ac:dyDescent="0.15">
      <c r="A1561" s="6" t="s">
        <v>2868</v>
      </c>
      <c r="B1561" s="6" t="s">
        <v>2869</v>
      </c>
      <c r="C1561" s="6" t="s">
        <v>783</v>
      </c>
      <c r="D1561" s="6" t="s">
        <v>742</v>
      </c>
      <c r="E1561">
        <f ca="1">IF(COUNTIF(Invoices!K:L,A1561)&lt;&gt;0,IF(COUNTIF(Invoices!K:L,A1561)&lt;&gt;0,SUMIF(Invoices!K:L,A1561,Invoices!L:L)/COUNTIF(Invoices!K:L,A1561),0),IF(COUNTIF(Invoices!M:N,A1561)&lt;&gt;0,IF(COUNTIF(Invoices!M:N,A1561)&lt;&gt;0,SUMIF(Invoices!M:N,A1561,Invoices!N:N)/COUNTIF(Invoices!M:N,A1561),0),IF(COUNTIF(Invoices!O:P,A1561)&lt;&gt;0,IF(COUNTIF(Invoices!O:P,A1561)&lt;&gt;0,SUMIF(Invoices!O:P,A1561,Invoices!P:P)/COUNTIF(Invoices!O:P,A1561),0),IF(COUNTIF(Invoices!Q:R,A1561)&lt;&gt;0,IF(COUNTIF(Invoices!Q:R,A1561)&lt;&gt;0,SUMIF(Invoices!Q:R,A1561,Invoices!R:R)/COUNTIF(Invoices!Q:R,A1561),0),IF(COUNTIF(Invoices!S:T,A1561)&lt;&gt;0,IF(COUNTIF(Invoices!S:T,A1561)&lt;&gt;0,SUMIF(Invoices!S:T,A1561,Invoices!T:T)/COUNTIF(Invoices!S:T,A1561),0),IF(COUNTIF(Invoices!U:V,A1561)&lt;&gt;0,IF(COUNTIF(Invoices!U:V,A1561)&lt;&gt;0,SUMIF(Invoices!U:V,A1561,Invoices!V:V)/COUNTIF(Invoices!U:V,A1561),0),IF(COUNTIF(Invoices!W:X,A1561)&lt;&gt;0,IF(COUNTIF(Invoices!W:X,A1561)&lt;&gt;0,SUMIF(Invoices!W:X,A1561,Invoices!X:X)/COUNTIF(Invoices!W:X,A1561),0),IF(COUNTIF(Invoices!Y:Z,A1561)&lt;&gt;0,IF(COUNTIF(Invoices!Y:Z,A1561)&lt;&gt;0,SUMIF(Invoices!Y:Z,A1561,Invoices!Z:Z)/COUNTIF(Invoices!Y:Z,A1561),0),IF(COUNTIF(Invoices!AA:AB,A1561)&lt;&gt;0,IF(COUNTIF(Invoices!AA:AB,A1561)&lt;&gt;0,SUMIF(Invoices!AA:AB,A1561,Invoices!AB:AB)/COUNTIF(Invoices!AA:AB,A1561),0),IF(COUNTIF(Invoices!AC:AD,A1561)&lt;&gt;0,IF(COUNTIF(Invoices!AC:AD,A1561)&lt;&gt;0,SUMIF(Invoices!AC:AD,A1561,Invoices!AD:AD)/COUNTIF(Invoices!AC:AD,A1561),0),IF(COUNTIF(Invoices!AE:AF,A1561)&lt;&gt;0,IF(COUNTIF(Invoices!AE:AF,A1561)&lt;&gt;0,SUMIF(Invoices!AE:AF,A1561,Invoices!AF:AF)/COUNTIF(Invoices!AE:AF,A1561),0),IF(COUNTIF(Invoices!AG:AH,A1561)&lt;&gt;0,IF(COUNTIF(Invoices!AG:AH,A1561)&lt;&gt;0,SUMIF(Invoices!AG:AH,A1561,Invoices!AH:AH)/COUNTIF(Invoices!AG:AH,A1561),0),IF(COUNTIF(Invoices!AI:AJ,A1561)&lt;&gt;0,IF(COUNTIF(Invoices!AI:AJ,A1561)&lt;&gt;0,SUMIF(Invoices!AI:AJ,A1561,Invoices!AJ:AJ)/COUNTIF(Invoices!AI:AJ,A1561),0),IF(COUNTIF(Invoices!AK:AL,A1561)&lt;&gt;0,IF(COUNTIF(Invoices!AK:AL,A1561)&lt;&gt;0,SUMIF(Invoices!AK:AL,A1561,Invoices!AL:AL)/COUNTIF(Invoices!AK:AL,A1561),0),IF(COUNTIF(Invoices!AM:AN,A1561)&lt;&gt;0,IF(COUNTIF(Invoices!AM:AN,A1561)&lt;&gt;0,SUMIF(Invoices!AM:AN,A1561,Invoices!AN:AN)/COUNTIF(Invoices!AM:AN,A1561),0),"Not Available")))))))))))))))</f>
        <v>0.99</v>
      </c>
    </row>
    <row r="1562" spans="1:5" ht="13" x14ac:dyDescent="0.15">
      <c r="A1562" s="6" t="s">
        <v>2870</v>
      </c>
      <c r="C1562" s="6" t="s">
        <v>757</v>
      </c>
      <c r="D1562" s="6" t="s">
        <v>758</v>
      </c>
      <c r="E1562" t="str">
        <f>IF(COUNTIF(Invoices!K:L,A1562)&lt;&gt;0,IF(COUNTIF(Invoices!K:L,A1562)&lt;&gt;0,SUMIF(Invoices!K:L,A1562,Invoices!L:L)/COUNTIF(Invoices!K:L,A1562),0),IF(COUNTIF(Invoices!M:N,A1562)&lt;&gt;0,IF(COUNTIF(Invoices!M:N,A1562)&lt;&gt;0,SUMIF(Invoices!M:N,A1562,Invoices!N:N)/COUNTIF(Invoices!M:N,A1562),0),IF(COUNTIF(Invoices!O:P,A1562)&lt;&gt;0,IF(COUNTIF(Invoices!O:P,A1562)&lt;&gt;0,SUMIF(Invoices!O:P,A1562,Invoices!P:P)/COUNTIF(Invoices!O:P,A1562),0),IF(COUNTIF(Invoices!Q:R,A1562)&lt;&gt;0,IF(COUNTIF(Invoices!Q:R,A1562)&lt;&gt;0,SUMIF(Invoices!Q:R,A1562,Invoices!R:R)/COUNTIF(Invoices!Q:R,A1562),0),IF(COUNTIF(Invoices!S:T,A1562)&lt;&gt;0,IF(COUNTIF(Invoices!S:T,A1562)&lt;&gt;0,SUMIF(Invoices!S:T,A1562,Invoices!T:T)/COUNTIF(Invoices!S:T,A1562),0),IF(COUNTIF(Invoices!U:V,A1562)&lt;&gt;0,IF(COUNTIF(Invoices!U:V,A1562)&lt;&gt;0,SUMIF(Invoices!U:V,A1562,Invoices!V:V)/COUNTIF(Invoices!U:V,A1562),0),IF(COUNTIF(Invoices!W:X,A1562)&lt;&gt;0,IF(COUNTIF(Invoices!W:X,A1562)&lt;&gt;0,SUMIF(Invoices!W:X,A1562,Invoices!X:X)/COUNTIF(Invoices!W:X,A1562),0),IF(COUNTIF(Invoices!Y:Z,A1562)&lt;&gt;0,IF(COUNTIF(Invoices!Y:Z,A1562)&lt;&gt;0,SUMIF(Invoices!Y:Z,A1562,Invoices!Z:Z)/COUNTIF(Invoices!Y:Z,A1562),0),IF(COUNTIF(Invoices!AA:AB,A1562)&lt;&gt;0,IF(COUNTIF(Invoices!AA:AB,A1562)&lt;&gt;0,SUMIF(Invoices!AA:AB,A1562,Invoices!AB:AB)/COUNTIF(Invoices!AA:AB,A1562),0),IF(COUNTIF(Invoices!AC:AD,A1562)&lt;&gt;0,IF(COUNTIF(Invoices!AC:AD,A1562)&lt;&gt;0,SUMIF(Invoices!AC:AD,A1562,Invoices!AD:AD)/COUNTIF(Invoices!AC:AD,A1562),0),IF(COUNTIF(Invoices!AE:AF,A1562)&lt;&gt;0,IF(COUNTIF(Invoices!AE:AF,A1562)&lt;&gt;0,SUMIF(Invoices!AE:AF,A1562,Invoices!AF:AF)/COUNTIF(Invoices!AE:AF,A1562),0),IF(COUNTIF(Invoices!AG:AH,A1562)&lt;&gt;0,IF(COUNTIF(Invoices!AG:AH,A1562)&lt;&gt;0,SUMIF(Invoices!AG:AH,A1562,Invoices!AH:AH)/COUNTIF(Invoices!AG:AH,A1562),0),IF(COUNTIF(Invoices!AI:AJ,A1562)&lt;&gt;0,IF(COUNTIF(Invoices!AI:AJ,A1562)&lt;&gt;0,SUMIF(Invoices!AI:AJ,A1562,Invoices!AJ:AJ)/COUNTIF(Invoices!AI:AJ,A1562),0),IF(COUNTIF(Invoices!AK:AL,A1562)&lt;&gt;0,IF(COUNTIF(Invoices!AK:AL,A1562)&lt;&gt;0,SUMIF(Invoices!AK:AL,A1562,Invoices!AL:AL)/COUNTIF(Invoices!AK:AL,A1562),0),IF(COUNTIF(Invoices!AM:AN,A1562)&lt;&gt;0,IF(COUNTIF(Invoices!AM:AN,A1562)&lt;&gt;0,SUMIF(Invoices!AM:AN,A1562,Invoices!AN:AN)/COUNTIF(Invoices!AM:AN,A1562),0),"Not Available")))))))))))))))</f>
        <v>Not Available</v>
      </c>
    </row>
    <row r="1563" spans="1:5" ht="13" x14ac:dyDescent="0.15">
      <c r="A1563" s="6" t="s">
        <v>2871</v>
      </c>
      <c r="B1563" s="6" t="s">
        <v>2872</v>
      </c>
      <c r="C1563" s="6" t="s">
        <v>565</v>
      </c>
      <c r="D1563" s="6" t="s">
        <v>566</v>
      </c>
      <c r="E1563" t="str">
        <f>IF(COUNTIF(Invoices!K:L,A1563)&lt;&gt;0,IF(COUNTIF(Invoices!K:L,A1563)&lt;&gt;0,SUMIF(Invoices!K:L,A1563,Invoices!L:L)/COUNTIF(Invoices!K:L,A1563),0),IF(COUNTIF(Invoices!M:N,A1563)&lt;&gt;0,IF(COUNTIF(Invoices!M:N,A1563)&lt;&gt;0,SUMIF(Invoices!M:N,A1563,Invoices!N:N)/COUNTIF(Invoices!M:N,A1563),0),IF(COUNTIF(Invoices!O:P,A1563)&lt;&gt;0,IF(COUNTIF(Invoices!O:P,A1563)&lt;&gt;0,SUMIF(Invoices!O:P,A1563,Invoices!P:P)/COUNTIF(Invoices!O:P,A1563),0),IF(COUNTIF(Invoices!Q:R,A1563)&lt;&gt;0,IF(COUNTIF(Invoices!Q:R,A1563)&lt;&gt;0,SUMIF(Invoices!Q:R,A1563,Invoices!R:R)/COUNTIF(Invoices!Q:R,A1563),0),IF(COUNTIF(Invoices!S:T,A1563)&lt;&gt;0,IF(COUNTIF(Invoices!S:T,A1563)&lt;&gt;0,SUMIF(Invoices!S:T,A1563,Invoices!T:T)/COUNTIF(Invoices!S:T,A1563),0),IF(COUNTIF(Invoices!U:V,A1563)&lt;&gt;0,IF(COUNTIF(Invoices!U:V,A1563)&lt;&gt;0,SUMIF(Invoices!U:V,A1563,Invoices!V:V)/COUNTIF(Invoices!U:V,A1563),0),IF(COUNTIF(Invoices!W:X,A1563)&lt;&gt;0,IF(COUNTIF(Invoices!W:X,A1563)&lt;&gt;0,SUMIF(Invoices!W:X,A1563,Invoices!X:X)/COUNTIF(Invoices!W:X,A1563),0),IF(COUNTIF(Invoices!Y:Z,A1563)&lt;&gt;0,IF(COUNTIF(Invoices!Y:Z,A1563)&lt;&gt;0,SUMIF(Invoices!Y:Z,A1563,Invoices!Z:Z)/COUNTIF(Invoices!Y:Z,A1563),0),IF(COUNTIF(Invoices!AA:AB,A1563)&lt;&gt;0,IF(COUNTIF(Invoices!AA:AB,A1563)&lt;&gt;0,SUMIF(Invoices!AA:AB,A1563,Invoices!AB:AB)/COUNTIF(Invoices!AA:AB,A1563),0),IF(COUNTIF(Invoices!AC:AD,A1563)&lt;&gt;0,IF(COUNTIF(Invoices!AC:AD,A1563)&lt;&gt;0,SUMIF(Invoices!AC:AD,A1563,Invoices!AD:AD)/COUNTIF(Invoices!AC:AD,A1563),0),IF(COUNTIF(Invoices!AE:AF,A1563)&lt;&gt;0,IF(COUNTIF(Invoices!AE:AF,A1563)&lt;&gt;0,SUMIF(Invoices!AE:AF,A1563,Invoices!AF:AF)/COUNTIF(Invoices!AE:AF,A1563),0),IF(COUNTIF(Invoices!AG:AH,A1563)&lt;&gt;0,IF(COUNTIF(Invoices!AG:AH,A1563)&lt;&gt;0,SUMIF(Invoices!AG:AH,A1563,Invoices!AH:AH)/COUNTIF(Invoices!AG:AH,A1563),0),IF(COUNTIF(Invoices!AI:AJ,A1563)&lt;&gt;0,IF(COUNTIF(Invoices!AI:AJ,A1563)&lt;&gt;0,SUMIF(Invoices!AI:AJ,A1563,Invoices!AJ:AJ)/COUNTIF(Invoices!AI:AJ,A1563),0),IF(COUNTIF(Invoices!AK:AL,A1563)&lt;&gt;0,IF(COUNTIF(Invoices!AK:AL,A1563)&lt;&gt;0,SUMIF(Invoices!AK:AL,A1563,Invoices!AL:AL)/COUNTIF(Invoices!AK:AL,A1563),0),IF(COUNTIF(Invoices!AM:AN,A1563)&lt;&gt;0,IF(COUNTIF(Invoices!AM:AN,A1563)&lt;&gt;0,SUMIF(Invoices!AM:AN,A1563,Invoices!AN:AN)/COUNTIF(Invoices!AM:AN,A1563),0),"Not Available")))))))))))))))</f>
        <v>Not Available</v>
      </c>
    </row>
    <row r="1564" spans="1:5" ht="13" x14ac:dyDescent="0.15">
      <c r="A1564" s="6" t="s">
        <v>2871</v>
      </c>
      <c r="C1564" s="6" t="s">
        <v>526</v>
      </c>
      <c r="D1564" s="6" t="s">
        <v>527</v>
      </c>
      <c r="E1564" t="str">
        <f>IF(COUNTIF(Invoices!K:L,A1564)&lt;&gt;0,IF(COUNTIF(Invoices!K:L,A1564)&lt;&gt;0,SUMIF(Invoices!K:L,A1564,Invoices!L:L)/COUNTIF(Invoices!K:L,A1564),0),IF(COUNTIF(Invoices!M:N,A1564)&lt;&gt;0,IF(COUNTIF(Invoices!M:N,A1564)&lt;&gt;0,SUMIF(Invoices!M:N,A1564,Invoices!N:N)/COUNTIF(Invoices!M:N,A1564),0),IF(COUNTIF(Invoices!O:P,A1564)&lt;&gt;0,IF(COUNTIF(Invoices!O:P,A1564)&lt;&gt;0,SUMIF(Invoices!O:P,A1564,Invoices!P:P)/COUNTIF(Invoices!O:P,A1564),0),IF(COUNTIF(Invoices!Q:R,A1564)&lt;&gt;0,IF(COUNTIF(Invoices!Q:R,A1564)&lt;&gt;0,SUMIF(Invoices!Q:R,A1564,Invoices!R:R)/COUNTIF(Invoices!Q:R,A1564),0),IF(COUNTIF(Invoices!S:T,A1564)&lt;&gt;0,IF(COUNTIF(Invoices!S:T,A1564)&lt;&gt;0,SUMIF(Invoices!S:T,A1564,Invoices!T:T)/COUNTIF(Invoices!S:T,A1564),0),IF(COUNTIF(Invoices!U:V,A1564)&lt;&gt;0,IF(COUNTIF(Invoices!U:V,A1564)&lt;&gt;0,SUMIF(Invoices!U:V,A1564,Invoices!V:V)/COUNTIF(Invoices!U:V,A1564),0),IF(COUNTIF(Invoices!W:X,A1564)&lt;&gt;0,IF(COUNTIF(Invoices!W:X,A1564)&lt;&gt;0,SUMIF(Invoices!W:X,A1564,Invoices!X:X)/COUNTIF(Invoices!W:X,A1564),0),IF(COUNTIF(Invoices!Y:Z,A1564)&lt;&gt;0,IF(COUNTIF(Invoices!Y:Z,A1564)&lt;&gt;0,SUMIF(Invoices!Y:Z,A1564,Invoices!Z:Z)/COUNTIF(Invoices!Y:Z,A1564),0),IF(COUNTIF(Invoices!AA:AB,A1564)&lt;&gt;0,IF(COUNTIF(Invoices!AA:AB,A1564)&lt;&gt;0,SUMIF(Invoices!AA:AB,A1564,Invoices!AB:AB)/COUNTIF(Invoices!AA:AB,A1564),0),IF(COUNTIF(Invoices!AC:AD,A1564)&lt;&gt;0,IF(COUNTIF(Invoices!AC:AD,A1564)&lt;&gt;0,SUMIF(Invoices!AC:AD,A1564,Invoices!AD:AD)/COUNTIF(Invoices!AC:AD,A1564),0),IF(COUNTIF(Invoices!AE:AF,A1564)&lt;&gt;0,IF(COUNTIF(Invoices!AE:AF,A1564)&lt;&gt;0,SUMIF(Invoices!AE:AF,A1564,Invoices!AF:AF)/COUNTIF(Invoices!AE:AF,A1564),0),IF(COUNTIF(Invoices!AG:AH,A1564)&lt;&gt;0,IF(COUNTIF(Invoices!AG:AH,A1564)&lt;&gt;0,SUMIF(Invoices!AG:AH,A1564,Invoices!AH:AH)/COUNTIF(Invoices!AG:AH,A1564),0),IF(COUNTIF(Invoices!AI:AJ,A1564)&lt;&gt;0,IF(COUNTIF(Invoices!AI:AJ,A1564)&lt;&gt;0,SUMIF(Invoices!AI:AJ,A1564,Invoices!AJ:AJ)/COUNTIF(Invoices!AI:AJ,A1564),0),IF(COUNTIF(Invoices!AK:AL,A1564)&lt;&gt;0,IF(COUNTIF(Invoices!AK:AL,A1564)&lt;&gt;0,SUMIF(Invoices!AK:AL,A1564,Invoices!AL:AL)/COUNTIF(Invoices!AK:AL,A1564),0),IF(COUNTIF(Invoices!AM:AN,A1564)&lt;&gt;0,IF(COUNTIF(Invoices!AM:AN,A1564)&lt;&gt;0,SUMIF(Invoices!AM:AN,A1564,Invoices!AN:AN)/COUNTIF(Invoices!AM:AN,A1564),0),"Not Available")))))))))))))))</f>
        <v>Not Available</v>
      </c>
    </row>
    <row r="1565" spans="1:5" ht="13" x14ac:dyDescent="0.15">
      <c r="A1565" s="6" t="s">
        <v>2873</v>
      </c>
      <c r="C1565" s="6" t="s">
        <v>589</v>
      </c>
      <c r="D1565" s="6" t="s">
        <v>590</v>
      </c>
      <c r="E1565">
        <f ca="1">IF(COUNTIF(Invoices!K:L,A1565)&lt;&gt;0,IF(COUNTIF(Invoices!K:L,A1565)&lt;&gt;0,SUMIF(Invoices!K:L,A1565,Invoices!L:L)/COUNTIF(Invoices!K:L,A1565),0),IF(COUNTIF(Invoices!M:N,A1565)&lt;&gt;0,IF(COUNTIF(Invoices!M:N,A1565)&lt;&gt;0,SUMIF(Invoices!M:N,A1565,Invoices!N:N)/COUNTIF(Invoices!M:N,A1565),0),IF(COUNTIF(Invoices!O:P,A1565)&lt;&gt;0,IF(COUNTIF(Invoices!O:P,A1565)&lt;&gt;0,SUMIF(Invoices!O:P,A1565,Invoices!P:P)/COUNTIF(Invoices!O:P,A1565),0),IF(COUNTIF(Invoices!Q:R,A1565)&lt;&gt;0,IF(COUNTIF(Invoices!Q:R,A1565)&lt;&gt;0,SUMIF(Invoices!Q:R,A1565,Invoices!R:R)/COUNTIF(Invoices!Q:R,A1565),0),IF(COUNTIF(Invoices!S:T,A1565)&lt;&gt;0,IF(COUNTIF(Invoices!S:T,A1565)&lt;&gt;0,SUMIF(Invoices!S:T,A1565,Invoices!T:T)/COUNTIF(Invoices!S:T,A1565),0),IF(COUNTIF(Invoices!U:V,A1565)&lt;&gt;0,IF(COUNTIF(Invoices!U:V,A1565)&lt;&gt;0,SUMIF(Invoices!U:V,A1565,Invoices!V:V)/COUNTIF(Invoices!U:V,A1565),0),IF(COUNTIF(Invoices!W:X,A1565)&lt;&gt;0,IF(COUNTIF(Invoices!W:X,A1565)&lt;&gt;0,SUMIF(Invoices!W:X,A1565,Invoices!X:X)/COUNTIF(Invoices!W:X,A1565),0),IF(COUNTIF(Invoices!Y:Z,A1565)&lt;&gt;0,IF(COUNTIF(Invoices!Y:Z,A1565)&lt;&gt;0,SUMIF(Invoices!Y:Z,A1565,Invoices!Z:Z)/COUNTIF(Invoices!Y:Z,A1565),0),IF(COUNTIF(Invoices!AA:AB,A1565)&lt;&gt;0,IF(COUNTIF(Invoices!AA:AB,A1565)&lt;&gt;0,SUMIF(Invoices!AA:AB,A1565,Invoices!AB:AB)/COUNTIF(Invoices!AA:AB,A1565),0),IF(COUNTIF(Invoices!AC:AD,A1565)&lt;&gt;0,IF(COUNTIF(Invoices!AC:AD,A1565)&lt;&gt;0,SUMIF(Invoices!AC:AD,A1565,Invoices!AD:AD)/COUNTIF(Invoices!AC:AD,A1565),0),IF(COUNTIF(Invoices!AE:AF,A1565)&lt;&gt;0,IF(COUNTIF(Invoices!AE:AF,A1565)&lt;&gt;0,SUMIF(Invoices!AE:AF,A1565,Invoices!AF:AF)/COUNTIF(Invoices!AE:AF,A1565),0),IF(COUNTIF(Invoices!AG:AH,A1565)&lt;&gt;0,IF(COUNTIF(Invoices!AG:AH,A1565)&lt;&gt;0,SUMIF(Invoices!AG:AH,A1565,Invoices!AH:AH)/COUNTIF(Invoices!AG:AH,A1565),0),IF(COUNTIF(Invoices!AI:AJ,A1565)&lt;&gt;0,IF(COUNTIF(Invoices!AI:AJ,A1565)&lt;&gt;0,SUMIF(Invoices!AI:AJ,A1565,Invoices!AJ:AJ)/COUNTIF(Invoices!AI:AJ,A1565),0),IF(COUNTIF(Invoices!AK:AL,A1565)&lt;&gt;0,IF(COUNTIF(Invoices!AK:AL,A1565)&lt;&gt;0,SUMIF(Invoices!AK:AL,A1565,Invoices!AL:AL)/COUNTIF(Invoices!AK:AL,A1565),0),IF(COUNTIF(Invoices!AM:AN,A1565)&lt;&gt;0,IF(COUNTIF(Invoices!AM:AN,A1565)&lt;&gt;0,SUMIF(Invoices!AM:AN,A1565,Invoices!AN:AN)/COUNTIF(Invoices!AM:AN,A1565),0),"Not Available")))))))))))))))</f>
        <v>0.99</v>
      </c>
    </row>
    <row r="1566" spans="1:5" ht="13" x14ac:dyDescent="0.15">
      <c r="A1566" s="6" t="s">
        <v>2873</v>
      </c>
      <c r="C1566" s="6" t="s">
        <v>877</v>
      </c>
      <c r="D1566" s="6" t="s">
        <v>878</v>
      </c>
      <c r="E1566">
        <f ca="1">IF(COUNTIF(Invoices!K:L,A1566)&lt;&gt;0,IF(COUNTIF(Invoices!K:L,A1566)&lt;&gt;0,SUMIF(Invoices!K:L,A1566,Invoices!L:L)/COUNTIF(Invoices!K:L,A1566),0),IF(COUNTIF(Invoices!M:N,A1566)&lt;&gt;0,IF(COUNTIF(Invoices!M:N,A1566)&lt;&gt;0,SUMIF(Invoices!M:N,A1566,Invoices!N:N)/COUNTIF(Invoices!M:N,A1566),0),IF(COUNTIF(Invoices!O:P,A1566)&lt;&gt;0,IF(COUNTIF(Invoices!O:P,A1566)&lt;&gt;0,SUMIF(Invoices!O:P,A1566,Invoices!P:P)/COUNTIF(Invoices!O:P,A1566),0),IF(COUNTIF(Invoices!Q:R,A1566)&lt;&gt;0,IF(COUNTIF(Invoices!Q:R,A1566)&lt;&gt;0,SUMIF(Invoices!Q:R,A1566,Invoices!R:R)/COUNTIF(Invoices!Q:R,A1566),0),IF(COUNTIF(Invoices!S:T,A1566)&lt;&gt;0,IF(COUNTIF(Invoices!S:T,A1566)&lt;&gt;0,SUMIF(Invoices!S:T,A1566,Invoices!T:T)/COUNTIF(Invoices!S:T,A1566),0),IF(COUNTIF(Invoices!U:V,A1566)&lt;&gt;0,IF(COUNTIF(Invoices!U:V,A1566)&lt;&gt;0,SUMIF(Invoices!U:V,A1566,Invoices!V:V)/COUNTIF(Invoices!U:V,A1566),0),IF(COUNTIF(Invoices!W:X,A1566)&lt;&gt;0,IF(COUNTIF(Invoices!W:X,A1566)&lt;&gt;0,SUMIF(Invoices!W:X,A1566,Invoices!X:X)/COUNTIF(Invoices!W:X,A1566),0),IF(COUNTIF(Invoices!Y:Z,A1566)&lt;&gt;0,IF(COUNTIF(Invoices!Y:Z,A1566)&lt;&gt;0,SUMIF(Invoices!Y:Z,A1566,Invoices!Z:Z)/COUNTIF(Invoices!Y:Z,A1566),0),IF(COUNTIF(Invoices!AA:AB,A1566)&lt;&gt;0,IF(COUNTIF(Invoices!AA:AB,A1566)&lt;&gt;0,SUMIF(Invoices!AA:AB,A1566,Invoices!AB:AB)/COUNTIF(Invoices!AA:AB,A1566),0),IF(COUNTIF(Invoices!AC:AD,A1566)&lt;&gt;0,IF(COUNTIF(Invoices!AC:AD,A1566)&lt;&gt;0,SUMIF(Invoices!AC:AD,A1566,Invoices!AD:AD)/COUNTIF(Invoices!AC:AD,A1566),0),IF(COUNTIF(Invoices!AE:AF,A1566)&lt;&gt;0,IF(COUNTIF(Invoices!AE:AF,A1566)&lt;&gt;0,SUMIF(Invoices!AE:AF,A1566,Invoices!AF:AF)/COUNTIF(Invoices!AE:AF,A1566),0),IF(COUNTIF(Invoices!AG:AH,A1566)&lt;&gt;0,IF(COUNTIF(Invoices!AG:AH,A1566)&lt;&gt;0,SUMIF(Invoices!AG:AH,A1566,Invoices!AH:AH)/COUNTIF(Invoices!AG:AH,A1566),0),IF(COUNTIF(Invoices!AI:AJ,A1566)&lt;&gt;0,IF(COUNTIF(Invoices!AI:AJ,A1566)&lt;&gt;0,SUMIF(Invoices!AI:AJ,A1566,Invoices!AJ:AJ)/COUNTIF(Invoices!AI:AJ,A1566),0),IF(COUNTIF(Invoices!AK:AL,A1566)&lt;&gt;0,IF(COUNTIF(Invoices!AK:AL,A1566)&lt;&gt;0,SUMIF(Invoices!AK:AL,A1566,Invoices!AL:AL)/COUNTIF(Invoices!AK:AL,A1566),0),IF(COUNTIF(Invoices!AM:AN,A1566)&lt;&gt;0,IF(COUNTIF(Invoices!AM:AN,A1566)&lt;&gt;0,SUMIF(Invoices!AM:AN,A1566,Invoices!AN:AN)/COUNTIF(Invoices!AM:AN,A1566),0),"Not Available")))))))))))))))</f>
        <v>0.99</v>
      </c>
    </row>
    <row r="1567" spans="1:5" ht="13" x14ac:dyDescent="0.15">
      <c r="A1567" s="6" t="s">
        <v>2874</v>
      </c>
      <c r="B1567" s="6" t="s">
        <v>1889</v>
      </c>
      <c r="C1567" s="6" t="s">
        <v>943</v>
      </c>
      <c r="D1567" s="6" t="s">
        <v>522</v>
      </c>
      <c r="E1567">
        <f ca="1">IF(COUNTIF(Invoices!K:L,A1567)&lt;&gt;0,IF(COUNTIF(Invoices!K:L,A1567)&lt;&gt;0,SUMIF(Invoices!K:L,A1567,Invoices!L:L)/COUNTIF(Invoices!K:L,A1567),0),IF(COUNTIF(Invoices!M:N,A1567)&lt;&gt;0,IF(COUNTIF(Invoices!M:N,A1567)&lt;&gt;0,SUMIF(Invoices!M:N,A1567,Invoices!N:N)/COUNTIF(Invoices!M:N,A1567),0),IF(COUNTIF(Invoices!O:P,A1567)&lt;&gt;0,IF(COUNTIF(Invoices!O:P,A1567)&lt;&gt;0,SUMIF(Invoices!O:P,A1567,Invoices!P:P)/COUNTIF(Invoices!O:P,A1567),0),IF(COUNTIF(Invoices!Q:R,A1567)&lt;&gt;0,IF(COUNTIF(Invoices!Q:R,A1567)&lt;&gt;0,SUMIF(Invoices!Q:R,A1567,Invoices!R:R)/COUNTIF(Invoices!Q:R,A1567),0),IF(COUNTIF(Invoices!S:T,A1567)&lt;&gt;0,IF(COUNTIF(Invoices!S:T,A1567)&lt;&gt;0,SUMIF(Invoices!S:T,A1567,Invoices!T:T)/COUNTIF(Invoices!S:T,A1567),0),IF(COUNTIF(Invoices!U:V,A1567)&lt;&gt;0,IF(COUNTIF(Invoices!U:V,A1567)&lt;&gt;0,SUMIF(Invoices!U:V,A1567,Invoices!V:V)/COUNTIF(Invoices!U:V,A1567),0),IF(COUNTIF(Invoices!W:X,A1567)&lt;&gt;0,IF(COUNTIF(Invoices!W:X,A1567)&lt;&gt;0,SUMIF(Invoices!W:X,A1567,Invoices!X:X)/COUNTIF(Invoices!W:X,A1567),0),IF(COUNTIF(Invoices!Y:Z,A1567)&lt;&gt;0,IF(COUNTIF(Invoices!Y:Z,A1567)&lt;&gt;0,SUMIF(Invoices!Y:Z,A1567,Invoices!Z:Z)/COUNTIF(Invoices!Y:Z,A1567),0),IF(COUNTIF(Invoices!AA:AB,A1567)&lt;&gt;0,IF(COUNTIF(Invoices!AA:AB,A1567)&lt;&gt;0,SUMIF(Invoices!AA:AB,A1567,Invoices!AB:AB)/COUNTIF(Invoices!AA:AB,A1567),0),IF(COUNTIF(Invoices!AC:AD,A1567)&lt;&gt;0,IF(COUNTIF(Invoices!AC:AD,A1567)&lt;&gt;0,SUMIF(Invoices!AC:AD,A1567,Invoices!AD:AD)/COUNTIF(Invoices!AC:AD,A1567),0),IF(COUNTIF(Invoices!AE:AF,A1567)&lt;&gt;0,IF(COUNTIF(Invoices!AE:AF,A1567)&lt;&gt;0,SUMIF(Invoices!AE:AF,A1567,Invoices!AF:AF)/COUNTIF(Invoices!AE:AF,A1567),0),IF(COUNTIF(Invoices!AG:AH,A1567)&lt;&gt;0,IF(COUNTIF(Invoices!AG:AH,A1567)&lt;&gt;0,SUMIF(Invoices!AG:AH,A1567,Invoices!AH:AH)/COUNTIF(Invoices!AG:AH,A1567),0),IF(COUNTIF(Invoices!AI:AJ,A1567)&lt;&gt;0,IF(COUNTIF(Invoices!AI:AJ,A1567)&lt;&gt;0,SUMIF(Invoices!AI:AJ,A1567,Invoices!AJ:AJ)/COUNTIF(Invoices!AI:AJ,A1567),0),IF(COUNTIF(Invoices!AK:AL,A1567)&lt;&gt;0,IF(COUNTIF(Invoices!AK:AL,A1567)&lt;&gt;0,SUMIF(Invoices!AK:AL,A1567,Invoices!AL:AL)/COUNTIF(Invoices!AK:AL,A1567),0),IF(COUNTIF(Invoices!AM:AN,A1567)&lt;&gt;0,IF(COUNTIF(Invoices!AM:AN,A1567)&lt;&gt;0,SUMIF(Invoices!AM:AN,A1567,Invoices!AN:AN)/COUNTIF(Invoices!AM:AN,A1567),0),"Not Available")))))))))))))))</f>
        <v>0.99</v>
      </c>
    </row>
    <row r="1568" spans="1:5" ht="13" x14ac:dyDescent="0.15">
      <c r="A1568" s="6" t="s">
        <v>2875</v>
      </c>
      <c r="B1568" s="6" t="s">
        <v>2876</v>
      </c>
      <c r="C1568" s="6" t="s">
        <v>1033</v>
      </c>
      <c r="D1568" s="6" t="s">
        <v>1034</v>
      </c>
      <c r="E1568" t="str">
        <f>IF(COUNTIF(Invoices!K:L,A1568)&lt;&gt;0,IF(COUNTIF(Invoices!K:L,A1568)&lt;&gt;0,SUMIF(Invoices!K:L,A1568,Invoices!L:L)/COUNTIF(Invoices!K:L,A1568),0),IF(COUNTIF(Invoices!M:N,A1568)&lt;&gt;0,IF(COUNTIF(Invoices!M:N,A1568)&lt;&gt;0,SUMIF(Invoices!M:N,A1568,Invoices!N:N)/COUNTIF(Invoices!M:N,A1568),0),IF(COUNTIF(Invoices!O:P,A1568)&lt;&gt;0,IF(COUNTIF(Invoices!O:P,A1568)&lt;&gt;0,SUMIF(Invoices!O:P,A1568,Invoices!P:P)/COUNTIF(Invoices!O:P,A1568),0),IF(COUNTIF(Invoices!Q:R,A1568)&lt;&gt;0,IF(COUNTIF(Invoices!Q:R,A1568)&lt;&gt;0,SUMIF(Invoices!Q:R,A1568,Invoices!R:R)/COUNTIF(Invoices!Q:R,A1568),0),IF(COUNTIF(Invoices!S:T,A1568)&lt;&gt;0,IF(COUNTIF(Invoices!S:T,A1568)&lt;&gt;0,SUMIF(Invoices!S:T,A1568,Invoices!T:T)/COUNTIF(Invoices!S:T,A1568),0),IF(COUNTIF(Invoices!U:V,A1568)&lt;&gt;0,IF(COUNTIF(Invoices!U:V,A1568)&lt;&gt;0,SUMIF(Invoices!U:V,A1568,Invoices!V:V)/COUNTIF(Invoices!U:V,A1568),0),IF(COUNTIF(Invoices!W:X,A1568)&lt;&gt;0,IF(COUNTIF(Invoices!W:X,A1568)&lt;&gt;0,SUMIF(Invoices!W:X,A1568,Invoices!X:X)/COUNTIF(Invoices!W:X,A1568),0),IF(COUNTIF(Invoices!Y:Z,A1568)&lt;&gt;0,IF(COUNTIF(Invoices!Y:Z,A1568)&lt;&gt;0,SUMIF(Invoices!Y:Z,A1568,Invoices!Z:Z)/COUNTIF(Invoices!Y:Z,A1568),0),IF(COUNTIF(Invoices!AA:AB,A1568)&lt;&gt;0,IF(COUNTIF(Invoices!AA:AB,A1568)&lt;&gt;0,SUMIF(Invoices!AA:AB,A1568,Invoices!AB:AB)/COUNTIF(Invoices!AA:AB,A1568),0),IF(COUNTIF(Invoices!AC:AD,A1568)&lt;&gt;0,IF(COUNTIF(Invoices!AC:AD,A1568)&lt;&gt;0,SUMIF(Invoices!AC:AD,A1568,Invoices!AD:AD)/COUNTIF(Invoices!AC:AD,A1568),0),IF(COUNTIF(Invoices!AE:AF,A1568)&lt;&gt;0,IF(COUNTIF(Invoices!AE:AF,A1568)&lt;&gt;0,SUMIF(Invoices!AE:AF,A1568,Invoices!AF:AF)/COUNTIF(Invoices!AE:AF,A1568),0),IF(COUNTIF(Invoices!AG:AH,A1568)&lt;&gt;0,IF(COUNTIF(Invoices!AG:AH,A1568)&lt;&gt;0,SUMIF(Invoices!AG:AH,A1568,Invoices!AH:AH)/COUNTIF(Invoices!AG:AH,A1568),0),IF(COUNTIF(Invoices!AI:AJ,A1568)&lt;&gt;0,IF(COUNTIF(Invoices!AI:AJ,A1568)&lt;&gt;0,SUMIF(Invoices!AI:AJ,A1568,Invoices!AJ:AJ)/COUNTIF(Invoices!AI:AJ,A1568),0),IF(COUNTIF(Invoices!AK:AL,A1568)&lt;&gt;0,IF(COUNTIF(Invoices!AK:AL,A1568)&lt;&gt;0,SUMIF(Invoices!AK:AL,A1568,Invoices!AL:AL)/COUNTIF(Invoices!AK:AL,A1568),0),IF(COUNTIF(Invoices!AM:AN,A1568)&lt;&gt;0,IF(COUNTIF(Invoices!AM:AN,A1568)&lt;&gt;0,SUMIF(Invoices!AM:AN,A1568,Invoices!AN:AN)/COUNTIF(Invoices!AM:AN,A1568),0),"Not Available")))))))))))))))</f>
        <v>Not Available</v>
      </c>
    </row>
    <row r="1569" spans="1:5" ht="13" x14ac:dyDescent="0.15">
      <c r="A1569" s="6" t="s">
        <v>2877</v>
      </c>
      <c r="B1569" s="6" t="s">
        <v>2878</v>
      </c>
      <c r="C1569" s="6" t="s">
        <v>1081</v>
      </c>
      <c r="D1569" s="6" t="s">
        <v>758</v>
      </c>
      <c r="E1569">
        <f ca="1">IF(COUNTIF(Invoices!K:L,A1569)&lt;&gt;0,IF(COUNTIF(Invoices!K:L,A1569)&lt;&gt;0,SUMIF(Invoices!K:L,A1569,Invoices!L:L)/COUNTIF(Invoices!K:L,A1569),0),IF(COUNTIF(Invoices!M:N,A1569)&lt;&gt;0,IF(COUNTIF(Invoices!M:N,A1569)&lt;&gt;0,SUMIF(Invoices!M:N,A1569,Invoices!N:N)/COUNTIF(Invoices!M:N,A1569),0),IF(COUNTIF(Invoices!O:P,A1569)&lt;&gt;0,IF(COUNTIF(Invoices!O:P,A1569)&lt;&gt;0,SUMIF(Invoices!O:P,A1569,Invoices!P:P)/COUNTIF(Invoices!O:P,A1569),0),IF(COUNTIF(Invoices!Q:R,A1569)&lt;&gt;0,IF(COUNTIF(Invoices!Q:R,A1569)&lt;&gt;0,SUMIF(Invoices!Q:R,A1569,Invoices!R:R)/COUNTIF(Invoices!Q:R,A1569),0),IF(COUNTIF(Invoices!S:T,A1569)&lt;&gt;0,IF(COUNTIF(Invoices!S:T,A1569)&lt;&gt;0,SUMIF(Invoices!S:T,A1569,Invoices!T:T)/COUNTIF(Invoices!S:T,A1569),0),IF(COUNTIF(Invoices!U:V,A1569)&lt;&gt;0,IF(COUNTIF(Invoices!U:V,A1569)&lt;&gt;0,SUMIF(Invoices!U:V,A1569,Invoices!V:V)/COUNTIF(Invoices!U:V,A1569),0),IF(COUNTIF(Invoices!W:X,A1569)&lt;&gt;0,IF(COUNTIF(Invoices!W:X,A1569)&lt;&gt;0,SUMIF(Invoices!W:X,A1569,Invoices!X:X)/COUNTIF(Invoices!W:X,A1569),0),IF(COUNTIF(Invoices!Y:Z,A1569)&lt;&gt;0,IF(COUNTIF(Invoices!Y:Z,A1569)&lt;&gt;0,SUMIF(Invoices!Y:Z,A1569,Invoices!Z:Z)/COUNTIF(Invoices!Y:Z,A1569),0),IF(COUNTIF(Invoices!AA:AB,A1569)&lt;&gt;0,IF(COUNTIF(Invoices!AA:AB,A1569)&lt;&gt;0,SUMIF(Invoices!AA:AB,A1569,Invoices!AB:AB)/COUNTIF(Invoices!AA:AB,A1569),0),IF(COUNTIF(Invoices!AC:AD,A1569)&lt;&gt;0,IF(COUNTIF(Invoices!AC:AD,A1569)&lt;&gt;0,SUMIF(Invoices!AC:AD,A1569,Invoices!AD:AD)/COUNTIF(Invoices!AC:AD,A1569),0),IF(COUNTIF(Invoices!AE:AF,A1569)&lt;&gt;0,IF(COUNTIF(Invoices!AE:AF,A1569)&lt;&gt;0,SUMIF(Invoices!AE:AF,A1569,Invoices!AF:AF)/COUNTIF(Invoices!AE:AF,A1569),0),IF(COUNTIF(Invoices!AG:AH,A1569)&lt;&gt;0,IF(COUNTIF(Invoices!AG:AH,A1569)&lt;&gt;0,SUMIF(Invoices!AG:AH,A1569,Invoices!AH:AH)/COUNTIF(Invoices!AG:AH,A1569),0),IF(COUNTIF(Invoices!AI:AJ,A1569)&lt;&gt;0,IF(COUNTIF(Invoices!AI:AJ,A1569)&lt;&gt;0,SUMIF(Invoices!AI:AJ,A1569,Invoices!AJ:AJ)/COUNTIF(Invoices!AI:AJ,A1569),0),IF(COUNTIF(Invoices!AK:AL,A1569)&lt;&gt;0,IF(COUNTIF(Invoices!AK:AL,A1569)&lt;&gt;0,SUMIF(Invoices!AK:AL,A1569,Invoices!AL:AL)/COUNTIF(Invoices!AK:AL,A1569),0),IF(COUNTIF(Invoices!AM:AN,A1569)&lt;&gt;0,IF(COUNTIF(Invoices!AM:AN,A1569)&lt;&gt;0,SUMIF(Invoices!AM:AN,A1569,Invoices!AN:AN)/COUNTIF(Invoices!AM:AN,A1569),0),"Not Available")))))))))))))))</f>
        <v>0.99</v>
      </c>
    </row>
    <row r="1570" spans="1:5" ht="13" x14ac:dyDescent="0.15">
      <c r="A1570" s="6" t="s">
        <v>2879</v>
      </c>
      <c r="B1570" s="6" t="s">
        <v>1921</v>
      </c>
      <c r="C1570" s="6" t="s">
        <v>1922</v>
      </c>
      <c r="D1570" s="6" t="s">
        <v>562</v>
      </c>
      <c r="E1570">
        <f ca="1">IF(COUNTIF(Invoices!K:L,A1570)&lt;&gt;0,IF(COUNTIF(Invoices!K:L,A1570)&lt;&gt;0,SUMIF(Invoices!K:L,A1570,Invoices!L:L)/COUNTIF(Invoices!K:L,A1570),0),IF(COUNTIF(Invoices!M:N,A1570)&lt;&gt;0,IF(COUNTIF(Invoices!M:N,A1570)&lt;&gt;0,SUMIF(Invoices!M:N,A1570,Invoices!N:N)/COUNTIF(Invoices!M:N,A1570),0),IF(COUNTIF(Invoices!O:P,A1570)&lt;&gt;0,IF(COUNTIF(Invoices!O:P,A1570)&lt;&gt;0,SUMIF(Invoices!O:P,A1570,Invoices!P:P)/COUNTIF(Invoices!O:P,A1570),0),IF(COUNTIF(Invoices!Q:R,A1570)&lt;&gt;0,IF(COUNTIF(Invoices!Q:R,A1570)&lt;&gt;0,SUMIF(Invoices!Q:R,A1570,Invoices!R:R)/COUNTIF(Invoices!Q:R,A1570),0),IF(COUNTIF(Invoices!S:T,A1570)&lt;&gt;0,IF(COUNTIF(Invoices!S:T,A1570)&lt;&gt;0,SUMIF(Invoices!S:T,A1570,Invoices!T:T)/COUNTIF(Invoices!S:T,A1570),0),IF(COUNTIF(Invoices!U:V,A1570)&lt;&gt;0,IF(COUNTIF(Invoices!U:V,A1570)&lt;&gt;0,SUMIF(Invoices!U:V,A1570,Invoices!V:V)/COUNTIF(Invoices!U:V,A1570),0),IF(COUNTIF(Invoices!W:X,A1570)&lt;&gt;0,IF(COUNTIF(Invoices!W:X,A1570)&lt;&gt;0,SUMIF(Invoices!W:X,A1570,Invoices!X:X)/COUNTIF(Invoices!W:X,A1570),0),IF(COUNTIF(Invoices!Y:Z,A1570)&lt;&gt;0,IF(COUNTIF(Invoices!Y:Z,A1570)&lt;&gt;0,SUMIF(Invoices!Y:Z,A1570,Invoices!Z:Z)/COUNTIF(Invoices!Y:Z,A1570),0),IF(COUNTIF(Invoices!AA:AB,A1570)&lt;&gt;0,IF(COUNTIF(Invoices!AA:AB,A1570)&lt;&gt;0,SUMIF(Invoices!AA:AB,A1570,Invoices!AB:AB)/COUNTIF(Invoices!AA:AB,A1570),0),IF(COUNTIF(Invoices!AC:AD,A1570)&lt;&gt;0,IF(COUNTIF(Invoices!AC:AD,A1570)&lt;&gt;0,SUMIF(Invoices!AC:AD,A1570,Invoices!AD:AD)/COUNTIF(Invoices!AC:AD,A1570),0),IF(COUNTIF(Invoices!AE:AF,A1570)&lt;&gt;0,IF(COUNTIF(Invoices!AE:AF,A1570)&lt;&gt;0,SUMIF(Invoices!AE:AF,A1570,Invoices!AF:AF)/COUNTIF(Invoices!AE:AF,A1570),0),IF(COUNTIF(Invoices!AG:AH,A1570)&lt;&gt;0,IF(COUNTIF(Invoices!AG:AH,A1570)&lt;&gt;0,SUMIF(Invoices!AG:AH,A1570,Invoices!AH:AH)/COUNTIF(Invoices!AG:AH,A1570),0),IF(COUNTIF(Invoices!AI:AJ,A1570)&lt;&gt;0,IF(COUNTIF(Invoices!AI:AJ,A1570)&lt;&gt;0,SUMIF(Invoices!AI:AJ,A1570,Invoices!AJ:AJ)/COUNTIF(Invoices!AI:AJ,A1570),0),IF(COUNTIF(Invoices!AK:AL,A1570)&lt;&gt;0,IF(COUNTIF(Invoices!AK:AL,A1570)&lt;&gt;0,SUMIF(Invoices!AK:AL,A1570,Invoices!AL:AL)/COUNTIF(Invoices!AK:AL,A1570),0),IF(COUNTIF(Invoices!AM:AN,A1570)&lt;&gt;0,IF(COUNTIF(Invoices!AM:AN,A1570)&lt;&gt;0,SUMIF(Invoices!AM:AN,A1570,Invoices!AN:AN)/COUNTIF(Invoices!AM:AN,A1570),0),"Not Available")))))))))))))))</f>
        <v>0.99</v>
      </c>
    </row>
    <row r="1571" spans="1:5" ht="13" x14ac:dyDescent="0.15">
      <c r="A1571" s="6" t="s">
        <v>2880</v>
      </c>
      <c r="B1571" s="6" t="s">
        <v>2881</v>
      </c>
      <c r="C1571" s="6" t="s">
        <v>1195</v>
      </c>
      <c r="D1571" s="6" t="s">
        <v>863</v>
      </c>
      <c r="E1571" t="str">
        <f>IF(COUNTIF(Invoices!K:L,A1571)&lt;&gt;0,IF(COUNTIF(Invoices!K:L,A1571)&lt;&gt;0,SUMIF(Invoices!K:L,A1571,Invoices!L:L)/COUNTIF(Invoices!K:L,A1571),0),IF(COUNTIF(Invoices!M:N,A1571)&lt;&gt;0,IF(COUNTIF(Invoices!M:N,A1571)&lt;&gt;0,SUMIF(Invoices!M:N,A1571,Invoices!N:N)/COUNTIF(Invoices!M:N,A1571),0),IF(COUNTIF(Invoices!O:P,A1571)&lt;&gt;0,IF(COUNTIF(Invoices!O:P,A1571)&lt;&gt;0,SUMIF(Invoices!O:P,A1571,Invoices!P:P)/COUNTIF(Invoices!O:P,A1571),0),IF(COUNTIF(Invoices!Q:R,A1571)&lt;&gt;0,IF(COUNTIF(Invoices!Q:R,A1571)&lt;&gt;0,SUMIF(Invoices!Q:R,A1571,Invoices!R:R)/COUNTIF(Invoices!Q:R,A1571),0),IF(COUNTIF(Invoices!S:T,A1571)&lt;&gt;0,IF(COUNTIF(Invoices!S:T,A1571)&lt;&gt;0,SUMIF(Invoices!S:T,A1571,Invoices!T:T)/COUNTIF(Invoices!S:T,A1571),0),IF(COUNTIF(Invoices!U:V,A1571)&lt;&gt;0,IF(COUNTIF(Invoices!U:V,A1571)&lt;&gt;0,SUMIF(Invoices!U:V,A1571,Invoices!V:V)/COUNTIF(Invoices!U:V,A1571),0),IF(COUNTIF(Invoices!W:X,A1571)&lt;&gt;0,IF(COUNTIF(Invoices!W:X,A1571)&lt;&gt;0,SUMIF(Invoices!W:X,A1571,Invoices!X:X)/COUNTIF(Invoices!W:X,A1571),0),IF(COUNTIF(Invoices!Y:Z,A1571)&lt;&gt;0,IF(COUNTIF(Invoices!Y:Z,A1571)&lt;&gt;0,SUMIF(Invoices!Y:Z,A1571,Invoices!Z:Z)/COUNTIF(Invoices!Y:Z,A1571),0),IF(COUNTIF(Invoices!AA:AB,A1571)&lt;&gt;0,IF(COUNTIF(Invoices!AA:AB,A1571)&lt;&gt;0,SUMIF(Invoices!AA:AB,A1571,Invoices!AB:AB)/COUNTIF(Invoices!AA:AB,A1571),0),IF(COUNTIF(Invoices!AC:AD,A1571)&lt;&gt;0,IF(COUNTIF(Invoices!AC:AD,A1571)&lt;&gt;0,SUMIF(Invoices!AC:AD,A1571,Invoices!AD:AD)/COUNTIF(Invoices!AC:AD,A1571),0),IF(COUNTIF(Invoices!AE:AF,A1571)&lt;&gt;0,IF(COUNTIF(Invoices!AE:AF,A1571)&lt;&gt;0,SUMIF(Invoices!AE:AF,A1571,Invoices!AF:AF)/COUNTIF(Invoices!AE:AF,A1571),0),IF(COUNTIF(Invoices!AG:AH,A1571)&lt;&gt;0,IF(COUNTIF(Invoices!AG:AH,A1571)&lt;&gt;0,SUMIF(Invoices!AG:AH,A1571,Invoices!AH:AH)/COUNTIF(Invoices!AG:AH,A1571),0),IF(COUNTIF(Invoices!AI:AJ,A1571)&lt;&gt;0,IF(COUNTIF(Invoices!AI:AJ,A1571)&lt;&gt;0,SUMIF(Invoices!AI:AJ,A1571,Invoices!AJ:AJ)/COUNTIF(Invoices!AI:AJ,A1571),0),IF(COUNTIF(Invoices!AK:AL,A1571)&lt;&gt;0,IF(COUNTIF(Invoices!AK:AL,A1571)&lt;&gt;0,SUMIF(Invoices!AK:AL,A1571,Invoices!AL:AL)/COUNTIF(Invoices!AK:AL,A1571),0),IF(COUNTIF(Invoices!AM:AN,A1571)&lt;&gt;0,IF(COUNTIF(Invoices!AM:AN,A1571)&lt;&gt;0,SUMIF(Invoices!AM:AN,A1571,Invoices!AN:AN)/COUNTIF(Invoices!AM:AN,A1571),0),"Not Available")))))))))))))))</f>
        <v>Not Available</v>
      </c>
    </row>
    <row r="1572" spans="1:5" ht="13" x14ac:dyDescent="0.15">
      <c r="A1572" s="6" t="s">
        <v>2882</v>
      </c>
      <c r="B1572" s="6" t="s">
        <v>2883</v>
      </c>
      <c r="C1572" s="6" t="s">
        <v>1195</v>
      </c>
      <c r="D1572" s="6" t="s">
        <v>863</v>
      </c>
      <c r="E1572">
        <f ca="1">IF(COUNTIF(Invoices!K:L,A1572)&lt;&gt;0,IF(COUNTIF(Invoices!K:L,A1572)&lt;&gt;0,SUMIF(Invoices!K:L,A1572,Invoices!L:L)/COUNTIF(Invoices!K:L,A1572),0),IF(COUNTIF(Invoices!M:N,A1572)&lt;&gt;0,IF(COUNTIF(Invoices!M:N,A1572)&lt;&gt;0,SUMIF(Invoices!M:N,A1572,Invoices!N:N)/COUNTIF(Invoices!M:N,A1572),0),IF(COUNTIF(Invoices!O:P,A1572)&lt;&gt;0,IF(COUNTIF(Invoices!O:P,A1572)&lt;&gt;0,SUMIF(Invoices!O:P,A1572,Invoices!P:P)/COUNTIF(Invoices!O:P,A1572),0),IF(COUNTIF(Invoices!Q:R,A1572)&lt;&gt;0,IF(COUNTIF(Invoices!Q:R,A1572)&lt;&gt;0,SUMIF(Invoices!Q:R,A1572,Invoices!R:R)/COUNTIF(Invoices!Q:R,A1572),0),IF(COUNTIF(Invoices!S:T,A1572)&lt;&gt;0,IF(COUNTIF(Invoices!S:T,A1572)&lt;&gt;0,SUMIF(Invoices!S:T,A1572,Invoices!T:T)/COUNTIF(Invoices!S:T,A1572),0),IF(COUNTIF(Invoices!U:V,A1572)&lt;&gt;0,IF(COUNTIF(Invoices!U:V,A1572)&lt;&gt;0,SUMIF(Invoices!U:V,A1572,Invoices!V:V)/COUNTIF(Invoices!U:V,A1572),0),IF(COUNTIF(Invoices!W:X,A1572)&lt;&gt;0,IF(COUNTIF(Invoices!W:X,A1572)&lt;&gt;0,SUMIF(Invoices!W:X,A1572,Invoices!X:X)/COUNTIF(Invoices!W:X,A1572),0),IF(COUNTIF(Invoices!Y:Z,A1572)&lt;&gt;0,IF(COUNTIF(Invoices!Y:Z,A1572)&lt;&gt;0,SUMIF(Invoices!Y:Z,A1572,Invoices!Z:Z)/COUNTIF(Invoices!Y:Z,A1572),0),IF(COUNTIF(Invoices!AA:AB,A1572)&lt;&gt;0,IF(COUNTIF(Invoices!AA:AB,A1572)&lt;&gt;0,SUMIF(Invoices!AA:AB,A1572,Invoices!AB:AB)/COUNTIF(Invoices!AA:AB,A1572),0),IF(COUNTIF(Invoices!AC:AD,A1572)&lt;&gt;0,IF(COUNTIF(Invoices!AC:AD,A1572)&lt;&gt;0,SUMIF(Invoices!AC:AD,A1572,Invoices!AD:AD)/COUNTIF(Invoices!AC:AD,A1572),0),IF(COUNTIF(Invoices!AE:AF,A1572)&lt;&gt;0,IF(COUNTIF(Invoices!AE:AF,A1572)&lt;&gt;0,SUMIF(Invoices!AE:AF,A1572,Invoices!AF:AF)/COUNTIF(Invoices!AE:AF,A1572),0),IF(COUNTIF(Invoices!AG:AH,A1572)&lt;&gt;0,IF(COUNTIF(Invoices!AG:AH,A1572)&lt;&gt;0,SUMIF(Invoices!AG:AH,A1572,Invoices!AH:AH)/COUNTIF(Invoices!AG:AH,A1572),0),IF(COUNTIF(Invoices!AI:AJ,A1572)&lt;&gt;0,IF(COUNTIF(Invoices!AI:AJ,A1572)&lt;&gt;0,SUMIF(Invoices!AI:AJ,A1572,Invoices!AJ:AJ)/COUNTIF(Invoices!AI:AJ,A1572),0),IF(COUNTIF(Invoices!AK:AL,A1572)&lt;&gt;0,IF(COUNTIF(Invoices!AK:AL,A1572)&lt;&gt;0,SUMIF(Invoices!AK:AL,A1572,Invoices!AL:AL)/COUNTIF(Invoices!AK:AL,A1572),0),IF(COUNTIF(Invoices!AM:AN,A1572)&lt;&gt;0,IF(COUNTIF(Invoices!AM:AN,A1572)&lt;&gt;0,SUMIF(Invoices!AM:AN,A1572,Invoices!AN:AN)/COUNTIF(Invoices!AM:AN,A1572),0),"Not Available")))))))))))))))</f>
        <v>0.99</v>
      </c>
    </row>
    <row r="1573" spans="1:5" ht="13" x14ac:dyDescent="0.15">
      <c r="A1573" s="6" t="s">
        <v>2884</v>
      </c>
      <c r="B1573" s="6" t="s">
        <v>1291</v>
      </c>
      <c r="C1573" s="6" t="s">
        <v>1292</v>
      </c>
      <c r="D1573" s="6" t="s">
        <v>1293</v>
      </c>
      <c r="E1573" t="str">
        <f>IF(COUNTIF(Invoices!K:L,A1573)&lt;&gt;0,IF(COUNTIF(Invoices!K:L,A1573)&lt;&gt;0,SUMIF(Invoices!K:L,A1573,Invoices!L:L)/COUNTIF(Invoices!K:L,A1573),0),IF(COUNTIF(Invoices!M:N,A1573)&lt;&gt;0,IF(COUNTIF(Invoices!M:N,A1573)&lt;&gt;0,SUMIF(Invoices!M:N,A1573,Invoices!N:N)/COUNTIF(Invoices!M:N,A1573),0),IF(COUNTIF(Invoices!O:P,A1573)&lt;&gt;0,IF(COUNTIF(Invoices!O:P,A1573)&lt;&gt;0,SUMIF(Invoices!O:P,A1573,Invoices!P:P)/COUNTIF(Invoices!O:P,A1573),0),IF(COUNTIF(Invoices!Q:R,A1573)&lt;&gt;0,IF(COUNTIF(Invoices!Q:R,A1573)&lt;&gt;0,SUMIF(Invoices!Q:R,A1573,Invoices!R:R)/COUNTIF(Invoices!Q:R,A1573),0),IF(COUNTIF(Invoices!S:T,A1573)&lt;&gt;0,IF(COUNTIF(Invoices!S:T,A1573)&lt;&gt;0,SUMIF(Invoices!S:T,A1573,Invoices!T:T)/COUNTIF(Invoices!S:T,A1573),0),IF(COUNTIF(Invoices!U:V,A1573)&lt;&gt;0,IF(COUNTIF(Invoices!U:V,A1573)&lt;&gt;0,SUMIF(Invoices!U:V,A1573,Invoices!V:V)/COUNTIF(Invoices!U:V,A1573),0),IF(COUNTIF(Invoices!W:X,A1573)&lt;&gt;0,IF(COUNTIF(Invoices!W:X,A1573)&lt;&gt;0,SUMIF(Invoices!W:X,A1573,Invoices!X:X)/COUNTIF(Invoices!W:X,A1573),0),IF(COUNTIF(Invoices!Y:Z,A1573)&lt;&gt;0,IF(COUNTIF(Invoices!Y:Z,A1573)&lt;&gt;0,SUMIF(Invoices!Y:Z,A1573,Invoices!Z:Z)/COUNTIF(Invoices!Y:Z,A1573),0),IF(COUNTIF(Invoices!AA:AB,A1573)&lt;&gt;0,IF(COUNTIF(Invoices!AA:AB,A1573)&lt;&gt;0,SUMIF(Invoices!AA:AB,A1573,Invoices!AB:AB)/COUNTIF(Invoices!AA:AB,A1573),0),IF(COUNTIF(Invoices!AC:AD,A1573)&lt;&gt;0,IF(COUNTIF(Invoices!AC:AD,A1573)&lt;&gt;0,SUMIF(Invoices!AC:AD,A1573,Invoices!AD:AD)/COUNTIF(Invoices!AC:AD,A1573),0),IF(COUNTIF(Invoices!AE:AF,A1573)&lt;&gt;0,IF(COUNTIF(Invoices!AE:AF,A1573)&lt;&gt;0,SUMIF(Invoices!AE:AF,A1573,Invoices!AF:AF)/COUNTIF(Invoices!AE:AF,A1573),0),IF(COUNTIF(Invoices!AG:AH,A1573)&lt;&gt;0,IF(COUNTIF(Invoices!AG:AH,A1573)&lt;&gt;0,SUMIF(Invoices!AG:AH,A1573,Invoices!AH:AH)/COUNTIF(Invoices!AG:AH,A1573),0),IF(COUNTIF(Invoices!AI:AJ,A1573)&lt;&gt;0,IF(COUNTIF(Invoices!AI:AJ,A1573)&lt;&gt;0,SUMIF(Invoices!AI:AJ,A1573,Invoices!AJ:AJ)/COUNTIF(Invoices!AI:AJ,A1573),0),IF(COUNTIF(Invoices!AK:AL,A1573)&lt;&gt;0,IF(COUNTIF(Invoices!AK:AL,A1573)&lt;&gt;0,SUMIF(Invoices!AK:AL,A1573,Invoices!AL:AL)/COUNTIF(Invoices!AK:AL,A1573),0),IF(COUNTIF(Invoices!AM:AN,A1573)&lt;&gt;0,IF(COUNTIF(Invoices!AM:AN,A1573)&lt;&gt;0,SUMIF(Invoices!AM:AN,A1573,Invoices!AN:AN)/COUNTIF(Invoices!AM:AN,A1573),0),"Not Available")))))))))))))))</f>
        <v>Not Available</v>
      </c>
    </row>
    <row r="1574" spans="1:5" ht="13" x14ac:dyDescent="0.15">
      <c r="A1574" s="6" t="s">
        <v>2885</v>
      </c>
      <c r="B1574" s="6" t="s">
        <v>2886</v>
      </c>
      <c r="C1574" s="6" t="s">
        <v>848</v>
      </c>
      <c r="D1574" s="6" t="s">
        <v>744</v>
      </c>
      <c r="E1574">
        <f ca="1">IF(COUNTIF(Invoices!K:L,A1574)&lt;&gt;0,IF(COUNTIF(Invoices!K:L,A1574)&lt;&gt;0,SUMIF(Invoices!K:L,A1574,Invoices!L:L)/COUNTIF(Invoices!K:L,A1574),0),IF(COUNTIF(Invoices!M:N,A1574)&lt;&gt;0,IF(COUNTIF(Invoices!M:N,A1574)&lt;&gt;0,SUMIF(Invoices!M:N,A1574,Invoices!N:N)/COUNTIF(Invoices!M:N,A1574),0),IF(COUNTIF(Invoices!O:P,A1574)&lt;&gt;0,IF(COUNTIF(Invoices!O:P,A1574)&lt;&gt;0,SUMIF(Invoices!O:P,A1574,Invoices!P:P)/COUNTIF(Invoices!O:P,A1574),0),IF(COUNTIF(Invoices!Q:R,A1574)&lt;&gt;0,IF(COUNTIF(Invoices!Q:R,A1574)&lt;&gt;0,SUMIF(Invoices!Q:R,A1574,Invoices!R:R)/COUNTIF(Invoices!Q:R,A1574),0),IF(COUNTIF(Invoices!S:T,A1574)&lt;&gt;0,IF(COUNTIF(Invoices!S:T,A1574)&lt;&gt;0,SUMIF(Invoices!S:T,A1574,Invoices!T:T)/COUNTIF(Invoices!S:T,A1574),0),IF(COUNTIF(Invoices!U:V,A1574)&lt;&gt;0,IF(COUNTIF(Invoices!U:V,A1574)&lt;&gt;0,SUMIF(Invoices!U:V,A1574,Invoices!V:V)/COUNTIF(Invoices!U:V,A1574),0),IF(COUNTIF(Invoices!W:X,A1574)&lt;&gt;0,IF(COUNTIF(Invoices!W:X,A1574)&lt;&gt;0,SUMIF(Invoices!W:X,A1574,Invoices!X:X)/COUNTIF(Invoices!W:X,A1574),0),IF(COUNTIF(Invoices!Y:Z,A1574)&lt;&gt;0,IF(COUNTIF(Invoices!Y:Z,A1574)&lt;&gt;0,SUMIF(Invoices!Y:Z,A1574,Invoices!Z:Z)/COUNTIF(Invoices!Y:Z,A1574),0),IF(COUNTIF(Invoices!AA:AB,A1574)&lt;&gt;0,IF(COUNTIF(Invoices!AA:AB,A1574)&lt;&gt;0,SUMIF(Invoices!AA:AB,A1574,Invoices!AB:AB)/COUNTIF(Invoices!AA:AB,A1574),0),IF(COUNTIF(Invoices!AC:AD,A1574)&lt;&gt;0,IF(COUNTIF(Invoices!AC:AD,A1574)&lt;&gt;0,SUMIF(Invoices!AC:AD,A1574,Invoices!AD:AD)/COUNTIF(Invoices!AC:AD,A1574),0),IF(COUNTIF(Invoices!AE:AF,A1574)&lt;&gt;0,IF(COUNTIF(Invoices!AE:AF,A1574)&lt;&gt;0,SUMIF(Invoices!AE:AF,A1574,Invoices!AF:AF)/COUNTIF(Invoices!AE:AF,A1574),0),IF(COUNTIF(Invoices!AG:AH,A1574)&lt;&gt;0,IF(COUNTIF(Invoices!AG:AH,A1574)&lt;&gt;0,SUMIF(Invoices!AG:AH,A1574,Invoices!AH:AH)/COUNTIF(Invoices!AG:AH,A1574),0),IF(COUNTIF(Invoices!AI:AJ,A1574)&lt;&gt;0,IF(COUNTIF(Invoices!AI:AJ,A1574)&lt;&gt;0,SUMIF(Invoices!AI:AJ,A1574,Invoices!AJ:AJ)/COUNTIF(Invoices!AI:AJ,A1574),0),IF(COUNTIF(Invoices!AK:AL,A1574)&lt;&gt;0,IF(COUNTIF(Invoices!AK:AL,A1574)&lt;&gt;0,SUMIF(Invoices!AK:AL,A1574,Invoices!AL:AL)/COUNTIF(Invoices!AK:AL,A1574),0),IF(COUNTIF(Invoices!AM:AN,A1574)&lt;&gt;0,IF(COUNTIF(Invoices!AM:AN,A1574)&lt;&gt;0,SUMIF(Invoices!AM:AN,A1574,Invoices!AN:AN)/COUNTIF(Invoices!AM:AN,A1574),0),"Not Available")))))))))))))))</f>
        <v>0.99</v>
      </c>
    </row>
    <row r="1575" spans="1:5" ht="13" x14ac:dyDescent="0.15">
      <c r="A1575" s="6" t="s">
        <v>2887</v>
      </c>
      <c r="B1575" s="6" t="s">
        <v>2888</v>
      </c>
      <c r="C1575" s="6" t="s">
        <v>848</v>
      </c>
      <c r="D1575" s="6" t="s">
        <v>744</v>
      </c>
      <c r="E1575">
        <f ca="1">IF(COUNTIF(Invoices!K:L,A1575)&lt;&gt;0,IF(COUNTIF(Invoices!K:L,A1575)&lt;&gt;0,SUMIF(Invoices!K:L,A1575,Invoices!L:L)/COUNTIF(Invoices!K:L,A1575),0),IF(COUNTIF(Invoices!M:N,A1575)&lt;&gt;0,IF(COUNTIF(Invoices!M:N,A1575)&lt;&gt;0,SUMIF(Invoices!M:N,A1575,Invoices!N:N)/COUNTIF(Invoices!M:N,A1575),0),IF(COUNTIF(Invoices!O:P,A1575)&lt;&gt;0,IF(COUNTIF(Invoices!O:P,A1575)&lt;&gt;0,SUMIF(Invoices!O:P,A1575,Invoices!P:P)/COUNTIF(Invoices!O:P,A1575),0),IF(COUNTIF(Invoices!Q:R,A1575)&lt;&gt;0,IF(COUNTIF(Invoices!Q:R,A1575)&lt;&gt;0,SUMIF(Invoices!Q:R,A1575,Invoices!R:R)/COUNTIF(Invoices!Q:R,A1575),0),IF(COUNTIF(Invoices!S:T,A1575)&lt;&gt;0,IF(COUNTIF(Invoices!S:T,A1575)&lt;&gt;0,SUMIF(Invoices!S:T,A1575,Invoices!T:T)/COUNTIF(Invoices!S:T,A1575),0),IF(COUNTIF(Invoices!U:V,A1575)&lt;&gt;0,IF(COUNTIF(Invoices!U:V,A1575)&lt;&gt;0,SUMIF(Invoices!U:V,A1575,Invoices!V:V)/COUNTIF(Invoices!U:V,A1575),0),IF(COUNTIF(Invoices!W:X,A1575)&lt;&gt;0,IF(COUNTIF(Invoices!W:X,A1575)&lt;&gt;0,SUMIF(Invoices!W:X,A1575,Invoices!X:X)/COUNTIF(Invoices!W:X,A1575),0),IF(COUNTIF(Invoices!Y:Z,A1575)&lt;&gt;0,IF(COUNTIF(Invoices!Y:Z,A1575)&lt;&gt;0,SUMIF(Invoices!Y:Z,A1575,Invoices!Z:Z)/COUNTIF(Invoices!Y:Z,A1575),0),IF(COUNTIF(Invoices!AA:AB,A1575)&lt;&gt;0,IF(COUNTIF(Invoices!AA:AB,A1575)&lt;&gt;0,SUMIF(Invoices!AA:AB,A1575,Invoices!AB:AB)/COUNTIF(Invoices!AA:AB,A1575),0),IF(COUNTIF(Invoices!AC:AD,A1575)&lt;&gt;0,IF(COUNTIF(Invoices!AC:AD,A1575)&lt;&gt;0,SUMIF(Invoices!AC:AD,A1575,Invoices!AD:AD)/COUNTIF(Invoices!AC:AD,A1575),0),IF(COUNTIF(Invoices!AE:AF,A1575)&lt;&gt;0,IF(COUNTIF(Invoices!AE:AF,A1575)&lt;&gt;0,SUMIF(Invoices!AE:AF,A1575,Invoices!AF:AF)/COUNTIF(Invoices!AE:AF,A1575),0),IF(COUNTIF(Invoices!AG:AH,A1575)&lt;&gt;0,IF(COUNTIF(Invoices!AG:AH,A1575)&lt;&gt;0,SUMIF(Invoices!AG:AH,A1575,Invoices!AH:AH)/COUNTIF(Invoices!AG:AH,A1575),0),IF(COUNTIF(Invoices!AI:AJ,A1575)&lt;&gt;0,IF(COUNTIF(Invoices!AI:AJ,A1575)&lt;&gt;0,SUMIF(Invoices!AI:AJ,A1575,Invoices!AJ:AJ)/COUNTIF(Invoices!AI:AJ,A1575),0),IF(COUNTIF(Invoices!AK:AL,A1575)&lt;&gt;0,IF(COUNTIF(Invoices!AK:AL,A1575)&lt;&gt;0,SUMIF(Invoices!AK:AL,A1575,Invoices!AL:AL)/COUNTIF(Invoices!AK:AL,A1575),0),IF(COUNTIF(Invoices!AM:AN,A1575)&lt;&gt;0,IF(COUNTIF(Invoices!AM:AN,A1575)&lt;&gt;0,SUMIF(Invoices!AM:AN,A1575,Invoices!AN:AN)/COUNTIF(Invoices!AM:AN,A1575),0),"Not Available")))))))))))))))</f>
        <v>0.99</v>
      </c>
    </row>
    <row r="1576" spans="1:5" ht="13" x14ac:dyDescent="0.15">
      <c r="A1576" s="6" t="s">
        <v>2887</v>
      </c>
      <c r="B1576" s="6" t="s">
        <v>2889</v>
      </c>
      <c r="C1576" s="6" t="s">
        <v>743</v>
      </c>
      <c r="D1576" s="6" t="s">
        <v>744</v>
      </c>
      <c r="E1576">
        <f ca="1">IF(COUNTIF(Invoices!K:L,A1576)&lt;&gt;0,IF(COUNTIF(Invoices!K:L,A1576)&lt;&gt;0,SUMIF(Invoices!K:L,A1576,Invoices!L:L)/COUNTIF(Invoices!K:L,A1576),0),IF(COUNTIF(Invoices!M:N,A1576)&lt;&gt;0,IF(COUNTIF(Invoices!M:N,A1576)&lt;&gt;0,SUMIF(Invoices!M:N,A1576,Invoices!N:N)/COUNTIF(Invoices!M:N,A1576),0),IF(COUNTIF(Invoices!O:P,A1576)&lt;&gt;0,IF(COUNTIF(Invoices!O:P,A1576)&lt;&gt;0,SUMIF(Invoices!O:P,A1576,Invoices!P:P)/COUNTIF(Invoices!O:P,A1576),0),IF(COUNTIF(Invoices!Q:R,A1576)&lt;&gt;0,IF(COUNTIF(Invoices!Q:R,A1576)&lt;&gt;0,SUMIF(Invoices!Q:R,A1576,Invoices!R:R)/COUNTIF(Invoices!Q:R,A1576),0),IF(COUNTIF(Invoices!S:T,A1576)&lt;&gt;0,IF(COUNTIF(Invoices!S:T,A1576)&lt;&gt;0,SUMIF(Invoices!S:T,A1576,Invoices!T:T)/COUNTIF(Invoices!S:T,A1576),0),IF(COUNTIF(Invoices!U:V,A1576)&lt;&gt;0,IF(COUNTIF(Invoices!U:V,A1576)&lt;&gt;0,SUMIF(Invoices!U:V,A1576,Invoices!V:V)/COUNTIF(Invoices!U:V,A1576),0),IF(COUNTIF(Invoices!W:X,A1576)&lt;&gt;0,IF(COUNTIF(Invoices!W:X,A1576)&lt;&gt;0,SUMIF(Invoices!W:X,A1576,Invoices!X:X)/COUNTIF(Invoices!W:X,A1576),0),IF(COUNTIF(Invoices!Y:Z,A1576)&lt;&gt;0,IF(COUNTIF(Invoices!Y:Z,A1576)&lt;&gt;0,SUMIF(Invoices!Y:Z,A1576,Invoices!Z:Z)/COUNTIF(Invoices!Y:Z,A1576),0),IF(COUNTIF(Invoices!AA:AB,A1576)&lt;&gt;0,IF(COUNTIF(Invoices!AA:AB,A1576)&lt;&gt;0,SUMIF(Invoices!AA:AB,A1576,Invoices!AB:AB)/COUNTIF(Invoices!AA:AB,A1576),0),IF(COUNTIF(Invoices!AC:AD,A1576)&lt;&gt;0,IF(COUNTIF(Invoices!AC:AD,A1576)&lt;&gt;0,SUMIF(Invoices!AC:AD,A1576,Invoices!AD:AD)/COUNTIF(Invoices!AC:AD,A1576),0),IF(COUNTIF(Invoices!AE:AF,A1576)&lt;&gt;0,IF(COUNTIF(Invoices!AE:AF,A1576)&lt;&gt;0,SUMIF(Invoices!AE:AF,A1576,Invoices!AF:AF)/COUNTIF(Invoices!AE:AF,A1576),0),IF(COUNTIF(Invoices!AG:AH,A1576)&lt;&gt;0,IF(COUNTIF(Invoices!AG:AH,A1576)&lt;&gt;0,SUMIF(Invoices!AG:AH,A1576,Invoices!AH:AH)/COUNTIF(Invoices!AG:AH,A1576),0),IF(COUNTIF(Invoices!AI:AJ,A1576)&lt;&gt;0,IF(COUNTIF(Invoices!AI:AJ,A1576)&lt;&gt;0,SUMIF(Invoices!AI:AJ,A1576,Invoices!AJ:AJ)/COUNTIF(Invoices!AI:AJ,A1576),0),IF(COUNTIF(Invoices!AK:AL,A1576)&lt;&gt;0,IF(COUNTIF(Invoices!AK:AL,A1576)&lt;&gt;0,SUMIF(Invoices!AK:AL,A1576,Invoices!AL:AL)/COUNTIF(Invoices!AK:AL,A1576),0),IF(COUNTIF(Invoices!AM:AN,A1576)&lt;&gt;0,IF(COUNTIF(Invoices!AM:AN,A1576)&lt;&gt;0,SUMIF(Invoices!AM:AN,A1576,Invoices!AN:AN)/COUNTIF(Invoices!AM:AN,A1576),0),"Not Available")))))))))))))))</f>
        <v>0.99</v>
      </c>
    </row>
    <row r="1577" spans="1:5" ht="13" x14ac:dyDescent="0.15">
      <c r="A1577" s="6" t="s">
        <v>2890</v>
      </c>
      <c r="B1577" s="6" t="s">
        <v>2527</v>
      </c>
      <c r="C1577" s="6" t="s">
        <v>2528</v>
      </c>
      <c r="D1577" s="6" t="s">
        <v>681</v>
      </c>
      <c r="E1577" t="str">
        <f>IF(COUNTIF(Invoices!K:L,A1577)&lt;&gt;0,IF(COUNTIF(Invoices!K:L,A1577)&lt;&gt;0,SUMIF(Invoices!K:L,A1577,Invoices!L:L)/COUNTIF(Invoices!K:L,A1577),0),IF(COUNTIF(Invoices!M:N,A1577)&lt;&gt;0,IF(COUNTIF(Invoices!M:N,A1577)&lt;&gt;0,SUMIF(Invoices!M:N,A1577,Invoices!N:N)/COUNTIF(Invoices!M:N,A1577),0),IF(COUNTIF(Invoices!O:P,A1577)&lt;&gt;0,IF(COUNTIF(Invoices!O:P,A1577)&lt;&gt;0,SUMIF(Invoices!O:P,A1577,Invoices!P:P)/COUNTIF(Invoices!O:P,A1577),0),IF(COUNTIF(Invoices!Q:R,A1577)&lt;&gt;0,IF(COUNTIF(Invoices!Q:R,A1577)&lt;&gt;0,SUMIF(Invoices!Q:R,A1577,Invoices!R:R)/COUNTIF(Invoices!Q:R,A1577),0),IF(COUNTIF(Invoices!S:T,A1577)&lt;&gt;0,IF(COUNTIF(Invoices!S:T,A1577)&lt;&gt;0,SUMIF(Invoices!S:T,A1577,Invoices!T:T)/COUNTIF(Invoices!S:T,A1577),0),IF(COUNTIF(Invoices!U:V,A1577)&lt;&gt;0,IF(COUNTIF(Invoices!U:V,A1577)&lt;&gt;0,SUMIF(Invoices!U:V,A1577,Invoices!V:V)/COUNTIF(Invoices!U:V,A1577),0),IF(COUNTIF(Invoices!W:X,A1577)&lt;&gt;0,IF(COUNTIF(Invoices!W:X,A1577)&lt;&gt;0,SUMIF(Invoices!W:X,A1577,Invoices!X:X)/COUNTIF(Invoices!W:X,A1577),0),IF(COUNTIF(Invoices!Y:Z,A1577)&lt;&gt;0,IF(COUNTIF(Invoices!Y:Z,A1577)&lt;&gt;0,SUMIF(Invoices!Y:Z,A1577,Invoices!Z:Z)/COUNTIF(Invoices!Y:Z,A1577),0),IF(COUNTIF(Invoices!AA:AB,A1577)&lt;&gt;0,IF(COUNTIF(Invoices!AA:AB,A1577)&lt;&gt;0,SUMIF(Invoices!AA:AB,A1577,Invoices!AB:AB)/COUNTIF(Invoices!AA:AB,A1577),0),IF(COUNTIF(Invoices!AC:AD,A1577)&lt;&gt;0,IF(COUNTIF(Invoices!AC:AD,A1577)&lt;&gt;0,SUMIF(Invoices!AC:AD,A1577,Invoices!AD:AD)/COUNTIF(Invoices!AC:AD,A1577),0),IF(COUNTIF(Invoices!AE:AF,A1577)&lt;&gt;0,IF(COUNTIF(Invoices!AE:AF,A1577)&lt;&gt;0,SUMIF(Invoices!AE:AF,A1577,Invoices!AF:AF)/COUNTIF(Invoices!AE:AF,A1577),0),IF(COUNTIF(Invoices!AG:AH,A1577)&lt;&gt;0,IF(COUNTIF(Invoices!AG:AH,A1577)&lt;&gt;0,SUMIF(Invoices!AG:AH,A1577,Invoices!AH:AH)/COUNTIF(Invoices!AG:AH,A1577),0),IF(COUNTIF(Invoices!AI:AJ,A1577)&lt;&gt;0,IF(COUNTIF(Invoices!AI:AJ,A1577)&lt;&gt;0,SUMIF(Invoices!AI:AJ,A1577,Invoices!AJ:AJ)/COUNTIF(Invoices!AI:AJ,A1577),0),IF(COUNTIF(Invoices!AK:AL,A1577)&lt;&gt;0,IF(COUNTIF(Invoices!AK:AL,A1577)&lt;&gt;0,SUMIF(Invoices!AK:AL,A1577,Invoices!AL:AL)/COUNTIF(Invoices!AK:AL,A1577),0),IF(COUNTIF(Invoices!AM:AN,A1577)&lt;&gt;0,IF(COUNTIF(Invoices!AM:AN,A1577)&lt;&gt;0,SUMIF(Invoices!AM:AN,A1577,Invoices!AN:AN)/COUNTIF(Invoices!AM:AN,A1577),0),"Not Available")))))))))))))))</f>
        <v>Not Available</v>
      </c>
    </row>
    <row r="1578" spans="1:5" ht="13" x14ac:dyDescent="0.15">
      <c r="A1578" s="6" t="s">
        <v>2891</v>
      </c>
      <c r="B1578" s="6" t="s">
        <v>2343</v>
      </c>
      <c r="C1578" s="6" t="s">
        <v>1033</v>
      </c>
      <c r="D1578" s="6" t="s">
        <v>1034</v>
      </c>
      <c r="E1578">
        <f ca="1">IF(COUNTIF(Invoices!K:L,A1578)&lt;&gt;0,IF(COUNTIF(Invoices!K:L,A1578)&lt;&gt;0,SUMIF(Invoices!K:L,A1578,Invoices!L:L)/COUNTIF(Invoices!K:L,A1578),0),IF(COUNTIF(Invoices!M:N,A1578)&lt;&gt;0,IF(COUNTIF(Invoices!M:N,A1578)&lt;&gt;0,SUMIF(Invoices!M:N,A1578,Invoices!N:N)/COUNTIF(Invoices!M:N,A1578),0),IF(COUNTIF(Invoices!O:P,A1578)&lt;&gt;0,IF(COUNTIF(Invoices!O:P,A1578)&lt;&gt;0,SUMIF(Invoices!O:P,A1578,Invoices!P:P)/COUNTIF(Invoices!O:P,A1578),0),IF(COUNTIF(Invoices!Q:R,A1578)&lt;&gt;0,IF(COUNTIF(Invoices!Q:R,A1578)&lt;&gt;0,SUMIF(Invoices!Q:R,A1578,Invoices!R:R)/COUNTIF(Invoices!Q:R,A1578),0),IF(COUNTIF(Invoices!S:T,A1578)&lt;&gt;0,IF(COUNTIF(Invoices!S:T,A1578)&lt;&gt;0,SUMIF(Invoices!S:T,A1578,Invoices!T:T)/COUNTIF(Invoices!S:T,A1578),0),IF(COUNTIF(Invoices!U:V,A1578)&lt;&gt;0,IF(COUNTIF(Invoices!U:V,A1578)&lt;&gt;0,SUMIF(Invoices!U:V,A1578,Invoices!V:V)/COUNTIF(Invoices!U:V,A1578),0),IF(COUNTIF(Invoices!W:X,A1578)&lt;&gt;0,IF(COUNTIF(Invoices!W:X,A1578)&lt;&gt;0,SUMIF(Invoices!W:X,A1578,Invoices!X:X)/COUNTIF(Invoices!W:X,A1578),0),IF(COUNTIF(Invoices!Y:Z,A1578)&lt;&gt;0,IF(COUNTIF(Invoices!Y:Z,A1578)&lt;&gt;0,SUMIF(Invoices!Y:Z,A1578,Invoices!Z:Z)/COUNTIF(Invoices!Y:Z,A1578),0),IF(COUNTIF(Invoices!AA:AB,A1578)&lt;&gt;0,IF(COUNTIF(Invoices!AA:AB,A1578)&lt;&gt;0,SUMIF(Invoices!AA:AB,A1578,Invoices!AB:AB)/COUNTIF(Invoices!AA:AB,A1578),0),IF(COUNTIF(Invoices!AC:AD,A1578)&lt;&gt;0,IF(COUNTIF(Invoices!AC:AD,A1578)&lt;&gt;0,SUMIF(Invoices!AC:AD,A1578,Invoices!AD:AD)/COUNTIF(Invoices!AC:AD,A1578),0),IF(COUNTIF(Invoices!AE:AF,A1578)&lt;&gt;0,IF(COUNTIF(Invoices!AE:AF,A1578)&lt;&gt;0,SUMIF(Invoices!AE:AF,A1578,Invoices!AF:AF)/COUNTIF(Invoices!AE:AF,A1578),0),IF(COUNTIF(Invoices!AG:AH,A1578)&lt;&gt;0,IF(COUNTIF(Invoices!AG:AH,A1578)&lt;&gt;0,SUMIF(Invoices!AG:AH,A1578,Invoices!AH:AH)/COUNTIF(Invoices!AG:AH,A1578),0),IF(COUNTIF(Invoices!AI:AJ,A1578)&lt;&gt;0,IF(COUNTIF(Invoices!AI:AJ,A1578)&lt;&gt;0,SUMIF(Invoices!AI:AJ,A1578,Invoices!AJ:AJ)/COUNTIF(Invoices!AI:AJ,A1578),0),IF(COUNTIF(Invoices!AK:AL,A1578)&lt;&gt;0,IF(COUNTIF(Invoices!AK:AL,A1578)&lt;&gt;0,SUMIF(Invoices!AK:AL,A1578,Invoices!AL:AL)/COUNTIF(Invoices!AK:AL,A1578),0),IF(COUNTIF(Invoices!AM:AN,A1578)&lt;&gt;0,IF(COUNTIF(Invoices!AM:AN,A1578)&lt;&gt;0,SUMIF(Invoices!AM:AN,A1578,Invoices!AN:AN)/COUNTIF(Invoices!AM:AN,A1578),0),"Not Available")))))))))))))))</f>
        <v>0.99</v>
      </c>
    </row>
    <row r="1579" spans="1:5" ht="13" x14ac:dyDescent="0.15">
      <c r="A1579" s="6" t="s">
        <v>2892</v>
      </c>
      <c r="B1579" s="6" t="s">
        <v>2893</v>
      </c>
      <c r="C1579" s="6" t="s">
        <v>2894</v>
      </c>
      <c r="D1579" s="6" t="s">
        <v>2895</v>
      </c>
      <c r="E1579" t="str">
        <f>IF(COUNTIF(Invoices!K:L,A1579)&lt;&gt;0,IF(COUNTIF(Invoices!K:L,A1579)&lt;&gt;0,SUMIF(Invoices!K:L,A1579,Invoices!L:L)/COUNTIF(Invoices!K:L,A1579),0),IF(COUNTIF(Invoices!M:N,A1579)&lt;&gt;0,IF(COUNTIF(Invoices!M:N,A1579)&lt;&gt;0,SUMIF(Invoices!M:N,A1579,Invoices!N:N)/COUNTIF(Invoices!M:N,A1579),0),IF(COUNTIF(Invoices!O:P,A1579)&lt;&gt;0,IF(COUNTIF(Invoices!O:P,A1579)&lt;&gt;0,SUMIF(Invoices!O:P,A1579,Invoices!P:P)/COUNTIF(Invoices!O:P,A1579),0),IF(COUNTIF(Invoices!Q:R,A1579)&lt;&gt;0,IF(COUNTIF(Invoices!Q:R,A1579)&lt;&gt;0,SUMIF(Invoices!Q:R,A1579,Invoices!R:R)/COUNTIF(Invoices!Q:R,A1579),0),IF(COUNTIF(Invoices!S:T,A1579)&lt;&gt;0,IF(COUNTIF(Invoices!S:T,A1579)&lt;&gt;0,SUMIF(Invoices!S:T,A1579,Invoices!T:T)/COUNTIF(Invoices!S:T,A1579),0),IF(COUNTIF(Invoices!U:V,A1579)&lt;&gt;0,IF(COUNTIF(Invoices!U:V,A1579)&lt;&gt;0,SUMIF(Invoices!U:V,A1579,Invoices!V:V)/COUNTIF(Invoices!U:V,A1579),0),IF(COUNTIF(Invoices!W:X,A1579)&lt;&gt;0,IF(COUNTIF(Invoices!W:X,A1579)&lt;&gt;0,SUMIF(Invoices!W:X,A1579,Invoices!X:X)/COUNTIF(Invoices!W:X,A1579),0),IF(COUNTIF(Invoices!Y:Z,A1579)&lt;&gt;0,IF(COUNTIF(Invoices!Y:Z,A1579)&lt;&gt;0,SUMIF(Invoices!Y:Z,A1579,Invoices!Z:Z)/COUNTIF(Invoices!Y:Z,A1579),0),IF(COUNTIF(Invoices!AA:AB,A1579)&lt;&gt;0,IF(COUNTIF(Invoices!AA:AB,A1579)&lt;&gt;0,SUMIF(Invoices!AA:AB,A1579,Invoices!AB:AB)/COUNTIF(Invoices!AA:AB,A1579),0),IF(COUNTIF(Invoices!AC:AD,A1579)&lt;&gt;0,IF(COUNTIF(Invoices!AC:AD,A1579)&lt;&gt;0,SUMIF(Invoices!AC:AD,A1579,Invoices!AD:AD)/COUNTIF(Invoices!AC:AD,A1579),0),IF(COUNTIF(Invoices!AE:AF,A1579)&lt;&gt;0,IF(COUNTIF(Invoices!AE:AF,A1579)&lt;&gt;0,SUMIF(Invoices!AE:AF,A1579,Invoices!AF:AF)/COUNTIF(Invoices!AE:AF,A1579),0),IF(COUNTIF(Invoices!AG:AH,A1579)&lt;&gt;0,IF(COUNTIF(Invoices!AG:AH,A1579)&lt;&gt;0,SUMIF(Invoices!AG:AH,A1579,Invoices!AH:AH)/COUNTIF(Invoices!AG:AH,A1579),0),IF(COUNTIF(Invoices!AI:AJ,A1579)&lt;&gt;0,IF(COUNTIF(Invoices!AI:AJ,A1579)&lt;&gt;0,SUMIF(Invoices!AI:AJ,A1579,Invoices!AJ:AJ)/COUNTIF(Invoices!AI:AJ,A1579),0),IF(COUNTIF(Invoices!AK:AL,A1579)&lt;&gt;0,IF(COUNTIF(Invoices!AK:AL,A1579)&lt;&gt;0,SUMIF(Invoices!AK:AL,A1579,Invoices!AL:AL)/COUNTIF(Invoices!AK:AL,A1579),0),IF(COUNTIF(Invoices!AM:AN,A1579)&lt;&gt;0,IF(COUNTIF(Invoices!AM:AN,A1579)&lt;&gt;0,SUMIF(Invoices!AM:AN,A1579,Invoices!AN:AN)/COUNTIF(Invoices!AM:AN,A1579),0),"Not Available")))))))))))))))</f>
        <v>Not Available</v>
      </c>
    </row>
    <row r="1580" spans="1:5" ht="13" x14ac:dyDescent="0.15">
      <c r="A1580" s="6" t="s">
        <v>2896</v>
      </c>
      <c r="C1580" s="6" t="s">
        <v>862</v>
      </c>
      <c r="D1580" s="6" t="s">
        <v>863</v>
      </c>
      <c r="E1580">
        <f ca="1">IF(COUNTIF(Invoices!K:L,A1580)&lt;&gt;0,IF(COUNTIF(Invoices!K:L,A1580)&lt;&gt;0,SUMIF(Invoices!K:L,A1580,Invoices!L:L)/COUNTIF(Invoices!K:L,A1580),0),IF(COUNTIF(Invoices!M:N,A1580)&lt;&gt;0,IF(COUNTIF(Invoices!M:N,A1580)&lt;&gt;0,SUMIF(Invoices!M:N,A1580,Invoices!N:N)/COUNTIF(Invoices!M:N,A1580),0),IF(COUNTIF(Invoices!O:P,A1580)&lt;&gt;0,IF(COUNTIF(Invoices!O:P,A1580)&lt;&gt;0,SUMIF(Invoices!O:P,A1580,Invoices!P:P)/COUNTIF(Invoices!O:P,A1580),0),IF(COUNTIF(Invoices!Q:R,A1580)&lt;&gt;0,IF(COUNTIF(Invoices!Q:R,A1580)&lt;&gt;0,SUMIF(Invoices!Q:R,A1580,Invoices!R:R)/COUNTIF(Invoices!Q:R,A1580),0),IF(COUNTIF(Invoices!S:T,A1580)&lt;&gt;0,IF(COUNTIF(Invoices!S:T,A1580)&lt;&gt;0,SUMIF(Invoices!S:T,A1580,Invoices!T:T)/COUNTIF(Invoices!S:T,A1580),0),IF(COUNTIF(Invoices!U:V,A1580)&lt;&gt;0,IF(COUNTIF(Invoices!U:V,A1580)&lt;&gt;0,SUMIF(Invoices!U:V,A1580,Invoices!V:V)/COUNTIF(Invoices!U:V,A1580),0),IF(COUNTIF(Invoices!W:X,A1580)&lt;&gt;0,IF(COUNTIF(Invoices!W:X,A1580)&lt;&gt;0,SUMIF(Invoices!W:X,A1580,Invoices!X:X)/COUNTIF(Invoices!W:X,A1580),0),IF(COUNTIF(Invoices!Y:Z,A1580)&lt;&gt;0,IF(COUNTIF(Invoices!Y:Z,A1580)&lt;&gt;0,SUMIF(Invoices!Y:Z,A1580,Invoices!Z:Z)/COUNTIF(Invoices!Y:Z,A1580),0),IF(COUNTIF(Invoices!AA:AB,A1580)&lt;&gt;0,IF(COUNTIF(Invoices!AA:AB,A1580)&lt;&gt;0,SUMIF(Invoices!AA:AB,A1580,Invoices!AB:AB)/COUNTIF(Invoices!AA:AB,A1580),0),IF(COUNTIF(Invoices!AC:AD,A1580)&lt;&gt;0,IF(COUNTIF(Invoices!AC:AD,A1580)&lt;&gt;0,SUMIF(Invoices!AC:AD,A1580,Invoices!AD:AD)/COUNTIF(Invoices!AC:AD,A1580),0),IF(COUNTIF(Invoices!AE:AF,A1580)&lt;&gt;0,IF(COUNTIF(Invoices!AE:AF,A1580)&lt;&gt;0,SUMIF(Invoices!AE:AF,A1580,Invoices!AF:AF)/COUNTIF(Invoices!AE:AF,A1580),0),IF(COUNTIF(Invoices!AG:AH,A1580)&lt;&gt;0,IF(COUNTIF(Invoices!AG:AH,A1580)&lt;&gt;0,SUMIF(Invoices!AG:AH,A1580,Invoices!AH:AH)/COUNTIF(Invoices!AG:AH,A1580),0),IF(COUNTIF(Invoices!AI:AJ,A1580)&lt;&gt;0,IF(COUNTIF(Invoices!AI:AJ,A1580)&lt;&gt;0,SUMIF(Invoices!AI:AJ,A1580,Invoices!AJ:AJ)/COUNTIF(Invoices!AI:AJ,A1580),0),IF(COUNTIF(Invoices!AK:AL,A1580)&lt;&gt;0,IF(COUNTIF(Invoices!AK:AL,A1580)&lt;&gt;0,SUMIF(Invoices!AK:AL,A1580,Invoices!AL:AL)/COUNTIF(Invoices!AK:AL,A1580),0),IF(COUNTIF(Invoices!AM:AN,A1580)&lt;&gt;0,IF(COUNTIF(Invoices!AM:AN,A1580)&lt;&gt;0,SUMIF(Invoices!AM:AN,A1580,Invoices!AN:AN)/COUNTIF(Invoices!AM:AN,A1580),0),"Not Available")))))))))))))))</f>
        <v>0.99</v>
      </c>
    </row>
    <row r="1581" spans="1:5" ht="13" x14ac:dyDescent="0.15">
      <c r="A1581" s="6" t="s">
        <v>2897</v>
      </c>
      <c r="B1581" s="6" t="s">
        <v>985</v>
      </c>
      <c r="C1581" s="6" t="s">
        <v>986</v>
      </c>
      <c r="D1581" s="6" t="s">
        <v>587</v>
      </c>
      <c r="E1581">
        <f ca="1">IF(COUNTIF(Invoices!K:L,A1581)&lt;&gt;0,IF(COUNTIF(Invoices!K:L,A1581)&lt;&gt;0,SUMIF(Invoices!K:L,A1581,Invoices!L:L)/COUNTIF(Invoices!K:L,A1581),0),IF(COUNTIF(Invoices!M:N,A1581)&lt;&gt;0,IF(COUNTIF(Invoices!M:N,A1581)&lt;&gt;0,SUMIF(Invoices!M:N,A1581,Invoices!N:N)/COUNTIF(Invoices!M:N,A1581),0),IF(COUNTIF(Invoices!O:P,A1581)&lt;&gt;0,IF(COUNTIF(Invoices!O:P,A1581)&lt;&gt;0,SUMIF(Invoices!O:P,A1581,Invoices!P:P)/COUNTIF(Invoices!O:P,A1581),0),IF(COUNTIF(Invoices!Q:R,A1581)&lt;&gt;0,IF(COUNTIF(Invoices!Q:R,A1581)&lt;&gt;0,SUMIF(Invoices!Q:R,A1581,Invoices!R:R)/COUNTIF(Invoices!Q:R,A1581),0),IF(COUNTIF(Invoices!S:T,A1581)&lt;&gt;0,IF(COUNTIF(Invoices!S:T,A1581)&lt;&gt;0,SUMIF(Invoices!S:T,A1581,Invoices!T:T)/COUNTIF(Invoices!S:T,A1581),0),IF(COUNTIF(Invoices!U:V,A1581)&lt;&gt;0,IF(COUNTIF(Invoices!U:V,A1581)&lt;&gt;0,SUMIF(Invoices!U:V,A1581,Invoices!V:V)/COUNTIF(Invoices!U:V,A1581),0),IF(COUNTIF(Invoices!W:X,A1581)&lt;&gt;0,IF(COUNTIF(Invoices!W:X,A1581)&lt;&gt;0,SUMIF(Invoices!W:X,A1581,Invoices!X:X)/COUNTIF(Invoices!W:X,A1581),0),IF(COUNTIF(Invoices!Y:Z,A1581)&lt;&gt;0,IF(COUNTIF(Invoices!Y:Z,A1581)&lt;&gt;0,SUMIF(Invoices!Y:Z,A1581,Invoices!Z:Z)/COUNTIF(Invoices!Y:Z,A1581),0),IF(COUNTIF(Invoices!AA:AB,A1581)&lt;&gt;0,IF(COUNTIF(Invoices!AA:AB,A1581)&lt;&gt;0,SUMIF(Invoices!AA:AB,A1581,Invoices!AB:AB)/COUNTIF(Invoices!AA:AB,A1581),0),IF(COUNTIF(Invoices!AC:AD,A1581)&lt;&gt;0,IF(COUNTIF(Invoices!AC:AD,A1581)&lt;&gt;0,SUMIF(Invoices!AC:AD,A1581,Invoices!AD:AD)/COUNTIF(Invoices!AC:AD,A1581),0),IF(COUNTIF(Invoices!AE:AF,A1581)&lt;&gt;0,IF(COUNTIF(Invoices!AE:AF,A1581)&lt;&gt;0,SUMIF(Invoices!AE:AF,A1581,Invoices!AF:AF)/COUNTIF(Invoices!AE:AF,A1581),0),IF(COUNTIF(Invoices!AG:AH,A1581)&lt;&gt;0,IF(COUNTIF(Invoices!AG:AH,A1581)&lt;&gt;0,SUMIF(Invoices!AG:AH,A1581,Invoices!AH:AH)/COUNTIF(Invoices!AG:AH,A1581),0),IF(COUNTIF(Invoices!AI:AJ,A1581)&lt;&gt;0,IF(COUNTIF(Invoices!AI:AJ,A1581)&lt;&gt;0,SUMIF(Invoices!AI:AJ,A1581,Invoices!AJ:AJ)/COUNTIF(Invoices!AI:AJ,A1581),0),IF(COUNTIF(Invoices!AK:AL,A1581)&lt;&gt;0,IF(COUNTIF(Invoices!AK:AL,A1581)&lt;&gt;0,SUMIF(Invoices!AK:AL,A1581,Invoices!AL:AL)/COUNTIF(Invoices!AK:AL,A1581),0),IF(COUNTIF(Invoices!AM:AN,A1581)&lt;&gt;0,IF(COUNTIF(Invoices!AM:AN,A1581)&lt;&gt;0,SUMIF(Invoices!AM:AN,A1581,Invoices!AN:AN)/COUNTIF(Invoices!AM:AN,A1581),0),"Not Available")))))))))))))))</f>
        <v>0.99</v>
      </c>
    </row>
    <row r="1582" spans="1:5" ht="13" x14ac:dyDescent="0.15">
      <c r="A1582" s="6" t="s">
        <v>2898</v>
      </c>
      <c r="B1582" s="6" t="s">
        <v>1208</v>
      </c>
      <c r="C1582" s="6" t="s">
        <v>1209</v>
      </c>
      <c r="D1582" s="6" t="s">
        <v>1210</v>
      </c>
      <c r="E1582">
        <f ca="1">IF(COUNTIF(Invoices!K:L,A1582)&lt;&gt;0,IF(COUNTIF(Invoices!K:L,A1582)&lt;&gt;0,SUMIF(Invoices!K:L,A1582,Invoices!L:L)/COUNTIF(Invoices!K:L,A1582),0),IF(COUNTIF(Invoices!M:N,A1582)&lt;&gt;0,IF(COUNTIF(Invoices!M:N,A1582)&lt;&gt;0,SUMIF(Invoices!M:N,A1582,Invoices!N:N)/COUNTIF(Invoices!M:N,A1582),0),IF(COUNTIF(Invoices!O:P,A1582)&lt;&gt;0,IF(COUNTIF(Invoices!O:P,A1582)&lt;&gt;0,SUMIF(Invoices!O:P,A1582,Invoices!P:P)/COUNTIF(Invoices!O:P,A1582),0),IF(COUNTIF(Invoices!Q:R,A1582)&lt;&gt;0,IF(COUNTIF(Invoices!Q:R,A1582)&lt;&gt;0,SUMIF(Invoices!Q:R,A1582,Invoices!R:R)/COUNTIF(Invoices!Q:R,A1582),0),IF(COUNTIF(Invoices!S:T,A1582)&lt;&gt;0,IF(COUNTIF(Invoices!S:T,A1582)&lt;&gt;0,SUMIF(Invoices!S:T,A1582,Invoices!T:T)/COUNTIF(Invoices!S:T,A1582),0),IF(COUNTIF(Invoices!U:V,A1582)&lt;&gt;0,IF(COUNTIF(Invoices!U:V,A1582)&lt;&gt;0,SUMIF(Invoices!U:V,A1582,Invoices!V:V)/COUNTIF(Invoices!U:V,A1582),0),IF(COUNTIF(Invoices!W:X,A1582)&lt;&gt;0,IF(COUNTIF(Invoices!W:X,A1582)&lt;&gt;0,SUMIF(Invoices!W:X,A1582,Invoices!X:X)/COUNTIF(Invoices!W:X,A1582),0),IF(COUNTIF(Invoices!Y:Z,A1582)&lt;&gt;0,IF(COUNTIF(Invoices!Y:Z,A1582)&lt;&gt;0,SUMIF(Invoices!Y:Z,A1582,Invoices!Z:Z)/COUNTIF(Invoices!Y:Z,A1582),0),IF(COUNTIF(Invoices!AA:AB,A1582)&lt;&gt;0,IF(COUNTIF(Invoices!AA:AB,A1582)&lt;&gt;0,SUMIF(Invoices!AA:AB,A1582,Invoices!AB:AB)/COUNTIF(Invoices!AA:AB,A1582),0),IF(COUNTIF(Invoices!AC:AD,A1582)&lt;&gt;0,IF(COUNTIF(Invoices!AC:AD,A1582)&lt;&gt;0,SUMIF(Invoices!AC:AD,A1582,Invoices!AD:AD)/COUNTIF(Invoices!AC:AD,A1582),0),IF(COUNTIF(Invoices!AE:AF,A1582)&lt;&gt;0,IF(COUNTIF(Invoices!AE:AF,A1582)&lt;&gt;0,SUMIF(Invoices!AE:AF,A1582,Invoices!AF:AF)/COUNTIF(Invoices!AE:AF,A1582),0),IF(COUNTIF(Invoices!AG:AH,A1582)&lt;&gt;0,IF(COUNTIF(Invoices!AG:AH,A1582)&lt;&gt;0,SUMIF(Invoices!AG:AH,A1582,Invoices!AH:AH)/COUNTIF(Invoices!AG:AH,A1582),0),IF(COUNTIF(Invoices!AI:AJ,A1582)&lt;&gt;0,IF(COUNTIF(Invoices!AI:AJ,A1582)&lt;&gt;0,SUMIF(Invoices!AI:AJ,A1582,Invoices!AJ:AJ)/COUNTIF(Invoices!AI:AJ,A1582),0),IF(COUNTIF(Invoices!AK:AL,A1582)&lt;&gt;0,IF(COUNTIF(Invoices!AK:AL,A1582)&lt;&gt;0,SUMIF(Invoices!AK:AL,A1582,Invoices!AL:AL)/COUNTIF(Invoices!AK:AL,A1582),0),IF(COUNTIF(Invoices!AM:AN,A1582)&lt;&gt;0,IF(COUNTIF(Invoices!AM:AN,A1582)&lt;&gt;0,SUMIF(Invoices!AM:AN,A1582,Invoices!AN:AN)/COUNTIF(Invoices!AM:AN,A1582),0),"Not Available")))))))))))))))</f>
        <v>0.99</v>
      </c>
    </row>
    <row r="1583" spans="1:5" ht="13" x14ac:dyDescent="0.15">
      <c r="A1583" s="6" t="s">
        <v>2899</v>
      </c>
      <c r="B1583" s="6" t="s">
        <v>2233</v>
      </c>
      <c r="C1583" s="6" t="s">
        <v>2232</v>
      </c>
      <c r="D1583" s="6" t="s">
        <v>2233</v>
      </c>
      <c r="E1583">
        <f ca="1">IF(COUNTIF(Invoices!K:L,A1583)&lt;&gt;0,IF(COUNTIF(Invoices!K:L,A1583)&lt;&gt;0,SUMIF(Invoices!K:L,A1583,Invoices!L:L)/COUNTIF(Invoices!K:L,A1583),0),IF(COUNTIF(Invoices!M:N,A1583)&lt;&gt;0,IF(COUNTIF(Invoices!M:N,A1583)&lt;&gt;0,SUMIF(Invoices!M:N,A1583,Invoices!N:N)/COUNTIF(Invoices!M:N,A1583),0),IF(COUNTIF(Invoices!O:P,A1583)&lt;&gt;0,IF(COUNTIF(Invoices!O:P,A1583)&lt;&gt;0,SUMIF(Invoices!O:P,A1583,Invoices!P:P)/COUNTIF(Invoices!O:P,A1583),0),IF(COUNTIF(Invoices!Q:R,A1583)&lt;&gt;0,IF(COUNTIF(Invoices!Q:R,A1583)&lt;&gt;0,SUMIF(Invoices!Q:R,A1583,Invoices!R:R)/COUNTIF(Invoices!Q:R,A1583),0),IF(COUNTIF(Invoices!S:T,A1583)&lt;&gt;0,IF(COUNTIF(Invoices!S:T,A1583)&lt;&gt;0,SUMIF(Invoices!S:T,A1583,Invoices!T:T)/COUNTIF(Invoices!S:T,A1583),0),IF(COUNTIF(Invoices!U:V,A1583)&lt;&gt;0,IF(COUNTIF(Invoices!U:V,A1583)&lt;&gt;0,SUMIF(Invoices!U:V,A1583,Invoices!V:V)/COUNTIF(Invoices!U:V,A1583),0),IF(COUNTIF(Invoices!W:X,A1583)&lt;&gt;0,IF(COUNTIF(Invoices!W:X,A1583)&lt;&gt;0,SUMIF(Invoices!W:X,A1583,Invoices!X:X)/COUNTIF(Invoices!W:X,A1583),0),IF(COUNTIF(Invoices!Y:Z,A1583)&lt;&gt;0,IF(COUNTIF(Invoices!Y:Z,A1583)&lt;&gt;0,SUMIF(Invoices!Y:Z,A1583,Invoices!Z:Z)/COUNTIF(Invoices!Y:Z,A1583),0),IF(COUNTIF(Invoices!AA:AB,A1583)&lt;&gt;0,IF(COUNTIF(Invoices!AA:AB,A1583)&lt;&gt;0,SUMIF(Invoices!AA:AB,A1583,Invoices!AB:AB)/COUNTIF(Invoices!AA:AB,A1583),0),IF(COUNTIF(Invoices!AC:AD,A1583)&lt;&gt;0,IF(COUNTIF(Invoices!AC:AD,A1583)&lt;&gt;0,SUMIF(Invoices!AC:AD,A1583,Invoices!AD:AD)/COUNTIF(Invoices!AC:AD,A1583),0),IF(COUNTIF(Invoices!AE:AF,A1583)&lt;&gt;0,IF(COUNTIF(Invoices!AE:AF,A1583)&lt;&gt;0,SUMIF(Invoices!AE:AF,A1583,Invoices!AF:AF)/COUNTIF(Invoices!AE:AF,A1583),0),IF(COUNTIF(Invoices!AG:AH,A1583)&lt;&gt;0,IF(COUNTIF(Invoices!AG:AH,A1583)&lt;&gt;0,SUMIF(Invoices!AG:AH,A1583,Invoices!AH:AH)/COUNTIF(Invoices!AG:AH,A1583),0),IF(COUNTIF(Invoices!AI:AJ,A1583)&lt;&gt;0,IF(COUNTIF(Invoices!AI:AJ,A1583)&lt;&gt;0,SUMIF(Invoices!AI:AJ,A1583,Invoices!AJ:AJ)/COUNTIF(Invoices!AI:AJ,A1583),0),IF(COUNTIF(Invoices!AK:AL,A1583)&lt;&gt;0,IF(COUNTIF(Invoices!AK:AL,A1583)&lt;&gt;0,SUMIF(Invoices!AK:AL,A1583,Invoices!AL:AL)/COUNTIF(Invoices!AK:AL,A1583),0),IF(COUNTIF(Invoices!AM:AN,A1583)&lt;&gt;0,IF(COUNTIF(Invoices!AM:AN,A1583)&lt;&gt;0,SUMIF(Invoices!AM:AN,A1583,Invoices!AN:AN)/COUNTIF(Invoices!AM:AN,A1583),0),"Not Available")))))))))))))))</f>
        <v>0.99</v>
      </c>
    </row>
    <row r="1584" spans="1:5" ht="13" x14ac:dyDescent="0.15">
      <c r="A1584" s="6" t="s">
        <v>2899</v>
      </c>
      <c r="B1584" s="6" t="s">
        <v>2900</v>
      </c>
      <c r="C1584" s="6" t="s">
        <v>1772</v>
      </c>
      <c r="D1584" s="6" t="s">
        <v>1773</v>
      </c>
      <c r="E1584">
        <f ca="1">IF(COUNTIF(Invoices!K:L,A1584)&lt;&gt;0,IF(COUNTIF(Invoices!K:L,A1584)&lt;&gt;0,SUMIF(Invoices!K:L,A1584,Invoices!L:L)/COUNTIF(Invoices!K:L,A1584),0),IF(COUNTIF(Invoices!M:N,A1584)&lt;&gt;0,IF(COUNTIF(Invoices!M:N,A1584)&lt;&gt;0,SUMIF(Invoices!M:N,A1584,Invoices!N:N)/COUNTIF(Invoices!M:N,A1584),0),IF(COUNTIF(Invoices!O:P,A1584)&lt;&gt;0,IF(COUNTIF(Invoices!O:P,A1584)&lt;&gt;0,SUMIF(Invoices!O:P,A1584,Invoices!P:P)/COUNTIF(Invoices!O:P,A1584),0),IF(COUNTIF(Invoices!Q:R,A1584)&lt;&gt;0,IF(COUNTIF(Invoices!Q:R,A1584)&lt;&gt;0,SUMIF(Invoices!Q:R,A1584,Invoices!R:R)/COUNTIF(Invoices!Q:R,A1584),0),IF(COUNTIF(Invoices!S:T,A1584)&lt;&gt;0,IF(COUNTIF(Invoices!S:T,A1584)&lt;&gt;0,SUMIF(Invoices!S:T,A1584,Invoices!T:T)/COUNTIF(Invoices!S:T,A1584),0),IF(COUNTIF(Invoices!U:V,A1584)&lt;&gt;0,IF(COUNTIF(Invoices!U:V,A1584)&lt;&gt;0,SUMIF(Invoices!U:V,A1584,Invoices!V:V)/COUNTIF(Invoices!U:V,A1584),0),IF(COUNTIF(Invoices!W:X,A1584)&lt;&gt;0,IF(COUNTIF(Invoices!W:X,A1584)&lt;&gt;0,SUMIF(Invoices!W:X,A1584,Invoices!X:X)/COUNTIF(Invoices!W:X,A1584),0),IF(COUNTIF(Invoices!Y:Z,A1584)&lt;&gt;0,IF(COUNTIF(Invoices!Y:Z,A1584)&lt;&gt;0,SUMIF(Invoices!Y:Z,A1584,Invoices!Z:Z)/COUNTIF(Invoices!Y:Z,A1584),0),IF(COUNTIF(Invoices!AA:AB,A1584)&lt;&gt;0,IF(COUNTIF(Invoices!AA:AB,A1584)&lt;&gt;0,SUMIF(Invoices!AA:AB,A1584,Invoices!AB:AB)/COUNTIF(Invoices!AA:AB,A1584),0),IF(COUNTIF(Invoices!AC:AD,A1584)&lt;&gt;0,IF(COUNTIF(Invoices!AC:AD,A1584)&lt;&gt;0,SUMIF(Invoices!AC:AD,A1584,Invoices!AD:AD)/COUNTIF(Invoices!AC:AD,A1584),0),IF(COUNTIF(Invoices!AE:AF,A1584)&lt;&gt;0,IF(COUNTIF(Invoices!AE:AF,A1584)&lt;&gt;0,SUMIF(Invoices!AE:AF,A1584,Invoices!AF:AF)/COUNTIF(Invoices!AE:AF,A1584),0),IF(COUNTIF(Invoices!AG:AH,A1584)&lt;&gt;0,IF(COUNTIF(Invoices!AG:AH,A1584)&lt;&gt;0,SUMIF(Invoices!AG:AH,A1584,Invoices!AH:AH)/COUNTIF(Invoices!AG:AH,A1584),0),IF(COUNTIF(Invoices!AI:AJ,A1584)&lt;&gt;0,IF(COUNTIF(Invoices!AI:AJ,A1584)&lt;&gt;0,SUMIF(Invoices!AI:AJ,A1584,Invoices!AJ:AJ)/COUNTIF(Invoices!AI:AJ,A1584),0),IF(COUNTIF(Invoices!AK:AL,A1584)&lt;&gt;0,IF(COUNTIF(Invoices!AK:AL,A1584)&lt;&gt;0,SUMIF(Invoices!AK:AL,A1584,Invoices!AL:AL)/COUNTIF(Invoices!AK:AL,A1584),0),IF(COUNTIF(Invoices!AM:AN,A1584)&lt;&gt;0,IF(COUNTIF(Invoices!AM:AN,A1584)&lt;&gt;0,SUMIF(Invoices!AM:AN,A1584,Invoices!AN:AN)/COUNTIF(Invoices!AM:AN,A1584),0),"Not Available")))))))))))))))</f>
        <v>0.99</v>
      </c>
    </row>
    <row r="1585" spans="1:5" ht="13" x14ac:dyDescent="0.15">
      <c r="A1585" s="6" t="s">
        <v>2901</v>
      </c>
      <c r="C1585" s="6" t="s">
        <v>1363</v>
      </c>
      <c r="D1585" s="6" t="s">
        <v>1364</v>
      </c>
      <c r="E1585" t="str">
        <f>IF(COUNTIF(Invoices!K:L,A1585)&lt;&gt;0,IF(COUNTIF(Invoices!K:L,A1585)&lt;&gt;0,SUMIF(Invoices!K:L,A1585,Invoices!L:L)/COUNTIF(Invoices!K:L,A1585),0),IF(COUNTIF(Invoices!M:N,A1585)&lt;&gt;0,IF(COUNTIF(Invoices!M:N,A1585)&lt;&gt;0,SUMIF(Invoices!M:N,A1585,Invoices!N:N)/COUNTIF(Invoices!M:N,A1585),0),IF(COUNTIF(Invoices!O:P,A1585)&lt;&gt;0,IF(COUNTIF(Invoices!O:P,A1585)&lt;&gt;0,SUMIF(Invoices!O:P,A1585,Invoices!P:P)/COUNTIF(Invoices!O:P,A1585),0),IF(COUNTIF(Invoices!Q:R,A1585)&lt;&gt;0,IF(COUNTIF(Invoices!Q:R,A1585)&lt;&gt;0,SUMIF(Invoices!Q:R,A1585,Invoices!R:R)/COUNTIF(Invoices!Q:R,A1585),0),IF(COUNTIF(Invoices!S:T,A1585)&lt;&gt;0,IF(COUNTIF(Invoices!S:T,A1585)&lt;&gt;0,SUMIF(Invoices!S:T,A1585,Invoices!T:T)/COUNTIF(Invoices!S:T,A1585),0),IF(COUNTIF(Invoices!U:V,A1585)&lt;&gt;0,IF(COUNTIF(Invoices!U:V,A1585)&lt;&gt;0,SUMIF(Invoices!U:V,A1585,Invoices!V:V)/COUNTIF(Invoices!U:V,A1585),0),IF(COUNTIF(Invoices!W:X,A1585)&lt;&gt;0,IF(COUNTIF(Invoices!W:X,A1585)&lt;&gt;0,SUMIF(Invoices!W:X,A1585,Invoices!X:X)/COUNTIF(Invoices!W:X,A1585),0),IF(COUNTIF(Invoices!Y:Z,A1585)&lt;&gt;0,IF(COUNTIF(Invoices!Y:Z,A1585)&lt;&gt;0,SUMIF(Invoices!Y:Z,A1585,Invoices!Z:Z)/COUNTIF(Invoices!Y:Z,A1585),0),IF(COUNTIF(Invoices!AA:AB,A1585)&lt;&gt;0,IF(COUNTIF(Invoices!AA:AB,A1585)&lt;&gt;0,SUMIF(Invoices!AA:AB,A1585,Invoices!AB:AB)/COUNTIF(Invoices!AA:AB,A1585),0),IF(COUNTIF(Invoices!AC:AD,A1585)&lt;&gt;0,IF(COUNTIF(Invoices!AC:AD,A1585)&lt;&gt;0,SUMIF(Invoices!AC:AD,A1585,Invoices!AD:AD)/COUNTIF(Invoices!AC:AD,A1585),0),IF(COUNTIF(Invoices!AE:AF,A1585)&lt;&gt;0,IF(COUNTIF(Invoices!AE:AF,A1585)&lt;&gt;0,SUMIF(Invoices!AE:AF,A1585,Invoices!AF:AF)/COUNTIF(Invoices!AE:AF,A1585),0),IF(COUNTIF(Invoices!AG:AH,A1585)&lt;&gt;0,IF(COUNTIF(Invoices!AG:AH,A1585)&lt;&gt;0,SUMIF(Invoices!AG:AH,A1585,Invoices!AH:AH)/COUNTIF(Invoices!AG:AH,A1585),0),IF(COUNTIF(Invoices!AI:AJ,A1585)&lt;&gt;0,IF(COUNTIF(Invoices!AI:AJ,A1585)&lt;&gt;0,SUMIF(Invoices!AI:AJ,A1585,Invoices!AJ:AJ)/COUNTIF(Invoices!AI:AJ,A1585),0),IF(COUNTIF(Invoices!AK:AL,A1585)&lt;&gt;0,IF(COUNTIF(Invoices!AK:AL,A1585)&lt;&gt;0,SUMIF(Invoices!AK:AL,A1585,Invoices!AL:AL)/COUNTIF(Invoices!AK:AL,A1585),0),IF(COUNTIF(Invoices!AM:AN,A1585)&lt;&gt;0,IF(COUNTIF(Invoices!AM:AN,A1585)&lt;&gt;0,SUMIF(Invoices!AM:AN,A1585,Invoices!AN:AN)/COUNTIF(Invoices!AM:AN,A1585),0),"Not Available")))))))))))))))</f>
        <v>Not Available</v>
      </c>
    </row>
    <row r="1586" spans="1:5" ht="13" x14ac:dyDescent="0.15">
      <c r="A1586" s="6" t="s">
        <v>2902</v>
      </c>
      <c r="C1586" s="6" t="s">
        <v>768</v>
      </c>
      <c r="D1586" s="6" t="s">
        <v>518</v>
      </c>
      <c r="E1586" t="str">
        <f>IF(COUNTIF(Invoices!K:L,A1586)&lt;&gt;0,IF(COUNTIF(Invoices!K:L,A1586)&lt;&gt;0,SUMIF(Invoices!K:L,A1586,Invoices!L:L)/COUNTIF(Invoices!K:L,A1586),0),IF(COUNTIF(Invoices!M:N,A1586)&lt;&gt;0,IF(COUNTIF(Invoices!M:N,A1586)&lt;&gt;0,SUMIF(Invoices!M:N,A1586,Invoices!N:N)/COUNTIF(Invoices!M:N,A1586),0),IF(COUNTIF(Invoices!O:P,A1586)&lt;&gt;0,IF(COUNTIF(Invoices!O:P,A1586)&lt;&gt;0,SUMIF(Invoices!O:P,A1586,Invoices!P:P)/COUNTIF(Invoices!O:P,A1586),0),IF(COUNTIF(Invoices!Q:R,A1586)&lt;&gt;0,IF(COUNTIF(Invoices!Q:R,A1586)&lt;&gt;0,SUMIF(Invoices!Q:R,A1586,Invoices!R:R)/COUNTIF(Invoices!Q:R,A1586),0),IF(COUNTIF(Invoices!S:T,A1586)&lt;&gt;0,IF(COUNTIF(Invoices!S:T,A1586)&lt;&gt;0,SUMIF(Invoices!S:T,A1586,Invoices!T:T)/COUNTIF(Invoices!S:T,A1586),0),IF(COUNTIF(Invoices!U:V,A1586)&lt;&gt;0,IF(COUNTIF(Invoices!U:V,A1586)&lt;&gt;0,SUMIF(Invoices!U:V,A1586,Invoices!V:V)/COUNTIF(Invoices!U:V,A1586),0),IF(COUNTIF(Invoices!W:X,A1586)&lt;&gt;0,IF(COUNTIF(Invoices!W:X,A1586)&lt;&gt;0,SUMIF(Invoices!W:X,A1586,Invoices!X:X)/COUNTIF(Invoices!W:X,A1586),0),IF(COUNTIF(Invoices!Y:Z,A1586)&lt;&gt;0,IF(COUNTIF(Invoices!Y:Z,A1586)&lt;&gt;0,SUMIF(Invoices!Y:Z,A1586,Invoices!Z:Z)/COUNTIF(Invoices!Y:Z,A1586),0),IF(COUNTIF(Invoices!AA:AB,A1586)&lt;&gt;0,IF(COUNTIF(Invoices!AA:AB,A1586)&lt;&gt;0,SUMIF(Invoices!AA:AB,A1586,Invoices!AB:AB)/COUNTIF(Invoices!AA:AB,A1586),0),IF(COUNTIF(Invoices!AC:AD,A1586)&lt;&gt;0,IF(COUNTIF(Invoices!AC:AD,A1586)&lt;&gt;0,SUMIF(Invoices!AC:AD,A1586,Invoices!AD:AD)/COUNTIF(Invoices!AC:AD,A1586),0),IF(COUNTIF(Invoices!AE:AF,A1586)&lt;&gt;0,IF(COUNTIF(Invoices!AE:AF,A1586)&lt;&gt;0,SUMIF(Invoices!AE:AF,A1586,Invoices!AF:AF)/COUNTIF(Invoices!AE:AF,A1586),0),IF(COUNTIF(Invoices!AG:AH,A1586)&lt;&gt;0,IF(COUNTIF(Invoices!AG:AH,A1586)&lt;&gt;0,SUMIF(Invoices!AG:AH,A1586,Invoices!AH:AH)/COUNTIF(Invoices!AG:AH,A1586),0),IF(COUNTIF(Invoices!AI:AJ,A1586)&lt;&gt;0,IF(COUNTIF(Invoices!AI:AJ,A1586)&lt;&gt;0,SUMIF(Invoices!AI:AJ,A1586,Invoices!AJ:AJ)/COUNTIF(Invoices!AI:AJ,A1586),0),IF(COUNTIF(Invoices!AK:AL,A1586)&lt;&gt;0,IF(COUNTIF(Invoices!AK:AL,A1586)&lt;&gt;0,SUMIF(Invoices!AK:AL,A1586,Invoices!AL:AL)/COUNTIF(Invoices!AK:AL,A1586),0),IF(COUNTIF(Invoices!AM:AN,A1586)&lt;&gt;0,IF(COUNTIF(Invoices!AM:AN,A1586)&lt;&gt;0,SUMIF(Invoices!AM:AN,A1586,Invoices!AN:AN)/COUNTIF(Invoices!AM:AN,A1586),0),"Not Available")))))))))))))))</f>
        <v>Not Available</v>
      </c>
    </row>
    <row r="1587" spans="1:5" ht="13" x14ac:dyDescent="0.15">
      <c r="A1587" s="6" t="s">
        <v>2903</v>
      </c>
      <c r="B1587" s="6" t="s">
        <v>610</v>
      </c>
      <c r="C1587" s="6" t="s">
        <v>611</v>
      </c>
      <c r="D1587" s="6" t="s">
        <v>612</v>
      </c>
      <c r="E1587">
        <f ca="1">IF(COUNTIF(Invoices!K:L,A1587)&lt;&gt;0,IF(COUNTIF(Invoices!K:L,A1587)&lt;&gt;0,SUMIF(Invoices!K:L,A1587,Invoices!L:L)/COUNTIF(Invoices!K:L,A1587),0),IF(COUNTIF(Invoices!M:N,A1587)&lt;&gt;0,IF(COUNTIF(Invoices!M:N,A1587)&lt;&gt;0,SUMIF(Invoices!M:N,A1587,Invoices!N:N)/COUNTIF(Invoices!M:N,A1587),0),IF(COUNTIF(Invoices!O:P,A1587)&lt;&gt;0,IF(COUNTIF(Invoices!O:P,A1587)&lt;&gt;0,SUMIF(Invoices!O:P,A1587,Invoices!P:P)/COUNTIF(Invoices!O:P,A1587),0),IF(COUNTIF(Invoices!Q:R,A1587)&lt;&gt;0,IF(COUNTIF(Invoices!Q:R,A1587)&lt;&gt;0,SUMIF(Invoices!Q:R,A1587,Invoices!R:R)/COUNTIF(Invoices!Q:R,A1587),0),IF(COUNTIF(Invoices!S:T,A1587)&lt;&gt;0,IF(COUNTIF(Invoices!S:T,A1587)&lt;&gt;0,SUMIF(Invoices!S:T,A1587,Invoices!T:T)/COUNTIF(Invoices!S:T,A1587),0),IF(COUNTIF(Invoices!U:V,A1587)&lt;&gt;0,IF(COUNTIF(Invoices!U:V,A1587)&lt;&gt;0,SUMIF(Invoices!U:V,A1587,Invoices!V:V)/COUNTIF(Invoices!U:V,A1587),0),IF(COUNTIF(Invoices!W:X,A1587)&lt;&gt;0,IF(COUNTIF(Invoices!W:X,A1587)&lt;&gt;0,SUMIF(Invoices!W:X,A1587,Invoices!X:X)/COUNTIF(Invoices!W:X,A1587),0),IF(COUNTIF(Invoices!Y:Z,A1587)&lt;&gt;0,IF(COUNTIF(Invoices!Y:Z,A1587)&lt;&gt;0,SUMIF(Invoices!Y:Z,A1587,Invoices!Z:Z)/COUNTIF(Invoices!Y:Z,A1587),0),IF(COUNTIF(Invoices!AA:AB,A1587)&lt;&gt;0,IF(COUNTIF(Invoices!AA:AB,A1587)&lt;&gt;0,SUMIF(Invoices!AA:AB,A1587,Invoices!AB:AB)/COUNTIF(Invoices!AA:AB,A1587),0),IF(COUNTIF(Invoices!AC:AD,A1587)&lt;&gt;0,IF(COUNTIF(Invoices!AC:AD,A1587)&lt;&gt;0,SUMIF(Invoices!AC:AD,A1587,Invoices!AD:AD)/COUNTIF(Invoices!AC:AD,A1587),0),IF(COUNTIF(Invoices!AE:AF,A1587)&lt;&gt;0,IF(COUNTIF(Invoices!AE:AF,A1587)&lt;&gt;0,SUMIF(Invoices!AE:AF,A1587,Invoices!AF:AF)/COUNTIF(Invoices!AE:AF,A1587),0),IF(COUNTIF(Invoices!AG:AH,A1587)&lt;&gt;0,IF(COUNTIF(Invoices!AG:AH,A1587)&lt;&gt;0,SUMIF(Invoices!AG:AH,A1587,Invoices!AH:AH)/COUNTIF(Invoices!AG:AH,A1587),0),IF(COUNTIF(Invoices!AI:AJ,A1587)&lt;&gt;0,IF(COUNTIF(Invoices!AI:AJ,A1587)&lt;&gt;0,SUMIF(Invoices!AI:AJ,A1587,Invoices!AJ:AJ)/COUNTIF(Invoices!AI:AJ,A1587),0),IF(COUNTIF(Invoices!AK:AL,A1587)&lt;&gt;0,IF(COUNTIF(Invoices!AK:AL,A1587)&lt;&gt;0,SUMIF(Invoices!AK:AL,A1587,Invoices!AL:AL)/COUNTIF(Invoices!AK:AL,A1587),0),IF(COUNTIF(Invoices!AM:AN,A1587)&lt;&gt;0,IF(COUNTIF(Invoices!AM:AN,A1587)&lt;&gt;0,SUMIF(Invoices!AM:AN,A1587,Invoices!AN:AN)/COUNTIF(Invoices!AM:AN,A1587),0),"Not Available")))))))))))))))</f>
        <v>0.99</v>
      </c>
    </row>
    <row r="1588" spans="1:5" ht="13" x14ac:dyDescent="0.15">
      <c r="A1588" s="6" t="s">
        <v>2904</v>
      </c>
      <c r="B1588" s="6" t="s">
        <v>740</v>
      </c>
      <c r="C1588" s="6" t="s">
        <v>1235</v>
      </c>
      <c r="D1588" s="6" t="s">
        <v>740</v>
      </c>
      <c r="E1588" t="str">
        <f>IF(COUNTIF(Invoices!K:L,A1588)&lt;&gt;0,IF(COUNTIF(Invoices!K:L,A1588)&lt;&gt;0,SUMIF(Invoices!K:L,A1588,Invoices!L:L)/COUNTIF(Invoices!K:L,A1588),0),IF(COUNTIF(Invoices!M:N,A1588)&lt;&gt;0,IF(COUNTIF(Invoices!M:N,A1588)&lt;&gt;0,SUMIF(Invoices!M:N,A1588,Invoices!N:N)/COUNTIF(Invoices!M:N,A1588),0),IF(COUNTIF(Invoices!O:P,A1588)&lt;&gt;0,IF(COUNTIF(Invoices!O:P,A1588)&lt;&gt;0,SUMIF(Invoices!O:P,A1588,Invoices!P:P)/COUNTIF(Invoices!O:P,A1588),0),IF(COUNTIF(Invoices!Q:R,A1588)&lt;&gt;0,IF(COUNTIF(Invoices!Q:R,A1588)&lt;&gt;0,SUMIF(Invoices!Q:R,A1588,Invoices!R:R)/COUNTIF(Invoices!Q:R,A1588),0),IF(COUNTIF(Invoices!S:T,A1588)&lt;&gt;0,IF(COUNTIF(Invoices!S:T,A1588)&lt;&gt;0,SUMIF(Invoices!S:T,A1588,Invoices!T:T)/COUNTIF(Invoices!S:T,A1588),0),IF(COUNTIF(Invoices!U:V,A1588)&lt;&gt;0,IF(COUNTIF(Invoices!U:V,A1588)&lt;&gt;0,SUMIF(Invoices!U:V,A1588,Invoices!V:V)/COUNTIF(Invoices!U:V,A1588),0),IF(COUNTIF(Invoices!W:X,A1588)&lt;&gt;0,IF(COUNTIF(Invoices!W:X,A1588)&lt;&gt;0,SUMIF(Invoices!W:X,A1588,Invoices!X:X)/COUNTIF(Invoices!W:X,A1588),0),IF(COUNTIF(Invoices!Y:Z,A1588)&lt;&gt;0,IF(COUNTIF(Invoices!Y:Z,A1588)&lt;&gt;0,SUMIF(Invoices!Y:Z,A1588,Invoices!Z:Z)/COUNTIF(Invoices!Y:Z,A1588),0),IF(COUNTIF(Invoices!AA:AB,A1588)&lt;&gt;0,IF(COUNTIF(Invoices!AA:AB,A1588)&lt;&gt;0,SUMIF(Invoices!AA:AB,A1588,Invoices!AB:AB)/COUNTIF(Invoices!AA:AB,A1588),0),IF(COUNTIF(Invoices!AC:AD,A1588)&lt;&gt;0,IF(COUNTIF(Invoices!AC:AD,A1588)&lt;&gt;0,SUMIF(Invoices!AC:AD,A1588,Invoices!AD:AD)/COUNTIF(Invoices!AC:AD,A1588),0),IF(COUNTIF(Invoices!AE:AF,A1588)&lt;&gt;0,IF(COUNTIF(Invoices!AE:AF,A1588)&lt;&gt;0,SUMIF(Invoices!AE:AF,A1588,Invoices!AF:AF)/COUNTIF(Invoices!AE:AF,A1588),0),IF(COUNTIF(Invoices!AG:AH,A1588)&lt;&gt;0,IF(COUNTIF(Invoices!AG:AH,A1588)&lt;&gt;0,SUMIF(Invoices!AG:AH,A1588,Invoices!AH:AH)/COUNTIF(Invoices!AG:AH,A1588),0),IF(COUNTIF(Invoices!AI:AJ,A1588)&lt;&gt;0,IF(COUNTIF(Invoices!AI:AJ,A1588)&lt;&gt;0,SUMIF(Invoices!AI:AJ,A1588,Invoices!AJ:AJ)/COUNTIF(Invoices!AI:AJ,A1588),0),IF(COUNTIF(Invoices!AK:AL,A1588)&lt;&gt;0,IF(COUNTIF(Invoices!AK:AL,A1588)&lt;&gt;0,SUMIF(Invoices!AK:AL,A1588,Invoices!AL:AL)/COUNTIF(Invoices!AK:AL,A1588),0),IF(COUNTIF(Invoices!AM:AN,A1588)&lt;&gt;0,IF(COUNTIF(Invoices!AM:AN,A1588)&lt;&gt;0,SUMIF(Invoices!AM:AN,A1588,Invoices!AN:AN)/COUNTIF(Invoices!AM:AN,A1588),0),"Not Available")))))))))))))))</f>
        <v>Not Available</v>
      </c>
    </row>
    <row r="1589" spans="1:5" ht="13" x14ac:dyDescent="0.15">
      <c r="A1589" s="6" t="s">
        <v>2905</v>
      </c>
      <c r="B1589" s="6" t="s">
        <v>1120</v>
      </c>
      <c r="C1589" s="6" t="s">
        <v>1121</v>
      </c>
      <c r="D1589" s="6" t="s">
        <v>562</v>
      </c>
      <c r="E1589">
        <f ca="1">IF(COUNTIF(Invoices!K:L,A1589)&lt;&gt;0,IF(COUNTIF(Invoices!K:L,A1589)&lt;&gt;0,SUMIF(Invoices!K:L,A1589,Invoices!L:L)/COUNTIF(Invoices!K:L,A1589),0),IF(COUNTIF(Invoices!M:N,A1589)&lt;&gt;0,IF(COUNTIF(Invoices!M:N,A1589)&lt;&gt;0,SUMIF(Invoices!M:N,A1589,Invoices!N:N)/COUNTIF(Invoices!M:N,A1589),0),IF(COUNTIF(Invoices!O:P,A1589)&lt;&gt;0,IF(COUNTIF(Invoices!O:P,A1589)&lt;&gt;0,SUMIF(Invoices!O:P,A1589,Invoices!P:P)/COUNTIF(Invoices!O:P,A1589),0),IF(COUNTIF(Invoices!Q:R,A1589)&lt;&gt;0,IF(COUNTIF(Invoices!Q:R,A1589)&lt;&gt;0,SUMIF(Invoices!Q:R,A1589,Invoices!R:R)/COUNTIF(Invoices!Q:R,A1589),0),IF(COUNTIF(Invoices!S:T,A1589)&lt;&gt;0,IF(COUNTIF(Invoices!S:T,A1589)&lt;&gt;0,SUMIF(Invoices!S:T,A1589,Invoices!T:T)/COUNTIF(Invoices!S:T,A1589),0),IF(COUNTIF(Invoices!U:V,A1589)&lt;&gt;0,IF(COUNTIF(Invoices!U:V,A1589)&lt;&gt;0,SUMIF(Invoices!U:V,A1589,Invoices!V:V)/COUNTIF(Invoices!U:V,A1589),0),IF(COUNTIF(Invoices!W:X,A1589)&lt;&gt;0,IF(COUNTIF(Invoices!W:X,A1589)&lt;&gt;0,SUMIF(Invoices!W:X,A1589,Invoices!X:X)/COUNTIF(Invoices!W:X,A1589),0),IF(COUNTIF(Invoices!Y:Z,A1589)&lt;&gt;0,IF(COUNTIF(Invoices!Y:Z,A1589)&lt;&gt;0,SUMIF(Invoices!Y:Z,A1589,Invoices!Z:Z)/COUNTIF(Invoices!Y:Z,A1589),0),IF(COUNTIF(Invoices!AA:AB,A1589)&lt;&gt;0,IF(COUNTIF(Invoices!AA:AB,A1589)&lt;&gt;0,SUMIF(Invoices!AA:AB,A1589,Invoices!AB:AB)/COUNTIF(Invoices!AA:AB,A1589),0),IF(COUNTIF(Invoices!AC:AD,A1589)&lt;&gt;0,IF(COUNTIF(Invoices!AC:AD,A1589)&lt;&gt;0,SUMIF(Invoices!AC:AD,A1589,Invoices!AD:AD)/COUNTIF(Invoices!AC:AD,A1589),0),IF(COUNTIF(Invoices!AE:AF,A1589)&lt;&gt;0,IF(COUNTIF(Invoices!AE:AF,A1589)&lt;&gt;0,SUMIF(Invoices!AE:AF,A1589,Invoices!AF:AF)/COUNTIF(Invoices!AE:AF,A1589),0),IF(COUNTIF(Invoices!AG:AH,A1589)&lt;&gt;0,IF(COUNTIF(Invoices!AG:AH,A1589)&lt;&gt;0,SUMIF(Invoices!AG:AH,A1589,Invoices!AH:AH)/COUNTIF(Invoices!AG:AH,A1589),0),IF(COUNTIF(Invoices!AI:AJ,A1589)&lt;&gt;0,IF(COUNTIF(Invoices!AI:AJ,A1589)&lt;&gt;0,SUMIF(Invoices!AI:AJ,A1589,Invoices!AJ:AJ)/COUNTIF(Invoices!AI:AJ,A1589),0),IF(COUNTIF(Invoices!AK:AL,A1589)&lt;&gt;0,IF(COUNTIF(Invoices!AK:AL,A1589)&lt;&gt;0,SUMIF(Invoices!AK:AL,A1589,Invoices!AL:AL)/COUNTIF(Invoices!AK:AL,A1589),0),IF(COUNTIF(Invoices!AM:AN,A1589)&lt;&gt;0,IF(COUNTIF(Invoices!AM:AN,A1589)&lt;&gt;0,SUMIF(Invoices!AM:AN,A1589,Invoices!AN:AN)/COUNTIF(Invoices!AM:AN,A1589),0),"Not Available")))))))))))))))</f>
        <v>0.99</v>
      </c>
    </row>
    <row r="1590" spans="1:5" ht="13" x14ac:dyDescent="0.15">
      <c r="A1590" s="6" t="s">
        <v>2906</v>
      </c>
      <c r="C1590" s="6" t="s">
        <v>1363</v>
      </c>
      <c r="D1590" s="6" t="s">
        <v>1364</v>
      </c>
      <c r="E1590">
        <f ca="1">IF(COUNTIF(Invoices!K:L,A1590)&lt;&gt;0,IF(COUNTIF(Invoices!K:L,A1590)&lt;&gt;0,SUMIF(Invoices!K:L,A1590,Invoices!L:L)/COUNTIF(Invoices!K:L,A1590),0),IF(COUNTIF(Invoices!M:N,A1590)&lt;&gt;0,IF(COUNTIF(Invoices!M:N,A1590)&lt;&gt;0,SUMIF(Invoices!M:N,A1590,Invoices!N:N)/COUNTIF(Invoices!M:N,A1590),0),IF(COUNTIF(Invoices!O:P,A1590)&lt;&gt;0,IF(COUNTIF(Invoices!O:P,A1590)&lt;&gt;0,SUMIF(Invoices!O:P,A1590,Invoices!P:P)/COUNTIF(Invoices!O:P,A1590),0),IF(COUNTIF(Invoices!Q:R,A1590)&lt;&gt;0,IF(COUNTIF(Invoices!Q:R,A1590)&lt;&gt;0,SUMIF(Invoices!Q:R,A1590,Invoices!R:R)/COUNTIF(Invoices!Q:R,A1590),0),IF(COUNTIF(Invoices!S:T,A1590)&lt;&gt;0,IF(COUNTIF(Invoices!S:T,A1590)&lt;&gt;0,SUMIF(Invoices!S:T,A1590,Invoices!T:T)/COUNTIF(Invoices!S:T,A1590),0),IF(COUNTIF(Invoices!U:V,A1590)&lt;&gt;0,IF(COUNTIF(Invoices!U:V,A1590)&lt;&gt;0,SUMIF(Invoices!U:V,A1590,Invoices!V:V)/COUNTIF(Invoices!U:V,A1590),0),IF(COUNTIF(Invoices!W:X,A1590)&lt;&gt;0,IF(COUNTIF(Invoices!W:X,A1590)&lt;&gt;0,SUMIF(Invoices!W:X,A1590,Invoices!X:X)/COUNTIF(Invoices!W:X,A1590),0),IF(COUNTIF(Invoices!Y:Z,A1590)&lt;&gt;0,IF(COUNTIF(Invoices!Y:Z,A1590)&lt;&gt;0,SUMIF(Invoices!Y:Z,A1590,Invoices!Z:Z)/COUNTIF(Invoices!Y:Z,A1590),0),IF(COUNTIF(Invoices!AA:AB,A1590)&lt;&gt;0,IF(COUNTIF(Invoices!AA:AB,A1590)&lt;&gt;0,SUMIF(Invoices!AA:AB,A1590,Invoices!AB:AB)/COUNTIF(Invoices!AA:AB,A1590),0),IF(COUNTIF(Invoices!AC:AD,A1590)&lt;&gt;0,IF(COUNTIF(Invoices!AC:AD,A1590)&lt;&gt;0,SUMIF(Invoices!AC:AD,A1590,Invoices!AD:AD)/COUNTIF(Invoices!AC:AD,A1590),0),IF(COUNTIF(Invoices!AE:AF,A1590)&lt;&gt;0,IF(COUNTIF(Invoices!AE:AF,A1590)&lt;&gt;0,SUMIF(Invoices!AE:AF,A1590,Invoices!AF:AF)/COUNTIF(Invoices!AE:AF,A1590),0),IF(COUNTIF(Invoices!AG:AH,A1590)&lt;&gt;0,IF(COUNTIF(Invoices!AG:AH,A1590)&lt;&gt;0,SUMIF(Invoices!AG:AH,A1590,Invoices!AH:AH)/COUNTIF(Invoices!AG:AH,A1590),0),IF(COUNTIF(Invoices!AI:AJ,A1590)&lt;&gt;0,IF(COUNTIF(Invoices!AI:AJ,A1590)&lt;&gt;0,SUMIF(Invoices!AI:AJ,A1590,Invoices!AJ:AJ)/COUNTIF(Invoices!AI:AJ,A1590),0),IF(COUNTIF(Invoices!AK:AL,A1590)&lt;&gt;0,IF(COUNTIF(Invoices!AK:AL,A1590)&lt;&gt;0,SUMIF(Invoices!AK:AL,A1590,Invoices!AL:AL)/COUNTIF(Invoices!AK:AL,A1590),0),IF(COUNTIF(Invoices!AM:AN,A1590)&lt;&gt;0,IF(COUNTIF(Invoices!AM:AN,A1590)&lt;&gt;0,SUMIF(Invoices!AM:AN,A1590,Invoices!AN:AN)/COUNTIF(Invoices!AM:AN,A1590),0),"Not Available")))))))))))))))</f>
        <v>0.99</v>
      </c>
    </row>
    <row r="1591" spans="1:5" ht="13" x14ac:dyDescent="0.15">
      <c r="A1591" s="6" t="s">
        <v>2907</v>
      </c>
      <c r="B1591" s="6" t="s">
        <v>2908</v>
      </c>
      <c r="C1591" s="6" t="s">
        <v>1198</v>
      </c>
      <c r="D1591" s="6" t="s">
        <v>522</v>
      </c>
      <c r="E1591">
        <f ca="1">IF(COUNTIF(Invoices!K:L,A1591)&lt;&gt;0,IF(COUNTIF(Invoices!K:L,A1591)&lt;&gt;0,SUMIF(Invoices!K:L,A1591,Invoices!L:L)/COUNTIF(Invoices!K:L,A1591),0),IF(COUNTIF(Invoices!M:N,A1591)&lt;&gt;0,IF(COUNTIF(Invoices!M:N,A1591)&lt;&gt;0,SUMIF(Invoices!M:N,A1591,Invoices!N:N)/COUNTIF(Invoices!M:N,A1591),0),IF(COUNTIF(Invoices!O:P,A1591)&lt;&gt;0,IF(COUNTIF(Invoices!O:P,A1591)&lt;&gt;0,SUMIF(Invoices!O:P,A1591,Invoices!P:P)/COUNTIF(Invoices!O:P,A1591),0),IF(COUNTIF(Invoices!Q:R,A1591)&lt;&gt;0,IF(COUNTIF(Invoices!Q:R,A1591)&lt;&gt;0,SUMIF(Invoices!Q:R,A1591,Invoices!R:R)/COUNTIF(Invoices!Q:R,A1591),0),IF(COUNTIF(Invoices!S:T,A1591)&lt;&gt;0,IF(COUNTIF(Invoices!S:T,A1591)&lt;&gt;0,SUMIF(Invoices!S:T,A1591,Invoices!T:T)/COUNTIF(Invoices!S:T,A1591),0),IF(COUNTIF(Invoices!U:V,A1591)&lt;&gt;0,IF(COUNTIF(Invoices!U:V,A1591)&lt;&gt;0,SUMIF(Invoices!U:V,A1591,Invoices!V:V)/COUNTIF(Invoices!U:V,A1591),0),IF(COUNTIF(Invoices!W:X,A1591)&lt;&gt;0,IF(COUNTIF(Invoices!W:X,A1591)&lt;&gt;0,SUMIF(Invoices!W:X,A1591,Invoices!X:X)/COUNTIF(Invoices!W:X,A1591),0),IF(COUNTIF(Invoices!Y:Z,A1591)&lt;&gt;0,IF(COUNTIF(Invoices!Y:Z,A1591)&lt;&gt;0,SUMIF(Invoices!Y:Z,A1591,Invoices!Z:Z)/COUNTIF(Invoices!Y:Z,A1591),0),IF(COUNTIF(Invoices!AA:AB,A1591)&lt;&gt;0,IF(COUNTIF(Invoices!AA:AB,A1591)&lt;&gt;0,SUMIF(Invoices!AA:AB,A1591,Invoices!AB:AB)/COUNTIF(Invoices!AA:AB,A1591),0),IF(COUNTIF(Invoices!AC:AD,A1591)&lt;&gt;0,IF(COUNTIF(Invoices!AC:AD,A1591)&lt;&gt;0,SUMIF(Invoices!AC:AD,A1591,Invoices!AD:AD)/COUNTIF(Invoices!AC:AD,A1591),0),IF(COUNTIF(Invoices!AE:AF,A1591)&lt;&gt;0,IF(COUNTIF(Invoices!AE:AF,A1591)&lt;&gt;0,SUMIF(Invoices!AE:AF,A1591,Invoices!AF:AF)/COUNTIF(Invoices!AE:AF,A1591),0),IF(COUNTIF(Invoices!AG:AH,A1591)&lt;&gt;0,IF(COUNTIF(Invoices!AG:AH,A1591)&lt;&gt;0,SUMIF(Invoices!AG:AH,A1591,Invoices!AH:AH)/COUNTIF(Invoices!AG:AH,A1591),0),IF(COUNTIF(Invoices!AI:AJ,A1591)&lt;&gt;0,IF(COUNTIF(Invoices!AI:AJ,A1591)&lt;&gt;0,SUMIF(Invoices!AI:AJ,A1591,Invoices!AJ:AJ)/COUNTIF(Invoices!AI:AJ,A1591),0),IF(COUNTIF(Invoices!AK:AL,A1591)&lt;&gt;0,IF(COUNTIF(Invoices!AK:AL,A1591)&lt;&gt;0,SUMIF(Invoices!AK:AL,A1591,Invoices!AL:AL)/COUNTIF(Invoices!AK:AL,A1591),0),IF(COUNTIF(Invoices!AM:AN,A1591)&lt;&gt;0,IF(COUNTIF(Invoices!AM:AN,A1591)&lt;&gt;0,SUMIF(Invoices!AM:AN,A1591,Invoices!AN:AN)/COUNTIF(Invoices!AM:AN,A1591),0),"Not Available")))))))))))))))</f>
        <v>0.99</v>
      </c>
    </row>
    <row r="1592" spans="1:5" ht="13" x14ac:dyDescent="0.15">
      <c r="A1592" s="6" t="s">
        <v>2909</v>
      </c>
      <c r="B1592" s="6" t="s">
        <v>1247</v>
      </c>
      <c r="C1592" s="6" t="s">
        <v>848</v>
      </c>
      <c r="D1592" s="6" t="s">
        <v>744</v>
      </c>
      <c r="E1592">
        <f ca="1">IF(COUNTIF(Invoices!K:L,A1592)&lt;&gt;0,IF(COUNTIF(Invoices!K:L,A1592)&lt;&gt;0,SUMIF(Invoices!K:L,A1592,Invoices!L:L)/COUNTIF(Invoices!K:L,A1592),0),IF(COUNTIF(Invoices!M:N,A1592)&lt;&gt;0,IF(COUNTIF(Invoices!M:N,A1592)&lt;&gt;0,SUMIF(Invoices!M:N,A1592,Invoices!N:N)/COUNTIF(Invoices!M:N,A1592),0),IF(COUNTIF(Invoices!O:P,A1592)&lt;&gt;0,IF(COUNTIF(Invoices!O:P,A1592)&lt;&gt;0,SUMIF(Invoices!O:P,A1592,Invoices!P:P)/COUNTIF(Invoices!O:P,A1592),0),IF(COUNTIF(Invoices!Q:R,A1592)&lt;&gt;0,IF(COUNTIF(Invoices!Q:R,A1592)&lt;&gt;0,SUMIF(Invoices!Q:R,A1592,Invoices!R:R)/COUNTIF(Invoices!Q:R,A1592),0),IF(COUNTIF(Invoices!S:T,A1592)&lt;&gt;0,IF(COUNTIF(Invoices!S:T,A1592)&lt;&gt;0,SUMIF(Invoices!S:T,A1592,Invoices!T:T)/COUNTIF(Invoices!S:T,A1592),0),IF(COUNTIF(Invoices!U:V,A1592)&lt;&gt;0,IF(COUNTIF(Invoices!U:V,A1592)&lt;&gt;0,SUMIF(Invoices!U:V,A1592,Invoices!V:V)/COUNTIF(Invoices!U:V,A1592),0),IF(COUNTIF(Invoices!W:X,A1592)&lt;&gt;0,IF(COUNTIF(Invoices!W:X,A1592)&lt;&gt;0,SUMIF(Invoices!W:X,A1592,Invoices!X:X)/COUNTIF(Invoices!W:X,A1592),0),IF(COUNTIF(Invoices!Y:Z,A1592)&lt;&gt;0,IF(COUNTIF(Invoices!Y:Z,A1592)&lt;&gt;0,SUMIF(Invoices!Y:Z,A1592,Invoices!Z:Z)/COUNTIF(Invoices!Y:Z,A1592),0),IF(COUNTIF(Invoices!AA:AB,A1592)&lt;&gt;0,IF(COUNTIF(Invoices!AA:AB,A1592)&lt;&gt;0,SUMIF(Invoices!AA:AB,A1592,Invoices!AB:AB)/COUNTIF(Invoices!AA:AB,A1592),0),IF(COUNTIF(Invoices!AC:AD,A1592)&lt;&gt;0,IF(COUNTIF(Invoices!AC:AD,A1592)&lt;&gt;0,SUMIF(Invoices!AC:AD,A1592,Invoices!AD:AD)/COUNTIF(Invoices!AC:AD,A1592),0),IF(COUNTIF(Invoices!AE:AF,A1592)&lt;&gt;0,IF(COUNTIF(Invoices!AE:AF,A1592)&lt;&gt;0,SUMIF(Invoices!AE:AF,A1592,Invoices!AF:AF)/COUNTIF(Invoices!AE:AF,A1592),0),IF(COUNTIF(Invoices!AG:AH,A1592)&lt;&gt;0,IF(COUNTIF(Invoices!AG:AH,A1592)&lt;&gt;0,SUMIF(Invoices!AG:AH,A1592,Invoices!AH:AH)/COUNTIF(Invoices!AG:AH,A1592),0),IF(COUNTIF(Invoices!AI:AJ,A1592)&lt;&gt;0,IF(COUNTIF(Invoices!AI:AJ,A1592)&lt;&gt;0,SUMIF(Invoices!AI:AJ,A1592,Invoices!AJ:AJ)/COUNTIF(Invoices!AI:AJ,A1592),0),IF(COUNTIF(Invoices!AK:AL,A1592)&lt;&gt;0,IF(COUNTIF(Invoices!AK:AL,A1592)&lt;&gt;0,SUMIF(Invoices!AK:AL,A1592,Invoices!AL:AL)/COUNTIF(Invoices!AK:AL,A1592),0),IF(COUNTIF(Invoices!AM:AN,A1592)&lt;&gt;0,IF(COUNTIF(Invoices!AM:AN,A1592)&lt;&gt;0,SUMIF(Invoices!AM:AN,A1592,Invoices!AN:AN)/COUNTIF(Invoices!AM:AN,A1592),0),"Not Available")))))))))))))))</f>
        <v>0.99</v>
      </c>
    </row>
    <row r="1593" spans="1:5" ht="13" x14ac:dyDescent="0.15">
      <c r="A1593" s="6" t="s">
        <v>2910</v>
      </c>
      <c r="B1593" s="6" t="s">
        <v>736</v>
      </c>
      <c r="C1593" s="6" t="s">
        <v>735</v>
      </c>
      <c r="D1593" s="6" t="s">
        <v>736</v>
      </c>
      <c r="E1593" t="str">
        <f>IF(COUNTIF(Invoices!K:L,A1593)&lt;&gt;0,IF(COUNTIF(Invoices!K:L,A1593)&lt;&gt;0,SUMIF(Invoices!K:L,A1593,Invoices!L:L)/COUNTIF(Invoices!K:L,A1593),0),IF(COUNTIF(Invoices!M:N,A1593)&lt;&gt;0,IF(COUNTIF(Invoices!M:N,A1593)&lt;&gt;0,SUMIF(Invoices!M:N,A1593,Invoices!N:N)/COUNTIF(Invoices!M:N,A1593),0),IF(COUNTIF(Invoices!O:P,A1593)&lt;&gt;0,IF(COUNTIF(Invoices!O:P,A1593)&lt;&gt;0,SUMIF(Invoices!O:P,A1593,Invoices!P:P)/COUNTIF(Invoices!O:P,A1593),0),IF(COUNTIF(Invoices!Q:R,A1593)&lt;&gt;0,IF(COUNTIF(Invoices!Q:R,A1593)&lt;&gt;0,SUMIF(Invoices!Q:R,A1593,Invoices!R:R)/COUNTIF(Invoices!Q:R,A1593),0),IF(COUNTIF(Invoices!S:T,A1593)&lt;&gt;0,IF(COUNTIF(Invoices!S:T,A1593)&lt;&gt;0,SUMIF(Invoices!S:T,A1593,Invoices!T:T)/COUNTIF(Invoices!S:T,A1593),0),IF(COUNTIF(Invoices!U:V,A1593)&lt;&gt;0,IF(COUNTIF(Invoices!U:V,A1593)&lt;&gt;0,SUMIF(Invoices!U:V,A1593,Invoices!V:V)/COUNTIF(Invoices!U:V,A1593),0),IF(COUNTIF(Invoices!W:X,A1593)&lt;&gt;0,IF(COUNTIF(Invoices!W:X,A1593)&lt;&gt;0,SUMIF(Invoices!W:X,A1593,Invoices!X:X)/COUNTIF(Invoices!W:X,A1593),0),IF(COUNTIF(Invoices!Y:Z,A1593)&lt;&gt;0,IF(COUNTIF(Invoices!Y:Z,A1593)&lt;&gt;0,SUMIF(Invoices!Y:Z,A1593,Invoices!Z:Z)/COUNTIF(Invoices!Y:Z,A1593),0),IF(COUNTIF(Invoices!AA:AB,A1593)&lt;&gt;0,IF(COUNTIF(Invoices!AA:AB,A1593)&lt;&gt;0,SUMIF(Invoices!AA:AB,A1593,Invoices!AB:AB)/COUNTIF(Invoices!AA:AB,A1593),0),IF(COUNTIF(Invoices!AC:AD,A1593)&lt;&gt;0,IF(COUNTIF(Invoices!AC:AD,A1593)&lt;&gt;0,SUMIF(Invoices!AC:AD,A1593,Invoices!AD:AD)/COUNTIF(Invoices!AC:AD,A1593),0),IF(COUNTIF(Invoices!AE:AF,A1593)&lt;&gt;0,IF(COUNTIF(Invoices!AE:AF,A1593)&lt;&gt;0,SUMIF(Invoices!AE:AF,A1593,Invoices!AF:AF)/COUNTIF(Invoices!AE:AF,A1593),0),IF(COUNTIF(Invoices!AG:AH,A1593)&lt;&gt;0,IF(COUNTIF(Invoices!AG:AH,A1593)&lt;&gt;0,SUMIF(Invoices!AG:AH,A1593,Invoices!AH:AH)/COUNTIF(Invoices!AG:AH,A1593),0),IF(COUNTIF(Invoices!AI:AJ,A1593)&lt;&gt;0,IF(COUNTIF(Invoices!AI:AJ,A1593)&lt;&gt;0,SUMIF(Invoices!AI:AJ,A1593,Invoices!AJ:AJ)/COUNTIF(Invoices!AI:AJ,A1593),0),IF(COUNTIF(Invoices!AK:AL,A1593)&lt;&gt;0,IF(COUNTIF(Invoices!AK:AL,A1593)&lt;&gt;0,SUMIF(Invoices!AK:AL,A1593,Invoices!AL:AL)/COUNTIF(Invoices!AK:AL,A1593),0),IF(COUNTIF(Invoices!AM:AN,A1593)&lt;&gt;0,IF(COUNTIF(Invoices!AM:AN,A1593)&lt;&gt;0,SUMIF(Invoices!AM:AN,A1593,Invoices!AN:AN)/COUNTIF(Invoices!AM:AN,A1593),0),"Not Available")))))))))))))))</f>
        <v>Not Available</v>
      </c>
    </row>
    <row r="1594" spans="1:5" ht="13" x14ac:dyDescent="0.15">
      <c r="A1594" s="6" t="s">
        <v>2911</v>
      </c>
      <c r="B1594" s="6" t="s">
        <v>2590</v>
      </c>
      <c r="C1594" s="6" t="s">
        <v>2232</v>
      </c>
      <c r="D1594" s="6" t="s">
        <v>2233</v>
      </c>
      <c r="E1594">
        <f ca="1">IF(COUNTIF(Invoices!K:L,A1594)&lt;&gt;0,IF(COUNTIF(Invoices!K:L,A1594)&lt;&gt;0,SUMIF(Invoices!K:L,A1594,Invoices!L:L)/COUNTIF(Invoices!K:L,A1594),0),IF(COUNTIF(Invoices!M:N,A1594)&lt;&gt;0,IF(COUNTIF(Invoices!M:N,A1594)&lt;&gt;0,SUMIF(Invoices!M:N,A1594,Invoices!N:N)/COUNTIF(Invoices!M:N,A1594),0),IF(COUNTIF(Invoices!O:P,A1594)&lt;&gt;0,IF(COUNTIF(Invoices!O:P,A1594)&lt;&gt;0,SUMIF(Invoices!O:P,A1594,Invoices!P:P)/COUNTIF(Invoices!O:P,A1594),0),IF(COUNTIF(Invoices!Q:R,A1594)&lt;&gt;0,IF(COUNTIF(Invoices!Q:R,A1594)&lt;&gt;0,SUMIF(Invoices!Q:R,A1594,Invoices!R:R)/COUNTIF(Invoices!Q:R,A1594),0),IF(COUNTIF(Invoices!S:T,A1594)&lt;&gt;0,IF(COUNTIF(Invoices!S:T,A1594)&lt;&gt;0,SUMIF(Invoices!S:T,A1594,Invoices!T:T)/COUNTIF(Invoices!S:T,A1594),0),IF(COUNTIF(Invoices!U:V,A1594)&lt;&gt;0,IF(COUNTIF(Invoices!U:V,A1594)&lt;&gt;0,SUMIF(Invoices!U:V,A1594,Invoices!V:V)/COUNTIF(Invoices!U:V,A1594),0),IF(COUNTIF(Invoices!W:X,A1594)&lt;&gt;0,IF(COUNTIF(Invoices!W:X,A1594)&lt;&gt;0,SUMIF(Invoices!W:X,A1594,Invoices!X:X)/COUNTIF(Invoices!W:X,A1594),0),IF(COUNTIF(Invoices!Y:Z,A1594)&lt;&gt;0,IF(COUNTIF(Invoices!Y:Z,A1594)&lt;&gt;0,SUMIF(Invoices!Y:Z,A1594,Invoices!Z:Z)/COUNTIF(Invoices!Y:Z,A1594),0),IF(COUNTIF(Invoices!AA:AB,A1594)&lt;&gt;0,IF(COUNTIF(Invoices!AA:AB,A1594)&lt;&gt;0,SUMIF(Invoices!AA:AB,A1594,Invoices!AB:AB)/COUNTIF(Invoices!AA:AB,A1594),0),IF(COUNTIF(Invoices!AC:AD,A1594)&lt;&gt;0,IF(COUNTIF(Invoices!AC:AD,A1594)&lt;&gt;0,SUMIF(Invoices!AC:AD,A1594,Invoices!AD:AD)/COUNTIF(Invoices!AC:AD,A1594),0),IF(COUNTIF(Invoices!AE:AF,A1594)&lt;&gt;0,IF(COUNTIF(Invoices!AE:AF,A1594)&lt;&gt;0,SUMIF(Invoices!AE:AF,A1594,Invoices!AF:AF)/COUNTIF(Invoices!AE:AF,A1594),0),IF(COUNTIF(Invoices!AG:AH,A1594)&lt;&gt;0,IF(COUNTIF(Invoices!AG:AH,A1594)&lt;&gt;0,SUMIF(Invoices!AG:AH,A1594,Invoices!AH:AH)/COUNTIF(Invoices!AG:AH,A1594),0),IF(COUNTIF(Invoices!AI:AJ,A1594)&lt;&gt;0,IF(COUNTIF(Invoices!AI:AJ,A1594)&lt;&gt;0,SUMIF(Invoices!AI:AJ,A1594,Invoices!AJ:AJ)/COUNTIF(Invoices!AI:AJ,A1594),0),IF(COUNTIF(Invoices!AK:AL,A1594)&lt;&gt;0,IF(COUNTIF(Invoices!AK:AL,A1594)&lt;&gt;0,SUMIF(Invoices!AK:AL,A1594,Invoices!AL:AL)/COUNTIF(Invoices!AK:AL,A1594),0),IF(COUNTIF(Invoices!AM:AN,A1594)&lt;&gt;0,IF(COUNTIF(Invoices!AM:AN,A1594)&lt;&gt;0,SUMIF(Invoices!AM:AN,A1594,Invoices!AN:AN)/COUNTIF(Invoices!AM:AN,A1594),0),"Not Available")))))))))))))))</f>
        <v>0.99</v>
      </c>
    </row>
    <row r="1595" spans="1:5" ht="13" x14ac:dyDescent="0.15">
      <c r="A1595" s="6" t="s">
        <v>2911</v>
      </c>
      <c r="B1595" s="6" t="s">
        <v>2590</v>
      </c>
      <c r="C1595" s="6" t="s">
        <v>1772</v>
      </c>
      <c r="D1595" s="6" t="s">
        <v>1773</v>
      </c>
      <c r="E1595">
        <f ca="1">IF(COUNTIF(Invoices!K:L,A1595)&lt;&gt;0,IF(COUNTIF(Invoices!K:L,A1595)&lt;&gt;0,SUMIF(Invoices!K:L,A1595,Invoices!L:L)/COUNTIF(Invoices!K:L,A1595),0),IF(COUNTIF(Invoices!M:N,A1595)&lt;&gt;0,IF(COUNTIF(Invoices!M:N,A1595)&lt;&gt;0,SUMIF(Invoices!M:N,A1595,Invoices!N:N)/COUNTIF(Invoices!M:N,A1595),0),IF(COUNTIF(Invoices!O:P,A1595)&lt;&gt;0,IF(COUNTIF(Invoices!O:P,A1595)&lt;&gt;0,SUMIF(Invoices!O:P,A1595,Invoices!P:P)/COUNTIF(Invoices!O:P,A1595),0),IF(COUNTIF(Invoices!Q:R,A1595)&lt;&gt;0,IF(COUNTIF(Invoices!Q:R,A1595)&lt;&gt;0,SUMIF(Invoices!Q:R,A1595,Invoices!R:R)/COUNTIF(Invoices!Q:R,A1595),0),IF(COUNTIF(Invoices!S:T,A1595)&lt;&gt;0,IF(COUNTIF(Invoices!S:T,A1595)&lt;&gt;0,SUMIF(Invoices!S:T,A1595,Invoices!T:T)/COUNTIF(Invoices!S:T,A1595),0),IF(COUNTIF(Invoices!U:V,A1595)&lt;&gt;0,IF(COUNTIF(Invoices!U:V,A1595)&lt;&gt;0,SUMIF(Invoices!U:V,A1595,Invoices!V:V)/COUNTIF(Invoices!U:V,A1595),0),IF(COUNTIF(Invoices!W:X,A1595)&lt;&gt;0,IF(COUNTIF(Invoices!W:X,A1595)&lt;&gt;0,SUMIF(Invoices!W:X,A1595,Invoices!X:X)/COUNTIF(Invoices!W:X,A1595),0),IF(COUNTIF(Invoices!Y:Z,A1595)&lt;&gt;0,IF(COUNTIF(Invoices!Y:Z,A1595)&lt;&gt;0,SUMIF(Invoices!Y:Z,A1595,Invoices!Z:Z)/COUNTIF(Invoices!Y:Z,A1595),0),IF(COUNTIF(Invoices!AA:AB,A1595)&lt;&gt;0,IF(COUNTIF(Invoices!AA:AB,A1595)&lt;&gt;0,SUMIF(Invoices!AA:AB,A1595,Invoices!AB:AB)/COUNTIF(Invoices!AA:AB,A1595),0),IF(COUNTIF(Invoices!AC:AD,A1595)&lt;&gt;0,IF(COUNTIF(Invoices!AC:AD,A1595)&lt;&gt;0,SUMIF(Invoices!AC:AD,A1595,Invoices!AD:AD)/COUNTIF(Invoices!AC:AD,A1595),0),IF(COUNTIF(Invoices!AE:AF,A1595)&lt;&gt;0,IF(COUNTIF(Invoices!AE:AF,A1595)&lt;&gt;0,SUMIF(Invoices!AE:AF,A1595,Invoices!AF:AF)/COUNTIF(Invoices!AE:AF,A1595),0),IF(COUNTIF(Invoices!AG:AH,A1595)&lt;&gt;0,IF(COUNTIF(Invoices!AG:AH,A1595)&lt;&gt;0,SUMIF(Invoices!AG:AH,A1595,Invoices!AH:AH)/COUNTIF(Invoices!AG:AH,A1595),0),IF(COUNTIF(Invoices!AI:AJ,A1595)&lt;&gt;0,IF(COUNTIF(Invoices!AI:AJ,A1595)&lt;&gt;0,SUMIF(Invoices!AI:AJ,A1595,Invoices!AJ:AJ)/COUNTIF(Invoices!AI:AJ,A1595),0),IF(COUNTIF(Invoices!AK:AL,A1595)&lt;&gt;0,IF(COUNTIF(Invoices!AK:AL,A1595)&lt;&gt;0,SUMIF(Invoices!AK:AL,A1595,Invoices!AL:AL)/COUNTIF(Invoices!AK:AL,A1595),0),IF(COUNTIF(Invoices!AM:AN,A1595)&lt;&gt;0,IF(COUNTIF(Invoices!AM:AN,A1595)&lt;&gt;0,SUMIF(Invoices!AM:AN,A1595,Invoices!AN:AN)/COUNTIF(Invoices!AM:AN,A1595),0),"Not Available")))))))))))))))</f>
        <v>0.99</v>
      </c>
    </row>
    <row r="1596" spans="1:5" ht="13" x14ac:dyDescent="0.15">
      <c r="A1596" s="6" t="s">
        <v>2912</v>
      </c>
      <c r="C1596" s="6" t="s">
        <v>1363</v>
      </c>
      <c r="D1596" s="6" t="s">
        <v>1364</v>
      </c>
      <c r="E1596">
        <f ca="1">IF(COUNTIF(Invoices!K:L,A1596)&lt;&gt;0,IF(COUNTIF(Invoices!K:L,A1596)&lt;&gt;0,SUMIF(Invoices!K:L,A1596,Invoices!L:L)/COUNTIF(Invoices!K:L,A1596),0),IF(COUNTIF(Invoices!M:N,A1596)&lt;&gt;0,IF(COUNTIF(Invoices!M:N,A1596)&lt;&gt;0,SUMIF(Invoices!M:N,A1596,Invoices!N:N)/COUNTIF(Invoices!M:N,A1596),0),IF(COUNTIF(Invoices!O:P,A1596)&lt;&gt;0,IF(COUNTIF(Invoices!O:P,A1596)&lt;&gt;0,SUMIF(Invoices!O:P,A1596,Invoices!P:P)/COUNTIF(Invoices!O:P,A1596),0),IF(COUNTIF(Invoices!Q:R,A1596)&lt;&gt;0,IF(COUNTIF(Invoices!Q:R,A1596)&lt;&gt;0,SUMIF(Invoices!Q:R,A1596,Invoices!R:R)/COUNTIF(Invoices!Q:R,A1596),0),IF(COUNTIF(Invoices!S:T,A1596)&lt;&gt;0,IF(COUNTIF(Invoices!S:T,A1596)&lt;&gt;0,SUMIF(Invoices!S:T,A1596,Invoices!T:T)/COUNTIF(Invoices!S:T,A1596),0),IF(COUNTIF(Invoices!U:V,A1596)&lt;&gt;0,IF(COUNTIF(Invoices!U:V,A1596)&lt;&gt;0,SUMIF(Invoices!U:V,A1596,Invoices!V:V)/COUNTIF(Invoices!U:V,A1596),0),IF(COUNTIF(Invoices!W:X,A1596)&lt;&gt;0,IF(COUNTIF(Invoices!W:X,A1596)&lt;&gt;0,SUMIF(Invoices!W:X,A1596,Invoices!X:X)/COUNTIF(Invoices!W:X,A1596),0),IF(COUNTIF(Invoices!Y:Z,A1596)&lt;&gt;0,IF(COUNTIF(Invoices!Y:Z,A1596)&lt;&gt;0,SUMIF(Invoices!Y:Z,A1596,Invoices!Z:Z)/COUNTIF(Invoices!Y:Z,A1596),0),IF(COUNTIF(Invoices!AA:AB,A1596)&lt;&gt;0,IF(COUNTIF(Invoices!AA:AB,A1596)&lt;&gt;0,SUMIF(Invoices!AA:AB,A1596,Invoices!AB:AB)/COUNTIF(Invoices!AA:AB,A1596),0),IF(COUNTIF(Invoices!AC:AD,A1596)&lt;&gt;0,IF(COUNTIF(Invoices!AC:AD,A1596)&lt;&gt;0,SUMIF(Invoices!AC:AD,A1596,Invoices!AD:AD)/COUNTIF(Invoices!AC:AD,A1596),0),IF(COUNTIF(Invoices!AE:AF,A1596)&lt;&gt;0,IF(COUNTIF(Invoices!AE:AF,A1596)&lt;&gt;0,SUMIF(Invoices!AE:AF,A1596,Invoices!AF:AF)/COUNTIF(Invoices!AE:AF,A1596),0),IF(COUNTIF(Invoices!AG:AH,A1596)&lt;&gt;0,IF(COUNTIF(Invoices!AG:AH,A1596)&lt;&gt;0,SUMIF(Invoices!AG:AH,A1596,Invoices!AH:AH)/COUNTIF(Invoices!AG:AH,A1596),0),IF(COUNTIF(Invoices!AI:AJ,A1596)&lt;&gt;0,IF(COUNTIF(Invoices!AI:AJ,A1596)&lt;&gt;0,SUMIF(Invoices!AI:AJ,A1596,Invoices!AJ:AJ)/COUNTIF(Invoices!AI:AJ,A1596),0),IF(COUNTIF(Invoices!AK:AL,A1596)&lt;&gt;0,IF(COUNTIF(Invoices!AK:AL,A1596)&lt;&gt;0,SUMIF(Invoices!AK:AL,A1596,Invoices!AL:AL)/COUNTIF(Invoices!AK:AL,A1596),0),IF(COUNTIF(Invoices!AM:AN,A1596)&lt;&gt;0,IF(COUNTIF(Invoices!AM:AN,A1596)&lt;&gt;0,SUMIF(Invoices!AM:AN,A1596,Invoices!AN:AN)/COUNTIF(Invoices!AM:AN,A1596),0),"Not Available")))))))))))))))</f>
        <v>0.99</v>
      </c>
    </row>
    <row r="1597" spans="1:5" ht="13" x14ac:dyDescent="0.15">
      <c r="A1597" s="6" t="s">
        <v>1141</v>
      </c>
      <c r="B1597" s="6" t="s">
        <v>1140</v>
      </c>
      <c r="C1597" s="6" t="s">
        <v>1141</v>
      </c>
      <c r="D1597" s="6" t="s">
        <v>1140</v>
      </c>
      <c r="E1597" t="str">
        <f>IF(COUNTIF(Invoices!K:L,A1597)&lt;&gt;0,IF(COUNTIF(Invoices!K:L,A1597)&lt;&gt;0,SUMIF(Invoices!K:L,A1597,Invoices!L:L)/COUNTIF(Invoices!K:L,A1597),0),IF(COUNTIF(Invoices!M:N,A1597)&lt;&gt;0,IF(COUNTIF(Invoices!M:N,A1597)&lt;&gt;0,SUMIF(Invoices!M:N,A1597,Invoices!N:N)/COUNTIF(Invoices!M:N,A1597),0),IF(COUNTIF(Invoices!O:P,A1597)&lt;&gt;0,IF(COUNTIF(Invoices!O:P,A1597)&lt;&gt;0,SUMIF(Invoices!O:P,A1597,Invoices!P:P)/COUNTIF(Invoices!O:P,A1597),0),IF(COUNTIF(Invoices!Q:R,A1597)&lt;&gt;0,IF(COUNTIF(Invoices!Q:R,A1597)&lt;&gt;0,SUMIF(Invoices!Q:R,A1597,Invoices!R:R)/COUNTIF(Invoices!Q:R,A1597),0),IF(COUNTIF(Invoices!S:T,A1597)&lt;&gt;0,IF(COUNTIF(Invoices!S:T,A1597)&lt;&gt;0,SUMIF(Invoices!S:T,A1597,Invoices!T:T)/COUNTIF(Invoices!S:T,A1597),0),IF(COUNTIF(Invoices!U:V,A1597)&lt;&gt;0,IF(COUNTIF(Invoices!U:V,A1597)&lt;&gt;0,SUMIF(Invoices!U:V,A1597,Invoices!V:V)/COUNTIF(Invoices!U:V,A1597),0),IF(COUNTIF(Invoices!W:X,A1597)&lt;&gt;0,IF(COUNTIF(Invoices!W:X,A1597)&lt;&gt;0,SUMIF(Invoices!W:X,A1597,Invoices!X:X)/COUNTIF(Invoices!W:X,A1597),0),IF(COUNTIF(Invoices!Y:Z,A1597)&lt;&gt;0,IF(COUNTIF(Invoices!Y:Z,A1597)&lt;&gt;0,SUMIF(Invoices!Y:Z,A1597,Invoices!Z:Z)/COUNTIF(Invoices!Y:Z,A1597),0),IF(COUNTIF(Invoices!AA:AB,A1597)&lt;&gt;0,IF(COUNTIF(Invoices!AA:AB,A1597)&lt;&gt;0,SUMIF(Invoices!AA:AB,A1597,Invoices!AB:AB)/COUNTIF(Invoices!AA:AB,A1597),0),IF(COUNTIF(Invoices!AC:AD,A1597)&lt;&gt;0,IF(COUNTIF(Invoices!AC:AD,A1597)&lt;&gt;0,SUMIF(Invoices!AC:AD,A1597,Invoices!AD:AD)/COUNTIF(Invoices!AC:AD,A1597),0),IF(COUNTIF(Invoices!AE:AF,A1597)&lt;&gt;0,IF(COUNTIF(Invoices!AE:AF,A1597)&lt;&gt;0,SUMIF(Invoices!AE:AF,A1597,Invoices!AF:AF)/COUNTIF(Invoices!AE:AF,A1597),0),IF(COUNTIF(Invoices!AG:AH,A1597)&lt;&gt;0,IF(COUNTIF(Invoices!AG:AH,A1597)&lt;&gt;0,SUMIF(Invoices!AG:AH,A1597,Invoices!AH:AH)/COUNTIF(Invoices!AG:AH,A1597),0),IF(COUNTIF(Invoices!AI:AJ,A1597)&lt;&gt;0,IF(COUNTIF(Invoices!AI:AJ,A1597)&lt;&gt;0,SUMIF(Invoices!AI:AJ,A1597,Invoices!AJ:AJ)/COUNTIF(Invoices!AI:AJ,A1597),0),IF(COUNTIF(Invoices!AK:AL,A1597)&lt;&gt;0,IF(COUNTIF(Invoices!AK:AL,A1597)&lt;&gt;0,SUMIF(Invoices!AK:AL,A1597,Invoices!AL:AL)/COUNTIF(Invoices!AK:AL,A1597),0),IF(COUNTIF(Invoices!AM:AN,A1597)&lt;&gt;0,IF(COUNTIF(Invoices!AM:AN,A1597)&lt;&gt;0,SUMIF(Invoices!AM:AN,A1597,Invoices!AN:AN)/COUNTIF(Invoices!AM:AN,A1597),0),"Not Available")))))))))))))))</f>
        <v>Not Available</v>
      </c>
    </row>
    <row r="1598" spans="1:5" ht="13" x14ac:dyDescent="0.15">
      <c r="A1598" s="6" t="s">
        <v>2913</v>
      </c>
      <c r="B1598" s="6" t="s">
        <v>1434</v>
      </c>
      <c r="C1598" s="6" t="s">
        <v>1435</v>
      </c>
      <c r="D1598" s="6" t="s">
        <v>1140</v>
      </c>
      <c r="E1598" t="str">
        <f>IF(COUNTIF(Invoices!K:L,A1598)&lt;&gt;0,IF(COUNTIF(Invoices!K:L,A1598)&lt;&gt;0,SUMIF(Invoices!K:L,A1598,Invoices!L:L)/COUNTIF(Invoices!K:L,A1598),0),IF(COUNTIF(Invoices!M:N,A1598)&lt;&gt;0,IF(COUNTIF(Invoices!M:N,A1598)&lt;&gt;0,SUMIF(Invoices!M:N,A1598,Invoices!N:N)/COUNTIF(Invoices!M:N,A1598),0),IF(COUNTIF(Invoices!O:P,A1598)&lt;&gt;0,IF(COUNTIF(Invoices!O:P,A1598)&lt;&gt;0,SUMIF(Invoices!O:P,A1598,Invoices!P:P)/COUNTIF(Invoices!O:P,A1598),0),IF(COUNTIF(Invoices!Q:R,A1598)&lt;&gt;0,IF(COUNTIF(Invoices!Q:R,A1598)&lt;&gt;0,SUMIF(Invoices!Q:R,A1598,Invoices!R:R)/COUNTIF(Invoices!Q:R,A1598),0),IF(COUNTIF(Invoices!S:T,A1598)&lt;&gt;0,IF(COUNTIF(Invoices!S:T,A1598)&lt;&gt;0,SUMIF(Invoices!S:T,A1598,Invoices!T:T)/COUNTIF(Invoices!S:T,A1598),0),IF(COUNTIF(Invoices!U:V,A1598)&lt;&gt;0,IF(COUNTIF(Invoices!U:V,A1598)&lt;&gt;0,SUMIF(Invoices!U:V,A1598,Invoices!V:V)/COUNTIF(Invoices!U:V,A1598),0),IF(COUNTIF(Invoices!W:X,A1598)&lt;&gt;0,IF(COUNTIF(Invoices!W:X,A1598)&lt;&gt;0,SUMIF(Invoices!W:X,A1598,Invoices!X:X)/COUNTIF(Invoices!W:X,A1598),0),IF(COUNTIF(Invoices!Y:Z,A1598)&lt;&gt;0,IF(COUNTIF(Invoices!Y:Z,A1598)&lt;&gt;0,SUMIF(Invoices!Y:Z,A1598,Invoices!Z:Z)/COUNTIF(Invoices!Y:Z,A1598),0),IF(COUNTIF(Invoices!AA:AB,A1598)&lt;&gt;0,IF(COUNTIF(Invoices!AA:AB,A1598)&lt;&gt;0,SUMIF(Invoices!AA:AB,A1598,Invoices!AB:AB)/COUNTIF(Invoices!AA:AB,A1598),0),IF(COUNTIF(Invoices!AC:AD,A1598)&lt;&gt;0,IF(COUNTIF(Invoices!AC:AD,A1598)&lt;&gt;0,SUMIF(Invoices!AC:AD,A1598,Invoices!AD:AD)/COUNTIF(Invoices!AC:AD,A1598),0),IF(COUNTIF(Invoices!AE:AF,A1598)&lt;&gt;0,IF(COUNTIF(Invoices!AE:AF,A1598)&lt;&gt;0,SUMIF(Invoices!AE:AF,A1598,Invoices!AF:AF)/COUNTIF(Invoices!AE:AF,A1598),0),IF(COUNTIF(Invoices!AG:AH,A1598)&lt;&gt;0,IF(COUNTIF(Invoices!AG:AH,A1598)&lt;&gt;0,SUMIF(Invoices!AG:AH,A1598,Invoices!AH:AH)/COUNTIF(Invoices!AG:AH,A1598),0),IF(COUNTIF(Invoices!AI:AJ,A1598)&lt;&gt;0,IF(COUNTIF(Invoices!AI:AJ,A1598)&lt;&gt;0,SUMIF(Invoices!AI:AJ,A1598,Invoices!AJ:AJ)/COUNTIF(Invoices!AI:AJ,A1598),0),IF(COUNTIF(Invoices!AK:AL,A1598)&lt;&gt;0,IF(COUNTIF(Invoices!AK:AL,A1598)&lt;&gt;0,SUMIF(Invoices!AK:AL,A1598,Invoices!AL:AL)/COUNTIF(Invoices!AK:AL,A1598),0),IF(COUNTIF(Invoices!AM:AN,A1598)&lt;&gt;0,IF(COUNTIF(Invoices!AM:AN,A1598)&lt;&gt;0,SUMIF(Invoices!AM:AN,A1598,Invoices!AN:AN)/COUNTIF(Invoices!AM:AN,A1598),0),"Not Available")))))))))))))))</f>
        <v>Not Available</v>
      </c>
    </row>
    <row r="1599" spans="1:5" ht="13" x14ac:dyDescent="0.15">
      <c r="A1599" s="6" t="s">
        <v>2914</v>
      </c>
      <c r="C1599" s="6" t="s">
        <v>818</v>
      </c>
      <c r="D1599" s="6" t="s">
        <v>819</v>
      </c>
      <c r="E1599" t="str">
        <f>IF(COUNTIF(Invoices!K:L,A1599)&lt;&gt;0,IF(COUNTIF(Invoices!K:L,A1599)&lt;&gt;0,SUMIF(Invoices!K:L,A1599,Invoices!L:L)/COUNTIF(Invoices!K:L,A1599),0),IF(COUNTIF(Invoices!M:N,A1599)&lt;&gt;0,IF(COUNTIF(Invoices!M:N,A1599)&lt;&gt;0,SUMIF(Invoices!M:N,A1599,Invoices!N:N)/COUNTIF(Invoices!M:N,A1599),0),IF(COUNTIF(Invoices!O:P,A1599)&lt;&gt;0,IF(COUNTIF(Invoices!O:P,A1599)&lt;&gt;0,SUMIF(Invoices!O:P,A1599,Invoices!P:P)/COUNTIF(Invoices!O:P,A1599),0),IF(COUNTIF(Invoices!Q:R,A1599)&lt;&gt;0,IF(COUNTIF(Invoices!Q:R,A1599)&lt;&gt;0,SUMIF(Invoices!Q:R,A1599,Invoices!R:R)/COUNTIF(Invoices!Q:R,A1599),0),IF(COUNTIF(Invoices!S:T,A1599)&lt;&gt;0,IF(COUNTIF(Invoices!S:T,A1599)&lt;&gt;0,SUMIF(Invoices!S:T,A1599,Invoices!T:T)/COUNTIF(Invoices!S:T,A1599),0),IF(COUNTIF(Invoices!U:V,A1599)&lt;&gt;0,IF(COUNTIF(Invoices!U:V,A1599)&lt;&gt;0,SUMIF(Invoices!U:V,A1599,Invoices!V:V)/COUNTIF(Invoices!U:V,A1599),0),IF(COUNTIF(Invoices!W:X,A1599)&lt;&gt;0,IF(COUNTIF(Invoices!W:X,A1599)&lt;&gt;0,SUMIF(Invoices!W:X,A1599,Invoices!X:X)/COUNTIF(Invoices!W:X,A1599),0),IF(COUNTIF(Invoices!Y:Z,A1599)&lt;&gt;0,IF(COUNTIF(Invoices!Y:Z,A1599)&lt;&gt;0,SUMIF(Invoices!Y:Z,A1599,Invoices!Z:Z)/COUNTIF(Invoices!Y:Z,A1599),0),IF(COUNTIF(Invoices!AA:AB,A1599)&lt;&gt;0,IF(COUNTIF(Invoices!AA:AB,A1599)&lt;&gt;0,SUMIF(Invoices!AA:AB,A1599,Invoices!AB:AB)/COUNTIF(Invoices!AA:AB,A1599),0),IF(COUNTIF(Invoices!AC:AD,A1599)&lt;&gt;0,IF(COUNTIF(Invoices!AC:AD,A1599)&lt;&gt;0,SUMIF(Invoices!AC:AD,A1599,Invoices!AD:AD)/COUNTIF(Invoices!AC:AD,A1599),0),IF(COUNTIF(Invoices!AE:AF,A1599)&lt;&gt;0,IF(COUNTIF(Invoices!AE:AF,A1599)&lt;&gt;0,SUMIF(Invoices!AE:AF,A1599,Invoices!AF:AF)/COUNTIF(Invoices!AE:AF,A1599),0),IF(COUNTIF(Invoices!AG:AH,A1599)&lt;&gt;0,IF(COUNTIF(Invoices!AG:AH,A1599)&lt;&gt;0,SUMIF(Invoices!AG:AH,A1599,Invoices!AH:AH)/COUNTIF(Invoices!AG:AH,A1599),0),IF(COUNTIF(Invoices!AI:AJ,A1599)&lt;&gt;0,IF(COUNTIF(Invoices!AI:AJ,A1599)&lt;&gt;0,SUMIF(Invoices!AI:AJ,A1599,Invoices!AJ:AJ)/COUNTIF(Invoices!AI:AJ,A1599),0),IF(COUNTIF(Invoices!AK:AL,A1599)&lt;&gt;0,IF(COUNTIF(Invoices!AK:AL,A1599)&lt;&gt;0,SUMIF(Invoices!AK:AL,A1599,Invoices!AL:AL)/COUNTIF(Invoices!AK:AL,A1599),0),IF(COUNTIF(Invoices!AM:AN,A1599)&lt;&gt;0,IF(COUNTIF(Invoices!AM:AN,A1599)&lt;&gt;0,SUMIF(Invoices!AM:AN,A1599,Invoices!AN:AN)/COUNTIF(Invoices!AM:AN,A1599),0),"Not Available")))))))))))))))</f>
        <v>Not Available</v>
      </c>
    </row>
    <row r="1600" spans="1:5" ht="13" x14ac:dyDescent="0.15">
      <c r="A1600" s="6" t="s">
        <v>2915</v>
      </c>
      <c r="B1600" s="6" t="s">
        <v>659</v>
      </c>
      <c r="C1600" s="6" t="s">
        <v>660</v>
      </c>
      <c r="D1600" s="6" t="s">
        <v>661</v>
      </c>
      <c r="E1600">
        <f ca="1">IF(COUNTIF(Invoices!K:L,A1600)&lt;&gt;0,IF(COUNTIF(Invoices!K:L,A1600)&lt;&gt;0,SUMIF(Invoices!K:L,A1600,Invoices!L:L)/COUNTIF(Invoices!K:L,A1600),0),IF(COUNTIF(Invoices!M:N,A1600)&lt;&gt;0,IF(COUNTIF(Invoices!M:N,A1600)&lt;&gt;0,SUMIF(Invoices!M:N,A1600,Invoices!N:N)/COUNTIF(Invoices!M:N,A1600),0),IF(COUNTIF(Invoices!O:P,A1600)&lt;&gt;0,IF(COUNTIF(Invoices!O:P,A1600)&lt;&gt;0,SUMIF(Invoices!O:P,A1600,Invoices!P:P)/COUNTIF(Invoices!O:P,A1600),0),IF(COUNTIF(Invoices!Q:R,A1600)&lt;&gt;0,IF(COUNTIF(Invoices!Q:R,A1600)&lt;&gt;0,SUMIF(Invoices!Q:R,A1600,Invoices!R:R)/COUNTIF(Invoices!Q:R,A1600),0),IF(COUNTIF(Invoices!S:T,A1600)&lt;&gt;0,IF(COUNTIF(Invoices!S:T,A1600)&lt;&gt;0,SUMIF(Invoices!S:T,A1600,Invoices!T:T)/COUNTIF(Invoices!S:T,A1600),0),IF(COUNTIF(Invoices!U:V,A1600)&lt;&gt;0,IF(COUNTIF(Invoices!U:V,A1600)&lt;&gt;0,SUMIF(Invoices!U:V,A1600,Invoices!V:V)/COUNTIF(Invoices!U:V,A1600),0),IF(COUNTIF(Invoices!W:X,A1600)&lt;&gt;0,IF(COUNTIF(Invoices!W:X,A1600)&lt;&gt;0,SUMIF(Invoices!W:X,A1600,Invoices!X:X)/COUNTIF(Invoices!W:X,A1600),0),IF(COUNTIF(Invoices!Y:Z,A1600)&lt;&gt;0,IF(COUNTIF(Invoices!Y:Z,A1600)&lt;&gt;0,SUMIF(Invoices!Y:Z,A1600,Invoices!Z:Z)/COUNTIF(Invoices!Y:Z,A1600),0),IF(COUNTIF(Invoices!AA:AB,A1600)&lt;&gt;0,IF(COUNTIF(Invoices!AA:AB,A1600)&lt;&gt;0,SUMIF(Invoices!AA:AB,A1600,Invoices!AB:AB)/COUNTIF(Invoices!AA:AB,A1600),0),IF(COUNTIF(Invoices!AC:AD,A1600)&lt;&gt;0,IF(COUNTIF(Invoices!AC:AD,A1600)&lt;&gt;0,SUMIF(Invoices!AC:AD,A1600,Invoices!AD:AD)/COUNTIF(Invoices!AC:AD,A1600),0),IF(COUNTIF(Invoices!AE:AF,A1600)&lt;&gt;0,IF(COUNTIF(Invoices!AE:AF,A1600)&lt;&gt;0,SUMIF(Invoices!AE:AF,A1600,Invoices!AF:AF)/COUNTIF(Invoices!AE:AF,A1600),0),IF(COUNTIF(Invoices!AG:AH,A1600)&lt;&gt;0,IF(COUNTIF(Invoices!AG:AH,A1600)&lt;&gt;0,SUMIF(Invoices!AG:AH,A1600,Invoices!AH:AH)/COUNTIF(Invoices!AG:AH,A1600),0),IF(COUNTIF(Invoices!AI:AJ,A1600)&lt;&gt;0,IF(COUNTIF(Invoices!AI:AJ,A1600)&lt;&gt;0,SUMIF(Invoices!AI:AJ,A1600,Invoices!AJ:AJ)/COUNTIF(Invoices!AI:AJ,A1600),0),IF(COUNTIF(Invoices!AK:AL,A1600)&lt;&gt;0,IF(COUNTIF(Invoices!AK:AL,A1600)&lt;&gt;0,SUMIF(Invoices!AK:AL,A1600,Invoices!AL:AL)/COUNTIF(Invoices!AK:AL,A1600),0),IF(COUNTIF(Invoices!AM:AN,A1600)&lt;&gt;0,IF(COUNTIF(Invoices!AM:AN,A1600)&lt;&gt;0,SUMIF(Invoices!AM:AN,A1600,Invoices!AN:AN)/COUNTIF(Invoices!AM:AN,A1600),0),"Not Available")))))))))))))))</f>
        <v>0.99</v>
      </c>
    </row>
    <row r="1601" spans="1:5" ht="13" x14ac:dyDescent="0.15">
      <c r="A1601" s="6" t="s">
        <v>2916</v>
      </c>
      <c r="B1601" s="6" t="s">
        <v>606</v>
      </c>
      <c r="C1601" s="6" t="s">
        <v>607</v>
      </c>
      <c r="D1601" s="6" t="s">
        <v>608</v>
      </c>
      <c r="E1601" t="str">
        <f>IF(COUNTIF(Invoices!K:L,A1601)&lt;&gt;0,IF(COUNTIF(Invoices!K:L,A1601)&lt;&gt;0,SUMIF(Invoices!K:L,A1601,Invoices!L:L)/COUNTIF(Invoices!K:L,A1601),0),IF(COUNTIF(Invoices!M:N,A1601)&lt;&gt;0,IF(COUNTIF(Invoices!M:N,A1601)&lt;&gt;0,SUMIF(Invoices!M:N,A1601,Invoices!N:N)/COUNTIF(Invoices!M:N,A1601),0),IF(COUNTIF(Invoices!O:P,A1601)&lt;&gt;0,IF(COUNTIF(Invoices!O:P,A1601)&lt;&gt;0,SUMIF(Invoices!O:P,A1601,Invoices!P:P)/COUNTIF(Invoices!O:P,A1601),0),IF(COUNTIF(Invoices!Q:R,A1601)&lt;&gt;0,IF(COUNTIF(Invoices!Q:R,A1601)&lt;&gt;0,SUMIF(Invoices!Q:R,A1601,Invoices!R:R)/COUNTIF(Invoices!Q:R,A1601),0),IF(COUNTIF(Invoices!S:T,A1601)&lt;&gt;0,IF(COUNTIF(Invoices!S:T,A1601)&lt;&gt;0,SUMIF(Invoices!S:T,A1601,Invoices!T:T)/COUNTIF(Invoices!S:T,A1601),0),IF(COUNTIF(Invoices!U:V,A1601)&lt;&gt;0,IF(COUNTIF(Invoices!U:V,A1601)&lt;&gt;0,SUMIF(Invoices!U:V,A1601,Invoices!V:V)/COUNTIF(Invoices!U:V,A1601),0),IF(COUNTIF(Invoices!W:X,A1601)&lt;&gt;0,IF(COUNTIF(Invoices!W:X,A1601)&lt;&gt;0,SUMIF(Invoices!W:X,A1601,Invoices!X:X)/COUNTIF(Invoices!W:X,A1601),0),IF(COUNTIF(Invoices!Y:Z,A1601)&lt;&gt;0,IF(COUNTIF(Invoices!Y:Z,A1601)&lt;&gt;0,SUMIF(Invoices!Y:Z,A1601,Invoices!Z:Z)/COUNTIF(Invoices!Y:Z,A1601),0),IF(COUNTIF(Invoices!AA:AB,A1601)&lt;&gt;0,IF(COUNTIF(Invoices!AA:AB,A1601)&lt;&gt;0,SUMIF(Invoices!AA:AB,A1601,Invoices!AB:AB)/COUNTIF(Invoices!AA:AB,A1601),0),IF(COUNTIF(Invoices!AC:AD,A1601)&lt;&gt;0,IF(COUNTIF(Invoices!AC:AD,A1601)&lt;&gt;0,SUMIF(Invoices!AC:AD,A1601,Invoices!AD:AD)/COUNTIF(Invoices!AC:AD,A1601),0),IF(COUNTIF(Invoices!AE:AF,A1601)&lt;&gt;0,IF(COUNTIF(Invoices!AE:AF,A1601)&lt;&gt;0,SUMIF(Invoices!AE:AF,A1601,Invoices!AF:AF)/COUNTIF(Invoices!AE:AF,A1601),0),IF(COUNTIF(Invoices!AG:AH,A1601)&lt;&gt;0,IF(COUNTIF(Invoices!AG:AH,A1601)&lt;&gt;0,SUMIF(Invoices!AG:AH,A1601,Invoices!AH:AH)/COUNTIF(Invoices!AG:AH,A1601),0),IF(COUNTIF(Invoices!AI:AJ,A1601)&lt;&gt;0,IF(COUNTIF(Invoices!AI:AJ,A1601)&lt;&gt;0,SUMIF(Invoices!AI:AJ,A1601,Invoices!AJ:AJ)/COUNTIF(Invoices!AI:AJ,A1601),0),IF(COUNTIF(Invoices!AK:AL,A1601)&lt;&gt;0,IF(COUNTIF(Invoices!AK:AL,A1601)&lt;&gt;0,SUMIF(Invoices!AK:AL,A1601,Invoices!AL:AL)/COUNTIF(Invoices!AK:AL,A1601),0),IF(COUNTIF(Invoices!AM:AN,A1601)&lt;&gt;0,IF(COUNTIF(Invoices!AM:AN,A1601)&lt;&gt;0,SUMIF(Invoices!AM:AN,A1601,Invoices!AN:AN)/COUNTIF(Invoices!AM:AN,A1601),0),"Not Available")))))))))))))))</f>
        <v>Not Available</v>
      </c>
    </row>
    <row r="1602" spans="1:5" ht="13" x14ac:dyDescent="0.15">
      <c r="A1602" s="6" t="s">
        <v>2917</v>
      </c>
      <c r="B1602" s="6" t="s">
        <v>962</v>
      </c>
      <c r="C1602" s="6" t="s">
        <v>960</v>
      </c>
      <c r="D1602" s="6" t="s">
        <v>962</v>
      </c>
      <c r="E1602">
        <f ca="1">IF(COUNTIF(Invoices!K:L,A1602)&lt;&gt;0,IF(COUNTIF(Invoices!K:L,A1602)&lt;&gt;0,SUMIF(Invoices!K:L,A1602,Invoices!L:L)/COUNTIF(Invoices!K:L,A1602),0),IF(COUNTIF(Invoices!M:N,A1602)&lt;&gt;0,IF(COUNTIF(Invoices!M:N,A1602)&lt;&gt;0,SUMIF(Invoices!M:N,A1602,Invoices!N:N)/COUNTIF(Invoices!M:N,A1602),0),IF(COUNTIF(Invoices!O:P,A1602)&lt;&gt;0,IF(COUNTIF(Invoices!O:P,A1602)&lt;&gt;0,SUMIF(Invoices!O:P,A1602,Invoices!P:P)/COUNTIF(Invoices!O:P,A1602),0),IF(COUNTIF(Invoices!Q:R,A1602)&lt;&gt;0,IF(COUNTIF(Invoices!Q:R,A1602)&lt;&gt;0,SUMIF(Invoices!Q:R,A1602,Invoices!R:R)/COUNTIF(Invoices!Q:R,A1602),0),IF(COUNTIF(Invoices!S:T,A1602)&lt;&gt;0,IF(COUNTIF(Invoices!S:T,A1602)&lt;&gt;0,SUMIF(Invoices!S:T,A1602,Invoices!T:T)/COUNTIF(Invoices!S:T,A1602),0),IF(COUNTIF(Invoices!U:V,A1602)&lt;&gt;0,IF(COUNTIF(Invoices!U:V,A1602)&lt;&gt;0,SUMIF(Invoices!U:V,A1602,Invoices!V:V)/COUNTIF(Invoices!U:V,A1602),0),IF(COUNTIF(Invoices!W:X,A1602)&lt;&gt;0,IF(COUNTIF(Invoices!W:X,A1602)&lt;&gt;0,SUMIF(Invoices!W:X,A1602,Invoices!X:X)/COUNTIF(Invoices!W:X,A1602),0),IF(COUNTIF(Invoices!Y:Z,A1602)&lt;&gt;0,IF(COUNTIF(Invoices!Y:Z,A1602)&lt;&gt;0,SUMIF(Invoices!Y:Z,A1602,Invoices!Z:Z)/COUNTIF(Invoices!Y:Z,A1602),0),IF(COUNTIF(Invoices!AA:AB,A1602)&lt;&gt;0,IF(COUNTIF(Invoices!AA:AB,A1602)&lt;&gt;0,SUMIF(Invoices!AA:AB,A1602,Invoices!AB:AB)/COUNTIF(Invoices!AA:AB,A1602),0),IF(COUNTIF(Invoices!AC:AD,A1602)&lt;&gt;0,IF(COUNTIF(Invoices!AC:AD,A1602)&lt;&gt;0,SUMIF(Invoices!AC:AD,A1602,Invoices!AD:AD)/COUNTIF(Invoices!AC:AD,A1602),0),IF(COUNTIF(Invoices!AE:AF,A1602)&lt;&gt;0,IF(COUNTIF(Invoices!AE:AF,A1602)&lt;&gt;0,SUMIF(Invoices!AE:AF,A1602,Invoices!AF:AF)/COUNTIF(Invoices!AE:AF,A1602),0),IF(COUNTIF(Invoices!AG:AH,A1602)&lt;&gt;0,IF(COUNTIF(Invoices!AG:AH,A1602)&lt;&gt;0,SUMIF(Invoices!AG:AH,A1602,Invoices!AH:AH)/COUNTIF(Invoices!AG:AH,A1602),0),IF(COUNTIF(Invoices!AI:AJ,A1602)&lt;&gt;0,IF(COUNTIF(Invoices!AI:AJ,A1602)&lt;&gt;0,SUMIF(Invoices!AI:AJ,A1602,Invoices!AJ:AJ)/COUNTIF(Invoices!AI:AJ,A1602),0),IF(COUNTIF(Invoices!AK:AL,A1602)&lt;&gt;0,IF(COUNTIF(Invoices!AK:AL,A1602)&lt;&gt;0,SUMIF(Invoices!AK:AL,A1602,Invoices!AL:AL)/COUNTIF(Invoices!AK:AL,A1602),0),IF(COUNTIF(Invoices!AM:AN,A1602)&lt;&gt;0,IF(COUNTIF(Invoices!AM:AN,A1602)&lt;&gt;0,SUMIF(Invoices!AM:AN,A1602,Invoices!AN:AN)/COUNTIF(Invoices!AM:AN,A1602),0),"Not Available")))))))))))))))</f>
        <v>0.99</v>
      </c>
    </row>
    <row r="1603" spans="1:5" ht="13" x14ac:dyDescent="0.15">
      <c r="A1603" s="6" t="s">
        <v>2918</v>
      </c>
      <c r="B1603" s="6" t="s">
        <v>2919</v>
      </c>
      <c r="C1603" s="6" t="s">
        <v>1195</v>
      </c>
      <c r="D1603" s="6" t="s">
        <v>863</v>
      </c>
      <c r="E1603">
        <f ca="1">IF(COUNTIF(Invoices!K:L,A1603)&lt;&gt;0,IF(COUNTIF(Invoices!K:L,A1603)&lt;&gt;0,SUMIF(Invoices!K:L,A1603,Invoices!L:L)/COUNTIF(Invoices!K:L,A1603),0),IF(COUNTIF(Invoices!M:N,A1603)&lt;&gt;0,IF(COUNTIF(Invoices!M:N,A1603)&lt;&gt;0,SUMIF(Invoices!M:N,A1603,Invoices!N:N)/COUNTIF(Invoices!M:N,A1603),0),IF(COUNTIF(Invoices!O:P,A1603)&lt;&gt;0,IF(COUNTIF(Invoices!O:P,A1603)&lt;&gt;0,SUMIF(Invoices!O:P,A1603,Invoices!P:P)/COUNTIF(Invoices!O:P,A1603),0),IF(COUNTIF(Invoices!Q:R,A1603)&lt;&gt;0,IF(COUNTIF(Invoices!Q:R,A1603)&lt;&gt;0,SUMIF(Invoices!Q:R,A1603,Invoices!R:R)/COUNTIF(Invoices!Q:R,A1603),0),IF(COUNTIF(Invoices!S:T,A1603)&lt;&gt;0,IF(COUNTIF(Invoices!S:T,A1603)&lt;&gt;0,SUMIF(Invoices!S:T,A1603,Invoices!T:T)/COUNTIF(Invoices!S:T,A1603),0),IF(COUNTIF(Invoices!U:V,A1603)&lt;&gt;0,IF(COUNTIF(Invoices!U:V,A1603)&lt;&gt;0,SUMIF(Invoices!U:V,A1603,Invoices!V:V)/COUNTIF(Invoices!U:V,A1603),0),IF(COUNTIF(Invoices!W:X,A1603)&lt;&gt;0,IF(COUNTIF(Invoices!W:X,A1603)&lt;&gt;0,SUMIF(Invoices!W:X,A1603,Invoices!X:X)/COUNTIF(Invoices!W:X,A1603),0),IF(COUNTIF(Invoices!Y:Z,A1603)&lt;&gt;0,IF(COUNTIF(Invoices!Y:Z,A1603)&lt;&gt;0,SUMIF(Invoices!Y:Z,A1603,Invoices!Z:Z)/COUNTIF(Invoices!Y:Z,A1603),0),IF(COUNTIF(Invoices!AA:AB,A1603)&lt;&gt;0,IF(COUNTIF(Invoices!AA:AB,A1603)&lt;&gt;0,SUMIF(Invoices!AA:AB,A1603,Invoices!AB:AB)/COUNTIF(Invoices!AA:AB,A1603),0),IF(COUNTIF(Invoices!AC:AD,A1603)&lt;&gt;0,IF(COUNTIF(Invoices!AC:AD,A1603)&lt;&gt;0,SUMIF(Invoices!AC:AD,A1603,Invoices!AD:AD)/COUNTIF(Invoices!AC:AD,A1603),0),IF(COUNTIF(Invoices!AE:AF,A1603)&lt;&gt;0,IF(COUNTIF(Invoices!AE:AF,A1603)&lt;&gt;0,SUMIF(Invoices!AE:AF,A1603,Invoices!AF:AF)/COUNTIF(Invoices!AE:AF,A1603),0),IF(COUNTIF(Invoices!AG:AH,A1603)&lt;&gt;0,IF(COUNTIF(Invoices!AG:AH,A1603)&lt;&gt;0,SUMIF(Invoices!AG:AH,A1603,Invoices!AH:AH)/COUNTIF(Invoices!AG:AH,A1603),0),IF(COUNTIF(Invoices!AI:AJ,A1603)&lt;&gt;0,IF(COUNTIF(Invoices!AI:AJ,A1603)&lt;&gt;0,SUMIF(Invoices!AI:AJ,A1603,Invoices!AJ:AJ)/COUNTIF(Invoices!AI:AJ,A1603),0),IF(COUNTIF(Invoices!AK:AL,A1603)&lt;&gt;0,IF(COUNTIF(Invoices!AK:AL,A1603)&lt;&gt;0,SUMIF(Invoices!AK:AL,A1603,Invoices!AL:AL)/COUNTIF(Invoices!AK:AL,A1603),0),IF(COUNTIF(Invoices!AM:AN,A1603)&lt;&gt;0,IF(COUNTIF(Invoices!AM:AN,A1603)&lt;&gt;0,SUMIF(Invoices!AM:AN,A1603,Invoices!AN:AN)/COUNTIF(Invoices!AM:AN,A1603),0),"Not Available")))))))))))))))</f>
        <v>0.99</v>
      </c>
    </row>
    <row r="1604" spans="1:5" ht="13" x14ac:dyDescent="0.15">
      <c r="A1604" s="6" t="s">
        <v>2920</v>
      </c>
      <c r="B1604" s="6" t="s">
        <v>774</v>
      </c>
      <c r="C1604" s="6" t="s">
        <v>775</v>
      </c>
      <c r="D1604" s="6" t="s">
        <v>681</v>
      </c>
      <c r="E1604">
        <f ca="1">IF(COUNTIF(Invoices!K:L,A1604)&lt;&gt;0,IF(COUNTIF(Invoices!K:L,A1604)&lt;&gt;0,SUMIF(Invoices!K:L,A1604,Invoices!L:L)/COUNTIF(Invoices!K:L,A1604),0),IF(COUNTIF(Invoices!M:N,A1604)&lt;&gt;0,IF(COUNTIF(Invoices!M:N,A1604)&lt;&gt;0,SUMIF(Invoices!M:N,A1604,Invoices!N:N)/COUNTIF(Invoices!M:N,A1604),0),IF(COUNTIF(Invoices!O:P,A1604)&lt;&gt;0,IF(COUNTIF(Invoices!O:P,A1604)&lt;&gt;0,SUMIF(Invoices!O:P,A1604,Invoices!P:P)/COUNTIF(Invoices!O:P,A1604),0),IF(COUNTIF(Invoices!Q:R,A1604)&lt;&gt;0,IF(COUNTIF(Invoices!Q:R,A1604)&lt;&gt;0,SUMIF(Invoices!Q:R,A1604,Invoices!R:R)/COUNTIF(Invoices!Q:R,A1604),0),IF(COUNTIF(Invoices!S:T,A1604)&lt;&gt;0,IF(COUNTIF(Invoices!S:T,A1604)&lt;&gt;0,SUMIF(Invoices!S:T,A1604,Invoices!T:T)/COUNTIF(Invoices!S:T,A1604),0),IF(COUNTIF(Invoices!U:V,A1604)&lt;&gt;0,IF(COUNTIF(Invoices!U:V,A1604)&lt;&gt;0,SUMIF(Invoices!U:V,A1604,Invoices!V:V)/COUNTIF(Invoices!U:V,A1604),0),IF(COUNTIF(Invoices!W:X,A1604)&lt;&gt;0,IF(COUNTIF(Invoices!W:X,A1604)&lt;&gt;0,SUMIF(Invoices!W:X,A1604,Invoices!X:X)/COUNTIF(Invoices!W:X,A1604),0),IF(COUNTIF(Invoices!Y:Z,A1604)&lt;&gt;0,IF(COUNTIF(Invoices!Y:Z,A1604)&lt;&gt;0,SUMIF(Invoices!Y:Z,A1604,Invoices!Z:Z)/COUNTIF(Invoices!Y:Z,A1604),0),IF(COUNTIF(Invoices!AA:AB,A1604)&lt;&gt;0,IF(COUNTIF(Invoices!AA:AB,A1604)&lt;&gt;0,SUMIF(Invoices!AA:AB,A1604,Invoices!AB:AB)/COUNTIF(Invoices!AA:AB,A1604),0),IF(COUNTIF(Invoices!AC:AD,A1604)&lt;&gt;0,IF(COUNTIF(Invoices!AC:AD,A1604)&lt;&gt;0,SUMIF(Invoices!AC:AD,A1604,Invoices!AD:AD)/COUNTIF(Invoices!AC:AD,A1604),0),IF(COUNTIF(Invoices!AE:AF,A1604)&lt;&gt;0,IF(COUNTIF(Invoices!AE:AF,A1604)&lt;&gt;0,SUMIF(Invoices!AE:AF,A1604,Invoices!AF:AF)/COUNTIF(Invoices!AE:AF,A1604),0),IF(COUNTIF(Invoices!AG:AH,A1604)&lt;&gt;0,IF(COUNTIF(Invoices!AG:AH,A1604)&lt;&gt;0,SUMIF(Invoices!AG:AH,A1604,Invoices!AH:AH)/COUNTIF(Invoices!AG:AH,A1604),0),IF(COUNTIF(Invoices!AI:AJ,A1604)&lt;&gt;0,IF(COUNTIF(Invoices!AI:AJ,A1604)&lt;&gt;0,SUMIF(Invoices!AI:AJ,A1604,Invoices!AJ:AJ)/COUNTIF(Invoices!AI:AJ,A1604),0),IF(COUNTIF(Invoices!AK:AL,A1604)&lt;&gt;0,IF(COUNTIF(Invoices!AK:AL,A1604)&lt;&gt;0,SUMIF(Invoices!AK:AL,A1604,Invoices!AL:AL)/COUNTIF(Invoices!AK:AL,A1604),0),IF(COUNTIF(Invoices!AM:AN,A1604)&lt;&gt;0,IF(COUNTIF(Invoices!AM:AN,A1604)&lt;&gt;0,SUMIF(Invoices!AM:AN,A1604,Invoices!AN:AN)/COUNTIF(Invoices!AM:AN,A1604),0),"Not Available")))))))))))))))</f>
        <v>0.99</v>
      </c>
    </row>
    <row r="1605" spans="1:5" ht="13" x14ac:dyDescent="0.15">
      <c r="A1605" s="6" t="s">
        <v>2921</v>
      </c>
      <c r="B1605" s="6" t="s">
        <v>1320</v>
      </c>
      <c r="C1605" s="6" t="s">
        <v>1321</v>
      </c>
      <c r="D1605" s="6" t="s">
        <v>1322</v>
      </c>
      <c r="E1605" t="str">
        <f>IF(COUNTIF(Invoices!K:L,A1605)&lt;&gt;0,IF(COUNTIF(Invoices!K:L,A1605)&lt;&gt;0,SUMIF(Invoices!K:L,A1605,Invoices!L:L)/COUNTIF(Invoices!K:L,A1605),0),IF(COUNTIF(Invoices!M:N,A1605)&lt;&gt;0,IF(COUNTIF(Invoices!M:N,A1605)&lt;&gt;0,SUMIF(Invoices!M:N,A1605,Invoices!N:N)/COUNTIF(Invoices!M:N,A1605),0),IF(COUNTIF(Invoices!O:P,A1605)&lt;&gt;0,IF(COUNTIF(Invoices!O:P,A1605)&lt;&gt;0,SUMIF(Invoices!O:P,A1605,Invoices!P:P)/COUNTIF(Invoices!O:P,A1605),0),IF(COUNTIF(Invoices!Q:R,A1605)&lt;&gt;0,IF(COUNTIF(Invoices!Q:R,A1605)&lt;&gt;0,SUMIF(Invoices!Q:R,A1605,Invoices!R:R)/COUNTIF(Invoices!Q:R,A1605),0),IF(COUNTIF(Invoices!S:T,A1605)&lt;&gt;0,IF(COUNTIF(Invoices!S:T,A1605)&lt;&gt;0,SUMIF(Invoices!S:T,A1605,Invoices!T:T)/COUNTIF(Invoices!S:T,A1605),0),IF(COUNTIF(Invoices!U:V,A1605)&lt;&gt;0,IF(COUNTIF(Invoices!U:V,A1605)&lt;&gt;0,SUMIF(Invoices!U:V,A1605,Invoices!V:V)/COUNTIF(Invoices!U:V,A1605),0),IF(COUNTIF(Invoices!W:X,A1605)&lt;&gt;0,IF(COUNTIF(Invoices!W:X,A1605)&lt;&gt;0,SUMIF(Invoices!W:X,A1605,Invoices!X:X)/COUNTIF(Invoices!W:X,A1605),0),IF(COUNTIF(Invoices!Y:Z,A1605)&lt;&gt;0,IF(COUNTIF(Invoices!Y:Z,A1605)&lt;&gt;0,SUMIF(Invoices!Y:Z,A1605,Invoices!Z:Z)/COUNTIF(Invoices!Y:Z,A1605),0),IF(COUNTIF(Invoices!AA:AB,A1605)&lt;&gt;0,IF(COUNTIF(Invoices!AA:AB,A1605)&lt;&gt;0,SUMIF(Invoices!AA:AB,A1605,Invoices!AB:AB)/COUNTIF(Invoices!AA:AB,A1605),0),IF(COUNTIF(Invoices!AC:AD,A1605)&lt;&gt;0,IF(COUNTIF(Invoices!AC:AD,A1605)&lt;&gt;0,SUMIF(Invoices!AC:AD,A1605,Invoices!AD:AD)/COUNTIF(Invoices!AC:AD,A1605),0),IF(COUNTIF(Invoices!AE:AF,A1605)&lt;&gt;0,IF(COUNTIF(Invoices!AE:AF,A1605)&lt;&gt;0,SUMIF(Invoices!AE:AF,A1605,Invoices!AF:AF)/COUNTIF(Invoices!AE:AF,A1605),0),IF(COUNTIF(Invoices!AG:AH,A1605)&lt;&gt;0,IF(COUNTIF(Invoices!AG:AH,A1605)&lt;&gt;0,SUMIF(Invoices!AG:AH,A1605,Invoices!AH:AH)/COUNTIF(Invoices!AG:AH,A1605),0),IF(COUNTIF(Invoices!AI:AJ,A1605)&lt;&gt;0,IF(COUNTIF(Invoices!AI:AJ,A1605)&lt;&gt;0,SUMIF(Invoices!AI:AJ,A1605,Invoices!AJ:AJ)/COUNTIF(Invoices!AI:AJ,A1605),0),IF(COUNTIF(Invoices!AK:AL,A1605)&lt;&gt;0,IF(COUNTIF(Invoices!AK:AL,A1605)&lt;&gt;0,SUMIF(Invoices!AK:AL,A1605,Invoices!AL:AL)/COUNTIF(Invoices!AK:AL,A1605),0),IF(COUNTIF(Invoices!AM:AN,A1605)&lt;&gt;0,IF(COUNTIF(Invoices!AM:AN,A1605)&lt;&gt;0,SUMIF(Invoices!AM:AN,A1605,Invoices!AN:AN)/COUNTIF(Invoices!AM:AN,A1605),0),"Not Available")))))))))))))))</f>
        <v>Not Available</v>
      </c>
    </row>
    <row r="1606" spans="1:5" ht="13" x14ac:dyDescent="0.15">
      <c r="A1606" s="6" t="s">
        <v>2922</v>
      </c>
      <c r="B1606" s="6" t="s">
        <v>2923</v>
      </c>
      <c r="C1606" s="6" t="s">
        <v>1395</v>
      </c>
      <c r="D1606" s="6" t="s">
        <v>878</v>
      </c>
      <c r="E1606">
        <f ca="1">IF(COUNTIF(Invoices!K:L,A1606)&lt;&gt;0,IF(COUNTIF(Invoices!K:L,A1606)&lt;&gt;0,SUMIF(Invoices!K:L,A1606,Invoices!L:L)/COUNTIF(Invoices!K:L,A1606),0),IF(COUNTIF(Invoices!M:N,A1606)&lt;&gt;0,IF(COUNTIF(Invoices!M:N,A1606)&lt;&gt;0,SUMIF(Invoices!M:N,A1606,Invoices!N:N)/COUNTIF(Invoices!M:N,A1606),0),IF(COUNTIF(Invoices!O:P,A1606)&lt;&gt;0,IF(COUNTIF(Invoices!O:P,A1606)&lt;&gt;0,SUMIF(Invoices!O:P,A1606,Invoices!P:P)/COUNTIF(Invoices!O:P,A1606),0),IF(COUNTIF(Invoices!Q:R,A1606)&lt;&gt;0,IF(COUNTIF(Invoices!Q:R,A1606)&lt;&gt;0,SUMIF(Invoices!Q:R,A1606,Invoices!R:R)/COUNTIF(Invoices!Q:R,A1606),0),IF(COUNTIF(Invoices!S:T,A1606)&lt;&gt;0,IF(COUNTIF(Invoices!S:T,A1606)&lt;&gt;0,SUMIF(Invoices!S:T,A1606,Invoices!T:T)/COUNTIF(Invoices!S:T,A1606),0),IF(COUNTIF(Invoices!U:V,A1606)&lt;&gt;0,IF(COUNTIF(Invoices!U:V,A1606)&lt;&gt;0,SUMIF(Invoices!U:V,A1606,Invoices!V:V)/COUNTIF(Invoices!U:V,A1606),0),IF(COUNTIF(Invoices!W:X,A1606)&lt;&gt;0,IF(COUNTIF(Invoices!W:X,A1606)&lt;&gt;0,SUMIF(Invoices!W:X,A1606,Invoices!X:X)/COUNTIF(Invoices!W:X,A1606),0),IF(COUNTIF(Invoices!Y:Z,A1606)&lt;&gt;0,IF(COUNTIF(Invoices!Y:Z,A1606)&lt;&gt;0,SUMIF(Invoices!Y:Z,A1606,Invoices!Z:Z)/COUNTIF(Invoices!Y:Z,A1606),0),IF(COUNTIF(Invoices!AA:AB,A1606)&lt;&gt;0,IF(COUNTIF(Invoices!AA:AB,A1606)&lt;&gt;0,SUMIF(Invoices!AA:AB,A1606,Invoices!AB:AB)/COUNTIF(Invoices!AA:AB,A1606),0),IF(COUNTIF(Invoices!AC:AD,A1606)&lt;&gt;0,IF(COUNTIF(Invoices!AC:AD,A1606)&lt;&gt;0,SUMIF(Invoices!AC:AD,A1606,Invoices!AD:AD)/COUNTIF(Invoices!AC:AD,A1606),0),IF(COUNTIF(Invoices!AE:AF,A1606)&lt;&gt;0,IF(COUNTIF(Invoices!AE:AF,A1606)&lt;&gt;0,SUMIF(Invoices!AE:AF,A1606,Invoices!AF:AF)/COUNTIF(Invoices!AE:AF,A1606),0),IF(COUNTIF(Invoices!AG:AH,A1606)&lt;&gt;0,IF(COUNTIF(Invoices!AG:AH,A1606)&lt;&gt;0,SUMIF(Invoices!AG:AH,A1606,Invoices!AH:AH)/COUNTIF(Invoices!AG:AH,A1606),0),IF(COUNTIF(Invoices!AI:AJ,A1606)&lt;&gt;0,IF(COUNTIF(Invoices!AI:AJ,A1606)&lt;&gt;0,SUMIF(Invoices!AI:AJ,A1606,Invoices!AJ:AJ)/COUNTIF(Invoices!AI:AJ,A1606),0),IF(COUNTIF(Invoices!AK:AL,A1606)&lt;&gt;0,IF(COUNTIF(Invoices!AK:AL,A1606)&lt;&gt;0,SUMIF(Invoices!AK:AL,A1606,Invoices!AL:AL)/COUNTIF(Invoices!AK:AL,A1606),0),IF(COUNTIF(Invoices!AM:AN,A1606)&lt;&gt;0,IF(COUNTIF(Invoices!AM:AN,A1606)&lt;&gt;0,SUMIF(Invoices!AM:AN,A1606,Invoices!AN:AN)/COUNTIF(Invoices!AM:AN,A1606),0),"Not Available")))))))))))))))</f>
        <v>0.99</v>
      </c>
    </row>
    <row r="1607" spans="1:5" ht="13" x14ac:dyDescent="0.15">
      <c r="A1607" s="6" t="s">
        <v>2924</v>
      </c>
      <c r="B1607" s="6" t="s">
        <v>2202</v>
      </c>
      <c r="C1607" s="6" t="s">
        <v>918</v>
      </c>
      <c r="D1607" s="6" t="s">
        <v>919</v>
      </c>
      <c r="E1607" t="str">
        <f>IF(COUNTIF(Invoices!K:L,A1607)&lt;&gt;0,IF(COUNTIF(Invoices!K:L,A1607)&lt;&gt;0,SUMIF(Invoices!K:L,A1607,Invoices!L:L)/COUNTIF(Invoices!K:L,A1607),0),IF(COUNTIF(Invoices!M:N,A1607)&lt;&gt;0,IF(COUNTIF(Invoices!M:N,A1607)&lt;&gt;0,SUMIF(Invoices!M:N,A1607,Invoices!N:N)/COUNTIF(Invoices!M:N,A1607),0),IF(COUNTIF(Invoices!O:P,A1607)&lt;&gt;0,IF(COUNTIF(Invoices!O:P,A1607)&lt;&gt;0,SUMIF(Invoices!O:P,A1607,Invoices!P:P)/COUNTIF(Invoices!O:P,A1607),0),IF(COUNTIF(Invoices!Q:R,A1607)&lt;&gt;0,IF(COUNTIF(Invoices!Q:R,A1607)&lt;&gt;0,SUMIF(Invoices!Q:R,A1607,Invoices!R:R)/COUNTIF(Invoices!Q:R,A1607),0),IF(COUNTIF(Invoices!S:T,A1607)&lt;&gt;0,IF(COUNTIF(Invoices!S:T,A1607)&lt;&gt;0,SUMIF(Invoices!S:T,A1607,Invoices!T:T)/COUNTIF(Invoices!S:T,A1607),0),IF(COUNTIF(Invoices!U:V,A1607)&lt;&gt;0,IF(COUNTIF(Invoices!U:V,A1607)&lt;&gt;0,SUMIF(Invoices!U:V,A1607,Invoices!V:V)/COUNTIF(Invoices!U:V,A1607),0),IF(COUNTIF(Invoices!W:X,A1607)&lt;&gt;0,IF(COUNTIF(Invoices!W:X,A1607)&lt;&gt;0,SUMIF(Invoices!W:X,A1607,Invoices!X:X)/COUNTIF(Invoices!W:X,A1607),0),IF(COUNTIF(Invoices!Y:Z,A1607)&lt;&gt;0,IF(COUNTIF(Invoices!Y:Z,A1607)&lt;&gt;0,SUMIF(Invoices!Y:Z,A1607,Invoices!Z:Z)/COUNTIF(Invoices!Y:Z,A1607),0),IF(COUNTIF(Invoices!AA:AB,A1607)&lt;&gt;0,IF(COUNTIF(Invoices!AA:AB,A1607)&lt;&gt;0,SUMIF(Invoices!AA:AB,A1607,Invoices!AB:AB)/COUNTIF(Invoices!AA:AB,A1607),0),IF(COUNTIF(Invoices!AC:AD,A1607)&lt;&gt;0,IF(COUNTIF(Invoices!AC:AD,A1607)&lt;&gt;0,SUMIF(Invoices!AC:AD,A1607,Invoices!AD:AD)/COUNTIF(Invoices!AC:AD,A1607),0),IF(COUNTIF(Invoices!AE:AF,A1607)&lt;&gt;0,IF(COUNTIF(Invoices!AE:AF,A1607)&lt;&gt;0,SUMIF(Invoices!AE:AF,A1607,Invoices!AF:AF)/COUNTIF(Invoices!AE:AF,A1607),0),IF(COUNTIF(Invoices!AG:AH,A1607)&lt;&gt;0,IF(COUNTIF(Invoices!AG:AH,A1607)&lt;&gt;0,SUMIF(Invoices!AG:AH,A1607,Invoices!AH:AH)/COUNTIF(Invoices!AG:AH,A1607),0),IF(COUNTIF(Invoices!AI:AJ,A1607)&lt;&gt;0,IF(COUNTIF(Invoices!AI:AJ,A1607)&lt;&gt;0,SUMIF(Invoices!AI:AJ,A1607,Invoices!AJ:AJ)/COUNTIF(Invoices!AI:AJ,A1607),0),IF(COUNTIF(Invoices!AK:AL,A1607)&lt;&gt;0,IF(COUNTIF(Invoices!AK:AL,A1607)&lt;&gt;0,SUMIF(Invoices!AK:AL,A1607,Invoices!AL:AL)/COUNTIF(Invoices!AK:AL,A1607),0),IF(COUNTIF(Invoices!AM:AN,A1607)&lt;&gt;0,IF(COUNTIF(Invoices!AM:AN,A1607)&lt;&gt;0,SUMIF(Invoices!AM:AN,A1607,Invoices!AN:AN)/COUNTIF(Invoices!AM:AN,A1607),0),"Not Available")))))))))))))))</f>
        <v>Not Available</v>
      </c>
    </row>
    <row r="1608" spans="1:5" ht="13" x14ac:dyDescent="0.15">
      <c r="A1608" s="6" t="s">
        <v>2925</v>
      </c>
      <c r="B1608" s="6" t="s">
        <v>850</v>
      </c>
      <c r="C1608" s="6" t="s">
        <v>1123</v>
      </c>
      <c r="D1608" s="6" t="s">
        <v>850</v>
      </c>
      <c r="E1608">
        <f ca="1">IF(COUNTIF(Invoices!K:L,A1608)&lt;&gt;0,IF(COUNTIF(Invoices!K:L,A1608)&lt;&gt;0,SUMIF(Invoices!K:L,A1608,Invoices!L:L)/COUNTIF(Invoices!K:L,A1608),0),IF(COUNTIF(Invoices!M:N,A1608)&lt;&gt;0,IF(COUNTIF(Invoices!M:N,A1608)&lt;&gt;0,SUMIF(Invoices!M:N,A1608,Invoices!N:N)/COUNTIF(Invoices!M:N,A1608),0),IF(COUNTIF(Invoices!O:P,A1608)&lt;&gt;0,IF(COUNTIF(Invoices!O:P,A1608)&lt;&gt;0,SUMIF(Invoices!O:P,A1608,Invoices!P:P)/COUNTIF(Invoices!O:P,A1608),0),IF(COUNTIF(Invoices!Q:R,A1608)&lt;&gt;0,IF(COUNTIF(Invoices!Q:R,A1608)&lt;&gt;0,SUMIF(Invoices!Q:R,A1608,Invoices!R:R)/COUNTIF(Invoices!Q:R,A1608),0),IF(COUNTIF(Invoices!S:T,A1608)&lt;&gt;0,IF(COUNTIF(Invoices!S:T,A1608)&lt;&gt;0,SUMIF(Invoices!S:T,A1608,Invoices!T:T)/COUNTIF(Invoices!S:T,A1608),0),IF(COUNTIF(Invoices!U:V,A1608)&lt;&gt;0,IF(COUNTIF(Invoices!U:V,A1608)&lt;&gt;0,SUMIF(Invoices!U:V,A1608,Invoices!V:V)/COUNTIF(Invoices!U:V,A1608),0),IF(COUNTIF(Invoices!W:X,A1608)&lt;&gt;0,IF(COUNTIF(Invoices!W:X,A1608)&lt;&gt;0,SUMIF(Invoices!W:X,A1608,Invoices!X:X)/COUNTIF(Invoices!W:X,A1608),0),IF(COUNTIF(Invoices!Y:Z,A1608)&lt;&gt;0,IF(COUNTIF(Invoices!Y:Z,A1608)&lt;&gt;0,SUMIF(Invoices!Y:Z,A1608,Invoices!Z:Z)/COUNTIF(Invoices!Y:Z,A1608),0),IF(COUNTIF(Invoices!AA:AB,A1608)&lt;&gt;0,IF(COUNTIF(Invoices!AA:AB,A1608)&lt;&gt;0,SUMIF(Invoices!AA:AB,A1608,Invoices!AB:AB)/COUNTIF(Invoices!AA:AB,A1608),0),IF(COUNTIF(Invoices!AC:AD,A1608)&lt;&gt;0,IF(COUNTIF(Invoices!AC:AD,A1608)&lt;&gt;0,SUMIF(Invoices!AC:AD,A1608,Invoices!AD:AD)/COUNTIF(Invoices!AC:AD,A1608),0),IF(COUNTIF(Invoices!AE:AF,A1608)&lt;&gt;0,IF(COUNTIF(Invoices!AE:AF,A1608)&lt;&gt;0,SUMIF(Invoices!AE:AF,A1608,Invoices!AF:AF)/COUNTIF(Invoices!AE:AF,A1608),0),IF(COUNTIF(Invoices!AG:AH,A1608)&lt;&gt;0,IF(COUNTIF(Invoices!AG:AH,A1608)&lt;&gt;0,SUMIF(Invoices!AG:AH,A1608,Invoices!AH:AH)/COUNTIF(Invoices!AG:AH,A1608),0),IF(COUNTIF(Invoices!AI:AJ,A1608)&lt;&gt;0,IF(COUNTIF(Invoices!AI:AJ,A1608)&lt;&gt;0,SUMIF(Invoices!AI:AJ,A1608,Invoices!AJ:AJ)/COUNTIF(Invoices!AI:AJ,A1608),0),IF(COUNTIF(Invoices!AK:AL,A1608)&lt;&gt;0,IF(COUNTIF(Invoices!AK:AL,A1608)&lt;&gt;0,SUMIF(Invoices!AK:AL,A1608,Invoices!AL:AL)/COUNTIF(Invoices!AK:AL,A1608),0),IF(COUNTIF(Invoices!AM:AN,A1608)&lt;&gt;0,IF(COUNTIF(Invoices!AM:AN,A1608)&lt;&gt;0,SUMIF(Invoices!AM:AN,A1608,Invoices!AN:AN)/COUNTIF(Invoices!AM:AN,A1608),0),"Not Available")))))))))))))))</f>
        <v>0.99</v>
      </c>
    </row>
    <row r="1609" spans="1:5" ht="13" x14ac:dyDescent="0.15">
      <c r="A1609" s="6" t="s">
        <v>2926</v>
      </c>
      <c r="B1609" s="6" t="s">
        <v>893</v>
      </c>
      <c r="C1609" s="6" t="s">
        <v>587</v>
      </c>
      <c r="D1609" s="6" t="s">
        <v>587</v>
      </c>
      <c r="E1609" t="str">
        <f>IF(COUNTIF(Invoices!K:L,A1609)&lt;&gt;0,IF(COUNTIF(Invoices!K:L,A1609)&lt;&gt;0,SUMIF(Invoices!K:L,A1609,Invoices!L:L)/COUNTIF(Invoices!K:L,A1609),0),IF(COUNTIF(Invoices!M:N,A1609)&lt;&gt;0,IF(COUNTIF(Invoices!M:N,A1609)&lt;&gt;0,SUMIF(Invoices!M:N,A1609,Invoices!N:N)/COUNTIF(Invoices!M:N,A1609),0),IF(COUNTIF(Invoices!O:P,A1609)&lt;&gt;0,IF(COUNTIF(Invoices!O:P,A1609)&lt;&gt;0,SUMIF(Invoices!O:P,A1609,Invoices!P:P)/COUNTIF(Invoices!O:P,A1609),0),IF(COUNTIF(Invoices!Q:R,A1609)&lt;&gt;0,IF(COUNTIF(Invoices!Q:R,A1609)&lt;&gt;0,SUMIF(Invoices!Q:R,A1609,Invoices!R:R)/COUNTIF(Invoices!Q:R,A1609),0),IF(COUNTIF(Invoices!S:T,A1609)&lt;&gt;0,IF(COUNTIF(Invoices!S:T,A1609)&lt;&gt;0,SUMIF(Invoices!S:T,A1609,Invoices!T:T)/COUNTIF(Invoices!S:T,A1609),0),IF(COUNTIF(Invoices!U:V,A1609)&lt;&gt;0,IF(COUNTIF(Invoices!U:V,A1609)&lt;&gt;0,SUMIF(Invoices!U:V,A1609,Invoices!V:V)/COUNTIF(Invoices!U:V,A1609),0),IF(COUNTIF(Invoices!W:X,A1609)&lt;&gt;0,IF(COUNTIF(Invoices!W:X,A1609)&lt;&gt;0,SUMIF(Invoices!W:X,A1609,Invoices!X:X)/COUNTIF(Invoices!W:X,A1609),0),IF(COUNTIF(Invoices!Y:Z,A1609)&lt;&gt;0,IF(COUNTIF(Invoices!Y:Z,A1609)&lt;&gt;0,SUMIF(Invoices!Y:Z,A1609,Invoices!Z:Z)/COUNTIF(Invoices!Y:Z,A1609),0),IF(COUNTIF(Invoices!AA:AB,A1609)&lt;&gt;0,IF(COUNTIF(Invoices!AA:AB,A1609)&lt;&gt;0,SUMIF(Invoices!AA:AB,A1609,Invoices!AB:AB)/COUNTIF(Invoices!AA:AB,A1609),0),IF(COUNTIF(Invoices!AC:AD,A1609)&lt;&gt;0,IF(COUNTIF(Invoices!AC:AD,A1609)&lt;&gt;0,SUMIF(Invoices!AC:AD,A1609,Invoices!AD:AD)/COUNTIF(Invoices!AC:AD,A1609),0),IF(COUNTIF(Invoices!AE:AF,A1609)&lt;&gt;0,IF(COUNTIF(Invoices!AE:AF,A1609)&lt;&gt;0,SUMIF(Invoices!AE:AF,A1609,Invoices!AF:AF)/COUNTIF(Invoices!AE:AF,A1609),0),IF(COUNTIF(Invoices!AG:AH,A1609)&lt;&gt;0,IF(COUNTIF(Invoices!AG:AH,A1609)&lt;&gt;0,SUMIF(Invoices!AG:AH,A1609,Invoices!AH:AH)/COUNTIF(Invoices!AG:AH,A1609),0),IF(COUNTIF(Invoices!AI:AJ,A1609)&lt;&gt;0,IF(COUNTIF(Invoices!AI:AJ,A1609)&lt;&gt;0,SUMIF(Invoices!AI:AJ,A1609,Invoices!AJ:AJ)/COUNTIF(Invoices!AI:AJ,A1609),0),IF(COUNTIF(Invoices!AK:AL,A1609)&lt;&gt;0,IF(COUNTIF(Invoices!AK:AL,A1609)&lt;&gt;0,SUMIF(Invoices!AK:AL,A1609,Invoices!AL:AL)/COUNTIF(Invoices!AK:AL,A1609),0),IF(COUNTIF(Invoices!AM:AN,A1609)&lt;&gt;0,IF(COUNTIF(Invoices!AM:AN,A1609)&lt;&gt;0,SUMIF(Invoices!AM:AN,A1609,Invoices!AN:AN)/COUNTIF(Invoices!AM:AN,A1609),0),"Not Available")))))))))))))))</f>
        <v>Not Available</v>
      </c>
    </row>
    <row r="1610" spans="1:5" ht="13" x14ac:dyDescent="0.15">
      <c r="A1610" s="6" t="s">
        <v>2927</v>
      </c>
      <c r="B1610" s="6" t="s">
        <v>1423</v>
      </c>
      <c r="C1610" s="6" t="s">
        <v>875</v>
      </c>
      <c r="D1610" s="6" t="s">
        <v>875</v>
      </c>
      <c r="E1610" t="str">
        <f>IF(COUNTIF(Invoices!K:L,A1610)&lt;&gt;0,IF(COUNTIF(Invoices!K:L,A1610)&lt;&gt;0,SUMIF(Invoices!K:L,A1610,Invoices!L:L)/COUNTIF(Invoices!K:L,A1610),0),IF(COUNTIF(Invoices!M:N,A1610)&lt;&gt;0,IF(COUNTIF(Invoices!M:N,A1610)&lt;&gt;0,SUMIF(Invoices!M:N,A1610,Invoices!N:N)/COUNTIF(Invoices!M:N,A1610),0),IF(COUNTIF(Invoices!O:P,A1610)&lt;&gt;0,IF(COUNTIF(Invoices!O:P,A1610)&lt;&gt;0,SUMIF(Invoices!O:P,A1610,Invoices!P:P)/COUNTIF(Invoices!O:P,A1610),0),IF(COUNTIF(Invoices!Q:R,A1610)&lt;&gt;0,IF(COUNTIF(Invoices!Q:R,A1610)&lt;&gt;0,SUMIF(Invoices!Q:R,A1610,Invoices!R:R)/COUNTIF(Invoices!Q:R,A1610),0),IF(COUNTIF(Invoices!S:T,A1610)&lt;&gt;0,IF(COUNTIF(Invoices!S:T,A1610)&lt;&gt;0,SUMIF(Invoices!S:T,A1610,Invoices!T:T)/COUNTIF(Invoices!S:T,A1610),0),IF(COUNTIF(Invoices!U:V,A1610)&lt;&gt;0,IF(COUNTIF(Invoices!U:V,A1610)&lt;&gt;0,SUMIF(Invoices!U:V,A1610,Invoices!V:V)/COUNTIF(Invoices!U:V,A1610),0),IF(COUNTIF(Invoices!W:X,A1610)&lt;&gt;0,IF(COUNTIF(Invoices!W:X,A1610)&lt;&gt;0,SUMIF(Invoices!W:X,A1610,Invoices!X:X)/COUNTIF(Invoices!W:X,A1610),0),IF(COUNTIF(Invoices!Y:Z,A1610)&lt;&gt;0,IF(COUNTIF(Invoices!Y:Z,A1610)&lt;&gt;0,SUMIF(Invoices!Y:Z,A1610,Invoices!Z:Z)/COUNTIF(Invoices!Y:Z,A1610),0),IF(COUNTIF(Invoices!AA:AB,A1610)&lt;&gt;0,IF(COUNTIF(Invoices!AA:AB,A1610)&lt;&gt;0,SUMIF(Invoices!AA:AB,A1610,Invoices!AB:AB)/COUNTIF(Invoices!AA:AB,A1610),0),IF(COUNTIF(Invoices!AC:AD,A1610)&lt;&gt;0,IF(COUNTIF(Invoices!AC:AD,A1610)&lt;&gt;0,SUMIF(Invoices!AC:AD,A1610,Invoices!AD:AD)/COUNTIF(Invoices!AC:AD,A1610),0),IF(COUNTIF(Invoices!AE:AF,A1610)&lt;&gt;0,IF(COUNTIF(Invoices!AE:AF,A1610)&lt;&gt;0,SUMIF(Invoices!AE:AF,A1610,Invoices!AF:AF)/COUNTIF(Invoices!AE:AF,A1610),0),IF(COUNTIF(Invoices!AG:AH,A1610)&lt;&gt;0,IF(COUNTIF(Invoices!AG:AH,A1610)&lt;&gt;0,SUMIF(Invoices!AG:AH,A1610,Invoices!AH:AH)/COUNTIF(Invoices!AG:AH,A1610),0),IF(COUNTIF(Invoices!AI:AJ,A1610)&lt;&gt;0,IF(COUNTIF(Invoices!AI:AJ,A1610)&lt;&gt;0,SUMIF(Invoices!AI:AJ,A1610,Invoices!AJ:AJ)/COUNTIF(Invoices!AI:AJ,A1610),0),IF(COUNTIF(Invoices!AK:AL,A1610)&lt;&gt;0,IF(COUNTIF(Invoices!AK:AL,A1610)&lt;&gt;0,SUMIF(Invoices!AK:AL,A1610,Invoices!AL:AL)/COUNTIF(Invoices!AK:AL,A1610),0),IF(COUNTIF(Invoices!AM:AN,A1610)&lt;&gt;0,IF(COUNTIF(Invoices!AM:AN,A1610)&lt;&gt;0,SUMIF(Invoices!AM:AN,A1610,Invoices!AN:AN)/COUNTIF(Invoices!AM:AN,A1610),0),"Not Available")))))))))))))))</f>
        <v>Not Available</v>
      </c>
    </row>
    <row r="1611" spans="1:5" ht="13" x14ac:dyDescent="0.15">
      <c r="A1611" s="6" t="s">
        <v>2928</v>
      </c>
      <c r="B1611" s="6" t="s">
        <v>1449</v>
      </c>
      <c r="C1611" s="6" t="s">
        <v>570</v>
      </c>
      <c r="D1611" s="6" t="s">
        <v>570</v>
      </c>
      <c r="E1611" t="str">
        <f>IF(COUNTIF(Invoices!K:L,A1611)&lt;&gt;0,IF(COUNTIF(Invoices!K:L,A1611)&lt;&gt;0,SUMIF(Invoices!K:L,A1611,Invoices!L:L)/COUNTIF(Invoices!K:L,A1611),0),IF(COUNTIF(Invoices!M:N,A1611)&lt;&gt;0,IF(COUNTIF(Invoices!M:N,A1611)&lt;&gt;0,SUMIF(Invoices!M:N,A1611,Invoices!N:N)/COUNTIF(Invoices!M:N,A1611),0),IF(COUNTIF(Invoices!O:P,A1611)&lt;&gt;0,IF(COUNTIF(Invoices!O:P,A1611)&lt;&gt;0,SUMIF(Invoices!O:P,A1611,Invoices!P:P)/COUNTIF(Invoices!O:P,A1611),0),IF(COUNTIF(Invoices!Q:R,A1611)&lt;&gt;0,IF(COUNTIF(Invoices!Q:R,A1611)&lt;&gt;0,SUMIF(Invoices!Q:R,A1611,Invoices!R:R)/COUNTIF(Invoices!Q:R,A1611),0),IF(COUNTIF(Invoices!S:T,A1611)&lt;&gt;0,IF(COUNTIF(Invoices!S:T,A1611)&lt;&gt;0,SUMIF(Invoices!S:T,A1611,Invoices!T:T)/COUNTIF(Invoices!S:T,A1611),0),IF(COUNTIF(Invoices!U:V,A1611)&lt;&gt;0,IF(COUNTIF(Invoices!U:V,A1611)&lt;&gt;0,SUMIF(Invoices!U:V,A1611,Invoices!V:V)/COUNTIF(Invoices!U:V,A1611),0),IF(COUNTIF(Invoices!W:X,A1611)&lt;&gt;0,IF(COUNTIF(Invoices!W:X,A1611)&lt;&gt;0,SUMIF(Invoices!W:X,A1611,Invoices!X:X)/COUNTIF(Invoices!W:X,A1611),0),IF(COUNTIF(Invoices!Y:Z,A1611)&lt;&gt;0,IF(COUNTIF(Invoices!Y:Z,A1611)&lt;&gt;0,SUMIF(Invoices!Y:Z,A1611,Invoices!Z:Z)/COUNTIF(Invoices!Y:Z,A1611),0),IF(COUNTIF(Invoices!AA:AB,A1611)&lt;&gt;0,IF(COUNTIF(Invoices!AA:AB,A1611)&lt;&gt;0,SUMIF(Invoices!AA:AB,A1611,Invoices!AB:AB)/COUNTIF(Invoices!AA:AB,A1611),0),IF(COUNTIF(Invoices!AC:AD,A1611)&lt;&gt;0,IF(COUNTIF(Invoices!AC:AD,A1611)&lt;&gt;0,SUMIF(Invoices!AC:AD,A1611,Invoices!AD:AD)/COUNTIF(Invoices!AC:AD,A1611),0),IF(COUNTIF(Invoices!AE:AF,A1611)&lt;&gt;0,IF(COUNTIF(Invoices!AE:AF,A1611)&lt;&gt;0,SUMIF(Invoices!AE:AF,A1611,Invoices!AF:AF)/COUNTIF(Invoices!AE:AF,A1611),0),IF(COUNTIF(Invoices!AG:AH,A1611)&lt;&gt;0,IF(COUNTIF(Invoices!AG:AH,A1611)&lt;&gt;0,SUMIF(Invoices!AG:AH,A1611,Invoices!AH:AH)/COUNTIF(Invoices!AG:AH,A1611),0),IF(COUNTIF(Invoices!AI:AJ,A1611)&lt;&gt;0,IF(COUNTIF(Invoices!AI:AJ,A1611)&lt;&gt;0,SUMIF(Invoices!AI:AJ,A1611,Invoices!AJ:AJ)/COUNTIF(Invoices!AI:AJ,A1611),0),IF(COUNTIF(Invoices!AK:AL,A1611)&lt;&gt;0,IF(COUNTIF(Invoices!AK:AL,A1611)&lt;&gt;0,SUMIF(Invoices!AK:AL,A1611,Invoices!AL:AL)/COUNTIF(Invoices!AK:AL,A1611),0),IF(COUNTIF(Invoices!AM:AN,A1611)&lt;&gt;0,IF(COUNTIF(Invoices!AM:AN,A1611)&lt;&gt;0,SUMIF(Invoices!AM:AN,A1611,Invoices!AN:AN)/COUNTIF(Invoices!AM:AN,A1611),0),"Not Available")))))))))))))))</f>
        <v>Not Available</v>
      </c>
    </row>
    <row r="1612" spans="1:5" ht="13" x14ac:dyDescent="0.15">
      <c r="A1612" s="6" t="s">
        <v>2929</v>
      </c>
      <c r="B1612" s="6" t="s">
        <v>1859</v>
      </c>
      <c r="C1612" s="6" t="s">
        <v>2441</v>
      </c>
      <c r="D1612" s="6" t="s">
        <v>1301</v>
      </c>
      <c r="E1612">
        <f ca="1">IF(COUNTIF(Invoices!K:L,A1612)&lt;&gt;0,IF(COUNTIF(Invoices!K:L,A1612)&lt;&gt;0,SUMIF(Invoices!K:L,A1612,Invoices!L:L)/COUNTIF(Invoices!K:L,A1612),0),IF(COUNTIF(Invoices!M:N,A1612)&lt;&gt;0,IF(COUNTIF(Invoices!M:N,A1612)&lt;&gt;0,SUMIF(Invoices!M:N,A1612,Invoices!N:N)/COUNTIF(Invoices!M:N,A1612),0),IF(COUNTIF(Invoices!O:P,A1612)&lt;&gt;0,IF(COUNTIF(Invoices!O:P,A1612)&lt;&gt;0,SUMIF(Invoices!O:P,A1612,Invoices!P:P)/COUNTIF(Invoices!O:P,A1612),0),IF(COUNTIF(Invoices!Q:R,A1612)&lt;&gt;0,IF(COUNTIF(Invoices!Q:R,A1612)&lt;&gt;0,SUMIF(Invoices!Q:R,A1612,Invoices!R:R)/COUNTIF(Invoices!Q:R,A1612),0),IF(COUNTIF(Invoices!S:T,A1612)&lt;&gt;0,IF(COUNTIF(Invoices!S:T,A1612)&lt;&gt;0,SUMIF(Invoices!S:T,A1612,Invoices!T:T)/COUNTIF(Invoices!S:T,A1612),0),IF(COUNTIF(Invoices!U:V,A1612)&lt;&gt;0,IF(COUNTIF(Invoices!U:V,A1612)&lt;&gt;0,SUMIF(Invoices!U:V,A1612,Invoices!V:V)/COUNTIF(Invoices!U:V,A1612),0),IF(COUNTIF(Invoices!W:X,A1612)&lt;&gt;0,IF(COUNTIF(Invoices!W:X,A1612)&lt;&gt;0,SUMIF(Invoices!W:X,A1612,Invoices!X:X)/COUNTIF(Invoices!W:X,A1612),0),IF(COUNTIF(Invoices!Y:Z,A1612)&lt;&gt;0,IF(COUNTIF(Invoices!Y:Z,A1612)&lt;&gt;0,SUMIF(Invoices!Y:Z,A1612,Invoices!Z:Z)/COUNTIF(Invoices!Y:Z,A1612),0),IF(COUNTIF(Invoices!AA:AB,A1612)&lt;&gt;0,IF(COUNTIF(Invoices!AA:AB,A1612)&lt;&gt;0,SUMIF(Invoices!AA:AB,A1612,Invoices!AB:AB)/COUNTIF(Invoices!AA:AB,A1612),0),IF(COUNTIF(Invoices!AC:AD,A1612)&lt;&gt;0,IF(COUNTIF(Invoices!AC:AD,A1612)&lt;&gt;0,SUMIF(Invoices!AC:AD,A1612,Invoices!AD:AD)/COUNTIF(Invoices!AC:AD,A1612),0),IF(COUNTIF(Invoices!AE:AF,A1612)&lt;&gt;0,IF(COUNTIF(Invoices!AE:AF,A1612)&lt;&gt;0,SUMIF(Invoices!AE:AF,A1612,Invoices!AF:AF)/COUNTIF(Invoices!AE:AF,A1612),0),IF(COUNTIF(Invoices!AG:AH,A1612)&lt;&gt;0,IF(COUNTIF(Invoices!AG:AH,A1612)&lt;&gt;0,SUMIF(Invoices!AG:AH,A1612,Invoices!AH:AH)/COUNTIF(Invoices!AG:AH,A1612),0),IF(COUNTIF(Invoices!AI:AJ,A1612)&lt;&gt;0,IF(COUNTIF(Invoices!AI:AJ,A1612)&lt;&gt;0,SUMIF(Invoices!AI:AJ,A1612,Invoices!AJ:AJ)/COUNTIF(Invoices!AI:AJ,A1612),0),IF(COUNTIF(Invoices!AK:AL,A1612)&lt;&gt;0,IF(COUNTIF(Invoices!AK:AL,A1612)&lt;&gt;0,SUMIF(Invoices!AK:AL,A1612,Invoices!AL:AL)/COUNTIF(Invoices!AK:AL,A1612),0),IF(COUNTIF(Invoices!AM:AN,A1612)&lt;&gt;0,IF(COUNTIF(Invoices!AM:AN,A1612)&lt;&gt;0,SUMIF(Invoices!AM:AN,A1612,Invoices!AN:AN)/COUNTIF(Invoices!AM:AN,A1612),0),"Not Available")))))))))))))))</f>
        <v>0.99</v>
      </c>
    </row>
    <row r="1613" spans="1:5" ht="13" x14ac:dyDescent="0.15">
      <c r="A1613" s="6" t="s">
        <v>2930</v>
      </c>
      <c r="B1613" s="6" t="s">
        <v>854</v>
      </c>
      <c r="C1613" s="6" t="s">
        <v>1674</v>
      </c>
      <c r="D1613" s="6" t="s">
        <v>574</v>
      </c>
      <c r="E1613">
        <f ca="1">IF(COUNTIF(Invoices!K:L,A1613)&lt;&gt;0,IF(COUNTIF(Invoices!K:L,A1613)&lt;&gt;0,SUMIF(Invoices!K:L,A1613,Invoices!L:L)/COUNTIF(Invoices!K:L,A1613),0),IF(COUNTIF(Invoices!M:N,A1613)&lt;&gt;0,IF(COUNTIF(Invoices!M:N,A1613)&lt;&gt;0,SUMIF(Invoices!M:N,A1613,Invoices!N:N)/COUNTIF(Invoices!M:N,A1613),0),IF(COUNTIF(Invoices!O:P,A1613)&lt;&gt;0,IF(COUNTIF(Invoices!O:P,A1613)&lt;&gt;0,SUMIF(Invoices!O:P,A1613,Invoices!P:P)/COUNTIF(Invoices!O:P,A1613),0),IF(COUNTIF(Invoices!Q:R,A1613)&lt;&gt;0,IF(COUNTIF(Invoices!Q:R,A1613)&lt;&gt;0,SUMIF(Invoices!Q:R,A1613,Invoices!R:R)/COUNTIF(Invoices!Q:R,A1613),0),IF(COUNTIF(Invoices!S:T,A1613)&lt;&gt;0,IF(COUNTIF(Invoices!S:T,A1613)&lt;&gt;0,SUMIF(Invoices!S:T,A1613,Invoices!T:T)/COUNTIF(Invoices!S:T,A1613),0),IF(COUNTIF(Invoices!U:V,A1613)&lt;&gt;0,IF(COUNTIF(Invoices!U:V,A1613)&lt;&gt;0,SUMIF(Invoices!U:V,A1613,Invoices!V:V)/COUNTIF(Invoices!U:V,A1613),0),IF(COUNTIF(Invoices!W:X,A1613)&lt;&gt;0,IF(COUNTIF(Invoices!W:X,A1613)&lt;&gt;0,SUMIF(Invoices!W:X,A1613,Invoices!X:X)/COUNTIF(Invoices!W:X,A1613),0),IF(COUNTIF(Invoices!Y:Z,A1613)&lt;&gt;0,IF(COUNTIF(Invoices!Y:Z,A1613)&lt;&gt;0,SUMIF(Invoices!Y:Z,A1613,Invoices!Z:Z)/COUNTIF(Invoices!Y:Z,A1613),0),IF(COUNTIF(Invoices!AA:AB,A1613)&lt;&gt;0,IF(COUNTIF(Invoices!AA:AB,A1613)&lt;&gt;0,SUMIF(Invoices!AA:AB,A1613,Invoices!AB:AB)/COUNTIF(Invoices!AA:AB,A1613),0),IF(COUNTIF(Invoices!AC:AD,A1613)&lt;&gt;0,IF(COUNTIF(Invoices!AC:AD,A1613)&lt;&gt;0,SUMIF(Invoices!AC:AD,A1613,Invoices!AD:AD)/COUNTIF(Invoices!AC:AD,A1613),0),IF(COUNTIF(Invoices!AE:AF,A1613)&lt;&gt;0,IF(COUNTIF(Invoices!AE:AF,A1613)&lt;&gt;0,SUMIF(Invoices!AE:AF,A1613,Invoices!AF:AF)/COUNTIF(Invoices!AE:AF,A1613),0),IF(COUNTIF(Invoices!AG:AH,A1613)&lt;&gt;0,IF(COUNTIF(Invoices!AG:AH,A1613)&lt;&gt;0,SUMIF(Invoices!AG:AH,A1613,Invoices!AH:AH)/COUNTIF(Invoices!AG:AH,A1613),0),IF(COUNTIF(Invoices!AI:AJ,A1613)&lt;&gt;0,IF(COUNTIF(Invoices!AI:AJ,A1613)&lt;&gt;0,SUMIF(Invoices!AI:AJ,A1613,Invoices!AJ:AJ)/COUNTIF(Invoices!AI:AJ,A1613),0),IF(COUNTIF(Invoices!AK:AL,A1613)&lt;&gt;0,IF(COUNTIF(Invoices!AK:AL,A1613)&lt;&gt;0,SUMIF(Invoices!AK:AL,A1613,Invoices!AL:AL)/COUNTIF(Invoices!AK:AL,A1613),0),IF(COUNTIF(Invoices!AM:AN,A1613)&lt;&gt;0,IF(COUNTIF(Invoices!AM:AN,A1613)&lt;&gt;0,SUMIF(Invoices!AM:AN,A1613,Invoices!AN:AN)/COUNTIF(Invoices!AM:AN,A1613),0),"Not Available")))))))))))))))</f>
        <v>0.99</v>
      </c>
    </row>
    <row r="1614" spans="1:5" ht="13" x14ac:dyDescent="0.15">
      <c r="A1614" s="6" t="s">
        <v>2931</v>
      </c>
      <c r="C1614" s="6" t="s">
        <v>983</v>
      </c>
      <c r="D1614" s="6" t="s">
        <v>797</v>
      </c>
      <c r="E1614">
        <f ca="1">IF(COUNTIF(Invoices!K:L,A1614)&lt;&gt;0,IF(COUNTIF(Invoices!K:L,A1614)&lt;&gt;0,SUMIF(Invoices!K:L,A1614,Invoices!L:L)/COUNTIF(Invoices!K:L,A1614),0),IF(COUNTIF(Invoices!M:N,A1614)&lt;&gt;0,IF(COUNTIF(Invoices!M:N,A1614)&lt;&gt;0,SUMIF(Invoices!M:N,A1614,Invoices!N:N)/COUNTIF(Invoices!M:N,A1614),0),IF(COUNTIF(Invoices!O:P,A1614)&lt;&gt;0,IF(COUNTIF(Invoices!O:P,A1614)&lt;&gt;0,SUMIF(Invoices!O:P,A1614,Invoices!P:P)/COUNTIF(Invoices!O:P,A1614),0),IF(COUNTIF(Invoices!Q:R,A1614)&lt;&gt;0,IF(COUNTIF(Invoices!Q:R,A1614)&lt;&gt;0,SUMIF(Invoices!Q:R,A1614,Invoices!R:R)/COUNTIF(Invoices!Q:R,A1614),0),IF(COUNTIF(Invoices!S:T,A1614)&lt;&gt;0,IF(COUNTIF(Invoices!S:T,A1614)&lt;&gt;0,SUMIF(Invoices!S:T,A1614,Invoices!T:T)/COUNTIF(Invoices!S:T,A1614),0),IF(COUNTIF(Invoices!U:V,A1614)&lt;&gt;0,IF(COUNTIF(Invoices!U:V,A1614)&lt;&gt;0,SUMIF(Invoices!U:V,A1614,Invoices!V:V)/COUNTIF(Invoices!U:V,A1614),0),IF(COUNTIF(Invoices!W:X,A1614)&lt;&gt;0,IF(COUNTIF(Invoices!W:X,A1614)&lt;&gt;0,SUMIF(Invoices!W:X,A1614,Invoices!X:X)/COUNTIF(Invoices!W:X,A1614),0),IF(COUNTIF(Invoices!Y:Z,A1614)&lt;&gt;0,IF(COUNTIF(Invoices!Y:Z,A1614)&lt;&gt;0,SUMIF(Invoices!Y:Z,A1614,Invoices!Z:Z)/COUNTIF(Invoices!Y:Z,A1614),0),IF(COUNTIF(Invoices!AA:AB,A1614)&lt;&gt;0,IF(COUNTIF(Invoices!AA:AB,A1614)&lt;&gt;0,SUMIF(Invoices!AA:AB,A1614,Invoices!AB:AB)/COUNTIF(Invoices!AA:AB,A1614),0),IF(COUNTIF(Invoices!AC:AD,A1614)&lt;&gt;0,IF(COUNTIF(Invoices!AC:AD,A1614)&lt;&gt;0,SUMIF(Invoices!AC:AD,A1614,Invoices!AD:AD)/COUNTIF(Invoices!AC:AD,A1614),0),IF(COUNTIF(Invoices!AE:AF,A1614)&lt;&gt;0,IF(COUNTIF(Invoices!AE:AF,A1614)&lt;&gt;0,SUMIF(Invoices!AE:AF,A1614,Invoices!AF:AF)/COUNTIF(Invoices!AE:AF,A1614),0),IF(COUNTIF(Invoices!AG:AH,A1614)&lt;&gt;0,IF(COUNTIF(Invoices!AG:AH,A1614)&lt;&gt;0,SUMIF(Invoices!AG:AH,A1614,Invoices!AH:AH)/COUNTIF(Invoices!AG:AH,A1614),0),IF(COUNTIF(Invoices!AI:AJ,A1614)&lt;&gt;0,IF(COUNTIF(Invoices!AI:AJ,A1614)&lt;&gt;0,SUMIF(Invoices!AI:AJ,A1614,Invoices!AJ:AJ)/COUNTIF(Invoices!AI:AJ,A1614),0),IF(COUNTIF(Invoices!AK:AL,A1614)&lt;&gt;0,IF(COUNTIF(Invoices!AK:AL,A1614)&lt;&gt;0,SUMIF(Invoices!AK:AL,A1614,Invoices!AL:AL)/COUNTIF(Invoices!AK:AL,A1614),0),IF(COUNTIF(Invoices!AM:AN,A1614)&lt;&gt;0,IF(COUNTIF(Invoices!AM:AN,A1614)&lt;&gt;0,SUMIF(Invoices!AM:AN,A1614,Invoices!AN:AN)/COUNTIF(Invoices!AM:AN,A1614),0),"Not Available")))))))))))))))</f>
        <v>0.99</v>
      </c>
    </row>
    <row r="1615" spans="1:5" ht="13" x14ac:dyDescent="0.15">
      <c r="A1615" s="6" t="s">
        <v>2932</v>
      </c>
      <c r="C1615" s="6" t="s">
        <v>1353</v>
      </c>
      <c r="D1615" s="6" t="s">
        <v>596</v>
      </c>
      <c r="E1615" t="str">
        <f>IF(COUNTIF(Invoices!K:L,A1615)&lt;&gt;0,IF(COUNTIF(Invoices!K:L,A1615)&lt;&gt;0,SUMIF(Invoices!K:L,A1615,Invoices!L:L)/COUNTIF(Invoices!K:L,A1615),0),IF(COUNTIF(Invoices!M:N,A1615)&lt;&gt;0,IF(COUNTIF(Invoices!M:N,A1615)&lt;&gt;0,SUMIF(Invoices!M:N,A1615,Invoices!N:N)/COUNTIF(Invoices!M:N,A1615),0),IF(COUNTIF(Invoices!O:P,A1615)&lt;&gt;0,IF(COUNTIF(Invoices!O:P,A1615)&lt;&gt;0,SUMIF(Invoices!O:P,A1615,Invoices!P:P)/COUNTIF(Invoices!O:P,A1615),0),IF(COUNTIF(Invoices!Q:R,A1615)&lt;&gt;0,IF(COUNTIF(Invoices!Q:R,A1615)&lt;&gt;0,SUMIF(Invoices!Q:R,A1615,Invoices!R:R)/COUNTIF(Invoices!Q:R,A1615),0),IF(COUNTIF(Invoices!S:T,A1615)&lt;&gt;0,IF(COUNTIF(Invoices!S:T,A1615)&lt;&gt;0,SUMIF(Invoices!S:T,A1615,Invoices!T:T)/COUNTIF(Invoices!S:T,A1615),0),IF(COUNTIF(Invoices!U:V,A1615)&lt;&gt;0,IF(COUNTIF(Invoices!U:V,A1615)&lt;&gt;0,SUMIF(Invoices!U:V,A1615,Invoices!V:V)/COUNTIF(Invoices!U:V,A1615),0),IF(COUNTIF(Invoices!W:X,A1615)&lt;&gt;0,IF(COUNTIF(Invoices!W:X,A1615)&lt;&gt;0,SUMIF(Invoices!W:X,A1615,Invoices!X:X)/COUNTIF(Invoices!W:X,A1615),0),IF(COUNTIF(Invoices!Y:Z,A1615)&lt;&gt;0,IF(COUNTIF(Invoices!Y:Z,A1615)&lt;&gt;0,SUMIF(Invoices!Y:Z,A1615,Invoices!Z:Z)/COUNTIF(Invoices!Y:Z,A1615),0),IF(COUNTIF(Invoices!AA:AB,A1615)&lt;&gt;0,IF(COUNTIF(Invoices!AA:AB,A1615)&lt;&gt;0,SUMIF(Invoices!AA:AB,A1615,Invoices!AB:AB)/COUNTIF(Invoices!AA:AB,A1615),0),IF(COUNTIF(Invoices!AC:AD,A1615)&lt;&gt;0,IF(COUNTIF(Invoices!AC:AD,A1615)&lt;&gt;0,SUMIF(Invoices!AC:AD,A1615,Invoices!AD:AD)/COUNTIF(Invoices!AC:AD,A1615),0),IF(COUNTIF(Invoices!AE:AF,A1615)&lt;&gt;0,IF(COUNTIF(Invoices!AE:AF,A1615)&lt;&gt;0,SUMIF(Invoices!AE:AF,A1615,Invoices!AF:AF)/COUNTIF(Invoices!AE:AF,A1615),0),IF(COUNTIF(Invoices!AG:AH,A1615)&lt;&gt;0,IF(COUNTIF(Invoices!AG:AH,A1615)&lt;&gt;0,SUMIF(Invoices!AG:AH,A1615,Invoices!AH:AH)/COUNTIF(Invoices!AG:AH,A1615),0),IF(COUNTIF(Invoices!AI:AJ,A1615)&lt;&gt;0,IF(COUNTIF(Invoices!AI:AJ,A1615)&lt;&gt;0,SUMIF(Invoices!AI:AJ,A1615,Invoices!AJ:AJ)/COUNTIF(Invoices!AI:AJ,A1615),0),IF(COUNTIF(Invoices!AK:AL,A1615)&lt;&gt;0,IF(COUNTIF(Invoices!AK:AL,A1615)&lt;&gt;0,SUMIF(Invoices!AK:AL,A1615,Invoices!AL:AL)/COUNTIF(Invoices!AK:AL,A1615),0),IF(COUNTIF(Invoices!AM:AN,A1615)&lt;&gt;0,IF(COUNTIF(Invoices!AM:AN,A1615)&lt;&gt;0,SUMIF(Invoices!AM:AN,A1615,Invoices!AN:AN)/COUNTIF(Invoices!AM:AN,A1615),0),"Not Available")))))))))))))))</f>
        <v>Not Available</v>
      </c>
    </row>
    <row r="1616" spans="1:5" ht="13" x14ac:dyDescent="0.15">
      <c r="A1616" s="6" t="s">
        <v>2933</v>
      </c>
      <c r="B1616" s="6" t="s">
        <v>562</v>
      </c>
      <c r="C1616" s="6" t="s">
        <v>657</v>
      </c>
      <c r="D1616" s="6" t="s">
        <v>562</v>
      </c>
      <c r="E1616">
        <f ca="1">IF(COUNTIF(Invoices!K:L,A1616)&lt;&gt;0,IF(COUNTIF(Invoices!K:L,A1616)&lt;&gt;0,SUMIF(Invoices!K:L,A1616,Invoices!L:L)/COUNTIF(Invoices!K:L,A1616),0),IF(COUNTIF(Invoices!M:N,A1616)&lt;&gt;0,IF(COUNTIF(Invoices!M:N,A1616)&lt;&gt;0,SUMIF(Invoices!M:N,A1616,Invoices!N:N)/COUNTIF(Invoices!M:N,A1616),0),IF(COUNTIF(Invoices!O:P,A1616)&lt;&gt;0,IF(COUNTIF(Invoices!O:P,A1616)&lt;&gt;0,SUMIF(Invoices!O:P,A1616,Invoices!P:P)/COUNTIF(Invoices!O:P,A1616),0),IF(COUNTIF(Invoices!Q:R,A1616)&lt;&gt;0,IF(COUNTIF(Invoices!Q:R,A1616)&lt;&gt;0,SUMIF(Invoices!Q:R,A1616,Invoices!R:R)/COUNTIF(Invoices!Q:R,A1616),0),IF(COUNTIF(Invoices!S:T,A1616)&lt;&gt;0,IF(COUNTIF(Invoices!S:T,A1616)&lt;&gt;0,SUMIF(Invoices!S:T,A1616,Invoices!T:T)/COUNTIF(Invoices!S:T,A1616),0),IF(COUNTIF(Invoices!U:V,A1616)&lt;&gt;0,IF(COUNTIF(Invoices!U:V,A1616)&lt;&gt;0,SUMIF(Invoices!U:V,A1616,Invoices!V:V)/COUNTIF(Invoices!U:V,A1616),0),IF(COUNTIF(Invoices!W:X,A1616)&lt;&gt;0,IF(COUNTIF(Invoices!W:X,A1616)&lt;&gt;0,SUMIF(Invoices!W:X,A1616,Invoices!X:X)/COUNTIF(Invoices!W:X,A1616),0),IF(COUNTIF(Invoices!Y:Z,A1616)&lt;&gt;0,IF(COUNTIF(Invoices!Y:Z,A1616)&lt;&gt;0,SUMIF(Invoices!Y:Z,A1616,Invoices!Z:Z)/COUNTIF(Invoices!Y:Z,A1616),0),IF(COUNTIF(Invoices!AA:AB,A1616)&lt;&gt;0,IF(COUNTIF(Invoices!AA:AB,A1616)&lt;&gt;0,SUMIF(Invoices!AA:AB,A1616,Invoices!AB:AB)/COUNTIF(Invoices!AA:AB,A1616),0),IF(COUNTIF(Invoices!AC:AD,A1616)&lt;&gt;0,IF(COUNTIF(Invoices!AC:AD,A1616)&lt;&gt;0,SUMIF(Invoices!AC:AD,A1616,Invoices!AD:AD)/COUNTIF(Invoices!AC:AD,A1616),0),IF(COUNTIF(Invoices!AE:AF,A1616)&lt;&gt;0,IF(COUNTIF(Invoices!AE:AF,A1616)&lt;&gt;0,SUMIF(Invoices!AE:AF,A1616,Invoices!AF:AF)/COUNTIF(Invoices!AE:AF,A1616),0),IF(COUNTIF(Invoices!AG:AH,A1616)&lt;&gt;0,IF(COUNTIF(Invoices!AG:AH,A1616)&lt;&gt;0,SUMIF(Invoices!AG:AH,A1616,Invoices!AH:AH)/COUNTIF(Invoices!AG:AH,A1616),0),IF(COUNTIF(Invoices!AI:AJ,A1616)&lt;&gt;0,IF(COUNTIF(Invoices!AI:AJ,A1616)&lt;&gt;0,SUMIF(Invoices!AI:AJ,A1616,Invoices!AJ:AJ)/COUNTIF(Invoices!AI:AJ,A1616),0),IF(COUNTIF(Invoices!AK:AL,A1616)&lt;&gt;0,IF(COUNTIF(Invoices!AK:AL,A1616)&lt;&gt;0,SUMIF(Invoices!AK:AL,A1616,Invoices!AL:AL)/COUNTIF(Invoices!AK:AL,A1616),0),IF(COUNTIF(Invoices!AM:AN,A1616)&lt;&gt;0,IF(COUNTIF(Invoices!AM:AN,A1616)&lt;&gt;0,SUMIF(Invoices!AM:AN,A1616,Invoices!AN:AN)/COUNTIF(Invoices!AM:AN,A1616),0),"Not Available")))))))))))))))</f>
        <v>0.99</v>
      </c>
    </row>
    <row r="1617" spans="1:5" ht="13" x14ac:dyDescent="0.15">
      <c r="A1617" s="6" t="s">
        <v>2934</v>
      </c>
      <c r="B1617" s="6" t="s">
        <v>1449</v>
      </c>
      <c r="C1617" s="6" t="s">
        <v>570</v>
      </c>
      <c r="D1617" s="6" t="s">
        <v>570</v>
      </c>
      <c r="E1617">
        <f ca="1">IF(COUNTIF(Invoices!K:L,A1617)&lt;&gt;0,IF(COUNTIF(Invoices!K:L,A1617)&lt;&gt;0,SUMIF(Invoices!K:L,A1617,Invoices!L:L)/COUNTIF(Invoices!K:L,A1617),0),IF(COUNTIF(Invoices!M:N,A1617)&lt;&gt;0,IF(COUNTIF(Invoices!M:N,A1617)&lt;&gt;0,SUMIF(Invoices!M:N,A1617,Invoices!N:N)/COUNTIF(Invoices!M:N,A1617),0),IF(COUNTIF(Invoices!O:P,A1617)&lt;&gt;0,IF(COUNTIF(Invoices!O:P,A1617)&lt;&gt;0,SUMIF(Invoices!O:P,A1617,Invoices!P:P)/COUNTIF(Invoices!O:P,A1617),0),IF(COUNTIF(Invoices!Q:R,A1617)&lt;&gt;0,IF(COUNTIF(Invoices!Q:R,A1617)&lt;&gt;0,SUMIF(Invoices!Q:R,A1617,Invoices!R:R)/COUNTIF(Invoices!Q:R,A1617),0),IF(COUNTIF(Invoices!S:T,A1617)&lt;&gt;0,IF(COUNTIF(Invoices!S:T,A1617)&lt;&gt;0,SUMIF(Invoices!S:T,A1617,Invoices!T:T)/COUNTIF(Invoices!S:T,A1617),0),IF(COUNTIF(Invoices!U:V,A1617)&lt;&gt;0,IF(COUNTIF(Invoices!U:V,A1617)&lt;&gt;0,SUMIF(Invoices!U:V,A1617,Invoices!V:V)/COUNTIF(Invoices!U:V,A1617),0),IF(COUNTIF(Invoices!W:X,A1617)&lt;&gt;0,IF(COUNTIF(Invoices!W:X,A1617)&lt;&gt;0,SUMIF(Invoices!W:X,A1617,Invoices!X:X)/COUNTIF(Invoices!W:X,A1617),0),IF(COUNTIF(Invoices!Y:Z,A1617)&lt;&gt;0,IF(COUNTIF(Invoices!Y:Z,A1617)&lt;&gt;0,SUMIF(Invoices!Y:Z,A1617,Invoices!Z:Z)/COUNTIF(Invoices!Y:Z,A1617),0),IF(COUNTIF(Invoices!AA:AB,A1617)&lt;&gt;0,IF(COUNTIF(Invoices!AA:AB,A1617)&lt;&gt;0,SUMIF(Invoices!AA:AB,A1617,Invoices!AB:AB)/COUNTIF(Invoices!AA:AB,A1617),0),IF(COUNTIF(Invoices!AC:AD,A1617)&lt;&gt;0,IF(COUNTIF(Invoices!AC:AD,A1617)&lt;&gt;0,SUMIF(Invoices!AC:AD,A1617,Invoices!AD:AD)/COUNTIF(Invoices!AC:AD,A1617),0),IF(COUNTIF(Invoices!AE:AF,A1617)&lt;&gt;0,IF(COUNTIF(Invoices!AE:AF,A1617)&lt;&gt;0,SUMIF(Invoices!AE:AF,A1617,Invoices!AF:AF)/COUNTIF(Invoices!AE:AF,A1617),0),IF(COUNTIF(Invoices!AG:AH,A1617)&lt;&gt;0,IF(COUNTIF(Invoices!AG:AH,A1617)&lt;&gt;0,SUMIF(Invoices!AG:AH,A1617,Invoices!AH:AH)/COUNTIF(Invoices!AG:AH,A1617),0),IF(COUNTIF(Invoices!AI:AJ,A1617)&lt;&gt;0,IF(COUNTIF(Invoices!AI:AJ,A1617)&lt;&gt;0,SUMIF(Invoices!AI:AJ,A1617,Invoices!AJ:AJ)/COUNTIF(Invoices!AI:AJ,A1617),0),IF(COUNTIF(Invoices!AK:AL,A1617)&lt;&gt;0,IF(COUNTIF(Invoices!AK:AL,A1617)&lt;&gt;0,SUMIF(Invoices!AK:AL,A1617,Invoices!AL:AL)/COUNTIF(Invoices!AK:AL,A1617),0),IF(COUNTIF(Invoices!AM:AN,A1617)&lt;&gt;0,IF(COUNTIF(Invoices!AM:AN,A1617)&lt;&gt;0,SUMIF(Invoices!AM:AN,A1617,Invoices!AN:AN)/COUNTIF(Invoices!AM:AN,A1617),0),"Not Available")))))))))))))))</f>
        <v>0.99</v>
      </c>
    </row>
    <row r="1618" spans="1:5" ht="13" x14ac:dyDescent="0.15">
      <c r="A1618" s="6" t="s">
        <v>2935</v>
      </c>
      <c r="C1618" s="6" t="s">
        <v>2030</v>
      </c>
      <c r="D1618" s="6" t="s">
        <v>959</v>
      </c>
      <c r="E1618">
        <f ca="1">IF(COUNTIF(Invoices!K:L,A1618)&lt;&gt;0,IF(COUNTIF(Invoices!K:L,A1618)&lt;&gt;0,SUMIF(Invoices!K:L,A1618,Invoices!L:L)/COUNTIF(Invoices!K:L,A1618),0),IF(COUNTIF(Invoices!M:N,A1618)&lt;&gt;0,IF(COUNTIF(Invoices!M:N,A1618)&lt;&gt;0,SUMIF(Invoices!M:N,A1618,Invoices!N:N)/COUNTIF(Invoices!M:N,A1618),0),IF(COUNTIF(Invoices!O:P,A1618)&lt;&gt;0,IF(COUNTIF(Invoices!O:P,A1618)&lt;&gt;0,SUMIF(Invoices!O:P,A1618,Invoices!P:P)/COUNTIF(Invoices!O:P,A1618),0),IF(COUNTIF(Invoices!Q:R,A1618)&lt;&gt;0,IF(COUNTIF(Invoices!Q:R,A1618)&lt;&gt;0,SUMIF(Invoices!Q:R,A1618,Invoices!R:R)/COUNTIF(Invoices!Q:R,A1618),0),IF(COUNTIF(Invoices!S:T,A1618)&lt;&gt;0,IF(COUNTIF(Invoices!S:T,A1618)&lt;&gt;0,SUMIF(Invoices!S:T,A1618,Invoices!T:T)/COUNTIF(Invoices!S:T,A1618),0),IF(COUNTIF(Invoices!U:V,A1618)&lt;&gt;0,IF(COUNTIF(Invoices!U:V,A1618)&lt;&gt;0,SUMIF(Invoices!U:V,A1618,Invoices!V:V)/COUNTIF(Invoices!U:V,A1618),0),IF(COUNTIF(Invoices!W:X,A1618)&lt;&gt;0,IF(COUNTIF(Invoices!W:X,A1618)&lt;&gt;0,SUMIF(Invoices!W:X,A1618,Invoices!X:X)/COUNTIF(Invoices!W:X,A1618),0),IF(COUNTIF(Invoices!Y:Z,A1618)&lt;&gt;0,IF(COUNTIF(Invoices!Y:Z,A1618)&lt;&gt;0,SUMIF(Invoices!Y:Z,A1618,Invoices!Z:Z)/COUNTIF(Invoices!Y:Z,A1618),0),IF(COUNTIF(Invoices!AA:AB,A1618)&lt;&gt;0,IF(COUNTIF(Invoices!AA:AB,A1618)&lt;&gt;0,SUMIF(Invoices!AA:AB,A1618,Invoices!AB:AB)/COUNTIF(Invoices!AA:AB,A1618),0),IF(COUNTIF(Invoices!AC:AD,A1618)&lt;&gt;0,IF(COUNTIF(Invoices!AC:AD,A1618)&lt;&gt;0,SUMIF(Invoices!AC:AD,A1618,Invoices!AD:AD)/COUNTIF(Invoices!AC:AD,A1618),0),IF(COUNTIF(Invoices!AE:AF,A1618)&lt;&gt;0,IF(COUNTIF(Invoices!AE:AF,A1618)&lt;&gt;0,SUMIF(Invoices!AE:AF,A1618,Invoices!AF:AF)/COUNTIF(Invoices!AE:AF,A1618),0),IF(COUNTIF(Invoices!AG:AH,A1618)&lt;&gt;0,IF(COUNTIF(Invoices!AG:AH,A1618)&lt;&gt;0,SUMIF(Invoices!AG:AH,A1618,Invoices!AH:AH)/COUNTIF(Invoices!AG:AH,A1618),0),IF(COUNTIF(Invoices!AI:AJ,A1618)&lt;&gt;0,IF(COUNTIF(Invoices!AI:AJ,A1618)&lt;&gt;0,SUMIF(Invoices!AI:AJ,A1618,Invoices!AJ:AJ)/COUNTIF(Invoices!AI:AJ,A1618),0),IF(COUNTIF(Invoices!AK:AL,A1618)&lt;&gt;0,IF(COUNTIF(Invoices!AK:AL,A1618)&lt;&gt;0,SUMIF(Invoices!AK:AL,A1618,Invoices!AL:AL)/COUNTIF(Invoices!AK:AL,A1618),0),IF(COUNTIF(Invoices!AM:AN,A1618)&lt;&gt;0,IF(COUNTIF(Invoices!AM:AN,A1618)&lt;&gt;0,SUMIF(Invoices!AM:AN,A1618,Invoices!AN:AN)/COUNTIF(Invoices!AM:AN,A1618),0),"Not Available")))))))))))))))</f>
        <v>0.99</v>
      </c>
    </row>
    <row r="1619" spans="1:5" ht="13" x14ac:dyDescent="0.15">
      <c r="A1619" s="6" t="s">
        <v>2936</v>
      </c>
      <c r="C1619" s="6" t="s">
        <v>804</v>
      </c>
      <c r="D1619" s="6" t="s">
        <v>677</v>
      </c>
      <c r="E1619">
        <f ca="1">IF(COUNTIF(Invoices!K:L,A1619)&lt;&gt;0,IF(COUNTIF(Invoices!K:L,A1619)&lt;&gt;0,SUMIF(Invoices!K:L,A1619,Invoices!L:L)/COUNTIF(Invoices!K:L,A1619),0),IF(COUNTIF(Invoices!M:N,A1619)&lt;&gt;0,IF(COUNTIF(Invoices!M:N,A1619)&lt;&gt;0,SUMIF(Invoices!M:N,A1619,Invoices!N:N)/COUNTIF(Invoices!M:N,A1619),0),IF(COUNTIF(Invoices!O:P,A1619)&lt;&gt;0,IF(COUNTIF(Invoices!O:P,A1619)&lt;&gt;0,SUMIF(Invoices!O:P,A1619,Invoices!P:P)/COUNTIF(Invoices!O:P,A1619),0),IF(COUNTIF(Invoices!Q:R,A1619)&lt;&gt;0,IF(COUNTIF(Invoices!Q:R,A1619)&lt;&gt;0,SUMIF(Invoices!Q:R,A1619,Invoices!R:R)/COUNTIF(Invoices!Q:R,A1619),0),IF(COUNTIF(Invoices!S:T,A1619)&lt;&gt;0,IF(COUNTIF(Invoices!S:T,A1619)&lt;&gt;0,SUMIF(Invoices!S:T,A1619,Invoices!T:T)/COUNTIF(Invoices!S:T,A1619),0),IF(COUNTIF(Invoices!U:V,A1619)&lt;&gt;0,IF(COUNTIF(Invoices!U:V,A1619)&lt;&gt;0,SUMIF(Invoices!U:V,A1619,Invoices!V:V)/COUNTIF(Invoices!U:V,A1619),0),IF(COUNTIF(Invoices!W:X,A1619)&lt;&gt;0,IF(COUNTIF(Invoices!W:X,A1619)&lt;&gt;0,SUMIF(Invoices!W:X,A1619,Invoices!X:X)/COUNTIF(Invoices!W:X,A1619),0),IF(COUNTIF(Invoices!Y:Z,A1619)&lt;&gt;0,IF(COUNTIF(Invoices!Y:Z,A1619)&lt;&gt;0,SUMIF(Invoices!Y:Z,A1619,Invoices!Z:Z)/COUNTIF(Invoices!Y:Z,A1619),0),IF(COUNTIF(Invoices!AA:AB,A1619)&lt;&gt;0,IF(COUNTIF(Invoices!AA:AB,A1619)&lt;&gt;0,SUMIF(Invoices!AA:AB,A1619,Invoices!AB:AB)/COUNTIF(Invoices!AA:AB,A1619),0),IF(COUNTIF(Invoices!AC:AD,A1619)&lt;&gt;0,IF(COUNTIF(Invoices!AC:AD,A1619)&lt;&gt;0,SUMIF(Invoices!AC:AD,A1619,Invoices!AD:AD)/COUNTIF(Invoices!AC:AD,A1619),0),IF(COUNTIF(Invoices!AE:AF,A1619)&lt;&gt;0,IF(COUNTIF(Invoices!AE:AF,A1619)&lt;&gt;0,SUMIF(Invoices!AE:AF,A1619,Invoices!AF:AF)/COUNTIF(Invoices!AE:AF,A1619),0),IF(COUNTIF(Invoices!AG:AH,A1619)&lt;&gt;0,IF(COUNTIF(Invoices!AG:AH,A1619)&lt;&gt;0,SUMIF(Invoices!AG:AH,A1619,Invoices!AH:AH)/COUNTIF(Invoices!AG:AH,A1619),0),IF(COUNTIF(Invoices!AI:AJ,A1619)&lt;&gt;0,IF(COUNTIF(Invoices!AI:AJ,A1619)&lt;&gt;0,SUMIF(Invoices!AI:AJ,A1619,Invoices!AJ:AJ)/COUNTIF(Invoices!AI:AJ,A1619),0),IF(COUNTIF(Invoices!AK:AL,A1619)&lt;&gt;0,IF(COUNTIF(Invoices!AK:AL,A1619)&lt;&gt;0,SUMIF(Invoices!AK:AL,A1619,Invoices!AL:AL)/COUNTIF(Invoices!AK:AL,A1619),0),IF(COUNTIF(Invoices!AM:AN,A1619)&lt;&gt;0,IF(COUNTIF(Invoices!AM:AN,A1619)&lt;&gt;0,SUMIF(Invoices!AM:AN,A1619,Invoices!AN:AN)/COUNTIF(Invoices!AM:AN,A1619),0),"Not Available")))))))))))))))</f>
        <v>0.99</v>
      </c>
    </row>
    <row r="1620" spans="1:5" ht="13" x14ac:dyDescent="0.15">
      <c r="A1620" s="6" t="s">
        <v>2937</v>
      </c>
      <c r="B1620" s="6" t="s">
        <v>1639</v>
      </c>
      <c r="C1620" s="6" t="s">
        <v>1640</v>
      </c>
      <c r="D1620" s="6" t="s">
        <v>1641</v>
      </c>
      <c r="E1620">
        <f ca="1">IF(COUNTIF(Invoices!K:L,A1620)&lt;&gt;0,IF(COUNTIF(Invoices!K:L,A1620)&lt;&gt;0,SUMIF(Invoices!K:L,A1620,Invoices!L:L)/COUNTIF(Invoices!K:L,A1620),0),IF(COUNTIF(Invoices!M:N,A1620)&lt;&gt;0,IF(COUNTIF(Invoices!M:N,A1620)&lt;&gt;0,SUMIF(Invoices!M:N,A1620,Invoices!N:N)/COUNTIF(Invoices!M:N,A1620),0),IF(COUNTIF(Invoices!O:P,A1620)&lt;&gt;0,IF(COUNTIF(Invoices!O:P,A1620)&lt;&gt;0,SUMIF(Invoices!O:P,A1620,Invoices!P:P)/COUNTIF(Invoices!O:P,A1620),0),IF(COUNTIF(Invoices!Q:R,A1620)&lt;&gt;0,IF(COUNTIF(Invoices!Q:R,A1620)&lt;&gt;0,SUMIF(Invoices!Q:R,A1620,Invoices!R:R)/COUNTIF(Invoices!Q:R,A1620),0),IF(COUNTIF(Invoices!S:T,A1620)&lt;&gt;0,IF(COUNTIF(Invoices!S:T,A1620)&lt;&gt;0,SUMIF(Invoices!S:T,A1620,Invoices!T:T)/COUNTIF(Invoices!S:T,A1620),0),IF(COUNTIF(Invoices!U:V,A1620)&lt;&gt;0,IF(COUNTIF(Invoices!U:V,A1620)&lt;&gt;0,SUMIF(Invoices!U:V,A1620,Invoices!V:V)/COUNTIF(Invoices!U:V,A1620),0),IF(COUNTIF(Invoices!W:X,A1620)&lt;&gt;0,IF(COUNTIF(Invoices!W:X,A1620)&lt;&gt;0,SUMIF(Invoices!W:X,A1620,Invoices!X:X)/COUNTIF(Invoices!W:X,A1620),0),IF(COUNTIF(Invoices!Y:Z,A1620)&lt;&gt;0,IF(COUNTIF(Invoices!Y:Z,A1620)&lt;&gt;0,SUMIF(Invoices!Y:Z,A1620,Invoices!Z:Z)/COUNTIF(Invoices!Y:Z,A1620),0),IF(COUNTIF(Invoices!AA:AB,A1620)&lt;&gt;0,IF(COUNTIF(Invoices!AA:AB,A1620)&lt;&gt;0,SUMIF(Invoices!AA:AB,A1620,Invoices!AB:AB)/COUNTIF(Invoices!AA:AB,A1620),0),IF(COUNTIF(Invoices!AC:AD,A1620)&lt;&gt;0,IF(COUNTIF(Invoices!AC:AD,A1620)&lt;&gt;0,SUMIF(Invoices!AC:AD,A1620,Invoices!AD:AD)/COUNTIF(Invoices!AC:AD,A1620),0),IF(COUNTIF(Invoices!AE:AF,A1620)&lt;&gt;0,IF(COUNTIF(Invoices!AE:AF,A1620)&lt;&gt;0,SUMIF(Invoices!AE:AF,A1620,Invoices!AF:AF)/COUNTIF(Invoices!AE:AF,A1620),0),IF(COUNTIF(Invoices!AG:AH,A1620)&lt;&gt;0,IF(COUNTIF(Invoices!AG:AH,A1620)&lt;&gt;0,SUMIF(Invoices!AG:AH,A1620,Invoices!AH:AH)/COUNTIF(Invoices!AG:AH,A1620),0),IF(COUNTIF(Invoices!AI:AJ,A1620)&lt;&gt;0,IF(COUNTIF(Invoices!AI:AJ,A1620)&lt;&gt;0,SUMIF(Invoices!AI:AJ,A1620,Invoices!AJ:AJ)/COUNTIF(Invoices!AI:AJ,A1620),0),IF(COUNTIF(Invoices!AK:AL,A1620)&lt;&gt;0,IF(COUNTIF(Invoices!AK:AL,A1620)&lt;&gt;0,SUMIF(Invoices!AK:AL,A1620,Invoices!AL:AL)/COUNTIF(Invoices!AK:AL,A1620),0),IF(COUNTIF(Invoices!AM:AN,A1620)&lt;&gt;0,IF(COUNTIF(Invoices!AM:AN,A1620)&lt;&gt;0,SUMIF(Invoices!AM:AN,A1620,Invoices!AN:AN)/COUNTIF(Invoices!AM:AN,A1620),0),"Not Available")))))))))))))))</f>
        <v>0.99</v>
      </c>
    </row>
    <row r="1621" spans="1:5" ht="13" x14ac:dyDescent="0.15">
      <c r="A1621" s="6" t="s">
        <v>2938</v>
      </c>
      <c r="C1621" s="6" t="s">
        <v>1025</v>
      </c>
      <c r="D1621" s="6" t="s">
        <v>863</v>
      </c>
      <c r="E1621" t="str">
        <f>IF(COUNTIF(Invoices!K:L,A1621)&lt;&gt;0,IF(COUNTIF(Invoices!K:L,A1621)&lt;&gt;0,SUMIF(Invoices!K:L,A1621,Invoices!L:L)/COUNTIF(Invoices!K:L,A1621),0),IF(COUNTIF(Invoices!M:N,A1621)&lt;&gt;0,IF(COUNTIF(Invoices!M:N,A1621)&lt;&gt;0,SUMIF(Invoices!M:N,A1621,Invoices!N:N)/COUNTIF(Invoices!M:N,A1621),0),IF(COUNTIF(Invoices!O:P,A1621)&lt;&gt;0,IF(COUNTIF(Invoices!O:P,A1621)&lt;&gt;0,SUMIF(Invoices!O:P,A1621,Invoices!P:P)/COUNTIF(Invoices!O:P,A1621),0),IF(COUNTIF(Invoices!Q:R,A1621)&lt;&gt;0,IF(COUNTIF(Invoices!Q:R,A1621)&lt;&gt;0,SUMIF(Invoices!Q:R,A1621,Invoices!R:R)/COUNTIF(Invoices!Q:R,A1621),0),IF(COUNTIF(Invoices!S:T,A1621)&lt;&gt;0,IF(COUNTIF(Invoices!S:T,A1621)&lt;&gt;0,SUMIF(Invoices!S:T,A1621,Invoices!T:T)/COUNTIF(Invoices!S:T,A1621),0),IF(COUNTIF(Invoices!U:V,A1621)&lt;&gt;0,IF(COUNTIF(Invoices!U:V,A1621)&lt;&gt;0,SUMIF(Invoices!U:V,A1621,Invoices!V:V)/COUNTIF(Invoices!U:V,A1621),0),IF(COUNTIF(Invoices!W:X,A1621)&lt;&gt;0,IF(COUNTIF(Invoices!W:X,A1621)&lt;&gt;0,SUMIF(Invoices!W:X,A1621,Invoices!X:X)/COUNTIF(Invoices!W:X,A1621),0),IF(COUNTIF(Invoices!Y:Z,A1621)&lt;&gt;0,IF(COUNTIF(Invoices!Y:Z,A1621)&lt;&gt;0,SUMIF(Invoices!Y:Z,A1621,Invoices!Z:Z)/COUNTIF(Invoices!Y:Z,A1621),0),IF(COUNTIF(Invoices!AA:AB,A1621)&lt;&gt;0,IF(COUNTIF(Invoices!AA:AB,A1621)&lt;&gt;0,SUMIF(Invoices!AA:AB,A1621,Invoices!AB:AB)/COUNTIF(Invoices!AA:AB,A1621),0),IF(COUNTIF(Invoices!AC:AD,A1621)&lt;&gt;0,IF(COUNTIF(Invoices!AC:AD,A1621)&lt;&gt;0,SUMIF(Invoices!AC:AD,A1621,Invoices!AD:AD)/COUNTIF(Invoices!AC:AD,A1621),0),IF(COUNTIF(Invoices!AE:AF,A1621)&lt;&gt;0,IF(COUNTIF(Invoices!AE:AF,A1621)&lt;&gt;0,SUMIF(Invoices!AE:AF,A1621,Invoices!AF:AF)/COUNTIF(Invoices!AE:AF,A1621),0),IF(COUNTIF(Invoices!AG:AH,A1621)&lt;&gt;0,IF(COUNTIF(Invoices!AG:AH,A1621)&lt;&gt;0,SUMIF(Invoices!AG:AH,A1621,Invoices!AH:AH)/COUNTIF(Invoices!AG:AH,A1621),0),IF(COUNTIF(Invoices!AI:AJ,A1621)&lt;&gt;0,IF(COUNTIF(Invoices!AI:AJ,A1621)&lt;&gt;0,SUMIF(Invoices!AI:AJ,A1621,Invoices!AJ:AJ)/COUNTIF(Invoices!AI:AJ,A1621),0),IF(COUNTIF(Invoices!AK:AL,A1621)&lt;&gt;0,IF(COUNTIF(Invoices!AK:AL,A1621)&lt;&gt;0,SUMIF(Invoices!AK:AL,A1621,Invoices!AL:AL)/COUNTIF(Invoices!AK:AL,A1621),0),IF(COUNTIF(Invoices!AM:AN,A1621)&lt;&gt;0,IF(COUNTIF(Invoices!AM:AN,A1621)&lt;&gt;0,SUMIF(Invoices!AM:AN,A1621,Invoices!AN:AN)/COUNTIF(Invoices!AM:AN,A1621),0),"Not Available")))))))))))))))</f>
        <v>Not Available</v>
      </c>
    </row>
    <row r="1622" spans="1:5" ht="13" x14ac:dyDescent="0.15">
      <c r="A1622" s="6" t="s">
        <v>2939</v>
      </c>
      <c r="B1622" s="6" t="s">
        <v>2940</v>
      </c>
      <c r="C1622" s="6" t="s">
        <v>717</v>
      </c>
      <c r="D1622" s="6" t="s">
        <v>716</v>
      </c>
      <c r="E1622">
        <f ca="1">IF(COUNTIF(Invoices!K:L,A1622)&lt;&gt;0,IF(COUNTIF(Invoices!K:L,A1622)&lt;&gt;0,SUMIF(Invoices!K:L,A1622,Invoices!L:L)/COUNTIF(Invoices!K:L,A1622),0),IF(COUNTIF(Invoices!M:N,A1622)&lt;&gt;0,IF(COUNTIF(Invoices!M:N,A1622)&lt;&gt;0,SUMIF(Invoices!M:N,A1622,Invoices!N:N)/COUNTIF(Invoices!M:N,A1622),0),IF(COUNTIF(Invoices!O:P,A1622)&lt;&gt;0,IF(COUNTIF(Invoices!O:P,A1622)&lt;&gt;0,SUMIF(Invoices!O:P,A1622,Invoices!P:P)/COUNTIF(Invoices!O:P,A1622),0),IF(COUNTIF(Invoices!Q:R,A1622)&lt;&gt;0,IF(COUNTIF(Invoices!Q:R,A1622)&lt;&gt;0,SUMIF(Invoices!Q:R,A1622,Invoices!R:R)/COUNTIF(Invoices!Q:R,A1622),0),IF(COUNTIF(Invoices!S:T,A1622)&lt;&gt;0,IF(COUNTIF(Invoices!S:T,A1622)&lt;&gt;0,SUMIF(Invoices!S:T,A1622,Invoices!T:T)/COUNTIF(Invoices!S:T,A1622),0),IF(COUNTIF(Invoices!U:V,A1622)&lt;&gt;0,IF(COUNTIF(Invoices!U:V,A1622)&lt;&gt;0,SUMIF(Invoices!U:V,A1622,Invoices!V:V)/COUNTIF(Invoices!U:V,A1622),0),IF(COUNTIF(Invoices!W:X,A1622)&lt;&gt;0,IF(COUNTIF(Invoices!W:X,A1622)&lt;&gt;0,SUMIF(Invoices!W:X,A1622,Invoices!X:X)/COUNTIF(Invoices!W:X,A1622),0),IF(COUNTIF(Invoices!Y:Z,A1622)&lt;&gt;0,IF(COUNTIF(Invoices!Y:Z,A1622)&lt;&gt;0,SUMIF(Invoices!Y:Z,A1622,Invoices!Z:Z)/COUNTIF(Invoices!Y:Z,A1622),0),IF(COUNTIF(Invoices!AA:AB,A1622)&lt;&gt;0,IF(COUNTIF(Invoices!AA:AB,A1622)&lt;&gt;0,SUMIF(Invoices!AA:AB,A1622,Invoices!AB:AB)/COUNTIF(Invoices!AA:AB,A1622),0),IF(COUNTIF(Invoices!AC:AD,A1622)&lt;&gt;0,IF(COUNTIF(Invoices!AC:AD,A1622)&lt;&gt;0,SUMIF(Invoices!AC:AD,A1622,Invoices!AD:AD)/COUNTIF(Invoices!AC:AD,A1622),0),IF(COUNTIF(Invoices!AE:AF,A1622)&lt;&gt;0,IF(COUNTIF(Invoices!AE:AF,A1622)&lt;&gt;0,SUMIF(Invoices!AE:AF,A1622,Invoices!AF:AF)/COUNTIF(Invoices!AE:AF,A1622),0),IF(COUNTIF(Invoices!AG:AH,A1622)&lt;&gt;0,IF(COUNTIF(Invoices!AG:AH,A1622)&lt;&gt;0,SUMIF(Invoices!AG:AH,A1622,Invoices!AH:AH)/COUNTIF(Invoices!AG:AH,A1622),0),IF(COUNTIF(Invoices!AI:AJ,A1622)&lt;&gt;0,IF(COUNTIF(Invoices!AI:AJ,A1622)&lt;&gt;0,SUMIF(Invoices!AI:AJ,A1622,Invoices!AJ:AJ)/COUNTIF(Invoices!AI:AJ,A1622),0),IF(COUNTIF(Invoices!AK:AL,A1622)&lt;&gt;0,IF(COUNTIF(Invoices!AK:AL,A1622)&lt;&gt;0,SUMIF(Invoices!AK:AL,A1622,Invoices!AL:AL)/COUNTIF(Invoices!AK:AL,A1622),0),IF(COUNTIF(Invoices!AM:AN,A1622)&lt;&gt;0,IF(COUNTIF(Invoices!AM:AN,A1622)&lt;&gt;0,SUMIF(Invoices!AM:AN,A1622,Invoices!AN:AN)/COUNTIF(Invoices!AM:AN,A1622),0),"Not Available")))))))))))))))</f>
        <v>0.99</v>
      </c>
    </row>
    <row r="1623" spans="1:5" ht="13" x14ac:dyDescent="0.15">
      <c r="A1623" s="6" t="s">
        <v>2939</v>
      </c>
      <c r="C1623" s="6" t="s">
        <v>709</v>
      </c>
      <c r="D1623" s="6" t="s">
        <v>710</v>
      </c>
      <c r="E1623">
        <f ca="1">IF(COUNTIF(Invoices!K:L,A1623)&lt;&gt;0,IF(COUNTIF(Invoices!K:L,A1623)&lt;&gt;0,SUMIF(Invoices!K:L,A1623,Invoices!L:L)/COUNTIF(Invoices!K:L,A1623),0),IF(COUNTIF(Invoices!M:N,A1623)&lt;&gt;0,IF(COUNTIF(Invoices!M:N,A1623)&lt;&gt;0,SUMIF(Invoices!M:N,A1623,Invoices!N:N)/COUNTIF(Invoices!M:N,A1623),0),IF(COUNTIF(Invoices!O:P,A1623)&lt;&gt;0,IF(COUNTIF(Invoices!O:P,A1623)&lt;&gt;0,SUMIF(Invoices!O:P,A1623,Invoices!P:P)/COUNTIF(Invoices!O:P,A1623),0),IF(COUNTIF(Invoices!Q:R,A1623)&lt;&gt;0,IF(COUNTIF(Invoices!Q:R,A1623)&lt;&gt;0,SUMIF(Invoices!Q:R,A1623,Invoices!R:R)/COUNTIF(Invoices!Q:R,A1623),0),IF(COUNTIF(Invoices!S:T,A1623)&lt;&gt;0,IF(COUNTIF(Invoices!S:T,A1623)&lt;&gt;0,SUMIF(Invoices!S:T,A1623,Invoices!T:T)/COUNTIF(Invoices!S:T,A1623),0),IF(COUNTIF(Invoices!U:V,A1623)&lt;&gt;0,IF(COUNTIF(Invoices!U:V,A1623)&lt;&gt;0,SUMIF(Invoices!U:V,A1623,Invoices!V:V)/COUNTIF(Invoices!U:V,A1623),0),IF(COUNTIF(Invoices!W:X,A1623)&lt;&gt;0,IF(COUNTIF(Invoices!W:X,A1623)&lt;&gt;0,SUMIF(Invoices!W:X,A1623,Invoices!X:X)/COUNTIF(Invoices!W:X,A1623),0),IF(COUNTIF(Invoices!Y:Z,A1623)&lt;&gt;0,IF(COUNTIF(Invoices!Y:Z,A1623)&lt;&gt;0,SUMIF(Invoices!Y:Z,A1623,Invoices!Z:Z)/COUNTIF(Invoices!Y:Z,A1623),0),IF(COUNTIF(Invoices!AA:AB,A1623)&lt;&gt;0,IF(COUNTIF(Invoices!AA:AB,A1623)&lt;&gt;0,SUMIF(Invoices!AA:AB,A1623,Invoices!AB:AB)/COUNTIF(Invoices!AA:AB,A1623),0),IF(COUNTIF(Invoices!AC:AD,A1623)&lt;&gt;0,IF(COUNTIF(Invoices!AC:AD,A1623)&lt;&gt;0,SUMIF(Invoices!AC:AD,A1623,Invoices!AD:AD)/COUNTIF(Invoices!AC:AD,A1623),0),IF(COUNTIF(Invoices!AE:AF,A1623)&lt;&gt;0,IF(COUNTIF(Invoices!AE:AF,A1623)&lt;&gt;0,SUMIF(Invoices!AE:AF,A1623,Invoices!AF:AF)/COUNTIF(Invoices!AE:AF,A1623),0),IF(COUNTIF(Invoices!AG:AH,A1623)&lt;&gt;0,IF(COUNTIF(Invoices!AG:AH,A1623)&lt;&gt;0,SUMIF(Invoices!AG:AH,A1623,Invoices!AH:AH)/COUNTIF(Invoices!AG:AH,A1623),0),IF(COUNTIF(Invoices!AI:AJ,A1623)&lt;&gt;0,IF(COUNTIF(Invoices!AI:AJ,A1623)&lt;&gt;0,SUMIF(Invoices!AI:AJ,A1623,Invoices!AJ:AJ)/COUNTIF(Invoices!AI:AJ,A1623),0),IF(COUNTIF(Invoices!AK:AL,A1623)&lt;&gt;0,IF(COUNTIF(Invoices!AK:AL,A1623)&lt;&gt;0,SUMIF(Invoices!AK:AL,A1623,Invoices!AL:AL)/COUNTIF(Invoices!AK:AL,A1623),0),IF(COUNTIF(Invoices!AM:AN,A1623)&lt;&gt;0,IF(COUNTIF(Invoices!AM:AN,A1623)&lt;&gt;0,SUMIF(Invoices!AM:AN,A1623,Invoices!AN:AN)/COUNTIF(Invoices!AM:AN,A1623),0),"Not Available")))))))))))))))</f>
        <v>0.99</v>
      </c>
    </row>
    <row r="1624" spans="1:5" ht="13" x14ac:dyDescent="0.15">
      <c r="A1624" s="6" t="s">
        <v>2941</v>
      </c>
      <c r="B1624" s="6" t="s">
        <v>795</v>
      </c>
      <c r="C1624" s="6" t="s">
        <v>796</v>
      </c>
      <c r="D1624" s="6" t="s">
        <v>797</v>
      </c>
      <c r="E1624">
        <f ca="1">IF(COUNTIF(Invoices!K:L,A1624)&lt;&gt;0,IF(COUNTIF(Invoices!K:L,A1624)&lt;&gt;0,SUMIF(Invoices!K:L,A1624,Invoices!L:L)/COUNTIF(Invoices!K:L,A1624),0),IF(COUNTIF(Invoices!M:N,A1624)&lt;&gt;0,IF(COUNTIF(Invoices!M:N,A1624)&lt;&gt;0,SUMIF(Invoices!M:N,A1624,Invoices!N:N)/COUNTIF(Invoices!M:N,A1624),0),IF(COUNTIF(Invoices!O:P,A1624)&lt;&gt;0,IF(COUNTIF(Invoices!O:P,A1624)&lt;&gt;0,SUMIF(Invoices!O:P,A1624,Invoices!P:P)/COUNTIF(Invoices!O:P,A1624),0),IF(COUNTIF(Invoices!Q:R,A1624)&lt;&gt;0,IF(COUNTIF(Invoices!Q:R,A1624)&lt;&gt;0,SUMIF(Invoices!Q:R,A1624,Invoices!R:R)/COUNTIF(Invoices!Q:R,A1624),0),IF(COUNTIF(Invoices!S:T,A1624)&lt;&gt;0,IF(COUNTIF(Invoices!S:T,A1624)&lt;&gt;0,SUMIF(Invoices!S:T,A1624,Invoices!T:T)/COUNTIF(Invoices!S:T,A1624),0),IF(COUNTIF(Invoices!U:V,A1624)&lt;&gt;0,IF(COUNTIF(Invoices!U:V,A1624)&lt;&gt;0,SUMIF(Invoices!U:V,A1624,Invoices!V:V)/COUNTIF(Invoices!U:V,A1624),0),IF(COUNTIF(Invoices!W:X,A1624)&lt;&gt;0,IF(COUNTIF(Invoices!W:X,A1624)&lt;&gt;0,SUMIF(Invoices!W:X,A1624,Invoices!X:X)/COUNTIF(Invoices!W:X,A1624),0),IF(COUNTIF(Invoices!Y:Z,A1624)&lt;&gt;0,IF(COUNTIF(Invoices!Y:Z,A1624)&lt;&gt;0,SUMIF(Invoices!Y:Z,A1624,Invoices!Z:Z)/COUNTIF(Invoices!Y:Z,A1624),0),IF(COUNTIF(Invoices!AA:AB,A1624)&lt;&gt;0,IF(COUNTIF(Invoices!AA:AB,A1624)&lt;&gt;0,SUMIF(Invoices!AA:AB,A1624,Invoices!AB:AB)/COUNTIF(Invoices!AA:AB,A1624),0),IF(COUNTIF(Invoices!AC:AD,A1624)&lt;&gt;0,IF(COUNTIF(Invoices!AC:AD,A1624)&lt;&gt;0,SUMIF(Invoices!AC:AD,A1624,Invoices!AD:AD)/COUNTIF(Invoices!AC:AD,A1624),0),IF(COUNTIF(Invoices!AE:AF,A1624)&lt;&gt;0,IF(COUNTIF(Invoices!AE:AF,A1624)&lt;&gt;0,SUMIF(Invoices!AE:AF,A1624,Invoices!AF:AF)/COUNTIF(Invoices!AE:AF,A1624),0),IF(COUNTIF(Invoices!AG:AH,A1624)&lt;&gt;0,IF(COUNTIF(Invoices!AG:AH,A1624)&lt;&gt;0,SUMIF(Invoices!AG:AH,A1624,Invoices!AH:AH)/COUNTIF(Invoices!AG:AH,A1624),0),IF(COUNTIF(Invoices!AI:AJ,A1624)&lt;&gt;0,IF(COUNTIF(Invoices!AI:AJ,A1624)&lt;&gt;0,SUMIF(Invoices!AI:AJ,A1624,Invoices!AJ:AJ)/COUNTIF(Invoices!AI:AJ,A1624),0),IF(COUNTIF(Invoices!AK:AL,A1624)&lt;&gt;0,IF(COUNTIF(Invoices!AK:AL,A1624)&lt;&gt;0,SUMIF(Invoices!AK:AL,A1624,Invoices!AL:AL)/COUNTIF(Invoices!AK:AL,A1624),0),IF(COUNTIF(Invoices!AM:AN,A1624)&lt;&gt;0,IF(COUNTIF(Invoices!AM:AN,A1624)&lt;&gt;0,SUMIF(Invoices!AM:AN,A1624,Invoices!AN:AN)/COUNTIF(Invoices!AM:AN,A1624),0),"Not Available")))))))))))))))</f>
        <v>0.99</v>
      </c>
    </row>
    <row r="1625" spans="1:5" ht="13" x14ac:dyDescent="0.15">
      <c r="A1625" s="6" t="s">
        <v>2942</v>
      </c>
      <c r="B1625" s="6" t="s">
        <v>1223</v>
      </c>
      <c r="C1625" s="6" t="s">
        <v>977</v>
      </c>
      <c r="D1625" s="6" t="s">
        <v>976</v>
      </c>
      <c r="E1625" t="str">
        <f>IF(COUNTIF(Invoices!K:L,A1625)&lt;&gt;0,IF(COUNTIF(Invoices!K:L,A1625)&lt;&gt;0,SUMIF(Invoices!K:L,A1625,Invoices!L:L)/COUNTIF(Invoices!K:L,A1625),0),IF(COUNTIF(Invoices!M:N,A1625)&lt;&gt;0,IF(COUNTIF(Invoices!M:N,A1625)&lt;&gt;0,SUMIF(Invoices!M:N,A1625,Invoices!N:N)/COUNTIF(Invoices!M:N,A1625),0),IF(COUNTIF(Invoices!O:P,A1625)&lt;&gt;0,IF(COUNTIF(Invoices!O:P,A1625)&lt;&gt;0,SUMIF(Invoices!O:P,A1625,Invoices!P:P)/COUNTIF(Invoices!O:P,A1625),0),IF(COUNTIF(Invoices!Q:R,A1625)&lt;&gt;0,IF(COUNTIF(Invoices!Q:R,A1625)&lt;&gt;0,SUMIF(Invoices!Q:R,A1625,Invoices!R:R)/COUNTIF(Invoices!Q:R,A1625),0),IF(COUNTIF(Invoices!S:T,A1625)&lt;&gt;0,IF(COUNTIF(Invoices!S:T,A1625)&lt;&gt;0,SUMIF(Invoices!S:T,A1625,Invoices!T:T)/COUNTIF(Invoices!S:T,A1625),0),IF(COUNTIF(Invoices!U:V,A1625)&lt;&gt;0,IF(COUNTIF(Invoices!U:V,A1625)&lt;&gt;0,SUMIF(Invoices!U:V,A1625,Invoices!V:V)/COUNTIF(Invoices!U:V,A1625),0),IF(COUNTIF(Invoices!W:X,A1625)&lt;&gt;0,IF(COUNTIF(Invoices!W:X,A1625)&lt;&gt;0,SUMIF(Invoices!W:X,A1625,Invoices!X:X)/COUNTIF(Invoices!W:X,A1625),0),IF(COUNTIF(Invoices!Y:Z,A1625)&lt;&gt;0,IF(COUNTIF(Invoices!Y:Z,A1625)&lt;&gt;0,SUMIF(Invoices!Y:Z,A1625,Invoices!Z:Z)/COUNTIF(Invoices!Y:Z,A1625),0),IF(COUNTIF(Invoices!AA:AB,A1625)&lt;&gt;0,IF(COUNTIF(Invoices!AA:AB,A1625)&lt;&gt;0,SUMIF(Invoices!AA:AB,A1625,Invoices!AB:AB)/COUNTIF(Invoices!AA:AB,A1625),0),IF(COUNTIF(Invoices!AC:AD,A1625)&lt;&gt;0,IF(COUNTIF(Invoices!AC:AD,A1625)&lt;&gt;0,SUMIF(Invoices!AC:AD,A1625,Invoices!AD:AD)/COUNTIF(Invoices!AC:AD,A1625),0),IF(COUNTIF(Invoices!AE:AF,A1625)&lt;&gt;0,IF(COUNTIF(Invoices!AE:AF,A1625)&lt;&gt;0,SUMIF(Invoices!AE:AF,A1625,Invoices!AF:AF)/COUNTIF(Invoices!AE:AF,A1625),0),IF(COUNTIF(Invoices!AG:AH,A1625)&lt;&gt;0,IF(COUNTIF(Invoices!AG:AH,A1625)&lt;&gt;0,SUMIF(Invoices!AG:AH,A1625,Invoices!AH:AH)/COUNTIF(Invoices!AG:AH,A1625),0),IF(COUNTIF(Invoices!AI:AJ,A1625)&lt;&gt;0,IF(COUNTIF(Invoices!AI:AJ,A1625)&lt;&gt;0,SUMIF(Invoices!AI:AJ,A1625,Invoices!AJ:AJ)/COUNTIF(Invoices!AI:AJ,A1625),0),IF(COUNTIF(Invoices!AK:AL,A1625)&lt;&gt;0,IF(COUNTIF(Invoices!AK:AL,A1625)&lt;&gt;0,SUMIF(Invoices!AK:AL,A1625,Invoices!AL:AL)/COUNTIF(Invoices!AK:AL,A1625),0),IF(COUNTIF(Invoices!AM:AN,A1625)&lt;&gt;0,IF(COUNTIF(Invoices!AM:AN,A1625)&lt;&gt;0,SUMIF(Invoices!AM:AN,A1625,Invoices!AN:AN)/COUNTIF(Invoices!AM:AN,A1625),0),"Not Available")))))))))))))))</f>
        <v>Not Available</v>
      </c>
    </row>
    <row r="1626" spans="1:5" ht="13" x14ac:dyDescent="0.15">
      <c r="A1626" s="6" t="s">
        <v>2942</v>
      </c>
      <c r="B1626" s="6" t="s">
        <v>1223</v>
      </c>
      <c r="C1626" s="6" t="s">
        <v>1440</v>
      </c>
      <c r="D1626" s="6" t="s">
        <v>976</v>
      </c>
      <c r="E1626" t="str">
        <f>IF(COUNTIF(Invoices!K:L,A1626)&lt;&gt;0,IF(COUNTIF(Invoices!K:L,A1626)&lt;&gt;0,SUMIF(Invoices!K:L,A1626,Invoices!L:L)/COUNTIF(Invoices!K:L,A1626),0),IF(COUNTIF(Invoices!M:N,A1626)&lt;&gt;0,IF(COUNTIF(Invoices!M:N,A1626)&lt;&gt;0,SUMIF(Invoices!M:N,A1626,Invoices!N:N)/COUNTIF(Invoices!M:N,A1626),0),IF(COUNTIF(Invoices!O:P,A1626)&lt;&gt;0,IF(COUNTIF(Invoices!O:P,A1626)&lt;&gt;0,SUMIF(Invoices!O:P,A1626,Invoices!P:P)/COUNTIF(Invoices!O:P,A1626),0),IF(COUNTIF(Invoices!Q:R,A1626)&lt;&gt;0,IF(COUNTIF(Invoices!Q:R,A1626)&lt;&gt;0,SUMIF(Invoices!Q:R,A1626,Invoices!R:R)/COUNTIF(Invoices!Q:R,A1626),0),IF(COUNTIF(Invoices!S:T,A1626)&lt;&gt;0,IF(COUNTIF(Invoices!S:T,A1626)&lt;&gt;0,SUMIF(Invoices!S:T,A1626,Invoices!T:T)/COUNTIF(Invoices!S:T,A1626),0),IF(COUNTIF(Invoices!U:V,A1626)&lt;&gt;0,IF(COUNTIF(Invoices!U:V,A1626)&lt;&gt;0,SUMIF(Invoices!U:V,A1626,Invoices!V:V)/COUNTIF(Invoices!U:V,A1626),0),IF(COUNTIF(Invoices!W:X,A1626)&lt;&gt;0,IF(COUNTIF(Invoices!W:X,A1626)&lt;&gt;0,SUMIF(Invoices!W:X,A1626,Invoices!X:X)/COUNTIF(Invoices!W:X,A1626),0),IF(COUNTIF(Invoices!Y:Z,A1626)&lt;&gt;0,IF(COUNTIF(Invoices!Y:Z,A1626)&lt;&gt;0,SUMIF(Invoices!Y:Z,A1626,Invoices!Z:Z)/COUNTIF(Invoices!Y:Z,A1626),0),IF(COUNTIF(Invoices!AA:AB,A1626)&lt;&gt;0,IF(COUNTIF(Invoices!AA:AB,A1626)&lt;&gt;0,SUMIF(Invoices!AA:AB,A1626,Invoices!AB:AB)/COUNTIF(Invoices!AA:AB,A1626),0),IF(COUNTIF(Invoices!AC:AD,A1626)&lt;&gt;0,IF(COUNTIF(Invoices!AC:AD,A1626)&lt;&gt;0,SUMIF(Invoices!AC:AD,A1626,Invoices!AD:AD)/COUNTIF(Invoices!AC:AD,A1626),0),IF(COUNTIF(Invoices!AE:AF,A1626)&lt;&gt;0,IF(COUNTIF(Invoices!AE:AF,A1626)&lt;&gt;0,SUMIF(Invoices!AE:AF,A1626,Invoices!AF:AF)/COUNTIF(Invoices!AE:AF,A1626),0),IF(COUNTIF(Invoices!AG:AH,A1626)&lt;&gt;0,IF(COUNTIF(Invoices!AG:AH,A1626)&lt;&gt;0,SUMIF(Invoices!AG:AH,A1626,Invoices!AH:AH)/COUNTIF(Invoices!AG:AH,A1626),0),IF(COUNTIF(Invoices!AI:AJ,A1626)&lt;&gt;0,IF(COUNTIF(Invoices!AI:AJ,A1626)&lt;&gt;0,SUMIF(Invoices!AI:AJ,A1626,Invoices!AJ:AJ)/COUNTIF(Invoices!AI:AJ,A1626),0),IF(COUNTIF(Invoices!AK:AL,A1626)&lt;&gt;0,IF(COUNTIF(Invoices!AK:AL,A1626)&lt;&gt;0,SUMIF(Invoices!AK:AL,A1626,Invoices!AL:AL)/COUNTIF(Invoices!AK:AL,A1626),0),IF(COUNTIF(Invoices!AM:AN,A1626)&lt;&gt;0,IF(COUNTIF(Invoices!AM:AN,A1626)&lt;&gt;0,SUMIF(Invoices!AM:AN,A1626,Invoices!AN:AN)/COUNTIF(Invoices!AM:AN,A1626),0),"Not Available")))))))))))))))</f>
        <v>Not Available</v>
      </c>
    </row>
    <row r="1627" spans="1:5" ht="13" x14ac:dyDescent="0.15">
      <c r="A1627" s="6" t="s">
        <v>2943</v>
      </c>
      <c r="B1627" s="6" t="s">
        <v>529</v>
      </c>
      <c r="C1627" s="6" t="s">
        <v>1329</v>
      </c>
      <c r="D1627" s="6" t="s">
        <v>529</v>
      </c>
      <c r="E1627" t="str">
        <f>IF(COUNTIF(Invoices!K:L,A1627)&lt;&gt;0,IF(COUNTIF(Invoices!K:L,A1627)&lt;&gt;0,SUMIF(Invoices!K:L,A1627,Invoices!L:L)/COUNTIF(Invoices!K:L,A1627),0),IF(COUNTIF(Invoices!M:N,A1627)&lt;&gt;0,IF(COUNTIF(Invoices!M:N,A1627)&lt;&gt;0,SUMIF(Invoices!M:N,A1627,Invoices!N:N)/COUNTIF(Invoices!M:N,A1627),0),IF(COUNTIF(Invoices!O:P,A1627)&lt;&gt;0,IF(COUNTIF(Invoices!O:P,A1627)&lt;&gt;0,SUMIF(Invoices!O:P,A1627,Invoices!P:P)/COUNTIF(Invoices!O:P,A1627),0),IF(COUNTIF(Invoices!Q:R,A1627)&lt;&gt;0,IF(COUNTIF(Invoices!Q:R,A1627)&lt;&gt;0,SUMIF(Invoices!Q:R,A1627,Invoices!R:R)/COUNTIF(Invoices!Q:R,A1627),0),IF(COUNTIF(Invoices!S:T,A1627)&lt;&gt;0,IF(COUNTIF(Invoices!S:T,A1627)&lt;&gt;0,SUMIF(Invoices!S:T,A1627,Invoices!T:T)/COUNTIF(Invoices!S:T,A1627),0),IF(COUNTIF(Invoices!U:V,A1627)&lt;&gt;0,IF(COUNTIF(Invoices!U:V,A1627)&lt;&gt;0,SUMIF(Invoices!U:V,A1627,Invoices!V:V)/COUNTIF(Invoices!U:V,A1627),0),IF(COUNTIF(Invoices!W:X,A1627)&lt;&gt;0,IF(COUNTIF(Invoices!W:X,A1627)&lt;&gt;0,SUMIF(Invoices!W:X,A1627,Invoices!X:X)/COUNTIF(Invoices!W:X,A1627),0),IF(COUNTIF(Invoices!Y:Z,A1627)&lt;&gt;0,IF(COUNTIF(Invoices!Y:Z,A1627)&lt;&gt;0,SUMIF(Invoices!Y:Z,A1627,Invoices!Z:Z)/COUNTIF(Invoices!Y:Z,A1627),0),IF(COUNTIF(Invoices!AA:AB,A1627)&lt;&gt;0,IF(COUNTIF(Invoices!AA:AB,A1627)&lt;&gt;0,SUMIF(Invoices!AA:AB,A1627,Invoices!AB:AB)/COUNTIF(Invoices!AA:AB,A1627),0),IF(COUNTIF(Invoices!AC:AD,A1627)&lt;&gt;0,IF(COUNTIF(Invoices!AC:AD,A1627)&lt;&gt;0,SUMIF(Invoices!AC:AD,A1627,Invoices!AD:AD)/COUNTIF(Invoices!AC:AD,A1627),0),IF(COUNTIF(Invoices!AE:AF,A1627)&lt;&gt;0,IF(COUNTIF(Invoices!AE:AF,A1627)&lt;&gt;0,SUMIF(Invoices!AE:AF,A1627,Invoices!AF:AF)/COUNTIF(Invoices!AE:AF,A1627),0),IF(COUNTIF(Invoices!AG:AH,A1627)&lt;&gt;0,IF(COUNTIF(Invoices!AG:AH,A1627)&lt;&gt;0,SUMIF(Invoices!AG:AH,A1627,Invoices!AH:AH)/COUNTIF(Invoices!AG:AH,A1627),0),IF(COUNTIF(Invoices!AI:AJ,A1627)&lt;&gt;0,IF(COUNTIF(Invoices!AI:AJ,A1627)&lt;&gt;0,SUMIF(Invoices!AI:AJ,A1627,Invoices!AJ:AJ)/COUNTIF(Invoices!AI:AJ,A1627),0),IF(COUNTIF(Invoices!AK:AL,A1627)&lt;&gt;0,IF(COUNTIF(Invoices!AK:AL,A1627)&lt;&gt;0,SUMIF(Invoices!AK:AL,A1627,Invoices!AL:AL)/COUNTIF(Invoices!AK:AL,A1627),0),IF(COUNTIF(Invoices!AM:AN,A1627)&lt;&gt;0,IF(COUNTIF(Invoices!AM:AN,A1627)&lt;&gt;0,SUMIF(Invoices!AM:AN,A1627,Invoices!AN:AN)/COUNTIF(Invoices!AM:AN,A1627),0),"Not Available")))))))))))))))</f>
        <v>Not Available</v>
      </c>
    </row>
    <row r="1628" spans="1:5" ht="13" x14ac:dyDescent="0.15">
      <c r="A1628" s="6" t="s">
        <v>2944</v>
      </c>
      <c r="B1628" s="6" t="s">
        <v>868</v>
      </c>
      <c r="C1628" s="6" t="s">
        <v>543</v>
      </c>
      <c r="D1628" s="6" t="s">
        <v>543</v>
      </c>
      <c r="E1628" t="str">
        <f>IF(COUNTIF(Invoices!K:L,A1628)&lt;&gt;0,IF(COUNTIF(Invoices!K:L,A1628)&lt;&gt;0,SUMIF(Invoices!K:L,A1628,Invoices!L:L)/COUNTIF(Invoices!K:L,A1628),0),IF(COUNTIF(Invoices!M:N,A1628)&lt;&gt;0,IF(COUNTIF(Invoices!M:N,A1628)&lt;&gt;0,SUMIF(Invoices!M:N,A1628,Invoices!N:N)/COUNTIF(Invoices!M:N,A1628),0),IF(COUNTIF(Invoices!O:P,A1628)&lt;&gt;0,IF(COUNTIF(Invoices!O:P,A1628)&lt;&gt;0,SUMIF(Invoices!O:P,A1628,Invoices!P:P)/COUNTIF(Invoices!O:P,A1628),0),IF(COUNTIF(Invoices!Q:R,A1628)&lt;&gt;0,IF(COUNTIF(Invoices!Q:R,A1628)&lt;&gt;0,SUMIF(Invoices!Q:R,A1628,Invoices!R:R)/COUNTIF(Invoices!Q:R,A1628),0),IF(COUNTIF(Invoices!S:T,A1628)&lt;&gt;0,IF(COUNTIF(Invoices!S:T,A1628)&lt;&gt;0,SUMIF(Invoices!S:T,A1628,Invoices!T:T)/COUNTIF(Invoices!S:T,A1628),0),IF(COUNTIF(Invoices!U:V,A1628)&lt;&gt;0,IF(COUNTIF(Invoices!U:V,A1628)&lt;&gt;0,SUMIF(Invoices!U:V,A1628,Invoices!V:V)/COUNTIF(Invoices!U:V,A1628),0),IF(COUNTIF(Invoices!W:X,A1628)&lt;&gt;0,IF(COUNTIF(Invoices!W:X,A1628)&lt;&gt;0,SUMIF(Invoices!W:X,A1628,Invoices!X:X)/COUNTIF(Invoices!W:X,A1628),0),IF(COUNTIF(Invoices!Y:Z,A1628)&lt;&gt;0,IF(COUNTIF(Invoices!Y:Z,A1628)&lt;&gt;0,SUMIF(Invoices!Y:Z,A1628,Invoices!Z:Z)/COUNTIF(Invoices!Y:Z,A1628),0),IF(COUNTIF(Invoices!AA:AB,A1628)&lt;&gt;0,IF(COUNTIF(Invoices!AA:AB,A1628)&lt;&gt;0,SUMIF(Invoices!AA:AB,A1628,Invoices!AB:AB)/COUNTIF(Invoices!AA:AB,A1628),0),IF(COUNTIF(Invoices!AC:AD,A1628)&lt;&gt;0,IF(COUNTIF(Invoices!AC:AD,A1628)&lt;&gt;0,SUMIF(Invoices!AC:AD,A1628,Invoices!AD:AD)/COUNTIF(Invoices!AC:AD,A1628),0),IF(COUNTIF(Invoices!AE:AF,A1628)&lt;&gt;0,IF(COUNTIF(Invoices!AE:AF,A1628)&lt;&gt;0,SUMIF(Invoices!AE:AF,A1628,Invoices!AF:AF)/COUNTIF(Invoices!AE:AF,A1628),0),IF(COUNTIF(Invoices!AG:AH,A1628)&lt;&gt;0,IF(COUNTIF(Invoices!AG:AH,A1628)&lt;&gt;0,SUMIF(Invoices!AG:AH,A1628,Invoices!AH:AH)/COUNTIF(Invoices!AG:AH,A1628),0),IF(COUNTIF(Invoices!AI:AJ,A1628)&lt;&gt;0,IF(COUNTIF(Invoices!AI:AJ,A1628)&lt;&gt;0,SUMIF(Invoices!AI:AJ,A1628,Invoices!AJ:AJ)/COUNTIF(Invoices!AI:AJ,A1628),0),IF(COUNTIF(Invoices!AK:AL,A1628)&lt;&gt;0,IF(COUNTIF(Invoices!AK:AL,A1628)&lt;&gt;0,SUMIF(Invoices!AK:AL,A1628,Invoices!AL:AL)/COUNTIF(Invoices!AK:AL,A1628),0),IF(COUNTIF(Invoices!AM:AN,A1628)&lt;&gt;0,IF(COUNTIF(Invoices!AM:AN,A1628)&lt;&gt;0,SUMIF(Invoices!AM:AN,A1628,Invoices!AN:AN)/COUNTIF(Invoices!AM:AN,A1628),0),"Not Available")))))))))))))))</f>
        <v>Not Available</v>
      </c>
    </row>
    <row r="1629" spans="1:5" ht="13" x14ac:dyDescent="0.15">
      <c r="A1629" s="6" t="s">
        <v>2945</v>
      </c>
      <c r="B1629" s="6" t="s">
        <v>1565</v>
      </c>
      <c r="C1629" s="6" t="s">
        <v>542</v>
      </c>
      <c r="D1629" s="6" t="s">
        <v>543</v>
      </c>
      <c r="E1629">
        <f ca="1">IF(COUNTIF(Invoices!K:L,A1629)&lt;&gt;0,IF(COUNTIF(Invoices!K:L,A1629)&lt;&gt;0,SUMIF(Invoices!K:L,A1629,Invoices!L:L)/COUNTIF(Invoices!K:L,A1629),0),IF(COUNTIF(Invoices!M:N,A1629)&lt;&gt;0,IF(COUNTIF(Invoices!M:N,A1629)&lt;&gt;0,SUMIF(Invoices!M:N,A1629,Invoices!N:N)/COUNTIF(Invoices!M:N,A1629),0),IF(COUNTIF(Invoices!O:P,A1629)&lt;&gt;0,IF(COUNTIF(Invoices!O:P,A1629)&lt;&gt;0,SUMIF(Invoices!O:P,A1629,Invoices!P:P)/COUNTIF(Invoices!O:P,A1629),0),IF(COUNTIF(Invoices!Q:R,A1629)&lt;&gt;0,IF(COUNTIF(Invoices!Q:R,A1629)&lt;&gt;0,SUMIF(Invoices!Q:R,A1629,Invoices!R:R)/COUNTIF(Invoices!Q:R,A1629),0),IF(COUNTIF(Invoices!S:T,A1629)&lt;&gt;0,IF(COUNTIF(Invoices!S:T,A1629)&lt;&gt;0,SUMIF(Invoices!S:T,A1629,Invoices!T:T)/COUNTIF(Invoices!S:T,A1629),0),IF(COUNTIF(Invoices!U:V,A1629)&lt;&gt;0,IF(COUNTIF(Invoices!U:V,A1629)&lt;&gt;0,SUMIF(Invoices!U:V,A1629,Invoices!V:V)/COUNTIF(Invoices!U:V,A1629),0),IF(COUNTIF(Invoices!W:X,A1629)&lt;&gt;0,IF(COUNTIF(Invoices!W:X,A1629)&lt;&gt;0,SUMIF(Invoices!W:X,A1629,Invoices!X:X)/COUNTIF(Invoices!W:X,A1629),0),IF(COUNTIF(Invoices!Y:Z,A1629)&lt;&gt;0,IF(COUNTIF(Invoices!Y:Z,A1629)&lt;&gt;0,SUMIF(Invoices!Y:Z,A1629,Invoices!Z:Z)/COUNTIF(Invoices!Y:Z,A1629),0),IF(COUNTIF(Invoices!AA:AB,A1629)&lt;&gt;0,IF(COUNTIF(Invoices!AA:AB,A1629)&lt;&gt;0,SUMIF(Invoices!AA:AB,A1629,Invoices!AB:AB)/COUNTIF(Invoices!AA:AB,A1629),0),IF(COUNTIF(Invoices!AC:AD,A1629)&lt;&gt;0,IF(COUNTIF(Invoices!AC:AD,A1629)&lt;&gt;0,SUMIF(Invoices!AC:AD,A1629,Invoices!AD:AD)/COUNTIF(Invoices!AC:AD,A1629),0),IF(COUNTIF(Invoices!AE:AF,A1629)&lt;&gt;0,IF(COUNTIF(Invoices!AE:AF,A1629)&lt;&gt;0,SUMIF(Invoices!AE:AF,A1629,Invoices!AF:AF)/COUNTIF(Invoices!AE:AF,A1629),0),IF(COUNTIF(Invoices!AG:AH,A1629)&lt;&gt;0,IF(COUNTIF(Invoices!AG:AH,A1629)&lt;&gt;0,SUMIF(Invoices!AG:AH,A1629,Invoices!AH:AH)/COUNTIF(Invoices!AG:AH,A1629),0),IF(COUNTIF(Invoices!AI:AJ,A1629)&lt;&gt;0,IF(COUNTIF(Invoices!AI:AJ,A1629)&lt;&gt;0,SUMIF(Invoices!AI:AJ,A1629,Invoices!AJ:AJ)/COUNTIF(Invoices!AI:AJ,A1629),0),IF(COUNTIF(Invoices!AK:AL,A1629)&lt;&gt;0,IF(COUNTIF(Invoices!AK:AL,A1629)&lt;&gt;0,SUMIF(Invoices!AK:AL,A1629,Invoices!AL:AL)/COUNTIF(Invoices!AK:AL,A1629),0),IF(COUNTIF(Invoices!AM:AN,A1629)&lt;&gt;0,IF(COUNTIF(Invoices!AM:AN,A1629)&lt;&gt;0,SUMIF(Invoices!AM:AN,A1629,Invoices!AN:AN)/COUNTIF(Invoices!AM:AN,A1629),0),"Not Available")))))))))))))))</f>
        <v>0.99</v>
      </c>
    </row>
    <row r="1630" spans="1:5" ht="13" x14ac:dyDescent="0.15">
      <c r="A1630" s="6" t="s">
        <v>2946</v>
      </c>
      <c r="B1630" s="6" t="s">
        <v>1565</v>
      </c>
      <c r="C1630" s="6" t="s">
        <v>542</v>
      </c>
      <c r="D1630" s="6" t="s">
        <v>543</v>
      </c>
      <c r="E1630">
        <f ca="1">IF(COUNTIF(Invoices!K:L,A1630)&lt;&gt;0,IF(COUNTIF(Invoices!K:L,A1630)&lt;&gt;0,SUMIF(Invoices!K:L,A1630,Invoices!L:L)/COUNTIF(Invoices!K:L,A1630),0),IF(COUNTIF(Invoices!M:N,A1630)&lt;&gt;0,IF(COUNTIF(Invoices!M:N,A1630)&lt;&gt;0,SUMIF(Invoices!M:N,A1630,Invoices!N:N)/COUNTIF(Invoices!M:N,A1630),0),IF(COUNTIF(Invoices!O:P,A1630)&lt;&gt;0,IF(COUNTIF(Invoices!O:P,A1630)&lt;&gt;0,SUMIF(Invoices!O:P,A1630,Invoices!P:P)/COUNTIF(Invoices!O:P,A1630),0),IF(COUNTIF(Invoices!Q:R,A1630)&lt;&gt;0,IF(COUNTIF(Invoices!Q:R,A1630)&lt;&gt;0,SUMIF(Invoices!Q:R,A1630,Invoices!R:R)/COUNTIF(Invoices!Q:R,A1630),0),IF(COUNTIF(Invoices!S:T,A1630)&lt;&gt;0,IF(COUNTIF(Invoices!S:T,A1630)&lt;&gt;0,SUMIF(Invoices!S:T,A1630,Invoices!T:T)/COUNTIF(Invoices!S:T,A1630),0),IF(COUNTIF(Invoices!U:V,A1630)&lt;&gt;0,IF(COUNTIF(Invoices!U:V,A1630)&lt;&gt;0,SUMIF(Invoices!U:V,A1630,Invoices!V:V)/COUNTIF(Invoices!U:V,A1630),0),IF(COUNTIF(Invoices!W:X,A1630)&lt;&gt;0,IF(COUNTIF(Invoices!W:X,A1630)&lt;&gt;0,SUMIF(Invoices!W:X,A1630,Invoices!X:X)/COUNTIF(Invoices!W:X,A1630),0),IF(COUNTIF(Invoices!Y:Z,A1630)&lt;&gt;0,IF(COUNTIF(Invoices!Y:Z,A1630)&lt;&gt;0,SUMIF(Invoices!Y:Z,A1630,Invoices!Z:Z)/COUNTIF(Invoices!Y:Z,A1630),0),IF(COUNTIF(Invoices!AA:AB,A1630)&lt;&gt;0,IF(COUNTIF(Invoices!AA:AB,A1630)&lt;&gt;0,SUMIF(Invoices!AA:AB,A1630,Invoices!AB:AB)/COUNTIF(Invoices!AA:AB,A1630),0),IF(COUNTIF(Invoices!AC:AD,A1630)&lt;&gt;0,IF(COUNTIF(Invoices!AC:AD,A1630)&lt;&gt;0,SUMIF(Invoices!AC:AD,A1630,Invoices!AD:AD)/COUNTIF(Invoices!AC:AD,A1630),0),IF(COUNTIF(Invoices!AE:AF,A1630)&lt;&gt;0,IF(COUNTIF(Invoices!AE:AF,A1630)&lt;&gt;0,SUMIF(Invoices!AE:AF,A1630,Invoices!AF:AF)/COUNTIF(Invoices!AE:AF,A1630),0),IF(COUNTIF(Invoices!AG:AH,A1630)&lt;&gt;0,IF(COUNTIF(Invoices!AG:AH,A1630)&lt;&gt;0,SUMIF(Invoices!AG:AH,A1630,Invoices!AH:AH)/COUNTIF(Invoices!AG:AH,A1630),0),IF(COUNTIF(Invoices!AI:AJ,A1630)&lt;&gt;0,IF(COUNTIF(Invoices!AI:AJ,A1630)&lt;&gt;0,SUMIF(Invoices!AI:AJ,A1630,Invoices!AJ:AJ)/COUNTIF(Invoices!AI:AJ,A1630),0),IF(COUNTIF(Invoices!AK:AL,A1630)&lt;&gt;0,IF(COUNTIF(Invoices!AK:AL,A1630)&lt;&gt;0,SUMIF(Invoices!AK:AL,A1630,Invoices!AL:AL)/COUNTIF(Invoices!AK:AL,A1630),0),IF(COUNTIF(Invoices!AM:AN,A1630)&lt;&gt;0,IF(COUNTIF(Invoices!AM:AN,A1630)&lt;&gt;0,SUMIF(Invoices!AM:AN,A1630,Invoices!AN:AN)/COUNTIF(Invoices!AM:AN,A1630),0),"Not Available")))))))))))))))</f>
        <v>0.99</v>
      </c>
    </row>
    <row r="1631" spans="1:5" ht="13" x14ac:dyDescent="0.15">
      <c r="A1631" s="6" t="s">
        <v>2947</v>
      </c>
      <c r="B1631" s="6" t="s">
        <v>2786</v>
      </c>
      <c r="C1631" s="6" t="s">
        <v>2071</v>
      </c>
      <c r="D1631" s="6" t="s">
        <v>1071</v>
      </c>
      <c r="E1631">
        <f ca="1">IF(COUNTIF(Invoices!K:L,A1631)&lt;&gt;0,IF(COUNTIF(Invoices!K:L,A1631)&lt;&gt;0,SUMIF(Invoices!K:L,A1631,Invoices!L:L)/COUNTIF(Invoices!K:L,A1631),0),IF(COUNTIF(Invoices!M:N,A1631)&lt;&gt;0,IF(COUNTIF(Invoices!M:N,A1631)&lt;&gt;0,SUMIF(Invoices!M:N,A1631,Invoices!N:N)/COUNTIF(Invoices!M:N,A1631),0),IF(COUNTIF(Invoices!O:P,A1631)&lt;&gt;0,IF(COUNTIF(Invoices!O:P,A1631)&lt;&gt;0,SUMIF(Invoices!O:P,A1631,Invoices!P:P)/COUNTIF(Invoices!O:P,A1631),0),IF(COUNTIF(Invoices!Q:R,A1631)&lt;&gt;0,IF(COUNTIF(Invoices!Q:R,A1631)&lt;&gt;0,SUMIF(Invoices!Q:R,A1631,Invoices!R:R)/COUNTIF(Invoices!Q:R,A1631),0),IF(COUNTIF(Invoices!S:T,A1631)&lt;&gt;0,IF(COUNTIF(Invoices!S:T,A1631)&lt;&gt;0,SUMIF(Invoices!S:T,A1631,Invoices!T:T)/COUNTIF(Invoices!S:T,A1631),0),IF(COUNTIF(Invoices!U:V,A1631)&lt;&gt;0,IF(COUNTIF(Invoices!U:V,A1631)&lt;&gt;0,SUMIF(Invoices!U:V,A1631,Invoices!V:V)/COUNTIF(Invoices!U:V,A1631),0),IF(COUNTIF(Invoices!W:X,A1631)&lt;&gt;0,IF(COUNTIF(Invoices!W:X,A1631)&lt;&gt;0,SUMIF(Invoices!W:X,A1631,Invoices!X:X)/COUNTIF(Invoices!W:X,A1631),0),IF(COUNTIF(Invoices!Y:Z,A1631)&lt;&gt;0,IF(COUNTIF(Invoices!Y:Z,A1631)&lt;&gt;0,SUMIF(Invoices!Y:Z,A1631,Invoices!Z:Z)/COUNTIF(Invoices!Y:Z,A1631),0),IF(COUNTIF(Invoices!AA:AB,A1631)&lt;&gt;0,IF(COUNTIF(Invoices!AA:AB,A1631)&lt;&gt;0,SUMIF(Invoices!AA:AB,A1631,Invoices!AB:AB)/COUNTIF(Invoices!AA:AB,A1631),0),IF(COUNTIF(Invoices!AC:AD,A1631)&lt;&gt;0,IF(COUNTIF(Invoices!AC:AD,A1631)&lt;&gt;0,SUMIF(Invoices!AC:AD,A1631,Invoices!AD:AD)/COUNTIF(Invoices!AC:AD,A1631),0),IF(COUNTIF(Invoices!AE:AF,A1631)&lt;&gt;0,IF(COUNTIF(Invoices!AE:AF,A1631)&lt;&gt;0,SUMIF(Invoices!AE:AF,A1631,Invoices!AF:AF)/COUNTIF(Invoices!AE:AF,A1631),0),IF(COUNTIF(Invoices!AG:AH,A1631)&lt;&gt;0,IF(COUNTIF(Invoices!AG:AH,A1631)&lt;&gt;0,SUMIF(Invoices!AG:AH,A1631,Invoices!AH:AH)/COUNTIF(Invoices!AG:AH,A1631),0),IF(COUNTIF(Invoices!AI:AJ,A1631)&lt;&gt;0,IF(COUNTIF(Invoices!AI:AJ,A1631)&lt;&gt;0,SUMIF(Invoices!AI:AJ,A1631,Invoices!AJ:AJ)/COUNTIF(Invoices!AI:AJ,A1631),0),IF(COUNTIF(Invoices!AK:AL,A1631)&lt;&gt;0,IF(COUNTIF(Invoices!AK:AL,A1631)&lt;&gt;0,SUMIF(Invoices!AK:AL,A1631,Invoices!AL:AL)/COUNTIF(Invoices!AK:AL,A1631),0),IF(COUNTIF(Invoices!AM:AN,A1631)&lt;&gt;0,IF(COUNTIF(Invoices!AM:AN,A1631)&lt;&gt;0,SUMIF(Invoices!AM:AN,A1631,Invoices!AN:AN)/COUNTIF(Invoices!AM:AN,A1631),0),"Not Available")))))))))))))))</f>
        <v>0.99</v>
      </c>
    </row>
    <row r="1632" spans="1:5" ht="13" x14ac:dyDescent="0.15">
      <c r="A1632" s="6" t="s">
        <v>2948</v>
      </c>
      <c r="C1632" s="6" t="s">
        <v>1133</v>
      </c>
      <c r="D1632" s="6" t="s">
        <v>600</v>
      </c>
      <c r="E1632">
        <f ca="1">IF(COUNTIF(Invoices!K:L,A1632)&lt;&gt;0,IF(COUNTIF(Invoices!K:L,A1632)&lt;&gt;0,SUMIF(Invoices!K:L,A1632,Invoices!L:L)/COUNTIF(Invoices!K:L,A1632),0),IF(COUNTIF(Invoices!M:N,A1632)&lt;&gt;0,IF(COUNTIF(Invoices!M:N,A1632)&lt;&gt;0,SUMIF(Invoices!M:N,A1632,Invoices!N:N)/COUNTIF(Invoices!M:N,A1632),0),IF(COUNTIF(Invoices!O:P,A1632)&lt;&gt;0,IF(COUNTIF(Invoices!O:P,A1632)&lt;&gt;0,SUMIF(Invoices!O:P,A1632,Invoices!P:P)/COUNTIF(Invoices!O:P,A1632),0),IF(COUNTIF(Invoices!Q:R,A1632)&lt;&gt;0,IF(COUNTIF(Invoices!Q:R,A1632)&lt;&gt;0,SUMIF(Invoices!Q:R,A1632,Invoices!R:R)/COUNTIF(Invoices!Q:R,A1632),0),IF(COUNTIF(Invoices!S:T,A1632)&lt;&gt;0,IF(COUNTIF(Invoices!S:T,A1632)&lt;&gt;0,SUMIF(Invoices!S:T,A1632,Invoices!T:T)/COUNTIF(Invoices!S:T,A1632),0),IF(COUNTIF(Invoices!U:V,A1632)&lt;&gt;0,IF(COUNTIF(Invoices!U:V,A1632)&lt;&gt;0,SUMIF(Invoices!U:V,A1632,Invoices!V:V)/COUNTIF(Invoices!U:V,A1632),0),IF(COUNTIF(Invoices!W:X,A1632)&lt;&gt;0,IF(COUNTIF(Invoices!W:X,A1632)&lt;&gt;0,SUMIF(Invoices!W:X,A1632,Invoices!X:X)/COUNTIF(Invoices!W:X,A1632),0),IF(COUNTIF(Invoices!Y:Z,A1632)&lt;&gt;0,IF(COUNTIF(Invoices!Y:Z,A1632)&lt;&gt;0,SUMIF(Invoices!Y:Z,A1632,Invoices!Z:Z)/COUNTIF(Invoices!Y:Z,A1632),0),IF(COUNTIF(Invoices!AA:AB,A1632)&lt;&gt;0,IF(COUNTIF(Invoices!AA:AB,A1632)&lt;&gt;0,SUMIF(Invoices!AA:AB,A1632,Invoices!AB:AB)/COUNTIF(Invoices!AA:AB,A1632),0),IF(COUNTIF(Invoices!AC:AD,A1632)&lt;&gt;0,IF(COUNTIF(Invoices!AC:AD,A1632)&lt;&gt;0,SUMIF(Invoices!AC:AD,A1632,Invoices!AD:AD)/COUNTIF(Invoices!AC:AD,A1632),0),IF(COUNTIF(Invoices!AE:AF,A1632)&lt;&gt;0,IF(COUNTIF(Invoices!AE:AF,A1632)&lt;&gt;0,SUMIF(Invoices!AE:AF,A1632,Invoices!AF:AF)/COUNTIF(Invoices!AE:AF,A1632),0),IF(COUNTIF(Invoices!AG:AH,A1632)&lt;&gt;0,IF(COUNTIF(Invoices!AG:AH,A1632)&lt;&gt;0,SUMIF(Invoices!AG:AH,A1632,Invoices!AH:AH)/COUNTIF(Invoices!AG:AH,A1632),0),IF(COUNTIF(Invoices!AI:AJ,A1632)&lt;&gt;0,IF(COUNTIF(Invoices!AI:AJ,A1632)&lt;&gt;0,SUMIF(Invoices!AI:AJ,A1632,Invoices!AJ:AJ)/COUNTIF(Invoices!AI:AJ,A1632),0),IF(COUNTIF(Invoices!AK:AL,A1632)&lt;&gt;0,IF(COUNTIF(Invoices!AK:AL,A1632)&lt;&gt;0,SUMIF(Invoices!AK:AL,A1632,Invoices!AL:AL)/COUNTIF(Invoices!AK:AL,A1632),0),IF(COUNTIF(Invoices!AM:AN,A1632)&lt;&gt;0,IF(COUNTIF(Invoices!AM:AN,A1632)&lt;&gt;0,SUMIF(Invoices!AM:AN,A1632,Invoices!AN:AN)/COUNTIF(Invoices!AM:AN,A1632),0),"Not Available")))))))))))))))</f>
        <v>0.99</v>
      </c>
    </row>
    <row r="1633" spans="1:5" ht="13" x14ac:dyDescent="0.15">
      <c r="A1633" s="6" t="s">
        <v>2949</v>
      </c>
      <c r="B1633" s="6" t="s">
        <v>549</v>
      </c>
      <c r="C1633" s="6" t="s">
        <v>550</v>
      </c>
      <c r="D1633" s="6" t="s">
        <v>551</v>
      </c>
      <c r="E1633">
        <f ca="1">IF(COUNTIF(Invoices!K:L,A1633)&lt;&gt;0,IF(COUNTIF(Invoices!K:L,A1633)&lt;&gt;0,SUMIF(Invoices!K:L,A1633,Invoices!L:L)/COUNTIF(Invoices!K:L,A1633),0),IF(COUNTIF(Invoices!M:N,A1633)&lt;&gt;0,IF(COUNTIF(Invoices!M:N,A1633)&lt;&gt;0,SUMIF(Invoices!M:N,A1633,Invoices!N:N)/COUNTIF(Invoices!M:N,A1633),0),IF(COUNTIF(Invoices!O:P,A1633)&lt;&gt;0,IF(COUNTIF(Invoices!O:P,A1633)&lt;&gt;0,SUMIF(Invoices!O:P,A1633,Invoices!P:P)/COUNTIF(Invoices!O:P,A1633),0),IF(COUNTIF(Invoices!Q:R,A1633)&lt;&gt;0,IF(COUNTIF(Invoices!Q:R,A1633)&lt;&gt;0,SUMIF(Invoices!Q:R,A1633,Invoices!R:R)/COUNTIF(Invoices!Q:R,A1633),0),IF(COUNTIF(Invoices!S:T,A1633)&lt;&gt;0,IF(COUNTIF(Invoices!S:T,A1633)&lt;&gt;0,SUMIF(Invoices!S:T,A1633,Invoices!T:T)/COUNTIF(Invoices!S:T,A1633),0),IF(COUNTIF(Invoices!U:V,A1633)&lt;&gt;0,IF(COUNTIF(Invoices!U:V,A1633)&lt;&gt;0,SUMIF(Invoices!U:V,A1633,Invoices!V:V)/COUNTIF(Invoices!U:V,A1633),0),IF(COUNTIF(Invoices!W:X,A1633)&lt;&gt;0,IF(COUNTIF(Invoices!W:X,A1633)&lt;&gt;0,SUMIF(Invoices!W:X,A1633,Invoices!X:X)/COUNTIF(Invoices!W:X,A1633),0),IF(COUNTIF(Invoices!Y:Z,A1633)&lt;&gt;0,IF(COUNTIF(Invoices!Y:Z,A1633)&lt;&gt;0,SUMIF(Invoices!Y:Z,A1633,Invoices!Z:Z)/COUNTIF(Invoices!Y:Z,A1633),0),IF(COUNTIF(Invoices!AA:AB,A1633)&lt;&gt;0,IF(COUNTIF(Invoices!AA:AB,A1633)&lt;&gt;0,SUMIF(Invoices!AA:AB,A1633,Invoices!AB:AB)/COUNTIF(Invoices!AA:AB,A1633),0),IF(COUNTIF(Invoices!AC:AD,A1633)&lt;&gt;0,IF(COUNTIF(Invoices!AC:AD,A1633)&lt;&gt;0,SUMIF(Invoices!AC:AD,A1633,Invoices!AD:AD)/COUNTIF(Invoices!AC:AD,A1633),0),IF(COUNTIF(Invoices!AE:AF,A1633)&lt;&gt;0,IF(COUNTIF(Invoices!AE:AF,A1633)&lt;&gt;0,SUMIF(Invoices!AE:AF,A1633,Invoices!AF:AF)/COUNTIF(Invoices!AE:AF,A1633),0),IF(COUNTIF(Invoices!AG:AH,A1633)&lt;&gt;0,IF(COUNTIF(Invoices!AG:AH,A1633)&lt;&gt;0,SUMIF(Invoices!AG:AH,A1633,Invoices!AH:AH)/COUNTIF(Invoices!AG:AH,A1633),0),IF(COUNTIF(Invoices!AI:AJ,A1633)&lt;&gt;0,IF(COUNTIF(Invoices!AI:AJ,A1633)&lt;&gt;0,SUMIF(Invoices!AI:AJ,A1633,Invoices!AJ:AJ)/COUNTIF(Invoices!AI:AJ,A1633),0),IF(COUNTIF(Invoices!AK:AL,A1633)&lt;&gt;0,IF(COUNTIF(Invoices!AK:AL,A1633)&lt;&gt;0,SUMIF(Invoices!AK:AL,A1633,Invoices!AL:AL)/COUNTIF(Invoices!AK:AL,A1633),0),IF(COUNTIF(Invoices!AM:AN,A1633)&lt;&gt;0,IF(COUNTIF(Invoices!AM:AN,A1633)&lt;&gt;0,SUMIF(Invoices!AM:AN,A1633,Invoices!AN:AN)/COUNTIF(Invoices!AM:AN,A1633),0),"Not Available")))))))))))))))</f>
        <v>0.99</v>
      </c>
    </row>
    <row r="1634" spans="1:5" ht="13" x14ac:dyDescent="0.15">
      <c r="A1634" s="6" t="s">
        <v>2950</v>
      </c>
      <c r="C1634" s="6" t="s">
        <v>517</v>
      </c>
      <c r="D1634" s="6" t="s">
        <v>518</v>
      </c>
      <c r="E1634">
        <f ca="1">IF(COUNTIF(Invoices!K:L,A1634)&lt;&gt;0,IF(COUNTIF(Invoices!K:L,A1634)&lt;&gt;0,SUMIF(Invoices!K:L,A1634,Invoices!L:L)/COUNTIF(Invoices!K:L,A1634),0),IF(COUNTIF(Invoices!M:N,A1634)&lt;&gt;0,IF(COUNTIF(Invoices!M:N,A1634)&lt;&gt;0,SUMIF(Invoices!M:N,A1634,Invoices!N:N)/COUNTIF(Invoices!M:N,A1634),0),IF(COUNTIF(Invoices!O:P,A1634)&lt;&gt;0,IF(COUNTIF(Invoices!O:P,A1634)&lt;&gt;0,SUMIF(Invoices!O:P,A1634,Invoices!P:P)/COUNTIF(Invoices!O:P,A1634),0),IF(COUNTIF(Invoices!Q:R,A1634)&lt;&gt;0,IF(COUNTIF(Invoices!Q:R,A1634)&lt;&gt;0,SUMIF(Invoices!Q:R,A1634,Invoices!R:R)/COUNTIF(Invoices!Q:R,A1634),0),IF(COUNTIF(Invoices!S:T,A1634)&lt;&gt;0,IF(COUNTIF(Invoices!S:T,A1634)&lt;&gt;0,SUMIF(Invoices!S:T,A1634,Invoices!T:T)/COUNTIF(Invoices!S:T,A1634),0),IF(COUNTIF(Invoices!U:V,A1634)&lt;&gt;0,IF(COUNTIF(Invoices!U:V,A1634)&lt;&gt;0,SUMIF(Invoices!U:V,A1634,Invoices!V:V)/COUNTIF(Invoices!U:V,A1634),0),IF(COUNTIF(Invoices!W:X,A1634)&lt;&gt;0,IF(COUNTIF(Invoices!W:X,A1634)&lt;&gt;0,SUMIF(Invoices!W:X,A1634,Invoices!X:X)/COUNTIF(Invoices!W:X,A1634),0),IF(COUNTIF(Invoices!Y:Z,A1634)&lt;&gt;0,IF(COUNTIF(Invoices!Y:Z,A1634)&lt;&gt;0,SUMIF(Invoices!Y:Z,A1634,Invoices!Z:Z)/COUNTIF(Invoices!Y:Z,A1634),0),IF(COUNTIF(Invoices!AA:AB,A1634)&lt;&gt;0,IF(COUNTIF(Invoices!AA:AB,A1634)&lt;&gt;0,SUMIF(Invoices!AA:AB,A1634,Invoices!AB:AB)/COUNTIF(Invoices!AA:AB,A1634),0),IF(COUNTIF(Invoices!AC:AD,A1634)&lt;&gt;0,IF(COUNTIF(Invoices!AC:AD,A1634)&lt;&gt;0,SUMIF(Invoices!AC:AD,A1634,Invoices!AD:AD)/COUNTIF(Invoices!AC:AD,A1634),0),IF(COUNTIF(Invoices!AE:AF,A1634)&lt;&gt;0,IF(COUNTIF(Invoices!AE:AF,A1634)&lt;&gt;0,SUMIF(Invoices!AE:AF,A1634,Invoices!AF:AF)/COUNTIF(Invoices!AE:AF,A1634),0),IF(COUNTIF(Invoices!AG:AH,A1634)&lt;&gt;0,IF(COUNTIF(Invoices!AG:AH,A1634)&lt;&gt;0,SUMIF(Invoices!AG:AH,A1634,Invoices!AH:AH)/COUNTIF(Invoices!AG:AH,A1634),0),IF(COUNTIF(Invoices!AI:AJ,A1634)&lt;&gt;0,IF(COUNTIF(Invoices!AI:AJ,A1634)&lt;&gt;0,SUMIF(Invoices!AI:AJ,A1634,Invoices!AJ:AJ)/COUNTIF(Invoices!AI:AJ,A1634),0),IF(COUNTIF(Invoices!AK:AL,A1634)&lt;&gt;0,IF(COUNTIF(Invoices!AK:AL,A1634)&lt;&gt;0,SUMIF(Invoices!AK:AL,A1634,Invoices!AL:AL)/COUNTIF(Invoices!AK:AL,A1634),0),IF(COUNTIF(Invoices!AM:AN,A1634)&lt;&gt;0,IF(COUNTIF(Invoices!AM:AN,A1634)&lt;&gt;0,SUMIF(Invoices!AM:AN,A1634,Invoices!AN:AN)/COUNTIF(Invoices!AM:AN,A1634),0),"Not Available")))))))))))))))</f>
        <v>1.99</v>
      </c>
    </row>
    <row r="1635" spans="1:5" ht="13" x14ac:dyDescent="0.15">
      <c r="A1635" s="6" t="s">
        <v>2951</v>
      </c>
      <c r="C1635" s="6" t="s">
        <v>517</v>
      </c>
      <c r="D1635" s="6" t="s">
        <v>518</v>
      </c>
      <c r="E1635" t="str">
        <f>IF(COUNTIF(Invoices!K:L,A1635)&lt;&gt;0,IF(COUNTIF(Invoices!K:L,A1635)&lt;&gt;0,SUMIF(Invoices!K:L,A1635,Invoices!L:L)/COUNTIF(Invoices!K:L,A1635),0),IF(COUNTIF(Invoices!M:N,A1635)&lt;&gt;0,IF(COUNTIF(Invoices!M:N,A1635)&lt;&gt;0,SUMIF(Invoices!M:N,A1635,Invoices!N:N)/COUNTIF(Invoices!M:N,A1635),0),IF(COUNTIF(Invoices!O:P,A1635)&lt;&gt;0,IF(COUNTIF(Invoices!O:P,A1635)&lt;&gt;0,SUMIF(Invoices!O:P,A1635,Invoices!P:P)/COUNTIF(Invoices!O:P,A1635),0),IF(COUNTIF(Invoices!Q:R,A1635)&lt;&gt;0,IF(COUNTIF(Invoices!Q:R,A1635)&lt;&gt;0,SUMIF(Invoices!Q:R,A1635,Invoices!R:R)/COUNTIF(Invoices!Q:R,A1635),0),IF(COUNTIF(Invoices!S:T,A1635)&lt;&gt;0,IF(COUNTIF(Invoices!S:T,A1635)&lt;&gt;0,SUMIF(Invoices!S:T,A1635,Invoices!T:T)/COUNTIF(Invoices!S:T,A1635),0),IF(COUNTIF(Invoices!U:V,A1635)&lt;&gt;0,IF(COUNTIF(Invoices!U:V,A1635)&lt;&gt;0,SUMIF(Invoices!U:V,A1635,Invoices!V:V)/COUNTIF(Invoices!U:V,A1635),0),IF(COUNTIF(Invoices!W:X,A1635)&lt;&gt;0,IF(COUNTIF(Invoices!W:X,A1635)&lt;&gt;0,SUMIF(Invoices!W:X,A1635,Invoices!X:X)/COUNTIF(Invoices!W:X,A1635),0),IF(COUNTIF(Invoices!Y:Z,A1635)&lt;&gt;0,IF(COUNTIF(Invoices!Y:Z,A1635)&lt;&gt;0,SUMIF(Invoices!Y:Z,A1635,Invoices!Z:Z)/COUNTIF(Invoices!Y:Z,A1635),0),IF(COUNTIF(Invoices!AA:AB,A1635)&lt;&gt;0,IF(COUNTIF(Invoices!AA:AB,A1635)&lt;&gt;0,SUMIF(Invoices!AA:AB,A1635,Invoices!AB:AB)/COUNTIF(Invoices!AA:AB,A1635),0),IF(COUNTIF(Invoices!AC:AD,A1635)&lt;&gt;0,IF(COUNTIF(Invoices!AC:AD,A1635)&lt;&gt;0,SUMIF(Invoices!AC:AD,A1635,Invoices!AD:AD)/COUNTIF(Invoices!AC:AD,A1635),0),IF(COUNTIF(Invoices!AE:AF,A1635)&lt;&gt;0,IF(COUNTIF(Invoices!AE:AF,A1635)&lt;&gt;0,SUMIF(Invoices!AE:AF,A1635,Invoices!AF:AF)/COUNTIF(Invoices!AE:AF,A1635),0),IF(COUNTIF(Invoices!AG:AH,A1635)&lt;&gt;0,IF(COUNTIF(Invoices!AG:AH,A1635)&lt;&gt;0,SUMIF(Invoices!AG:AH,A1635,Invoices!AH:AH)/COUNTIF(Invoices!AG:AH,A1635),0),IF(COUNTIF(Invoices!AI:AJ,A1635)&lt;&gt;0,IF(COUNTIF(Invoices!AI:AJ,A1635)&lt;&gt;0,SUMIF(Invoices!AI:AJ,A1635,Invoices!AJ:AJ)/COUNTIF(Invoices!AI:AJ,A1635),0),IF(COUNTIF(Invoices!AK:AL,A1635)&lt;&gt;0,IF(COUNTIF(Invoices!AK:AL,A1635)&lt;&gt;0,SUMIF(Invoices!AK:AL,A1635,Invoices!AL:AL)/COUNTIF(Invoices!AK:AL,A1635),0),IF(COUNTIF(Invoices!AM:AN,A1635)&lt;&gt;0,IF(COUNTIF(Invoices!AM:AN,A1635)&lt;&gt;0,SUMIF(Invoices!AM:AN,A1635,Invoices!AN:AN)/COUNTIF(Invoices!AM:AN,A1635),0),"Not Available")))))))))))))))</f>
        <v>Not Available</v>
      </c>
    </row>
    <row r="1636" spans="1:5" ht="13" x14ac:dyDescent="0.15">
      <c r="A1636" s="6" t="s">
        <v>2952</v>
      </c>
      <c r="B1636" s="6" t="s">
        <v>606</v>
      </c>
      <c r="C1636" s="6" t="s">
        <v>1735</v>
      </c>
      <c r="D1636" s="6" t="s">
        <v>608</v>
      </c>
      <c r="E1636" t="str">
        <f>IF(COUNTIF(Invoices!K:L,A1636)&lt;&gt;0,IF(COUNTIF(Invoices!K:L,A1636)&lt;&gt;0,SUMIF(Invoices!K:L,A1636,Invoices!L:L)/COUNTIF(Invoices!K:L,A1636),0),IF(COUNTIF(Invoices!M:N,A1636)&lt;&gt;0,IF(COUNTIF(Invoices!M:N,A1636)&lt;&gt;0,SUMIF(Invoices!M:N,A1636,Invoices!N:N)/COUNTIF(Invoices!M:N,A1636),0),IF(COUNTIF(Invoices!O:P,A1636)&lt;&gt;0,IF(COUNTIF(Invoices!O:P,A1636)&lt;&gt;0,SUMIF(Invoices!O:P,A1636,Invoices!P:P)/COUNTIF(Invoices!O:P,A1636),0),IF(COUNTIF(Invoices!Q:R,A1636)&lt;&gt;0,IF(COUNTIF(Invoices!Q:R,A1636)&lt;&gt;0,SUMIF(Invoices!Q:R,A1636,Invoices!R:R)/COUNTIF(Invoices!Q:R,A1636),0),IF(COUNTIF(Invoices!S:T,A1636)&lt;&gt;0,IF(COUNTIF(Invoices!S:T,A1636)&lt;&gt;0,SUMIF(Invoices!S:T,A1636,Invoices!T:T)/COUNTIF(Invoices!S:T,A1636),0),IF(COUNTIF(Invoices!U:V,A1636)&lt;&gt;0,IF(COUNTIF(Invoices!U:V,A1636)&lt;&gt;0,SUMIF(Invoices!U:V,A1636,Invoices!V:V)/COUNTIF(Invoices!U:V,A1636),0),IF(COUNTIF(Invoices!W:X,A1636)&lt;&gt;0,IF(COUNTIF(Invoices!W:X,A1636)&lt;&gt;0,SUMIF(Invoices!W:X,A1636,Invoices!X:X)/COUNTIF(Invoices!W:X,A1636),0),IF(COUNTIF(Invoices!Y:Z,A1636)&lt;&gt;0,IF(COUNTIF(Invoices!Y:Z,A1636)&lt;&gt;0,SUMIF(Invoices!Y:Z,A1636,Invoices!Z:Z)/COUNTIF(Invoices!Y:Z,A1636),0),IF(COUNTIF(Invoices!AA:AB,A1636)&lt;&gt;0,IF(COUNTIF(Invoices!AA:AB,A1636)&lt;&gt;0,SUMIF(Invoices!AA:AB,A1636,Invoices!AB:AB)/COUNTIF(Invoices!AA:AB,A1636),0),IF(COUNTIF(Invoices!AC:AD,A1636)&lt;&gt;0,IF(COUNTIF(Invoices!AC:AD,A1636)&lt;&gt;0,SUMIF(Invoices!AC:AD,A1636,Invoices!AD:AD)/COUNTIF(Invoices!AC:AD,A1636),0),IF(COUNTIF(Invoices!AE:AF,A1636)&lt;&gt;0,IF(COUNTIF(Invoices!AE:AF,A1636)&lt;&gt;0,SUMIF(Invoices!AE:AF,A1636,Invoices!AF:AF)/COUNTIF(Invoices!AE:AF,A1636),0),IF(COUNTIF(Invoices!AG:AH,A1636)&lt;&gt;0,IF(COUNTIF(Invoices!AG:AH,A1636)&lt;&gt;0,SUMIF(Invoices!AG:AH,A1636,Invoices!AH:AH)/COUNTIF(Invoices!AG:AH,A1636),0),IF(COUNTIF(Invoices!AI:AJ,A1636)&lt;&gt;0,IF(COUNTIF(Invoices!AI:AJ,A1636)&lt;&gt;0,SUMIF(Invoices!AI:AJ,A1636,Invoices!AJ:AJ)/COUNTIF(Invoices!AI:AJ,A1636),0),IF(COUNTIF(Invoices!AK:AL,A1636)&lt;&gt;0,IF(COUNTIF(Invoices!AK:AL,A1636)&lt;&gt;0,SUMIF(Invoices!AK:AL,A1636,Invoices!AL:AL)/COUNTIF(Invoices!AK:AL,A1636),0),IF(COUNTIF(Invoices!AM:AN,A1636)&lt;&gt;0,IF(COUNTIF(Invoices!AM:AN,A1636)&lt;&gt;0,SUMIF(Invoices!AM:AN,A1636,Invoices!AN:AN)/COUNTIF(Invoices!AM:AN,A1636),0),"Not Available")))))))))))))))</f>
        <v>Not Available</v>
      </c>
    </row>
    <row r="1637" spans="1:5" ht="13" x14ac:dyDescent="0.15">
      <c r="A1637" s="6" t="s">
        <v>2953</v>
      </c>
      <c r="B1637" s="6" t="s">
        <v>2954</v>
      </c>
      <c r="C1637" s="6" t="s">
        <v>954</v>
      </c>
      <c r="D1637" s="6" t="s">
        <v>955</v>
      </c>
      <c r="E1637">
        <f ca="1">IF(COUNTIF(Invoices!K:L,A1637)&lt;&gt;0,IF(COUNTIF(Invoices!K:L,A1637)&lt;&gt;0,SUMIF(Invoices!K:L,A1637,Invoices!L:L)/COUNTIF(Invoices!K:L,A1637),0),IF(COUNTIF(Invoices!M:N,A1637)&lt;&gt;0,IF(COUNTIF(Invoices!M:N,A1637)&lt;&gt;0,SUMIF(Invoices!M:N,A1637,Invoices!N:N)/COUNTIF(Invoices!M:N,A1637),0),IF(COUNTIF(Invoices!O:P,A1637)&lt;&gt;0,IF(COUNTIF(Invoices!O:P,A1637)&lt;&gt;0,SUMIF(Invoices!O:P,A1637,Invoices!P:P)/COUNTIF(Invoices!O:P,A1637),0),IF(COUNTIF(Invoices!Q:R,A1637)&lt;&gt;0,IF(COUNTIF(Invoices!Q:R,A1637)&lt;&gt;0,SUMIF(Invoices!Q:R,A1637,Invoices!R:R)/COUNTIF(Invoices!Q:R,A1637),0),IF(COUNTIF(Invoices!S:T,A1637)&lt;&gt;0,IF(COUNTIF(Invoices!S:T,A1637)&lt;&gt;0,SUMIF(Invoices!S:T,A1637,Invoices!T:T)/COUNTIF(Invoices!S:T,A1637),0),IF(COUNTIF(Invoices!U:V,A1637)&lt;&gt;0,IF(COUNTIF(Invoices!U:V,A1637)&lt;&gt;0,SUMIF(Invoices!U:V,A1637,Invoices!V:V)/COUNTIF(Invoices!U:V,A1637),0),IF(COUNTIF(Invoices!W:X,A1637)&lt;&gt;0,IF(COUNTIF(Invoices!W:X,A1637)&lt;&gt;0,SUMIF(Invoices!W:X,A1637,Invoices!X:X)/COUNTIF(Invoices!W:X,A1637),0),IF(COUNTIF(Invoices!Y:Z,A1637)&lt;&gt;0,IF(COUNTIF(Invoices!Y:Z,A1637)&lt;&gt;0,SUMIF(Invoices!Y:Z,A1637,Invoices!Z:Z)/COUNTIF(Invoices!Y:Z,A1637),0),IF(COUNTIF(Invoices!AA:AB,A1637)&lt;&gt;0,IF(COUNTIF(Invoices!AA:AB,A1637)&lt;&gt;0,SUMIF(Invoices!AA:AB,A1637,Invoices!AB:AB)/COUNTIF(Invoices!AA:AB,A1637),0),IF(COUNTIF(Invoices!AC:AD,A1637)&lt;&gt;0,IF(COUNTIF(Invoices!AC:AD,A1637)&lt;&gt;0,SUMIF(Invoices!AC:AD,A1637,Invoices!AD:AD)/COUNTIF(Invoices!AC:AD,A1637),0),IF(COUNTIF(Invoices!AE:AF,A1637)&lt;&gt;0,IF(COUNTIF(Invoices!AE:AF,A1637)&lt;&gt;0,SUMIF(Invoices!AE:AF,A1637,Invoices!AF:AF)/COUNTIF(Invoices!AE:AF,A1637),0),IF(COUNTIF(Invoices!AG:AH,A1637)&lt;&gt;0,IF(COUNTIF(Invoices!AG:AH,A1637)&lt;&gt;0,SUMIF(Invoices!AG:AH,A1637,Invoices!AH:AH)/COUNTIF(Invoices!AG:AH,A1637),0),IF(COUNTIF(Invoices!AI:AJ,A1637)&lt;&gt;0,IF(COUNTIF(Invoices!AI:AJ,A1637)&lt;&gt;0,SUMIF(Invoices!AI:AJ,A1637,Invoices!AJ:AJ)/COUNTIF(Invoices!AI:AJ,A1637),0),IF(COUNTIF(Invoices!AK:AL,A1637)&lt;&gt;0,IF(COUNTIF(Invoices!AK:AL,A1637)&lt;&gt;0,SUMIF(Invoices!AK:AL,A1637,Invoices!AL:AL)/COUNTIF(Invoices!AK:AL,A1637),0),IF(COUNTIF(Invoices!AM:AN,A1637)&lt;&gt;0,IF(COUNTIF(Invoices!AM:AN,A1637)&lt;&gt;0,SUMIF(Invoices!AM:AN,A1637,Invoices!AN:AN)/COUNTIF(Invoices!AM:AN,A1637),0),"Not Available")))))))))))))))</f>
        <v>0.99</v>
      </c>
    </row>
    <row r="1638" spans="1:5" ht="13" x14ac:dyDescent="0.15">
      <c r="A1638" s="6" t="s">
        <v>1431</v>
      </c>
      <c r="C1638" s="6" t="s">
        <v>1431</v>
      </c>
      <c r="D1638" s="6" t="s">
        <v>1432</v>
      </c>
      <c r="E1638" t="str">
        <f>IF(COUNTIF(Invoices!K:L,A1638)&lt;&gt;0,IF(COUNTIF(Invoices!K:L,A1638)&lt;&gt;0,SUMIF(Invoices!K:L,A1638,Invoices!L:L)/COUNTIF(Invoices!K:L,A1638),0),IF(COUNTIF(Invoices!M:N,A1638)&lt;&gt;0,IF(COUNTIF(Invoices!M:N,A1638)&lt;&gt;0,SUMIF(Invoices!M:N,A1638,Invoices!N:N)/COUNTIF(Invoices!M:N,A1638),0),IF(COUNTIF(Invoices!O:P,A1638)&lt;&gt;0,IF(COUNTIF(Invoices!O:P,A1638)&lt;&gt;0,SUMIF(Invoices!O:P,A1638,Invoices!P:P)/COUNTIF(Invoices!O:P,A1638),0),IF(COUNTIF(Invoices!Q:R,A1638)&lt;&gt;0,IF(COUNTIF(Invoices!Q:R,A1638)&lt;&gt;0,SUMIF(Invoices!Q:R,A1638,Invoices!R:R)/COUNTIF(Invoices!Q:R,A1638),0),IF(COUNTIF(Invoices!S:T,A1638)&lt;&gt;0,IF(COUNTIF(Invoices!S:T,A1638)&lt;&gt;0,SUMIF(Invoices!S:T,A1638,Invoices!T:T)/COUNTIF(Invoices!S:T,A1638),0),IF(COUNTIF(Invoices!U:V,A1638)&lt;&gt;0,IF(COUNTIF(Invoices!U:V,A1638)&lt;&gt;0,SUMIF(Invoices!U:V,A1638,Invoices!V:V)/COUNTIF(Invoices!U:V,A1638),0),IF(COUNTIF(Invoices!W:X,A1638)&lt;&gt;0,IF(COUNTIF(Invoices!W:X,A1638)&lt;&gt;0,SUMIF(Invoices!W:X,A1638,Invoices!X:X)/COUNTIF(Invoices!W:X,A1638),0),IF(COUNTIF(Invoices!Y:Z,A1638)&lt;&gt;0,IF(COUNTIF(Invoices!Y:Z,A1638)&lt;&gt;0,SUMIF(Invoices!Y:Z,A1638,Invoices!Z:Z)/COUNTIF(Invoices!Y:Z,A1638),0),IF(COUNTIF(Invoices!AA:AB,A1638)&lt;&gt;0,IF(COUNTIF(Invoices!AA:AB,A1638)&lt;&gt;0,SUMIF(Invoices!AA:AB,A1638,Invoices!AB:AB)/COUNTIF(Invoices!AA:AB,A1638),0),IF(COUNTIF(Invoices!AC:AD,A1638)&lt;&gt;0,IF(COUNTIF(Invoices!AC:AD,A1638)&lt;&gt;0,SUMIF(Invoices!AC:AD,A1638,Invoices!AD:AD)/COUNTIF(Invoices!AC:AD,A1638),0),IF(COUNTIF(Invoices!AE:AF,A1638)&lt;&gt;0,IF(COUNTIF(Invoices!AE:AF,A1638)&lt;&gt;0,SUMIF(Invoices!AE:AF,A1638,Invoices!AF:AF)/COUNTIF(Invoices!AE:AF,A1638),0),IF(COUNTIF(Invoices!AG:AH,A1638)&lt;&gt;0,IF(COUNTIF(Invoices!AG:AH,A1638)&lt;&gt;0,SUMIF(Invoices!AG:AH,A1638,Invoices!AH:AH)/COUNTIF(Invoices!AG:AH,A1638),0),IF(COUNTIF(Invoices!AI:AJ,A1638)&lt;&gt;0,IF(COUNTIF(Invoices!AI:AJ,A1638)&lt;&gt;0,SUMIF(Invoices!AI:AJ,A1638,Invoices!AJ:AJ)/COUNTIF(Invoices!AI:AJ,A1638),0),IF(COUNTIF(Invoices!AK:AL,A1638)&lt;&gt;0,IF(COUNTIF(Invoices!AK:AL,A1638)&lt;&gt;0,SUMIF(Invoices!AK:AL,A1638,Invoices!AL:AL)/COUNTIF(Invoices!AK:AL,A1638),0),IF(COUNTIF(Invoices!AM:AN,A1638)&lt;&gt;0,IF(COUNTIF(Invoices!AM:AN,A1638)&lt;&gt;0,SUMIF(Invoices!AM:AN,A1638,Invoices!AN:AN)/COUNTIF(Invoices!AM:AN,A1638),0),"Not Available")))))))))))))))</f>
        <v>Not Available</v>
      </c>
    </row>
    <row r="1639" spans="1:5" ht="13" x14ac:dyDescent="0.15">
      <c r="A1639" s="6" t="s">
        <v>2955</v>
      </c>
      <c r="B1639" s="6" t="s">
        <v>2956</v>
      </c>
      <c r="C1639" s="6" t="s">
        <v>1628</v>
      </c>
      <c r="D1639" s="6" t="s">
        <v>1629</v>
      </c>
      <c r="E1639">
        <f ca="1">IF(COUNTIF(Invoices!K:L,A1639)&lt;&gt;0,IF(COUNTIF(Invoices!K:L,A1639)&lt;&gt;0,SUMIF(Invoices!K:L,A1639,Invoices!L:L)/COUNTIF(Invoices!K:L,A1639),0),IF(COUNTIF(Invoices!M:N,A1639)&lt;&gt;0,IF(COUNTIF(Invoices!M:N,A1639)&lt;&gt;0,SUMIF(Invoices!M:N,A1639,Invoices!N:N)/COUNTIF(Invoices!M:N,A1639),0),IF(COUNTIF(Invoices!O:P,A1639)&lt;&gt;0,IF(COUNTIF(Invoices!O:P,A1639)&lt;&gt;0,SUMIF(Invoices!O:P,A1639,Invoices!P:P)/COUNTIF(Invoices!O:P,A1639),0),IF(COUNTIF(Invoices!Q:R,A1639)&lt;&gt;0,IF(COUNTIF(Invoices!Q:R,A1639)&lt;&gt;0,SUMIF(Invoices!Q:R,A1639,Invoices!R:R)/COUNTIF(Invoices!Q:R,A1639),0),IF(COUNTIF(Invoices!S:T,A1639)&lt;&gt;0,IF(COUNTIF(Invoices!S:T,A1639)&lt;&gt;0,SUMIF(Invoices!S:T,A1639,Invoices!T:T)/COUNTIF(Invoices!S:T,A1639),0),IF(COUNTIF(Invoices!U:V,A1639)&lt;&gt;0,IF(COUNTIF(Invoices!U:V,A1639)&lt;&gt;0,SUMIF(Invoices!U:V,A1639,Invoices!V:V)/COUNTIF(Invoices!U:V,A1639),0),IF(COUNTIF(Invoices!W:X,A1639)&lt;&gt;0,IF(COUNTIF(Invoices!W:X,A1639)&lt;&gt;0,SUMIF(Invoices!W:X,A1639,Invoices!X:X)/COUNTIF(Invoices!W:X,A1639),0),IF(COUNTIF(Invoices!Y:Z,A1639)&lt;&gt;0,IF(COUNTIF(Invoices!Y:Z,A1639)&lt;&gt;0,SUMIF(Invoices!Y:Z,A1639,Invoices!Z:Z)/COUNTIF(Invoices!Y:Z,A1639),0),IF(COUNTIF(Invoices!AA:AB,A1639)&lt;&gt;0,IF(COUNTIF(Invoices!AA:AB,A1639)&lt;&gt;0,SUMIF(Invoices!AA:AB,A1639,Invoices!AB:AB)/COUNTIF(Invoices!AA:AB,A1639),0),IF(COUNTIF(Invoices!AC:AD,A1639)&lt;&gt;0,IF(COUNTIF(Invoices!AC:AD,A1639)&lt;&gt;0,SUMIF(Invoices!AC:AD,A1639,Invoices!AD:AD)/COUNTIF(Invoices!AC:AD,A1639),0),IF(COUNTIF(Invoices!AE:AF,A1639)&lt;&gt;0,IF(COUNTIF(Invoices!AE:AF,A1639)&lt;&gt;0,SUMIF(Invoices!AE:AF,A1639,Invoices!AF:AF)/COUNTIF(Invoices!AE:AF,A1639),0),IF(COUNTIF(Invoices!AG:AH,A1639)&lt;&gt;0,IF(COUNTIF(Invoices!AG:AH,A1639)&lt;&gt;0,SUMIF(Invoices!AG:AH,A1639,Invoices!AH:AH)/COUNTIF(Invoices!AG:AH,A1639),0),IF(COUNTIF(Invoices!AI:AJ,A1639)&lt;&gt;0,IF(COUNTIF(Invoices!AI:AJ,A1639)&lt;&gt;0,SUMIF(Invoices!AI:AJ,A1639,Invoices!AJ:AJ)/COUNTIF(Invoices!AI:AJ,A1639),0),IF(COUNTIF(Invoices!AK:AL,A1639)&lt;&gt;0,IF(COUNTIF(Invoices!AK:AL,A1639)&lt;&gt;0,SUMIF(Invoices!AK:AL,A1639,Invoices!AL:AL)/COUNTIF(Invoices!AK:AL,A1639),0),IF(COUNTIF(Invoices!AM:AN,A1639)&lt;&gt;0,IF(COUNTIF(Invoices!AM:AN,A1639)&lt;&gt;0,SUMIF(Invoices!AM:AN,A1639,Invoices!AN:AN)/COUNTIF(Invoices!AM:AN,A1639),0),"Not Available")))))))))))))))</f>
        <v>0.99</v>
      </c>
    </row>
    <row r="1640" spans="1:5" ht="13" x14ac:dyDescent="0.15">
      <c r="A1640" s="6" t="s">
        <v>2957</v>
      </c>
      <c r="B1640" s="6" t="s">
        <v>1445</v>
      </c>
      <c r="C1640" s="6" t="s">
        <v>1446</v>
      </c>
      <c r="D1640" s="6" t="s">
        <v>810</v>
      </c>
      <c r="E1640">
        <f ca="1">IF(COUNTIF(Invoices!K:L,A1640)&lt;&gt;0,IF(COUNTIF(Invoices!K:L,A1640)&lt;&gt;0,SUMIF(Invoices!K:L,A1640,Invoices!L:L)/COUNTIF(Invoices!K:L,A1640),0),IF(COUNTIF(Invoices!M:N,A1640)&lt;&gt;0,IF(COUNTIF(Invoices!M:N,A1640)&lt;&gt;0,SUMIF(Invoices!M:N,A1640,Invoices!N:N)/COUNTIF(Invoices!M:N,A1640),0),IF(COUNTIF(Invoices!O:P,A1640)&lt;&gt;0,IF(COUNTIF(Invoices!O:P,A1640)&lt;&gt;0,SUMIF(Invoices!O:P,A1640,Invoices!P:P)/COUNTIF(Invoices!O:P,A1640),0),IF(COUNTIF(Invoices!Q:R,A1640)&lt;&gt;0,IF(COUNTIF(Invoices!Q:R,A1640)&lt;&gt;0,SUMIF(Invoices!Q:R,A1640,Invoices!R:R)/COUNTIF(Invoices!Q:R,A1640),0),IF(COUNTIF(Invoices!S:T,A1640)&lt;&gt;0,IF(COUNTIF(Invoices!S:T,A1640)&lt;&gt;0,SUMIF(Invoices!S:T,A1640,Invoices!T:T)/COUNTIF(Invoices!S:T,A1640),0),IF(COUNTIF(Invoices!U:V,A1640)&lt;&gt;0,IF(COUNTIF(Invoices!U:V,A1640)&lt;&gt;0,SUMIF(Invoices!U:V,A1640,Invoices!V:V)/COUNTIF(Invoices!U:V,A1640),0),IF(COUNTIF(Invoices!W:X,A1640)&lt;&gt;0,IF(COUNTIF(Invoices!W:X,A1640)&lt;&gt;0,SUMIF(Invoices!W:X,A1640,Invoices!X:X)/COUNTIF(Invoices!W:X,A1640),0),IF(COUNTIF(Invoices!Y:Z,A1640)&lt;&gt;0,IF(COUNTIF(Invoices!Y:Z,A1640)&lt;&gt;0,SUMIF(Invoices!Y:Z,A1640,Invoices!Z:Z)/COUNTIF(Invoices!Y:Z,A1640),0),IF(COUNTIF(Invoices!AA:AB,A1640)&lt;&gt;0,IF(COUNTIF(Invoices!AA:AB,A1640)&lt;&gt;0,SUMIF(Invoices!AA:AB,A1640,Invoices!AB:AB)/COUNTIF(Invoices!AA:AB,A1640),0),IF(COUNTIF(Invoices!AC:AD,A1640)&lt;&gt;0,IF(COUNTIF(Invoices!AC:AD,A1640)&lt;&gt;0,SUMIF(Invoices!AC:AD,A1640,Invoices!AD:AD)/COUNTIF(Invoices!AC:AD,A1640),0),IF(COUNTIF(Invoices!AE:AF,A1640)&lt;&gt;0,IF(COUNTIF(Invoices!AE:AF,A1640)&lt;&gt;0,SUMIF(Invoices!AE:AF,A1640,Invoices!AF:AF)/COUNTIF(Invoices!AE:AF,A1640),0),IF(COUNTIF(Invoices!AG:AH,A1640)&lt;&gt;0,IF(COUNTIF(Invoices!AG:AH,A1640)&lt;&gt;0,SUMIF(Invoices!AG:AH,A1640,Invoices!AH:AH)/COUNTIF(Invoices!AG:AH,A1640),0),IF(COUNTIF(Invoices!AI:AJ,A1640)&lt;&gt;0,IF(COUNTIF(Invoices!AI:AJ,A1640)&lt;&gt;0,SUMIF(Invoices!AI:AJ,A1640,Invoices!AJ:AJ)/COUNTIF(Invoices!AI:AJ,A1640),0),IF(COUNTIF(Invoices!AK:AL,A1640)&lt;&gt;0,IF(COUNTIF(Invoices!AK:AL,A1640)&lt;&gt;0,SUMIF(Invoices!AK:AL,A1640,Invoices!AL:AL)/COUNTIF(Invoices!AK:AL,A1640),0),IF(COUNTIF(Invoices!AM:AN,A1640)&lt;&gt;0,IF(COUNTIF(Invoices!AM:AN,A1640)&lt;&gt;0,SUMIF(Invoices!AM:AN,A1640,Invoices!AN:AN)/COUNTIF(Invoices!AM:AN,A1640),0),"Not Available")))))))))))))))</f>
        <v>0.99</v>
      </c>
    </row>
    <row r="1641" spans="1:5" ht="13" x14ac:dyDescent="0.15">
      <c r="A1641" s="6" t="s">
        <v>2958</v>
      </c>
      <c r="B1641" s="6" t="s">
        <v>1781</v>
      </c>
      <c r="C1641" s="6" t="s">
        <v>1782</v>
      </c>
      <c r="D1641" s="6" t="s">
        <v>1783</v>
      </c>
      <c r="E1641">
        <f ca="1">IF(COUNTIF(Invoices!K:L,A1641)&lt;&gt;0,IF(COUNTIF(Invoices!K:L,A1641)&lt;&gt;0,SUMIF(Invoices!K:L,A1641,Invoices!L:L)/COUNTIF(Invoices!K:L,A1641),0),IF(COUNTIF(Invoices!M:N,A1641)&lt;&gt;0,IF(COUNTIF(Invoices!M:N,A1641)&lt;&gt;0,SUMIF(Invoices!M:N,A1641,Invoices!N:N)/COUNTIF(Invoices!M:N,A1641),0),IF(COUNTIF(Invoices!O:P,A1641)&lt;&gt;0,IF(COUNTIF(Invoices!O:P,A1641)&lt;&gt;0,SUMIF(Invoices!O:P,A1641,Invoices!P:P)/COUNTIF(Invoices!O:P,A1641),0),IF(COUNTIF(Invoices!Q:R,A1641)&lt;&gt;0,IF(COUNTIF(Invoices!Q:R,A1641)&lt;&gt;0,SUMIF(Invoices!Q:R,A1641,Invoices!R:R)/COUNTIF(Invoices!Q:R,A1641),0),IF(COUNTIF(Invoices!S:T,A1641)&lt;&gt;0,IF(COUNTIF(Invoices!S:T,A1641)&lt;&gt;0,SUMIF(Invoices!S:T,A1641,Invoices!T:T)/COUNTIF(Invoices!S:T,A1641),0),IF(COUNTIF(Invoices!U:V,A1641)&lt;&gt;0,IF(COUNTIF(Invoices!U:V,A1641)&lt;&gt;0,SUMIF(Invoices!U:V,A1641,Invoices!V:V)/COUNTIF(Invoices!U:V,A1641),0),IF(COUNTIF(Invoices!W:X,A1641)&lt;&gt;0,IF(COUNTIF(Invoices!W:X,A1641)&lt;&gt;0,SUMIF(Invoices!W:X,A1641,Invoices!X:X)/COUNTIF(Invoices!W:X,A1641),0),IF(COUNTIF(Invoices!Y:Z,A1641)&lt;&gt;0,IF(COUNTIF(Invoices!Y:Z,A1641)&lt;&gt;0,SUMIF(Invoices!Y:Z,A1641,Invoices!Z:Z)/COUNTIF(Invoices!Y:Z,A1641),0),IF(COUNTIF(Invoices!AA:AB,A1641)&lt;&gt;0,IF(COUNTIF(Invoices!AA:AB,A1641)&lt;&gt;0,SUMIF(Invoices!AA:AB,A1641,Invoices!AB:AB)/COUNTIF(Invoices!AA:AB,A1641),0),IF(COUNTIF(Invoices!AC:AD,A1641)&lt;&gt;0,IF(COUNTIF(Invoices!AC:AD,A1641)&lt;&gt;0,SUMIF(Invoices!AC:AD,A1641,Invoices!AD:AD)/COUNTIF(Invoices!AC:AD,A1641),0),IF(COUNTIF(Invoices!AE:AF,A1641)&lt;&gt;0,IF(COUNTIF(Invoices!AE:AF,A1641)&lt;&gt;0,SUMIF(Invoices!AE:AF,A1641,Invoices!AF:AF)/COUNTIF(Invoices!AE:AF,A1641),0),IF(COUNTIF(Invoices!AG:AH,A1641)&lt;&gt;0,IF(COUNTIF(Invoices!AG:AH,A1641)&lt;&gt;0,SUMIF(Invoices!AG:AH,A1641,Invoices!AH:AH)/COUNTIF(Invoices!AG:AH,A1641),0),IF(COUNTIF(Invoices!AI:AJ,A1641)&lt;&gt;0,IF(COUNTIF(Invoices!AI:AJ,A1641)&lt;&gt;0,SUMIF(Invoices!AI:AJ,A1641,Invoices!AJ:AJ)/COUNTIF(Invoices!AI:AJ,A1641),0),IF(COUNTIF(Invoices!AK:AL,A1641)&lt;&gt;0,IF(COUNTIF(Invoices!AK:AL,A1641)&lt;&gt;0,SUMIF(Invoices!AK:AL,A1641,Invoices!AL:AL)/COUNTIF(Invoices!AK:AL,A1641),0),IF(COUNTIF(Invoices!AM:AN,A1641)&lt;&gt;0,IF(COUNTIF(Invoices!AM:AN,A1641)&lt;&gt;0,SUMIF(Invoices!AM:AN,A1641,Invoices!AN:AN)/COUNTIF(Invoices!AM:AN,A1641),0),"Not Available")))))))))))))))</f>
        <v>0.99</v>
      </c>
    </row>
    <row r="1642" spans="1:5" ht="13" x14ac:dyDescent="0.15">
      <c r="A1642" s="6" t="s">
        <v>2959</v>
      </c>
      <c r="B1642" s="6" t="s">
        <v>1356</v>
      </c>
      <c r="C1642" s="6" t="s">
        <v>1357</v>
      </c>
      <c r="D1642" s="6" t="s">
        <v>681</v>
      </c>
      <c r="E1642" t="str">
        <f>IF(COUNTIF(Invoices!K:L,A1642)&lt;&gt;0,IF(COUNTIF(Invoices!K:L,A1642)&lt;&gt;0,SUMIF(Invoices!K:L,A1642,Invoices!L:L)/COUNTIF(Invoices!K:L,A1642),0),IF(COUNTIF(Invoices!M:N,A1642)&lt;&gt;0,IF(COUNTIF(Invoices!M:N,A1642)&lt;&gt;0,SUMIF(Invoices!M:N,A1642,Invoices!N:N)/COUNTIF(Invoices!M:N,A1642),0),IF(COUNTIF(Invoices!O:P,A1642)&lt;&gt;0,IF(COUNTIF(Invoices!O:P,A1642)&lt;&gt;0,SUMIF(Invoices!O:P,A1642,Invoices!P:P)/COUNTIF(Invoices!O:P,A1642),0),IF(COUNTIF(Invoices!Q:R,A1642)&lt;&gt;0,IF(COUNTIF(Invoices!Q:R,A1642)&lt;&gt;0,SUMIF(Invoices!Q:R,A1642,Invoices!R:R)/COUNTIF(Invoices!Q:R,A1642),0),IF(COUNTIF(Invoices!S:T,A1642)&lt;&gt;0,IF(COUNTIF(Invoices!S:T,A1642)&lt;&gt;0,SUMIF(Invoices!S:T,A1642,Invoices!T:T)/COUNTIF(Invoices!S:T,A1642),0),IF(COUNTIF(Invoices!U:V,A1642)&lt;&gt;0,IF(COUNTIF(Invoices!U:V,A1642)&lt;&gt;0,SUMIF(Invoices!U:V,A1642,Invoices!V:V)/COUNTIF(Invoices!U:V,A1642),0),IF(COUNTIF(Invoices!W:X,A1642)&lt;&gt;0,IF(COUNTIF(Invoices!W:X,A1642)&lt;&gt;0,SUMIF(Invoices!W:X,A1642,Invoices!X:X)/COUNTIF(Invoices!W:X,A1642),0),IF(COUNTIF(Invoices!Y:Z,A1642)&lt;&gt;0,IF(COUNTIF(Invoices!Y:Z,A1642)&lt;&gt;0,SUMIF(Invoices!Y:Z,A1642,Invoices!Z:Z)/COUNTIF(Invoices!Y:Z,A1642),0),IF(COUNTIF(Invoices!AA:AB,A1642)&lt;&gt;0,IF(COUNTIF(Invoices!AA:AB,A1642)&lt;&gt;0,SUMIF(Invoices!AA:AB,A1642,Invoices!AB:AB)/COUNTIF(Invoices!AA:AB,A1642),0),IF(COUNTIF(Invoices!AC:AD,A1642)&lt;&gt;0,IF(COUNTIF(Invoices!AC:AD,A1642)&lt;&gt;0,SUMIF(Invoices!AC:AD,A1642,Invoices!AD:AD)/COUNTIF(Invoices!AC:AD,A1642),0),IF(COUNTIF(Invoices!AE:AF,A1642)&lt;&gt;0,IF(COUNTIF(Invoices!AE:AF,A1642)&lt;&gt;0,SUMIF(Invoices!AE:AF,A1642,Invoices!AF:AF)/COUNTIF(Invoices!AE:AF,A1642),0),IF(COUNTIF(Invoices!AG:AH,A1642)&lt;&gt;0,IF(COUNTIF(Invoices!AG:AH,A1642)&lt;&gt;0,SUMIF(Invoices!AG:AH,A1642,Invoices!AH:AH)/COUNTIF(Invoices!AG:AH,A1642),0),IF(COUNTIF(Invoices!AI:AJ,A1642)&lt;&gt;0,IF(COUNTIF(Invoices!AI:AJ,A1642)&lt;&gt;0,SUMIF(Invoices!AI:AJ,A1642,Invoices!AJ:AJ)/COUNTIF(Invoices!AI:AJ,A1642),0),IF(COUNTIF(Invoices!AK:AL,A1642)&lt;&gt;0,IF(COUNTIF(Invoices!AK:AL,A1642)&lt;&gt;0,SUMIF(Invoices!AK:AL,A1642,Invoices!AL:AL)/COUNTIF(Invoices!AK:AL,A1642),0),IF(COUNTIF(Invoices!AM:AN,A1642)&lt;&gt;0,IF(COUNTIF(Invoices!AM:AN,A1642)&lt;&gt;0,SUMIF(Invoices!AM:AN,A1642,Invoices!AN:AN)/COUNTIF(Invoices!AM:AN,A1642),0),"Not Available")))))))))))))))</f>
        <v>Not Available</v>
      </c>
    </row>
    <row r="1643" spans="1:5" ht="13" x14ac:dyDescent="0.15">
      <c r="A1643" s="6" t="s">
        <v>2960</v>
      </c>
      <c r="C1643" s="6" t="s">
        <v>709</v>
      </c>
      <c r="D1643" s="6" t="s">
        <v>710</v>
      </c>
      <c r="E1643">
        <f ca="1">IF(COUNTIF(Invoices!K:L,A1643)&lt;&gt;0,IF(COUNTIF(Invoices!K:L,A1643)&lt;&gt;0,SUMIF(Invoices!K:L,A1643,Invoices!L:L)/COUNTIF(Invoices!K:L,A1643),0),IF(COUNTIF(Invoices!M:N,A1643)&lt;&gt;0,IF(COUNTIF(Invoices!M:N,A1643)&lt;&gt;0,SUMIF(Invoices!M:N,A1643,Invoices!N:N)/COUNTIF(Invoices!M:N,A1643),0),IF(COUNTIF(Invoices!O:P,A1643)&lt;&gt;0,IF(COUNTIF(Invoices!O:P,A1643)&lt;&gt;0,SUMIF(Invoices!O:P,A1643,Invoices!P:P)/COUNTIF(Invoices!O:P,A1643),0),IF(COUNTIF(Invoices!Q:R,A1643)&lt;&gt;0,IF(COUNTIF(Invoices!Q:R,A1643)&lt;&gt;0,SUMIF(Invoices!Q:R,A1643,Invoices!R:R)/COUNTIF(Invoices!Q:R,A1643),0),IF(COUNTIF(Invoices!S:T,A1643)&lt;&gt;0,IF(COUNTIF(Invoices!S:T,A1643)&lt;&gt;0,SUMIF(Invoices!S:T,A1643,Invoices!T:T)/COUNTIF(Invoices!S:T,A1643),0),IF(COUNTIF(Invoices!U:V,A1643)&lt;&gt;0,IF(COUNTIF(Invoices!U:V,A1643)&lt;&gt;0,SUMIF(Invoices!U:V,A1643,Invoices!V:V)/COUNTIF(Invoices!U:V,A1643),0),IF(COUNTIF(Invoices!W:X,A1643)&lt;&gt;0,IF(COUNTIF(Invoices!W:X,A1643)&lt;&gt;0,SUMIF(Invoices!W:X,A1643,Invoices!X:X)/COUNTIF(Invoices!W:X,A1643),0),IF(COUNTIF(Invoices!Y:Z,A1643)&lt;&gt;0,IF(COUNTIF(Invoices!Y:Z,A1643)&lt;&gt;0,SUMIF(Invoices!Y:Z,A1643,Invoices!Z:Z)/COUNTIF(Invoices!Y:Z,A1643),0),IF(COUNTIF(Invoices!AA:AB,A1643)&lt;&gt;0,IF(COUNTIF(Invoices!AA:AB,A1643)&lt;&gt;0,SUMIF(Invoices!AA:AB,A1643,Invoices!AB:AB)/COUNTIF(Invoices!AA:AB,A1643),0),IF(COUNTIF(Invoices!AC:AD,A1643)&lt;&gt;0,IF(COUNTIF(Invoices!AC:AD,A1643)&lt;&gt;0,SUMIF(Invoices!AC:AD,A1643,Invoices!AD:AD)/COUNTIF(Invoices!AC:AD,A1643),0),IF(COUNTIF(Invoices!AE:AF,A1643)&lt;&gt;0,IF(COUNTIF(Invoices!AE:AF,A1643)&lt;&gt;0,SUMIF(Invoices!AE:AF,A1643,Invoices!AF:AF)/COUNTIF(Invoices!AE:AF,A1643),0),IF(COUNTIF(Invoices!AG:AH,A1643)&lt;&gt;0,IF(COUNTIF(Invoices!AG:AH,A1643)&lt;&gt;0,SUMIF(Invoices!AG:AH,A1643,Invoices!AH:AH)/COUNTIF(Invoices!AG:AH,A1643),0),IF(COUNTIF(Invoices!AI:AJ,A1643)&lt;&gt;0,IF(COUNTIF(Invoices!AI:AJ,A1643)&lt;&gt;0,SUMIF(Invoices!AI:AJ,A1643,Invoices!AJ:AJ)/COUNTIF(Invoices!AI:AJ,A1643),0),IF(COUNTIF(Invoices!AK:AL,A1643)&lt;&gt;0,IF(COUNTIF(Invoices!AK:AL,A1643)&lt;&gt;0,SUMIF(Invoices!AK:AL,A1643,Invoices!AL:AL)/COUNTIF(Invoices!AK:AL,A1643),0),IF(COUNTIF(Invoices!AM:AN,A1643)&lt;&gt;0,IF(COUNTIF(Invoices!AM:AN,A1643)&lt;&gt;0,SUMIF(Invoices!AM:AN,A1643,Invoices!AN:AN)/COUNTIF(Invoices!AM:AN,A1643),0),"Not Available")))))))))))))))</f>
        <v>0.99</v>
      </c>
    </row>
    <row r="1644" spans="1:5" ht="13" x14ac:dyDescent="0.15">
      <c r="A1644" s="6" t="s">
        <v>2961</v>
      </c>
      <c r="C1644" s="6" t="s">
        <v>996</v>
      </c>
      <c r="D1644" s="6" t="s">
        <v>968</v>
      </c>
      <c r="E1644">
        <f ca="1">IF(COUNTIF(Invoices!K:L,A1644)&lt;&gt;0,IF(COUNTIF(Invoices!K:L,A1644)&lt;&gt;0,SUMIF(Invoices!K:L,A1644,Invoices!L:L)/COUNTIF(Invoices!K:L,A1644),0),IF(COUNTIF(Invoices!M:N,A1644)&lt;&gt;0,IF(COUNTIF(Invoices!M:N,A1644)&lt;&gt;0,SUMIF(Invoices!M:N,A1644,Invoices!N:N)/COUNTIF(Invoices!M:N,A1644),0),IF(COUNTIF(Invoices!O:P,A1644)&lt;&gt;0,IF(COUNTIF(Invoices!O:P,A1644)&lt;&gt;0,SUMIF(Invoices!O:P,A1644,Invoices!P:P)/COUNTIF(Invoices!O:P,A1644),0),IF(COUNTIF(Invoices!Q:R,A1644)&lt;&gt;0,IF(COUNTIF(Invoices!Q:R,A1644)&lt;&gt;0,SUMIF(Invoices!Q:R,A1644,Invoices!R:R)/COUNTIF(Invoices!Q:R,A1644),0),IF(COUNTIF(Invoices!S:T,A1644)&lt;&gt;0,IF(COUNTIF(Invoices!S:T,A1644)&lt;&gt;0,SUMIF(Invoices!S:T,A1644,Invoices!T:T)/COUNTIF(Invoices!S:T,A1644),0),IF(COUNTIF(Invoices!U:V,A1644)&lt;&gt;0,IF(COUNTIF(Invoices!U:V,A1644)&lt;&gt;0,SUMIF(Invoices!U:V,A1644,Invoices!V:V)/COUNTIF(Invoices!U:V,A1644),0),IF(COUNTIF(Invoices!W:X,A1644)&lt;&gt;0,IF(COUNTIF(Invoices!W:X,A1644)&lt;&gt;0,SUMIF(Invoices!W:X,A1644,Invoices!X:X)/COUNTIF(Invoices!W:X,A1644),0),IF(COUNTIF(Invoices!Y:Z,A1644)&lt;&gt;0,IF(COUNTIF(Invoices!Y:Z,A1644)&lt;&gt;0,SUMIF(Invoices!Y:Z,A1644,Invoices!Z:Z)/COUNTIF(Invoices!Y:Z,A1644),0),IF(COUNTIF(Invoices!AA:AB,A1644)&lt;&gt;0,IF(COUNTIF(Invoices!AA:AB,A1644)&lt;&gt;0,SUMIF(Invoices!AA:AB,A1644,Invoices!AB:AB)/COUNTIF(Invoices!AA:AB,A1644),0),IF(COUNTIF(Invoices!AC:AD,A1644)&lt;&gt;0,IF(COUNTIF(Invoices!AC:AD,A1644)&lt;&gt;0,SUMIF(Invoices!AC:AD,A1644,Invoices!AD:AD)/COUNTIF(Invoices!AC:AD,A1644),0),IF(COUNTIF(Invoices!AE:AF,A1644)&lt;&gt;0,IF(COUNTIF(Invoices!AE:AF,A1644)&lt;&gt;0,SUMIF(Invoices!AE:AF,A1644,Invoices!AF:AF)/COUNTIF(Invoices!AE:AF,A1644),0),IF(COUNTIF(Invoices!AG:AH,A1644)&lt;&gt;0,IF(COUNTIF(Invoices!AG:AH,A1644)&lt;&gt;0,SUMIF(Invoices!AG:AH,A1644,Invoices!AH:AH)/COUNTIF(Invoices!AG:AH,A1644),0),IF(COUNTIF(Invoices!AI:AJ,A1644)&lt;&gt;0,IF(COUNTIF(Invoices!AI:AJ,A1644)&lt;&gt;0,SUMIF(Invoices!AI:AJ,A1644,Invoices!AJ:AJ)/COUNTIF(Invoices!AI:AJ,A1644),0),IF(COUNTIF(Invoices!AK:AL,A1644)&lt;&gt;0,IF(COUNTIF(Invoices!AK:AL,A1644)&lt;&gt;0,SUMIF(Invoices!AK:AL,A1644,Invoices!AL:AL)/COUNTIF(Invoices!AK:AL,A1644),0),IF(COUNTIF(Invoices!AM:AN,A1644)&lt;&gt;0,IF(COUNTIF(Invoices!AM:AN,A1644)&lt;&gt;0,SUMIF(Invoices!AM:AN,A1644,Invoices!AN:AN)/COUNTIF(Invoices!AM:AN,A1644),0),"Not Available")))))))))))))))</f>
        <v>0.99</v>
      </c>
    </row>
    <row r="1645" spans="1:5" ht="13" x14ac:dyDescent="0.15">
      <c r="A1645" s="6" t="s">
        <v>2962</v>
      </c>
      <c r="C1645" s="6" t="s">
        <v>517</v>
      </c>
      <c r="D1645" s="6" t="s">
        <v>518</v>
      </c>
      <c r="E1645" t="str">
        <f>IF(COUNTIF(Invoices!K:L,A1645)&lt;&gt;0,IF(COUNTIF(Invoices!K:L,A1645)&lt;&gt;0,SUMIF(Invoices!K:L,A1645,Invoices!L:L)/COUNTIF(Invoices!K:L,A1645),0),IF(COUNTIF(Invoices!M:N,A1645)&lt;&gt;0,IF(COUNTIF(Invoices!M:N,A1645)&lt;&gt;0,SUMIF(Invoices!M:N,A1645,Invoices!N:N)/COUNTIF(Invoices!M:N,A1645),0),IF(COUNTIF(Invoices!O:P,A1645)&lt;&gt;0,IF(COUNTIF(Invoices!O:P,A1645)&lt;&gt;0,SUMIF(Invoices!O:P,A1645,Invoices!P:P)/COUNTIF(Invoices!O:P,A1645),0),IF(COUNTIF(Invoices!Q:R,A1645)&lt;&gt;0,IF(COUNTIF(Invoices!Q:R,A1645)&lt;&gt;0,SUMIF(Invoices!Q:R,A1645,Invoices!R:R)/COUNTIF(Invoices!Q:R,A1645),0),IF(COUNTIF(Invoices!S:T,A1645)&lt;&gt;0,IF(COUNTIF(Invoices!S:T,A1645)&lt;&gt;0,SUMIF(Invoices!S:T,A1645,Invoices!T:T)/COUNTIF(Invoices!S:T,A1645),0),IF(COUNTIF(Invoices!U:V,A1645)&lt;&gt;0,IF(COUNTIF(Invoices!U:V,A1645)&lt;&gt;0,SUMIF(Invoices!U:V,A1645,Invoices!V:V)/COUNTIF(Invoices!U:V,A1645),0),IF(COUNTIF(Invoices!W:X,A1645)&lt;&gt;0,IF(COUNTIF(Invoices!W:X,A1645)&lt;&gt;0,SUMIF(Invoices!W:X,A1645,Invoices!X:X)/COUNTIF(Invoices!W:X,A1645),0),IF(COUNTIF(Invoices!Y:Z,A1645)&lt;&gt;0,IF(COUNTIF(Invoices!Y:Z,A1645)&lt;&gt;0,SUMIF(Invoices!Y:Z,A1645,Invoices!Z:Z)/COUNTIF(Invoices!Y:Z,A1645),0),IF(COUNTIF(Invoices!AA:AB,A1645)&lt;&gt;0,IF(COUNTIF(Invoices!AA:AB,A1645)&lt;&gt;0,SUMIF(Invoices!AA:AB,A1645,Invoices!AB:AB)/COUNTIF(Invoices!AA:AB,A1645),0),IF(COUNTIF(Invoices!AC:AD,A1645)&lt;&gt;0,IF(COUNTIF(Invoices!AC:AD,A1645)&lt;&gt;0,SUMIF(Invoices!AC:AD,A1645,Invoices!AD:AD)/COUNTIF(Invoices!AC:AD,A1645),0),IF(COUNTIF(Invoices!AE:AF,A1645)&lt;&gt;0,IF(COUNTIF(Invoices!AE:AF,A1645)&lt;&gt;0,SUMIF(Invoices!AE:AF,A1645,Invoices!AF:AF)/COUNTIF(Invoices!AE:AF,A1645),0),IF(COUNTIF(Invoices!AG:AH,A1645)&lt;&gt;0,IF(COUNTIF(Invoices!AG:AH,A1645)&lt;&gt;0,SUMIF(Invoices!AG:AH,A1645,Invoices!AH:AH)/COUNTIF(Invoices!AG:AH,A1645),0),IF(COUNTIF(Invoices!AI:AJ,A1645)&lt;&gt;0,IF(COUNTIF(Invoices!AI:AJ,A1645)&lt;&gt;0,SUMIF(Invoices!AI:AJ,A1645,Invoices!AJ:AJ)/COUNTIF(Invoices!AI:AJ,A1645),0),IF(COUNTIF(Invoices!AK:AL,A1645)&lt;&gt;0,IF(COUNTIF(Invoices!AK:AL,A1645)&lt;&gt;0,SUMIF(Invoices!AK:AL,A1645,Invoices!AL:AL)/COUNTIF(Invoices!AK:AL,A1645),0),IF(COUNTIF(Invoices!AM:AN,A1645)&lt;&gt;0,IF(COUNTIF(Invoices!AM:AN,A1645)&lt;&gt;0,SUMIF(Invoices!AM:AN,A1645,Invoices!AN:AN)/COUNTIF(Invoices!AM:AN,A1645),0),"Not Available")))))))))))))))</f>
        <v>Not Available</v>
      </c>
    </row>
    <row r="1646" spans="1:5" ht="13" x14ac:dyDescent="0.15">
      <c r="A1646" s="6" t="s">
        <v>2963</v>
      </c>
      <c r="B1646" s="6" t="s">
        <v>2964</v>
      </c>
      <c r="C1646" s="6" t="s">
        <v>599</v>
      </c>
      <c r="D1646" s="6" t="s">
        <v>600</v>
      </c>
      <c r="E1646" t="str">
        <f>IF(COUNTIF(Invoices!K:L,A1646)&lt;&gt;0,IF(COUNTIF(Invoices!K:L,A1646)&lt;&gt;0,SUMIF(Invoices!K:L,A1646,Invoices!L:L)/COUNTIF(Invoices!K:L,A1646),0),IF(COUNTIF(Invoices!M:N,A1646)&lt;&gt;0,IF(COUNTIF(Invoices!M:N,A1646)&lt;&gt;0,SUMIF(Invoices!M:N,A1646,Invoices!N:N)/COUNTIF(Invoices!M:N,A1646),0),IF(COUNTIF(Invoices!O:P,A1646)&lt;&gt;0,IF(COUNTIF(Invoices!O:P,A1646)&lt;&gt;0,SUMIF(Invoices!O:P,A1646,Invoices!P:P)/COUNTIF(Invoices!O:P,A1646),0),IF(COUNTIF(Invoices!Q:R,A1646)&lt;&gt;0,IF(COUNTIF(Invoices!Q:R,A1646)&lt;&gt;0,SUMIF(Invoices!Q:R,A1646,Invoices!R:R)/COUNTIF(Invoices!Q:R,A1646),0),IF(COUNTIF(Invoices!S:T,A1646)&lt;&gt;0,IF(COUNTIF(Invoices!S:T,A1646)&lt;&gt;0,SUMIF(Invoices!S:T,A1646,Invoices!T:T)/COUNTIF(Invoices!S:T,A1646),0),IF(COUNTIF(Invoices!U:V,A1646)&lt;&gt;0,IF(COUNTIF(Invoices!U:V,A1646)&lt;&gt;0,SUMIF(Invoices!U:V,A1646,Invoices!V:V)/COUNTIF(Invoices!U:V,A1646),0),IF(COUNTIF(Invoices!W:X,A1646)&lt;&gt;0,IF(COUNTIF(Invoices!W:X,A1646)&lt;&gt;0,SUMIF(Invoices!W:X,A1646,Invoices!X:X)/COUNTIF(Invoices!W:X,A1646),0),IF(COUNTIF(Invoices!Y:Z,A1646)&lt;&gt;0,IF(COUNTIF(Invoices!Y:Z,A1646)&lt;&gt;0,SUMIF(Invoices!Y:Z,A1646,Invoices!Z:Z)/COUNTIF(Invoices!Y:Z,A1646),0),IF(COUNTIF(Invoices!AA:AB,A1646)&lt;&gt;0,IF(COUNTIF(Invoices!AA:AB,A1646)&lt;&gt;0,SUMIF(Invoices!AA:AB,A1646,Invoices!AB:AB)/COUNTIF(Invoices!AA:AB,A1646),0),IF(COUNTIF(Invoices!AC:AD,A1646)&lt;&gt;0,IF(COUNTIF(Invoices!AC:AD,A1646)&lt;&gt;0,SUMIF(Invoices!AC:AD,A1646,Invoices!AD:AD)/COUNTIF(Invoices!AC:AD,A1646),0),IF(COUNTIF(Invoices!AE:AF,A1646)&lt;&gt;0,IF(COUNTIF(Invoices!AE:AF,A1646)&lt;&gt;0,SUMIF(Invoices!AE:AF,A1646,Invoices!AF:AF)/COUNTIF(Invoices!AE:AF,A1646),0),IF(COUNTIF(Invoices!AG:AH,A1646)&lt;&gt;0,IF(COUNTIF(Invoices!AG:AH,A1646)&lt;&gt;0,SUMIF(Invoices!AG:AH,A1646,Invoices!AH:AH)/COUNTIF(Invoices!AG:AH,A1646),0),IF(COUNTIF(Invoices!AI:AJ,A1646)&lt;&gt;0,IF(COUNTIF(Invoices!AI:AJ,A1646)&lt;&gt;0,SUMIF(Invoices!AI:AJ,A1646,Invoices!AJ:AJ)/COUNTIF(Invoices!AI:AJ,A1646),0),IF(COUNTIF(Invoices!AK:AL,A1646)&lt;&gt;0,IF(COUNTIF(Invoices!AK:AL,A1646)&lt;&gt;0,SUMIF(Invoices!AK:AL,A1646,Invoices!AL:AL)/COUNTIF(Invoices!AK:AL,A1646),0),IF(COUNTIF(Invoices!AM:AN,A1646)&lt;&gt;0,IF(COUNTIF(Invoices!AM:AN,A1646)&lt;&gt;0,SUMIF(Invoices!AM:AN,A1646,Invoices!AN:AN)/COUNTIF(Invoices!AM:AN,A1646),0),"Not Available")))))))))))))))</f>
        <v>Not Available</v>
      </c>
    </row>
    <row r="1647" spans="1:5" ht="13" x14ac:dyDescent="0.15">
      <c r="A1647" s="6" t="s">
        <v>2965</v>
      </c>
      <c r="B1647" s="6" t="s">
        <v>1143</v>
      </c>
      <c r="C1647" s="6" t="s">
        <v>1144</v>
      </c>
      <c r="D1647" s="6" t="s">
        <v>559</v>
      </c>
      <c r="E1647">
        <f ca="1">IF(COUNTIF(Invoices!K:L,A1647)&lt;&gt;0,IF(COUNTIF(Invoices!K:L,A1647)&lt;&gt;0,SUMIF(Invoices!K:L,A1647,Invoices!L:L)/COUNTIF(Invoices!K:L,A1647),0),IF(COUNTIF(Invoices!M:N,A1647)&lt;&gt;0,IF(COUNTIF(Invoices!M:N,A1647)&lt;&gt;0,SUMIF(Invoices!M:N,A1647,Invoices!N:N)/COUNTIF(Invoices!M:N,A1647),0),IF(COUNTIF(Invoices!O:P,A1647)&lt;&gt;0,IF(COUNTIF(Invoices!O:P,A1647)&lt;&gt;0,SUMIF(Invoices!O:P,A1647,Invoices!P:P)/COUNTIF(Invoices!O:P,A1647),0),IF(COUNTIF(Invoices!Q:R,A1647)&lt;&gt;0,IF(COUNTIF(Invoices!Q:R,A1647)&lt;&gt;0,SUMIF(Invoices!Q:R,A1647,Invoices!R:R)/COUNTIF(Invoices!Q:R,A1647),0),IF(COUNTIF(Invoices!S:T,A1647)&lt;&gt;0,IF(COUNTIF(Invoices!S:T,A1647)&lt;&gt;0,SUMIF(Invoices!S:T,A1647,Invoices!T:T)/COUNTIF(Invoices!S:T,A1647),0),IF(COUNTIF(Invoices!U:V,A1647)&lt;&gt;0,IF(COUNTIF(Invoices!U:V,A1647)&lt;&gt;0,SUMIF(Invoices!U:V,A1647,Invoices!V:V)/COUNTIF(Invoices!U:V,A1647),0),IF(COUNTIF(Invoices!W:X,A1647)&lt;&gt;0,IF(COUNTIF(Invoices!W:X,A1647)&lt;&gt;0,SUMIF(Invoices!W:X,A1647,Invoices!X:X)/COUNTIF(Invoices!W:X,A1647),0),IF(COUNTIF(Invoices!Y:Z,A1647)&lt;&gt;0,IF(COUNTIF(Invoices!Y:Z,A1647)&lt;&gt;0,SUMIF(Invoices!Y:Z,A1647,Invoices!Z:Z)/COUNTIF(Invoices!Y:Z,A1647),0),IF(COUNTIF(Invoices!AA:AB,A1647)&lt;&gt;0,IF(COUNTIF(Invoices!AA:AB,A1647)&lt;&gt;0,SUMIF(Invoices!AA:AB,A1647,Invoices!AB:AB)/COUNTIF(Invoices!AA:AB,A1647),0),IF(COUNTIF(Invoices!AC:AD,A1647)&lt;&gt;0,IF(COUNTIF(Invoices!AC:AD,A1647)&lt;&gt;0,SUMIF(Invoices!AC:AD,A1647,Invoices!AD:AD)/COUNTIF(Invoices!AC:AD,A1647),0),IF(COUNTIF(Invoices!AE:AF,A1647)&lt;&gt;0,IF(COUNTIF(Invoices!AE:AF,A1647)&lt;&gt;0,SUMIF(Invoices!AE:AF,A1647,Invoices!AF:AF)/COUNTIF(Invoices!AE:AF,A1647),0),IF(COUNTIF(Invoices!AG:AH,A1647)&lt;&gt;0,IF(COUNTIF(Invoices!AG:AH,A1647)&lt;&gt;0,SUMIF(Invoices!AG:AH,A1647,Invoices!AH:AH)/COUNTIF(Invoices!AG:AH,A1647),0),IF(COUNTIF(Invoices!AI:AJ,A1647)&lt;&gt;0,IF(COUNTIF(Invoices!AI:AJ,A1647)&lt;&gt;0,SUMIF(Invoices!AI:AJ,A1647,Invoices!AJ:AJ)/COUNTIF(Invoices!AI:AJ,A1647),0),IF(COUNTIF(Invoices!AK:AL,A1647)&lt;&gt;0,IF(COUNTIF(Invoices!AK:AL,A1647)&lt;&gt;0,SUMIF(Invoices!AK:AL,A1647,Invoices!AL:AL)/COUNTIF(Invoices!AK:AL,A1647),0),IF(COUNTIF(Invoices!AM:AN,A1647)&lt;&gt;0,IF(COUNTIF(Invoices!AM:AN,A1647)&lt;&gt;0,SUMIF(Invoices!AM:AN,A1647,Invoices!AN:AN)/COUNTIF(Invoices!AM:AN,A1647),0),"Not Available")))))))))))))))</f>
        <v>0.99</v>
      </c>
    </row>
    <row r="1648" spans="1:5" ht="13" x14ac:dyDescent="0.15">
      <c r="A1648" s="6" t="s">
        <v>2966</v>
      </c>
      <c r="B1648" s="6" t="s">
        <v>553</v>
      </c>
      <c r="C1648" s="6" t="s">
        <v>554</v>
      </c>
      <c r="D1648" s="6" t="s">
        <v>555</v>
      </c>
      <c r="E1648" t="str">
        <f>IF(COUNTIF(Invoices!K:L,A1648)&lt;&gt;0,IF(COUNTIF(Invoices!K:L,A1648)&lt;&gt;0,SUMIF(Invoices!K:L,A1648,Invoices!L:L)/COUNTIF(Invoices!K:L,A1648),0),IF(COUNTIF(Invoices!M:N,A1648)&lt;&gt;0,IF(COUNTIF(Invoices!M:N,A1648)&lt;&gt;0,SUMIF(Invoices!M:N,A1648,Invoices!N:N)/COUNTIF(Invoices!M:N,A1648),0),IF(COUNTIF(Invoices!O:P,A1648)&lt;&gt;0,IF(COUNTIF(Invoices!O:P,A1648)&lt;&gt;0,SUMIF(Invoices!O:P,A1648,Invoices!P:P)/COUNTIF(Invoices!O:P,A1648),0),IF(COUNTIF(Invoices!Q:R,A1648)&lt;&gt;0,IF(COUNTIF(Invoices!Q:R,A1648)&lt;&gt;0,SUMIF(Invoices!Q:R,A1648,Invoices!R:R)/COUNTIF(Invoices!Q:R,A1648),0),IF(COUNTIF(Invoices!S:T,A1648)&lt;&gt;0,IF(COUNTIF(Invoices!S:T,A1648)&lt;&gt;0,SUMIF(Invoices!S:T,A1648,Invoices!T:T)/COUNTIF(Invoices!S:T,A1648),0),IF(COUNTIF(Invoices!U:V,A1648)&lt;&gt;0,IF(COUNTIF(Invoices!U:V,A1648)&lt;&gt;0,SUMIF(Invoices!U:V,A1648,Invoices!V:V)/COUNTIF(Invoices!U:V,A1648),0),IF(COUNTIF(Invoices!W:X,A1648)&lt;&gt;0,IF(COUNTIF(Invoices!W:X,A1648)&lt;&gt;0,SUMIF(Invoices!W:X,A1648,Invoices!X:X)/COUNTIF(Invoices!W:X,A1648),0),IF(COUNTIF(Invoices!Y:Z,A1648)&lt;&gt;0,IF(COUNTIF(Invoices!Y:Z,A1648)&lt;&gt;0,SUMIF(Invoices!Y:Z,A1648,Invoices!Z:Z)/COUNTIF(Invoices!Y:Z,A1648),0),IF(COUNTIF(Invoices!AA:AB,A1648)&lt;&gt;0,IF(COUNTIF(Invoices!AA:AB,A1648)&lt;&gt;0,SUMIF(Invoices!AA:AB,A1648,Invoices!AB:AB)/COUNTIF(Invoices!AA:AB,A1648),0),IF(COUNTIF(Invoices!AC:AD,A1648)&lt;&gt;0,IF(COUNTIF(Invoices!AC:AD,A1648)&lt;&gt;0,SUMIF(Invoices!AC:AD,A1648,Invoices!AD:AD)/COUNTIF(Invoices!AC:AD,A1648),0),IF(COUNTIF(Invoices!AE:AF,A1648)&lt;&gt;0,IF(COUNTIF(Invoices!AE:AF,A1648)&lt;&gt;0,SUMIF(Invoices!AE:AF,A1648,Invoices!AF:AF)/COUNTIF(Invoices!AE:AF,A1648),0),IF(COUNTIF(Invoices!AG:AH,A1648)&lt;&gt;0,IF(COUNTIF(Invoices!AG:AH,A1648)&lt;&gt;0,SUMIF(Invoices!AG:AH,A1648,Invoices!AH:AH)/COUNTIF(Invoices!AG:AH,A1648),0),IF(COUNTIF(Invoices!AI:AJ,A1648)&lt;&gt;0,IF(COUNTIF(Invoices!AI:AJ,A1648)&lt;&gt;0,SUMIF(Invoices!AI:AJ,A1648,Invoices!AJ:AJ)/COUNTIF(Invoices!AI:AJ,A1648),0),IF(COUNTIF(Invoices!AK:AL,A1648)&lt;&gt;0,IF(COUNTIF(Invoices!AK:AL,A1648)&lt;&gt;0,SUMIF(Invoices!AK:AL,A1648,Invoices!AL:AL)/COUNTIF(Invoices!AK:AL,A1648),0),IF(COUNTIF(Invoices!AM:AN,A1648)&lt;&gt;0,IF(COUNTIF(Invoices!AM:AN,A1648)&lt;&gt;0,SUMIF(Invoices!AM:AN,A1648,Invoices!AN:AN)/COUNTIF(Invoices!AM:AN,A1648),0),"Not Available")))))))))))))))</f>
        <v>Not Available</v>
      </c>
    </row>
    <row r="1649" spans="1:5" ht="13" x14ac:dyDescent="0.15">
      <c r="A1649" s="6" t="s">
        <v>2967</v>
      </c>
      <c r="B1649" s="6" t="s">
        <v>912</v>
      </c>
      <c r="C1649" s="6" t="s">
        <v>913</v>
      </c>
      <c r="D1649" s="6" t="s">
        <v>912</v>
      </c>
      <c r="E1649" t="str">
        <f>IF(COUNTIF(Invoices!K:L,A1649)&lt;&gt;0,IF(COUNTIF(Invoices!K:L,A1649)&lt;&gt;0,SUMIF(Invoices!K:L,A1649,Invoices!L:L)/COUNTIF(Invoices!K:L,A1649),0),IF(COUNTIF(Invoices!M:N,A1649)&lt;&gt;0,IF(COUNTIF(Invoices!M:N,A1649)&lt;&gt;0,SUMIF(Invoices!M:N,A1649,Invoices!N:N)/COUNTIF(Invoices!M:N,A1649),0),IF(COUNTIF(Invoices!O:P,A1649)&lt;&gt;0,IF(COUNTIF(Invoices!O:P,A1649)&lt;&gt;0,SUMIF(Invoices!O:P,A1649,Invoices!P:P)/COUNTIF(Invoices!O:P,A1649),0),IF(COUNTIF(Invoices!Q:R,A1649)&lt;&gt;0,IF(COUNTIF(Invoices!Q:R,A1649)&lt;&gt;0,SUMIF(Invoices!Q:R,A1649,Invoices!R:R)/COUNTIF(Invoices!Q:R,A1649),0),IF(COUNTIF(Invoices!S:T,A1649)&lt;&gt;0,IF(COUNTIF(Invoices!S:T,A1649)&lt;&gt;0,SUMIF(Invoices!S:T,A1649,Invoices!T:T)/COUNTIF(Invoices!S:T,A1649),0),IF(COUNTIF(Invoices!U:V,A1649)&lt;&gt;0,IF(COUNTIF(Invoices!U:V,A1649)&lt;&gt;0,SUMIF(Invoices!U:V,A1649,Invoices!V:V)/COUNTIF(Invoices!U:V,A1649),0),IF(COUNTIF(Invoices!W:X,A1649)&lt;&gt;0,IF(COUNTIF(Invoices!W:X,A1649)&lt;&gt;0,SUMIF(Invoices!W:X,A1649,Invoices!X:X)/COUNTIF(Invoices!W:X,A1649),0),IF(COUNTIF(Invoices!Y:Z,A1649)&lt;&gt;0,IF(COUNTIF(Invoices!Y:Z,A1649)&lt;&gt;0,SUMIF(Invoices!Y:Z,A1649,Invoices!Z:Z)/COUNTIF(Invoices!Y:Z,A1649),0),IF(COUNTIF(Invoices!AA:AB,A1649)&lt;&gt;0,IF(COUNTIF(Invoices!AA:AB,A1649)&lt;&gt;0,SUMIF(Invoices!AA:AB,A1649,Invoices!AB:AB)/COUNTIF(Invoices!AA:AB,A1649),0),IF(COUNTIF(Invoices!AC:AD,A1649)&lt;&gt;0,IF(COUNTIF(Invoices!AC:AD,A1649)&lt;&gt;0,SUMIF(Invoices!AC:AD,A1649,Invoices!AD:AD)/COUNTIF(Invoices!AC:AD,A1649),0),IF(COUNTIF(Invoices!AE:AF,A1649)&lt;&gt;0,IF(COUNTIF(Invoices!AE:AF,A1649)&lt;&gt;0,SUMIF(Invoices!AE:AF,A1649,Invoices!AF:AF)/COUNTIF(Invoices!AE:AF,A1649),0),IF(COUNTIF(Invoices!AG:AH,A1649)&lt;&gt;0,IF(COUNTIF(Invoices!AG:AH,A1649)&lt;&gt;0,SUMIF(Invoices!AG:AH,A1649,Invoices!AH:AH)/COUNTIF(Invoices!AG:AH,A1649),0),IF(COUNTIF(Invoices!AI:AJ,A1649)&lt;&gt;0,IF(COUNTIF(Invoices!AI:AJ,A1649)&lt;&gt;0,SUMIF(Invoices!AI:AJ,A1649,Invoices!AJ:AJ)/COUNTIF(Invoices!AI:AJ,A1649),0),IF(COUNTIF(Invoices!AK:AL,A1649)&lt;&gt;0,IF(COUNTIF(Invoices!AK:AL,A1649)&lt;&gt;0,SUMIF(Invoices!AK:AL,A1649,Invoices!AL:AL)/COUNTIF(Invoices!AK:AL,A1649),0),IF(COUNTIF(Invoices!AM:AN,A1649)&lt;&gt;0,IF(COUNTIF(Invoices!AM:AN,A1649)&lt;&gt;0,SUMIF(Invoices!AM:AN,A1649,Invoices!AN:AN)/COUNTIF(Invoices!AM:AN,A1649),0),"Not Available")))))))))))))))</f>
        <v>Not Available</v>
      </c>
    </row>
    <row r="1650" spans="1:5" ht="13" x14ac:dyDescent="0.15">
      <c r="A1650" s="6" t="s">
        <v>2968</v>
      </c>
      <c r="B1650" s="6" t="s">
        <v>744</v>
      </c>
      <c r="C1650" s="6" t="s">
        <v>743</v>
      </c>
      <c r="D1650" s="6" t="s">
        <v>744</v>
      </c>
      <c r="E1650">
        <f ca="1">IF(COUNTIF(Invoices!K:L,A1650)&lt;&gt;0,IF(COUNTIF(Invoices!K:L,A1650)&lt;&gt;0,SUMIF(Invoices!K:L,A1650,Invoices!L:L)/COUNTIF(Invoices!K:L,A1650),0),IF(COUNTIF(Invoices!M:N,A1650)&lt;&gt;0,IF(COUNTIF(Invoices!M:N,A1650)&lt;&gt;0,SUMIF(Invoices!M:N,A1650,Invoices!N:N)/COUNTIF(Invoices!M:N,A1650),0),IF(COUNTIF(Invoices!O:P,A1650)&lt;&gt;0,IF(COUNTIF(Invoices!O:P,A1650)&lt;&gt;0,SUMIF(Invoices!O:P,A1650,Invoices!P:P)/COUNTIF(Invoices!O:P,A1650),0),IF(COUNTIF(Invoices!Q:R,A1650)&lt;&gt;0,IF(COUNTIF(Invoices!Q:R,A1650)&lt;&gt;0,SUMIF(Invoices!Q:R,A1650,Invoices!R:R)/COUNTIF(Invoices!Q:R,A1650),0),IF(COUNTIF(Invoices!S:T,A1650)&lt;&gt;0,IF(COUNTIF(Invoices!S:T,A1650)&lt;&gt;0,SUMIF(Invoices!S:T,A1650,Invoices!T:T)/COUNTIF(Invoices!S:T,A1650),0),IF(COUNTIF(Invoices!U:V,A1650)&lt;&gt;0,IF(COUNTIF(Invoices!U:V,A1650)&lt;&gt;0,SUMIF(Invoices!U:V,A1650,Invoices!V:V)/COUNTIF(Invoices!U:V,A1650),0),IF(COUNTIF(Invoices!W:X,A1650)&lt;&gt;0,IF(COUNTIF(Invoices!W:X,A1650)&lt;&gt;0,SUMIF(Invoices!W:X,A1650,Invoices!X:X)/COUNTIF(Invoices!W:X,A1650),0),IF(COUNTIF(Invoices!Y:Z,A1650)&lt;&gt;0,IF(COUNTIF(Invoices!Y:Z,A1650)&lt;&gt;0,SUMIF(Invoices!Y:Z,A1650,Invoices!Z:Z)/COUNTIF(Invoices!Y:Z,A1650),0),IF(COUNTIF(Invoices!AA:AB,A1650)&lt;&gt;0,IF(COUNTIF(Invoices!AA:AB,A1650)&lt;&gt;0,SUMIF(Invoices!AA:AB,A1650,Invoices!AB:AB)/COUNTIF(Invoices!AA:AB,A1650),0),IF(COUNTIF(Invoices!AC:AD,A1650)&lt;&gt;0,IF(COUNTIF(Invoices!AC:AD,A1650)&lt;&gt;0,SUMIF(Invoices!AC:AD,A1650,Invoices!AD:AD)/COUNTIF(Invoices!AC:AD,A1650),0),IF(COUNTIF(Invoices!AE:AF,A1650)&lt;&gt;0,IF(COUNTIF(Invoices!AE:AF,A1650)&lt;&gt;0,SUMIF(Invoices!AE:AF,A1650,Invoices!AF:AF)/COUNTIF(Invoices!AE:AF,A1650),0),IF(COUNTIF(Invoices!AG:AH,A1650)&lt;&gt;0,IF(COUNTIF(Invoices!AG:AH,A1650)&lt;&gt;0,SUMIF(Invoices!AG:AH,A1650,Invoices!AH:AH)/COUNTIF(Invoices!AG:AH,A1650),0),IF(COUNTIF(Invoices!AI:AJ,A1650)&lt;&gt;0,IF(COUNTIF(Invoices!AI:AJ,A1650)&lt;&gt;0,SUMIF(Invoices!AI:AJ,A1650,Invoices!AJ:AJ)/COUNTIF(Invoices!AI:AJ,A1650),0),IF(COUNTIF(Invoices!AK:AL,A1650)&lt;&gt;0,IF(COUNTIF(Invoices!AK:AL,A1650)&lt;&gt;0,SUMIF(Invoices!AK:AL,A1650,Invoices!AL:AL)/COUNTIF(Invoices!AK:AL,A1650),0),IF(COUNTIF(Invoices!AM:AN,A1650)&lt;&gt;0,IF(COUNTIF(Invoices!AM:AN,A1650)&lt;&gt;0,SUMIF(Invoices!AM:AN,A1650,Invoices!AN:AN)/COUNTIF(Invoices!AM:AN,A1650),0),"Not Available")))))))))))))))</f>
        <v>0.99</v>
      </c>
    </row>
    <row r="1651" spans="1:5" ht="13" x14ac:dyDescent="0.15">
      <c r="A1651" s="6" t="s">
        <v>2969</v>
      </c>
      <c r="B1651" s="6" t="s">
        <v>1143</v>
      </c>
      <c r="C1651" s="6" t="s">
        <v>1144</v>
      </c>
      <c r="D1651" s="6" t="s">
        <v>559</v>
      </c>
      <c r="E1651">
        <f ca="1">IF(COUNTIF(Invoices!K:L,A1651)&lt;&gt;0,IF(COUNTIF(Invoices!K:L,A1651)&lt;&gt;0,SUMIF(Invoices!K:L,A1651,Invoices!L:L)/COUNTIF(Invoices!K:L,A1651),0),IF(COUNTIF(Invoices!M:N,A1651)&lt;&gt;0,IF(COUNTIF(Invoices!M:N,A1651)&lt;&gt;0,SUMIF(Invoices!M:N,A1651,Invoices!N:N)/COUNTIF(Invoices!M:N,A1651),0),IF(COUNTIF(Invoices!O:P,A1651)&lt;&gt;0,IF(COUNTIF(Invoices!O:P,A1651)&lt;&gt;0,SUMIF(Invoices!O:P,A1651,Invoices!P:P)/COUNTIF(Invoices!O:P,A1651),0),IF(COUNTIF(Invoices!Q:R,A1651)&lt;&gt;0,IF(COUNTIF(Invoices!Q:R,A1651)&lt;&gt;0,SUMIF(Invoices!Q:R,A1651,Invoices!R:R)/COUNTIF(Invoices!Q:R,A1651),0),IF(COUNTIF(Invoices!S:T,A1651)&lt;&gt;0,IF(COUNTIF(Invoices!S:T,A1651)&lt;&gt;0,SUMIF(Invoices!S:T,A1651,Invoices!T:T)/COUNTIF(Invoices!S:T,A1651),0),IF(COUNTIF(Invoices!U:V,A1651)&lt;&gt;0,IF(COUNTIF(Invoices!U:V,A1651)&lt;&gt;0,SUMIF(Invoices!U:V,A1651,Invoices!V:V)/COUNTIF(Invoices!U:V,A1651),0),IF(COUNTIF(Invoices!W:X,A1651)&lt;&gt;0,IF(COUNTIF(Invoices!W:X,A1651)&lt;&gt;0,SUMIF(Invoices!W:X,A1651,Invoices!X:X)/COUNTIF(Invoices!W:X,A1651),0),IF(COUNTIF(Invoices!Y:Z,A1651)&lt;&gt;0,IF(COUNTIF(Invoices!Y:Z,A1651)&lt;&gt;0,SUMIF(Invoices!Y:Z,A1651,Invoices!Z:Z)/COUNTIF(Invoices!Y:Z,A1651),0),IF(COUNTIF(Invoices!AA:AB,A1651)&lt;&gt;0,IF(COUNTIF(Invoices!AA:AB,A1651)&lt;&gt;0,SUMIF(Invoices!AA:AB,A1651,Invoices!AB:AB)/COUNTIF(Invoices!AA:AB,A1651),0),IF(COUNTIF(Invoices!AC:AD,A1651)&lt;&gt;0,IF(COUNTIF(Invoices!AC:AD,A1651)&lt;&gt;0,SUMIF(Invoices!AC:AD,A1651,Invoices!AD:AD)/COUNTIF(Invoices!AC:AD,A1651),0),IF(COUNTIF(Invoices!AE:AF,A1651)&lt;&gt;0,IF(COUNTIF(Invoices!AE:AF,A1651)&lt;&gt;0,SUMIF(Invoices!AE:AF,A1651,Invoices!AF:AF)/COUNTIF(Invoices!AE:AF,A1651),0),IF(COUNTIF(Invoices!AG:AH,A1651)&lt;&gt;0,IF(COUNTIF(Invoices!AG:AH,A1651)&lt;&gt;0,SUMIF(Invoices!AG:AH,A1651,Invoices!AH:AH)/COUNTIF(Invoices!AG:AH,A1651),0),IF(COUNTIF(Invoices!AI:AJ,A1651)&lt;&gt;0,IF(COUNTIF(Invoices!AI:AJ,A1651)&lt;&gt;0,SUMIF(Invoices!AI:AJ,A1651,Invoices!AJ:AJ)/COUNTIF(Invoices!AI:AJ,A1651),0),IF(COUNTIF(Invoices!AK:AL,A1651)&lt;&gt;0,IF(COUNTIF(Invoices!AK:AL,A1651)&lt;&gt;0,SUMIF(Invoices!AK:AL,A1651,Invoices!AL:AL)/COUNTIF(Invoices!AK:AL,A1651),0),IF(COUNTIF(Invoices!AM:AN,A1651)&lt;&gt;0,IF(COUNTIF(Invoices!AM:AN,A1651)&lt;&gt;0,SUMIF(Invoices!AM:AN,A1651,Invoices!AN:AN)/COUNTIF(Invoices!AM:AN,A1651),0),"Not Available")))))))))))))))</f>
        <v>0.99</v>
      </c>
    </row>
    <row r="1652" spans="1:5" ht="13" x14ac:dyDescent="0.15">
      <c r="A1652" s="6" t="s">
        <v>2970</v>
      </c>
      <c r="B1652" s="6" t="s">
        <v>2971</v>
      </c>
      <c r="C1652" s="6" t="s">
        <v>633</v>
      </c>
      <c r="D1652" s="6" t="s">
        <v>634</v>
      </c>
      <c r="E1652">
        <f ca="1">IF(COUNTIF(Invoices!K:L,A1652)&lt;&gt;0,IF(COUNTIF(Invoices!K:L,A1652)&lt;&gt;0,SUMIF(Invoices!K:L,A1652,Invoices!L:L)/COUNTIF(Invoices!K:L,A1652),0),IF(COUNTIF(Invoices!M:N,A1652)&lt;&gt;0,IF(COUNTIF(Invoices!M:N,A1652)&lt;&gt;0,SUMIF(Invoices!M:N,A1652,Invoices!N:N)/COUNTIF(Invoices!M:N,A1652),0),IF(COUNTIF(Invoices!O:P,A1652)&lt;&gt;0,IF(COUNTIF(Invoices!O:P,A1652)&lt;&gt;0,SUMIF(Invoices!O:P,A1652,Invoices!P:P)/COUNTIF(Invoices!O:P,A1652),0),IF(COUNTIF(Invoices!Q:R,A1652)&lt;&gt;0,IF(COUNTIF(Invoices!Q:R,A1652)&lt;&gt;0,SUMIF(Invoices!Q:R,A1652,Invoices!R:R)/COUNTIF(Invoices!Q:R,A1652),0),IF(COUNTIF(Invoices!S:T,A1652)&lt;&gt;0,IF(COUNTIF(Invoices!S:T,A1652)&lt;&gt;0,SUMIF(Invoices!S:T,A1652,Invoices!T:T)/COUNTIF(Invoices!S:T,A1652),0),IF(COUNTIF(Invoices!U:V,A1652)&lt;&gt;0,IF(COUNTIF(Invoices!U:V,A1652)&lt;&gt;0,SUMIF(Invoices!U:V,A1652,Invoices!V:V)/COUNTIF(Invoices!U:V,A1652),0),IF(COUNTIF(Invoices!W:X,A1652)&lt;&gt;0,IF(COUNTIF(Invoices!W:X,A1652)&lt;&gt;0,SUMIF(Invoices!W:X,A1652,Invoices!X:X)/COUNTIF(Invoices!W:X,A1652),0),IF(COUNTIF(Invoices!Y:Z,A1652)&lt;&gt;0,IF(COUNTIF(Invoices!Y:Z,A1652)&lt;&gt;0,SUMIF(Invoices!Y:Z,A1652,Invoices!Z:Z)/COUNTIF(Invoices!Y:Z,A1652),0),IF(COUNTIF(Invoices!AA:AB,A1652)&lt;&gt;0,IF(COUNTIF(Invoices!AA:AB,A1652)&lt;&gt;0,SUMIF(Invoices!AA:AB,A1652,Invoices!AB:AB)/COUNTIF(Invoices!AA:AB,A1652),0),IF(COUNTIF(Invoices!AC:AD,A1652)&lt;&gt;0,IF(COUNTIF(Invoices!AC:AD,A1652)&lt;&gt;0,SUMIF(Invoices!AC:AD,A1652,Invoices!AD:AD)/COUNTIF(Invoices!AC:AD,A1652),0),IF(COUNTIF(Invoices!AE:AF,A1652)&lt;&gt;0,IF(COUNTIF(Invoices!AE:AF,A1652)&lt;&gt;0,SUMIF(Invoices!AE:AF,A1652,Invoices!AF:AF)/COUNTIF(Invoices!AE:AF,A1652),0),IF(COUNTIF(Invoices!AG:AH,A1652)&lt;&gt;0,IF(COUNTIF(Invoices!AG:AH,A1652)&lt;&gt;0,SUMIF(Invoices!AG:AH,A1652,Invoices!AH:AH)/COUNTIF(Invoices!AG:AH,A1652),0),IF(COUNTIF(Invoices!AI:AJ,A1652)&lt;&gt;0,IF(COUNTIF(Invoices!AI:AJ,A1652)&lt;&gt;0,SUMIF(Invoices!AI:AJ,A1652,Invoices!AJ:AJ)/COUNTIF(Invoices!AI:AJ,A1652),0),IF(COUNTIF(Invoices!AK:AL,A1652)&lt;&gt;0,IF(COUNTIF(Invoices!AK:AL,A1652)&lt;&gt;0,SUMIF(Invoices!AK:AL,A1652,Invoices!AL:AL)/COUNTIF(Invoices!AK:AL,A1652),0),IF(COUNTIF(Invoices!AM:AN,A1652)&lt;&gt;0,IF(COUNTIF(Invoices!AM:AN,A1652)&lt;&gt;0,SUMIF(Invoices!AM:AN,A1652,Invoices!AN:AN)/COUNTIF(Invoices!AM:AN,A1652),0),"Not Available")))))))))))))))</f>
        <v>0.99</v>
      </c>
    </row>
    <row r="1653" spans="1:5" ht="13" x14ac:dyDescent="0.15">
      <c r="A1653" s="6" t="s">
        <v>2972</v>
      </c>
      <c r="B1653" s="6" t="s">
        <v>2973</v>
      </c>
      <c r="C1653" s="6" t="s">
        <v>611</v>
      </c>
      <c r="D1653" s="6" t="s">
        <v>612</v>
      </c>
      <c r="E1653" t="str">
        <f>IF(COUNTIF(Invoices!K:L,A1653)&lt;&gt;0,IF(COUNTIF(Invoices!K:L,A1653)&lt;&gt;0,SUMIF(Invoices!K:L,A1653,Invoices!L:L)/COUNTIF(Invoices!K:L,A1653),0),IF(COUNTIF(Invoices!M:N,A1653)&lt;&gt;0,IF(COUNTIF(Invoices!M:N,A1653)&lt;&gt;0,SUMIF(Invoices!M:N,A1653,Invoices!N:N)/COUNTIF(Invoices!M:N,A1653),0),IF(COUNTIF(Invoices!O:P,A1653)&lt;&gt;0,IF(COUNTIF(Invoices!O:P,A1653)&lt;&gt;0,SUMIF(Invoices!O:P,A1653,Invoices!P:P)/COUNTIF(Invoices!O:P,A1653),0),IF(COUNTIF(Invoices!Q:R,A1653)&lt;&gt;0,IF(COUNTIF(Invoices!Q:R,A1653)&lt;&gt;0,SUMIF(Invoices!Q:R,A1653,Invoices!R:R)/COUNTIF(Invoices!Q:R,A1653),0),IF(COUNTIF(Invoices!S:T,A1653)&lt;&gt;0,IF(COUNTIF(Invoices!S:T,A1653)&lt;&gt;0,SUMIF(Invoices!S:T,A1653,Invoices!T:T)/COUNTIF(Invoices!S:T,A1653),0),IF(COUNTIF(Invoices!U:V,A1653)&lt;&gt;0,IF(COUNTIF(Invoices!U:V,A1653)&lt;&gt;0,SUMIF(Invoices!U:V,A1653,Invoices!V:V)/COUNTIF(Invoices!U:V,A1653),0),IF(COUNTIF(Invoices!W:X,A1653)&lt;&gt;0,IF(COUNTIF(Invoices!W:X,A1653)&lt;&gt;0,SUMIF(Invoices!W:X,A1653,Invoices!X:X)/COUNTIF(Invoices!W:X,A1653),0),IF(COUNTIF(Invoices!Y:Z,A1653)&lt;&gt;0,IF(COUNTIF(Invoices!Y:Z,A1653)&lt;&gt;0,SUMIF(Invoices!Y:Z,A1653,Invoices!Z:Z)/COUNTIF(Invoices!Y:Z,A1653),0),IF(COUNTIF(Invoices!AA:AB,A1653)&lt;&gt;0,IF(COUNTIF(Invoices!AA:AB,A1653)&lt;&gt;0,SUMIF(Invoices!AA:AB,A1653,Invoices!AB:AB)/COUNTIF(Invoices!AA:AB,A1653),0),IF(COUNTIF(Invoices!AC:AD,A1653)&lt;&gt;0,IF(COUNTIF(Invoices!AC:AD,A1653)&lt;&gt;0,SUMIF(Invoices!AC:AD,A1653,Invoices!AD:AD)/COUNTIF(Invoices!AC:AD,A1653),0),IF(COUNTIF(Invoices!AE:AF,A1653)&lt;&gt;0,IF(COUNTIF(Invoices!AE:AF,A1653)&lt;&gt;0,SUMIF(Invoices!AE:AF,A1653,Invoices!AF:AF)/COUNTIF(Invoices!AE:AF,A1653),0),IF(COUNTIF(Invoices!AG:AH,A1653)&lt;&gt;0,IF(COUNTIF(Invoices!AG:AH,A1653)&lt;&gt;0,SUMIF(Invoices!AG:AH,A1653,Invoices!AH:AH)/COUNTIF(Invoices!AG:AH,A1653),0),IF(COUNTIF(Invoices!AI:AJ,A1653)&lt;&gt;0,IF(COUNTIF(Invoices!AI:AJ,A1653)&lt;&gt;0,SUMIF(Invoices!AI:AJ,A1653,Invoices!AJ:AJ)/COUNTIF(Invoices!AI:AJ,A1653),0),IF(COUNTIF(Invoices!AK:AL,A1653)&lt;&gt;0,IF(COUNTIF(Invoices!AK:AL,A1653)&lt;&gt;0,SUMIF(Invoices!AK:AL,A1653,Invoices!AL:AL)/COUNTIF(Invoices!AK:AL,A1653),0),IF(COUNTIF(Invoices!AM:AN,A1653)&lt;&gt;0,IF(COUNTIF(Invoices!AM:AN,A1653)&lt;&gt;0,SUMIF(Invoices!AM:AN,A1653,Invoices!AN:AN)/COUNTIF(Invoices!AM:AN,A1653),0),"Not Available")))))))))))))))</f>
        <v>Not Available</v>
      </c>
    </row>
    <row r="1654" spans="1:5" ht="13" x14ac:dyDescent="0.15">
      <c r="A1654" s="6" t="s">
        <v>2974</v>
      </c>
      <c r="B1654" s="6" t="s">
        <v>1184</v>
      </c>
      <c r="C1654" s="6" t="s">
        <v>1185</v>
      </c>
      <c r="D1654" s="6" t="s">
        <v>962</v>
      </c>
      <c r="E1654">
        <f ca="1">IF(COUNTIF(Invoices!K:L,A1654)&lt;&gt;0,IF(COUNTIF(Invoices!K:L,A1654)&lt;&gt;0,SUMIF(Invoices!K:L,A1654,Invoices!L:L)/COUNTIF(Invoices!K:L,A1654),0),IF(COUNTIF(Invoices!M:N,A1654)&lt;&gt;0,IF(COUNTIF(Invoices!M:N,A1654)&lt;&gt;0,SUMIF(Invoices!M:N,A1654,Invoices!N:N)/COUNTIF(Invoices!M:N,A1654),0),IF(COUNTIF(Invoices!O:P,A1654)&lt;&gt;0,IF(COUNTIF(Invoices!O:P,A1654)&lt;&gt;0,SUMIF(Invoices!O:P,A1654,Invoices!P:P)/COUNTIF(Invoices!O:P,A1654),0),IF(COUNTIF(Invoices!Q:R,A1654)&lt;&gt;0,IF(COUNTIF(Invoices!Q:R,A1654)&lt;&gt;0,SUMIF(Invoices!Q:R,A1654,Invoices!R:R)/COUNTIF(Invoices!Q:R,A1654),0),IF(COUNTIF(Invoices!S:T,A1654)&lt;&gt;0,IF(COUNTIF(Invoices!S:T,A1654)&lt;&gt;0,SUMIF(Invoices!S:T,A1654,Invoices!T:T)/COUNTIF(Invoices!S:T,A1654),0),IF(COUNTIF(Invoices!U:V,A1654)&lt;&gt;0,IF(COUNTIF(Invoices!U:V,A1654)&lt;&gt;0,SUMIF(Invoices!U:V,A1654,Invoices!V:V)/COUNTIF(Invoices!U:V,A1654),0),IF(COUNTIF(Invoices!W:X,A1654)&lt;&gt;0,IF(COUNTIF(Invoices!W:X,A1654)&lt;&gt;0,SUMIF(Invoices!W:X,A1654,Invoices!X:X)/COUNTIF(Invoices!W:X,A1654),0),IF(COUNTIF(Invoices!Y:Z,A1654)&lt;&gt;0,IF(COUNTIF(Invoices!Y:Z,A1654)&lt;&gt;0,SUMIF(Invoices!Y:Z,A1654,Invoices!Z:Z)/COUNTIF(Invoices!Y:Z,A1654),0),IF(COUNTIF(Invoices!AA:AB,A1654)&lt;&gt;0,IF(COUNTIF(Invoices!AA:AB,A1654)&lt;&gt;0,SUMIF(Invoices!AA:AB,A1654,Invoices!AB:AB)/COUNTIF(Invoices!AA:AB,A1654),0),IF(COUNTIF(Invoices!AC:AD,A1654)&lt;&gt;0,IF(COUNTIF(Invoices!AC:AD,A1654)&lt;&gt;0,SUMIF(Invoices!AC:AD,A1654,Invoices!AD:AD)/COUNTIF(Invoices!AC:AD,A1654),0),IF(COUNTIF(Invoices!AE:AF,A1654)&lt;&gt;0,IF(COUNTIF(Invoices!AE:AF,A1654)&lt;&gt;0,SUMIF(Invoices!AE:AF,A1654,Invoices!AF:AF)/COUNTIF(Invoices!AE:AF,A1654),0),IF(COUNTIF(Invoices!AG:AH,A1654)&lt;&gt;0,IF(COUNTIF(Invoices!AG:AH,A1654)&lt;&gt;0,SUMIF(Invoices!AG:AH,A1654,Invoices!AH:AH)/COUNTIF(Invoices!AG:AH,A1654),0),IF(COUNTIF(Invoices!AI:AJ,A1654)&lt;&gt;0,IF(COUNTIF(Invoices!AI:AJ,A1654)&lt;&gt;0,SUMIF(Invoices!AI:AJ,A1654,Invoices!AJ:AJ)/COUNTIF(Invoices!AI:AJ,A1654),0),IF(COUNTIF(Invoices!AK:AL,A1654)&lt;&gt;0,IF(COUNTIF(Invoices!AK:AL,A1654)&lt;&gt;0,SUMIF(Invoices!AK:AL,A1654,Invoices!AL:AL)/COUNTIF(Invoices!AK:AL,A1654),0),IF(COUNTIF(Invoices!AM:AN,A1654)&lt;&gt;0,IF(COUNTIF(Invoices!AM:AN,A1654)&lt;&gt;0,SUMIF(Invoices!AM:AN,A1654,Invoices!AN:AN)/COUNTIF(Invoices!AM:AN,A1654),0),"Not Available")))))))))))))))</f>
        <v>0.99</v>
      </c>
    </row>
    <row r="1655" spans="1:5" ht="13" x14ac:dyDescent="0.15">
      <c r="A1655" s="6" t="s">
        <v>2975</v>
      </c>
      <c r="B1655" s="6" t="s">
        <v>614</v>
      </c>
      <c r="C1655" s="6" t="s">
        <v>615</v>
      </c>
      <c r="D1655" s="6" t="s">
        <v>574</v>
      </c>
      <c r="E1655" t="str">
        <f>IF(COUNTIF(Invoices!K:L,A1655)&lt;&gt;0,IF(COUNTIF(Invoices!K:L,A1655)&lt;&gt;0,SUMIF(Invoices!K:L,A1655,Invoices!L:L)/COUNTIF(Invoices!K:L,A1655),0),IF(COUNTIF(Invoices!M:N,A1655)&lt;&gt;0,IF(COUNTIF(Invoices!M:N,A1655)&lt;&gt;0,SUMIF(Invoices!M:N,A1655,Invoices!N:N)/COUNTIF(Invoices!M:N,A1655),0),IF(COUNTIF(Invoices!O:P,A1655)&lt;&gt;0,IF(COUNTIF(Invoices!O:P,A1655)&lt;&gt;0,SUMIF(Invoices!O:P,A1655,Invoices!P:P)/COUNTIF(Invoices!O:P,A1655),0),IF(COUNTIF(Invoices!Q:R,A1655)&lt;&gt;0,IF(COUNTIF(Invoices!Q:R,A1655)&lt;&gt;0,SUMIF(Invoices!Q:R,A1655,Invoices!R:R)/COUNTIF(Invoices!Q:R,A1655),0),IF(COUNTIF(Invoices!S:T,A1655)&lt;&gt;0,IF(COUNTIF(Invoices!S:T,A1655)&lt;&gt;0,SUMIF(Invoices!S:T,A1655,Invoices!T:T)/COUNTIF(Invoices!S:T,A1655),0),IF(COUNTIF(Invoices!U:V,A1655)&lt;&gt;0,IF(COUNTIF(Invoices!U:V,A1655)&lt;&gt;0,SUMIF(Invoices!U:V,A1655,Invoices!V:V)/COUNTIF(Invoices!U:V,A1655),0),IF(COUNTIF(Invoices!W:X,A1655)&lt;&gt;0,IF(COUNTIF(Invoices!W:X,A1655)&lt;&gt;0,SUMIF(Invoices!W:X,A1655,Invoices!X:X)/COUNTIF(Invoices!W:X,A1655),0),IF(COUNTIF(Invoices!Y:Z,A1655)&lt;&gt;0,IF(COUNTIF(Invoices!Y:Z,A1655)&lt;&gt;0,SUMIF(Invoices!Y:Z,A1655,Invoices!Z:Z)/COUNTIF(Invoices!Y:Z,A1655),0),IF(COUNTIF(Invoices!AA:AB,A1655)&lt;&gt;0,IF(COUNTIF(Invoices!AA:AB,A1655)&lt;&gt;0,SUMIF(Invoices!AA:AB,A1655,Invoices!AB:AB)/COUNTIF(Invoices!AA:AB,A1655),0),IF(COUNTIF(Invoices!AC:AD,A1655)&lt;&gt;0,IF(COUNTIF(Invoices!AC:AD,A1655)&lt;&gt;0,SUMIF(Invoices!AC:AD,A1655,Invoices!AD:AD)/COUNTIF(Invoices!AC:AD,A1655),0),IF(COUNTIF(Invoices!AE:AF,A1655)&lt;&gt;0,IF(COUNTIF(Invoices!AE:AF,A1655)&lt;&gt;0,SUMIF(Invoices!AE:AF,A1655,Invoices!AF:AF)/COUNTIF(Invoices!AE:AF,A1655),0),IF(COUNTIF(Invoices!AG:AH,A1655)&lt;&gt;0,IF(COUNTIF(Invoices!AG:AH,A1655)&lt;&gt;0,SUMIF(Invoices!AG:AH,A1655,Invoices!AH:AH)/COUNTIF(Invoices!AG:AH,A1655),0),IF(COUNTIF(Invoices!AI:AJ,A1655)&lt;&gt;0,IF(COUNTIF(Invoices!AI:AJ,A1655)&lt;&gt;0,SUMIF(Invoices!AI:AJ,A1655,Invoices!AJ:AJ)/COUNTIF(Invoices!AI:AJ,A1655),0),IF(COUNTIF(Invoices!AK:AL,A1655)&lt;&gt;0,IF(COUNTIF(Invoices!AK:AL,A1655)&lt;&gt;0,SUMIF(Invoices!AK:AL,A1655,Invoices!AL:AL)/COUNTIF(Invoices!AK:AL,A1655),0),IF(COUNTIF(Invoices!AM:AN,A1655)&lt;&gt;0,IF(COUNTIF(Invoices!AM:AN,A1655)&lt;&gt;0,SUMIF(Invoices!AM:AN,A1655,Invoices!AN:AN)/COUNTIF(Invoices!AM:AN,A1655),0),"Not Available")))))))))))))))</f>
        <v>Not Available</v>
      </c>
    </row>
    <row r="1656" spans="1:5" ht="13" x14ac:dyDescent="0.15">
      <c r="A1656" s="6" t="s">
        <v>2976</v>
      </c>
      <c r="B1656" s="6" t="s">
        <v>2977</v>
      </c>
      <c r="C1656" s="6" t="s">
        <v>1033</v>
      </c>
      <c r="D1656" s="6" t="s">
        <v>1034</v>
      </c>
      <c r="E1656" t="str">
        <f>IF(COUNTIF(Invoices!K:L,A1656)&lt;&gt;0,IF(COUNTIF(Invoices!K:L,A1656)&lt;&gt;0,SUMIF(Invoices!K:L,A1656,Invoices!L:L)/COUNTIF(Invoices!K:L,A1656),0),IF(COUNTIF(Invoices!M:N,A1656)&lt;&gt;0,IF(COUNTIF(Invoices!M:N,A1656)&lt;&gt;0,SUMIF(Invoices!M:N,A1656,Invoices!N:N)/COUNTIF(Invoices!M:N,A1656),0),IF(COUNTIF(Invoices!O:P,A1656)&lt;&gt;0,IF(COUNTIF(Invoices!O:P,A1656)&lt;&gt;0,SUMIF(Invoices!O:P,A1656,Invoices!P:P)/COUNTIF(Invoices!O:P,A1656),0),IF(COUNTIF(Invoices!Q:R,A1656)&lt;&gt;0,IF(COUNTIF(Invoices!Q:R,A1656)&lt;&gt;0,SUMIF(Invoices!Q:R,A1656,Invoices!R:R)/COUNTIF(Invoices!Q:R,A1656),0),IF(COUNTIF(Invoices!S:T,A1656)&lt;&gt;0,IF(COUNTIF(Invoices!S:T,A1656)&lt;&gt;0,SUMIF(Invoices!S:T,A1656,Invoices!T:T)/COUNTIF(Invoices!S:T,A1656),0),IF(COUNTIF(Invoices!U:V,A1656)&lt;&gt;0,IF(COUNTIF(Invoices!U:V,A1656)&lt;&gt;0,SUMIF(Invoices!U:V,A1656,Invoices!V:V)/COUNTIF(Invoices!U:V,A1656),0),IF(COUNTIF(Invoices!W:X,A1656)&lt;&gt;0,IF(COUNTIF(Invoices!W:X,A1656)&lt;&gt;0,SUMIF(Invoices!W:X,A1656,Invoices!X:X)/COUNTIF(Invoices!W:X,A1656),0),IF(COUNTIF(Invoices!Y:Z,A1656)&lt;&gt;0,IF(COUNTIF(Invoices!Y:Z,A1656)&lt;&gt;0,SUMIF(Invoices!Y:Z,A1656,Invoices!Z:Z)/COUNTIF(Invoices!Y:Z,A1656),0),IF(COUNTIF(Invoices!AA:AB,A1656)&lt;&gt;0,IF(COUNTIF(Invoices!AA:AB,A1656)&lt;&gt;0,SUMIF(Invoices!AA:AB,A1656,Invoices!AB:AB)/COUNTIF(Invoices!AA:AB,A1656),0),IF(COUNTIF(Invoices!AC:AD,A1656)&lt;&gt;0,IF(COUNTIF(Invoices!AC:AD,A1656)&lt;&gt;0,SUMIF(Invoices!AC:AD,A1656,Invoices!AD:AD)/COUNTIF(Invoices!AC:AD,A1656),0),IF(COUNTIF(Invoices!AE:AF,A1656)&lt;&gt;0,IF(COUNTIF(Invoices!AE:AF,A1656)&lt;&gt;0,SUMIF(Invoices!AE:AF,A1656,Invoices!AF:AF)/COUNTIF(Invoices!AE:AF,A1656),0),IF(COUNTIF(Invoices!AG:AH,A1656)&lt;&gt;0,IF(COUNTIF(Invoices!AG:AH,A1656)&lt;&gt;0,SUMIF(Invoices!AG:AH,A1656,Invoices!AH:AH)/COUNTIF(Invoices!AG:AH,A1656),0),IF(COUNTIF(Invoices!AI:AJ,A1656)&lt;&gt;0,IF(COUNTIF(Invoices!AI:AJ,A1656)&lt;&gt;0,SUMIF(Invoices!AI:AJ,A1656,Invoices!AJ:AJ)/COUNTIF(Invoices!AI:AJ,A1656),0),IF(COUNTIF(Invoices!AK:AL,A1656)&lt;&gt;0,IF(COUNTIF(Invoices!AK:AL,A1656)&lt;&gt;0,SUMIF(Invoices!AK:AL,A1656,Invoices!AL:AL)/COUNTIF(Invoices!AK:AL,A1656),0),IF(COUNTIF(Invoices!AM:AN,A1656)&lt;&gt;0,IF(COUNTIF(Invoices!AM:AN,A1656)&lt;&gt;0,SUMIF(Invoices!AM:AN,A1656,Invoices!AN:AN)/COUNTIF(Invoices!AM:AN,A1656),0),"Not Available")))))))))))))))</f>
        <v>Not Available</v>
      </c>
    </row>
    <row r="1657" spans="1:5" ht="13" x14ac:dyDescent="0.15">
      <c r="A1657" s="6" t="s">
        <v>2978</v>
      </c>
      <c r="B1657" s="6" t="s">
        <v>557</v>
      </c>
      <c r="C1657" s="6" t="s">
        <v>558</v>
      </c>
      <c r="D1657" s="6" t="s">
        <v>559</v>
      </c>
      <c r="E1657" t="str">
        <f>IF(COUNTIF(Invoices!K:L,A1657)&lt;&gt;0,IF(COUNTIF(Invoices!K:L,A1657)&lt;&gt;0,SUMIF(Invoices!K:L,A1657,Invoices!L:L)/COUNTIF(Invoices!K:L,A1657),0),IF(COUNTIF(Invoices!M:N,A1657)&lt;&gt;0,IF(COUNTIF(Invoices!M:N,A1657)&lt;&gt;0,SUMIF(Invoices!M:N,A1657,Invoices!N:N)/COUNTIF(Invoices!M:N,A1657),0),IF(COUNTIF(Invoices!O:P,A1657)&lt;&gt;0,IF(COUNTIF(Invoices!O:P,A1657)&lt;&gt;0,SUMIF(Invoices!O:P,A1657,Invoices!P:P)/COUNTIF(Invoices!O:P,A1657),0),IF(COUNTIF(Invoices!Q:R,A1657)&lt;&gt;0,IF(COUNTIF(Invoices!Q:R,A1657)&lt;&gt;0,SUMIF(Invoices!Q:R,A1657,Invoices!R:R)/COUNTIF(Invoices!Q:R,A1657),0),IF(COUNTIF(Invoices!S:T,A1657)&lt;&gt;0,IF(COUNTIF(Invoices!S:T,A1657)&lt;&gt;0,SUMIF(Invoices!S:T,A1657,Invoices!T:T)/COUNTIF(Invoices!S:T,A1657),0),IF(COUNTIF(Invoices!U:V,A1657)&lt;&gt;0,IF(COUNTIF(Invoices!U:V,A1657)&lt;&gt;0,SUMIF(Invoices!U:V,A1657,Invoices!V:V)/COUNTIF(Invoices!U:V,A1657),0),IF(COUNTIF(Invoices!W:X,A1657)&lt;&gt;0,IF(COUNTIF(Invoices!W:X,A1657)&lt;&gt;0,SUMIF(Invoices!W:X,A1657,Invoices!X:X)/COUNTIF(Invoices!W:X,A1657),0),IF(COUNTIF(Invoices!Y:Z,A1657)&lt;&gt;0,IF(COUNTIF(Invoices!Y:Z,A1657)&lt;&gt;0,SUMIF(Invoices!Y:Z,A1657,Invoices!Z:Z)/COUNTIF(Invoices!Y:Z,A1657),0),IF(COUNTIF(Invoices!AA:AB,A1657)&lt;&gt;0,IF(COUNTIF(Invoices!AA:AB,A1657)&lt;&gt;0,SUMIF(Invoices!AA:AB,A1657,Invoices!AB:AB)/COUNTIF(Invoices!AA:AB,A1657),0),IF(COUNTIF(Invoices!AC:AD,A1657)&lt;&gt;0,IF(COUNTIF(Invoices!AC:AD,A1657)&lt;&gt;0,SUMIF(Invoices!AC:AD,A1657,Invoices!AD:AD)/COUNTIF(Invoices!AC:AD,A1657),0),IF(COUNTIF(Invoices!AE:AF,A1657)&lt;&gt;0,IF(COUNTIF(Invoices!AE:AF,A1657)&lt;&gt;0,SUMIF(Invoices!AE:AF,A1657,Invoices!AF:AF)/COUNTIF(Invoices!AE:AF,A1657),0),IF(COUNTIF(Invoices!AG:AH,A1657)&lt;&gt;0,IF(COUNTIF(Invoices!AG:AH,A1657)&lt;&gt;0,SUMIF(Invoices!AG:AH,A1657,Invoices!AH:AH)/COUNTIF(Invoices!AG:AH,A1657),0),IF(COUNTIF(Invoices!AI:AJ,A1657)&lt;&gt;0,IF(COUNTIF(Invoices!AI:AJ,A1657)&lt;&gt;0,SUMIF(Invoices!AI:AJ,A1657,Invoices!AJ:AJ)/COUNTIF(Invoices!AI:AJ,A1657),0),IF(COUNTIF(Invoices!AK:AL,A1657)&lt;&gt;0,IF(COUNTIF(Invoices!AK:AL,A1657)&lt;&gt;0,SUMIF(Invoices!AK:AL,A1657,Invoices!AL:AL)/COUNTIF(Invoices!AK:AL,A1657),0),IF(COUNTIF(Invoices!AM:AN,A1657)&lt;&gt;0,IF(COUNTIF(Invoices!AM:AN,A1657)&lt;&gt;0,SUMIF(Invoices!AM:AN,A1657,Invoices!AN:AN)/COUNTIF(Invoices!AM:AN,A1657),0),"Not Available")))))))))))))))</f>
        <v>Not Available</v>
      </c>
    </row>
    <row r="1658" spans="1:5" ht="13" x14ac:dyDescent="0.15">
      <c r="A1658" s="6" t="s">
        <v>2979</v>
      </c>
      <c r="B1658" s="6" t="s">
        <v>1143</v>
      </c>
      <c r="C1658" s="6" t="s">
        <v>1144</v>
      </c>
      <c r="D1658" s="6" t="s">
        <v>559</v>
      </c>
      <c r="E1658" t="str">
        <f>IF(COUNTIF(Invoices!K:L,A1658)&lt;&gt;0,IF(COUNTIF(Invoices!K:L,A1658)&lt;&gt;0,SUMIF(Invoices!K:L,A1658,Invoices!L:L)/COUNTIF(Invoices!K:L,A1658),0),IF(COUNTIF(Invoices!M:N,A1658)&lt;&gt;0,IF(COUNTIF(Invoices!M:N,A1658)&lt;&gt;0,SUMIF(Invoices!M:N,A1658,Invoices!N:N)/COUNTIF(Invoices!M:N,A1658),0),IF(COUNTIF(Invoices!O:P,A1658)&lt;&gt;0,IF(COUNTIF(Invoices!O:P,A1658)&lt;&gt;0,SUMIF(Invoices!O:P,A1658,Invoices!P:P)/COUNTIF(Invoices!O:P,A1658),0),IF(COUNTIF(Invoices!Q:R,A1658)&lt;&gt;0,IF(COUNTIF(Invoices!Q:R,A1658)&lt;&gt;0,SUMIF(Invoices!Q:R,A1658,Invoices!R:R)/COUNTIF(Invoices!Q:R,A1658),0),IF(COUNTIF(Invoices!S:T,A1658)&lt;&gt;0,IF(COUNTIF(Invoices!S:T,A1658)&lt;&gt;0,SUMIF(Invoices!S:T,A1658,Invoices!T:T)/COUNTIF(Invoices!S:T,A1658),0),IF(COUNTIF(Invoices!U:V,A1658)&lt;&gt;0,IF(COUNTIF(Invoices!U:V,A1658)&lt;&gt;0,SUMIF(Invoices!U:V,A1658,Invoices!V:V)/COUNTIF(Invoices!U:V,A1658),0),IF(COUNTIF(Invoices!W:X,A1658)&lt;&gt;0,IF(COUNTIF(Invoices!W:X,A1658)&lt;&gt;0,SUMIF(Invoices!W:X,A1658,Invoices!X:X)/COUNTIF(Invoices!W:X,A1658),0),IF(COUNTIF(Invoices!Y:Z,A1658)&lt;&gt;0,IF(COUNTIF(Invoices!Y:Z,A1658)&lt;&gt;0,SUMIF(Invoices!Y:Z,A1658,Invoices!Z:Z)/COUNTIF(Invoices!Y:Z,A1658),0),IF(COUNTIF(Invoices!AA:AB,A1658)&lt;&gt;0,IF(COUNTIF(Invoices!AA:AB,A1658)&lt;&gt;0,SUMIF(Invoices!AA:AB,A1658,Invoices!AB:AB)/COUNTIF(Invoices!AA:AB,A1658),0),IF(COUNTIF(Invoices!AC:AD,A1658)&lt;&gt;0,IF(COUNTIF(Invoices!AC:AD,A1658)&lt;&gt;0,SUMIF(Invoices!AC:AD,A1658,Invoices!AD:AD)/COUNTIF(Invoices!AC:AD,A1658),0),IF(COUNTIF(Invoices!AE:AF,A1658)&lt;&gt;0,IF(COUNTIF(Invoices!AE:AF,A1658)&lt;&gt;0,SUMIF(Invoices!AE:AF,A1658,Invoices!AF:AF)/COUNTIF(Invoices!AE:AF,A1658),0),IF(COUNTIF(Invoices!AG:AH,A1658)&lt;&gt;0,IF(COUNTIF(Invoices!AG:AH,A1658)&lt;&gt;0,SUMIF(Invoices!AG:AH,A1658,Invoices!AH:AH)/COUNTIF(Invoices!AG:AH,A1658),0),IF(COUNTIF(Invoices!AI:AJ,A1658)&lt;&gt;0,IF(COUNTIF(Invoices!AI:AJ,A1658)&lt;&gt;0,SUMIF(Invoices!AI:AJ,A1658,Invoices!AJ:AJ)/COUNTIF(Invoices!AI:AJ,A1658),0),IF(COUNTIF(Invoices!AK:AL,A1658)&lt;&gt;0,IF(COUNTIF(Invoices!AK:AL,A1658)&lt;&gt;0,SUMIF(Invoices!AK:AL,A1658,Invoices!AL:AL)/COUNTIF(Invoices!AK:AL,A1658),0),IF(COUNTIF(Invoices!AM:AN,A1658)&lt;&gt;0,IF(COUNTIF(Invoices!AM:AN,A1658)&lt;&gt;0,SUMIF(Invoices!AM:AN,A1658,Invoices!AN:AN)/COUNTIF(Invoices!AM:AN,A1658),0),"Not Available")))))))))))))))</f>
        <v>Not Available</v>
      </c>
    </row>
    <row r="1659" spans="1:5" ht="13" x14ac:dyDescent="0.15">
      <c r="A1659" s="6" t="s">
        <v>2980</v>
      </c>
      <c r="B1659" s="6" t="s">
        <v>2719</v>
      </c>
      <c r="C1659" s="6" t="s">
        <v>735</v>
      </c>
      <c r="D1659" s="6" t="s">
        <v>736</v>
      </c>
      <c r="E1659">
        <f ca="1">IF(COUNTIF(Invoices!K:L,A1659)&lt;&gt;0,IF(COUNTIF(Invoices!K:L,A1659)&lt;&gt;0,SUMIF(Invoices!K:L,A1659,Invoices!L:L)/COUNTIF(Invoices!K:L,A1659),0),IF(COUNTIF(Invoices!M:N,A1659)&lt;&gt;0,IF(COUNTIF(Invoices!M:N,A1659)&lt;&gt;0,SUMIF(Invoices!M:N,A1659,Invoices!N:N)/COUNTIF(Invoices!M:N,A1659),0),IF(COUNTIF(Invoices!O:P,A1659)&lt;&gt;0,IF(COUNTIF(Invoices!O:P,A1659)&lt;&gt;0,SUMIF(Invoices!O:P,A1659,Invoices!P:P)/COUNTIF(Invoices!O:P,A1659),0),IF(COUNTIF(Invoices!Q:R,A1659)&lt;&gt;0,IF(COUNTIF(Invoices!Q:R,A1659)&lt;&gt;0,SUMIF(Invoices!Q:R,A1659,Invoices!R:R)/COUNTIF(Invoices!Q:R,A1659),0),IF(COUNTIF(Invoices!S:T,A1659)&lt;&gt;0,IF(COUNTIF(Invoices!S:T,A1659)&lt;&gt;0,SUMIF(Invoices!S:T,A1659,Invoices!T:T)/COUNTIF(Invoices!S:T,A1659),0),IF(COUNTIF(Invoices!U:V,A1659)&lt;&gt;0,IF(COUNTIF(Invoices!U:V,A1659)&lt;&gt;0,SUMIF(Invoices!U:V,A1659,Invoices!V:V)/COUNTIF(Invoices!U:V,A1659),0),IF(COUNTIF(Invoices!W:X,A1659)&lt;&gt;0,IF(COUNTIF(Invoices!W:X,A1659)&lt;&gt;0,SUMIF(Invoices!W:X,A1659,Invoices!X:X)/COUNTIF(Invoices!W:X,A1659),0),IF(COUNTIF(Invoices!Y:Z,A1659)&lt;&gt;0,IF(COUNTIF(Invoices!Y:Z,A1659)&lt;&gt;0,SUMIF(Invoices!Y:Z,A1659,Invoices!Z:Z)/COUNTIF(Invoices!Y:Z,A1659),0),IF(COUNTIF(Invoices!AA:AB,A1659)&lt;&gt;0,IF(COUNTIF(Invoices!AA:AB,A1659)&lt;&gt;0,SUMIF(Invoices!AA:AB,A1659,Invoices!AB:AB)/COUNTIF(Invoices!AA:AB,A1659),0),IF(COUNTIF(Invoices!AC:AD,A1659)&lt;&gt;0,IF(COUNTIF(Invoices!AC:AD,A1659)&lt;&gt;0,SUMIF(Invoices!AC:AD,A1659,Invoices!AD:AD)/COUNTIF(Invoices!AC:AD,A1659),0),IF(COUNTIF(Invoices!AE:AF,A1659)&lt;&gt;0,IF(COUNTIF(Invoices!AE:AF,A1659)&lt;&gt;0,SUMIF(Invoices!AE:AF,A1659,Invoices!AF:AF)/COUNTIF(Invoices!AE:AF,A1659),0),IF(COUNTIF(Invoices!AG:AH,A1659)&lt;&gt;0,IF(COUNTIF(Invoices!AG:AH,A1659)&lt;&gt;0,SUMIF(Invoices!AG:AH,A1659,Invoices!AH:AH)/COUNTIF(Invoices!AG:AH,A1659),0),IF(COUNTIF(Invoices!AI:AJ,A1659)&lt;&gt;0,IF(COUNTIF(Invoices!AI:AJ,A1659)&lt;&gt;0,SUMIF(Invoices!AI:AJ,A1659,Invoices!AJ:AJ)/COUNTIF(Invoices!AI:AJ,A1659),0),IF(COUNTIF(Invoices!AK:AL,A1659)&lt;&gt;0,IF(COUNTIF(Invoices!AK:AL,A1659)&lt;&gt;0,SUMIF(Invoices!AK:AL,A1659,Invoices!AL:AL)/COUNTIF(Invoices!AK:AL,A1659),0),IF(COUNTIF(Invoices!AM:AN,A1659)&lt;&gt;0,IF(COUNTIF(Invoices!AM:AN,A1659)&lt;&gt;0,SUMIF(Invoices!AM:AN,A1659,Invoices!AN:AN)/COUNTIF(Invoices!AM:AN,A1659),0),"Not Available")))))))))))))))</f>
        <v>0.99</v>
      </c>
    </row>
    <row r="1660" spans="1:5" ht="13" x14ac:dyDescent="0.15">
      <c r="A1660" s="6" t="s">
        <v>2981</v>
      </c>
      <c r="B1660" s="6" t="s">
        <v>837</v>
      </c>
      <c r="C1660" s="6" t="s">
        <v>838</v>
      </c>
      <c r="D1660" s="6" t="s">
        <v>839</v>
      </c>
      <c r="E1660" t="str">
        <f>IF(COUNTIF(Invoices!K:L,A1660)&lt;&gt;0,IF(COUNTIF(Invoices!K:L,A1660)&lt;&gt;0,SUMIF(Invoices!K:L,A1660,Invoices!L:L)/COUNTIF(Invoices!K:L,A1660),0),IF(COUNTIF(Invoices!M:N,A1660)&lt;&gt;0,IF(COUNTIF(Invoices!M:N,A1660)&lt;&gt;0,SUMIF(Invoices!M:N,A1660,Invoices!N:N)/COUNTIF(Invoices!M:N,A1660),0),IF(COUNTIF(Invoices!O:P,A1660)&lt;&gt;0,IF(COUNTIF(Invoices!O:P,A1660)&lt;&gt;0,SUMIF(Invoices!O:P,A1660,Invoices!P:P)/COUNTIF(Invoices!O:P,A1660),0),IF(COUNTIF(Invoices!Q:R,A1660)&lt;&gt;0,IF(COUNTIF(Invoices!Q:R,A1660)&lt;&gt;0,SUMIF(Invoices!Q:R,A1660,Invoices!R:R)/COUNTIF(Invoices!Q:R,A1660),0),IF(COUNTIF(Invoices!S:T,A1660)&lt;&gt;0,IF(COUNTIF(Invoices!S:T,A1660)&lt;&gt;0,SUMIF(Invoices!S:T,A1660,Invoices!T:T)/COUNTIF(Invoices!S:T,A1660),0),IF(COUNTIF(Invoices!U:V,A1660)&lt;&gt;0,IF(COUNTIF(Invoices!U:V,A1660)&lt;&gt;0,SUMIF(Invoices!U:V,A1660,Invoices!V:V)/COUNTIF(Invoices!U:V,A1660),0),IF(COUNTIF(Invoices!W:X,A1660)&lt;&gt;0,IF(COUNTIF(Invoices!W:X,A1660)&lt;&gt;0,SUMIF(Invoices!W:X,A1660,Invoices!X:X)/COUNTIF(Invoices!W:X,A1660),0),IF(COUNTIF(Invoices!Y:Z,A1660)&lt;&gt;0,IF(COUNTIF(Invoices!Y:Z,A1660)&lt;&gt;0,SUMIF(Invoices!Y:Z,A1660,Invoices!Z:Z)/COUNTIF(Invoices!Y:Z,A1660),0),IF(COUNTIF(Invoices!AA:AB,A1660)&lt;&gt;0,IF(COUNTIF(Invoices!AA:AB,A1660)&lt;&gt;0,SUMIF(Invoices!AA:AB,A1660,Invoices!AB:AB)/COUNTIF(Invoices!AA:AB,A1660),0),IF(COUNTIF(Invoices!AC:AD,A1660)&lt;&gt;0,IF(COUNTIF(Invoices!AC:AD,A1660)&lt;&gt;0,SUMIF(Invoices!AC:AD,A1660,Invoices!AD:AD)/COUNTIF(Invoices!AC:AD,A1660),0),IF(COUNTIF(Invoices!AE:AF,A1660)&lt;&gt;0,IF(COUNTIF(Invoices!AE:AF,A1660)&lt;&gt;0,SUMIF(Invoices!AE:AF,A1660,Invoices!AF:AF)/COUNTIF(Invoices!AE:AF,A1660),0),IF(COUNTIF(Invoices!AG:AH,A1660)&lt;&gt;0,IF(COUNTIF(Invoices!AG:AH,A1660)&lt;&gt;0,SUMIF(Invoices!AG:AH,A1660,Invoices!AH:AH)/COUNTIF(Invoices!AG:AH,A1660),0),IF(COUNTIF(Invoices!AI:AJ,A1660)&lt;&gt;0,IF(COUNTIF(Invoices!AI:AJ,A1660)&lt;&gt;0,SUMIF(Invoices!AI:AJ,A1660,Invoices!AJ:AJ)/COUNTIF(Invoices!AI:AJ,A1660),0),IF(COUNTIF(Invoices!AK:AL,A1660)&lt;&gt;0,IF(COUNTIF(Invoices!AK:AL,A1660)&lt;&gt;0,SUMIF(Invoices!AK:AL,A1660,Invoices!AL:AL)/COUNTIF(Invoices!AK:AL,A1660),0),IF(COUNTIF(Invoices!AM:AN,A1660)&lt;&gt;0,IF(COUNTIF(Invoices!AM:AN,A1660)&lt;&gt;0,SUMIF(Invoices!AM:AN,A1660,Invoices!AN:AN)/COUNTIF(Invoices!AM:AN,A1660),0),"Not Available")))))))))))))))</f>
        <v>Not Available</v>
      </c>
    </row>
    <row r="1661" spans="1:5" ht="13" x14ac:dyDescent="0.15">
      <c r="A1661" s="6" t="s">
        <v>2982</v>
      </c>
      <c r="B1661" s="6" t="s">
        <v>679</v>
      </c>
      <c r="C1661" s="6" t="s">
        <v>680</v>
      </c>
      <c r="D1661" s="6" t="s">
        <v>681</v>
      </c>
      <c r="E1661" t="str">
        <f>IF(COUNTIF(Invoices!K:L,A1661)&lt;&gt;0,IF(COUNTIF(Invoices!K:L,A1661)&lt;&gt;0,SUMIF(Invoices!K:L,A1661,Invoices!L:L)/COUNTIF(Invoices!K:L,A1661),0),IF(COUNTIF(Invoices!M:N,A1661)&lt;&gt;0,IF(COUNTIF(Invoices!M:N,A1661)&lt;&gt;0,SUMIF(Invoices!M:N,A1661,Invoices!N:N)/COUNTIF(Invoices!M:N,A1661),0),IF(COUNTIF(Invoices!O:P,A1661)&lt;&gt;0,IF(COUNTIF(Invoices!O:P,A1661)&lt;&gt;0,SUMIF(Invoices!O:P,A1661,Invoices!P:P)/COUNTIF(Invoices!O:P,A1661),0),IF(COUNTIF(Invoices!Q:R,A1661)&lt;&gt;0,IF(COUNTIF(Invoices!Q:R,A1661)&lt;&gt;0,SUMIF(Invoices!Q:R,A1661,Invoices!R:R)/COUNTIF(Invoices!Q:R,A1661),0),IF(COUNTIF(Invoices!S:T,A1661)&lt;&gt;0,IF(COUNTIF(Invoices!S:T,A1661)&lt;&gt;0,SUMIF(Invoices!S:T,A1661,Invoices!T:T)/COUNTIF(Invoices!S:T,A1661),0),IF(COUNTIF(Invoices!U:V,A1661)&lt;&gt;0,IF(COUNTIF(Invoices!U:V,A1661)&lt;&gt;0,SUMIF(Invoices!U:V,A1661,Invoices!V:V)/COUNTIF(Invoices!U:V,A1661),0),IF(COUNTIF(Invoices!W:X,A1661)&lt;&gt;0,IF(COUNTIF(Invoices!W:X,A1661)&lt;&gt;0,SUMIF(Invoices!W:X,A1661,Invoices!X:X)/COUNTIF(Invoices!W:X,A1661),0),IF(COUNTIF(Invoices!Y:Z,A1661)&lt;&gt;0,IF(COUNTIF(Invoices!Y:Z,A1661)&lt;&gt;0,SUMIF(Invoices!Y:Z,A1661,Invoices!Z:Z)/COUNTIF(Invoices!Y:Z,A1661),0),IF(COUNTIF(Invoices!AA:AB,A1661)&lt;&gt;0,IF(COUNTIF(Invoices!AA:AB,A1661)&lt;&gt;0,SUMIF(Invoices!AA:AB,A1661,Invoices!AB:AB)/COUNTIF(Invoices!AA:AB,A1661),0),IF(COUNTIF(Invoices!AC:AD,A1661)&lt;&gt;0,IF(COUNTIF(Invoices!AC:AD,A1661)&lt;&gt;0,SUMIF(Invoices!AC:AD,A1661,Invoices!AD:AD)/COUNTIF(Invoices!AC:AD,A1661),0),IF(COUNTIF(Invoices!AE:AF,A1661)&lt;&gt;0,IF(COUNTIF(Invoices!AE:AF,A1661)&lt;&gt;0,SUMIF(Invoices!AE:AF,A1661,Invoices!AF:AF)/COUNTIF(Invoices!AE:AF,A1661),0),IF(COUNTIF(Invoices!AG:AH,A1661)&lt;&gt;0,IF(COUNTIF(Invoices!AG:AH,A1661)&lt;&gt;0,SUMIF(Invoices!AG:AH,A1661,Invoices!AH:AH)/COUNTIF(Invoices!AG:AH,A1661),0),IF(COUNTIF(Invoices!AI:AJ,A1661)&lt;&gt;0,IF(COUNTIF(Invoices!AI:AJ,A1661)&lt;&gt;0,SUMIF(Invoices!AI:AJ,A1661,Invoices!AJ:AJ)/COUNTIF(Invoices!AI:AJ,A1661),0),IF(COUNTIF(Invoices!AK:AL,A1661)&lt;&gt;0,IF(COUNTIF(Invoices!AK:AL,A1661)&lt;&gt;0,SUMIF(Invoices!AK:AL,A1661,Invoices!AL:AL)/COUNTIF(Invoices!AK:AL,A1661),0),IF(COUNTIF(Invoices!AM:AN,A1661)&lt;&gt;0,IF(COUNTIF(Invoices!AM:AN,A1661)&lt;&gt;0,SUMIF(Invoices!AM:AN,A1661,Invoices!AN:AN)/COUNTIF(Invoices!AM:AN,A1661),0),"Not Available")))))))))))))))</f>
        <v>Not Available</v>
      </c>
    </row>
    <row r="1662" spans="1:5" ht="13" x14ac:dyDescent="0.15">
      <c r="A1662" s="6" t="s">
        <v>2983</v>
      </c>
      <c r="C1662" s="6" t="s">
        <v>1443</v>
      </c>
      <c r="D1662" s="6" t="s">
        <v>574</v>
      </c>
      <c r="E1662">
        <f ca="1">IF(COUNTIF(Invoices!K:L,A1662)&lt;&gt;0,IF(COUNTIF(Invoices!K:L,A1662)&lt;&gt;0,SUMIF(Invoices!K:L,A1662,Invoices!L:L)/COUNTIF(Invoices!K:L,A1662),0),IF(COUNTIF(Invoices!M:N,A1662)&lt;&gt;0,IF(COUNTIF(Invoices!M:N,A1662)&lt;&gt;0,SUMIF(Invoices!M:N,A1662,Invoices!N:N)/COUNTIF(Invoices!M:N,A1662),0),IF(COUNTIF(Invoices!O:P,A1662)&lt;&gt;0,IF(COUNTIF(Invoices!O:P,A1662)&lt;&gt;0,SUMIF(Invoices!O:P,A1662,Invoices!P:P)/COUNTIF(Invoices!O:P,A1662),0),IF(COUNTIF(Invoices!Q:R,A1662)&lt;&gt;0,IF(COUNTIF(Invoices!Q:R,A1662)&lt;&gt;0,SUMIF(Invoices!Q:R,A1662,Invoices!R:R)/COUNTIF(Invoices!Q:R,A1662),0),IF(COUNTIF(Invoices!S:T,A1662)&lt;&gt;0,IF(COUNTIF(Invoices!S:T,A1662)&lt;&gt;0,SUMIF(Invoices!S:T,A1662,Invoices!T:T)/COUNTIF(Invoices!S:T,A1662),0),IF(COUNTIF(Invoices!U:V,A1662)&lt;&gt;0,IF(COUNTIF(Invoices!U:V,A1662)&lt;&gt;0,SUMIF(Invoices!U:V,A1662,Invoices!V:V)/COUNTIF(Invoices!U:V,A1662),0),IF(COUNTIF(Invoices!W:X,A1662)&lt;&gt;0,IF(COUNTIF(Invoices!W:X,A1662)&lt;&gt;0,SUMIF(Invoices!W:X,A1662,Invoices!X:X)/COUNTIF(Invoices!W:X,A1662),0),IF(COUNTIF(Invoices!Y:Z,A1662)&lt;&gt;0,IF(COUNTIF(Invoices!Y:Z,A1662)&lt;&gt;0,SUMIF(Invoices!Y:Z,A1662,Invoices!Z:Z)/COUNTIF(Invoices!Y:Z,A1662),0),IF(COUNTIF(Invoices!AA:AB,A1662)&lt;&gt;0,IF(COUNTIF(Invoices!AA:AB,A1662)&lt;&gt;0,SUMIF(Invoices!AA:AB,A1662,Invoices!AB:AB)/COUNTIF(Invoices!AA:AB,A1662),0),IF(COUNTIF(Invoices!AC:AD,A1662)&lt;&gt;0,IF(COUNTIF(Invoices!AC:AD,A1662)&lt;&gt;0,SUMIF(Invoices!AC:AD,A1662,Invoices!AD:AD)/COUNTIF(Invoices!AC:AD,A1662),0),IF(COUNTIF(Invoices!AE:AF,A1662)&lt;&gt;0,IF(COUNTIF(Invoices!AE:AF,A1662)&lt;&gt;0,SUMIF(Invoices!AE:AF,A1662,Invoices!AF:AF)/COUNTIF(Invoices!AE:AF,A1662),0),IF(COUNTIF(Invoices!AG:AH,A1662)&lt;&gt;0,IF(COUNTIF(Invoices!AG:AH,A1662)&lt;&gt;0,SUMIF(Invoices!AG:AH,A1662,Invoices!AH:AH)/COUNTIF(Invoices!AG:AH,A1662),0),IF(COUNTIF(Invoices!AI:AJ,A1662)&lt;&gt;0,IF(COUNTIF(Invoices!AI:AJ,A1662)&lt;&gt;0,SUMIF(Invoices!AI:AJ,A1662,Invoices!AJ:AJ)/COUNTIF(Invoices!AI:AJ,A1662),0),IF(COUNTIF(Invoices!AK:AL,A1662)&lt;&gt;0,IF(COUNTIF(Invoices!AK:AL,A1662)&lt;&gt;0,SUMIF(Invoices!AK:AL,A1662,Invoices!AL:AL)/COUNTIF(Invoices!AK:AL,A1662),0),IF(COUNTIF(Invoices!AM:AN,A1662)&lt;&gt;0,IF(COUNTIF(Invoices!AM:AN,A1662)&lt;&gt;0,SUMIF(Invoices!AM:AN,A1662,Invoices!AN:AN)/COUNTIF(Invoices!AM:AN,A1662),0),"Not Available")))))))))))))))</f>
        <v>0.99</v>
      </c>
    </row>
    <row r="1663" spans="1:5" ht="13" x14ac:dyDescent="0.15">
      <c r="A1663" s="6" t="s">
        <v>2984</v>
      </c>
      <c r="B1663" s="6" t="s">
        <v>1813</v>
      </c>
      <c r="C1663" s="6" t="s">
        <v>615</v>
      </c>
      <c r="D1663" s="6" t="s">
        <v>574</v>
      </c>
      <c r="E1663">
        <f ca="1">IF(COUNTIF(Invoices!K:L,A1663)&lt;&gt;0,IF(COUNTIF(Invoices!K:L,A1663)&lt;&gt;0,SUMIF(Invoices!K:L,A1663,Invoices!L:L)/COUNTIF(Invoices!K:L,A1663),0),IF(COUNTIF(Invoices!M:N,A1663)&lt;&gt;0,IF(COUNTIF(Invoices!M:N,A1663)&lt;&gt;0,SUMIF(Invoices!M:N,A1663,Invoices!N:N)/COUNTIF(Invoices!M:N,A1663),0),IF(COUNTIF(Invoices!O:P,A1663)&lt;&gt;0,IF(COUNTIF(Invoices!O:P,A1663)&lt;&gt;0,SUMIF(Invoices!O:P,A1663,Invoices!P:P)/COUNTIF(Invoices!O:P,A1663),0),IF(COUNTIF(Invoices!Q:R,A1663)&lt;&gt;0,IF(COUNTIF(Invoices!Q:R,A1663)&lt;&gt;0,SUMIF(Invoices!Q:R,A1663,Invoices!R:R)/COUNTIF(Invoices!Q:R,A1663),0),IF(COUNTIF(Invoices!S:T,A1663)&lt;&gt;0,IF(COUNTIF(Invoices!S:T,A1663)&lt;&gt;0,SUMIF(Invoices!S:T,A1663,Invoices!T:T)/COUNTIF(Invoices!S:T,A1663),0),IF(COUNTIF(Invoices!U:V,A1663)&lt;&gt;0,IF(COUNTIF(Invoices!U:V,A1663)&lt;&gt;0,SUMIF(Invoices!U:V,A1663,Invoices!V:V)/COUNTIF(Invoices!U:V,A1663),0),IF(COUNTIF(Invoices!W:X,A1663)&lt;&gt;0,IF(COUNTIF(Invoices!W:X,A1663)&lt;&gt;0,SUMIF(Invoices!W:X,A1663,Invoices!X:X)/COUNTIF(Invoices!W:X,A1663),0),IF(COUNTIF(Invoices!Y:Z,A1663)&lt;&gt;0,IF(COUNTIF(Invoices!Y:Z,A1663)&lt;&gt;0,SUMIF(Invoices!Y:Z,A1663,Invoices!Z:Z)/COUNTIF(Invoices!Y:Z,A1663),0),IF(COUNTIF(Invoices!AA:AB,A1663)&lt;&gt;0,IF(COUNTIF(Invoices!AA:AB,A1663)&lt;&gt;0,SUMIF(Invoices!AA:AB,A1663,Invoices!AB:AB)/COUNTIF(Invoices!AA:AB,A1663),0),IF(COUNTIF(Invoices!AC:AD,A1663)&lt;&gt;0,IF(COUNTIF(Invoices!AC:AD,A1663)&lt;&gt;0,SUMIF(Invoices!AC:AD,A1663,Invoices!AD:AD)/COUNTIF(Invoices!AC:AD,A1663),0),IF(COUNTIF(Invoices!AE:AF,A1663)&lt;&gt;0,IF(COUNTIF(Invoices!AE:AF,A1663)&lt;&gt;0,SUMIF(Invoices!AE:AF,A1663,Invoices!AF:AF)/COUNTIF(Invoices!AE:AF,A1663),0),IF(COUNTIF(Invoices!AG:AH,A1663)&lt;&gt;0,IF(COUNTIF(Invoices!AG:AH,A1663)&lt;&gt;0,SUMIF(Invoices!AG:AH,A1663,Invoices!AH:AH)/COUNTIF(Invoices!AG:AH,A1663),0),IF(COUNTIF(Invoices!AI:AJ,A1663)&lt;&gt;0,IF(COUNTIF(Invoices!AI:AJ,A1663)&lt;&gt;0,SUMIF(Invoices!AI:AJ,A1663,Invoices!AJ:AJ)/COUNTIF(Invoices!AI:AJ,A1663),0),IF(COUNTIF(Invoices!AK:AL,A1663)&lt;&gt;0,IF(COUNTIF(Invoices!AK:AL,A1663)&lt;&gt;0,SUMIF(Invoices!AK:AL,A1663,Invoices!AL:AL)/COUNTIF(Invoices!AK:AL,A1663),0),IF(COUNTIF(Invoices!AM:AN,A1663)&lt;&gt;0,IF(COUNTIF(Invoices!AM:AN,A1663)&lt;&gt;0,SUMIF(Invoices!AM:AN,A1663,Invoices!AN:AN)/COUNTIF(Invoices!AM:AN,A1663),0),"Not Available")))))))))))))))</f>
        <v>0.99</v>
      </c>
    </row>
    <row r="1664" spans="1:5" ht="13" x14ac:dyDescent="0.15">
      <c r="A1664" s="6" t="s">
        <v>2985</v>
      </c>
      <c r="B1664" s="6" t="s">
        <v>2036</v>
      </c>
      <c r="C1664" s="6" t="s">
        <v>939</v>
      </c>
      <c r="D1664" s="6" t="s">
        <v>940</v>
      </c>
      <c r="E1664">
        <f ca="1">IF(COUNTIF(Invoices!K:L,A1664)&lt;&gt;0,IF(COUNTIF(Invoices!K:L,A1664)&lt;&gt;0,SUMIF(Invoices!K:L,A1664,Invoices!L:L)/COUNTIF(Invoices!K:L,A1664),0),IF(COUNTIF(Invoices!M:N,A1664)&lt;&gt;0,IF(COUNTIF(Invoices!M:N,A1664)&lt;&gt;0,SUMIF(Invoices!M:N,A1664,Invoices!N:N)/COUNTIF(Invoices!M:N,A1664),0),IF(COUNTIF(Invoices!O:P,A1664)&lt;&gt;0,IF(COUNTIF(Invoices!O:P,A1664)&lt;&gt;0,SUMIF(Invoices!O:P,A1664,Invoices!P:P)/COUNTIF(Invoices!O:P,A1664),0),IF(COUNTIF(Invoices!Q:R,A1664)&lt;&gt;0,IF(COUNTIF(Invoices!Q:R,A1664)&lt;&gt;0,SUMIF(Invoices!Q:R,A1664,Invoices!R:R)/COUNTIF(Invoices!Q:R,A1664),0),IF(COUNTIF(Invoices!S:T,A1664)&lt;&gt;0,IF(COUNTIF(Invoices!S:T,A1664)&lt;&gt;0,SUMIF(Invoices!S:T,A1664,Invoices!T:T)/COUNTIF(Invoices!S:T,A1664),0),IF(COUNTIF(Invoices!U:V,A1664)&lt;&gt;0,IF(COUNTIF(Invoices!U:V,A1664)&lt;&gt;0,SUMIF(Invoices!U:V,A1664,Invoices!V:V)/COUNTIF(Invoices!U:V,A1664),0),IF(COUNTIF(Invoices!W:X,A1664)&lt;&gt;0,IF(COUNTIF(Invoices!W:X,A1664)&lt;&gt;0,SUMIF(Invoices!W:X,A1664,Invoices!X:X)/COUNTIF(Invoices!W:X,A1664),0),IF(COUNTIF(Invoices!Y:Z,A1664)&lt;&gt;0,IF(COUNTIF(Invoices!Y:Z,A1664)&lt;&gt;0,SUMIF(Invoices!Y:Z,A1664,Invoices!Z:Z)/COUNTIF(Invoices!Y:Z,A1664),0),IF(COUNTIF(Invoices!AA:AB,A1664)&lt;&gt;0,IF(COUNTIF(Invoices!AA:AB,A1664)&lt;&gt;0,SUMIF(Invoices!AA:AB,A1664,Invoices!AB:AB)/COUNTIF(Invoices!AA:AB,A1664),0),IF(COUNTIF(Invoices!AC:AD,A1664)&lt;&gt;0,IF(COUNTIF(Invoices!AC:AD,A1664)&lt;&gt;0,SUMIF(Invoices!AC:AD,A1664,Invoices!AD:AD)/COUNTIF(Invoices!AC:AD,A1664),0),IF(COUNTIF(Invoices!AE:AF,A1664)&lt;&gt;0,IF(COUNTIF(Invoices!AE:AF,A1664)&lt;&gt;0,SUMIF(Invoices!AE:AF,A1664,Invoices!AF:AF)/COUNTIF(Invoices!AE:AF,A1664),0),IF(COUNTIF(Invoices!AG:AH,A1664)&lt;&gt;0,IF(COUNTIF(Invoices!AG:AH,A1664)&lt;&gt;0,SUMIF(Invoices!AG:AH,A1664,Invoices!AH:AH)/COUNTIF(Invoices!AG:AH,A1664),0),IF(COUNTIF(Invoices!AI:AJ,A1664)&lt;&gt;0,IF(COUNTIF(Invoices!AI:AJ,A1664)&lt;&gt;0,SUMIF(Invoices!AI:AJ,A1664,Invoices!AJ:AJ)/COUNTIF(Invoices!AI:AJ,A1664),0),IF(COUNTIF(Invoices!AK:AL,A1664)&lt;&gt;0,IF(COUNTIF(Invoices!AK:AL,A1664)&lt;&gt;0,SUMIF(Invoices!AK:AL,A1664,Invoices!AL:AL)/COUNTIF(Invoices!AK:AL,A1664),0),IF(COUNTIF(Invoices!AM:AN,A1664)&lt;&gt;0,IF(COUNTIF(Invoices!AM:AN,A1664)&lt;&gt;0,SUMIF(Invoices!AM:AN,A1664,Invoices!AN:AN)/COUNTIF(Invoices!AM:AN,A1664),0),"Not Available")))))))))))))))</f>
        <v>0.99</v>
      </c>
    </row>
    <row r="1665" spans="1:5" ht="13" x14ac:dyDescent="0.15">
      <c r="A1665" s="6" t="s">
        <v>2986</v>
      </c>
      <c r="B1665" s="6" t="s">
        <v>1291</v>
      </c>
      <c r="C1665" s="6" t="s">
        <v>1292</v>
      </c>
      <c r="D1665" s="6" t="s">
        <v>1293</v>
      </c>
      <c r="E1665" t="str">
        <f>IF(COUNTIF(Invoices!K:L,A1665)&lt;&gt;0,IF(COUNTIF(Invoices!K:L,A1665)&lt;&gt;0,SUMIF(Invoices!K:L,A1665,Invoices!L:L)/COUNTIF(Invoices!K:L,A1665),0),IF(COUNTIF(Invoices!M:N,A1665)&lt;&gt;0,IF(COUNTIF(Invoices!M:N,A1665)&lt;&gt;0,SUMIF(Invoices!M:N,A1665,Invoices!N:N)/COUNTIF(Invoices!M:N,A1665),0),IF(COUNTIF(Invoices!O:P,A1665)&lt;&gt;0,IF(COUNTIF(Invoices!O:P,A1665)&lt;&gt;0,SUMIF(Invoices!O:P,A1665,Invoices!P:P)/COUNTIF(Invoices!O:P,A1665),0),IF(COUNTIF(Invoices!Q:R,A1665)&lt;&gt;0,IF(COUNTIF(Invoices!Q:R,A1665)&lt;&gt;0,SUMIF(Invoices!Q:R,A1665,Invoices!R:R)/COUNTIF(Invoices!Q:R,A1665),0),IF(COUNTIF(Invoices!S:T,A1665)&lt;&gt;0,IF(COUNTIF(Invoices!S:T,A1665)&lt;&gt;0,SUMIF(Invoices!S:T,A1665,Invoices!T:T)/COUNTIF(Invoices!S:T,A1665),0),IF(COUNTIF(Invoices!U:V,A1665)&lt;&gt;0,IF(COUNTIF(Invoices!U:V,A1665)&lt;&gt;0,SUMIF(Invoices!U:V,A1665,Invoices!V:V)/COUNTIF(Invoices!U:V,A1665),0),IF(COUNTIF(Invoices!W:X,A1665)&lt;&gt;0,IF(COUNTIF(Invoices!W:X,A1665)&lt;&gt;0,SUMIF(Invoices!W:X,A1665,Invoices!X:X)/COUNTIF(Invoices!W:X,A1665),0),IF(COUNTIF(Invoices!Y:Z,A1665)&lt;&gt;0,IF(COUNTIF(Invoices!Y:Z,A1665)&lt;&gt;0,SUMIF(Invoices!Y:Z,A1665,Invoices!Z:Z)/COUNTIF(Invoices!Y:Z,A1665),0),IF(COUNTIF(Invoices!AA:AB,A1665)&lt;&gt;0,IF(COUNTIF(Invoices!AA:AB,A1665)&lt;&gt;0,SUMIF(Invoices!AA:AB,A1665,Invoices!AB:AB)/COUNTIF(Invoices!AA:AB,A1665),0),IF(COUNTIF(Invoices!AC:AD,A1665)&lt;&gt;0,IF(COUNTIF(Invoices!AC:AD,A1665)&lt;&gt;0,SUMIF(Invoices!AC:AD,A1665,Invoices!AD:AD)/COUNTIF(Invoices!AC:AD,A1665),0),IF(COUNTIF(Invoices!AE:AF,A1665)&lt;&gt;0,IF(COUNTIF(Invoices!AE:AF,A1665)&lt;&gt;0,SUMIF(Invoices!AE:AF,A1665,Invoices!AF:AF)/COUNTIF(Invoices!AE:AF,A1665),0),IF(COUNTIF(Invoices!AG:AH,A1665)&lt;&gt;0,IF(COUNTIF(Invoices!AG:AH,A1665)&lt;&gt;0,SUMIF(Invoices!AG:AH,A1665,Invoices!AH:AH)/COUNTIF(Invoices!AG:AH,A1665),0),IF(COUNTIF(Invoices!AI:AJ,A1665)&lt;&gt;0,IF(COUNTIF(Invoices!AI:AJ,A1665)&lt;&gt;0,SUMIF(Invoices!AI:AJ,A1665,Invoices!AJ:AJ)/COUNTIF(Invoices!AI:AJ,A1665),0),IF(COUNTIF(Invoices!AK:AL,A1665)&lt;&gt;0,IF(COUNTIF(Invoices!AK:AL,A1665)&lt;&gt;0,SUMIF(Invoices!AK:AL,A1665,Invoices!AL:AL)/COUNTIF(Invoices!AK:AL,A1665),0),IF(COUNTIF(Invoices!AM:AN,A1665)&lt;&gt;0,IF(COUNTIF(Invoices!AM:AN,A1665)&lt;&gt;0,SUMIF(Invoices!AM:AN,A1665,Invoices!AN:AN)/COUNTIF(Invoices!AM:AN,A1665),0),"Not Available")))))))))))))))</f>
        <v>Not Available</v>
      </c>
    </row>
    <row r="1666" spans="1:5" ht="13" x14ac:dyDescent="0.15">
      <c r="A1666" s="6" t="s">
        <v>2987</v>
      </c>
      <c r="B1666" s="6" t="s">
        <v>2023</v>
      </c>
      <c r="C1666" s="6" t="s">
        <v>2024</v>
      </c>
      <c r="D1666" s="6" t="s">
        <v>779</v>
      </c>
      <c r="E1666" t="str">
        <f>IF(COUNTIF(Invoices!K:L,A1666)&lt;&gt;0,IF(COUNTIF(Invoices!K:L,A1666)&lt;&gt;0,SUMIF(Invoices!K:L,A1666,Invoices!L:L)/COUNTIF(Invoices!K:L,A1666),0),IF(COUNTIF(Invoices!M:N,A1666)&lt;&gt;0,IF(COUNTIF(Invoices!M:N,A1666)&lt;&gt;0,SUMIF(Invoices!M:N,A1666,Invoices!N:N)/COUNTIF(Invoices!M:N,A1666),0),IF(COUNTIF(Invoices!O:P,A1666)&lt;&gt;0,IF(COUNTIF(Invoices!O:P,A1666)&lt;&gt;0,SUMIF(Invoices!O:P,A1666,Invoices!P:P)/COUNTIF(Invoices!O:P,A1666),0),IF(COUNTIF(Invoices!Q:R,A1666)&lt;&gt;0,IF(COUNTIF(Invoices!Q:R,A1666)&lt;&gt;0,SUMIF(Invoices!Q:R,A1666,Invoices!R:R)/COUNTIF(Invoices!Q:R,A1666),0),IF(COUNTIF(Invoices!S:T,A1666)&lt;&gt;0,IF(COUNTIF(Invoices!S:T,A1666)&lt;&gt;0,SUMIF(Invoices!S:T,A1666,Invoices!T:T)/COUNTIF(Invoices!S:T,A1666),0),IF(COUNTIF(Invoices!U:V,A1666)&lt;&gt;0,IF(COUNTIF(Invoices!U:V,A1666)&lt;&gt;0,SUMIF(Invoices!U:V,A1666,Invoices!V:V)/COUNTIF(Invoices!U:V,A1666),0),IF(COUNTIF(Invoices!W:X,A1666)&lt;&gt;0,IF(COUNTIF(Invoices!W:X,A1666)&lt;&gt;0,SUMIF(Invoices!W:X,A1666,Invoices!X:X)/COUNTIF(Invoices!W:X,A1666),0),IF(COUNTIF(Invoices!Y:Z,A1666)&lt;&gt;0,IF(COUNTIF(Invoices!Y:Z,A1666)&lt;&gt;0,SUMIF(Invoices!Y:Z,A1666,Invoices!Z:Z)/COUNTIF(Invoices!Y:Z,A1666),0),IF(COUNTIF(Invoices!AA:AB,A1666)&lt;&gt;0,IF(COUNTIF(Invoices!AA:AB,A1666)&lt;&gt;0,SUMIF(Invoices!AA:AB,A1666,Invoices!AB:AB)/COUNTIF(Invoices!AA:AB,A1666),0),IF(COUNTIF(Invoices!AC:AD,A1666)&lt;&gt;0,IF(COUNTIF(Invoices!AC:AD,A1666)&lt;&gt;0,SUMIF(Invoices!AC:AD,A1666,Invoices!AD:AD)/COUNTIF(Invoices!AC:AD,A1666),0),IF(COUNTIF(Invoices!AE:AF,A1666)&lt;&gt;0,IF(COUNTIF(Invoices!AE:AF,A1666)&lt;&gt;0,SUMIF(Invoices!AE:AF,A1666,Invoices!AF:AF)/COUNTIF(Invoices!AE:AF,A1666),0),IF(COUNTIF(Invoices!AG:AH,A1666)&lt;&gt;0,IF(COUNTIF(Invoices!AG:AH,A1666)&lt;&gt;0,SUMIF(Invoices!AG:AH,A1666,Invoices!AH:AH)/COUNTIF(Invoices!AG:AH,A1666),0),IF(COUNTIF(Invoices!AI:AJ,A1666)&lt;&gt;0,IF(COUNTIF(Invoices!AI:AJ,A1666)&lt;&gt;0,SUMIF(Invoices!AI:AJ,A1666,Invoices!AJ:AJ)/COUNTIF(Invoices!AI:AJ,A1666),0),IF(COUNTIF(Invoices!AK:AL,A1666)&lt;&gt;0,IF(COUNTIF(Invoices!AK:AL,A1666)&lt;&gt;0,SUMIF(Invoices!AK:AL,A1666,Invoices!AL:AL)/COUNTIF(Invoices!AK:AL,A1666),0),IF(COUNTIF(Invoices!AM:AN,A1666)&lt;&gt;0,IF(COUNTIF(Invoices!AM:AN,A1666)&lt;&gt;0,SUMIF(Invoices!AM:AN,A1666,Invoices!AN:AN)/COUNTIF(Invoices!AM:AN,A1666),0),"Not Available")))))))))))))))</f>
        <v>Not Available</v>
      </c>
    </row>
    <row r="1667" spans="1:5" ht="13" x14ac:dyDescent="0.15">
      <c r="A1667" s="6" t="s">
        <v>2988</v>
      </c>
      <c r="B1667" s="6" t="s">
        <v>573</v>
      </c>
      <c r="C1667" s="6" t="s">
        <v>622</v>
      </c>
      <c r="D1667" s="6" t="s">
        <v>574</v>
      </c>
      <c r="E1667">
        <f ca="1">IF(COUNTIF(Invoices!K:L,A1667)&lt;&gt;0,IF(COUNTIF(Invoices!K:L,A1667)&lt;&gt;0,SUMIF(Invoices!K:L,A1667,Invoices!L:L)/COUNTIF(Invoices!K:L,A1667),0),IF(COUNTIF(Invoices!M:N,A1667)&lt;&gt;0,IF(COUNTIF(Invoices!M:N,A1667)&lt;&gt;0,SUMIF(Invoices!M:N,A1667,Invoices!N:N)/COUNTIF(Invoices!M:N,A1667),0),IF(COUNTIF(Invoices!O:P,A1667)&lt;&gt;0,IF(COUNTIF(Invoices!O:P,A1667)&lt;&gt;0,SUMIF(Invoices!O:P,A1667,Invoices!P:P)/COUNTIF(Invoices!O:P,A1667),0),IF(COUNTIF(Invoices!Q:R,A1667)&lt;&gt;0,IF(COUNTIF(Invoices!Q:R,A1667)&lt;&gt;0,SUMIF(Invoices!Q:R,A1667,Invoices!R:R)/COUNTIF(Invoices!Q:R,A1667),0),IF(COUNTIF(Invoices!S:T,A1667)&lt;&gt;0,IF(COUNTIF(Invoices!S:T,A1667)&lt;&gt;0,SUMIF(Invoices!S:T,A1667,Invoices!T:T)/COUNTIF(Invoices!S:T,A1667),0),IF(COUNTIF(Invoices!U:V,A1667)&lt;&gt;0,IF(COUNTIF(Invoices!U:V,A1667)&lt;&gt;0,SUMIF(Invoices!U:V,A1667,Invoices!V:V)/COUNTIF(Invoices!U:V,A1667),0),IF(COUNTIF(Invoices!W:X,A1667)&lt;&gt;0,IF(COUNTIF(Invoices!W:X,A1667)&lt;&gt;0,SUMIF(Invoices!W:X,A1667,Invoices!X:X)/COUNTIF(Invoices!W:X,A1667),0),IF(COUNTIF(Invoices!Y:Z,A1667)&lt;&gt;0,IF(COUNTIF(Invoices!Y:Z,A1667)&lt;&gt;0,SUMIF(Invoices!Y:Z,A1667,Invoices!Z:Z)/COUNTIF(Invoices!Y:Z,A1667),0),IF(COUNTIF(Invoices!AA:AB,A1667)&lt;&gt;0,IF(COUNTIF(Invoices!AA:AB,A1667)&lt;&gt;0,SUMIF(Invoices!AA:AB,A1667,Invoices!AB:AB)/COUNTIF(Invoices!AA:AB,A1667),0),IF(COUNTIF(Invoices!AC:AD,A1667)&lt;&gt;0,IF(COUNTIF(Invoices!AC:AD,A1667)&lt;&gt;0,SUMIF(Invoices!AC:AD,A1667,Invoices!AD:AD)/COUNTIF(Invoices!AC:AD,A1667),0),IF(COUNTIF(Invoices!AE:AF,A1667)&lt;&gt;0,IF(COUNTIF(Invoices!AE:AF,A1667)&lt;&gt;0,SUMIF(Invoices!AE:AF,A1667,Invoices!AF:AF)/COUNTIF(Invoices!AE:AF,A1667),0),IF(COUNTIF(Invoices!AG:AH,A1667)&lt;&gt;0,IF(COUNTIF(Invoices!AG:AH,A1667)&lt;&gt;0,SUMIF(Invoices!AG:AH,A1667,Invoices!AH:AH)/COUNTIF(Invoices!AG:AH,A1667),0),IF(COUNTIF(Invoices!AI:AJ,A1667)&lt;&gt;0,IF(COUNTIF(Invoices!AI:AJ,A1667)&lt;&gt;0,SUMIF(Invoices!AI:AJ,A1667,Invoices!AJ:AJ)/COUNTIF(Invoices!AI:AJ,A1667),0),IF(COUNTIF(Invoices!AK:AL,A1667)&lt;&gt;0,IF(COUNTIF(Invoices!AK:AL,A1667)&lt;&gt;0,SUMIF(Invoices!AK:AL,A1667,Invoices!AL:AL)/COUNTIF(Invoices!AK:AL,A1667),0),IF(COUNTIF(Invoices!AM:AN,A1667)&lt;&gt;0,IF(COUNTIF(Invoices!AM:AN,A1667)&lt;&gt;0,SUMIF(Invoices!AM:AN,A1667,Invoices!AN:AN)/COUNTIF(Invoices!AM:AN,A1667),0),"Not Available")))))))))))))))</f>
        <v>0.99</v>
      </c>
    </row>
    <row r="1668" spans="1:5" ht="13" x14ac:dyDescent="0.15">
      <c r="A1668" s="6" t="s">
        <v>2989</v>
      </c>
      <c r="B1668" s="6" t="s">
        <v>1249</v>
      </c>
      <c r="C1668" s="6" t="s">
        <v>1250</v>
      </c>
      <c r="D1668" s="6" t="s">
        <v>1251</v>
      </c>
      <c r="E1668">
        <f ca="1">IF(COUNTIF(Invoices!K:L,A1668)&lt;&gt;0,IF(COUNTIF(Invoices!K:L,A1668)&lt;&gt;0,SUMIF(Invoices!K:L,A1668,Invoices!L:L)/COUNTIF(Invoices!K:L,A1668),0),IF(COUNTIF(Invoices!M:N,A1668)&lt;&gt;0,IF(COUNTIF(Invoices!M:N,A1668)&lt;&gt;0,SUMIF(Invoices!M:N,A1668,Invoices!N:N)/COUNTIF(Invoices!M:N,A1668),0),IF(COUNTIF(Invoices!O:P,A1668)&lt;&gt;0,IF(COUNTIF(Invoices!O:P,A1668)&lt;&gt;0,SUMIF(Invoices!O:P,A1668,Invoices!P:P)/COUNTIF(Invoices!O:P,A1668),0),IF(COUNTIF(Invoices!Q:R,A1668)&lt;&gt;0,IF(COUNTIF(Invoices!Q:R,A1668)&lt;&gt;0,SUMIF(Invoices!Q:R,A1668,Invoices!R:R)/COUNTIF(Invoices!Q:R,A1668),0),IF(COUNTIF(Invoices!S:T,A1668)&lt;&gt;0,IF(COUNTIF(Invoices!S:T,A1668)&lt;&gt;0,SUMIF(Invoices!S:T,A1668,Invoices!T:T)/COUNTIF(Invoices!S:T,A1668),0),IF(COUNTIF(Invoices!U:V,A1668)&lt;&gt;0,IF(COUNTIF(Invoices!U:V,A1668)&lt;&gt;0,SUMIF(Invoices!U:V,A1668,Invoices!V:V)/COUNTIF(Invoices!U:V,A1668),0),IF(COUNTIF(Invoices!W:X,A1668)&lt;&gt;0,IF(COUNTIF(Invoices!W:X,A1668)&lt;&gt;0,SUMIF(Invoices!W:X,A1668,Invoices!X:X)/COUNTIF(Invoices!W:X,A1668),0),IF(COUNTIF(Invoices!Y:Z,A1668)&lt;&gt;0,IF(COUNTIF(Invoices!Y:Z,A1668)&lt;&gt;0,SUMIF(Invoices!Y:Z,A1668,Invoices!Z:Z)/COUNTIF(Invoices!Y:Z,A1668),0),IF(COUNTIF(Invoices!AA:AB,A1668)&lt;&gt;0,IF(COUNTIF(Invoices!AA:AB,A1668)&lt;&gt;0,SUMIF(Invoices!AA:AB,A1668,Invoices!AB:AB)/COUNTIF(Invoices!AA:AB,A1668),0),IF(COUNTIF(Invoices!AC:AD,A1668)&lt;&gt;0,IF(COUNTIF(Invoices!AC:AD,A1668)&lt;&gt;0,SUMIF(Invoices!AC:AD,A1668,Invoices!AD:AD)/COUNTIF(Invoices!AC:AD,A1668),0),IF(COUNTIF(Invoices!AE:AF,A1668)&lt;&gt;0,IF(COUNTIF(Invoices!AE:AF,A1668)&lt;&gt;0,SUMIF(Invoices!AE:AF,A1668,Invoices!AF:AF)/COUNTIF(Invoices!AE:AF,A1668),0),IF(COUNTIF(Invoices!AG:AH,A1668)&lt;&gt;0,IF(COUNTIF(Invoices!AG:AH,A1668)&lt;&gt;0,SUMIF(Invoices!AG:AH,A1668,Invoices!AH:AH)/COUNTIF(Invoices!AG:AH,A1668),0),IF(COUNTIF(Invoices!AI:AJ,A1668)&lt;&gt;0,IF(COUNTIF(Invoices!AI:AJ,A1668)&lt;&gt;0,SUMIF(Invoices!AI:AJ,A1668,Invoices!AJ:AJ)/COUNTIF(Invoices!AI:AJ,A1668),0),IF(COUNTIF(Invoices!AK:AL,A1668)&lt;&gt;0,IF(COUNTIF(Invoices!AK:AL,A1668)&lt;&gt;0,SUMIF(Invoices!AK:AL,A1668,Invoices!AL:AL)/COUNTIF(Invoices!AK:AL,A1668),0),IF(COUNTIF(Invoices!AM:AN,A1668)&lt;&gt;0,IF(COUNTIF(Invoices!AM:AN,A1668)&lt;&gt;0,SUMIF(Invoices!AM:AN,A1668,Invoices!AN:AN)/COUNTIF(Invoices!AM:AN,A1668),0),"Not Available")))))))))))))))</f>
        <v>0.99</v>
      </c>
    </row>
    <row r="1669" spans="1:5" ht="13" x14ac:dyDescent="0.15">
      <c r="A1669" s="6" t="s">
        <v>2990</v>
      </c>
      <c r="C1669" s="6" t="s">
        <v>524</v>
      </c>
      <c r="D1669" s="6" t="s">
        <v>518</v>
      </c>
      <c r="E1669" t="str">
        <f>IF(COUNTIF(Invoices!K:L,A1669)&lt;&gt;0,IF(COUNTIF(Invoices!K:L,A1669)&lt;&gt;0,SUMIF(Invoices!K:L,A1669,Invoices!L:L)/COUNTIF(Invoices!K:L,A1669),0),IF(COUNTIF(Invoices!M:N,A1669)&lt;&gt;0,IF(COUNTIF(Invoices!M:N,A1669)&lt;&gt;0,SUMIF(Invoices!M:N,A1669,Invoices!N:N)/COUNTIF(Invoices!M:N,A1669),0),IF(COUNTIF(Invoices!O:P,A1669)&lt;&gt;0,IF(COUNTIF(Invoices!O:P,A1669)&lt;&gt;0,SUMIF(Invoices!O:P,A1669,Invoices!P:P)/COUNTIF(Invoices!O:P,A1669),0),IF(COUNTIF(Invoices!Q:R,A1669)&lt;&gt;0,IF(COUNTIF(Invoices!Q:R,A1669)&lt;&gt;0,SUMIF(Invoices!Q:R,A1669,Invoices!R:R)/COUNTIF(Invoices!Q:R,A1669),0),IF(COUNTIF(Invoices!S:T,A1669)&lt;&gt;0,IF(COUNTIF(Invoices!S:T,A1669)&lt;&gt;0,SUMIF(Invoices!S:T,A1669,Invoices!T:T)/COUNTIF(Invoices!S:T,A1669),0),IF(COUNTIF(Invoices!U:V,A1669)&lt;&gt;0,IF(COUNTIF(Invoices!U:V,A1669)&lt;&gt;0,SUMIF(Invoices!U:V,A1669,Invoices!V:V)/COUNTIF(Invoices!U:V,A1669),0),IF(COUNTIF(Invoices!W:X,A1669)&lt;&gt;0,IF(COUNTIF(Invoices!W:X,A1669)&lt;&gt;0,SUMIF(Invoices!W:X,A1669,Invoices!X:X)/COUNTIF(Invoices!W:X,A1669),0),IF(COUNTIF(Invoices!Y:Z,A1669)&lt;&gt;0,IF(COUNTIF(Invoices!Y:Z,A1669)&lt;&gt;0,SUMIF(Invoices!Y:Z,A1669,Invoices!Z:Z)/COUNTIF(Invoices!Y:Z,A1669),0),IF(COUNTIF(Invoices!AA:AB,A1669)&lt;&gt;0,IF(COUNTIF(Invoices!AA:AB,A1669)&lt;&gt;0,SUMIF(Invoices!AA:AB,A1669,Invoices!AB:AB)/COUNTIF(Invoices!AA:AB,A1669),0),IF(COUNTIF(Invoices!AC:AD,A1669)&lt;&gt;0,IF(COUNTIF(Invoices!AC:AD,A1669)&lt;&gt;0,SUMIF(Invoices!AC:AD,A1669,Invoices!AD:AD)/COUNTIF(Invoices!AC:AD,A1669),0),IF(COUNTIF(Invoices!AE:AF,A1669)&lt;&gt;0,IF(COUNTIF(Invoices!AE:AF,A1669)&lt;&gt;0,SUMIF(Invoices!AE:AF,A1669,Invoices!AF:AF)/COUNTIF(Invoices!AE:AF,A1669),0),IF(COUNTIF(Invoices!AG:AH,A1669)&lt;&gt;0,IF(COUNTIF(Invoices!AG:AH,A1669)&lt;&gt;0,SUMIF(Invoices!AG:AH,A1669,Invoices!AH:AH)/COUNTIF(Invoices!AG:AH,A1669),0),IF(COUNTIF(Invoices!AI:AJ,A1669)&lt;&gt;0,IF(COUNTIF(Invoices!AI:AJ,A1669)&lt;&gt;0,SUMIF(Invoices!AI:AJ,A1669,Invoices!AJ:AJ)/COUNTIF(Invoices!AI:AJ,A1669),0),IF(COUNTIF(Invoices!AK:AL,A1669)&lt;&gt;0,IF(COUNTIF(Invoices!AK:AL,A1669)&lt;&gt;0,SUMIF(Invoices!AK:AL,A1669,Invoices!AL:AL)/COUNTIF(Invoices!AK:AL,A1669),0),IF(COUNTIF(Invoices!AM:AN,A1669)&lt;&gt;0,IF(COUNTIF(Invoices!AM:AN,A1669)&lt;&gt;0,SUMIF(Invoices!AM:AN,A1669,Invoices!AN:AN)/COUNTIF(Invoices!AM:AN,A1669),0),"Not Available")))))))))))))))</f>
        <v>Not Available</v>
      </c>
    </row>
    <row r="1670" spans="1:5" ht="13" x14ac:dyDescent="0.15">
      <c r="A1670" s="6" t="s">
        <v>2991</v>
      </c>
      <c r="C1670" s="6" t="s">
        <v>524</v>
      </c>
      <c r="D1670" s="6" t="s">
        <v>518</v>
      </c>
      <c r="E1670" t="str">
        <f>IF(COUNTIF(Invoices!K:L,A1670)&lt;&gt;0,IF(COUNTIF(Invoices!K:L,A1670)&lt;&gt;0,SUMIF(Invoices!K:L,A1670,Invoices!L:L)/COUNTIF(Invoices!K:L,A1670),0),IF(COUNTIF(Invoices!M:N,A1670)&lt;&gt;0,IF(COUNTIF(Invoices!M:N,A1670)&lt;&gt;0,SUMIF(Invoices!M:N,A1670,Invoices!N:N)/COUNTIF(Invoices!M:N,A1670),0),IF(COUNTIF(Invoices!O:P,A1670)&lt;&gt;0,IF(COUNTIF(Invoices!O:P,A1670)&lt;&gt;0,SUMIF(Invoices!O:P,A1670,Invoices!P:P)/COUNTIF(Invoices!O:P,A1670),0),IF(COUNTIF(Invoices!Q:R,A1670)&lt;&gt;0,IF(COUNTIF(Invoices!Q:R,A1670)&lt;&gt;0,SUMIF(Invoices!Q:R,A1670,Invoices!R:R)/COUNTIF(Invoices!Q:R,A1670),0),IF(COUNTIF(Invoices!S:T,A1670)&lt;&gt;0,IF(COUNTIF(Invoices!S:T,A1670)&lt;&gt;0,SUMIF(Invoices!S:T,A1670,Invoices!T:T)/COUNTIF(Invoices!S:T,A1670),0),IF(COUNTIF(Invoices!U:V,A1670)&lt;&gt;0,IF(COUNTIF(Invoices!U:V,A1670)&lt;&gt;0,SUMIF(Invoices!U:V,A1670,Invoices!V:V)/COUNTIF(Invoices!U:V,A1670),0),IF(COUNTIF(Invoices!W:X,A1670)&lt;&gt;0,IF(COUNTIF(Invoices!W:X,A1670)&lt;&gt;0,SUMIF(Invoices!W:X,A1670,Invoices!X:X)/COUNTIF(Invoices!W:X,A1670),0),IF(COUNTIF(Invoices!Y:Z,A1670)&lt;&gt;0,IF(COUNTIF(Invoices!Y:Z,A1670)&lt;&gt;0,SUMIF(Invoices!Y:Z,A1670,Invoices!Z:Z)/COUNTIF(Invoices!Y:Z,A1670),0),IF(COUNTIF(Invoices!AA:AB,A1670)&lt;&gt;0,IF(COUNTIF(Invoices!AA:AB,A1670)&lt;&gt;0,SUMIF(Invoices!AA:AB,A1670,Invoices!AB:AB)/COUNTIF(Invoices!AA:AB,A1670),0),IF(COUNTIF(Invoices!AC:AD,A1670)&lt;&gt;0,IF(COUNTIF(Invoices!AC:AD,A1670)&lt;&gt;0,SUMIF(Invoices!AC:AD,A1670,Invoices!AD:AD)/COUNTIF(Invoices!AC:AD,A1670),0),IF(COUNTIF(Invoices!AE:AF,A1670)&lt;&gt;0,IF(COUNTIF(Invoices!AE:AF,A1670)&lt;&gt;0,SUMIF(Invoices!AE:AF,A1670,Invoices!AF:AF)/COUNTIF(Invoices!AE:AF,A1670),0),IF(COUNTIF(Invoices!AG:AH,A1670)&lt;&gt;0,IF(COUNTIF(Invoices!AG:AH,A1670)&lt;&gt;0,SUMIF(Invoices!AG:AH,A1670,Invoices!AH:AH)/COUNTIF(Invoices!AG:AH,A1670),0),IF(COUNTIF(Invoices!AI:AJ,A1670)&lt;&gt;0,IF(COUNTIF(Invoices!AI:AJ,A1670)&lt;&gt;0,SUMIF(Invoices!AI:AJ,A1670,Invoices!AJ:AJ)/COUNTIF(Invoices!AI:AJ,A1670),0),IF(COUNTIF(Invoices!AK:AL,A1670)&lt;&gt;0,IF(COUNTIF(Invoices!AK:AL,A1670)&lt;&gt;0,SUMIF(Invoices!AK:AL,A1670,Invoices!AL:AL)/COUNTIF(Invoices!AK:AL,A1670),0),IF(COUNTIF(Invoices!AM:AN,A1670)&lt;&gt;0,IF(COUNTIF(Invoices!AM:AN,A1670)&lt;&gt;0,SUMIF(Invoices!AM:AN,A1670,Invoices!AN:AN)/COUNTIF(Invoices!AM:AN,A1670),0),"Not Available")))))))))))))))</f>
        <v>Not Available</v>
      </c>
    </row>
    <row r="1671" spans="1:5" ht="13" x14ac:dyDescent="0.15">
      <c r="A1671" s="6" t="s">
        <v>2992</v>
      </c>
      <c r="C1671" s="6" t="s">
        <v>1483</v>
      </c>
      <c r="D1671" s="6" t="s">
        <v>518</v>
      </c>
      <c r="E1671" t="str">
        <f>IF(COUNTIF(Invoices!K:L,A1671)&lt;&gt;0,IF(COUNTIF(Invoices!K:L,A1671)&lt;&gt;0,SUMIF(Invoices!K:L,A1671,Invoices!L:L)/COUNTIF(Invoices!K:L,A1671),0),IF(COUNTIF(Invoices!M:N,A1671)&lt;&gt;0,IF(COUNTIF(Invoices!M:N,A1671)&lt;&gt;0,SUMIF(Invoices!M:N,A1671,Invoices!N:N)/COUNTIF(Invoices!M:N,A1671),0),IF(COUNTIF(Invoices!O:P,A1671)&lt;&gt;0,IF(COUNTIF(Invoices!O:P,A1671)&lt;&gt;0,SUMIF(Invoices!O:P,A1671,Invoices!P:P)/COUNTIF(Invoices!O:P,A1671),0),IF(COUNTIF(Invoices!Q:R,A1671)&lt;&gt;0,IF(COUNTIF(Invoices!Q:R,A1671)&lt;&gt;0,SUMIF(Invoices!Q:R,A1671,Invoices!R:R)/COUNTIF(Invoices!Q:R,A1671),0),IF(COUNTIF(Invoices!S:T,A1671)&lt;&gt;0,IF(COUNTIF(Invoices!S:T,A1671)&lt;&gt;0,SUMIF(Invoices!S:T,A1671,Invoices!T:T)/COUNTIF(Invoices!S:T,A1671),0),IF(COUNTIF(Invoices!U:V,A1671)&lt;&gt;0,IF(COUNTIF(Invoices!U:V,A1671)&lt;&gt;0,SUMIF(Invoices!U:V,A1671,Invoices!V:V)/COUNTIF(Invoices!U:V,A1671),0),IF(COUNTIF(Invoices!W:X,A1671)&lt;&gt;0,IF(COUNTIF(Invoices!W:X,A1671)&lt;&gt;0,SUMIF(Invoices!W:X,A1671,Invoices!X:X)/COUNTIF(Invoices!W:X,A1671),0),IF(COUNTIF(Invoices!Y:Z,A1671)&lt;&gt;0,IF(COUNTIF(Invoices!Y:Z,A1671)&lt;&gt;0,SUMIF(Invoices!Y:Z,A1671,Invoices!Z:Z)/COUNTIF(Invoices!Y:Z,A1671),0),IF(COUNTIF(Invoices!AA:AB,A1671)&lt;&gt;0,IF(COUNTIF(Invoices!AA:AB,A1671)&lt;&gt;0,SUMIF(Invoices!AA:AB,A1671,Invoices!AB:AB)/COUNTIF(Invoices!AA:AB,A1671),0),IF(COUNTIF(Invoices!AC:AD,A1671)&lt;&gt;0,IF(COUNTIF(Invoices!AC:AD,A1671)&lt;&gt;0,SUMIF(Invoices!AC:AD,A1671,Invoices!AD:AD)/COUNTIF(Invoices!AC:AD,A1671),0),IF(COUNTIF(Invoices!AE:AF,A1671)&lt;&gt;0,IF(COUNTIF(Invoices!AE:AF,A1671)&lt;&gt;0,SUMIF(Invoices!AE:AF,A1671,Invoices!AF:AF)/COUNTIF(Invoices!AE:AF,A1671),0),IF(COUNTIF(Invoices!AG:AH,A1671)&lt;&gt;0,IF(COUNTIF(Invoices!AG:AH,A1671)&lt;&gt;0,SUMIF(Invoices!AG:AH,A1671,Invoices!AH:AH)/COUNTIF(Invoices!AG:AH,A1671),0),IF(COUNTIF(Invoices!AI:AJ,A1671)&lt;&gt;0,IF(COUNTIF(Invoices!AI:AJ,A1671)&lt;&gt;0,SUMIF(Invoices!AI:AJ,A1671,Invoices!AJ:AJ)/COUNTIF(Invoices!AI:AJ,A1671),0),IF(COUNTIF(Invoices!AK:AL,A1671)&lt;&gt;0,IF(COUNTIF(Invoices!AK:AL,A1671)&lt;&gt;0,SUMIF(Invoices!AK:AL,A1671,Invoices!AL:AL)/COUNTIF(Invoices!AK:AL,A1671),0),IF(COUNTIF(Invoices!AM:AN,A1671)&lt;&gt;0,IF(COUNTIF(Invoices!AM:AN,A1671)&lt;&gt;0,SUMIF(Invoices!AM:AN,A1671,Invoices!AN:AN)/COUNTIF(Invoices!AM:AN,A1671),0),"Not Available")))))))))))))))</f>
        <v>Not Available</v>
      </c>
    </row>
    <row r="1672" spans="1:5" ht="13" x14ac:dyDescent="0.15">
      <c r="A1672" s="6" t="s">
        <v>2993</v>
      </c>
      <c r="B1672" s="6" t="s">
        <v>1109</v>
      </c>
      <c r="C1672" s="6" t="s">
        <v>1110</v>
      </c>
      <c r="D1672" s="6" t="s">
        <v>1111</v>
      </c>
      <c r="E1672">
        <f ca="1">IF(COUNTIF(Invoices!K:L,A1672)&lt;&gt;0,IF(COUNTIF(Invoices!K:L,A1672)&lt;&gt;0,SUMIF(Invoices!K:L,A1672,Invoices!L:L)/COUNTIF(Invoices!K:L,A1672),0),IF(COUNTIF(Invoices!M:N,A1672)&lt;&gt;0,IF(COUNTIF(Invoices!M:N,A1672)&lt;&gt;0,SUMIF(Invoices!M:N,A1672,Invoices!N:N)/COUNTIF(Invoices!M:N,A1672),0),IF(COUNTIF(Invoices!O:P,A1672)&lt;&gt;0,IF(COUNTIF(Invoices!O:P,A1672)&lt;&gt;0,SUMIF(Invoices!O:P,A1672,Invoices!P:P)/COUNTIF(Invoices!O:P,A1672),0),IF(COUNTIF(Invoices!Q:R,A1672)&lt;&gt;0,IF(COUNTIF(Invoices!Q:R,A1672)&lt;&gt;0,SUMIF(Invoices!Q:R,A1672,Invoices!R:R)/COUNTIF(Invoices!Q:R,A1672),0),IF(COUNTIF(Invoices!S:T,A1672)&lt;&gt;0,IF(COUNTIF(Invoices!S:T,A1672)&lt;&gt;0,SUMIF(Invoices!S:T,A1672,Invoices!T:T)/COUNTIF(Invoices!S:T,A1672),0),IF(COUNTIF(Invoices!U:V,A1672)&lt;&gt;0,IF(COUNTIF(Invoices!U:V,A1672)&lt;&gt;0,SUMIF(Invoices!U:V,A1672,Invoices!V:V)/COUNTIF(Invoices!U:V,A1672),0),IF(COUNTIF(Invoices!W:X,A1672)&lt;&gt;0,IF(COUNTIF(Invoices!W:X,A1672)&lt;&gt;0,SUMIF(Invoices!W:X,A1672,Invoices!X:X)/COUNTIF(Invoices!W:X,A1672),0),IF(COUNTIF(Invoices!Y:Z,A1672)&lt;&gt;0,IF(COUNTIF(Invoices!Y:Z,A1672)&lt;&gt;0,SUMIF(Invoices!Y:Z,A1672,Invoices!Z:Z)/COUNTIF(Invoices!Y:Z,A1672),0),IF(COUNTIF(Invoices!AA:AB,A1672)&lt;&gt;0,IF(COUNTIF(Invoices!AA:AB,A1672)&lt;&gt;0,SUMIF(Invoices!AA:AB,A1672,Invoices!AB:AB)/COUNTIF(Invoices!AA:AB,A1672),0),IF(COUNTIF(Invoices!AC:AD,A1672)&lt;&gt;0,IF(COUNTIF(Invoices!AC:AD,A1672)&lt;&gt;0,SUMIF(Invoices!AC:AD,A1672,Invoices!AD:AD)/COUNTIF(Invoices!AC:AD,A1672),0),IF(COUNTIF(Invoices!AE:AF,A1672)&lt;&gt;0,IF(COUNTIF(Invoices!AE:AF,A1672)&lt;&gt;0,SUMIF(Invoices!AE:AF,A1672,Invoices!AF:AF)/COUNTIF(Invoices!AE:AF,A1672),0),IF(COUNTIF(Invoices!AG:AH,A1672)&lt;&gt;0,IF(COUNTIF(Invoices!AG:AH,A1672)&lt;&gt;0,SUMIF(Invoices!AG:AH,A1672,Invoices!AH:AH)/COUNTIF(Invoices!AG:AH,A1672),0),IF(COUNTIF(Invoices!AI:AJ,A1672)&lt;&gt;0,IF(COUNTIF(Invoices!AI:AJ,A1672)&lt;&gt;0,SUMIF(Invoices!AI:AJ,A1672,Invoices!AJ:AJ)/COUNTIF(Invoices!AI:AJ,A1672),0),IF(COUNTIF(Invoices!AK:AL,A1672)&lt;&gt;0,IF(COUNTIF(Invoices!AK:AL,A1672)&lt;&gt;0,SUMIF(Invoices!AK:AL,A1672,Invoices!AL:AL)/COUNTIF(Invoices!AK:AL,A1672),0),IF(COUNTIF(Invoices!AM:AN,A1672)&lt;&gt;0,IF(COUNTIF(Invoices!AM:AN,A1672)&lt;&gt;0,SUMIF(Invoices!AM:AN,A1672,Invoices!AN:AN)/COUNTIF(Invoices!AM:AN,A1672),0),"Not Available")))))))))))))))</f>
        <v>0.99</v>
      </c>
    </row>
    <row r="1673" spans="1:5" ht="13" x14ac:dyDescent="0.15">
      <c r="A1673" s="6" t="s">
        <v>2994</v>
      </c>
      <c r="C1673" s="6" t="s">
        <v>595</v>
      </c>
      <c r="D1673" s="6" t="s">
        <v>596</v>
      </c>
      <c r="E1673" t="str">
        <f>IF(COUNTIF(Invoices!K:L,A1673)&lt;&gt;0,IF(COUNTIF(Invoices!K:L,A1673)&lt;&gt;0,SUMIF(Invoices!K:L,A1673,Invoices!L:L)/COUNTIF(Invoices!K:L,A1673),0),IF(COUNTIF(Invoices!M:N,A1673)&lt;&gt;0,IF(COUNTIF(Invoices!M:N,A1673)&lt;&gt;0,SUMIF(Invoices!M:N,A1673,Invoices!N:N)/COUNTIF(Invoices!M:N,A1673),0),IF(COUNTIF(Invoices!O:P,A1673)&lt;&gt;0,IF(COUNTIF(Invoices!O:P,A1673)&lt;&gt;0,SUMIF(Invoices!O:P,A1673,Invoices!P:P)/COUNTIF(Invoices!O:P,A1673),0),IF(COUNTIF(Invoices!Q:R,A1673)&lt;&gt;0,IF(COUNTIF(Invoices!Q:R,A1673)&lt;&gt;0,SUMIF(Invoices!Q:R,A1673,Invoices!R:R)/COUNTIF(Invoices!Q:R,A1673),0),IF(COUNTIF(Invoices!S:T,A1673)&lt;&gt;0,IF(COUNTIF(Invoices!S:T,A1673)&lt;&gt;0,SUMIF(Invoices!S:T,A1673,Invoices!T:T)/COUNTIF(Invoices!S:T,A1673),0),IF(COUNTIF(Invoices!U:V,A1673)&lt;&gt;0,IF(COUNTIF(Invoices!U:V,A1673)&lt;&gt;0,SUMIF(Invoices!U:V,A1673,Invoices!V:V)/COUNTIF(Invoices!U:V,A1673),0),IF(COUNTIF(Invoices!W:X,A1673)&lt;&gt;0,IF(COUNTIF(Invoices!W:X,A1673)&lt;&gt;0,SUMIF(Invoices!W:X,A1673,Invoices!X:X)/COUNTIF(Invoices!W:X,A1673),0),IF(COUNTIF(Invoices!Y:Z,A1673)&lt;&gt;0,IF(COUNTIF(Invoices!Y:Z,A1673)&lt;&gt;0,SUMIF(Invoices!Y:Z,A1673,Invoices!Z:Z)/COUNTIF(Invoices!Y:Z,A1673),0),IF(COUNTIF(Invoices!AA:AB,A1673)&lt;&gt;0,IF(COUNTIF(Invoices!AA:AB,A1673)&lt;&gt;0,SUMIF(Invoices!AA:AB,A1673,Invoices!AB:AB)/COUNTIF(Invoices!AA:AB,A1673),0),IF(COUNTIF(Invoices!AC:AD,A1673)&lt;&gt;0,IF(COUNTIF(Invoices!AC:AD,A1673)&lt;&gt;0,SUMIF(Invoices!AC:AD,A1673,Invoices!AD:AD)/COUNTIF(Invoices!AC:AD,A1673),0),IF(COUNTIF(Invoices!AE:AF,A1673)&lt;&gt;0,IF(COUNTIF(Invoices!AE:AF,A1673)&lt;&gt;0,SUMIF(Invoices!AE:AF,A1673,Invoices!AF:AF)/COUNTIF(Invoices!AE:AF,A1673),0),IF(COUNTIF(Invoices!AG:AH,A1673)&lt;&gt;0,IF(COUNTIF(Invoices!AG:AH,A1673)&lt;&gt;0,SUMIF(Invoices!AG:AH,A1673,Invoices!AH:AH)/COUNTIF(Invoices!AG:AH,A1673),0),IF(COUNTIF(Invoices!AI:AJ,A1673)&lt;&gt;0,IF(COUNTIF(Invoices!AI:AJ,A1673)&lt;&gt;0,SUMIF(Invoices!AI:AJ,A1673,Invoices!AJ:AJ)/COUNTIF(Invoices!AI:AJ,A1673),0),IF(COUNTIF(Invoices!AK:AL,A1673)&lt;&gt;0,IF(COUNTIF(Invoices!AK:AL,A1673)&lt;&gt;0,SUMIF(Invoices!AK:AL,A1673,Invoices!AL:AL)/COUNTIF(Invoices!AK:AL,A1673),0),IF(COUNTIF(Invoices!AM:AN,A1673)&lt;&gt;0,IF(COUNTIF(Invoices!AM:AN,A1673)&lt;&gt;0,SUMIF(Invoices!AM:AN,A1673,Invoices!AN:AN)/COUNTIF(Invoices!AM:AN,A1673),0),"Not Available")))))))))))))))</f>
        <v>Not Available</v>
      </c>
    </row>
    <row r="1674" spans="1:5" ht="13" x14ac:dyDescent="0.15">
      <c r="A1674" s="6" t="s">
        <v>2995</v>
      </c>
      <c r="C1674" s="6" t="s">
        <v>1167</v>
      </c>
      <c r="D1674" s="6" t="s">
        <v>1168</v>
      </c>
      <c r="E1674">
        <f ca="1">IF(COUNTIF(Invoices!K:L,A1674)&lt;&gt;0,IF(COUNTIF(Invoices!K:L,A1674)&lt;&gt;0,SUMIF(Invoices!K:L,A1674,Invoices!L:L)/COUNTIF(Invoices!K:L,A1674),0),IF(COUNTIF(Invoices!M:N,A1674)&lt;&gt;0,IF(COUNTIF(Invoices!M:N,A1674)&lt;&gt;0,SUMIF(Invoices!M:N,A1674,Invoices!N:N)/COUNTIF(Invoices!M:N,A1674),0),IF(COUNTIF(Invoices!O:P,A1674)&lt;&gt;0,IF(COUNTIF(Invoices!O:P,A1674)&lt;&gt;0,SUMIF(Invoices!O:P,A1674,Invoices!P:P)/COUNTIF(Invoices!O:P,A1674),0),IF(COUNTIF(Invoices!Q:R,A1674)&lt;&gt;0,IF(COUNTIF(Invoices!Q:R,A1674)&lt;&gt;0,SUMIF(Invoices!Q:R,A1674,Invoices!R:R)/COUNTIF(Invoices!Q:R,A1674),0),IF(COUNTIF(Invoices!S:T,A1674)&lt;&gt;0,IF(COUNTIF(Invoices!S:T,A1674)&lt;&gt;0,SUMIF(Invoices!S:T,A1674,Invoices!T:T)/COUNTIF(Invoices!S:T,A1674),0),IF(COUNTIF(Invoices!U:V,A1674)&lt;&gt;0,IF(COUNTIF(Invoices!U:V,A1674)&lt;&gt;0,SUMIF(Invoices!U:V,A1674,Invoices!V:V)/COUNTIF(Invoices!U:V,A1674),0),IF(COUNTIF(Invoices!W:X,A1674)&lt;&gt;0,IF(COUNTIF(Invoices!W:X,A1674)&lt;&gt;0,SUMIF(Invoices!W:X,A1674,Invoices!X:X)/COUNTIF(Invoices!W:X,A1674),0),IF(COUNTIF(Invoices!Y:Z,A1674)&lt;&gt;0,IF(COUNTIF(Invoices!Y:Z,A1674)&lt;&gt;0,SUMIF(Invoices!Y:Z,A1674,Invoices!Z:Z)/COUNTIF(Invoices!Y:Z,A1674),0),IF(COUNTIF(Invoices!AA:AB,A1674)&lt;&gt;0,IF(COUNTIF(Invoices!AA:AB,A1674)&lt;&gt;0,SUMIF(Invoices!AA:AB,A1674,Invoices!AB:AB)/COUNTIF(Invoices!AA:AB,A1674),0),IF(COUNTIF(Invoices!AC:AD,A1674)&lt;&gt;0,IF(COUNTIF(Invoices!AC:AD,A1674)&lt;&gt;0,SUMIF(Invoices!AC:AD,A1674,Invoices!AD:AD)/COUNTIF(Invoices!AC:AD,A1674),0),IF(COUNTIF(Invoices!AE:AF,A1674)&lt;&gt;0,IF(COUNTIF(Invoices!AE:AF,A1674)&lt;&gt;0,SUMIF(Invoices!AE:AF,A1674,Invoices!AF:AF)/COUNTIF(Invoices!AE:AF,A1674),0),IF(COUNTIF(Invoices!AG:AH,A1674)&lt;&gt;0,IF(COUNTIF(Invoices!AG:AH,A1674)&lt;&gt;0,SUMIF(Invoices!AG:AH,A1674,Invoices!AH:AH)/COUNTIF(Invoices!AG:AH,A1674),0),IF(COUNTIF(Invoices!AI:AJ,A1674)&lt;&gt;0,IF(COUNTIF(Invoices!AI:AJ,A1674)&lt;&gt;0,SUMIF(Invoices!AI:AJ,A1674,Invoices!AJ:AJ)/COUNTIF(Invoices!AI:AJ,A1674),0),IF(COUNTIF(Invoices!AK:AL,A1674)&lt;&gt;0,IF(COUNTIF(Invoices!AK:AL,A1674)&lt;&gt;0,SUMIF(Invoices!AK:AL,A1674,Invoices!AL:AL)/COUNTIF(Invoices!AK:AL,A1674),0),IF(COUNTIF(Invoices!AM:AN,A1674)&lt;&gt;0,IF(COUNTIF(Invoices!AM:AN,A1674)&lt;&gt;0,SUMIF(Invoices!AM:AN,A1674,Invoices!AN:AN)/COUNTIF(Invoices!AM:AN,A1674),0),"Not Available")))))))))))))))</f>
        <v>1.99</v>
      </c>
    </row>
    <row r="1675" spans="1:5" ht="13" x14ac:dyDescent="0.15">
      <c r="A1675" s="6" t="s">
        <v>2996</v>
      </c>
      <c r="C1675" s="6" t="s">
        <v>1167</v>
      </c>
      <c r="D1675" s="6" t="s">
        <v>1168</v>
      </c>
      <c r="E1675">
        <f ca="1">IF(COUNTIF(Invoices!K:L,A1675)&lt;&gt;0,IF(COUNTIF(Invoices!K:L,A1675)&lt;&gt;0,SUMIF(Invoices!K:L,A1675,Invoices!L:L)/COUNTIF(Invoices!K:L,A1675),0),IF(COUNTIF(Invoices!M:N,A1675)&lt;&gt;0,IF(COUNTIF(Invoices!M:N,A1675)&lt;&gt;0,SUMIF(Invoices!M:N,A1675,Invoices!N:N)/COUNTIF(Invoices!M:N,A1675),0),IF(COUNTIF(Invoices!O:P,A1675)&lt;&gt;0,IF(COUNTIF(Invoices!O:P,A1675)&lt;&gt;0,SUMIF(Invoices!O:P,A1675,Invoices!P:P)/COUNTIF(Invoices!O:P,A1675),0),IF(COUNTIF(Invoices!Q:R,A1675)&lt;&gt;0,IF(COUNTIF(Invoices!Q:R,A1675)&lt;&gt;0,SUMIF(Invoices!Q:R,A1675,Invoices!R:R)/COUNTIF(Invoices!Q:R,A1675),0),IF(COUNTIF(Invoices!S:T,A1675)&lt;&gt;0,IF(COUNTIF(Invoices!S:T,A1675)&lt;&gt;0,SUMIF(Invoices!S:T,A1675,Invoices!T:T)/COUNTIF(Invoices!S:T,A1675),0),IF(COUNTIF(Invoices!U:V,A1675)&lt;&gt;0,IF(COUNTIF(Invoices!U:V,A1675)&lt;&gt;0,SUMIF(Invoices!U:V,A1675,Invoices!V:V)/COUNTIF(Invoices!U:V,A1675),0),IF(COUNTIF(Invoices!W:X,A1675)&lt;&gt;0,IF(COUNTIF(Invoices!W:X,A1675)&lt;&gt;0,SUMIF(Invoices!W:X,A1675,Invoices!X:X)/COUNTIF(Invoices!W:X,A1675),0),IF(COUNTIF(Invoices!Y:Z,A1675)&lt;&gt;0,IF(COUNTIF(Invoices!Y:Z,A1675)&lt;&gt;0,SUMIF(Invoices!Y:Z,A1675,Invoices!Z:Z)/COUNTIF(Invoices!Y:Z,A1675),0),IF(COUNTIF(Invoices!AA:AB,A1675)&lt;&gt;0,IF(COUNTIF(Invoices!AA:AB,A1675)&lt;&gt;0,SUMIF(Invoices!AA:AB,A1675,Invoices!AB:AB)/COUNTIF(Invoices!AA:AB,A1675),0),IF(COUNTIF(Invoices!AC:AD,A1675)&lt;&gt;0,IF(COUNTIF(Invoices!AC:AD,A1675)&lt;&gt;0,SUMIF(Invoices!AC:AD,A1675,Invoices!AD:AD)/COUNTIF(Invoices!AC:AD,A1675),0),IF(COUNTIF(Invoices!AE:AF,A1675)&lt;&gt;0,IF(COUNTIF(Invoices!AE:AF,A1675)&lt;&gt;0,SUMIF(Invoices!AE:AF,A1675,Invoices!AF:AF)/COUNTIF(Invoices!AE:AF,A1675),0),IF(COUNTIF(Invoices!AG:AH,A1675)&lt;&gt;0,IF(COUNTIF(Invoices!AG:AH,A1675)&lt;&gt;0,SUMIF(Invoices!AG:AH,A1675,Invoices!AH:AH)/COUNTIF(Invoices!AG:AH,A1675),0),IF(COUNTIF(Invoices!AI:AJ,A1675)&lt;&gt;0,IF(COUNTIF(Invoices!AI:AJ,A1675)&lt;&gt;0,SUMIF(Invoices!AI:AJ,A1675,Invoices!AJ:AJ)/COUNTIF(Invoices!AI:AJ,A1675),0),IF(COUNTIF(Invoices!AK:AL,A1675)&lt;&gt;0,IF(COUNTIF(Invoices!AK:AL,A1675)&lt;&gt;0,SUMIF(Invoices!AK:AL,A1675,Invoices!AL:AL)/COUNTIF(Invoices!AK:AL,A1675),0),IF(COUNTIF(Invoices!AM:AN,A1675)&lt;&gt;0,IF(COUNTIF(Invoices!AM:AN,A1675)&lt;&gt;0,SUMIF(Invoices!AM:AN,A1675,Invoices!AN:AN)/COUNTIF(Invoices!AM:AN,A1675),0),"Not Available")))))))))))))))</f>
        <v>1.99</v>
      </c>
    </row>
    <row r="1676" spans="1:5" ht="13" x14ac:dyDescent="0.15">
      <c r="A1676" s="6" t="s">
        <v>2997</v>
      </c>
      <c r="C1676" s="6" t="s">
        <v>1483</v>
      </c>
      <c r="D1676" s="6" t="s">
        <v>518</v>
      </c>
      <c r="E1676" t="str">
        <f>IF(COUNTIF(Invoices!K:L,A1676)&lt;&gt;0,IF(COUNTIF(Invoices!K:L,A1676)&lt;&gt;0,SUMIF(Invoices!K:L,A1676,Invoices!L:L)/COUNTIF(Invoices!K:L,A1676),0),IF(COUNTIF(Invoices!M:N,A1676)&lt;&gt;0,IF(COUNTIF(Invoices!M:N,A1676)&lt;&gt;0,SUMIF(Invoices!M:N,A1676,Invoices!N:N)/COUNTIF(Invoices!M:N,A1676),0),IF(COUNTIF(Invoices!O:P,A1676)&lt;&gt;0,IF(COUNTIF(Invoices!O:P,A1676)&lt;&gt;0,SUMIF(Invoices!O:P,A1676,Invoices!P:P)/COUNTIF(Invoices!O:P,A1676),0),IF(COUNTIF(Invoices!Q:R,A1676)&lt;&gt;0,IF(COUNTIF(Invoices!Q:R,A1676)&lt;&gt;0,SUMIF(Invoices!Q:R,A1676,Invoices!R:R)/COUNTIF(Invoices!Q:R,A1676),0),IF(COUNTIF(Invoices!S:T,A1676)&lt;&gt;0,IF(COUNTIF(Invoices!S:T,A1676)&lt;&gt;0,SUMIF(Invoices!S:T,A1676,Invoices!T:T)/COUNTIF(Invoices!S:T,A1676),0),IF(COUNTIF(Invoices!U:V,A1676)&lt;&gt;0,IF(COUNTIF(Invoices!U:V,A1676)&lt;&gt;0,SUMIF(Invoices!U:V,A1676,Invoices!V:V)/COUNTIF(Invoices!U:V,A1676),0),IF(COUNTIF(Invoices!W:X,A1676)&lt;&gt;0,IF(COUNTIF(Invoices!W:X,A1676)&lt;&gt;0,SUMIF(Invoices!W:X,A1676,Invoices!X:X)/COUNTIF(Invoices!W:X,A1676),0),IF(COUNTIF(Invoices!Y:Z,A1676)&lt;&gt;0,IF(COUNTIF(Invoices!Y:Z,A1676)&lt;&gt;0,SUMIF(Invoices!Y:Z,A1676,Invoices!Z:Z)/COUNTIF(Invoices!Y:Z,A1676),0),IF(COUNTIF(Invoices!AA:AB,A1676)&lt;&gt;0,IF(COUNTIF(Invoices!AA:AB,A1676)&lt;&gt;0,SUMIF(Invoices!AA:AB,A1676,Invoices!AB:AB)/COUNTIF(Invoices!AA:AB,A1676),0),IF(COUNTIF(Invoices!AC:AD,A1676)&lt;&gt;0,IF(COUNTIF(Invoices!AC:AD,A1676)&lt;&gt;0,SUMIF(Invoices!AC:AD,A1676,Invoices!AD:AD)/COUNTIF(Invoices!AC:AD,A1676),0),IF(COUNTIF(Invoices!AE:AF,A1676)&lt;&gt;0,IF(COUNTIF(Invoices!AE:AF,A1676)&lt;&gt;0,SUMIF(Invoices!AE:AF,A1676,Invoices!AF:AF)/COUNTIF(Invoices!AE:AF,A1676),0),IF(COUNTIF(Invoices!AG:AH,A1676)&lt;&gt;0,IF(COUNTIF(Invoices!AG:AH,A1676)&lt;&gt;0,SUMIF(Invoices!AG:AH,A1676,Invoices!AH:AH)/COUNTIF(Invoices!AG:AH,A1676),0),IF(COUNTIF(Invoices!AI:AJ,A1676)&lt;&gt;0,IF(COUNTIF(Invoices!AI:AJ,A1676)&lt;&gt;0,SUMIF(Invoices!AI:AJ,A1676,Invoices!AJ:AJ)/COUNTIF(Invoices!AI:AJ,A1676),0),IF(COUNTIF(Invoices!AK:AL,A1676)&lt;&gt;0,IF(COUNTIF(Invoices!AK:AL,A1676)&lt;&gt;0,SUMIF(Invoices!AK:AL,A1676,Invoices!AL:AL)/COUNTIF(Invoices!AK:AL,A1676),0),IF(COUNTIF(Invoices!AM:AN,A1676)&lt;&gt;0,IF(COUNTIF(Invoices!AM:AN,A1676)&lt;&gt;0,SUMIF(Invoices!AM:AN,A1676,Invoices!AN:AN)/COUNTIF(Invoices!AM:AN,A1676),0),"Not Available")))))))))))))))</f>
        <v>Not Available</v>
      </c>
    </row>
    <row r="1677" spans="1:5" ht="13" x14ac:dyDescent="0.15">
      <c r="A1677" s="6" t="s">
        <v>2998</v>
      </c>
      <c r="C1677" s="6" t="s">
        <v>768</v>
      </c>
      <c r="D1677" s="6" t="s">
        <v>518</v>
      </c>
      <c r="E1677">
        <f ca="1">IF(COUNTIF(Invoices!K:L,A1677)&lt;&gt;0,IF(COUNTIF(Invoices!K:L,A1677)&lt;&gt;0,SUMIF(Invoices!K:L,A1677,Invoices!L:L)/COUNTIF(Invoices!K:L,A1677),0),IF(COUNTIF(Invoices!M:N,A1677)&lt;&gt;0,IF(COUNTIF(Invoices!M:N,A1677)&lt;&gt;0,SUMIF(Invoices!M:N,A1677,Invoices!N:N)/COUNTIF(Invoices!M:N,A1677),0),IF(COUNTIF(Invoices!O:P,A1677)&lt;&gt;0,IF(COUNTIF(Invoices!O:P,A1677)&lt;&gt;0,SUMIF(Invoices!O:P,A1677,Invoices!P:P)/COUNTIF(Invoices!O:P,A1677),0),IF(COUNTIF(Invoices!Q:R,A1677)&lt;&gt;0,IF(COUNTIF(Invoices!Q:R,A1677)&lt;&gt;0,SUMIF(Invoices!Q:R,A1677,Invoices!R:R)/COUNTIF(Invoices!Q:R,A1677),0),IF(COUNTIF(Invoices!S:T,A1677)&lt;&gt;0,IF(COUNTIF(Invoices!S:T,A1677)&lt;&gt;0,SUMIF(Invoices!S:T,A1677,Invoices!T:T)/COUNTIF(Invoices!S:T,A1677),0),IF(COUNTIF(Invoices!U:V,A1677)&lt;&gt;0,IF(COUNTIF(Invoices!U:V,A1677)&lt;&gt;0,SUMIF(Invoices!U:V,A1677,Invoices!V:V)/COUNTIF(Invoices!U:V,A1677),0),IF(COUNTIF(Invoices!W:X,A1677)&lt;&gt;0,IF(COUNTIF(Invoices!W:X,A1677)&lt;&gt;0,SUMIF(Invoices!W:X,A1677,Invoices!X:X)/COUNTIF(Invoices!W:X,A1677),0),IF(COUNTIF(Invoices!Y:Z,A1677)&lt;&gt;0,IF(COUNTIF(Invoices!Y:Z,A1677)&lt;&gt;0,SUMIF(Invoices!Y:Z,A1677,Invoices!Z:Z)/COUNTIF(Invoices!Y:Z,A1677),0),IF(COUNTIF(Invoices!AA:AB,A1677)&lt;&gt;0,IF(COUNTIF(Invoices!AA:AB,A1677)&lt;&gt;0,SUMIF(Invoices!AA:AB,A1677,Invoices!AB:AB)/COUNTIF(Invoices!AA:AB,A1677),0),IF(COUNTIF(Invoices!AC:AD,A1677)&lt;&gt;0,IF(COUNTIF(Invoices!AC:AD,A1677)&lt;&gt;0,SUMIF(Invoices!AC:AD,A1677,Invoices!AD:AD)/COUNTIF(Invoices!AC:AD,A1677),0),IF(COUNTIF(Invoices!AE:AF,A1677)&lt;&gt;0,IF(COUNTIF(Invoices!AE:AF,A1677)&lt;&gt;0,SUMIF(Invoices!AE:AF,A1677,Invoices!AF:AF)/COUNTIF(Invoices!AE:AF,A1677),0),IF(COUNTIF(Invoices!AG:AH,A1677)&lt;&gt;0,IF(COUNTIF(Invoices!AG:AH,A1677)&lt;&gt;0,SUMIF(Invoices!AG:AH,A1677,Invoices!AH:AH)/COUNTIF(Invoices!AG:AH,A1677),0),IF(COUNTIF(Invoices!AI:AJ,A1677)&lt;&gt;0,IF(COUNTIF(Invoices!AI:AJ,A1677)&lt;&gt;0,SUMIF(Invoices!AI:AJ,A1677,Invoices!AJ:AJ)/COUNTIF(Invoices!AI:AJ,A1677),0),IF(COUNTIF(Invoices!AK:AL,A1677)&lt;&gt;0,IF(COUNTIF(Invoices!AK:AL,A1677)&lt;&gt;0,SUMIF(Invoices!AK:AL,A1677,Invoices!AL:AL)/COUNTIF(Invoices!AK:AL,A1677),0),IF(COUNTIF(Invoices!AM:AN,A1677)&lt;&gt;0,IF(COUNTIF(Invoices!AM:AN,A1677)&lt;&gt;0,SUMIF(Invoices!AM:AN,A1677,Invoices!AN:AN)/COUNTIF(Invoices!AM:AN,A1677),0),"Not Available")))))))))))))))</f>
        <v>1.99</v>
      </c>
    </row>
    <row r="1678" spans="1:5" ht="13" x14ac:dyDescent="0.15">
      <c r="A1678" s="6" t="s">
        <v>2999</v>
      </c>
      <c r="B1678" s="6" t="s">
        <v>1046</v>
      </c>
      <c r="C1678" s="6" t="s">
        <v>1314</v>
      </c>
      <c r="D1678" s="6" t="s">
        <v>1313</v>
      </c>
      <c r="E1678">
        <f ca="1">IF(COUNTIF(Invoices!K:L,A1678)&lt;&gt;0,IF(COUNTIF(Invoices!K:L,A1678)&lt;&gt;0,SUMIF(Invoices!K:L,A1678,Invoices!L:L)/COUNTIF(Invoices!K:L,A1678),0),IF(COUNTIF(Invoices!M:N,A1678)&lt;&gt;0,IF(COUNTIF(Invoices!M:N,A1678)&lt;&gt;0,SUMIF(Invoices!M:N,A1678,Invoices!N:N)/COUNTIF(Invoices!M:N,A1678),0),IF(COUNTIF(Invoices!O:P,A1678)&lt;&gt;0,IF(COUNTIF(Invoices!O:P,A1678)&lt;&gt;0,SUMIF(Invoices!O:P,A1678,Invoices!P:P)/COUNTIF(Invoices!O:P,A1678),0),IF(COUNTIF(Invoices!Q:R,A1678)&lt;&gt;0,IF(COUNTIF(Invoices!Q:R,A1678)&lt;&gt;0,SUMIF(Invoices!Q:R,A1678,Invoices!R:R)/COUNTIF(Invoices!Q:R,A1678),0),IF(COUNTIF(Invoices!S:T,A1678)&lt;&gt;0,IF(COUNTIF(Invoices!S:T,A1678)&lt;&gt;0,SUMIF(Invoices!S:T,A1678,Invoices!T:T)/COUNTIF(Invoices!S:T,A1678),0),IF(COUNTIF(Invoices!U:V,A1678)&lt;&gt;0,IF(COUNTIF(Invoices!U:V,A1678)&lt;&gt;0,SUMIF(Invoices!U:V,A1678,Invoices!V:V)/COUNTIF(Invoices!U:V,A1678),0),IF(COUNTIF(Invoices!W:X,A1678)&lt;&gt;0,IF(COUNTIF(Invoices!W:X,A1678)&lt;&gt;0,SUMIF(Invoices!W:X,A1678,Invoices!X:X)/COUNTIF(Invoices!W:X,A1678),0),IF(COUNTIF(Invoices!Y:Z,A1678)&lt;&gt;0,IF(COUNTIF(Invoices!Y:Z,A1678)&lt;&gt;0,SUMIF(Invoices!Y:Z,A1678,Invoices!Z:Z)/COUNTIF(Invoices!Y:Z,A1678),0),IF(COUNTIF(Invoices!AA:AB,A1678)&lt;&gt;0,IF(COUNTIF(Invoices!AA:AB,A1678)&lt;&gt;0,SUMIF(Invoices!AA:AB,A1678,Invoices!AB:AB)/COUNTIF(Invoices!AA:AB,A1678),0),IF(COUNTIF(Invoices!AC:AD,A1678)&lt;&gt;0,IF(COUNTIF(Invoices!AC:AD,A1678)&lt;&gt;0,SUMIF(Invoices!AC:AD,A1678,Invoices!AD:AD)/COUNTIF(Invoices!AC:AD,A1678),0),IF(COUNTIF(Invoices!AE:AF,A1678)&lt;&gt;0,IF(COUNTIF(Invoices!AE:AF,A1678)&lt;&gt;0,SUMIF(Invoices!AE:AF,A1678,Invoices!AF:AF)/COUNTIF(Invoices!AE:AF,A1678),0),IF(COUNTIF(Invoices!AG:AH,A1678)&lt;&gt;0,IF(COUNTIF(Invoices!AG:AH,A1678)&lt;&gt;0,SUMIF(Invoices!AG:AH,A1678,Invoices!AH:AH)/COUNTIF(Invoices!AG:AH,A1678),0),IF(COUNTIF(Invoices!AI:AJ,A1678)&lt;&gt;0,IF(COUNTIF(Invoices!AI:AJ,A1678)&lt;&gt;0,SUMIF(Invoices!AI:AJ,A1678,Invoices!AJ:AJ)/COUNTIF(Invoices!AI:AJ,A1678),0),IF(COUNTIF(Invoices!AK:AL,A1678)&lt;&gt;0,IF(COUNTIF(Invoices!AK:AL,A1678)&lt;&gt;0,SUMIF(Invoices!AK:AL,A1678,Invoices!AL:AL)/COUNTIF(Invoices!AK:AL,A1678),0),IF(COUNTIF(Invoices!AM:AN,A1678)&lt;&gt;0,IF(COUNTIF(Invoices!AM:AN,A1678)&lt;&gt;0,SUMIF(Invoices!AM:AN,A1678,Invoices!AN:AN)/COUNTIF(Invoices!AM:AN,A1678),0),"Not Available")))))))))))))))</f>
        <v>0.99</v>
      </c>
    </row>
    <row r="1679" spans="1:5" ht="13" x14ac:dyDescent="0.15">
      <c r="A1679" s="6" t="s">
        <v>3000</v>
      </c>
      <c r="B1679" s="6" t="s">
        <v>1223</v>
      </c>
      <c r="C1679" s="6" t="s">
        <v>1440</v>
      </c>
      <c r="D1679" s="6" t="s">
        <v>976</v>
      </c>
      <c r="E1679" t="str">
        <f>IF(COUNTIF(Invoices!K:L,A1679)&lt;&gt;0,IF(COUNTIF(Invoices!K:L,A1679)&lt;&gt;0,SUMIF(Invoices!K:L,A1679,Invoices!L:L)/COUNTIF(Invoices!K:L,A1679),0),IF(COUNTIF(Invoices!M:N,A1679)&lt;&gt;0,IF(COUNTIF(Invoices!M:N,A1679)&lt;&gt;0,SUMIF(Invoices!M:N,A1679,Invoices!N:N)/COUNTIF(Invoices!M:N,A1679),0),IF(COUNTIF(Invoices!O:P,A1679)&lt;&gt;0,IF(COUNTIF(Invoices!O:P,A1679)&lt;&gt;0,SUMIF(Invoices!O:P,A1679,Invoices!P:P)/COUNTIF(Invoices!O:P,A1679),0),IF(COUNTIF(Invoices!Q:R,A1679)&lt;&gt;0,IF(COUNTIF(Invoices!Q:R,A1679)&lt;&gt;0,SUMIF(Invoices!Q:R,A1679,Invoices!R:R)/COUNTIF(Invoices!Q:R,A1679),0),IF(COUNTIF(Invoices!S:T,A1679)&lt;&gt;0,IF(COUNTIF(Invoices!S:T,A1679)&lt;&gt;0,SUMIF(Invoices!S:T,A1679,Invoices!T:T)/COUNTIF(Invoices!S:T,A1679),0),IF(COUNTIF(Invoices!U:V,A1679)&lt;&gt;0,IF(COUNTIF(Invoices!U:V,A1679)&lt;&gt;0,SUMIF(Invoices!U:V,A1679,Invoices!V:V)/COUNTIF(Invoices!U:V,A1679),0),IF(COUNTIF(Invoices!W:X,A1679)&lt;&gt;0,IF(COUNTIF(Invoices!W:X,A1679)&lt;&gt;0,SUMIF(Invoices!W:X,A1679,Invoices!X:X)/COUNTIF(Invoices!W:X,A1679),0),IF(COUNTIF(Invoices!Y:Z,A1679)&lt;&gt;0,IF(COUNTIF(Invoices!Y:Z,A1679)&lt;&gt;0,SUMIF(Invoices!Y:Z,A1679,Invoices!Z:Z)/COUNTIF(Invoices!Y:Z,A1679),0),IF(COUNTIF(Invoices!AA:AB,A1679)&lt;&gt;0,IF(COUNTIF(Invoices!AA:AB,A1679)&lt;&gt;0,SUMIF(Invoices!AA:AB,A1679,Invoices!AB:AB)/COUNTIF(Invoices!AA:AB,A1679),0),IF(COUNTIF(Invoices!AC:AD,A1679)&lt;&gt;0,IF(COUNTIF(Invoices!AC:AD,A1679)&lt;&gt;0,SUMIF(Invoices!AC:AD,A1679,Invoices!AD:AD)/COUNTIF(Invoices!AC:AD,A1679),0),IF(COUNTIF(Invoices!AE:AF,A1679)&lt;&gt;0,IF(COUNTIF(Invoices!AE:AF,A1679)&lt;&gt;0,SUMIF(Invoices!AE:AF,A1679,Invoices!AF:AF)/COUNTIF(Invoices!AE:AF,A1679),0),IF(COUNTIF(Invoices!AG:AH,A1679)&lt;&gt;0,IF(COUNTIF(Invoices!AG:AH,A1679)&lt;&gt;0,SUMIF(Invoices!AG:AH,A1679,Invoices!AH:AH)/COUNTIF(Invoices!AG:AH,A1679),0),IF(COUNTIF(Invoices!AI:AJ,A1679)&lt;&gt;0,IF(COUNTIF(Invoices!AI:AJ,A1679)&lt;&gt;0,SUMIF(Invoices!AI:AJ,A1679,Invoices!AJ:AJ)/COUNTIF(Invoices!AI:AJ,A1679),0),IF(COUNTIF(Invoices!AK:AL,A1679)&lt;&gt;0,IF(COUNTIF(Invoices!AK:AL,A1679)&lt;&gt;0,SUMIF(Invoices!AK:AL,A1679,Invoices!AL:AL)/COUNTIF(Invoices!AK:AL,A1679),0),IF(COUNTIF(Invoices!AM:AN,A1679)&lt;&gt;0,IF(COUNTIF(Invoices!AM:AN,A1679)&lt;&gt;0,SUMIF(Invoices!AM:AN,A1679,Invoices!AN:AN)/COUNTIF(Invoices!AM:AN,A1679),0),"Not Available")))))))))))))))</f>
        <v>Not Available</v>
      </c>
    </row>
    <row r="1680" spans="1:5" ht="13" x14ac:dyDescent="0.15">
      <c r="A1680" s="6" t="s">
        <v>3001</v>
      </c>
      <c r="B1680" s="6" t="s">
        <v>3002</v>
      </c>
      <c r="C1680" s="6" t="s">
        <v>1016</v>
      </c>
      <c r="D1680" s="6" t="s">
        <v>878</v>
      </c>
      <c r="E1680" t="str">
        <f>IF(COUNTIF(Invoices!K:L,A1680)&lt;&gt;0,IF(COUNTIF(Invoices!K:L,A1680)&lt;&gt;0,SUMIF(Invoices!K:L,A1680,Invoices!L:L)/COUNTIF(Invoices!K:L,A1680),0),IF(COUNTIF(Invoices!M:N,A1680)&lt;&gt;0,IF(COUNTIF(Invoices!M:N,A1680)&lt;&gt;0,SUMIF(Invoices!M:N,A1680,Invoices!N:N)/COUNTIF(Invoices!M:N,A1680),0),IF(COUNTIF(Invoices!O:P,A1680)&lt;&gt;0,IF(COUNTIF(Invoices!O:P,A1680)&lt;&gt;0,SUMIF(Invoices!O:P,A1680,Invoices!P:P)/COUNTIF(Invoices!O:P,A1680),0),IF(COUNTIF(Invoices!Q:R,A1680)&lt;&gt;0,IF(COUNTIF(Invoices!Q:R,A1680)&lt;&gt;0,SUMIF(Invoices!Q:R,A1680,Invoices!R:R)/COUNTIF(Invoices!Q:R,A1680),0),IF(COUNTIF(Invoices!S:T,A1680)&lt;&gt;0,IF(COUNTIF(Invoices!S:T,A1680)&lt;&gt;0,SUMIF(Invoices!S:T,A1680,Invoices!T:T)/COUNTIF(Invoices!S:T,A1680),0),IF(COUNTIF(Invoices!U:V,A1680)&lt;&gt;0,IF(COUNTIF(Invoices!U:V,A1680)&lt;&gt;0,SUMIF(Invoices!U:V,A1680,Invoices!V:V)/COUNTIF(Invoices!U:V,A1680),0),IF(COUNTIF(Invoices!W:X,A1680)&lt;&gt;0,IF(COUNTIF(Invoices!W:X,A1680)&lt;&gt;0,SUMIF(Invoices!W:X,A1680,Invoices!X:X)/COUNTIF(Invoices!W:X,A1680),0),IF(COUNTIF(Invoices!Y:Z,A1680)&lt;&gt;0,IF(COUNTIF(Invoices!Y:Z,A1680)&lt;&gt;0,SUMIF(Invoices!Y:Z,A1680,Invoices!Z:Z)/COUNTIF(Invoices!Y:Z,A1680),0),IF(COUNTIF(Invoices!AA:AB,A1680)&lt;&gt;0,IF(COUNTIF(Invoices!AA:AB,A1680)&lt;&gt;0,SUMIF(Invoices!AA:AB,A1680,Invoices!AB:AB)/COUNTIF(Invoices!AA:AB,A1680),0),IF(COUNTIF(Invoices!AC:AD,A1680)&lt;&gt;0,IF(COUNTIF(Invoices!AC:AD,A1680)&lt;&gt;0,SUMIF(Invoices!AC:AD,A1680,Invoices!AD:AD)/COUNTIF(Invoices!AC:AD,A1680),0),IF(COUNTIF(Invoices!AE:AF,A1680)&lt;&gt;0,IF(COUNTIF(Invoices!AE:AF,A1680)&lt;&gt;0,SUMIF(Invoices!AE:AF,A1680,Invoices!AF:AF)/COUNTIF(Invoices!AE:AF,A1680),0),IF(COUNTIF(Invoices!AG:AH,A1680)&lt;&gt;0,IF(COUNTIF(Invoices!AG:AH,A1680)&lt;&gt;0,SUMIF(Invoices!AG:AH,A1680,Invoices!AH:AH)/COUNTIF(Invoices!AG:AH,A1680),0),IF(COUNTIF(Invoices!AI:AJ,A1680)&lt;&gt;0,IF(COUNTIF(Invoices!AI:AJ,A1680)&lt;&gt;0,SUMIF(Invoices!AI:AJ,A1680,Invoices!AJ:AJ)/COUNTIF(Invoices!AI:AJ,A1680),0),IF(COUNTIF(Invoices!AK:AL,A1680)&lt;&gt;0,IF(COUNTIF(Invoices!AK:AL,A1680)&lt;&gt;0,SUMIF(Invoices!AK:AL,A1680,Invoices!AL:AL)/COUNTIF(Invoices!AK:AL,A1680),0),IF(COUNTIF(Invoices!AM:AN,A1680)&lt;&gt;0,IF(COUNTIF(Invoices!AM:AN,A1680)&lt;&gt;0,SUMIF(Invoices!AM:AN,A1680,Invoices!AN:AN)/COUNTIF(Invoices!AM:AN,A1680),0),"Not Available")))))))))))))))</f>
        <v>Not Available</v>
      </c>
    </row>
    <row r="1681" spans="1:5" ht="13" x14ac:dyDescent="0.15">
      <c r="A1681" s="6" t="s">
        <v>3003</v>
      </c>
      <c r="C1681" s="6" t="s">
        <v>2030</v>
      </c>
      <c r="D1681" s="6" t="s">
        <v>959</v>
      </c>
      <c r="E1681">
        <f ca="1">IF(COUNTIF(Invoices!K:L,A1681)&lt;&gt;0,IF(COUNTIF(Invoices!K:L,A1681)&lt;&gt;0,SUMIF(Invoices!K:L,A1681,Invoices!L:L)/COUNTIF(Invoices!K:L,A1681),0),IF(COUNTIF(Invoices!M:N,A1681)&lt;&gt;0,IF(COUNTIF(Invoices!M:N,A1681)&lt;&gt;0,SUMIF(Invoices!M:N,A1681,Invoices!N:N)/COUNTIF(Invoices!M:N,A1681),0),IF(COUNTIF(Invoices!O:P,A1681)&lt;&gt;0,IF(COUNTIF(Invoices!O:P,A1681)&lt;&gt;0,SUMIF(Invoices!O:P,A1681,Invoices!P:P)/COUNTIF(Invoices!O:P,A1681),0),IF(COUNTIF(Invoices!Q:R,A1681)&lt;&gt;0,IF(COUNTIF(Invoices!Q:R,A1681)&lt;&gt;0,SUMIF(Invoices!Q:R,A1681,Invoices!R:R)/COUNTIF(Invoices!Q:R,A1681),0),IF(COUNTIF(Invoices!S:T,A1681)&lt;&gt;0,IF(COUNTIF(Invoices!S:T,A1681)&lt;&gt;0,SUMIF(Invoices!S:T,A1681,Invoices!T:T)/COUNTIF(Invoices!S:T,A1681),0),IF(COUNTIF(Invoices!U:V,A1681)&lt;&gt;0,IF(COUNTIF(Invoices!U:V,A1681)&lt;&gt;0,SUMIF(Invoices!U:V,A1681,Invoices!V:V)/COUNTIF(Invoices!U:V,A1681),0),IF(COUNTIF(Invoices!W:X,A1681)&lt;&gt;0,IF(COUNTIF(Invoices!W:X,A1681)&lt;&gt;0,SUMIF(Invoices!W:X,A1681,Invoices!X:X)/COUNTIF(Invoices!W:X,A1681),0),IF(COUNTIF(Invoices!Y:Z,A1681)&lt;&gt;0,IF(COUNTIF(Invoices!Y:Z,A1681)&lt;&gt;0,SUMIF(Invoices!Y:Z,A1681,Invoices!Z:Z)/COUNTIF(Invoices!Y:Z,A1681),0),IF(COUNTIF(Invoices!AA:AB,A1681)&lt;&gt;0,IF(COUNTIF(Invoices!AA:AB,A1681)&lt;&gt;0,SUMIF(Invoices!AA:AB,A1681,Invoices!AB:AB)/COUNTIF(Invoices!AA:AB,A1681),0),IF(COUNTIF(Invoices!AC:AD,A1681)&lt;&gt;0,IF(COUNTIF(Invoices!AC:AD,A1681)&lt;&gt;0,SUMIF(Invoices!AC:AD,A1681,Invoices!AD:AD)/COUNTIF(Invoices!AC:AD,A1681),0),IF(COUNTIF(Invoices!AE:AF,A1681)&lt;&gt;0,IF(COUNTIF(Invoices!AE:AF,A1681)&lt;&gt;0,SUMIF(Invoices!AE:AF,A1681,Invoices!AF:AF)/COUNTIF(Invoices!AE:AF,A1681),0),IF(COUNTIF(Invoices!AG:AH,A1681)&lt;&gt;0,IF(COUNTIF(Invoices!AG:AH,A1681)&lt;&gt;0,SUMIF(Invoices!AG:AH,A1681,Invoices!AH:AH)/COUNTIF(Invoices!AG:AH,A1681),0),IF(COUNTIF(Invoices!AI:AJ,A1681)&lt;&gt;0,IF(COUNTIF(Invoices!AI:AJ,A1681)&lt;&gt;0,SUMIF(Invoices!AI:AJ,A1681,Invoices!AJ:AJ)/COUNTIF(Invoices!AI:AJ,A1681),0),IF(COUNTIF(Invoices!AK:AL,A1681)&lt;&gt;0,IF(COUNTIF(Invoices!AK:AL,A1681)&lt;&gt;0,SUMIF(Invoices!AK:AL,A1681,Invoices!AL:AL)/COUNTIF(Invoices!AK:AL,A1681),0),IF(COUNTIF(Invoices!AM:AN,A1681)&lt;&gt;0,IF(COUNTIF(Invoices!AM:AN,A1681)&lt;&gt;0,SUMIF(Invoices!AM:AN,A1681,Invoices!AN:AN)/COUNTIF(Invoices!AM:AN,A1681),0),"Not Available")))))))))))))))</f>
        <v>0.99</v>
      </c>
    </row>
    <row r="1682" spans="1:5" ht="13" x14ac:dyDescent="0.15">
      <c r="A1682" s="6" t="s">
        <v>3004</v>
      </c>
      <c r="B1682" s="6" t="s">
        <v>3005</v>
      </c>
      <c r="C1682" s="6" t="s">
        <v>735</v>
      </c>
      <c r="D1682" s="6" t="s">
        <v>736</v>
      </c>
      <c r="E1682" t="str">
        <f>IF(COUNTIF(Invoices!K:L,A1682)&lt;&gt;0,IF(COUNTIF(Invoices!K:L,A1682)&lt;&gt;0,SUMIF(Invoices!K:L,A1682,Invoices!L:L)/COUNTIF(Invoices!K:L,A1682),0),IF(COUNTIF(Invoices!M:N,A1682)&lt;&gt;0,IF(COUNTIF(Invoices!M:N,A1682)&lt;&gt;0,SUMIF(Invoices!M:N,A1682,Invoices!N:N)/COUNTIF(Invoices!M:N,A1682),0),IF(COUNTIF(Invoices!O:P,A1682)&lt;&gt;0,IF(COUNTIF(Invoices!O:P,A1682)&lt;&gt;0,SUMIF(Invoices!O:P,A1682,Invoices!P:P)/COUNTIF(Invoices!O:P,A1682),0),IF(COUNTIF(Invoices!Q:R,A1682)&lt;&gt;0,IF(COUNTIF(Invoices!Q:R,A1682)&lt;&gt;0,SUMIF(Invoices!Q:R,A1682,Invoices!R:R)/COUNTIF(Invoices!Q:R,A1682),0),IF(COUNTIF(Invoices!S:T,A1682)&lt;&gt;0,IF(COUNTIF(Invoices!S:T,A1682)&lt;&gt;0,SUMIF(Invoices!S:T,A1682,Invoices!T:T)/COUNTIF(Invoices!S:T,A1682),0),IF(COUNTIF(Invoices!U:V,A1682)&lt;&gt;0,IF(COUNTIF(Invoices!U:V,A1682)&lt;&gt;0,SUMIF(Invoices!U:V,A1682,Invoices!V:V)/COUNTIF(Invoices!U:V,A1682),0),IF(COUNTIF(Invoices!W:X,A1682)&lt;&gt;0,IF(COUNTIF(Invoices!W:X,A1682)&lt;&gt;0,SUMIF(Invoices!W:X,A1682,Invoices!X:X)/COUNTIF(Invoices!W:X,A1682),0),IF(COUNTIF(Invoices!Y:Z,A1682)&lt;&gt;0,IF(COUNTIF(Invoices!Y:Z,A1682)&lt;&gt;0,SUMIF(Invoices!Y:Z,A1682,Invoices!Z:Z)/COUNTIF(Invoices!Y:Z,A1682),0),IF(COUNTIF(Invoices!AA:AB,A1682)&lt;&gt;0,IF(COUNTIF(Invoices!AA:AB,A1682)&lt;&gt;0,SUMIF(Invoices!AA:AB,A1682,Invoices!AB:AB)/COUNTIF(Invoices!AA:AB,A1682),0),IF(COUNTIF(Invoices!AC:AD,A1682)&lt;&gt;0,IF(COUNTIF(Invoices!AC:AD,A1682)&lt;&gt;0,SUMIF(Invoices!AC:AD,A1682,Invoices!AD:AD)/COUNTIF(Invoices!AC:AD,A1682),0),IF(COUNTIF(Invoices!AE:AF,A1682)&lt;&gt;0,IF(COUNTIF(Invoices!AE:AF,A1682)&lt;&gt;0,SUMIF(Invoices!AE:AF,A1682,Invoices!AF:AF)/COUNTIF(Invoices!AE:AF,A1682),0),IF(COUNTIF(Invoices!AG:AH,A1682)&lt;&gt;0,IF(COUNTIF(Invoices!AG:AH,A1682)&lt;&gt;0,SUMIF(Invoices!AG:AH,A1682,Invoices!AH:AH)/COUNTIF(Invoices!AG:AH,A1682),0),IF(COUNTIF(Invoices!AI:AJ,A1682)&lt;&gt;0,IF(COUNTIF(Invoices!AI:AJ,A1682)&lt;&gt;0,SUMIF(Invoices!AI:AJ,A1682,Invoices!AJ:AJ)/COUNTIF(Invoices!AI:AJ,A1682),0),IF(COUNTIF(Invoices!AK:AL,A1682)&lt;&gt;0,IF(COUNTIF(Invoices!AK:AL,A1682)&lt;&gt;0,SUMIF(Invoices!AK:AL,A1682,Invoices!AL:AL)/COUNTIF(Invoices!AK:AL,A1682),0),IF(COUNTIF(Invoices!AM:AN,A1682)&lt;&gt;0,IF(COUNTIF(Invoices!AM:AN,A1682)&lt;&gt;0,SUMIF(Invoices!AM:AN,A1682,Invoices!AN:AN)/COUNTIF(Invoices!AM:AN,A1682),0),"Not Available")))))))))))))))</f>
        <v>Not Available</v>
      </c>
    </row>
    <row r="1683" spans="1:5" ht="13" x14ac:dyDescent="0.15">
      <c r="A1683" s="6" t="s">
        <v>3006</v>
      </c>
      <c r="B1683" s="6" t="s">
        <v>1653</v>
      </c>
      <c r="C1683" s="6" t="s">
        <v>1150</v>
      </c>
      <c r="D1683" s="6" t="s">
        <v>1151</v>
      </c>
      <c r="E1683" t="str">
        <f>IF(COUNTIF(Invoices!K:L,A1683)&lt;&gt;0,IF(COUNTIF(Invoices!K:L,A1683)&lt;&gt;0,SUMIF(Invoices!K:L,A1683,Invoices!L:L)/COUNTIF(Invoices!K:L,A1683),0),IF(COUNTIF(Invoices!M:N,A1683)&lt;&gt;0,IF(COUNTIF(Invoices!M:N,A1683)&lt;&gt;0,SUMIF(Invoices!M:N,A1683,Invoices!N:N)/COUNTIF(Invoices!M:N,A1683),0),IF(COUNTIF(Invoices!O:P,A1683)&lt;&gt;0,IF(COUNTIF(Invoices!O:P,A1683)&lt;&gt;0,SUMIF(Invoices!O:P,A1683,Invoices!P:P)/COUNTIF(Invoices!O:P,A1683),0),IF(COUNTIF(Invoices!Q:R,A1683)&lt;&gt;0,IF(COUNTIF(Invoices!Q:R,A1683)&lt;&gt;0,SUMIF(Invoices!Q:R,A1683,Invoices!R:R)/COUNTIF(Invoices!Q:R,A1683),0),IF(COUNTIF(Invoices!S:T,A1683)&lt;&gt;0,IF(COUNTIF(Invoices!S:T,A1683)&lt;&gt;0,SUMIF(Invoices!S:T,A1683,Invoices!T:T)/COUNTIF(Invoices!S:T,A1683),0),IF(COUNTIF(Invoices!U:V,A1683)&lt;&gt;0,IF(COUNTIF(Invoices!U:V,A1683)&lt;&gt;0,SUMIF(Invoices!U:V,A1683,Invoices!V:V)/COUNTIF(Invoices!U:V,A1683),0),IF(COUNTIF(Invoices!W:X,A1683)&lt;&gt;0,IF(COUNTIF(Invoices!W:X,A1683)&lt;&gt;0,SUMIF(Invoices!W:X,A1683,Invoices!X:X)/COUNTIF(Invoices!W:X,A1683),0),IF(COUNTIF(Invoices!Y:Z,A1683)&lt;&gt;0,IF(COUNTIF(Invoices!Y:Z,A1683)&lt;&gt;0,SUMIF(Invoices!Y:Z,A1683,Invoices!Z:Z)/COUNTIF(Invoices!Y:Z,A1683),0),IF(COUNTIF(Invoices!AA:AB,A1683)&lt;&gt;0,IF(COUNTIF(Invoices!AA:AB,A1683)&lt;&gt;0,SUMIF(Invoices!AA:AB,A1683,Invoices!AB:AB)/COUNTIF(Invoices!AA:AB,A1683),0),IF(COUNTIF(Invoices!AC:AD,A1683)&lt;&gt;0,IF(COUNTIF(Invoices!AC:AD,A1683)&lt;&gt;0,SUMIF(Invoices!AC:AD,A1683,Invoices!AD:AD)/COUNTIF(Invoices!AC:AD,A1683),0),IF(COUNTIF(Invoices!AE:AF,A1683)&lt;&gt;0,IF(COUNTIF(Invoices!AE:AF,A1683)&lt;&gt;0,SUMIF(Invoices!AE:AF,A1683,Invoices!AF:AF)/COUNTIF(Invoices!AE:AF,A1683),0),IF(COUNTIF(Invoices!AG:AH,A1683)&lt;&gt;0,IF(COUNTIF(Invoices!AG:AH,A1683)&lt;&gt;0,SUMIF(Invoices!AG:AH,A1683,Invoices!AH:AH)/COUNTIF(Invoices!AG:AH,A1683),0),IF(COUNTIF(Invoices!AI:AJ,A1683)&lt;&gt;0,IF(COUNTIF(Invoices!AI:AJ,A1683)&lt;&gt;0,SUMIF(Invoices!AI:AJ,A1683,Invoices!AJ:AJ)/COUNTIF(Invoices!AI:AJ,A1683),0),IF(COUNTIF(Invoices!AK:AL,A1683)&lt;&gt;0,IF(COUNTIF(Invoices!AK:AL,A1683)&lt;&gt;0,SUMIF(Invoices!AK:AL,A1683,Invoices!AL:AL)/COUNTIF(Invoices!AK:AL,A1683),0),IF(COUNTIF(Invoices!AM:AN,A1683)&lt;&gt;0,IF(COUNTIF(Invoices!AM:AN,A1683)&lt;&gt;0,SUMIF(Invoices!AM:AN,A1683,Invoices!AN:AN)/COUNTIF(Invoices!AM:AN,A1683),0),"Not Available")))))))))))))))</f>
        <v>Not Available</v>
      </c>
    </row>
    <row r="1684" spans="1:5" ht="13" x14ac:dyDescent="0.15">
      <c r="A1684" s="6" t="s">
        <v>3007</v>
      </c>
      <c r="B1684" s="6" t="s">
        <v>719</v>
      </c>
      <c r="C1684" s="6" t="s">
        <v>720</v>
      </c>
      <c r="D1684" s="6" t="s">
        <v>562</v>
      </c>
      <c r="E1684">
        <f ca="1">IF(COUNTIF(Invoices!K:L,A1684)&lt;&gt;0,IF(COUNTIF(Invoices!K:L,A1684)&lt;&gt;0,SUMIF(Invoices!K:L,A1684,Invoices!L:L)/COUNTIF(Invoices!K:L,A1684),0),IF(COUNTIF(Invoices!M:N,A1684)&lt;&gt;0,IF(COUNTIF(Invoices!M:N,A1684)&lt;&gt;0,SUMIF(Invoices!M:N,A1684,Invoices!N:N)/COUNTIF(Invoices!M:N,A1684),0),IF(COUNTIF(Invoices!O:P,A1684)&lt;&gt;0,IF(COUNTIF(Invoices!O:P,A1684)&lt;&gt;0,SUMIF(Invoices!O:P,A1684,Invoices!P:P)/COUNTIF(Invoices!O:P,A1684),0),IF(COUNTIF(Invoices!Q:R,A1684)&lt;&gt;0,IF(COUNTIF(Invoices!Q:R,A1684)&lt;&gt;0,SUMIF(Invoices!Q:R,A1684,Invoices!R:R)/COUNTIF(Invoices!Q:R,A1684),0),IF(COUNTIF(Invoices!S:T,A1684)&lt;&gt;0,IF(COUNTIF(Invoices!S:T,A1684)&lt;&gt;0,SUMIF(Invoices!S:T,A1684,Invoices!T:T)/COUNTIF(Invoices!S:T,A1684),0),IF(COUNTIF(Invoices!U:V,A1684)&lt;&gt;0,IF(COUNTIF(Invoices!U:V,A1684)&lt;&gt;0,SUMIF(Invoices!U:V,A1684,Invoices!V:V)/COUNTIF(Invoices!U:V,A1684),0),IF(COUNTIF(Invoices!W:X,A1684)&lt;&gt;0,IF(COUNTIF(Invoices!W:X,A1684)&lt;&gt;0,SUMIF(Invoices!W:X,A1684,Invoices!X:X)/COUNTIF(Invoices!W:X,A1684),0),IF(COUNTIF(Invoices!Y:Z,A1684)&lt;&gt;0,IF(COUNTIF(Invoices!Y:Z,A1684)&lt;&gt;0,SUMIF(Invoices!Y:Z,A1684,Invoices!Z:Z)/COUNTIF(Invoices!Y:Z,A1684),0),IF(COUNTIF(Invoices!AA:AB,A1684)&lt;&gt;0,IF(COUNTIF(Invoices!AA:AB,A1684)&lt;&gt;0,SUMIF(Invoices!AA:AB,A1684,Invoices!AB:AB)/COUNTIF(Invoices!AA:AB,A1684),0),IF(COUNTIF(Invoices!AC:AD,A1684)&lt;&gt;0,IF(COUNTIF(Invoices!AC:AD,A1684)&lt;&gt;0,SUMIF(Invoices!AC:AD,A1684,Invoices!AD:AD)/COUNTIF(Invoices!AC:AD,A1684),0),IF(COUNTIF(Invoices!AE:AF,A1684)&lt;&gt;0,IF(COUNTIF(Invoices!AE:AF,A1684)&lt;&gt;0,SUMIF(Invoices!AE:AF,A1684,Invoices!AF:AF)/COUNTIF(Invoices!AE:AF,A1684),0),IF(COUNTIF(Invoices!AG:AH,A1684)&lt;&gt;0,IF(COUNTIF(Invoices!AG:AH,A1684)&lt;&gt;0,SUMIF(Invoices!AG:AH,A1684,Invoices!AH:AH)/COUNTIF(Invoices!AG:AH,A1684),0),IF(COUNTIF(Invoices!AI:AJ,A1684)&lt;&gt;0,IF(COUNTIF(Invoices!AI:AJ,A1684)&lt;&gt;0,SUMIF(Invoices!AI:AJ,A1684,Invoices!AJ:AJ)/COUNTIF(Invoices!AI:AJ,A1684),0),IF(COUNTIF(Invoices!AK:AL,A1684)&lt;&gt;0,IF(COUNTIF(Invoices!AK:AL,A1684)&lt;&gt;0,SUMIF(Invoices!AK:AL,A1684,Invoices!AL:AL)/COUNTIF(Invoices!AK:AL,A1684),0),IF(COUNTIF(Invoices!AM:AN,A1684)&lt;&gt;0,IF(COUNTIF(Invoices!AM:AN,A1684)&lt;&gt;0,SUMIF(Invoices!AM:AN,A1684,Invoices!AN:AN)/COUNTIF(Invoices!AM:AN,A1684),0),"Not Available")))))))))))))))</f>
        <v>0.99</v>
      </c>
    </row>
    <row r="1685" spans="1:5" ht="13" x14ac:dyDescent="0.15">
      <c r="A1685" s="6" t="s">
        <v>3008</v>
      </c>
      <c r="C1685" s="6" t="s">
        <v>818</v>
      </c>
      <c r="D1685" s="6" t="s">
        <v>819</v>
      </c>
      <c r="E1685" t="str">
        <f>IF(COUNTIF(Invoices!K:L,A1685)&lt;&gt;0,IF(COUNTIF(Invoices!K:L,A1685)&lt;&gt;0,SUMIF(Invoices!K:L,A1685,Invoices!L:L)/COUNTIF(Invoices!K:L,A1685),0),IF(COUNTIF(Invoices!M:N,A1685)&lt;&gt;0,IF(COUNTIF(Invoices!M:N,A1685)&lt;&gt;0,SUMIF(Invoices!M:N,A1685,Invoices!N:N)/COUNTIF(Invoices!M:N,A1685),0),IF(COUNTIF(Invoices!O:P,A1685)&lt;&gt;0,IF(COUNTIF(Invoices!O:P,A1685)&lt;&gt;0,SUMIF(Invoices!O:P,A1685,Invoices!P:P)/COUNTIF(Invoices!O:P,A1685),0),IF(COUNTIF(Invoices!Q:R,A1685)&lt;&gt;0,IF(COUNTIF(Invoices!Q:R,A1685)&lt;&gt;0,SUMIF(Invoices!Q:R,A1685,Invoices!R:R)/COUNTIF(Invoices!Q:R,A1685),0),IF(COUNTIF(Invoices!S:T,A1685)&lt;&gt;0,IF(COUNTIF(Invoices!S:T,A1685)&lt;&gt;0,SUMIF(Invoices!S:T,A1685,Invoices!T:T)/COUNTIF(Invoices!S:T,A1685),0),IF(COUNTIF(Invoices!U:V,A1685)&lt;&gt;0,IF(COUNTIF(Invoices!U:V,A1685)&lt;&gt;0,SUMIF(Invoices!U:V,A1685,Invoices!V:V)/COUNTIF(Invoices!U:V,A1685),0),IF(COUNTIF(Invoices!W:X,A1685)&lt;&gt;0,IF(COUNTIF(Invoices!W:X,A1685)&lt;&gt;0,SUMIF(Invoices!W:X,A1685,Invoices!X:X)/COUNTIF(Invoices!W:X,A1685),0),IF(COUNTIF(Invoices!Y:Z,A1685)&lt;&gt;0,IF(COUNTIF(Invoices!Y:Z,A1685)&lt;&gt;0,SUMIF(Invoices!Y:Z,A1685,Invoices!Z:Z)/COUNTIF(Invoices!Y:Z,A1685),0),IF(COUNTIF(Invoices!AA:AB,A1685)&lt;&gt;0,IF(COUNTIF(Invoices!AA:AB,A1685)&lt;&gt;0,SUMIF(Invoices!AA:AB,A1685,Invoices!AB:AB)/COUNTIF(Invoices!AA:AB,A1685),0),IF(COUNTIF(Invoices!AC:AD,A1685)&lt;&gt;0,IF(COUNTIF(Invoices!AC:AD,A1685)&lt;&gt;0,SUMIF(Invoices!AC:AD,A1685,Invoices!AD:AD)/COUNTIF(Invoices!AC:AD,A1685),0),IF(COUNTIF(Invoices!AE:AF,A1685)&lt;&gt;0,IF(COUNTIF(Invoices!AE:AF,A1685)&lt;&gt;0,SUMIF(Invoices!AE:AF,A1685,Invoices!AF:AF)/COUNTIF(Invoices!AE:AF,A1685),0),IF(COUNTIF(Invoices!AG:AH,A1685)&lt;&gt;0,IF(COUNTIF(Invoices!AG:AH,A1685)&lt;&gt;0,SUMIF(Invoices!AG:AH,A1685,Invoices!AH:AH)/COUNTIF(Invoices!AG:AH,A1685),0),IF(COUNTIF(Invoices!AI:AJ,A1685)&lt;&gt;0,IF(COUNTIF(Invoices!AI:AJ,A1685)&lt;&gt;0,SUMIF(Invoices!AI:AJ,A1685,Invoices!AJ:AJ)/COUNTIF(Invoices!AI:AJ,A1685),0),IF(COUNTIF(Invoices!AK:AL,A1685)&lt;&gt;0,IF(COUNTIF(Invoices!AK:AL,A1685)&lt;&gt;0,SUMIF(Invoices!AK:AL,A1685,Invoices!AL:AL)/COUNTIF(Invoices!AK:AL,A1685),0),IF(COUNTIF(Invoices!AM:AN,A1685)&lt;&gt;0,IF(COUNTIF(Invoices!AM:AN,A1685)&lt;&gt;0,SUMIF(Invoices!AM:AN,A1685,Invoices!AN:AN)/COUNTIF(Invoices!AM:AN,A1685),0),"Not Available")))))))))))))))</f>
        <v>Not Available</v>
      </c>
    </row>
    <row r="1686" spans="1:5" ht="13" x14ac:dyDescent="0.15">
      <c r="A1686" s="6" t="s">
        <v>3009</v>
      </c>
      <c r="B1686" s="6" t="s">
        <v>1269</v>
      </c>
      <c r="C1686" s="6" t="s">
        <v>586</v>
      </c>
      <c r="D1686" s="6" t="s">
        <v>587</v>
      </c>
      <c r="E1686" t="str">
        <f>IF(COUNTIF(Invoices!K:L,A1686)&lt;&gt;0,IF(COUNTIF(Invoices!K:L,A1686)&lt;&gt;0,SUMIF(Invoices!K:L,A1686,Invoices!L:L)/COUNTIF(Invoices!K:L,A1686),0),IF(COUNTIF(Invoices!M:N,A1686)&lt;&gt;0,IF(COUNTIF(Invoices!M:N,A1686)&lt;&gt;0,SUMIF(Invoices!M:N,A1686,Invoices!N:N)/COUNTIF(Invoices!M:N,A1686),0),IF(COUNTIF(Invoices!O:P,A1686)&lt;&gt;0,IF(COUNTIF(Invoices!O:P,A1686)&lt;&gt;0,SUMIF(Invoices!O:P,A1686,Invoices!P:P)/COUNTIF(Invoices!O:P,A1686),0),IF(COUNTIF(Invoices!Q:R,A1686)&lt;&gt;0,IF(COUNTIF(Invoices!Q:R,A1686)&lt;&gt;0,SUMIF(Invoices!Q:R,A1686,Invoices!R:R)/COUNTIF(Invoices!Q:R,A1686),0),IF(COUNTIF(Invoices!S:T,A1686)&lt;&gt;0,IF(COUNTIF(Invoices!S:T,A1686)&lt;&gt;0,SUMIF(Invoices!S:T,A1686,Invoices!T:T)/COUNTIF(Invoices!S:T,A1686),0),IF(COUNTIF(Invoices!U:V,A1686)&lt;&gt;0,IF(COUNTIF(Invoices!U:V,A1686)&lt;&gt;0,SUMIF(Invoices!U:V,A1686,Invoices!V:V)/COUNTIF(Invoices!U:V,A1686),0),IF(COUNTIF(Invoices!W:X,A1686)&lt;&gt;0,IF(COUNTIF(Invoices!W:X,A1686)&lt;&gt;0,SUMIF(Invoices!W:X,A1686,Invoices!X:X)/COUNTIF(Invoices!W:X,A1686),0),IF(COUNTIF(Invoices!Y:Z,A1686)&lt;&gt;0,IF(COUNTIF(Invoices!Y:Z,A1686)&lt;&gt;0,SUMIF(Invoices!Y:Z,A1686,Invoices!Z:Z)/COUNTIF(Invoices!Y:Z,A1686),0),IF(COUNTIF(Invoices!AA:AB,A1686)&lt;&gt;0,IF(COUNTIF(Invoices!AA:AB,A1686)&lt;&gt;0,SUMIF(Invoices!AA:AB,A1686,Invoices!AB:AB)/COUNTIF(Invoices!AA:AB,A1686),0),IF(COUNTIF(Invoices!AC:AD,A1686)&lt;&gt;0,IF(COUNTIF(Invoices!AC:AD,A1686)&lt;&gt;0,SUMIF(Invoices!AC:AD,A1686,Invoices!AD:AD)/COUNTIF(Invoices!AC:AD,A1686),0),IF(COUNTIF(Invoices!AE:AF,A1686)&lt;&gt;0,IF(COUNTIF(Invoices!AE:AF,A1686)&lt;&gt;0,SUMIF(Invoices!AE:AF,A1686,Invoices!AF:AF)/COUNTIF(Invoices!AE:AF,A1686),0),IF(COUNTIF(Invoices!AG:AH,A1686)&lt;&gt;0,IF(COUNTIF(Invoices!AG:AH,A1686)&lt;&gt;0,SUMIF(Invoices!AG:AH,A1686,Invoices!AH:AH)/COUNTIF(Invoices!AG:AH,A1686),0),IF(COUNTIF(Invoices!AI:AJ,A1686)&lt;&gt;0,IF(COUNTIF(Invoices!AI:AJ,A1686)&lt;&gt;0,SUMIF(Invoices!AI:AJ,A1686,Invoices!AJ:AJ)/COUNTIF(Invoices!AI:AJ,A1686),0),IF(COUNTIF(Invoices!AK:AL,A1686)&lt;&gt;0,IF(COUNTIF(Invoices!AK:AL,A1686)&lt;&gt;0,SUMIF(Invoices!AK:AL,A1686,Invoices!AL:AL)/COUNTIF(Invoices!AK:AL,A1686),0),IF(COUNTIF(Invoices!AM:AN,A1686)&lt;&gt;0,IF(COUNTIF(Invoices!AM:AN,A1686)&lt;&gt;0,SUMIF(Invoices!AM:AN,A1686,Invoices!AN:AN)/COUNTIF(Invoices!AM:AN,A1686),0),"Not Available")))))))))))))))</f>
        <v>Not Available</v>
      </c>
    </row>
    <row r="1687" spans="1:5" ht="13" x14ac:dyDescent="0.15">
      <c r="A1687" s="6" t="s">
        <v>3010</v>
      </c>
      <c r="B1687" s="6" t="s">
        <v>1851</v>
      </c>
      <c r="C1687" s="6" t="s">
        <v>1659</v>
      </c>
      <c r="D1687" s="6" t="s">
        <v>681</v>
      </c>
      <c r="E1687">
        <f ca="1">IF(COUNTIF(Invoices!K:L,A1687)&lt;&gt;0,IF(COUNTIF(Invoices!K:L,A1687)&lt;&gt;0,SUMIF(Invoices!K:L,A1687,Invoices!L:L)/COUNTIF(Invoices!K:L,A1687),0),IF(COUNTIF(Invoices!M:N,A1687)&lt;&gt;0,IF(COUNTIF(Invoices!M:N,A1687)&lt;&gt;0,SUMIF(Invoices!M:N,A1687,Invoices!N:N)/COUNTIF(Invoices!M:N,A1687),0),IF(COUNTIF(Invoices!O:P,A1687)&lt;&gt;0,IF(COUNTIF(Invoices!O:P,A1687)&lt;&gt;0,SUMIF(Invoices!O:P,A1687,Invoices!P:P)/COUNTIF(Invoices!O:P,A1687),0),IF(COUNTIF(Invoices!Q:R,A1687)&lt;&gt;0,IF(COUNTIF(Invoices!Q:R,A1687)&lt;&gt;0,SUMIF(Invoices!Q:R,A1687,Invoices!R:R)/COUNTIF(Invoices!Q:R,A1687),0),IF(COUNTIF(Invoices!S:T,A1687)&lt;&gt;0,IF(COUNTIF(Invoices!S:T,A1687)&lt;&gt;0,SUMIF(Invoices!S:T,A1687,Invoices!T:T)/COUNTIF(Invoices!S:T,A1687),0),IF(COUNTIF(Invoices!U:V,A1687)&lt;&gt;0,IF(COUNTIF(Invoices!U:V,A1687)&lt;&gt;0,SUMIF(Invoices!U:V,A1687,Invoices!V:V)/COUNTIF(Invoices!U:V,A1687),0),IF(COUNTIF(Invoices!W:X,A1687)&lt;&gt;0,IF(COUNTIF(Invoices!W:X,A1687)&lt;&gt;0,SUMIF(Invoices!W:X,A1687,Invoices!X:X)/COUNTIF(Invoices!W:X,A1687),0),IF(COUNTIF(Invoices!Y:Z,A1687)&lt;&gt;0,IF(COUNTIF(Invoices!Y:Z,A1687)&lt;&gt;0,SUMIF(Invoices!Y:Z,A1687,Invoices!Z:Z)/COUNTIF(Invoices!Y:Z,A1687),0),IF(COUNTIF(Invoices!AA:AB,A1687)&lt;&gt;0,IF(COUNTIF(Invoices!AA:AB,A1687)&lt;&gt;0,SUMIF(Invoices!AA:AB,A1687,Invoices!AB:AB)/COUNTIF(Invoices!AA:AB,A1687),0),IF(COUNTIF(Invoices!AC:AD,A1687)&lt;&gt;0,IF(COUNTIF(Invoices!AC:AD,A1687)&lt;&gt;0,SUMIF(Invoices!AC:AD,A1687,Invoices!AD:AD)/COUNTIF(Invoices!AC:AD,A1687),0),IF(COUNTIF(Invoices!AE:AF,A1687)&lt;&gt;0,IF(COUNTIF(Invoices!AE:AF,A1687)&lt;&gt;0,SUMIF(Invoices!AE:AF,A1687,Invoices!AF:AF)/COUNTIF(Invoices!AE:AF,A1687),0),IF(COUNTIF(Invoices!AG:AH,A1687)&lt;&gt;0,IF(COUNTIF(Invoices!AG:AH,A1687)&lt;&gt;0,SUMIF(Invoices!AG:AH,A1687,Invoices!AH:AH)/COUNTIF(Invoices!AG:AH,A1687),0),IF(COUNTIF(Invoices!AI:AJ,A1687)&lt;&gt;0,IF(COUNTIF(Invoices!AI:AJ,A1687)&lt;&gt;0,SUMIF(Invoices!AI:AJ,A1687,Invoices!AJ:AJ)/COUNTIF(Invoices!AI:AJ,A1687),0),IF(COUNTIF(Invoices!AK:AL,A1687)&lt;&gt;0,IF(COUNTIF(Invoices!AK:AL,A1687)&lt;&gt;0,SUMIF(Invoices!AK:AL,A1687,Invoices!AL:AL)/COUNTIF(Invoices!AK:AL,A1687),0),IF(COUNTIF(Invoices!AM:AN,A1687)&lt;&gt;0,IF(COUNTIF(Invoices!AM:AN,A1687)&lt;&gt;0,SUMIF(Invoices!AM:AN,A1687,Invoices!AN:AN)/COUNTIF(Invoices!AM:AN,A1687),0),"Not Available")))))))))))))))</f>
        <v>0.99</v>
      </c>
    </row>
    <row r="1688" spans="1:5" ht="13" x14ac:dyDescent="0.15">
      <c r="A1688" s="6" t="s">
        <v>3011</v>
      </c>
      <c r="B1688" s="6" t="s">
        <v>2615</v>
      </c>
      <c r="C1688" s="6" t="s">
        <v>2616</v>
      </c>
      <c r="D1688" s="6" t="s">
        <v>2617</v>
      </c>
      <c r="E1688">
        <f ca="1">IF(COUNTIF(Invoices!K:L,A1688)&lt;&gt;0,IF(COUNTIF(Invoices!K:L,A1688)&lt;&gt;0,SUMIF(Invoices!K:L,A1688,Invoices!L:L)/COUNTIF(Invoices!K:L,A1688),0),IF(COUNTIF(Invoices!M:N,A1688)&lt;&gt;0,IF(COUNTIF(Invoices!M:N,A1688)&lt;&gt;0,SUMIF(Invoices!M:N,A1688,Invoices!N:N)/COUNTIF(Invoices!M:N,A1688),0),IF(COUNTIF(Invoices!O:P,A1688)&lt;&gt;0,IF(COUNTIF(Invoices!O:P,A1688)&lt;&gt;0,SUMIF(Invoices!O:P,A1688,Invoices!P:P)/COUNTIF(Invoices!O:P,A1688),0),IF(COUNTIF(Invoices!Q:R,A1688)&lt;&gt;0,IF(COUNTIF(Invoices!Q:R,A1688)&lt;&gt;0,SUMIF(Invoices!Q:R,A1688,Invoices!R:R)/COUNTIF(Invoices!Q:R,A1688),0),IF(COUNTIF(Invoices!S:T,A1688)&lt;&gt;0,IF(COUNTIF(Invoices!S:T,A1688)&lt;&gt;0,SUMIF(Invoices!S:T,A1688,Invoices!T:T)/COUNTIF(Invoices!S:T,A1688),0),IF(COUNTIF(Invoices!U:V,A1688)&lt;&gt;0,IF(COUNTIF(Invoices!U:V,A1688)&lt;&gt;0,SUMIF(Invoices!U:V,A1688,Invoices!V:V)/COUNTIF(Invoices!U:V,A1688),0),IF(COUNTIF(Invoices!W:X,A1688)&lt;&gt;0,IF(COUNTIF(Invoices!W:X,A1688)&lt;&gt;0,SUMIF(Invoices!W:X,A1688,Invoices!X:X)/COUNTIF(Invoices!W:X,A1688),0),IF(COUNTIF(Invoices!Y:Z,A1688)&lt;&gt;0,IF(COUNTIF(Invoices!Y:Z,A1688)&lt;&gt;0,SUMIF(Invoices!Y:Z,A1688,Invoices!Z:Z)/COUNTIF(Invoices!Y:Z,A1688),0),IF(COUNTIF(Invoices!AA:AB,A1688)&lt;&gt;0,IF(COUNTIF(Invoices!AA:AB,A1688)&lt;&gt;0,SUMIF(Invoices!AA:AB,A1688,Invoices!AB:AB)/COUNTIF(Invoices!AA:AB,A1688),0),IF(COUNTIF(Invoices!AC:AD,A1688)&lt;&gt;0,IF(COUNTIF(Invoices!AC:AD,A1688)&lt;&gt;0,SUMIF(Invoices!AC:AD,A1688,Invoices!AD:AD)/COUNTIF(Invoices!AC:AD,A1688),0),IF(COUNTIF(Invoices!AE:AF,A1688)&lt;&gt;0,IF(COUNTIF(Invoices!AE:AF,A1688)&lt;&gt;0,SUMIF(Invoices!AE:AF,A1688,Invoices!AF:AF)/COUNTIF(Invoices!AE:AF,A1688),0),IF(COUNTIF(Invoices!AG:AH,A1688)&lt;&gt;0,IF(COUNTIF(Invoices!AG:AH,A1688)&lt;&gt;0,SUMIF(Invoices!AG:AH,A1688,Invoices!AH:AH)/COUNTIF(Invoices!AG:AH,A1688),0),IF(COUNTIF(Invoices!AI:AJ,A1688)&lt;&gt;0,IF(COUNTIF(Invoices!AI:AJ,A1688)&lt;&gt;0,SUMIF(Invoices!AI:AJ,A1688,Invoices!AJ:AJ)/COUNTIF(Invoices!AI:AJ,A1688),0),IF(COUNTIF(Invoices!AK:AL,A1688)&lt;&gt;0,IF(COUNTIF(Invoices!AK:AL,A1688)&lt;&gt;0,SUMIF(Invoices!AK:AL,A1688,Invoices!AL:AL)/COUNTIF(Invoices!AK:AL,A1688),0),IF(COUNTIF(Invoices!AM:AN,A1688)&lt;&gt;0,IF(COUNTIF(Invoices!AM:AN,A1688)&lt;&gt;0,SUMIF(Invoices!AM:AN,A1688,Invoices!AN:AN)/COUNTIF(Invoices!AM:AN,A1688),0),"Not Available")))))))))))))))</f>
        <v>0.99</v>
      </c>
    </row>
    <row r="1689" spans="1:5" ht="13" x14ac:dyDescent="0.15">
      <c r="A1689" s="6" t="s">
        <v>3012</v>
      </c>
      <c r="B1689" s="6" t="s">
        <v>562</v>
      </c>
      <c r="C1689" s="6" t="s">
        <v>752</v>
      </c>
      <c r="D1689" s="6" t="s">
        <v>562</v>
      </c>
      <c r="E1689" t="str">
        <f>IF(COUNTIF(Invoices!K:L,A1689)&lt;&gt;0,IF(COUNTIF(Invoices!K:L,A1689)&lt;&gt;0,SUMIF(Invoices!K:L,A1689,Invoices!L:L)/COUNTIF(Invoices!K:L,A1689),0),IF(COUNTIF(Invoices!M:N,A1689)&lt;&gt;0,IF(COUNTIF(Invoices!M:N,A1689)&lt;&gt;0,SUMIF(Invoices!M:N,A1689,Invoices!N:N)/COUNTIF(Invoices!M:N,A1689),0),IF(COUNTIF(Invoices!O:P,A1689)&lt;&gt;0,IF(COUNTIF(Invoices!O:P,A1689)&lt;&gt;0,SUMIF(Invoices!O:P,A1689,Invoices!P:P)/COUNTIF(Invoices!O:P,A1689),0),IF(COUNTIF(Invoices!Q:R,A1689)&lt;&gt;0,IF(COUNTIF(Invoices!Q:R,A1689)&lt;&gt;0,SUMIF(Invoices!Q:R,A1689,Invoices!R:R)/COUNTIF(Invoices!Q:R,A1689),0),IF(COUNTIF(Invoices!S:T,A1689)&lt;&gt;0,IF(COUNTIF(Invoices!S:T,A1689)&lt;&gt;0,SUMIF(Invoices!S:T,A1689,Invoices!T:T)/COUNTIF(Invoices!S:T,A1689),0),IF(COUNTIF(Invoices!U:V,A1689)&lt;&gt;0,IF(COUNTIF(Invoices!U:V,A1689)&lt;&gt;0,SUMIF(Invoices!U:V,A1689,Invoices!V:V)/COUNTIF(Invoices!U:V,A1689),0),IF(COUNTIF(Invoices!W:X,A1689)&lt;&gt;0,IF(COUNTIF(Invoices!W:X,A1689)&lt;&gt;0,SUMIF(Invoices!W:X,A1689,Invoices!X:X)/COUNTIF(Invoices!W:X,A1689),0),IF(COUNTIF(Invoices!Y:Z,A1689)&lt;&gt;0,IF(COUNTIF(Invoices!Y:Z,A1689)&lt;&gt;0,SUMIF(Invoices!Y:Z,A1689,Invoices!Z:Z)/COUNTIF(Invoices!Y:Z,A1689),0),IF(COUNTIF(Invoices!AA:AB,A1689)&lt;&gt;0,IF(COUNTIF(Invoices!AA:AB,A1689)&lt;&gt;0,SUMIF(Invoices!AA:AB,A1689,Invoices!AB:AB)/COUNTIF(Invoices!AA:AB,A1689),0),IF(COUNTIF(Invoices!AC:AD,A1689)&lt;&gt;0,IF(COUNTIF(Invoices!AC:AD,A1689)&lt;&gt;0,SUMIF(Invoices!AC:AD,A1689,Invoices!AD:AD)/COUNTIF(Invoices!AC:AD,A1689),0),IF(COUNTIF(Invoices!AE:AF,A1689)&lt;&gt;0,IF(COUNTIF(Invoices!AE:AF,A1689)&lt;&gt;0,SUMIF(Invoices!AE:AF,A1689,Invoices!AF:AF)/COUNTIF(Invoices!AE:AF,A1689),0),IF(COUNTIF(Invoices!AG:AH,A1689)&lt;&gt;0,IF(COUNTIF(Invoices!AG:AH,A1689)&lt;&gt;0,SUMIF(Invoices!AG:AH,A1689,Invoices!AH:AH)/COUNTIF(Invoices!AG:AH,A1689),0),IF(COUNTIF(Invoices!AI:AJ,A1689)&lt;&gt;0,IF(COUNTIF(Invoices!AI:AJ,A1689)&lt;&gt;0,SUMIF(Invoices!AI:AJ,A1689,Invoices!AJ:AJ)/COUNTIF(Invoices!AI:AJ,A1689),0),IF(COUNTIF(Invoices!AK:AL,A1689)&lt;&gt;0,IF(COUNTIF(Invoices!AK:AL,A1689)&lt;&gt;0,SUMIF(Invoices!AK:AL,A1689,Invoices!AL:AL)/COUNTIF(Invoices!AK:AL,A1689),0),IF(COUNTIF(Invoices!AM:AN,A1689)&lt;&gt;0,IF(COUNTIF(Invoices!AM:AN,A1689)&lt;&gt;0,SUMIF(Invoices!AM:AN,A1689,Invoices!AN:AN)/COUNTIF(Invoices!AM:AN,A1689),0),"Not Available")))))))))))))))</f>
        <v>Not Available</v>
      </c>
    </row>
    <row r="1690" spans="1:5" ht="13" x14ac:dyDescent="0.15">
      <c r="A1690" s="6" t="s">
        <v>3013</v>
      </c>
      <c r="B1690" s="6" t="s">
        <v>1427</v>
      </c>
      <c r="C1690" s="6" t="s">
        <v>1428</v>
      </c>
      <c r="D1690" s="6" t="s">
        <v>681</v>
      </c>
      <c r="E1690">
        <f ca="1">IF(COUNTIF(Invoices!K:L,A1690)&lt;&gt;0,IF(COUNTIF(Invoices!K:L,A1690)&lt;&gt;0,SUMIF(Invoices!K:L,A1690,Invoices!L:L)/COUNTIF(Invoices!K:L,A1690),0),IF(COUNTIF(Invoices!M:N,A1690)&lt;&gt;0,IF(COUNTIF(Invoices!M:N,A1690)&lt;&gt;0,SUMIF(Invoices!M:N,A1690,Invoices!N:N)/COUNTIF(Invoices!M:N,A1690),0),IF(COUNTIF(Invoices!O:P,A1690)&lt;&gt;0,IF(COUNTIF(Invoices!O:P,A1690)&lt;&gt;0,SUMIF(Invoices!O:P,A1690,Invoices!P:P)/COUNTIF(Invoices!O:P,A1690),0),IF(COUNTIF(Invoices!Q:R,A1690)&lt;&gt;0,IF(COUNTIF(Invoices!Q:R,A1690)&lt;&gt;0,SUMIF(Invoices!Q:R,A1690,Invoices!R:R)/COUNTIF(Invoices!Q:R,A1690),0),IF(COUNTIF(Invoices!S:T,A1690)&lt;&gt;0,IF(COUNTIF(Invoices!S:T,A1690)&lt;&gt;0,SUMIF(Invoices!S:T,A1690,Invoices!T:T)/COUNTIF(Invoices!S:T,A1690),0),IF(COUNTIF(Invoices!U:V,A1690)&lt;&gt;0,IF(COUNTIF(Invoices!U:V,A1690)&lt;&gt;0,SUMIF(Invoices!U:V,A1690,Invoices!V:V)/COUNTIF(Invoices!U:V,A1690),0),IF(COUNTIF(Invoices!W:X,A1690)&lt;&gt;0,IF(COUNTIF(Invoices!W:X,A1690)&lt;&gt;0,SUMIF(Invoices!W:X,A1690,Invoices!X:X)/COUNTIF(Invoices!W:X,A1690),0),IF(COUNTIF(Invoices!Y:Z,A1690)&lt;&gt;0,IF(COUNTIF(Invoices!Y:Z,A1690)&lt;&gt;0,SUMIF(Invoices!Y:Z,A1690,Invoices!Z:Z)/COUNTIF(Invoices!Y:Z,A1690),0),IF(COUNTIF(Invoices!AA:AB,A1690)&lt;&gt;0,IF(COUNTIF(Invoices!AA:AB,A1690)&lt;&gt;0,SUMIF(Invoices!AA:AB,A1690,Invoices!AB:AB)/COUNTIF(Invoices!AA:AB,A1690),0),IF(COUNTIF(Invoices!AC:AD,A1690)&lt;&gt;0,IF(COUNTIF(Invoices!AC:AD,A1690)&lt;&gt;0,SUMIF(Invoices!AC:AD,A1690,Invoices!AD:AD)/COUNTIF(Invoices!AC:AD,A1690),0),IF(COUNTIF(Invoices!AE:AF,A1690)&lt;&gt;0,IF(COUNTIF(Invoices!AE:AF,A1690)&lt;&gt;0,SUMIF(Invoices!AE:AF,A1690,Invoices!AF:AF)/COUNTIF(Invoices!AE:AF,A1690),0),IF(COUNTIF(Invoices!AG:AH,A1690)&lt;&gt;0,IF(COUNTIF(Invoices!AG:AH,A1690)&lt;&gt;0,SUMIF(Invoices!AG:AH,A1690,Invoices!AH:AH)/COUNTIF(Invoices!AG:AH,A1690),0),IF(COUNTIF(Invoices!AI:AJ,A1690)&lt;&gt;0,IF(COUNTIF(Invoices!AI:AJ,A1690)&lt;&gt;0,SUMIF(Invoices!AI:AJ,A1690,Invoices!AJ:AJ)/COUNTIF(Invoices!AI:AJ,A1690),0),IF(COUNTIF(Invoices!AK:AL,A1690)&lt;&gt;0,IF(COUNTIF(Invoices!AK:AL,A1690)&lt;&gt;0,SUMIF(Invoices!AK:AL,A1690,Invoices!AL:AL)/COUNTIF(Invoices!AK:AL,A1690),0),IF(COUNTIF(Invoices!AM:AN,A1690)&lt;&gt;0,IF(COUNTIF(Invoices!AM:AN,A1690)&lt;&gt;0,SUMIF(Invoices!AM:AN,A1690,Invoices!AN:AN)/COUNTIF(Invoices!AM:AN,A1690),0),"Not Available")))))))))))))))</f>
        <v>0.99</v>
      </c>
    </row>
    <row r="1691" spans="1:5" ht="13" x14ac:dyDescent="0.15">
      <c r="A1691" s="6" t="s">
        <v>3014</v>
      </c>
      <c r="B1691" s="6" t="s">
        <v>2521</v>
      </c>
      <c r="C1691" s="6" t="s">
        <v>2522</v>
      </c>
      <c r="D1691" s="6" t="s">
        <v>681</v>
      </c>
      <c r="E1691">
        <f ca="1">IF(COUNTIF(Invoices!K:L,A1691)&lt;&gt;0,IF(COUNTIF(Invoices!K:L,A1691)&lt;&gt;0,SUMIF(Invoices!K:L,A1691,Invoices!L:L)/COUNTIF(Invoices!K:L,A1691),0),IF(COUNTIF(Invoices!M:N,A1691)&lt;&gt;0,IF(COUNTIF(Invoices!M:N,A1691)&lt;&gt;0,SUMIF(Invoices!M:N,A1691,Invoices!N:N)/COUNTIF(Invoices!M:N,A1691),0),IF(COUNTIF(Invoices!O:P,A1691)&lt;&gt;0,IF(COUNTIF(Invoices!O:P,A1691)&lt;&gt;0,SUMIF(Invoices!O:P,A1691,Invoices!P:P)/COUNTIF(Invoices!O:P,A1691),0),IF(COUNTIF(Invoices!Q:R,A1691)&lt;&gt;0,IF(COUNTIF(Invoices!Q:R,A1691)&lt;&gt;0,SUMIF(Invoices!Q:R,A1691,Invoices!R:R)/COUNTIF(Invoices!Q:R,A1691),0),IF(COUNTIF(Invoices!S:T,A1691)&lt;&gt;0,IF(COUNTIF(Invoices!S:T,A1691)&lt;&gt;0,SUMIF(Invoices!S:T,A1691,Invoices!T:T)/COUNTIF(Invoices!S:T,A1691),0),IF(COUNTIF(Invoices!U:V,A1691)&lt;&gt;0,IF(COUNTIF(Invoices!U:V,A1691)&lt;&gt;0,SUMIF(Invoices!U:V,A1691,Invoices!V:V)/COUNTIF(Invoices!U:V,A1691),0),IF(COUNTIF(Invoices!W:X,A1691)&lt;&gt;0,IF(COUNTIF(Invoices!W:X,A1691)&lt;&gt;0,SUMIF(Invoices!W:X,A1691,Invoices!X:X)/COUNTIF(Invoices!W:X,A1691),0),IF(COUNTIF(Invoices!Y:Z,A1691)&lt;&gt;0,IF(COUNTIF(Invoices!Y:Z,A1691)&lt;&gt;0,SUMIF(Invoices!Y:Z,A1691,Invoices!Z:Z)/COUNTIF(Invoices!Y:Z,A1691),0),IF(COUNTIF(Invoices!AA:AB,A1691)&lt;&gt;0,IF(COUNTIF(Invoices!AA:AB,A1691)&lt;&gt;0,SUMIF(Invoices!AA:AB,A1691,Invoices!AB:AB)/COUNTIF(Invoices!AA:AB,A1691),0),IF(COUNTIF(Invoices!AC:AD,A1691)&lt;&gt;0,IF(COUNTIF(Invoices!AC:AD,A1691)&lt;&gt;0,SUMIF(Invoices!AC:AD,A1691,Invoices!AD:AD)/COUNTIF(Invoices!AC:AD,A1691),0),IF(COUNTIF(Invoices!AE:AF,A1691)&lt;&gt;0,IF(COUNTIF(Invoices!AE:AF,A1691)&lt;&gt;0,SUMIF(Invoices!AE:AF,A1691,Invoices!AF:AF)/COUNTIF(Invoices!AE:AF,A1691),0),IF(COUNTIF(Invoices!AG:AH,A1691)&lt;&gt;0,IF(COUNTIF(Invoices!AG:AH,A1691)&lt;&gt;0,SUMIF(Invoices!AG:AH,A1691,Invoices!AH:AH)/COUNTIF(Invoices!AG:AH,A1691),0),IF(COUNTIF(Invoices!AI:AJ,A1691)&lt;&gt;0,IF(COUNTIF(Invoices!AI:AJ,A1691)&lt;&gt;0,SUMIF(Invoices!AI:AJ,A1691,Invoices!AJ:AJ)/COUNTIF(Invoices!AI:AJ,A1691),0),IF(COUNTIF(Invoices!AK:AL,A1691)&lt;&gt;0,IF(COUNTIF(Invoices!AK:AL,A1691)&lt;&gt;0,SUMIF(Invoices!AK:AL,A1691,Invoices!AL:AL)/COUNTIF(Invoices!AK:AL,A1691),0),IF(COUNTIF(Invoices!AM:AN,A1691)&lt;&gt;0,IF(COUNTIF(Invoices!AM:AN,A1691)&lt;&gt;0,SUMIF(Invoices!AM:AN,A1691,Invoices!AN:AN)/COUNTIF(Invoices!AM:AN,A1691),0),"Not Available")))))))))))))))</f>
        <v>0.99</v>
      </c>
    </row>
    <row r="1692" spans="1:5" ht="13" x14ac:dyDescent="0.15">
      <c r="A1692" s="6" t="s">
        <v>3015</v>
      </c>
      <c r="B1692" s="6" t="s">
        <v>1306</v>
      </c>
      <c r="C1692" s="6" t="s">
        <v>1265</v>
      </c>
      <c r="D1692" s="6" t="s">
        <v>630</v>
      </c>
      <c r="E1692">
        <f ca="1">IF(COUNTIF(Invoices!K:L,A1692)&lt;&gt;0,IF(COUNTIF(Invoices!K:L,A1692)&lt;&gt;0,SUMIF(Invoices!K:L,A1692,Invoices!L:L)/COUNTIF(Invoices!K:L,A1692),0),IF(COUNTIF(Invoices!M:N,A1692)&lt;&gt;0,IF(COUNTIF(Invoices!M:N,A1692)&lt;&gt;0,SUMIF(Invoices!M:N,A1692,Invoices!N:N)/COUNTIF(Invoices!M:N,A1692),0),IF(COUNTIF(Invoices!O:P,A1692)&lt;&gt;0,IF(COUNTIF(Invoices!O:P,A1692)&lt;&gt;0,SUMIF(Invoices!O:P,A1692,Invoices!P:P)/COUNTIF(Invoices!O:P,A1692),0),IF(COUNTIF(Invoices!Q:R,A1692)&lt;&gt;0,IF(COUNTIF(Invoices!Q:R,A1692)&lt;&gt;0,SUMIF(Invoices!Q:R,A1692,Invoices!R:R)/COUNTIF(Invoices!Q:R,A1692),0),IF(COUNTIF(Invoices!S:T,A1692)&lt;&gt;0,IF(COUNTIF(Invoices!S:T,A1692)&lt;&gt;0,SUMIF(Invoices!S:T,A1692,Invoices!T:T)/COUNTIF(Invoices!S:T,A1692),0),IF(COUNTIF(Invoices!U:V,A1692)&lt;&gt;0,IF(COUNTIF(Invoices!U:V,A1692)&lt;&gt;0,SUMIF(Invoices!U:V,A1692,Invoices!V:V)/COUNTIF(Invoices!U:V,A1692),0),IF(COUNTIF(Invoices!W:X,A1692)&lt;&gt;0,IF(COUNTIF(Invoices!W:X,A1692)&lt;&gt;0,SUMIF(Invoices!W:X,A1692,Invoices!X:X)/COUNTIF(Invoices!W:X,A1692),0),IF(COUNTIF(Invoices!Y:Z,A1692)&lt;&gt;0,IF(COUNTIF(Invoices!Y:Z,A1692)&lt;&gt;0,SUMIF(Invoices!Y:Z,A1692,Invoices!Z:Z)/COUNTIF(Invoices!Y:Z,A1692),0),IF(COUNTIF(Invoices!AA:AB,A1692)&lt;&gt;0,IF(COUNTIF(Invoices!AA:AB,A1692)&lt;&gt;0,SUMIF(Invoices!AA:AB,A1692,Invoices!AB:AB)/COUNTIF(Invoices!AA:AB,A1692),0),IF(COUNTIF(Invoices!AC:AD,A1692)&lt;&gt;0,IF(COUNTIF(Invoices!AC:AD,A1692)&lt;&gt;0,SUMIF(Invoices!AC:AD,A1692,Invoices!AD:AD)/COUNTIF(Invoices!AC:AD,A1692),0),IF(COUNTIF(Invoices!AE:AF,A1692)&lt;&gt;0,IF(COUNTIF(Invoices!AE:AF,A1692)&lt;&gt;0,SUMIF(Invoices!AE:AF,A1692,Invoices!AF:AF)/COUNTIF(Invoices!AE:AF,A1692),0),IF(COUNTIF(Invoices!AG:AH,A1692)&lt;&gt;0,IF(COUNTIF(Invoices!AG:AH,A1692)&lt;&gt;0,SUMIF(Invoices!AG:AH,A1692,Invoices!AH:AH)/COUNTIF(Invoices!AG:AH,A1692),0),IF(COUNTIF(Invoices!AI:AJ,A1692)&lt;&gt;0,IF(COUNTIF(Invoices!AI:AJ,A1692)&lt;&gt;0,SUMIF(Invoices!AI:AJ,A1692,Invoices!AJ:AJ)/COUNTIF(Invoices!AI:AJ,A1692),0),IF(COUNTIF(Invoices!AK:AL,A1692)&lt;&gt;0,IF(COUNTIF(Invoices!AK:AL,A1692)&lt;&gt;0,SUMIF(Invoices!AK:AL,A1692,Invoices!AL:AL)/COUNTIF(Invoices!AK:AL,A1692),0),IF(COUNTIF(Invoices!AM:AN,A1692)&lt;&gt;0,IF(COUNTIF(Invoices!AM:AN,A1692)&lt;&gt;0,SUMIF(Invoices!AM:AN,A1692,Invoices!AN:AN)/COUNTIF(Invoices!AM:AN,A1692),0),"Not Available")))))))))))))))</f>
        <v>0.99</v>
      </c>
    </row>
    <row r="1693" spans="1:5" ht="13" x14ac:dyDescent="0.15">
      <c r="A1693" s="6" t="s">
        <v>3016</v>
      </c>
      <c r="B1693" s="6" t="s">
        <v>3017</v>
      </c>
      <c r="C1693" s="6" t="s">
        <v>954</v>
      </c>
      <c r="D1693" s="6" t="s">
        <v>955</v>
      </c>
      <c r="E1693">
        <f ca="1">IF(COUNTIF(Invoices!K:L,A1693)&lt;&gt;0,IF(COUNTIF(Invoices!K:L,A1693)&lt;&gt;0,SUMIF(Invoices!K:L,A1693,Invoices!L:L)/COUNTIF(Invoices!K:L,A1693),0),IF(COUNTIF(Invoices!M:N,A1693)&lt;&gt;0,IF(COUNTIF(Invoices!M:N,A1693)&lt;&gt;0,SUMIF(Invoices!M:N,A1693,Invoices!N:N)/COUNTIF(Invoices!M:N,A1693),0),IF(COUNTIF(Invoices!O:P,A1693)&lt;&gt;0,IF(COUNTIF(Invoices!O:P,A1693)&lt;&gt;0,SUMIF(Invoices!O:P,A1693,Invoices!P:P)/COUNTIF(Invoices!O:P,A1693),0),IF(COUNTIF(Invoices!Q:R,A1693)&lt;&gt;0,IF(COUNTIF(Invoices!Q:R,A1693)&lt;&gt;0,SUMIF(Invoices!Q:R,A1693,Invoices!R:R)/COUNTIF(Invoices!Q:R,A1693),0),IF(COUNTIF(Invoices!S:T,A1693)&lt;&gt;0,IF(COUNTIF(Invoices!S:T,A1693)&lt;&gt;0,SUMIF(Invoices!S:T,A1693,Invoices!T:T)/COUNTIF(Invoices!S:T,A1693),0),IF(COUNTIF(Invoices!U:V,A1693)&lt;&gt;0,IF(COUNTIF(Invoices!U:V,A1693)&lt;&gt;0,SUMIF(Invoices!U:V,A1693,Invoices!V:V)/COUNTIF(Invoices!U:V,A1693),0),IF(COUNTIF(Invoices!W:X,A1693)&lt;&gt;0,IF(COUNTIF(Invoices!W:X,A1693)&lt;&gt;0,SUMIF(Invoices!W:X,A1693,Invoices!X:X)/COUNTIF(Invoices!W:X,A1693),0),IF(COUNTIF(Invoices!Y:Z,A1693)&lt;&gt;0,IF(COUNTIF(Invoices!Y:Z,A1693)&lt;&gt;0,SUMIF(Invoices!Y:Z,A1693,Invoices!Z:Z)/COUNTIF(Invoices!Y:Z,A1693),0),IF(COUNTIF(Invoices!AA:AB,A1693)&lt;&gt;0,IF(COUNTIF(Invoices!AA:AB,A1693)&lt;&gt;0,SUMIF(Invoices!AA:AB,A1693,Invoices!AB:AB)/COUNTIF(Invoices!AA:AB,A1693),0),IF(COUNTIF(Invoices!AC:AD,A1693)&lt;&gt;0,IF(COUNTIF(Invoices!AC:AD,A1693)&lt;&gt;0,SUMIF(Invoices!AC:AD,A1693,Invoices!AD:AD)/COUNTIF(Invoices!AC:AD,A1693),0),IF(COUNTIF(Invoices!AE:AF,A1693)&lt;&gt;0,IF(COUNTIF(Invoices!AE:AF,A1693)&lt;&gt;0,SUMIF(Invoices!AE:AF,A1693,Invoices!AF:AF)/COUNTIF(Invoices!AE:AF,A1693),0),IF(COUNTIF(Invoices!AG:AH,A1693)&lt;&gt;0,IF(COUNTIF(Invoices!AG:AH,A1693)&lt;&gt;0,SUMIF(Invoices!AG:AH,A1693,Invoices!AH:AH)/COUNTIF(Invoices!AG:AH,A1693),0),IF(COUNTIF(Invoices!AI:AJ,A1693)&lt;&gt;0,IF(COUNTIF(Invoices!AI:AJ,A1693)&lt;&gt;0,SUMIF(Invoices!AI:AJ,A1693,Invoices!AJ:AJ)/COUNTIF(Invoices!AI:AJ,A1693),0),IF(COUNTIF(Invoices!AK:AL,A1693)&lt;&gt;0,IF(COUNTIF(Invoices!AK:AL,A1693)&lt;&gt;0,SUMIF(Invoices!AK:AL,A1693,Invoices!AL:AL)/COUNTIF(Invoices!AK:AL,A1693),0),IF(COUNTIF(Invoices!AM:AN,A1693)&lt;&gt;0,IF(COUNTIF(Invoices!AM:AN,A1693)&lt;&gt;0,SUMIF(Invoices!AM:AN,A1693,Invoices!AN:AN)/COUNTIF(Invoices!AM:AN,A1693),0),"Not Available")))))))))))))))</f>
        <v>0.99</v>
      </c>
    </row>
    <row r="1694" spans="1:5" ht="13" x14ac:dyDescent="0.15">
      <c r="A1694" s="6" t="s">
        <v>3018</v>
      </c>
      <c r="C1694" s="6" t="s">
        <v>1129</v>
      </c>
      <c r="D1694" s="6" t="s">
        <v>547</v>
      </c>
      <c r="E1694" t="str">
        <f>IF(COUNTIF(Invoices!K:L,A1694)&lt;&gt;0,IF(COUNTIF(Invoices!K:L,A1694)&lt;&gt;0,SUMIF(Invoices!K:L,A1694,Invoices!L:L)/COUNTIF(Invoices!K:L,A1694),0),IF(COUNTIF(Invoices!M:N,A1694)&lt;&gt;0,IF(COUNTIF(Invoices!M:N,A1694)&lt;&gt;0,SUMIF(Invoices!M:N,A1694,Invoices!N:N)/COUNTIF(Invoices!M:N,A1694),0),IF(COUNTIF(Invoices!O:P,A1694)&lt;&gt;0,IF(COUNTIF(Invoices!O:P,A1694)&lt;&gt;0,SUMIF(Invoices!O:P,A1694,Invoices!P:P)/COUNTIF(Invoices!O:P,A1694),0),IF(COUNTIF(Invoices!Q:R,A1694)&lt;&gt;0,IF(COUNTIF(Invoices!Q:R,A1694)&lt;&gt;0,SUMIF(Invoices!Q:R,A1694,Invoices!R:R)/COUNTIF(Invoices!Q:R,A1694),0),IF(COUNTIF(Invoices!S:T,A1694)&lt;&gt;0,IF(COUNTIF(Invoices!S:T,A1694)&lt;&gt;0,SUMIF(Invoices!S:T,A1694,Invoices!T:T)/COUNTIF(Invoices!S:T,A1694),0),IF(COUNTIF(Invoices!U:V,A1694)&lt;&gt;0,IF(COUNTIF(Invoices!U:V,A1694)&lt;&gt;0,SUMIF(Invoices!U:V,A1694,Invoices!V:V)/COUNTIF(Invoices!U:V,A1694),0),IF(COUNTIF(Invoices!W:X,A1694)&lt;&gt;0,IF(COUNTIF(Invoices!W:X,A1694)&lt;&gt;0,SUMIF(Invoices!W:X,A1694,Invoices!X:X)/COUNTIF(Invoices!W:X,A1694),0),IF(COUNTIF(Invoices!Y:Z,A1694)&lt;&gt;0,IF(COUNTIF(Invoices!Y:Z,A1694)&lt;&gt;0,SUMIF(Invoices!Y:Z,A1694,Invoices!Z:Z)/COUNTIF(Invoices!Y:Z,A1694),0),IF(COUNTIF(Invoices!AA:AB,A1694)&lt;&gt;0,IF(COUNTIF(Invoices!AA:AB,A1694)&lt;&gt;0,SUMIF(Invoices!AA:AB,A1694,Invoices!AB:AB)/COUNTIF(Invoices!AA:AB,A1694),0),IF(COUNTIF(Invoices!AC:AD,A1694)&lt;&gt;0,IF(COUNTIF(Invoices!AC:AD,A1694)&lt;&gt;0,SUMIF(Invoices!AC:AD,A1694,Invoices!AD:AD)/COUNTIF(Invoices!AC:AD,A1694),0),IF(COUNTIF(Invoices!AE:AF,A1694)&lt;&gt;0,IF(COUNTIF(Invoices!AE:AF,A1694)&lt;&gt;0,SUMIF(Invoices!AE:AF,A1694,Invoices!AF:AF)/COUNTIF(Invoices!AE:AF,A1694),0),IF(COUNTIF(Invoices!AG:AH,A1694)&lt;&gt;0,IF(COUNTIF(Invoices!AG:AH,A1694)&lt;&gt;0,SUMIF(Invoices!AG:AH,A1694,Invoices!AH:AH)/COUNTIF(Invoices!AG:AH,A1694),0),IF(COUNTIF(Invoices!AI:AJ,A1694)&lt;&gt;0,IF(COUNTIF(Invoices!AI:AJ,A1694)&lt;&gt;0,SUMIF(Invoices!AI:AJ,A1694,Invoices!AJ:AJ)/COUNTIF(Invoices!AI:AJ,A1694),0),IF(COUNTIF(Invoices!AK:AL,A1694)&lt;&gt;0,IF(COUNTIF(Invoices!AK:AL,A1694)&lt;&gt;0,SUMIF(Invoices!AK:AL,A1694,Invoices!AL:AL)/COUNTIF(Invoices!AK:AL,A1694),0),IF(COUNTIF(Invoices!AM:AN,A1694)&lt;&gt;0,IF(COUNTIF(Invoices!AM:AN,A1694)&lt;&gt;0,SUMIF(Invoices!AM:AN,A1694,Invoices!AN:AN)/COUNTIF(Invoices!AM:AN,A1694),0),"Not Available")))))))))))))))</f>
        <v>Not Available</v>
      </c>
    </row>
    <row r="1695" spans="1:5" ht="13" x14ac:dyDescent="0.15">
      <c r="A1695" s="6" t="s">
        <v>3019</v>
      </c>
      <c r="B1695" s="6" t="s">
        <v>1972</v>
      </c>
      <c r="C1695" s="6" t="s">
        <v>1782</v>
      </c>
      <c r="D1695" s="6" t="s">
        <v>1783</v>
      </c>
      <c r="E1695" t="str">
        <f>IF(COUNTIF(Invoices!K:L,A1695)&lt;&gt;0,IF(COUNTIF(Invoices!K:L,A1695)&lt;&gt;0,SUMIF(Invoices!K:L,A1695,Invoices!L:L)/COUNTIF(Invoices!K:L,A1695),0),IF(COUNTIF(Invoices!M:N,A1695)&lt;&gt;0,IF(COUNTIF(Invoices!M:N,A1695)&lt;&gt;0,SUMIF(Invoices!M:N,A1695,Invoices!N:N)/COUNTIF(Invoices!M:N,A1695),0),IF(COUNTIF(Invoices!O:P,A1695)&lt;&gt;0,IF(COUNTIF(Invoices!O:P,A1695)&lt;&gt;0,SUMIF(Invoices!O:P,A1695,Invoices!P:P)/COUNTIF(Invoices!O:P,A1695),0),IF(COUNTIF(Invoices!Q:R,A1695)&lt;&gt;0,IF(COUNTIF(Invoices!Q:R,A1695)&lt;&gt;0,SUMIF(Invoices!Q:R,A1695,Invoices!R:R)/COUNTIF(Invoices!Q:R,A1695),0),IF(COUNTIF(Invoices!S:T,A1695)&lt;&gt;0,IF(COUNTIF(Invoices!S:T,A1695)&lt;&gt;0,SUMIF(Invoices!S:T,A1695,Invoices!T:T)/COUNTIF(Invoices!S:T,A1695),0),IF(COUNTIF(Invoices!U:V,A1695)&lt;&gt;0,IF(COUNTIF(Invoices!U:V,A1695)&lt;&gt;0,SUMIF(Invoices!U:V,A1695,Invoices!V:V)/COUNTIF(Invoices!U:V,A1695),0),IF(COUNTIF(Invoices!W:X,A1695)&lt;&gt;0,IF(COUNTIF(Invoices!W:X,A1695)&lt;&gt;0,SUMIF(Invoices!W:X,A1695,Invoices!X:X)/COUNTIF(Invoices!W:X,A1695),0),IF(COUNTIF(Invoices!Y:Z,A1695)&lt;&gt;0,IF(COUNTIF(Invoices!Y:Z,A1695)&lt;&gt;0,SUMIF(Invoices!Y:Z,A1695,Invoices!Z:Z)/COUNTIF(Invoices!Y:Z,A1695),0),IF(COUNTIF(Invoices!AA:AB,A1695)&lt;&gt;0,IF(COUNTIF(Invoices!AA:AB,A1695)&lt;&gt;0,SUMIF(Invoices!AA:AB,A1695,Invoices!AB:AB)/COUNTIF(Invoices!AA:AB,A1695),0),IF(COUNTIF(Invoices!AC:AD,A1695)&lt;&gt;0,IF(COUNTIF(Invoices!AC:AD,A1695)&lt;&gt;0,SUMIF(Invoices!AC:AD,A1695,Invoices!AD:AD)/COUNTIF(Invoices!AC:AD,A1695),0),IF(COUNTIF(Invoices!AE:AF,A1695)&lt;&gt;0,IF(COUNTIF(Invoices!AE:AF,A1695)&lt;&gt;0,SUMIF(Invoices!AE:AF,A1695,Invoices!AF:AF)/COUNTIF(Invoices!AE:AF,A1695),0),IF(COUNTIF(Invoices!AG:AH,A1695)&lt;&gt;0,IF(COUNTIF(Invoices!AG:AH,A1695)&lt;&gt;0,SUMIF(Invoices!AG:AH,A1695,Invoices!AH:AH)/COUNTIF(Invoices!AG:AH,A1695),0),IF(COUNTIF(Invoices!AI:AJ,A1695)&lt;&gt;0,IF(COUNTIF(Invoices!AI:AJ,A1695)&lt;&gt;0,SUMIF(Invoices!AI:AJ,A1695,Invoices!AJ:AJ)/COUNTIF(Invoices!AI:AJ,A1695),0),IF(COUNTIF(Invoices!AK:AL,A1695)&lt;&gt;0,IF(COUNTIF(Invoices!AK:AL,A1695)&lt;&gt;0,SUMIF(Invoices!AK:AL,A1695,Invoices!AL:AL)/COUNTIF(Invoices!AK:AL,A1695),0),IF(COUNTIF(Invoices!AM:AN,A1695)&lt;&gt;0,IF(COUNTIF(Invoices!AM:AN,A1695)&lt;&gt;0,SUMIF(Invoices!AM:AN,A1695,Invoices!AN:AN)/COUNTIF(Invoices!AM:AN,A1695),0),"Not Available")))))))))))))))</f>
        <v>Not Available</v>
      </c>
    </row>
    <row r="1696" spans="1:5" ht="13" x14ac:dyDescent="0.15">
      <c r="A1696" s="6" t="s">
        <v>3020</v>
      </c>
      <c r="B1696" s="6" t="s">
        <v>562</v>
      </c>
      <c r="C1696" s="6" t="s">
        <v>812</v>
      </c>
      <c r="D1696" s="6" t="s">
        <v>562</v>
      </c>
      <c r="E1696">
        <f ca="1">IF(COUNTIF(Invoices!K:L,A1696)&lt;&gt;0,IF(COUNTIF(Invoices!K:L,A1696)&lt;&gt;0,SUMIF(Invoices!K:L,A1696,Invoices!L:L)/COUNTIF(Invoices!K:L,A1696),0),IF(COUNTIF(Invoices!M:N,A1696)&lt;&gt;0,IF(COUNTIF(Invoices!M:N,A1696)&lt;&gt;0,SUMIF(Invoices!M:N,A1696,Invoices!N:N)/COUNTIF(Invoices!M:N,A1696),0),IF(COUNTIF(Invoices!O:P,A1696)&lt;&gt;0,IF(COUNTIF(Invoices!O:P,A1696)&lt;&gt;0,SUMIF(Invoices!O:P,A1696,Invoices!P:P)/COUNTIF(Invoices!O:P,A1696),0),IF(COUNTIF(Invoices!Q:R,A1696)&lt;&gt;0,IF(COUNTIF(Invoices!Q:R,A1696)&lt;&gt;0,SUMIF(Invoices!Q:R,A1696,Invoices!R:R)/COUNTIF(Invoices!Q:R,A1696),0),IF(COUNTIF(Invoices!S:T,A1696)&lt;&gt;0,IF(COUNTIF(Invoices!S:T,A1696)&lt;&gt;0,SUMIF(Invoices!S:T,A1696,Invoices!T:T)/COUNTIF(Invoices!S:T,A1696),0),IF(COUNTIF(Invoices!U:V,A1696)&lt;&gt;0,IF(COUNTIF(Invoices!U:V,A1696)&lt;&gt;0,SUMIF(Invoices!U:V,A1696,Invoices!V:V)/COUNTIF(Invoices!U:V,A1696),0),IF(COUNTIF(Invoices!W:X,A1696)&lt;&gt;0,IF(COUNTIF(Invoices!W:X,A1696)&lt;&gt;0,SUMIF(Invoices!W:X,A1696,Invoices!X:X)/COUNTIF(Invoices!W:X,A1696),0),IF(COUNTIF(Invoices!Y:Z,A1696)&lt;&gt;0,IF(COUNTIF(Invoices!Y:Z,A1696)&lt;&gt;0,SUMIF(Invoices!Y:Z,A1696,Invoices!Z:Z)/COUNTIF(Invoices!Y:Z,A1696),0),IF(COUNTIF(Invoices!AA:AB,A1696)&lt;&gt;0,IF(COUNTIF(Invoices!AA:AB,A1696)&lt;&gt;0,SUMIF(Invoices!AA:AB,A1696,Invoices!AB:AB)/COUNTIF(Invoices!AA:AB,A1696),0),IF(COUNTIF(Invoices!AC:AD,A1696)&lt;&gt;0,IF(COUNTIF(Invoices!AC:AD,A1696)&lt;&gt;0,SUMIF(Invoices!AC:AD,A1696,Invoices!AD:AD)/COUNTIF(Invoices!AC:AD,A1696),0),IF(COUNTIF(Invoices!AE:AF,A1696)&lt;&gt;0,IF(COUNTIF(Invoices!AE:AF,A1696)&lt;&gt;0,SUMIF(Invoices!AE:AF,A1696,Invoices!AF:AF)/COUNTIF(Invoices!AE:AF,A1696),0),IF(COUNTIF(Invoices!AG:AH,A1696)&lt;&gt;0,IF(COUNTIF(Invoices!AG:AH,A1696)&lt;&gt;0,SUMIF(Invoices!AG:AH,A1696,Invoices!AH:AH)/COUNTIF(Invoices!AG:AH,A1696),0),IF(COUNTIF(Invoices!AI:AJ,A1696)&lt;&gt;0,IF(COUNTIF(Invoices!AI:AJ,A1696)&lt;&gt;0,SUMIF(Invoices!AI:AJ,A1696,Invoices!AJ:AJ)/COUNTIF(Invoices!AI:AJ,A1696),0),IF(COUNTIF(Invoices!AK:AL,A1696)&lt;&gt;0,IF(COUNTIF(Invoices!AK:AL,A1696)&lt;&gt;0,SUMIF(Invoices!AK:AL,A1696,Invoices!AL:AL)/COUNTIF(Invoices!AK:AL,A1696),0),IF(COUNTIF(Invoices!AM:AN,A1696)&lt;&gt;0,IF(COUNTIF(Invoices!AM:AN,A1696)&lt;&gt;0,SUMIF(Invoices!AM:AN,A1696,Invoices!AN:AN)/COUNTIF(Invoices!AM:AN,A1696),0),"Not Available")))))))))))))))</f>
        <v>0.99</v>
      </c>
    </row>
    <row r="1697" spans="1:5" ht="13" x14ac:dyDescent="0.15">
      <c r="A1697" s="6" t="s">
        <v>3021</v>
      </c>
      <c r="B1697" s="6" t="s">
        <v>606</v>
      </c>
      <c r="C1697" s="6" t="s">
        <v>1118</v>
      </c>
      <c r="D1697" s="6" t="s">
        <v>608</v>
      </c>
      <c r="E1697">
        <f ca="1">IF(COUNTIF(Invoices!K:L,A1697)&lt;&gt;0,IF(COUNTIF(Invoices!K:L,A1697)&lt;&gt;0,SUMIF(Invoices!K:L,A1697,Invoices!L:L)/COUNTIF(Invoices!K:L,A1697),0),IF(COUNTIF(Invoices!M:N,A1697)&lt;&gt;0,IF(COUNTIF(Invoices!M:N,A1697)&lt;&gt;0,SUMIF(Invoices!M:N,A1697,Invoices!N:N)/COUNTIF(Invoices!M:N,A1697),0),IF(COUNTIF(Invoices!O:P,A1697)&lt;&gt;0,IF(COUNTIF(Invoices!O:P,A1697)&lt;&gt;0,SUMIF(Invoices!O:P,A1697,Invoices!P:P)/COUNTIF(Invoices!O:P,A1697),0),IF(COUNTIF(Invoices!Q:R,A1697)&lt;&gt;0,IF(COUNTIF(Invoices!Q:R,A1697)&lt;&gt;0,SUMIF(Invoices!Q:R,A1697,Invoices!R:R)/COUNTIF(Invoices!Q:R,A1697),0),IF(COUNTIF(Invoices!S:T,A1697)&lt;&gt;0,IF(COUNTIF(Invoices!S:T,A1697)&lt;&gt;0,SUMIF(Invoices!S:T,A1697,Invoices!T:T)/COUNTIF(Invoices!S:T,A1697),0),IF(COUNTIF(Invoices!U:V,A1697)&lt;&gt;0,IF(COUNTIF(Invoices!U:V,A1697)&lt;&gt;0,SUMIF(Invoices!U:V,A1697,Invoices!V:V)/COUNTIF(Invoices!U:V,A1697),0),IF(COUNTIF(Invoices!W:X,A1697)&lt;&gt;0,IF(COUNTIF(Invoices!W:X,A1697)&lt;&gt;0,SUMIF(Invoices!W:X,A1697,Invoices!X:X)/COUNTIF(Invoices!W:X,A1697),0),IF(COUNTIF(Invoices!Y:Z,A1697)&lt;&gt;0,IF(COUNTIF(Invoices!Y:Z,A1697)&lt;&gt;0,SUMIF(Invoices!Y:Z,A1697,Invoices!Z:Z)/COUNTIF(Invoices!Y:Z,A1697),0),IF(COUNTIF(Invoices!AA:AB,A1697)&lt;&gt;0,IF(COUNTIF(Invoices!AA:AB,A1697)&lt;&gt;0,SUMIF(Invoices!AA:AB,A1697,Invoices!AB:AB)/COUNTIF(Invoices!AA:AB,A1697),0),IF(COUNTIF(Invoices!AC:AD,A1697)&lt;&gt;0,IF(COUNTIF(Invoices!AC:AD,A1697)&lt;&gt;0,SUMIF(Invoices!AC:AD,A1697,Invoices!AD:AD)/COUNTIF(Invoices!AC:AD,A1697),0),IF(COUNTIF(Invoices!AE:AF,A1697)&lt;&gt;0,IF(COUNTIF(Invoices!AE:AF,A1697)&lt;&gt;0,SUMIF(Invoices!AE:AF,A1697,Invoices!AF:AF)/COUNTIF(Invoices!AE:AF,A1697),0),IF(COUNTIF(Invoices!AG:AH,A1697)&lt;&gt;0,IF(COUNTIF(Invoices!AG:AH,A1697)&lt;&gt;0,SUMIF(Invoices!AG:AH,A1697,Invoices!AH:AH)/COUNTIF(Invoices!AG:AH,A1697),0),IF(COUNTIF(Invoices!AI:AJ,A1697)&lt;&gt;0,IF(COUNTIF(Invoices!AI:AJ,A1697)&lt;&gt;0,SUMIF(Invoices!AI:AJ,A1697,Invoices!AJ:AJ)/COUNTIF(Invoices!AI:AJ,A1697),0),IF(COUNTIF(Invoices!AK:AL,A1697)&lt;&gt;0,IF(COUNTIF(Invoices!AK:AL,A1697)&lt;&gt;0,SUMIF(Invoices!AK:AL,A1697,Invoices!AL:AL)/COUNTIF(Invoices!AK:AL,A1697),0),IF(COUNTIF(Invoices!AM:AN,A1697)&lt;&gt;0,IF(COUNTIF(Invoices!AM:AN,A1697)&lt;&gt;0,SUMIF(Invoices!AM:AN,A1697,Invoices!AN:AN)/COUNTIF(Invoices!AM:AN,A1697),0),"Not Available")))))))))))))))</f>
        <v>0.99</v>
      </c>
    </row>
    <row r="1698" spans="1:5" ht="13" x14ac:dyDescent="0.15">
      <c r="A1698" s="6" t="s">
        <v>3022</v>
      </c>
      <c r="B1698" s="6" t="s">
        <v>3023</v>
      </c>
      <c r="C1698" s="6" t="s">
        <v>1633</v>
      </c>
      <c r="D1698" s="6" t="s">
        <v>1634</v>
      </c>
      <c r="E1698" t="str">
        <f>IF(COUNTIF(Invoices!K:L,A1698)&lt;&gt;0,IF(COUNTIF(Invoices!K:L,A1698)&lt;&gt;0,SUMIF(Invoices!K:L,A1698,Invoices!L:L)/COUNTIF(Invoices!K:L,A1698),0),IF(COUNTIF(Invoices!M:N,A1698)&lt;&gt;0,IF(COUNTIF(Invoices!M:N,A1698)&lt;&gt;0,SUMIF(Invoices!M:N,A1698,Invoices!N:N)/COUNTIF(Invoices!M:N,A1698),0),IF(COUNTIF(Invoices!O:P,A1698)&lt;&gt;0,IF(COUNTIF(Invoices!O:P,A1698)&lt;&gt;0,SUMIF(Invoices!O:P,A1698,Invoices!P:P)/COUNTIF(Invoices!O:P,A1698),0),IF(COUNTIF(Invoices!Q:R,A1698)&lt;&gt;0,IF(COUNTIF(Invoices!Q:R,A1698)&lt;&gt;0,SUMIF(Invoices!Q:R,A1698,Invoices!R:R)/COUNTIF(Invoices!Q:R,A1698),0),IF(COUNTIF(Invoices!S:T,A1698)&lt;&gt;0,IF(COUNTIF(Invoices!S:T,A1698)&lt;&gt;0,SUMIF(Invoices!S:T,A1698,Invoices!T:T)/COUNTIF(Invoices!S:T,A1698),0),IF(COUNTIF(Invoices!U:V,A1698)&lt;&gt;0,IF(COUNTIF(Invoices!U:V,A1698)&lt;&gt;0,SUMIF(Invoices!U:V,A1698,Invoices!V:V)/COUNTIF(Invoices!U:V,A1698),0),IF(COUNTIF(Invoices!W:X,A1698)&lt;&gt;0,IF(COUNTIF(Invoices!W:X,A1698)&lt;&gt;0,SUMIF(Invoices!W:X,A1698,Invoices!X:X)/COUNTIF(Invoices!W:X,A1698),0),IF(COUNTIF(Invoices!Y:Z,A1698)&lt;&gt;0,IF(COUNTIF(Invoices!Y:Z,A1698)&lt;&gt;0,SUMIF(Invoices!Y:Z,A1698,Invoices!Z:Z)/COUNTIF(Invoices!Y:Z,A1698),0),IF(COUNTIF(Invoices!AA:AB,A1698)&lt;&gt;0,IF(COUNTIF(Invoices!AA:AB,A1698)&lt;&gt;0,SUMIF(Invoices!AA:AB,A1698,Invoices!AB:AB)/COUNTIF(Invoices!AA:AB,A1698),0),IF(COUNTIF(Invoices!AC:AD,A1698)&lt;&gt;0,IF(COUNTIF(Invoices!AC:AD,A1698)&lt;&gt;0,SUMIF(Invoices!AC:AD,A1698,Invoices!AD:AD)/COUNTIF(Invoices!AC:AD,A1698),0),IF(COUNTIF(Invoices!AE:AF,A1698)&lt;&gt;0,IF(COUNTIF(Invoices!AE:AF,A1698)&lt;&gt;0,SUMIF(Invoices!AE:AF,A1698,Invoices!AF:AF)/COUNTIF(Invoices!AE:AF,A1698),0),IF(COUNTIF(Invoices!AG:AH,A1698)&lt;&gt;0,IF(COUNTIF(Invoices!AG:AH,A1698)&lt;&gt;0,SUMIF(Invoices!AG:AH,A1698,Invoices!AH:AH)/COUNTIF(Invoices!AG:AH,A1698),0),IF(COUNTIF(Invoices!AI:AJ,A1698)&lt;&gt;0,IF(COUNTIF(Invoices!AI:AJ,A1698)&lt;&gt;0,SUMIF(Invoices!AI:AJ,A1698,Invoices!AJ:AJ)/COUNTIF(Invoices!AI:AJ,A1698),0),IF(COUNTIF(Invoices!AK:AL,A1698)&lt;&gt;0,IF(COUNTIF(Invoices!AK:AL,A1698)&lt;&gt;0,SUMIF(Invoices!AK:AL,A1698,Invoices!AL:AL)/COUNTIF(Invoices!AK:AL,A1698),0),IF(COUNTIF(Invoices!AM:AN,A1698)&lt;&gt;0,IF(COUNTIF(Invoices!AM:AN,A1698)&lt;&gt;0,SUMIF(Invoices!AM:AN,A1698,Invoices!AN:AN)/COUNTIF(Invoices!AM:AN,A1698),0),"Not Available")))))))))))))))</f>
        <v>Not Available</v>
      </c>
    </row>
    <row r="1699" spans="1:5" ht="13" x14ac:dyDescent="0.15">
      <c r="A1699" s="6" t="s">
        <v>3024</v>
      </c>
      <c r="B1699" s="6" t="s">
        <v>3025</v>
      </c>
      <c r="C1699" s="6" t="s">
        <v>1772</v>
      </c>
      <c r="D1699" s="6" t="s">
        <v>1773</v>
      </c>
      <c r="E1699" t="str">
        <f>IF(COUNTIF(Invoices!K:L,A1699)&lt;&gt;0,IF(COUNTIF(Invoices!K:L,A1699)&lt;&gt;0,SUMIF(Invoices!K:L,A1699,Invoices!L:L)/COUNTIF(Invoices!K:L,A1699),0),IF(COUNTIF(Invoices!M:N,A1699)&lt;&gt;0,IF(COUNTIF(Invoices!M:N,A1699)&lt;&gt;0,SUMIF(Invoices!M:N,A1699,Invoices!N:N)/COUNTIF(Invoices!M:N,A1699),0),IF(COUNTIF(Invoices!O:P,A1699)&lt;&gt;0,IF(COUNTIF(Invoices!O:P,A1699)&lt;&gt;0,SUMIF(Invoices!O:P,A1699,Invoices!P:P)/COUNTIF(Invoices!O:P,A1699),0),IF(COUNTIF(Invoices!Q:R,A1699)&lt;&gt;0,IF(COUNTIF(Invoices!Q:R,A1699)&lt;&gt;0,SUMIF(Invoices!Q:R,A1699,Invoices!R:R)/COUNTIF(Invoices!Q:R,A1699),0),IF(COUNTIF(Invoices!S:T,A1699)&lt;&gt;0,IF(COUNTIF(Invoices!S:T,A1699)&lt;&gt;0,SUMIF(Invoices!S:T,A1699,Invoices!T:T)/COUNTIF(Invoices!S:T,A1699),0),IF(COUNTIF(Invoices!U:V,A1699)&lt;&gt;0,IF(COUNTIF(Invoices!U:V,A1699)&lt;&gt;0,SUMIF(Invoices!U:V,A1699,Invoices!V:V)/COUNTIF(Invoices!U:V,A1699),0),IF(COUNTIF(Invoices!W:X,A1699)&lt;&gt;0,IF(COUNTIF(Invoices!W:X,A1699)&lt;&gt;0,SUMIF(Invoices!W:X,A1699,Invoices!X:X)/COUNTIF(Invoices!W:X,A1699),0),IF(COUNTIF(Invoices!Y:Z,A1699)&lt;&gt;0,IF(COUNTIF(Invoices!Y:Z,A1699)&lt;&gt;0,SUMIF(Invoices!Y:Z,A1699,Invoices!Z:Z)/COUNTIF(Invoices!Y:Z,A1699),0),IF(COUNTIF(Invoices!AA:AB,A1699)&lt;&gt;0,IF(COUNTIF(Invoices!AA:AB,A1699)&lt;&gt;0,SUMIF(Invoices!AA:AB,A1699,Invoices!AB:AB)/COUNTIF(Invoices!AA:AB,A1699),0),IF(COUNTIF(Invoices!AC:AD,A1699)&lt;&gt;0,IF(COUNTIF(Invoices!AC:AD,A1699)&lt;&gt;0,SUMIF(Invoices!AC:AD,A1699,Invoices!AD:AD)/COUNTIF(Invoices!AC:AD,A1699),0),IF(COUNTIF(Invoices!AE:AF,A1699)&lt;&gt;0,IF(COUNTIF(Invoices!AE:AF,A1699)&lt;&gt;0,SUMIF(Invoices!AE:AF,A1699,Invoices!AF:AF)/COUNTIF(Invoices!AE:AF,A1699),0),IF(COUNTIF(Invoices!AG:AH,A1699)&lt;&gt;0,IF(COUNTIF(Invoices!AG:AH,A1699)&lt;&gt;0,SUMIF(Invoices!AG:AH,A1699,Invoices!AH:AH)/COUNTIF(Invoices!AG:AH,A1699),0),IF(COUNTIF(Invoices!AI:AJ,A1699)&lt;&gt;0,IF(COUNTIF(Invoices!AI:AJ,A1699)&lt;&gt;0,SUMIF(Invoices!AI:AJ,A1699,Invoices!AJ:AJ)/COUNTIF(Invoices!AI:AJ,A1699),0),IF(COUNTIF(Invoices!AK:AL,A1699)&lt;&gt;0,IF(COUNTIF(Invoices!AK:AL,A1699)&lt;&gt;0,SUMIF(Invoices!AK:AL,A1699,Invoices!AL:AL)/COUNTIF(Invoices!AK:AL,A1699),0),IF(COUNTIF(Invoices!AM:AN,A1699)&lt;&gt;0,IF(COUNTIF(Invoices!AM:AN,A1699)&lt;&gt;0,SUMIF(Invoices!AM:AN,A1699,Invoices!AN:AN)/COUNTIF(Invoices!AM:AN,A1699),0),"Not Available")))))))))))))))</f>
        <v>Not Available</v>
      </c>
    </row>
    <row r="1700" spans="1:5" ht="13" x14ac:dyDescent="0.15">
      <c r="A1700" s="6" t="s">
        <v>3026</v>
      </c>
      <c r="B1700" s="6" t="s">
        <v>549</v>
      </c>
      <c r="C1700" s="6" t="s">
        <v>550</v>
      </c>
      <c r="D1700" s="6" t="s">
        <v>551</v>
      </c>
      <c r="E1700" t="str">
        <f>IF(COUNTIF(Invoices!K:L,A1700)&lt;&gt;0,IF(COUNTIF(Invoices!K:L,A1700)&lt;&gt;0,SUMIF(Invoices!K:L,A1700,Invoices!L:L)/COUNTIF(Invoices!K:L,A1700),0),IF(COUNTIF(Invoices!M:N,A1700)&lt;&gt;0,IF(COUNTIF(Invoices!M:N,A1700)&lt;&gt;0,SUMIF(Invoices!M:N,A1700,Invoices!N:N)/COUNTIF(Invoices!M:N,A1700),0),IF(COUNTIF(Invoices!O:P,A1700)&lt;&gt;0,IF(COUNTIF(Invoices!O:P,A1700)&lt;&gt;0,SUMIF(Invoices!O:P,A1700,Invoices!P:P)/COUNTIF(Invoices!O:P,A1700),0),IF(COUNTIF(Invoices!Q:R,A1700)&lt;&gt;0,IF(COUNTIF(Invoices!Q:R,A1700)&lt;&gt;0,SUMIF(Invoices!Q:R,A1700,Invoices!R:R)/COUNTIF(Invoices!Q:R,A1700),0),IF(COUNTIF(Invoices!S:T,A1700)&lt;&gt;0,IF(COUNTIF(Invoices!S:T,A1700)&lt;&gt;0,SUMIF(Invoices!S:T,A1700,Invoices!T:T)/COUNTIF(Invoices!S:T,A1700),0),IF(COUNTIF(Invoices!U:V,A1700)&lt;&gt;0,IF(COUNTIF(Invoices!U:V,A1700)&lt;&gt;0,SUMIF(Invoices!U:V,A1700,Invoices!V:V)/COUNTIF(Invoices!U:V,A1700),0),IF(COUNTIF(Invoices!W:X,A1700)&lt;&gt;0,IF(COUNTIF(Invoices!W:X,A1700)&lt;&gt;0,SUMIF(Invoices!W:X,A1700,Invoices!X:X)/COUNTIF(Invoices!W:X,A1700),0),IF(COUNTIF(Invoices!Y:Z,A1700)&lt;&gt;0,IF(COUNTIF(Invoices!Y:Z,A1700)&lt;&gt;0,SUMIF(Invoices!Y:Z,A1700,Invoices!Z:Z)/COUNTIF(Invoices!Y:Z,A1700),0),IF(COUNTIF(Invoices!AA:AB,A1700)&lt;&gt;0,IF(COUNTIF(Invoices!AA:AB,A1700)&lt;&gt;0,SUMIF(Invoices!AA:AB,A1700,Invoices!AB:AB)/COUNTIF(Invoices!AA:AB,A1700),0),IF(COUNTIF(Invoices!AC:AD,A1700)&lt;&gt;0,IF(COUNTIF(Invoices!AC:AD,A1700)&lt;&gt;0,SUMIF(Invoices!AC:AD,A1700,Invoices!AD:AD)/COUNTIF(Invoices!AC:AD,A1700),0),IF(COUNTIF(Invoices!AE:AF,A1700)&lt;&gt;0,IF(COUNTIF(Invoices!AE:AF,A1700)&lt;&gt;0,SUMIF(Invoices!AE:AF,A1700,Invoices!AF:AF)/COUNTIF(Invoices!AE:AF,A1700),0),IF(COUNTIF(Invoices!AG:AH,A1700)&lt;&gt;0,IF(COUNTIF(Invoices!AG:AH,A1700)&lt;&gt;0,SUMIF(Invoices!AG:AH,A1700,Invoices!AH:AH)/COUNTIF(Invoices!AG:AH,A1700),0),IF(COUNTIF(Invoices!AI:AJ,A1700)&lt;&gt;0,IF(COUNTIF(Invoices!AI:AJ,A1700)&lt;&gt;0,SUMIF(Invoices!AI:AJ,A1700,Invoices!AJ:AJ)/COUNTIF(Invoices!AI:AJ,A1700),0),IF(COUNTIF(Invoices!AK:AL,A1700)&lt;&gt;0,IF(COUNTIF(Invoices!AK:AL,A1700)&lt;&gt;0,SUMIF(Invoices!AK:AL,A1700,Invoices!AL:AL)/COUNTIF(Invoices!AK:AL,A1700),0),IF(COUNTIF(Invoices!AM:AN,A1700)&lt;&gt;0,IF(COUNTIF(Invoices!AM:AN,A1700)&lt;&gt;0,SUMIF(Invoices!AM:AN,A1700,Invoices!AN:AN)/COUNTIF(Invoices!AM:AN,A1700),0),"Not Available")))))))))))))))</f>
        <v>Not Available</v>
      </c>
    </row>
    <row r="1701" spans="1:5" ht="13" x14ac:dyDescent="0.15">
      <c r="A1701" s="6" t="s">
        <v>3027</v>
      </c>
      <c r="B1701" s="6" t="s">
        <v>3028</v>
      </c>
      <c r="C1701" s="6" t="s">
        <v>536</v>
      </c>
      <c r="D1701" s="6" t="s">
        <v>535</v>
      </c>
      <c r="E1701">
        <f ca="1">IF(COUNTIF(Invoices!K:L,A1701)&lt;&gt;0,IF(COUNTIF(Invoices!K:L,A1701)&lt;&gt;0,SUMIF(Invoices!K:L,A1701,Invoices!L:L)/COUNTIF(Invoices!K:L,A1701),0),IF(COUNTIF(Invoices!M:N,A1701)&lt;&gt;0,IF(COUNTIF(Invoices!M:N,A1701)&lt;&gt;0,SUMIF(Invoices!M:N,A1701,Invoices!N:N)/COUNTIF(Invoices!M:N,A1701),0),IF(COUNTIF(Invoices!O:P,A1701)&lt;&gt;0,IF(COUNTIF(Invoices!O:P,A1701)&lt;&gt;0,SUMIF(Invoices!O:P,A1701,Invoices!P:P)/COUNTIF(Invoices!O:P,A1701),0),IF(COUNTIF(Invoices!Q:R,A1701)&lt;&gt;0,IF(COUNTIF(Invoices!Q:R,A1701)&lt;&gt;0,SUMIF(Invoices!Q:R,A1701,Invoices!R:R)/COUNTIF(Invoices!Q:R,A1701),0),IF(COUNTIF(Invoices!S:T,A1701)&lt;&gt;0,IF(COUNTIF(Invoices!S:T,A1701)&lt;&gt;0,SUMIF(Invoices!S:T,A1701,Invoices!T:T)/COUNTIF(Invoices!S:T,A1701),0),IF(COUNTIF(Invoices!U:V,A1701)&lt;&gt;0,IF(COUNTIF(Invoices!U:V,A1701)&lt;&gt;0,SUMIF(Invoices!U:V,A1701,Invoices!V:V)/COUNTIF(Invoices!U:V,A1701),0),IF(COUNTIF(Invoices!W:X,A1701)&lt;&gt;0,IF(COUNTIF(Invoices!W:X,A1701)&lt;&gt;0,SUMIF(Invoices!W:X,A1701,Invoices!X:X)/COUNTIF(Invoices!W:X,A1701),0),IF(COUNTIF(Invoices!Y:Z,A1701)&lt;&gt;0,IF(COUNTIF(Invoices!Y:Z,A1701)&lt;&gt;0,SUMIF(Invoices!Y:Z,A1701,Invoices!Z:Z)/COUNTIF(Invoices!Y:Z,A1701),0),IF(COUNTIF(Invoices!AA:AB,A1701)&lt;&gt;0,IF(COUNTIF(Invoices!AA:AB,A1701)&lt;&gt;0,SUMIF(Invoices!AA:AB,A1701,Invoices!AB:AB)/COUNTIF(Invoices!AA:AB,A1701),0),IF(COUNTIF(Invoices!AC:AD,A1701)&lt;&gt;0,IF(COUNTIF(Invoices!AC:AD,A1701)&lt;&gt;0,SUMIF(Invoices!AC:AD,A1701,Invoices!AD:AD)/COUNTIF(Invoices!AC:AD,A1701),0),IF(COUNTIF(Invoices!AE:AF,A1701)&lt;&gt;0,IF(COUNTIF(Invoices!AE:AF,A1701)&lt;&gt;0,SUMIF(Invoices!AE:AF,A1701,Invoices!AF:AF)/COUNTIF(Invoices!AE:AF,A1701),0),IF(COUNTIF(Invoices!AG:AH,A1701)&lt;&gt;0,IF(COUNTIF(Invoices!AG:AH,A1701)&lt;&gt;0,SUMIF(Invoices!AG:AH,A1701,Invoices!AH:AH)/COUNTIF(Invoices!AG:AH,A1701),0),IF(COUNTIF(Invoices!AI:AJ,A1701)&lt;&gt;0,IF(COUNTIF(Invoices!AI:AJ,A1701)&lt;&gt;0,SUMIF(Invoices!AI:AJ,A1701,Invoices!AJ:AJ)/COUNTIF(Invoices!AI:AJ,A1701),0),IF(COUNTIF(Invoices!AK:AL,A1701)&lt;&gt;0,IF(COUNTIF(Invoices!AK:AL,A1701)&lt;&gt;0,SUMIF(Invoices!AK:AL,A1701,Invoices!AL:AL)/COUNTIF(Invoices!AK:AL,A1701),0),IF(COUNTIF(Invoices!AM:AN,A1701)&lt;&gt;0,IF(COUNTIF(Invoices!AM:AN,A1701)&lt;&gt;0,SUMIF(Invoices!AM:AN,A1701,Invoices!AN:AN)/COUNTIF(Invoices!AM:AN,A1701),0),"Not Available")))))))))))))))</f>
        <v>0.99</v>
      </c>
    </row>
    <row r="1702" spans="1:5" ht="13" x14ac:dyDescent="0.15">
      <c r="A1702" s="6" t="s">
        <v>3029</v>
      </c>
      <c r="B1702" s="6" t="s">
        <v>663</v>
      </c>
      <c r="C1702" s="6" t="s">
        <v>664</v>
      </c>
      <c r="D1702" s="6" t="s">
        <v>663</v>
      </c>
      <c r="E1702" t="str">
        <f>IF(COUNTIF(Invoices!K:L,A1702)&lt;&gt;0,IF(COUNTIF(Invoices!K:L,A1702)&lt;&gt;0,SUMIF(Invoices!K:L,A1702,Invoices!L:L)/COUNTIF(Invoices!K:L,A1702),0),IF(COUNTIF(Invoices!M:N,A1702)&lt;&gt;0,IF(COUNTIF(Invoices!M:N,A1702)&lt;&gt;0,SUMIF(Invoices!M:N,A1702,Invoices!N:N)/COUNTIF(Invoices!M:N,A1702),0),IF(COUNTIF(Invoices!O:P,A1702)&lt;&gt;0,IF(COUNTIF(Invoices!O:P,A1702)&lt;&gt;0,SUMIF(Invoices!O:P,A1702,Invoices!P:P)/COUNTIF(Invoices!O:P,A1702),0),IF(COUNTIF(Invoices!Q:R,A1702)&lt;&gt;0,IF(COUNTIF(Invoices!Q:R,A1702)&lt;&gt;0,SUMIF(Invoices!Q:R,A1702,Invoices!R:R)/COUNTIF(Invoices!Q:R,A1702),0),IF(COUNTIF(Invoices!S:T,A1702)&lt;&gt;0,IF(COUNTIF(Invoices!S:T,A1702)&lt;&gt;0,SUMIF(Invoices!S:T,A1702,Invoices!T:T)/COUNTIF(Invoices!S:T,A1702),0),IF(COUNTIF(Invoices!U:V,A1702)&lt;&gt;0,IF(COUNTIF(Invoices!U:V,A1702)&lt;&gt;0,SUMIF(Invoices!U:V,A1702,Invoices!V:V)/COUNTIF(Invoices!U:V,A1702),0),IF(COUNTIF(Invoices!W:X,A1702)&lt;&gt;0,IF(COUNTIF(Invoices!W:X,A1702)&lt;&gt;0,SUMIF(Invoices!W:X,A1702,Invoices!X:X)/COUNTIF(Invoices!W:X,A1702),0),IF(COUNTIF(Invoices!Y:Z,A1702)&lt;&gt;0,IF(COUNTIF(Invoices!Y:Z,A1702)&lt;&gt;0,SUMIF(Invoices!Y:Z,A1702,Invoices!Z:Z)/COUNTIF(Invoices!Y:Z,A1702),0),IF(COUNTIF(Invoices!AA:AB,A1702)&lt;&gt;0,IF(COUNTIF(Invoices!AA:AB,A1702)&lt;&gt;0,SUMIF(Invoices!AA:AB,A1702,Invoices!AB:AB)/COUNTIF(Invoices!AA:AB,A1702),0),IF(COUNTIF(Invoices!AC:AD,A1702)&lt;&gt;0,IF(COUNTIF(Invoices!AC:AD,A1702)&lt;&gt;0,SUMIF(Invoices!AC:AD,A1702,Invoices!AD:AD)/COUNTIF(Invoices!AC:AD,A1702),0),IF(COUNTIF(Invoices!AE:AF,A1702)&lt;&gt;0,IF(COUNTIF(Invoices!AE:AF,A1702)&lt;&gt;0,SUMIF(Invoices!AE:AF,A1702,Invoices!AF:AF)/COUNTIF(Invoices!AE:AF,A1702),0),IF(COUNTIF(Invoices!AG:AH,A1702)&lt;&gt;0,IF(COUNTIF(Invoices!AG:AH,A1702)&lt;&gt;0,SUMIF(Invoices!AG:AH,A1702,Invoices!AH:AH)/COUNTIF(Invoices!AG:AH,A1702),0),IF(COUNTIF(Invoices!AI:AJ,A1702)&lt;&gt;0,IF(COUNTIF(Invoices!AI:AJ,A1702)&lt;&gt;0,SUMIF(Invoices!AI:AJ,A1702,Invoices!AJ:AJ)/COUNTIF(Invoices!AI:AJ,A1702),0),IF(COUNTIF(Invoices!AK:AL,A1702)&lt;&gt;0,IF(COUNTIF(Invoices!AK:AL,A1702)&lt;&gt;0,SUMIF(Invoices!AK:AL,A1702,Invoices!AL:AL)/COUNTIF(Invoices!AK:AL,A1702),0),IF(COUNTIF(Invoices!AM:AN,A1702)&lt;&gt;0,IF(COUNTIF(Invoices!AM:AN,A1702)&lt;&gt;0,SUMIF(Invoices!AM:AN,A1702,Invoices!AN:AN)/COUNTIF(Invoices!AM:AN,A1702),0),"Not Available")))))))))))))))</f>
        <v>Not Available</v>
      </c>
    </row>
    <row r="1703" spans="1:5" ht="13" x14ac:dyDescent="0.15">
      <c r="A1703" s="6" t="s">
        <v>3030</v>
      </c>
      <c r="C1703" s="6" t="s">
        <v>2030</v>
      </c>
      <c r="D1703" s="6" t="s">
        <v>959</v>
      </c>
      <c r="E1703">
        <f ca="1">IF(COUNTIF(Invoices!K:L,A1703)&lt;&gt;0,IF(COUNTIF(Invoices!K:L,A1703)&lt;&gt;0,SUMIF(Invoices!K:L,A1703,Invoices!L:L)/COUNTIF(Invoices!K:L,A1703),0),IF(COUNTIF(Invoices!M:N,A1703)&lt;&gt;0,IF(COUNTIF(Invoices!M:N,A1703)&lt;&gt;0,SUMIF(Invoices!M:N,A1703,Invoices!N:N)/COUNTIF(Invoices!M:N,A1703),0),IF(COUNTIF(Invoices!O:P,A1703)&lt;&gt;0,IF(COUNTIF(Invoices!O:P,A1703)&lt;&gt;0,SUMIF(Invoices!O:P,A1703,Invoices!P:P)/COUNTIF(Invoices!O:P,A1703),0),IF(COUNTIF(Invoices!Q:R,A1703)&lt;&gt;0,IF(COUNTIF(Invoices!Q:R,A1703)&lt;&gt;0,SUMIF(Invoices!Q:R,A1703,Invoices!R:R)/COUNTIF(Invoices!Q:R,A1703),0),IF(COUNTIF(Invoices!S:T,A1703)&lt;&gt;0,IF(COUNTIF(Invoices!S:T,A1703)&lt;&gt;0,SUMIF(Invoices!S:T,A1703,Invoices!T:T)/COUNTIF(Invoices!S:T,A1703),0),IF(COUNTIF(Invoices!U:V,A1703)&lt;&gt;0,IF(COUNTIF(Invoices!U:V,A1703)&lt;&gt;0,SUMIF(Invoices!U:V,A1703,Invoices!V:V)/COUNTIF(Invoices!U:V,A1703),0),IF(COUNTIF(Invoices!W:X,A1703)&lt;&gt;0,IF(COUNTIF(Invoices!W:X,A1703)&lt;&gt;0,SUMIF(Invoices!W:X,A1703,Invoices!X:X)/COUNTIF(Invoices!W:X,A1703),0),IF(COUNTIF(Invoices!Y:Z,A1703)&lt;&gt;0,IF(COUNTIF(Invoices!Y:Z,A1703)&lt;&gt;0,SUMIF(Invoices!Y:Z,A1703,Invoices!Z:Z)/COUNTIF(Invoices!Y:Z,A1703),0),IF(COUNTIF(Invoices!AA:AB,A1703)&lt;&gt;0,IF(COUNTIF(Invoices!AA:AB,A1703)&lt;&gt;0,SUMIF(Invoices!AA:AB,A1703,Invoices!AB:AB)/COUNTIF(Invoices!AA:AB,A1703),0),IF(COUNTIF(Invoices!AC:AD,A1703)&lt;&gt;0,IF(COUNTIF(Invoices!AC:AD,A1703)&lt;&gt;0,SUMIF(Invoices!AC:AD,A1703,Invoices!AD:AD)/COUNTIF(Invoices!AC:AD,A1703),0),IF(COUNTIF(Invoices!AE:AF,A1703)&lt;&gt;0,IF(COUNTIF(Invoices!AE:AF,A1703)&lt;&gt;0,SUMIF(Invoices!AE:AF,A1703,Invoices!AF:AF)/COUNTIF(Invoices!AE:AF,A1703),0),IF(COUNTIF(Invoices!AG:AH,A1703)&lt;&gt;0,IF(COUNTIF(Invoices!AG:AH,A1703)&lt;&gt;0,SUMIF(Invoices!AG:AH,A1703,Invoices!AH:AH)/COUNTIF(Invoices!AG:AH,A1703),0),IF(COUNTIF(Invoices!AI:AJ,A1703)&lt;&gt;0,IF(COUNTIF(Invoices!AI:AJ,A1703)&lt;&gt;0,SUMIF(Invoices!AI:AJ,A1703,Invoices!AJ:AJ)/COUNTIF(Invoices!AI:AJ,A1703),0),IF(COUNTIF(Invoices!AK:AL,A1703)&lt;&gt;0,IF(COUNTIF(Invoices!AK:AL,A1703)&lt;&gt;0,SUMIF(Invoices!AK:AL,A1703,Invoices!AL:AL)/COUNTIF(Invoices!AK:AL,A1703),0),IF(COUNTIF(Invoices!AM:AN,A1703)&lt;&gt;0,IF(COUNTIF(Invoices!AM:AN,A1703)&lt;&gt;0,SUMIF(Invoices!AM:AN,A1703,Invoices!AN:AN)/COUNTIF(Invoices!AM:AN,A1703),0),"Not Available")))))))))))))))</f>
        <v>0.99</v>
      </c>
    </row>
    <row r="1704" spans="1:5" ht="13" x14ac:dyDescent="0.15">
      <c r="A1704" s="6" t="s">
        <v>3031</v>
      </c>
      <c r="B1704" s="6" t="s">
        <v>3032</v>
      </c>
      <c r="C1704" s="6" t="s">
        <v>897</v>
      </c>
      <c r="D1704" s="6" t="s">
        <v>562</v>
      </c>
      <c r="E1704">
        <f ca="1">IF(COUNTIF(Invoices!K:L,A1704)&lt;&gt;0,IF(COUNTIF(Invoices!K:L,A1704)&lt;&gt;0,SUMIF(Invoices!K:L,A1704,Invoices!L:L)/COUNTIF(Invoices!K:L,A1704),0),IF(COUNTIF(Invoices!M:N,A1704)&lt;&gt;0,IF(COUNTIF(Invoices!M:N,A1704)&lt;&gt;0,SUMIF(Invoices!M:N,A1704,Invoices!N:N)/COUNTIF(Invoices!M:N,A1704),0),IF(COUNTIF(Invoices!O:P,A1704)&lt;&gt;0,IF(COUNTIF(Invoices!O:P,A1704)&lt;&gt;0,SUMIF(Invoices!O:P,A1704,Invoices!P:P)/COUNTIF(Invoices!O:P,A1704),0),IF(COUNTIF(Invoices!Q:R,A1704)&lt;&gt;0,IF(COUNTIF(Invoices!Q:R,A1704)&lt;&gt;0,SUMIF(Invoices!Q:R,A1704,Invoices!R:R)/COUNTIF(Invoices!Q:R,A1704),0),IF(COUNTIF(Invoices!S:T,A1704)&lt;&gt;0,IF(COUNTIF(Invoices!S:T,A1704)&lt;&gt;0,SUMIF(Invoices!S:T,A1704,Invoices!T:T)/COUNTIF(Invoices!S:T,A1704),0),IF(COUNTIF(Invoices!U:V,A1704)&lt;&gt;0,IF(COUNTIF(Invoices!U:V,A1704)&lt;&gt;0,SUMIF(Invoices!U:V,A1704,Invoices!V:V)/COUNTIF(Invoices!U:V,A1704),0),IF(COUNTIF(Invoices!W:X,A1704)&lt;&gt;0,IF(COUNTIF(Invoices!W:X,A1704)&lt;&gt;0,SUMIF(Invoices!W:X,A1704,Invoices!X:X)/COUNTIF(Invoices!W:X,A1704),0),IF(COUNTIF(Invoices!Y:Z,A1704)&lt;&gt;0,IF(COUNTIF(Invoices!Y:Z,A1704)&lt;&gt;0,SUMIF(Invoices!Y:Z,A1704,Invoices!Z:Z)/COUNTIF(Invoices!Y:Z,A1704),0),IF(COUNTIF(Invoices!AA:AB,A1704)&lt;&gt;0,IF(COUNTIF(Invoices!AA:AB,A1704)&lt;&gt;0,SUMIF(Invoices!AA:AB,A1704,Invoices!AB:AB)/COUNTIF(Invoices!AA:AB,A1704),0),IF(COUNTIF(Invoices!AC:AD,A1704)&lt;&gt;0,IF(COUNTIF(Invoices!AC:AD,A1704)&lt;&gt;0,SUMIF(Invoices!AC:AD,A1704,Invoices!AD:AD)/COUNTIF(Invoices!AC:AD,A1704),0),IF(COUNTIF(Invoices!AE:AF,A1704)&lt;&gt;0,IF(COUNTIF(Invoices!AE:AF,A1704)&lt;&gt;0,SUMIF(Invoices!AE:AF,A1704,Invoices!AF:AF)/COUNTIF(Invoices!AE:AF,A1704),0),IF(COUNTIF(Invoices!AG:AH,A1704)&lt;&gt;0,IF(COUNTIF(Invoices!AG:AH,A1704)&lt;&gt;0,SUMIF(Invoices!AG:AH,A1704,Invoices!AH:AH)/COUNTIF(Invoices!AG:AH,A1704),0),IF(COUNTIF(Invoices!AI:AJ,A1704)&lt;&gt;0,IF(COUNTIF(Invoices!AI:AJ,A1704)&lt;&gt;0,SUMIF(Invoices!AI:AJ,A1704,Invoices!AJ:AJ)/COUNTIF(Invoices!AI:AJ,A1704),0),IF(COUNTIF(Invoices!AK:AL,A1704)&lt;&gt;0,IF(COUNTIF(Invoices!AK:AL,A1704)&lt;&gt;0,SUMIF(Invoices!AK:AL,A1704,Invoices!AL:AL)/COUNTIF(Invoices!AK:AL,A1704),0),IF(COUNTIF(Invoices!AM:AN,A1704)&lt;&gt;0,IF(COUNTIF(Invoices!AM:AN,A1704)&lt;&gt;0,SUMIF(Invoices!AM:AN,A1704,Invoices!AN:AN)/COUNTIF(Invoices!AM:AN,A1704),0),"Not Available")))))))))))))))</f>
        <v>0.99</v>
      </c>
    </row>
    <row r="1705" spans="1:5" ht="13" x14ac:dyDescent="0.15">
      <c r="A1705" s="6" t="s">
        <v>3033</v>
      </c>
      <c r="B1705" s="6" t="s">
        <v>2593</v>
      </c>
      <c r="C1705" s="6" t="s">
        <v>1337</v>
      </c>
      <c r="D1705" s="6" t="s">
        <v>1338</v>
      </c>
      <c r="E1705" t="str">
        <f>IF(COUNTIF(Invoices!K:L,A1705)&lt;&gt;0,IF(COUNTIF(Invoices!K:L,A1705)&lt;&gt;0,SUMIF(Invoices!K:L,A1705,Invoices!L:L)/COUNTIF(Invoices!K:L,A1705),0),IF(COUNTIF(Invoices!M:N,A1705)&lt;&gt;0,IF(COUNTIF(Invoices!M:N,A1705)&lt;&gt;0,SUMIF(Invoices!M:N,A1705,Invoices!N:N)/COUNTIF(Invoices!M:N,A1705),0),IF(COUNTIF(Invoices!O:P,A1705)&lt;&gt;0,IF(COUNTIF(Invoices!O:P,A1705)&lt;&gt;0,SUMIF(Invoices!O:P,A1705,Invoices!P:P)/COUNTIF(Invoices!O:P,A1705),0),IF(COUNTIF(Invoices!Q:R,A1705)&lt;&gt;0,IF(COUNTIF(Invoices!Q:R,A1705)&lt;&gt;0,SUMIF(Invoices!Q:R,A1705,Invoices!R:R)/COUNTIF(Invoices!Q:R,A1705),0),IF(COUNTIF(Invoices!S:T,A1705)&lt;&gt;0,IF(COUNTIF(Invoices!S:T,A1705)&lt;&gt;0,SUMIF(Invoices!S:T,A1705,Invoices!T:T)/COUNTIF(Invoices!S:T,A1705),0),IF(COUNTIF(Invoices!U:V,A1705)&lt;&gt;0,IF(COUNTIF(Invoices!U:V,A1705)&lt;&gt;0,SUMIF(Invoices!U:V,A1705,Invoices!V:V)/COUNTIF(Invoices!U:V,A1705),0),IF(COUNTIF(Invoices!W:X,A1705)&lt;&gt;0,IF(COUNTIF(Invoices!W:X,A1705)&lt;&gt;0,SUMIF(Invoices!W:X,A1705,Invoices!X:X)/COUNTIF(Invoices!W:X,A1705),0),IF(COUNTIF(Invoices!Y:Z,A1705)&lt;&gt;0,IF(COUNTIF(Invoices!Y:Z,A1705)&lt;&gt;0,SUMIF(Invoices!Y:Z,A1705,Invoices!Z:Z)/COUNTIF(Invoices!Y:Z,A1705),0),IF(COUNTIF(Invoices!AA:AB,A1705)&lt;&gt;0,IF(COUNTIF(Invoices!AA:AB,A1705)&lt;&gt;0,SUMIF(Invoices!AA:AB,A1705,Invoices!AB:AB)/COUNTIF(Invoices!AA:AB,A1705),0),IF(COUNTIF(Invoices!AC:AD,A1705)&lt;&gt;0,IF(COUNTIF(Invoices!AC:AD,A1705)&lt;&gt;0,SUMIF(Invoices!AC:AD,A1705,Invoices!AD:AD)/COUNTIF(Invoices!AC:AD,A1705),0),IF(COUNTIF(Invoices!AE:AF,A1705)&lt;&gt;0,IF(COUNTIF(Invoices!AE:AF,A1705)&lt;&gt;0,SUMIF(Invoices!AE:AF,A1705,Invoices!AF:AF)/COUNTIF(Invoices!AE:AF,A1705),0),IF(COUNTIF(Invoices!AG:AH,A1705)&lt;&gt;0,IF(COUNTIF(Invoices!AG:AH,A1705)&lt;&gt;0,SUMIF(Invoices!AG:AH,A1705,Invoices!AH:AH)/COUNTIF(Invoices!AG:AH,A1705),0),IF(COUNTIF(Invoices!AI:AJ,A1705)&lt;&gt;0,IF(COUNTIF(Invoices!AI:AJ,A1705)&lt;&gt;0,SUMIF(Invoices!AI:AJ,A1705,Invoices!AJ:AJ)/COUNTIF(Invoices!AI:AJ,A1705),0),IF(COUNTIF(Invoices!AK:AL,A1705)&lt;&gt;0,IF(COUNTIF(Invoices!AK:AL,A1705)&lt;&gt;0,SUMIF(Invoices!AK:AL,A1705,Invoices!AL:AL)/COUNTIF(Invoices!AK:AL,A1705),0),IF(COUNTIF(Invoices!AM:AN,A1705)&lt;&gt;0,IF(COUNTIF(Invoices!AM:AN,A1705)&lt;&gt;0,SUMIF(Invoices!AM:AN,A1705,Invoices!AN:AN)/COUNTIF(Invoices!AM:AN,A1705),0),"Not Available")))))))))))))))</f>
        <v>Not Available</v>
      </c>
    </row>
    <row r="1706" spans="1:5" ht="13" x14ac:dyDescent="0.15">
      <c r="A1706" s="6" t="s">
        <v>3034</v>
      </c>
      <c r="B1706" s="6" t="s">
        <v>3035</v>
      </c>
      <c r="C1706" s="6" t="s">
        <v>1087</v>
      </c>
      <c r="D1706" s="6" t="s">
        <v>522</v>
      </c>
      <c r="E1706" t="str">
        <f>IF(COUNTIF(Invoices!K:L,A1706)&lt;&gt;0,IF(COUNTIF(Invoices!K:L,A1706)&lt;&gt;0,SUMIF(Invoices!K:L,A1706,Invoices!L:L)/COUNTIF(Invoices!K:L,A1706),0),IF(COUNTIF(Invoices!M:N,A1706)&lt;&gt;0,IF(COUNTIF(Invoices!M:N,A1706)&lt;&gt;0,SUMIF(Invoices!M:N,A1706,Invoices!N:N)/COUNTIF(Invoices!M:N,A1706),0),IF(COUNTIF(Invoices!O:P,A1706)&lt;&gt;0,IF(COUNTIF(Invoices!O:P,A1706)&lt;&gt;0,SUMIF(Invoices!O:P,A1706,Invoices!P:P)/COUNTIF(Invoices!O:P,A1706),0),IF(COUNTIF(Invoices!Q:R,A1706)&lt;&gt;0,IF(COUNTIF(Invoices!Q:R,A1706)&lt;&gt;0,SUMIF(Invoices!Q:R,A1706,Invoices!R:R)/COUNTIF(Invoices!Q:R,A1706),0),IF(COUNTIF(Invoices!S:T,A1706)&lt;&gt;0,IF(COUNTIF(Invoices!S:T,A1706)&lt;&gt;0,SUMIF(Invoices!S:T,A1706,Invoices!T:T)/COUNTIF(Invoices!S:T,A1706),0),IF(COUNTIF(Invoices!U:V,A1706)&lt;&gt;0,IF(COUNTIF(Invoices!U:V,A1706)&lt;&gt;0,SUMIF(Invoices!U:V,A1706,Invoices!V:V)/COUNTIF(Invoices!U:V,A1706),0),IF(COUNTIF(Invoices!W:X,A1706)&lt;&gt;0,IF(COUNTIF(Invoices!W:X,A1706)&lt;&gt;0,SUMIF(Invoices!W:X,A1706,Invoices!X:X)/COUNTIF(Invoices!W:X,A1706),0),IF(COUNTIF(Invoices!Y:Z,A1706)&lt;&gt;0,IF(COUNTIF(Invoices!Y:Z,A1706)&lt;&gt;0,SUMIF(Invoices!Y:Z,A1706,Invoices!Z:Z)/COUNTIF(Invoices!Y:Z,A1706),0),IF(COUNTIF(Invoices!AA:AB,A1706)&lt;&gt;0,IF(COUNTIF(Invoices!AA:AB,A1706)&lt;&gt;0,SUMIF(Invoices!AA:AB,A1706,Invoices!AB:AB)/COUNTIF(Invoices!AA:AB,A1706),0),IF(COUNTIF(Invoices!AC:AD,A1706)&lt;&gt;0,IF(COUNTIF(Invoices!AC:AD,A1706)&lt;&gt;0,SUMIF(Invoices!AC:AD,A1706,Invoices!AD:AD)/COUNTIF(Invoices!AC:AD,A1706),0),IF(COUNTIF(Invoices!AE:AF,A1706)&lt;&gt;0,IF(COUNTIF(Invoices!AE:AF,A1706)&lt;&gt;0,SUMIF(Invoices!AE:AF,A1706,Invoices!AF:AF)/COUNTIF(Invoices!AE:AF,A1706),0),IF(COUNTIF(Invoices!AG:AH,A1706)&lt;&gt;0,IF(COUNTIF(Invoices!AG:AH,A1706)&lt;&gt;0,SUMIF(Invoices!AG:AH,A1706,Invoices!AH:AH)/COUNTIF(Invoices!AG:AH,A1706),0),IF(COUNTIF(Invoices!AI:AJ,A1706)&lt;&gt;0,IF(COUNTIF(Invoices!AI:AJ,A1706)&lt;&gt;0,SUMIF(Invoices!AI:AJ,A1706,Invoices!AJ:AJ)/COUNTIF(Invoices!AI:AJ,A1706),0),IF(COUNTIF(Invoices!AK:AL,A1706)&lt;&gt;0,IF(COUNTIF(Invoices!AK:AL,A1706)&lt;&gt;0,SUMIF(Invoices!AK:AL,A1706,Invoices!AL:AL)/COUNTIF(Invoices!AK:AL,A1706),0),IF(COUNTIF(Invoices!AM:AN,A1706)&lt;&gt;0,IF(COUNTIF(Invoices!AM:AN,A1706)&lt;&gt;0,SUMIF(Invoices!AM:AN,A1706,Invoices!AN:AN)/COUNTIF(Invoices!AM:AN,A1706),0),"Not Available")))))))))))))))</f>
        <v>Not Available</v>
      </c>
    </row>
    <row r="1707" spans="1:5" ht="13" x14ac:dyDescent="0.15">
      <c r="A1707" s="6" t="s">
        <v>3036</v>
      </c>
      <c r="B1707" s="6" t="s">
        <v>3037</v>
      </c>
      <c r="C1707" s="6" t="s">
        <v>1150</v>
      </c>
      <c r="D1707" s="6" t="s">
        <v>1151</v>
      </c>
      <c r="E1707" t="str">
        <f>IF(COUNTIF(Invoices!K:L,A1707)&lt;&gt;0,IF(COUNTIF(Invoices!K:L,A1707)&lt;&gt;0,SUMIF(Invoices!K:L,A1707,Invoices!L:L)/COUNTIF(Invoices!K:L,A1707),0),IF(COUNTIF(Invoices!M:N,A1707)&lt;&gt;0,IF(COUNTIF(Invoices!M:N,A1707)&lt;&gt;0,SUMIF(Invoices!M:N,A1707,Invoices!N:N)/COUNTIF(Invoices!M:N,A1707),0),IF(COUNTIF(Invoices!O:P,A1707)&lt;&gt;0,IF(COUNTIF(Invoices!O:P,A1707)&lt;&gt;0,SUMIF(Invoices!O:P,A1707,Invoices!P:P)/COUNTIF(Invoices!O:P,A1707),0),IF(COUNTIF(Invoices!Q:R,A1707)&lt;&gt;0,IF(COUNTIF(Invoices!Q:R,A1707)&lt;&gt;0,SUMIF(Invoices!Q:R,A1707,Invoices!R:R)/COUNTIF(Invoices!Q:R,A1707),0),IF(COUNTIF(Invoices!S:T,A1707)&lt;&gt;0,IF(COUNTIF(Invoices!S:T,A1707)&lt;&gt;0,SUMIF(Invoices!S:T,A1707,Invoices!T:T)/COUNTIF(Invoices!S:T,A1707),0),IF(COUNTIF(Invoices!U:V,A1707)&lt;&gt;0,IF(COUNTIF(Invoices!U:V,A1707)&lt;&gt;0,SUMIF(Invoices!U:V,A1707,Invoices!V:V)/COUNTIF(Invoices!U:V,A1707),0),IF(COUNTIF(Invoices!W:X,A1707)&lt;&gt;0,IF(COUNTIF(Invoices!W:X,A1707)&lt;&gt;0,SUMIF(Invoices!W:X,A1707,Invoices!X:X)/COUNTIF(Invoices!W:X,A1707),0),IF(COUNTIF(Invoices!Y:Z,A1707)&lt;&gt;0,IF(COUNTIF(Invoices!Y:Z,A1707)&lt;&gt;0,SUMIF(Invoices!Y:Z,A1707,Invoices!Z:Z)/COUNTIF(Invoices!Y:Z,A1707),0),IF(COUNTIF(Invoices!AA:AB,A1707)&lt;&gt;0,IF(COUNTIF(Invoices!AA:AB,A1707)&lt;&gt;0,SUMIF(Invoices!AA:AB,A1707,Invoices!AB:AB)/COUNTIF(Invoices!AA:AB,A1707),0),IF(COUNTIF(Invoices!AC:AD,A1707)&lt;&gt;0,IF(COUNTIF(Invoices!AC:AD,A1707)&lt;&gt;0,SUMIF(Invoices!AC:AD,A1707,Invoices!AD:AD)/COUNTIF(Invoices!AC:AD,A1707),0),IF(COUNTIF(Invoices!AE:AF,A1707)&lt;&gt;0,IF(COUNTIF(Invoices!AE:AF,A1707)&lt;&gt;0,SUMIF(Invoices!AE:AF,A1707,Invoices!AF:AF)/COUNTIF(Invoices!AE:AF,A1707),0),IF(COUNTIF(Invoices!AG:AH,A1707)&lt;&gt;0,IF(COUNTIF(Invoices!AG:AH,A1707)&lt;&gt;0,SUMIF(Invoices!AG:AH,A1707,Invoices!AH:AH)/COUNTIF(Invoices!AG:AH,A1707),0),IF(COUNTIF(Invoices!AI:AJ,A1707)&lt;&gt;0,IF(COUNTIF(Invoices!AI:AJ,A1707)&lt;&gt;0,SUMIF(Invoices!AI:AJ,A1707,Invoices!AJ:AJ)/COUNTIF(Invoices!AI:AJ,A1707),0),IF(COUNTIF(Invoices!AK:AL,A1707)&lt;&gt;0,IF(COUNTIF(Invoices!AK:AL,A1707)&lt;&gt;0,SUMIF(Invoices!AK:AL,A1707,Invoices!AL:AL)/COUNTIF(Invoices!AK:AL,A1707),0),IF(COUNTIF(Invoices!AM:AN,A1707)&lt;&gt;0,IF(COUNTIF(Invoices!AM:AN,A1707)&lt;&gt;0,SUMIF(Invoices!AM:AN,A1707,Invoices!AN:AN)/COUNTIF(Invoices!AM:AN,A1707),0),"Not Available")))))))))))))))</f>
        <v>Not Available</v>
      </c>
    </row>
    <row r="1708" spans="1:5" ht="13" x14ac:dyDescent="0.15">
      <c r="A1708" s="6" t="s">
        <v>3038</v>
      </c>
      <c r="B1708" s="6" t="s">
        <v>1279</v>
      </c>
      <c r="C1708" s="6" t="s">
        <v>1280</v>
      </c>
      <c r="D1708" s="6" t="s">
        <v>1281</v>
      </c>
      <c r="E1708" t="str">
        <f>IF(COUNTIF(Invoices!K:L,A1708)&lt;&gt;0,IF(COUNTIF(Invoices!K:L,A1708)&lt;&gt;0,SUMIF(Invoices!K:L,A1708,Invoices!L:L)/COUNTIF(Invoices!K:L,A1708),0),IF(COUNTIF(Invoices!M:N,A1708)&lt;&gt;0,IF(COUNTIF(Invoices!M:N,A1708)&lt;&gt;0,SUMIF(Invoices!M:N,A1708,Invoices!N:N)/COUNTIF(Invoices!M:N,A1708),0),IF(COUNTIF(Invoices!O:P,A1708)&lt;&gt;0,IF(COUNTIF(Invoices!O:P,A1708)&lt;&gt;0,SUMIF(Invoices!O:P,A1708,Invoices!P:P)/COUNTIF(Invoices!O:P,A1708),0),IF(COUNTIF(Invoices!Q:R,A1708)&lt;&gt;0,IF(COUNTIF(Invoices!Q:R,A1708)&lt;&gt;0,SUMIF(Invoices!Q:R,A1708,Invoices!R:R)/COUNTIF(Invoices!Q:R,A1708),0),IF(COUNTIF(Invoices!S:T,A1708)&lt;&gt;0,IF(COUNTIF(Invoices!S:T,A1708)&lt;&gt;0,SUMIF(Invoices!S:T,A1708,Invoices!T:T)/COUNTIF(Invoices!S:T,A1708),0),IF(COUNTIF(Invoices!U:V,A1708)&lt;&gt;0,IF(COUNTIF(Invoices!U:V,A1708)&lt;&gt;0,SUMIF(Invoices!U:V,A1708,Invoices!V:V)/COUNTIF(Invoices!U:V,A1708),0),IF(COUNTIF(Invoices!W:X,A1708)&lt;&gt;0,IF(COUNTIF(Invoices!W:X,A1708)&lt;&gt;0,SUMIF(Invoices!W:X,A1708,Invoices!X:X)/COUNTIF(Invoices!W:X,A1708),0),IF(COUNTIF(Invoices!Y:Z,A1708)&lt;&gt;0,IF(COUNTIF(Invoices!Y:Z,A1708)&lt;&gt;0,SUMIF(Invoices!Y:Z,A1708,Invoices!Z:Z)/COUNTIF(Invoices!Y:Z,A1708),0),IF(COUNTIF(Invoices!AA:AB,A1708)&lt;&gt;0,IF(COUNTIF(Invoices!AA:AB,A1708)&lt;&gt;0,SUMIF(Invoices!AA:AB,A1708,Invoices!AB:AB)/COUNTIF(Invoices!AA:AB,A1708),0),IF(COUNTIF(Invoices!AC:AD,A1708)&lt;&gt;0,IF(COUNTIF(Invoices!AC:AD,A1708)&lt;&gt;0,SUMIF(Invoices!AC:AD,A1708,Invoices!AD:AD)/COUNTIF(Invoices!AC:AD,A1708),0),IF(COUNTIF(Invoices!AE:AF,A1708)&lt;&gt;0,IF(COUNTIF(Invoices!AE:AF,A1708)&lt;&gt;0,SUMIF(Invoices!AE:AF,A1708,Invoices!AF:AF)/COUNTIF(Invoices!AE:AF,A1708),0),IF(COUNTIF(Invoices!AG:AH,A1708)&lt;&gt;0,IF(COUNTIF(Invoices!AG:AH,A1708)&lt;&gt;0,SUMIF(Invoices!AG:AH,A1708,Invoices!AH:AH)/COUNTIF(Invoices!AG:AH,A1708),0),IF(COUNTIF(Invoices!AI:AJ,A1708)&lt;&gt;0,IF(COUNTIF(Invoices!AI:AJ,A1708)&lt;&gt;0,SUMIF(Invoices!AI:AJ,A1708,Invoices!AJ:AJ)/COUNTIF(Invoices!AI:AJ,A1708),0),IF(COUNTIF(Invoices!AK:AL,A1708)&lt;&gt;0,IF(COUNTIF(Invoices!AK:AL,A1708)&lt;&gt;0,SUMIF(Invoices!AK:AL,A1708,Invoices!AL:AL)/COUNTIF(Invoices!AK:AL,A1708),0),IF(COUNTIF(Invoices!AM:AN,A1708)&lt;&gt;0,IF(COUNTIF(Invoices!AM:AN,A1708)&lt;&gt;0,SUMIF(Invoices!AM:AN,A1708,Invoices!AN:AN)/COUNTIF(Invoices!AM:AN,A1708),0),"Not Available")))))))))))))))</f>
        <v>Not Available</v>
      </c>
    </row>
    <row r="1709" spans="1:5" ht="13" x14ac:dyDescent="0.15">
      <c r="A1709" s="6" t="s">
        <v>3039</v>
      </c>
      <c r="B1709" s="6" t="s">
        <v>3040</v>
      </c>
      <c r="C1709" s="6" t="s">
        <v>792</v>
      </c>
      <c r="D1709" s="6" t="s">
        <v>793</v>
      </c>
      <c r="E1709" t="str">
        <f>IF(COUNTIF(Invoices!K:L,A1709)&lt;&gt;0,IF(COUNTIF(Invoices!K:L,A1709)&lt;&gt;0,SUMIF(Invoices!K:L,A1709,Invoices!L:L)/COUNTIF(Invoices!K:L,A1709),0),IF(COUNTIF(Invoices!M:N,A1709)&lt;&gt;0,IF(COUNTIF(Invoices!M:N,A1709)&lt;&gt;0,SUMIF(Invoices!M:N,A1709,Invoices!N:N)/COUNTIF(Invoices!M:N,A1709),0),IF(COUNTIF(Invoices!O:P,A1709)&lt;&gt;0,IF(COUNTIF(Invoices!O:P,A1709)&lt;&gt;0,SUMIF(Invoices!O:P,A1709,Invoices!P:P)/COUNTIF(Invoices!O:P,A1709),0),IF(COUNTIF(Invoices!Q:R,A1709)&lt;&gt;0,IF(COUNTIF(Invoices!Q:R,A1709)&lt;&gt;0,SUMIF(Invoices!Q:R,A1709,Invoices!R:R)/COUNTIF(Invoices!Q:R,A1709),0),IF(COUNTIF(Invoices!S:T,A1709)&lt;&gt;0,IF(COUNTIF(Invoices!S:T,A1709)&lt;&gt;0,SUMIF(Invoices!S:T,A1709,Invoices!T:T)/COUNTIF(Invoices!S:T,A1709),0),IF(COUNTIF(Invoices!U:V,A1709)&lt;&gt;0,IF(COUNTIF(Invoices!U:V,A1709)&lt;&gt;0,SUMIF(Invoices!U:V,A1709,Invoices!V:V)/COUNTIF(Invoices!U:V,A1709),0),IF(COUNTIF(Invoices!W:X,A1709)&lt;&gt;0,IF(COUNTIF(Invoices!W:X,A1709)&lt;&gt;0,SUMIF(Invoices!W:X,A1709,Invoices!X:X)/COUNTIF(Invoices!W:X,A1709),0),IF(COUNTIF(Invoices!Y:Z,A1709)&lt;&gt;0,IF(COUNTIF(Invoices!Y:Z,A1709)&lt;&gt;0,SUMIF(Invoices!Y:Z,A1709,Invoices!Z:Z)/COUNTIF(Invoices!Y:Z,A1709),0),IF(COUNTIF(Invoices!AA:AB,A1709)&lt;&gt;0,IF(COUNTIF(Invoices!AA:AB,A1709)&lt;&gt;0,SUMIF(Invoices!AA:AB,A1709,Invoices!AB:AB)/COUNTIF(Invoices!AA:AB,A1709),0),IF(COUNTIF(Invoices!AC:AD,A1709)&lt;&gt;0,IF(COUNTIF(Invoices!AC:AD,A1709)&lt;&gt;0,SUMIF(Invoices!AC:AD,A1709,Invoices!AD:AD)/COUNTIF(Invoices!AC:AD,A1709),0),IF(COUNTIF(Invoices!AE:AF,A1709)&lt;&gt;0,IF(COUNTIF(Invoices!AE:AF,A1709)&lt;&gt;0,SUMIF(Invoices!AE:AF,A1709,Invoices!AF:AF)/COUNTIF(Invoices!AE:AF,A1709),0),IF(COUNTIF(Invoices!AG:AH,A1709)&lt;&gt;0,IF(COUNTIF(Invoices!AG:AH,A1709)&lt;&gt;0,SUMIF(Invoices!AG:AH,A1709,Invoices!AH:AH)/COUNTIF(Invoices!AG:AH,A1709),0),IF(COUNTIF(Invoices!AI:AJ,A1709)&lt;&gt;0,IF(COUNTIF(Invoices!AI:AJ,A1709)&lt;&gt;0,SUMIF(Invoices!AI:AJ,A1709,Invoices!AJ:AJ)/COUNTIF(Invoices!AI:AJ,A1709),0),IF(COUNTIF(Invoices!AK:AL,A1709)&lt;&gt;0,IF(COUNTIF(Invoices!AK:AL,A1709)&lt;&gt;0,SUMIF(Invoices!AK:AL,A1709,Invoices!AL:AL)/COUNTIF(Invoices!AK:AL,A1709),0),IF(COUNTIF(Invoices!AM:AN,A1709)&lt;&gt;0,IF(COUNTIF(Invoices!AM:AN,A1709)&lt;&gt;0,SUMIF(Invoices!AM:AN,A1709,Invoices!AN:AN)/COUNTIF(Invoices!AM:AN,A1709),0),"Not Available")))))))))))))))</f>
        <v>Not Available</v>
      </c>
    </row>
    <row r="1710" spans="1:5" ht="13" x14ac:dyDescent="0.15">
      <c r="A1710" s="6" t="s">
        <v>3041</v>
      </c>
      <c r="C1710" s="6" t="s">
        <v>1241</v>
      </c>
      <c r="D1710" s="6" t="s">
        <v>1242</v>
      </c>
      <c r="E1710">
        <f ca="1">IF(COUNTIF(Invoices!K:L,A1710)&lt;&gt;0,IF(COUNTIF(Invoices!K:L,A1710)&lt;&gt;0,SUMIF(Invoices!K:L,A1710,Invoices!L:L)/COUNTIF(Invoices!K:L,A1710),0),IF(COUNTIF(Invoices!M:N,A1710)&lt;&gt;0,IF(COUNTIF(Invoices!M:N,A1710)&lt;&gt;0,SUMIF(Invoices!M:N,A1710,Invoices!N:N)/COUNTIF(Invoices!M:N,A1710),0),IF(COUNTIF(Invoices!O:P,A1710)&lt;&gt;0,IF(COUNTIF(Invoices!O:P,A1710)&lt;&gt;0,SUMIF(Invoices!O:P,A1710,Invoices!P:P)/COUNTIF(Invoices!O:P,A1710),0),IF(COUNTIF(Invoices!Q:R,A1710)&lt;&gt;0,IF(COUNTIF(Invoices!Q:R,A1710)&lt;&gt;0,SUMIF(Invoices!Q:R,A1710,Invoices!R:R)/COUNTIF(Invoices!Q:R,A1710),0),IF(COUNTIF(Invoices!S:T,A1710)&lt;&gt;0,IF(COUNTIF(Invoices!S:T,A1710)&lt;&gt;0,SUMIF(Invoices!S:T,A1710,Invoices!T:T)/COUNTIF(Invoices!S:T,A1710),0),IF(COUNTIF(Invoices!U:V,A1710)&lt;&gt;0,IF(COUNTIF(Invoices!U:V,A1710)&lt;&gt;0,SUMIF(Invoices!U:V,A1710,Invoices!V:V)/COUNTIF(Invoices!U:V,A1710),0),IF(COUNTIF(Invoices!W:X,A1710)&lt;&gt;0,IF(COUNTIF(Invoices!W:X,A1710)&lt;&gt;0,SUMIF(Invoices!W:X,A1710,Invoices!X:X)/COUNTIF(Invoices!W:X,A1710),0),IF(COUNTIF(Invoices!Y:Z,A1710)&lt;&gt;0,IF(COUNTIF(Invoices!Y:Z,A1710)&lt;&gt;0,SUMIF(Invoices!Y:Z,A1710,Invoices!Z:Z)/COUNTIF(Invoices!Y:Z,A1710),0),IF(COUNTIF(Invoices!AA:AB,A1710)&lt;&gt;0,IF(COUNTIF(Invoices!AA:AB,A1710)&lt;&gt;0,SUMIF(Invoices!AA:AB,A1710,Invoices!AB:AB)/COUNTIF(Invoices!AA:AB,A1710),0),IF(COUNTIF(Invoices!AC:AD,A1710)&lt;&gt;0,IF(COUNTIF(Invoices!AC:AD,A1710)&lt;&gt;0,SUMIF(Invoices!AC:AD,A1710,Invoices!AD:AD)/COUNTIF(Invoices!AC:AD,A1710),0),IF(COUNTIF(Invoices!AE:AF,A1710)&lt;&gt;0,IF(COUNTIF(Invoices!AE:AF,A1710)&lt;&gt;0,SUMIF(Invoices!AE:AF,A1710,Invoices!AF:AF)/COUNTIF(Invoices!AE:AF,A1710),0),IF(COUNTIF(Invoices!AG:AH,A1710)&lt;&gt;0,IF(COUNTIF(Invoices!AG:AH,A1710)&lt;&gt;0,SUMIF(Invoices!AG:AH,A1710,Invoices!AH:AH)/COUNTIF(Invoices!AG:AH,A1710),0),IF(COUNTIF(Invoices!AI:AJ,A1710)&lt;&gt;0,IF(COUNTIF(Invoices!AI:AJ,A1710)&lt;&gt;0,SUMIF(Invoices!AI:AJ,A1710,Invoices!AJ:AJ)/COUNTIF(Invoices!AI:AJ,A1710),0),IF(COUNTIF(Invoices!AK:AL,A1710)&lt;&gt;0,IF(COUNTIF(Invoices!AK:AL,A1710)&lt;&gt;0,SUMIF(Invoices!AK:AL,A1710,Invoices!AL:AL)/COUNTIF(Invoices!AK:AL,A1710),0),IF(COUNTIF(Invoices!AM:AN,A1710)&lt;&gt;0,IF(COUNTIF(Invoices!AM:AN,A1710)&lt;&gt;0,SUMIF(Invoices!AM:AN,A1710,Invoices!AN:AN)/COUNTIF(Invoices!AM:AN,A1710),0),"Not Available")))))))))))))))</f>
        <v>0.99</v>
      </c>
    </row>
    <row r="1711" spans="1:5" ht="13" x14ac:dyDescent="0.15">
      <c r="A1711" s="6" t="s">
        <v>3042</v>
      </c>
      <c r="B1711" s="6" t="s">
        <v>912</v>
      </c>
      <c r="C1711" s="6" t="s">
        <v>913</v>
      </c>
      <c r="D1711" s="6" t="s">
        <v>912</v>
      </c>
      <c r="E1711">
        <f ca="1">IF(COUNTIF(Invoices!K:L,A1711)&lt;&gt;0,IF(COUNTIF(Invoices!K:L,A1711)&lt;&gt;0,SUMIF(Invoices!K:L,A1711,Invoices!L:L)/COUNTIF(Invoices!K:L,A1711),0),IF(COUNTIF(Invoices!M:N,A1711)&lt;&gt;0,IF(COUNTIF(Invoices!M:N,A1711)&lt;&gt;0,SUMIF(Invoices!M:N,A1711,Invoices!N:N)/COUNTIF(Invoices!M:N,A1711),0),IF(COUNTIF(Invoices!O:P,A1711)&lt;&gt;0,IF(COUNTIF(Invoices!O:P,A1711)&lt;&gt;0,SUMIF(Invoices!O:P,A1711,Invoices!P:P)/COUNTIF(Invoices!O:P,A1711),0),IF(COUNTIF(Invoices!Q:R,A1711)&lt;&gt;0,IF(COUNTIF(Invoices!Q:R,A1711)&lt;&gt;0,SUMIF(Invoices!Q:R,A1711,Invoices!R:R)/COUNTIF(Invoices!Q:R,A1711),0),IF(COUNTIF(Invoices!S:T,A1711)&lt;&gt;0,IF(COUNTIF(Invoices!S:T,A1711)&lt;&gt;0,SUMIF(Invoices!S:T,A1711,Invoices!T:T)/COUNTIF(Invoices!S:T,A1711),0),IF(COUNTIF(Invoices!U:V,A1711)&lt;&gt;0,IF(COUNTIF(Invoices!U:V,A1711)&lt;&gt;0,SUMIF(Invoices!U:V,A1711,Invoices!V:V)/COUNTIF(Invoices!U:V,A1711),0),IF(COUNTIF(Invoices!W:X,A1711)&lt;&gt;0,IF(COUNTIF(Invoices!W:X,A1711)&lt;&gt;0,SUMIF(Invoices!W:X,A1711,Invoices!X:X)/COUNTIF(Invoices!W:X,A1711),0),IF(COUNTIF(Invoices!Y:Z,A1711)&lt;&gt;0,IF(COUNTIF(Invoices!Y:Z,A1711)&lt;&gt;0,SUMIF(Invoices!Y:Z,A1711,Invoices!Z:Z)/COUNTIF(Invoices!Y:Z,A1711),0),IF(COUNTIF(Invoices!AA:AB,A1711)&lt;&gt;0,IF(COUNTIF(Invoices!AA:AB,A1711)&lt;&gt;0,SUMIF(Invoices!AA:AB,A1711,Invoices!AB:AB)/COUNTIF(Invoices!AA:AB,A1711),0),IF(COUNTIF(Invoices!AC:AD,A1711)&lt;&gt;0,IF(COUNTIF(Invoices!AC:AD,A1711)&lt;&gt;0,SUMIF(Invoices!AC:AD,A1711,Invoices!AD:AD)/COUNTIF(Invoices!AC:AD,A1711),0),IF(COUNTIF(Invoices!AE:AF,A1711)&lt;&gt;0,IF(COUNTIF(Invoices!AE:AF,A1711)&lt;&gt;0,SUMIF(Invoices!AE:AF,A1711,Invoices!AF:AF)/COUNTIF(Invoices!AE:AF,A1711),0),IF(COUNTIF(Invoices!AG:AH,A1711)&lt;&gt;0,IF(COUNTIF(Invoices!AG:AH,A1711)&lt;&gt;0,SUMIF(Invoices!AG:AH,A1711,Invoices!AH:AH)/COUNTIF(Invoices!AG:AH,A1711),0),IF(COUNTIF(Invoices!AI:AJ,A1711)&lt;&gt;0,IF(COUNTIF(Invoices!AI:AJ,A1711)&lt;&gt;0,SUMIF(Invoices!AI:AJ,A1711,Invoices!AJ:AJ)/COUNTIF(Invoices!AI:AJ,A1711),0),IF(COUNTIF(Invoices!AK:AL,A1711)&lt;&gt;0,IF(COUNTIF(Invoices!AK:AL,A1711)&lt;&gt;0,SUMIF(Invoices!AK:AL,A1711,Invoices!AL:AL)/COUNTIF(Invoices!AK:AL,A1711),0),IF(COUNTIF(Invoices!AM:AN,A1711)&lt;&gt;0,IF(COUNTIF(Invoices!AM:AN,A1711)&lt;&gt;0,SUMIF(Invoices!AM:AN,A1711,Invoices!AN:AN)/COUNTIF(Invoices!AM:AN,A1711),0),"Not Available")))))))))))))))</f>
        <v>0.99</v>
      </c>
    </row>
    <row r="1712" spans="1:5" ht="13" x14ac:dyDescent="0.15">
      <c r="A1712" s="6" t="s">
        <v>3042</v>
      </c>
      <c r="B1712" s="6" t="s">
        <v>1249</v>
      </c>
      <c r="C1712" s="6" t="s">
        <v>1250</v>
      </c>
      <c r="D1712" s="6" t="s">
        <v>1251</v>
      </c>
      <c r="E1712">
        <f ca="1">IF(COUNTIF(Invoices!K:L,A1712)&lt;&gt;0,IF(COUNTIF(Invoices!K:L,A1712)&lt;&gt;0,SUMIF(Invoices!K:L,A1712,Invoices!L:L)/COUNTIF(Invoices!K:L,A1712),0),IF(COUNTIF(Invoices!M:N,A1712)&lt;&gt;0,IF(COUNTIF(Invoices!M:N,A1712)&lt;&gt;0,SUMIF(Invoices!M:N,A1712,Invoices!N:N)/COUNTIF(Invoices!M:N,A1712),0),IF(COUNTIF(Invoices!O:P,A1712)&lt;&gt;0,IF(COUNTIF(Invoices!O:P,A1712)&lt;&gt;0,SUMIF(Invoices!O:P,A1712,Invoices!P:P)/COUNTIF(Invoices!O:P,A1712),0),IF(COUNTIF(Invoices!Q:R,A1712)&lt;&gt;0,IF(COUNTIF(Invoices!Q:R,A1712)&lt;&gt;0,SUMIF(Invoices!Q:R,A1712,Invoices!R:R)/COUNTIF(Invoices!Q:R,A1712),0),IF(COUNTIF(Invoices!S:T,A1712)&lt;&gt;0,IF(COUNTIF(Invoices!S:T,A1712)&lt;&gt;0,SUMIF(Invoices!S:T,A1712,Invoices!T:T)/COUNTIF(Invoices!S:T,A1712),0),IF(COUNTIF(Invoices!U:V,A1712)&lt;&gt;0,IF(COUNTIF(Invoices!U:V,A1712)&lt;&gt;0,SUMIF(Invoices!U:V,A1712,Invoices!V:V)/COUNTIF(Invoices!U:V,A1712),0),IF(COUNTIF(Invoices!W:X,A1712)&lt;&gt;0,IF(COUNTIF(Invoices!W:X,A1712)&lt;&gt;0,SUMIF(Invoices!W:X,A1712,Invoices!X:X)/COUNTIF(Invoices!W:X,A1712),0),IF(COUNTIF(Invoices!Y:Z,A1712)&lt;&gt;0,IF(COUNTIF(Invoices!Y:Z,A1712)&lt;&gt;0,SUMIF(Invoices!Y:Z,A1712,Invoices!Z:Z)/COUNTIF(Invoices!Y:Z,A1712),0),IF(COUNTIF(Invoices!AA:AB,A1712)&lt;&gt;0,IF(COUNTIF(Invoices!AA:AB,A1712)&lt;&gt;0,SUMIF(Invoices!AA:AB,A1712,Invoices!AB:AB)/COUNTIF(Invoices!AA:AB,A1712),0),IF(COUNTIF(Invoices!AC:AD,A1712)&lt;&gt;0,IF(COUNTIF(Invoices!AC:AD,A1712)&lt;&gt;0,SUMIF(Invoices!AC:AD,A1712,Invoices!AD:AD)/COUNTIF(Invoices!AC:AD,A1712),0),IF(COUNTIF(Invoices!AE:AF,A1712)&lt;&gt;0,IF(COUNTIF(Invoices!AE:AF,A1712)&lt;&gt;0,SUMIF(Invoices!AE:AF,A1712,Invoices!AF:AF)/COUNTIF(Invoices!AE:AF,A1712),0),IF(COUNTIF(Invoices!AG:AH,A1712)&lt;&gt;0,IF(COUNTIF(Invoices!AG:AH,A1712)&lt;&gt;0,SUMIF(Invoices!AG:AH,A1712,Invoices!AH:AH)/COUNTIF(Invoices!AG:AH,A1712),0),IF(COUNTIF(Invoices!AI:AJ,A1712)&lt;&gt;0,IF(COUNTIF(Invoices!AI:AJ,A1712)&lt;&gt;0,SUMIF(Invoices!AI:AJ,A1712,Invoices!AJ:AJ)/COUNTIF(Invoices!AI:AJ,A1712),0),IF(COUNTIF(Invoices!AK:AL,A1712)&lt;&gt;0,IF(COUNTIF(Invoices!AK:AL,A1712)&lt;&gt;0,SUMIF(Invoices!AK:AL,A1712,Invoices!AL:AL)/COUNTIF(Invoices!AK:AL,A1712),0),IF(COUNTIF(Invoices!AM:AN,A1712)&lt;&gt;0,IF(COUNTIF(Invoices!AM:AN,A1712)&lt;&gt;0,SUMIF(Invoices!AM:AN,A1712,Invoices!AN:AN)/COUNTIF(Invoices!AM:AN,A1712),0),"Not Available")))))))))))))))</f>
        <v>0.99</v>
      </c>
    </row>
    <row r="1713" spans="1:5" ht="13" x14ac:dyDescent="0.15">
      <c r="A1713" s="6" t="s">
        <v>3043</v>
      </c>
      <c r="B1713" s="6" t="s">
        <v>1208</v>
      </c>
      <c r="C1713" s="6" t="s">
        <v>1209</v>
      </c>
      <c r="D1713" s="6" t="s">
        <v>1210</v>
      </c>
      <c r="E1713" t="str">
        <f>IF(COUNTIF(Invoices!K:L,A1713)&lt;&gt;0,IF(COUNTIF(Invoices!K:L,A1713)&lt;&gt;0,SUMIF(Invoices!K:L,A1713,Invoices!L:L)/COUNTIF(Invoices!K:L,A1713),0),IF(COUNTIF(Invoices!M:N,A1713)&lt;&gt;0,IF(COUNTIF(Invoices!M:N,A1713)&lt;&gt;0,SUMIF(Invoices!M:N,A1713,Invoices!N:N)/COUNTIF(Invoices!M:N,A1713),0),IF(COUNTIF(Invoices!O:P,A1713)&lt;&gt;0,IF(COUNTIF(Invoices!O:P,A1713)&lt;&gt;0,SUMIF(Invoices!O:P,A1713,Invoices!P:P)/COUNTIF(Invoices!O:P,A1713),0),IF(COUNTIF(Invoices!Q:R,A1713)&lt;&gt;0,IF(COUNTIF(Invoices!Q:R,A1713)&lt;&gt;0,SUMIF(Invoices!Q:R,A1713,Invoices!R:R)/COUNTIF(Invoices!Q:R,A1713),0),IF(COUNTIF(Invoices!S:T,A1713)&lt;&gt;0,IF(COUNTIF(Invoices!S:T,A1713)&lt;&gt;0,SUMIF(Invoices!S:T,A1713,Invoices!T:T)/COUNTIF(Invoices!S:T,A1713),0),IF(COUNTIF(Invoices!U:V,A1713)&lt;&gt;0,IF(COUNTIF(Invoices!U:V,A1713)&lt;&gt;0,SUMIF(Invoices!U:V,A1713,Invoices!V:V)/COUNTIF(Invoices!U:V,A1713),0),IF(COUNTIF(Invoices!W:X,A1713)&lt;&gt;0,IF(COUNTIF(Invoices!W:X,A1713)&lt;&gt;0,SUMIF(Invoices!W:X,A1713,Invoices!X:X)/COUNTIF(Invoices!W:X,A1713),0),IF(COUNTIF(Invoices!Y:Z,A1713)&lt;&gt;0,IF(COUNTIF(Invoices!Y:Z,A1713)&lt;&gt;0,SUMIF(Invoices!Y:Z,A1713,Invoices!Z:Z)/COUNTIF(Invoices!Y:Z,A1713),0),IF(COUNTIF(Invoices!AA:AB,A1713)&lt;&gt;0,IF(COUNTIF(Invoices!AA:AB,A1713)&lt;&gt;0,SUMIF(Invoices!AA:AB,A1713,Invoices!AB:AB)/COUNTIF(Invoices!AA:AB,A1713),0),IF(COUNTIF(Invoices!AC:AD,A1713)&lt;&gt;0,IF(COUNTIF(Invoices!AC:AD,A1713)&lt;&gt;0,SUMIF(Invoices!AC:AD,A1713,Invoices!AD:AD)/COUNTIF(Invoices!AC:AD,A1713),0),IF(COUNTIF(Invoices!AE:AF,A1713)&lt;&gt;0,IF(COUNTIF(Invoices!AE:AF,A1713)&lt;&gt;0,SUMIF(Invoices!AE:AF,A1713,Invoices!AF:AF)/COUNTIF(Invoices!AE:AF,A1713),0),IF(COUNTIF(Invoices!AG:AH,A1713)&lt;&gt;0,IF(COUNTIF(Invoices!AG:AH,A1713)&lt;&gt;0,SUMIF(Invoices!AG:AH,A1713,Invoices!AH:AH)/COUNTIF(Invoices!AG:AH,A1713),0),IF(COUNTIF(Invoices!AI:AJ,A1713)&lt;&gt;0,IF(COUNTIF(Invoices!AI:AJ,A1713)&lt;&gt;0,SUMIF(Invoices!AI:AJ,A1713,Invoices!AJ:AJ)/COUNTIF(Invoices!AI:AJ,A1713),0),IF(COUNTIF(Invoices!AK:AL,A1713)&lt;&gt;0,IF(COUNTIF(Invoices!AK:AL,A1713)&lt;&gt;0,SUMIF(Invoices!AK:AL,A1713,Invoices!AL:AL)/COUNTIF(Invoices!AK:AL,A1713),0),IF(COUNTIF(Invoices!AM:AN,A1713)&lt;&gt;0,IF(COUNTIF(Invoices!AM:AN,A1713)&lt;&gt;0,SUMIF(Invoices!AM:AN,A1713,Invoices!AN:AN)/COUNTIF(Invoices!AM:AN,A1713),0),"Not Available")))))))))))))))</f>
        <v>Not Available</v>
      </c>
    </row>
    <row r="1714" spans="1:5" ht="13" x14ac:dyDescent="0.15">
      <c r="A1714" s="6" t="s">
        <v>3044</v>
      </c>
      <c r="B1714" s="6" t="s">
        <v>1097</v>
      </c>
      <c r="C1714" s="6" t="s">
        <v>1098</v>
      </c>
      <c r="D1714" s="6" t="s">
        <v>522</v>
      </c>
      <c r="E1714">
        <f ca="1">IF(COUNTIF(Invoices!K:L,A1714)&lt;&gt;0,IF(COUNTIF(Invoices!K:L,A1714)&lt;&gt;0,SUMIF(Invoices!K:L,A1714,Invoices!L:L)/COUNTIF(Invoices!K:L,A1714),0),IF(COUNTIF(Invoices!M:N,A1714)&lt;&gt;0,IF(COUNTIF(Invoices!M:N,A1714)&lt;&gt;0,SUMIF(Invoices!M:N,A1714,Invoices!N:N)/COUNTIF(Invoices!M:N,A1714),0),IF(COUNTIF(Invoices!O:P,A1714)&lt;&gt;0,IF(COUNTIF(Invoices!O:P,A1714)&lt;&gt;0,SUMIF(Invoices!O:P,A1714,Invoices!P:P)/COUNTIF(Invoices!O:P,A1714),0),IF(COUNTIF(Invoices!Q:R,A1714)&lt;&gt;0,IF(COUNTIF(Invoices!Q:R,A1714)&lt;&gt;0,SUMIF(Invoices!Q:R,A1714,Invoices!R:R)/COUNTIF(Invoices!Q:R,A1714),0),IF(COUNTIF(Invoices!S:T,A1714)&lt;&gt;0,IF(COUNTIF(Invoices!S:T,A1714)&lt;&gt;0,SUMIF(Invoices!S:T,A1714,Invoices!T:T)/COUNTIF(Invoices!S:T,A1714),0),IF(COUNTIF(Invoices!U:V,A1714)&lt;&gt;0,IF(COUNTIF(Invoices!U:V,A1714)&lt;&gt;0,SUMIF(Invoices!U:V,A1714,Invoices!V:V)/COUNTIF(Invoices!U:V,A1714),0),IF(COUNTIF(Invoices!W:X,A1714)&lt;&gt;0,IF(COUNTIF(Invoices!W:X,A1714)&lt;&gt;0,SUMIF(Invoices!W:X,A1714,Invoices!X:X)/COUNTIF(Invoices!W:X,A1714),0),IF(COUNTIF(Invoices!Y:Z,A1714)&lt;&gt;0,IF(COUNTIF(Invoices!Y:Z,A1714)&lt;&gt;0,SUMIF(Invoices!Y:Z,A1714,Invoices!Z:Z)/COUNTIF(Invoices!Y:Z,A1714),0),IF(COUNTIF(Invoices!AA:AB,A1714)&lt;&gt;0,IF(COUNTIF(Invoices!AA:AB,A1714)&lt;&gt;0,SUMIF(Invoices!AA:AB,A1714,Invoices!AB:AB)/COUNTIF(Invoices!AA:AB,A1714),0),IF(COUNTIF(Invoices!AC:AD,A1714)&lt;&gt;0,IF(COUNTIF(Invoices!AC:AD,A1714)&lt;&gt;0,SUMIF(Invoices!AC:AD,A1714,Invoices!AD:AD)/COUNTIF(Invoices!AC:AD,A1714),0),IF(COUNTIF(Invoices!AE:AF,A1714)&lt;&gt;0,IF(COUNTIF(Invoices!AE:AF,A1714)&lt;&gt;0,SUMIF(Invoices!AE:AF,A1714,Invoices!AF:AF)/COUNTIF(Invoices!AE:AF,A1714),0),IF(COUNTIF(Invoices!AG:AH,A1714)&lt;&gt;0,IF(COUNTIF(Invoices!AG:AH,A1714)&lt;&gt;0,SUMIF(Invoices!AG:AH,A1714,Invoices!AH:AH)/COUNTIF(Invoices!AG:AH,A1714),0),IF(COUNTIF(Invoices!AI:AJ,A1714)&lt;&gt;0,IF(COUNTIF(Invoices!AI:AJ,A1714)&lt;&gt;0,SUMIF(Invoices!AI:AJ,A1714,Invoices!AJ:AJ)/COUNTIF(Invoices!AI:AJ,A1714),0),IF(COUNTIF(Invoices!AK:AL,A1714)&lt;&gt;0,IF(COUNTIF(Invoices!AK:AL,A1714)&lt;&gt;0,SUMIF(Invoices!AK:AL,A1714,Invoices!AL:AL)/COUNTIF(Invoices!AK:AL,A1714),0),IF(COUNTIF(Invoices!AM:AN,A1714)&lt;&gt;0,IF(COUNTIF(Invoices!AM:AN,A1714)&lt;&gt;0,SUMIF(Invoices!AM:AN,A1714,Invoices!AN:AN)/COUNTIF(Invoices!AM:AN,A1714),0),"Not Available")))))))))))))))</f>
        <v>0.99</v>
      </c>
    </row>
    <row r="1715" spans="1:5" ht="13" x14ac:dyDescent="0.15">
      <c r="A1715" s="6" t="s">
        <v>3045</v>
      </c>
      <c r="B1715" s="6" t="s">
        <v>3046</v>
      </c>
      <c r="C1715" s="6" t="s">
        <v>1497</v>
      </c>
      <c r="D1715" s="6" t="s">
        <v>1498</v>
      </c>
      <c r="E1715" t="str">
        <f>IF(COUNTIF(Invoices!K:L,A1715)&lt;&gt;0,IF(COUNTIF(Invoices!K:L,A1715)&lt;&gt;0,SUMIF(Invoices!K:L,A1715,Invoices!L:L)/COUNTIF(Invoices!K:L,A1715),0),IF(COUNTIF(Invoices!M:N,A1715)&lt;&gt;0,IF(COUNTIF(Invoices!M:N,A1715)&lt;&gt;0,SUMIF(Invoices!M:N,A1715,Invoices!N:N)/COUNTIF(Invoices!M:N,A1715),0),IF(COUNTIF(Invoices!O:P,A1715)&lt;&gt;0,IF(COUNTIF(Invoices!O:P,A1715)&lt;&gt;0,SUMIF(Invoices!O:P,A1715,Invoices!P:P)/COUNTIF(Invoices!O:P,A1715),0),IF(COUNTIF(Invoices!Q:R,A1715)&lt;&gt;0,IF(COUNTIF(Invoices!Q:R,A1715)&lt;&gt;0,SUMIF(Invoices!Q:R,A1715,Invoices!R:R)/COUNTIF(Invoices!Q:R,A1715),0),IF(COUNTIF(Invoices!S:T,A1715)&lt;&gt;0,IF(COUNTIF(Invoices!S:T,A1715)&lt;&gt;0,SUMIF(Invoices!S:T,A1715,Invoices!T:T)/COUNTIF(Invoices!S:T,A1715),0),IF(COUNTIF(Invoices!U:V,A1715)&lt;&gt;0,IF(COUNTIF(Invoices!U:V,A1715)&lt;&gt;0,SUMIF(Invoices!U:V,A1715,Invoices!V:V)/COUNTIF(Invoices!U:V,A1715),0),IF(COUNTIF(Invoices!W:X,A1715)&lt;&gt;0,IF(COUNTIF(Invoices!W:X,A1715)&lt;&gt;0,SUMIF(Invoices!W:X,A1715,Invoices!X:X)/COUNTIF(Invoices!W:X,A1715),0),IF(COUNTIF(Invoices!Y:Z,A1715)&lt;&gt;0,IF(COUNTIF(Invoices!Y:Z,A1715)&lt;&gt;0,SUMIF(Invoices!Y:Z,A1715,Invoices!Z:Z)/COUNTIF(Invoices!Y:Z,A1715),0),IF(COUNTIF(Invoices!AA:AB,A1715)&lt;&gt;0,IF(COUNTIF(Invoices!AA:AB,A1715)&lt;&gt;0,SUMIF(Invoices!AA:AB,A1715,Invoices!AB:AB)/COUNTIF(Invoices!AA:AB,A1715),0),IF(COUNTIF(Invoices!AC:AD,A1715)&lt;&gt;0,IF(COUNTIF(Invoices!AC:AD,A1715)&lt;&gt;0,SUMIF(Invoices!AC:AD,A1715,Invoices!AD:AD)/COUNTIF(Invoices!AC:AD,A1715),0),IF(COUNTIF(Invoices!AE:AF,A1715)&lt;&gt;0,IF(COUNTIF(Invoices!AE:AF,A1715)&lt;&gt;0,SUMIF(Invoices!AE:AF,A1715,Invoices!AF:AF)/COUNTIF(Invoices!AE:AF,A1715),0),IF(COUNTIF(Invoices!AG:AH,A1715)&lt;&gt;0,IF(COUNTIF(Invoices!AG:AH,A1715)&lt;&gt;0,SUMIF(Invoices!AG:AH,A1715,Invoices!AH:AH)/COUNTIF(Invoices!AG:AH,A1715),0),IF(COUNTIF(Invoices!AI:AJ,A1715)&lt;&gt;0,IF(COUNTIF(Invoices!AI:AJ,A1715)&lt;&gt;0,SUMIF(Invoices!AI:AJ,A1715,Invoices!AJ:AJ)/COUNTIF(Invoices!AI:AJ,A1715),0),IF(COUNTIF(Invoices!AK:AL,A1715)&lt;&gt;0,IF(COUNTIF(Invoices!AK:AL,A1715)&lt;&gt;0,SUMIF(Invoices!AK:AL,A1715,Invoices!AL:AL)/COUNTIF(Invoices!AK:AL,A1715),0),IF(COUNTIF(Invoices!AM:AN,A1715)&lt;&gt;0,IF(COUNTIF(Invoices!AM:AN,A1715)&lt;&gt;0,SUMIF(Invoices!AM:AN,A1715,Invoices!AN:AN)/COUNTIF(Invoices!AM:AN,A1715),0),"Not Available")))))))))))))))</f>
        <v>Not Available</v>
      </c>
    </row>
    <row r="1716" spans="1:5" ht="13" x14ac:dyDescent="0.15">
      <c r="A1716" s="6" t="s">
        <v>3047</v>
      </c>
      <c r="B1716" s="6" t="s">
        <v>564</v>
      </c>
      <c r="C1716" s="6" t="s">
        <v>835</v>
      </c>
      <c r="D1716" s="6" t="s">
        <v>566</v>
      </c>
      <c r="E1716">
        <f ca="1">IF(COUNTIF(Invoices!K:L,A1716)&lt;&gt;0,IF(COUNTIF(Invoices!K:L,A1716)&lt;&gt;0,SUMIF(Invoices!K:L,A1716,Invoices!L:L)/COUNTIF(Invoices!K:L,A1716),0),IF(COUNTIF(Invoices!M:N,A1716)&lt;&gt;0,IF(COUNTIF(Invoices!M:N,A1716)&lt;&gt;0,SUMIF(Invoices!M:N,A1716,Invoices!N:N)/COUNTIF(Invoices!M:N,A1716),0),IF(COUNTIF(Invoices!O:P,A1716)&lt;&gt;0,IF(COUNTIF(Invoices!O:P,A1716)&lt;&gt;0,SUMIF(Invoices!O:P,A1716,Invoices!P:P)/COUNTIF(Invoices!O:P,A1716),0),IF(COUNTIF(Invoices!Q:R,A1716)&lt;&gt;0,IF(COUNTIF(Invoices!Q:R,A1716)&lt;&gt;0,SUMIF(Invoices!Q:R,A1716,Invoices!R:R)/COUNTIF(Invoices!Q:R,A1716),0),IF(COUNTIF(Invoices!S:T,A1716)&lt;&gt;0,IF(COUNTIF(Invoices!S:T,A1716)&lt;&gt;0,SUMIF(Invoices!S:T,A1716,Invoices!T:T)/COUNTIF(Invoices!S:T,A1716),0),IF(COUNTIF(Invoices!U:V,A1716)&lt;&gt;0,IF(COUNTIF(Invoices!U:V,A1716)&lt;&gt;0,SUMIF(Invoices!U:V,A1716,Invoices!V:V)/COUNTIF(Invoices!U:V,A1716),0),IF(COUNTIF(Invoices!W:X,A1716)&lt;&gt;0,IF(COUNTIF(Invoices!W:X,A1716)&lt;&gt;0,SUMIF(Invoices!W:X,A1716,Invoices!X:X)/COUNTIF(Invoices!W:X,A1716),0),IF(COUNTIF(Invoices!Y:Z,A1716)&lt;&gt;0,IF(COUNTIF(Invoices!Y:Z,A1716)&lt;&gt;0,SUMIF(Invoices!Y:Z,A1716,Invoices!Z:Z)/COUNTIF(Invoices!Y:Z,A1716),0),IF(COUNTIF(Invoices!AA:AB,A1716)&lt;&gt;0,IF(COUNTIF(Invoices!AA:AB,A1716)&lt;&gt;0,SUMIF(Invoices!AA:AB,A1716,Invoices!AB:AB)/COUNTIF(Invoices!AA:AB,A1716),0),IF(COUNTIF(Invoices!AC:AD,A1716)&lt;&gt;0,IF(COUNTIF(Invoices!AC:AD,A1716)&lt;&gt;0,SUMIF(Invoices!AC:AD,A1716,Invoices!AD:AD)/COUNTIF(Invoices!AC:AD,A1716),0),IF(COUNTIF(Invoices!AE:AF,A1716)&lt;&gt;0,IF(COUNTIF(Invoices!AE:AF,A1716)&lt;&gt;0,SUMIF(Invoices!AE:AF,A1716,Invoices!AF:AF)/COUNTIF(Invoices!AE:AF,A1716),0),IF(COUNTIF(Invoices!AG:AH,A1716)&lt;&gt;0,IF(COUNTIF(Invoices!AG:AH,A1716)&lt;&gt;0,SUMIF(Invoices!AG:AH,A1716,Invoices!AH:AH)/COUNTIF(Invoices!AG:AH,A1716),0),IF(COUNTIF(Invoices!AI:AJ,A1716)&lt;&gt;0,IF(COUNTIF(Invoices!AI:AJ,A1716)&lt;&gt;0,SUMIF(Invoices!AI:AJ,A1716,Invoices!AJ:AJ)/COUNTIF(Invoices!AI:AJ,A1716),0),IF(COUNTIF(Invoices!AK:AL,A1716)&lt;&gt;0,IF(COUNTIF(Invoices!AK:AL,A1716)&lt;&gt;0,SUMIF(Invoices!AK:AL,A1716,Invoices!AL:AL)/COUNTIF(Invoices!AK:AL,A1716),0),IF(COUNTIF(Invoices!AM:AN,A1716)&lt;&gt;0,IF(COUNTIF(Invoices!AM:AN,A1716)&lt;&gt;0,SUMIF(Invoices!AM:AN,A1716,Invoices!AN:AN)/COUNTIF(Invoices!AM:AN,A1716),0),"Not Available")))))))))))))))</f>
        <v>0.99</v>
      </c>
    </row>
    <row r="1717" spans="1:5" ht="13" x14ac:dyDescent="0.15">
      <c r="A1717" s="6" t="s">
        <v>3048</v>
      </c>
      <c r="B1717" s="6" t="s">
        <v>3049</v>
      </c>
      <c r="C1717" s="6" t="s">
        <v>950</v>
      </c>
      <c r="D1717" s="6" t="s">
        <v>655</v>
      </c>
      <c r="E1717">
        <f ca="1">IF(COUNTIF(Invoices!K:L,A1717)&lt;&gt;0,IF(COUNTIF(Invoices!K:L,A1717)&lt;&gt;0,SUMIF(Invoices!K:L,A1717,Invoices!L:L)/COUNTIF(Invoices!K:L,A1717),0),IF(COUNTIF(Invoices!M:N,A1717)&lt;&gt;0,IF(COUNTIF(Invoices!M:N,A1717)&lt;&gt;0,SUMIF(Invoices!M:N,A1717,Invoices!N:N)/COUNTIF(Invoices!M:N,A1717),0),IF(COUNTIF(Invoices!O:P,A1717)&lt;&gt;0,IF(COUNTIF(Invoices!O:P,A1717)&lt;&gt;0,SUMIF(Invoices!O:P,A1717,Invoices!P:P)/COUNTIF(Invoices!O:P,A1717),0),IF(COUNTIF(Invoices!Q:R,A1717)&lt;&gt;0,IF(COUNTIF(Invoices!Q:R,A1717)&lt;&gt;0,SUMIF(Invoices!Q:R,A1717,Invoices!R:R)/COUNTIF(Invoices!Q:R,A1717),0),IF(COUNTIF(Invoices!S:T,A1717)&lt;&gt;0,IF(COUNTIF(Invoices!S:T,A1717)&lt;&gt;0,SUMIF(Invoices!S:T,A1717,Invoices!T:T)/COUNTIF(Invoices!S:T,A1717),0),IF(COUNTIF(Invoices!U:V,A1717)&lt;&gt;0,IF(COUNTIF(Invoices!U:V,A1717)&lt;&gt;0,SUMIF(Invoices!U:V,A1717,Invoices!V:V)/COUNTIF(Invoices!U:V,A1717),0),IF(COUNTIF(Invoices!W:X,A1717)&lt;&gt;0,IF(COUNTIF(Invoices!W:X,A1717)&lt;&gt;0,SUMIF(Invoices!W:X,A1717,Invoices!X:X)/COUNTIF(Invoices!W:X,A1717),0),IF(COUNTIF(Invoices!Y:Z,A1717)&lt;&gt;0,IF(COUNTIF(Invoices!Y:Z,A1717)&lt;&gt;0,SUMIF(Invoices!Y:Z,A1717,Invoices!Z:Z)/COUNTIF(Invoices!Y:Z,A1717),0),IF(COUNTIF(Invoices!AA:AB,A1717)&lt;&gt;0,IF(COUNTIF(Invoices!AA:AB,A1717)&lt;&gt;0,SUMIF(Invoices!AA:AB,A1717,Invoices!AB:AB)/COUNTIF(Invoices!AA:AB,A1717),0),IF(COUNTIF(Invoices!AC:AD,A1717)&lt;&gt;0,IF(COUNTIF(Invoices!AC:AD,A1717)&lt;&gt;0,SUMIF(Invoices!AC:AD,A1717,Invoices!AD:AD)/COUNTIF(Invoices!AC:AD,A1717),0),IF(COUNTIF(Invoices!AE:AF,A1717)&lt;&gt;0,IF(COUNTIF(Invoices!AE:AF,A1717)&lt;&gt;0,SUMIF(Invoices!AE:AF,A1717,Invoices!AF:AF)/COUNTIF(Invoices!AE:AF,A1717),0),IF(COUNTIF(Invoices!AG:AH,A1717)&lt;&gt;0,IF(COUNTIF(Invoices!AG:AH,A1717)&lt;&gt;0,SUMIF(Invoices!AG:AH,A1717,Invoices!AH:AH)/COUNTIF(Invoices!AG:AH,A1717),0),IF(COUNTIF(Invoices!AI:AJ,A1717)&lt;&gt;0,IF(COUNTIF(Invoices!AI:AJ,A1717)&lt;&gt;0,SUMIF(Invoices!AI:AJ,A1717,Invoices!AJ:AJ)/COUNTIF(Invoices!AI:AJ,A1717),0),IF(COUNTIF(Invoices!AK:AL,A1717)&lt;&gt;0,IF(COUNTIF(Invoices!AK:AL,A1717)&lt;&gt;0,SUMIF(Invoices!AK:AL,A1717,Invoices!AL:AL)/COUNTIF(Invoices!AK:AL,A1717),0),IF(COUNTIF(Invoices!AM:AN,A1717)&lt;&gt;0,IF(COUNTIF(Invoices!AM:AN,A1717)&lt;&gt;0,SUMIF(Invoices!AM:AN,A1717,Invoices!AN:AN)/COUNTIF(Invoices!AM:AN,A1717),0),"Not Available")))))))))))))))</f>
        <v>0.99</v>
      </c>
    </row>
    <row r="1718" spans="1:5" ht="13" x14ac:dyDescent="0.15">
      <c r="A1718" s="6" t="s">
        <v>3050</v>
      </c>
      <c r="B1718" s="6" t="s">
        <v>1394</v>
      </c>
      <c r="C1718" s="6" t="s">
        <v>1016</v>
      </c>
      <c r="D1718" s="6" t="s">
        <v>878</v>
      </c>
      <c r="E1718">
        <f ca="1">IF(COUNTIF(Invoices!K:L,A1718)&lt;&gt;0,IF(COUNTIF(Invoices!K:L,A1718)&lt;&gt;0,SUMIF(Invoices!K:L,A1718,Invoices!L:L)/COUNTIF(Invoices!K:L,A1718),0),IF(COUNTIF(Invoices!M:N,A1718)&lt;&gt;0,IF(COUNTIF(Invoices!M:N,A1718)&lt;&gt;0,SUMIF(Invoices!M:N,A1718,Invoices!N:N)/COUNTIF(Invoices!M:N,A1718),0),IF(COUNTIF(Invoices!O:P,A1718)&lt;&gt;0,IF(COUNTIF(Invoices!O:P,A1718)&lt;&gt;0,SUMIF(Invoices!O:P,A1718,Invoices!P:P)/COUNTIF(Invoices!O:P,A1718),0),IF(COUNTIF(Invoices!Q:R,A1718)&lt;&gt;0,IF(COUNTIF(Invoices!Q:R,A1718)&lt;&gt;0,SUMIF(Invoices!Q:R,A1718,Invoices!R:R)/COUNTIF(Invoices!Q:R,A1718),0),IF(COUNTIF(Invoices!S:T,A1718)&lt;&gt;0,IF(COUNTIF(Invoices!S:T,A1718)&lt;&gt;0,SUMIF(Invoices!S:T,A1718,Invoices!T:T)/COUNTIF(Invoices!S:T,A1718),0),IF(COUNTIF(Invoices!U:V,A1718)&lt;&gt;0,IF(COUNTIF(Invoices!U:V,A1718)&lt;&gt;0,SUMIF(Invoices!U:V,A1718,Invoices!V:V)/COUNTIF(Invoices!U:V,A1718),0),IF(COUNTIF(Invoices!W:X,A1718)&lt;&gt;0,IF(COUNTIF(Invoices!W:X,A1718)&lt;&gt;0,SUMIF(Invoices!W:X,A1718,Invoices!X:X)/COUNTIF(Invoices!W:X,A1718),0),IF(COUNTIF(Invoices!Y:Z,A1718)&lt;&gt;0,IF(COUNTIF(Invoices!Y:Z,A1718)&lt;&gt;0,SUMIF(Invoices!Y:Z,A1718,Invoices!Z:Z)/COUNTIF(Invoices!Y:Z,A1718),0),IF(COUNTIF(Invoices!AA:AB,A1718)&lt;&gt;0,IF(COUNTIF(Invoices!AA:AB,A1718)&lt;&gt;0,SUMIF(Invoices!AA:AB,A1718,Invoices!AB:AB)/COUNTIF(Invoices!AA:AB,A1718),0),IF(COUNTIF(Invoices!AC:AD,A1718)&lt;&gt;0,IF(COUNTIF(Invoices!AC:AD,A1718)&lt;&gt;0,SUMIF(Invoices!AC:AD,A1718,Invoices!AD:AD)/COUNTIF(Invoices!AC:AD,A1718),0),IF(COUNTIF(Invoices!AE:AF,A1718)&lt;&gt;0,IF(COUNTIF(Invoices!AE:AF,A1718)&lt;&gt;0,SUMIF(Invoices!AE:AF,A1718,Invoices!AF:AF)/COUNTIF(Invoices!AE:AF,A1718),0),IF(COUNTIF(Invoices!AG:AH,A1718)&lt;&gt;0,IF(COUNTIF(Invoices!AG:AH,A1718)&lt;&gt;0,SUMIF(Invoices!AG:AH,A1718,Invoices!AH:AH)/COUNTIF(Invoices!AG:AH,A1718),0),IF(COUNTIF(Invoices!AI:AJ,A1718)&lt;&gt;0,IF(COUNTIF(Invoices!AI:AJ,A1718)&lt;&gt;0,SUMIF(Invoices!AI:AJ,A1718,Invoices!AJ:AJ)/COUNTIF(Invoices!AI:AJ,A1718),0),IF(COUNTIF(Invoices!AK:AL,A1718)&lt;&gt;0,IF(COUNTIF(Invoices!AK:AL,A1718)&lt;&gt;0,SUMIF(Invoices!AK:AL,A1718,Invoices!AL:AL)/COUNTIF(Invoices!AK:AL,A1718),0),IF(COUNTIF(Invoices!AM:AN,A1718)&lt;&gt;0,IF(COUNTIF(Invoices!AM:AN,A1718)&lt;&gt;0,SUMIF(Invoices!AM:AN,A1718,Invoices!AN:AN)/COUNTIF(Invoices!AM:AN,A1718),0),"Not Available")))))))))))))))</f>
        <v>0.99</v>
      </c>
    </row>
    <row r="1719" spans="1:5" ht="13" x14ac:dyDescent="0.15">
      <c r="A1719" s="6" t="s">
        <v>3051</v>
      </c>
      <c r="B1719" s="6" t="s">
        <v>3052</v>
      </c>
      <c r="C1719" s="6" t="s">
        <v>752</v>
      </c>
      <c r="D1719" s="6" t="s">
        <v>562</v>
      </c>
      <c r="E1719" t="str">
        <f>IF(COUNTIF(Invoices!K:L,A1719)&lt;&gt;0,IF(COUNTIF(Invoices!K:L,A1719)&lt;&gt;0,SUMIF(Invoices!K:L,A1719,Invoices!L:L)/COUNTIF(Invoices!K:L,A1719),0),IF(COUNTIF(Invoices!M:N,A1719)&lt;&gt;0,IF(COUNTIF(Invoices!M:N,A1719)&lt;&gt;0,SUMIF(Invoices!M:N,A1719,Invoices!N:N)/COUNTIF(Invoices!M:N,A1719),0),IF(COUNTIF(Invoices!O:P,A1719)&lt;&gt;0,IF(COUNTIF(Invoices!O:P,A1719)&lt;&gt;0,SUMIF(Invoices!O:P,A1719,Invoices!P:P)/COUNTIF(Invoices!O:P,A1719),0),IF(COUNTIF(Invoices!Q:R,A1719)&lt;&gt;0,IF(COUNTIF(Invoices!Q:R,A1719)&lt;&gt;0,SUMIF(Invoices!Q:R,A1719,Invoices!R:R)/COUNTIF(Invoices!Q:R,A1719),0),IF(COUNTIF(Invoices!S:T,A1719)&lt;&gt;0,IF(COUNTIF(Invoices!S:T,A1719)&lt;&gt;0,SUMIF(Invoices!S:T,A1719,Invoices!T:T)/COUNTIF(Invoices!S:T,A1719),0),IF(COUNTIF(Invoices!U:V,A1719)&lt;&gt;0,IF(COUNTIF(Invoices!U:V,A1719)&lt;&gt;0,SUMIF(Invoices!U:V,A1719,Invoices!V:V)/COUNTIF(Invoices!U:V,A1719),0),IF(COUNTIF(Invoices!W:X,A1719)&lt;&gt;0,IF(COUNTIF(Invoices!W:X,A1719)&lt;&gt;0,SUMIF(Invoices!W:X,A1719,Invoices!X:X)/COUNTIF(Invoices!W:X,A1719),0),IF(COUNTIF(Invoices!Y:Z,A1719)&lt;&gt;0,IF(COUNTIF(Invoices!Y:Z,A1719)&lt;&gt;0,SUMIF(Invoices!Y:Z,A1719,Invoices!Z:Z)/COUNTIF(Invoices!Y:Z,A1719),0),IF(COUNTIF(Invoices!AA:AB,A1719)&lt;&gt;0,IF(COUNTIF(Invoices!AA:AB,A1719)&lt;&gt;0,SUMIF(Invoices!AA:AB,A1719,Invoices!AB:AB)/COUNTIF(Invoices!AA:AB,A1719),0),IF(COUNTIF(Invoices!AC:AD,A1719)&lt;&gt;0,IF(COUNTIF(Invoices!AC:AD,A1719)&lt;&gt;0,SUMIF(Invoices!AC:AD,A1719,Invoices!AD:AD)/COUNTIF(Invoices!AC:AD,A1719),0),IF(COUNTIF(Invoices!AE:AF,A1719)&lt;&gt;0,IF(COUNTIF(Invoices!AE:AF,A1719)&lt;&gt;0,SUMIF(Invoices!AE:AF,A1719,Invoices!AF:AF)/COUNTIF(Invoices!AE:AF,A1719),0),IF(COUNTIF(Invoices!AG:AH,A1719)&lt;&gt;0,IF(COUNTIF(Invoices!AG:AH,A1719)&lt;&gt;0,SUMIF(Invoices!AG:AH,A1719,Invoices!AH:AH)/COUNTIF(Invoices!AG:AH,A1719),0),IF(COUNTIF(Invoices!AI:AJ,A1719)&lt;&gt;0,IF(COUNTIF(Invoices!AI:AJ,A1719)&lt;&gt;0,SUMIF(Invoices!AI:AJ,A1719,Invoices!AJ:AJ)/COUNTIF(Invoices!AI:AJ,A1719),0),IF(COUNTIF(Invoices!AK:AL,A1719)&lt;&gt;0,IF(COUNTIF(Invoices!AK:AL,A1719)&lt;&gt;0,SUMIF(Invoices!AK:AL,A1719,Invoices!AL:AL)/COUNTIF(Invoices!AK:AL,A1719),0),IF(COUNTIF(Invoices!AM:AN,A1719)&lt;&gt;0,IF(COUNTIF(Invoices!AM:AN,A1719)&lt;&gt;0,SUMIF(Invoices!AM:AN,A1719,Invoices!AN:AN)/COUNTIF(Invoices!AM:AN,A1719),0),"Not Available")))))))))))))))</f>
        <v>Not Available</v>
      </c>
    </row>
    <row r="1720" spans="1:5" ht="13" x14ac:dyDescent="0.15">
      <c r="A1720" s="6" t="s">
        <v>3053</v>
      </c>
      <c r="B1720" s="6" t="s">
        <v>2820</v>
      </c>
      <c r="C1720" s="6" t="s">
        <v>1388</v>
      </c>
      <c r="D1720" s="6" t="s">
        <v>1389</v>
      </c>
      <c r="E1720">
        <f ca="1">IF(COUNTIF(Invoices!K:L,A1720)&lt;&gt;0,IF(COUNTIF(Invoices!K:L,A1720)&lt;&gt;0,SUMIF(Invoices!K:L,A1720,Invoices!L:L)/COUNTIF(Invoices!K:L,A1720),0),IF(COUNTIF(Invoices!M:N,A1720)&lt;&gt;0,IF(COUNTIF(Invoices!M:N,A1720)&lt;&gt;0,SUMIF(Invoices!M:N,A1720,Invoices!N:N)/COUNTIF(Invoices!M:N,A1720),0),IF(COUNTIF(Invoices!O:P,A1720)&lt;&gt;0,IF(COUNTIF(Invoices!O:P,A1720)&lt;&gt;0,SUMIF(Invoices!O:P,A1720,Invoices!P:P)/COUNTIF(Invoices!O:P,A1720),0),IF(COUNTIF(Invoices!Q:R,A1720)&lt;&gt;0,IF(COUNTIF(Invoices!Q:R,A1720)&lt;&gt;0,SUMIF(Invoices!Q:R,A1720,Invoices!R:R)/COUNTIF(Invoices!Q:R,A1720),0),IF(COUNTIF(Invoices!S:T,A1720)&lt;&gt;0,IF(COUNTIF(Invoices!S:T,A1720)&lt;&gt;0,SUMIF(Invoices!S:T,A1720,Invoices!T:T)/COUNTIF(Invoices!S:T,A1720),0),IF(COUNTIF(Invoices!U:V,A1720)&lt;&gt;0,IF(COUNTIF(Invoices!U:V,A1720)&lt;&gt;0,SUMIF(Invoices!U:V,A1720,Invoices!V:V)/COUNTIF(Invoices!U:V,A1720),0),IF(COUNTIF(Invoices!W:X,A1720)&lt;&gt;0,IF(COUNTIF(Invoices!W:X,A1720)&lt;&gt;0,SUMIF(Invoices!W:X,A1720,Invoices!X:X)/COUNTIF(Invoices!W:X,A1720),0),IF(COUNTIF(Invoices!Y:Z,A1720)&lt;&gt;0,IF(COUNTIF(Invoices!Y:Z,A1720)&lt;&gt;0,SUMIF(Invoices!Y:Z,A1720,Invoices!Z:Z)/COUNTIF(Invoices!Y:Z,A1720),0),IF(COUNTIF(Invoices!AA:AB,A1720)&lt;&gt;0,IF(COUNTIF(Invoices!AA:AB,A1720)&lt;&gt;0,SUMIF(Invoices!AA:AB,A1720,Invoices!AB:AB)/COUNTIF(Invoices!AA:AB,A1720),0),IF(COUNTIF(Invoices!AC:AD,A1720)&lt;&gt;0,IF(COUNTIF(Invoices!AC:AD,A1720)&lt;&gt;0,SUMIF(Invoices!AC:AD,A1720,Invoices!AD:AD)/COUNTIF(Invoices!AC:AD,A1720),0),IF(COUNTIF(Invoices!AE:AF,A1720)&lt;&gt;0,IF(COUNTIF(Invoices!AE:AF,A1720)&lt;&gt;0,SUMIF(Invoices!AE:AF,A1720,Invoices!AF:AF)/COUNTIF(Invoices!AE:AF,A1720),0),IF(COUNTIF(Invoices!AG:AH,A1720)&lt;&gt;0,IF(COUNTIF(Invoices!AG:AH,A1720)&lt;&gt;0,SUMIF(Invoices!AG:AH,A1720,Invoices!AH:AH)/COUNTIF(Invoices!AG:AH,A1720),0),IF(COUNTIF(Invoices!AI:AJ,A1720)&lt;&gt;0,IF(COUNTIF(Invoices!AI:AJ,A1720)&lt;&gt;0,SUMIF(Invoices!AI:AJ,A1720,Invoices!AJ:AJ)/COUNTIF(Invoices!AI:AJ,A1720),0),IF(COUNTIF(Invoices!AK:AL,A1720)&lt;&gt;0,IF(COUNTIF(Invoices!AK:AL,A1720)&lt;&gt;0,SUMIF(Invoices!AK:AL,A1720,Invoices!AL:AL)/COUNTIF(Invoices!AK:AL,A1720),0),IF(COUNTIF(Invoices!AM:AN,A1720)&lt;&gt;0,IF(COUNTIF(Invoices!AM:AN,A1720)&lt;&gt;0,SUMIF(Invoices!AM:AN,A1720,Invoices!AN:AN)/COUNTIF(Invoices!AM:AN,A1720),0),"Not Available")))))))))))))))</f>
        <v>0.99</v>
      </c>
    </row>
    <row r="1721" spans="1:5" ht="13" x14ac:dyDescent="0.15">
      <c r="A1721" s="6" t="s">
        <v>3054</v>
      </c>
      <c r="B1721" s="6" t="s">
        <v>3055</v>
      </c>
      <c r="C1721" s="6" t="s">
        <v>1150</v>
      </c>
      <c r="D1721" s="6" t="s">
        <v>1151</v>
      </c>
      <c r="E1721">
        <f ca="1">IF(COUNTIF(Invoices!K:L,A1721)&lt;&gt;0,IF(COUNTIF(Invoices!K:L,A1721)&lt;&gt;0,SUMIF(Invoices!K:L,A1721,Invoices!L:L)/COUNTIF(Invoices!K:L,A1721),0),IF(COUNTIF(Invoices!M:N,A1721)&lt;&gt;0,IF(COUNTIF(Invoices!M:N,A1721)&lt;&gt;0,SUMIF(Invoices!M:N,A1721,Invoices!N:N)/COUNTIF(Invoices!M:N,A1721),0),IF(COUNTIF(Invoices!O:P,A1721)&lt;&gt;0,IF(COUNTIF(Invoices!O:P,A1721)&lt;&gt;0,SUMIF(Invoices!O:P,A1721,Invoices!P:P)/COUNTIF(Invoices!O:P,A1721),0),IF(COUNTIF(Invoices!Q:R,A1721)&lt;&gt;0,IF(COUNTIF(Invoices!Q:R,A1721)&lt;&gt;0,SUMIF(Invoices!Q:R,A1721,Invoices!R:R)/COUNTIF(Invoices!Q:R,A1721),0),IF(COUNTIF(Invoices!S:T,A1721)&lt;&gt;0,IF(COUNTIF(Invoices!S:T,A1721)&lt;&gt;0,SUMIF(Invoices!S:T,A1721,Invoices!T:T)/COUNTIF(Invoices!S:T,A1721),0),IF(COUNTIF(Invoices!U:V,A1721)&lt;&gt;0,IF(COUNTIF(Invoices!U:V,A1721)&lt;&gt;0,SUMIF(Invoices!U:V,A1721,Invoices!V:V)/COUNTIF(Invoices!U:V,A1721),0),IF(COUNTIF(Invoices!W:X,A1721)&lt;&gt;0,IF(COUNTIF(Invoices!W:X,A1721)&lt;&gt;0,SUMIF(Invoices!W:X,A1721,Invoices!X:X)/COUNTIF(Invoices!W:X,A1721),0),IF(COUNTIF(Invoices!Y:Z,A1721)&lt;&gt;0,IF(COUNTIF(Invoices!Y:Z,A1721)&lt;&gt;0,SUMIF(Invoices!Y:Z,A1721,Invoices!Z:Z)/COUNTIF(Invoices!Y:Z,A1721),0),IF(COUNTIF(Invoices!AA:AB,A1721)&lt;&gt;0,IF(COUNTIF(Invoices!AA:AB,A1721)&lt;&gt;0,SUMIF(Invoices!AA:AB,A1721,Invoices!AB:AB)/COUNTIF(Invoices!AA:AB,A1721),0),IF(COUNTIF(Invoices!AC:AD,A1721)&lt;&gt;0,IF(COUNTIF(Invoices!AC:AD,A1721)&lt;&gt;0,SUMIF(Invoices!AC:AD,A1721,Invoices!AD:AD)/COUNTIF(Invoices!AC:AD,A1721),0),IF(COUNTIF(Invoices!AE:AF,A1721)&lt;&gt;0,IF(COUNTIF(Invoices!AE:AF,A1721)&lt;&gt;0,SUMIF(Invoices!AE:AF,A1721,Invoices!AF:AF)/COUNTIF(Invoices!AE:AF,A1721),0),IF(COUNTIF(Invoices!AG:AH,A1721)&lt;&gt;0,IF(COUNTIF(Invoices!AG:AH,A1721)&lt;&gt;0,SUMIF(Invoices!AG:AH,A1721,Invoices!AH:AH)/COUNTIF(Invoices!AG:AH,A1721),0),IF(COUNTIF(Invoices!AI:AJ,A1721)&lt;&gt;0,IF(COUNTIF(Invoices!AI:AJ,A1721)&lt;&gt;0,SUMIF(Invoices!AI:AJ,A1721,Invoices!AJ:AJ)/COUNTIF(Invoices!AI:AJ,A1721),0),IF(COUNTIF(Invoices!AK:AL,A1721)&lt;&gt;0,IF(COUNTIF(Invoices!AK:AL,A1721)&lt;&gt;0,SUMIF(Invoices!AK:AL,A1721,Invoices!AL:AL)/COUNTIF(Invoices!AK:AL,A1721),0),IF(COUNTIF(Invoices!AM:AN,A1721)&lt;&gt;0,IF(COUNTIF(Invoices!AM:AN,A1721)&lt;&gt;0,SUMIF(Invoices!AM:AN,A1721,Invoices!AN:AN)/COUNTIF(Invoices!AM:AN,A1721),0),"Not Available")))))))))))))))</f>
        <v>0.99</v>
      </c>
    </row>
    <row r="1722" spans="1:5" ht="13" x14ac:dyDescent="0.15">
      <c r="A1722" s="6" t="s">
        <v>3056</v>
      </c>
      <c r="B1722" s="6" t="s">
        <v>966</v>
      </c>
      <c r="C1722" s="6" t="s">
        <v>967</v>
      </c>
      <c r="D1722" s="6" t="s">
        <v>968</v>
      </c>
      <c r="E1722" t="str">
        <f>IF(COUNTIF(Invoices!K:L,A1722)&lt;&gt;0,IF(COUNTIF(Invoices!K:L,A1722)&lt;&gt;0,SUMIF(Invoices!K:L,A1722,Invoices!L:L)/COUNTIF(Invoices!K:L,A1722),0),IF(COUNTIF(Invoices!M:N,A1722)&lt;&gt;0,IF(COUNTIF(Invoices!M:N,A1722)&lt;&gt;0,SUMIF(Invoices!M:N,A1722,Invoices!N:N)/COUNTIF(Invoices!M:N,A1722),0),IF(COUNTIF(Invoices!O:P,A1722)&lt;&gt;0,IF(COUNTIF(Invoices!O:P,A1722)&lt;&gt;0,SUMIF(Invoices!O:P,A1722,Invoices!P:P)/COUNTIF(Invoices!O:P,A1722),0),IF(COUNTIF(Invoices!Q:R,A1722)&lt;&gt;0,IF(COUNTIF(Invoices!Q:R,A1722)&lt;&gt;0,SUMIF(Invoices!Q:R,A1722,Invoices!R:R)/COUNTIF(Invoices!Q:R,A1722),0),IF(COUNTIF(Invoices!S:T,A1722)&lt;&gt;0,IF(COUNTIF(Invoices!S:T,A1722)&lt;&gt;0,SUMIF(Invoices!S:T,A1722,Invoices!T:T)/COUNTIF(Invoices!S:T,A1722),0),IF(COUNTIF(Invoices!U:V,A1722)&lt;&gt;0,IF(COUNTIF(Invoices!U:V,A1722)&lt;&gt;0,SUMIF(Invoices!U:V,A1722,Invoices!V:V)/COUNTIF(Invoices!U:V,A1722),0),IF(COUNTIF(Invoices!W:X,A1722)&lt;&gt;0,IF(COUNTIF(Invoices!W:X,A1722)&lt;&gt;0,SUMIF(Invoices!W:X,A1722,Invoices!X:X)/COUNTIF(Invoices!W:X,A1722),0),IF(COUNTIF(Invoices!Y:Z,A1722)&lt;&gt;0,IF(COUNTIF(Invoices!Y:Z,A1722)&lt;&gt;0,SUMIF(Invoices!Y:Z,A1722,Invoices!Z:Z)/COUNTIF(Invoices!Y:Z,A1722),0),IF(COUNTIF(Invoices!AA:AB,A1722)&lt;&gt;0,IF(COUNTIF(Invoices!AA:AB,A1722)&lt;&gt;0,SUMIF(Invoices!AA:AB,A1722,Invoices!AB:AB)/COUNTIF(Invoices!AA:AB,A1722),0),IF(COUNTIF(Invoices!AC:AD,A1722)&lt;&gt;0,IF(COUNTIF(Invoices!AC:AD,A1722)&lt;&gt;0,SUMIF(Invoices!AC:AD,A1722,Invoices!AD:AD)/COUNTIF(Invoices!AC:AD,A1722),0),IF(COUNTIF(Invoices!AE:AF,A1722)&lt;&gt;0,IF(COUNTIF(Invoices!AE:AF,A1722)&lt;&gt;0,SUMIF(Invoices!AE:AF,A1722,Invoices!AF:AF)/COUNTIF(Invoices!AE:AF,A1722),0),IF(COUNTIF(Invoices!AG:AH,A1722)&lt;&gt;0,IF(COUNTIF(Invoices!AG:AH,A1722)&lt;&gt;0,SUMIF(Invoices!AG:AH,A1722,Invoices!AH:AH)/COUNTIF(Invoices!AG:AH,A1722),0),IF(COUNTIF(Invoices!AI:AJ,A1722)&lt;&gt;0,IF(COUNTIF(Invoices!AI:AJ,A1722)&lt;&gt;0,SUMIF(Invoices!AI:AJ,A1722,Invoices!AJ:AJ)/COUNTIF(Invoices!AI:AJ,A1722),0),IF(COUNTIF(Invoices!AK:AL,A1722)&lt;&gt;0,IF(COUNTIF(Invoices!AK:AL,A1722)&lt;&gt;0,SUMIF(Invoices!AK:AL,A1722,Invoices!AL:AL)/COUNTIF(Invoices!AK:AL,A1722),0),IF(COUNTIF(Invoices!AM:AN,A1722)&lt;&gt;0,IF(COUNTIF(Invoices!AM:AN,A1722)&lt;&gt;0,SUMIF(Invoices!AM:AN,A1722,Invoices!AN:AN)/COUNTIF(Invoices!AM:AN,A1722),0),"Not Available")))))))))))))))</f>
        <v>Not Available</v>
      </c>
    </row>
    <row r="1723" spans="1:5" ht="13" x14ac:dyDescent="0.15">
      <c r="A1723" s="6" t="s">
        <v>3057</v>
      </c>
      <c r="B1723" s="6" t="s">
        <v>1184</v>
      </c>
      <c r="C1723" s="6" t="s">
        <v>1185</v>
      </c>
      <c r="D1723" s="6" t="s">
        <v>962</v>
      </c>
      <c r="E1723">
        <f ca="1">IF(COUNTIF(Invoices!K:L,A1723)&lt;&gt;0,IF(COUNTIF(Invoices!K:L,A1723)&lt;&gt;0,SUMIF(Invoices!K:L,A1723,Invoices!L:L)/COUNTIF(Invoices!K:L,A1723),0),IF(COUNTIF(Invoices!M:N,A1723)&lt;&gt;0,IF(COUNTIF(Invoices!M:N,A1723)&lt;&gt;0,SUMIF(Invoices!M:N,A1723,Invoices!N:N)/COUNTIF(Invoices!M:N,A1723),0),IF(COUNTIF(Invoices!O:P,A1723)&lt;&gt;0,IF(COUNTIF(Invoices!O:P,A1723)&lt;&gt;0,SUMIF(Invoices!O:P,A1723,Invoices!P:P)/COUNTIF(Invoices!O:P,A1723),0),IF(COUNTIF(Invoices!Q:R,A1723)&lt;&gt;0,IF(COUNTIF(Invoices!Q:R,A1723)&lt;&gt;0,SUMIF(Invoices!Q:R,A1723,Invoices!R:R)/COUNTIF(Invoices!Q:R,A1723),0),IF(COUNTIF(Invoices!S:T,A1723)&lt;&gt;0,IF(COUNTIF(Invoices!S:T,A1723)&lt;&gt;0,SUMIF(Invoices!S:T,A1723,Invoices!T:T)/COUNTIF(Invoices!S:T,A1723),0),IF(COUNTIF(Invoices!U:V,A1723)&lt;&gt;0,IF(COUNTIF(Invoices!U:V,A1723)&lt;&gt;0,SUMIF(Invoices!U:V,A1723,Invoices!V:V)/COUNTIF(Invoices!U:V,A1723),0),IF(COUNTIF(Invoices!W:X,A1723)&lt;&gt;0,IF(COUNTIF(Invoices!W:X,A1723)&lt;&gt;0,SUMIF(Invoices!W:X,A1723,Invoices!X:X)/COUNTIF(Invoices!W:X,A1723),0),IF(COUNTIF(Invoices!Y:Z,A1723)&lt;&gt;0,IF(COUNTIF(Invoices!Y:Z,A1723)&lt;&gt;0,SUMIF(Invoices!Y:Z,A1723,Invoices!Z:Z)/COUNTIF(Invoices!Y:Z,A1723),0),IF(COUNTIF(Invoices!AA:AB,A1723)&lt;&gt;0,IF(COUNTIF(Invoices!AA:AB,A1723)&lt;&gt;0,SUMIF(Invoices!AA:AB,A1723,Invoices!AB:AB)/COUNTIF(Invoices!AA:AB,A1723),0),IF(COUNTIF(Invoices!AC:AD,A1723)&lt;&gt;0,IF(COUNTIF(Invoices!AC:AD,A1723)&lt;&gt;0,SUMIF(Invoices!AC:AD,A1723,Invoices!AD:AD)/COUNTIF(Invoices!AC:AD,A1723),0),IF(COUNTIF(Invoices!AE:AF,A1723)&lt;&gt;0,IF(COUNTIF(Invoices!AE:AF,A1723)&lt;&gt;0,SUMIF(Invoices!AE:AF,A1723,Invoices!AF:AF)/COUNTIF(Invoices!AE:AF,A1723),0),IF(COUNTIF(Invoices!AG:AH,A1723)&lt;&gt;0,IF(COUNTIF(Invoices!AG:AH,A1723)&lt;&gt;0,SUMIF(Invoices!AG:AH,A1723,Invoices!AH:AH)/COUNTIF(Invoices!AG:AH,A1723),0),IF(COUNTIF(Invoices!AI:AJ,A1723)&lt;&gt;0,IF(COUNTIF(Invoices!AI:AJ,A1723)&lt;&gt;0,SUMIF(Invoices!AI:AJ,A1723,Invoices!AJ:AJ)/COUNTIF(Invoices!AI:AJ,A1723),0),IF(COUNTIF(Invoices!AK:AL,A1723)&lt;&gt;0,IF(COUNTIF(Invoices!AK:AL,A1723)&lt;&gt;0,SUMIF(Invoices!AK:AL,A1723,Invoices!AL:AL)/COUNTIF(Invoices!AK:AL,A1723),0),IF(COUNTIF(Invoices!AM:AN,A1723)&lt;&gt;0,IF(COUNTIF(Invoices!AM:AN,A1723)&lt;&gt;0,SUMIF(Invoices!AM:AN,A1723,Invoices!AN:AN)/COUNTIF(Invoices!AM:AN,A1723),0),"Not Available")))))))))))))))</f>
        <v>0.99</v>
      </c>
    </row>
    <row r="1724" spans="1:5" ht="13" x14ac:dyDescent="0.15">
      <c r="A1724" s="6" t="s">
        <v>3058</v>
      </c>
      <c r="C1724" s="6" t="s">
        <v>1555</v>
      </c>
      <c r="D1724" s="6" t="s">
        <v>1555</v>
      </c>
      <c r="E1724" t="str">
        <f>IF(COUNTIF(Invoices!K:L,A1724)&lt;&gt;0,IF(COUNTIF(Invoices!K:L,A1724)&lt;&gt;0,SUMIF(Invoices!K:L,A1724,Invoices!L:L)/COUNTIF(Invoices!K:L,A1724),0),IF(COUNTIF(Invoices!M:N,A1724)&lt;&gt;0,IF(COUNTIF(Invoices!M:N,A1724)&lt;&gt;0,SUMIF(Invoices!M:N,A1724,Invoices!N:N)/COUNTIF(Invoices!M:N,A1724),0),IF(COUNTIF(Invoices!O:P,A1724)&lt;&gt;0,IF(COUNTIF(Invoices!O:P,A1724)&lt;&gt;0,SUMIF(Invoices!O:P,A1724,Invoices!P:P)/COUNTIF(Invoices!O:P,A1724),0),IF(COUNTIF(Invoices!Q:R,A1724)&lt;&gt;0,IF(COUNTIF(Invoices!Q:R,A1724)&lt;&gt;0,SUMIF(Invoices!Q:R,A1724,Invoices!R:R)/COUNTIF(Invoices!Q:R,A1724),0),IF(COUNTIF(Invoices!S:T,A1724)&lt;&gt;0,IF(COUNTIF(Invoices!S:T,A1724)&lt;&gt;0,SUMIF(Invoices!S:T,A1724,Invoices!T:T)/COUNTIF(Invoices!S:T,A1724),0),IF(COUNTIF(Invoices!U:V,A1724)&lt;&gt;0,IF(COUNTIF(Invoices!U:V,A1724)&lt;&gt;0,SUMIF(Invoices!U:V,A1724,Invoices!V:V)/COUNTIF(Invoices!U:V,A1724),0),IF(COUNTIF(Invoices!W:X,A1724)&lt;&gt;0,IF(COUNTIF(Invoices!W:X,A1724)&lt;&gt;0,SUMIF(Invoices!W:X,A1724,Invoices!X:X)/COUNTIF(Invoices!W:X,A1724),0),IF(COUNTIF(Invoices!Y:Z,A1724)&lt;&gt;0,IF(COUNTIF(Invoices!Y:Z,A1724)&lt;&gt;0,SUMIF(Invoices!Y:Z,A1724,Invoices!Z:Z)/COUNTIF(Invoices!Y:Z,A1724),0),IF(COUNTIF(Invoices!AA:AB,A1724)&lt;&gt;0,IF(COUNTIF(Invoices!AA:AB,A1724)&lt;&gt;0,SUMIF(Invoices!AA:AB,A1724,Invoices!AB:AB)/COUNTIF(Invoices!AA:AB,A1724),0),IF(COUNTIF(Invoices!AC:AD,A1724)&lt;&gt;0,IF(COUNTIF(Invoices!AC:AD,A1724)&lt;&gt;0,SUMIF(Invoices!AC:AD,A1724,Invoices!AD:AD)/COUNTIF(Invoices!AC:AD,A1724),0),IF(COUNTIF(Invoices!AE:AF,A1724)&lt;&gt;0,IF(COUNTIF(Invoices!AE:AF,A1724)&lt;&gt;0,SUMIF(Invoices!AE:AF,A1724,Invoices!AF:AF)/COUNTIF(Invoices!AE:AF,A1724),0),IF(COUNTIF(Invoices!AG:AH,A1724)&lt;&gt;0,IF(COUNTIF(Invoices!AG:AH,A1724)&lt;&gt;0,SUMIF(Invoices!AG:AH,A1724,Invoices!AH:AH)/COUNTIF(Invoices!AG:AH,A1724),0),IF(COUNTIF(Invoices!AI:AJ,A1724)&lt;&gt;0,IF(COUNTIF(Invoices!AI:AJ,A1724)&lt;&gt;0,SUMIF(Invoices!AI:AJ,A1724,Invoices!AJ:AJ)/COUNTIF(Invoices!AI:AJ,A1724),0),IF(COUNTIF(Invoices!AK:AL,A1724)&lt;&gt;0,IF(COUNTIF(Invoices!AK:AL,A1724)&lt;&gt;0,SUMIF(Invoices!AK:AL,A1724,Invoices!AL:AL)/COUNTIF(Invoices!AK:AL,A1724),0),IF(COUNTIF(Invoices!AM:AN,A1724)&lt;&gt;0,IF(COUNTIF(Invoices!AM:AN,A1724)&lt;&gt;0,SUMIF(Invoices!AM:AN,A1724,Invoices!AN:AN)/COUNTIF(Invoices!AM:AN,A1724),0),"Not Available")))))))))))))))</f>
        <v>Not Available</v>
      </c>
    </row>
    <row r="1725" spans="1:5" ht="13" x14ac:dyDescent="0.15">
      <c r="A1725" s="6" t="s">
        <v>3059</v>
      </c>
      <c r="C1725" s="6" t="s">
        <v>931</v>
      </c>
      <c r="D1725" s="6" t="s">
        <v>932</v>
      </c>
      <c r="E1725">
        <f ca="1">IF(COUNTIF(Invoices!K:L,A1725)&lt;&gt;0,IF(COUNTIF(Invoices!K:L,A1725)&lt;&gt;0,SUMIF(Invoices!K:L,A1725,Invoices!L:L)/COUNTIF(Invoices!K:L,A1725),0),IF(COUNTIF(Invoices!M:N,A1725)&lt;&gt;0,IF(COUNTIF(Invoices!M:N,A1725)&lt;&gt;0,SUMIF(Invoices!M:N,A1725,Invoices!N:N)/COUNTIF(Invoices!M:N,A1725),0),IF(COUNTIF(Invoices!O:P,A1725)&lt;&gt;0,IF(COUNTIF(Invoices!O:P,A1725)&lt;&gt;0,SUMIF(Invoices!O:P,A1725,Invoices!P:P)/COUNTIF(Invoices!O:P,A1725),0),IF(COUNTIF(Invoices!Q:R,A1725)&lt;&gt;0,IF(COUNTIF(Invoices!Q:R,A1725)&lt;&gt;0,SUMIF(Invoices!Q:R,A1725,Invoices!R:R)/COUNTIF(Invoices!Q:R,A1725),0),IF(COUNTIF(Invoices!S:T,A1725)&lt;&gt;0,IF(COUNTIF(Invoices!S:T,A1725)&lt;&gt;0,SUMIF(Invoices!S:T,A1725,Invoices!T:T)/COUNTIF(Invoices!S:T,A1725),0),IF(COUNTIF(Invoices!U:V,A1725)&lt;&gt;0,IF(COUNTIF(Invoices!U:V,A1725)&lt;&gt;0,SUMIF(Invoices!U:V,A1725,Invoices!V:V)/COUNTIF(Invoices!U:V,A1725),0),IF(COUNTIF(Invoices!W:X,A1725)&lt;&gt;0,IF(COUNTIF(Invoices!W:X,A1725)&lt;&gt;0,SUMIF(Invoices!W:X,A1725,Invoices!X:X)/COUNTIF(Invoices!W:X,A1725),0),IF(COUNTIF(Invoices!Y:Z,A1725)&lt;&gt;0,IF(COUNTIF(Invoices!Y:Z,A1725)&lt;&gt;0,SUMIF(Invoices!Y:Z,A1725,Invoices!Z:Z)/COUNTIF(Invoices!Y:Z,A1725),0),IF(COUNTIF(Invoices!AA:AB,A1725)&lt;&gt;0,IF(COUNTIF(Invoices!AA:AB,A1725)&lt;&gt;0,SUMIF(Invoices!AA:AB,A1725,Invoices!AB:AB)/COUNTIF(Invoices!AA:AB,A1725),0),IF(COUNTIF(Invoices!AC:AD,A1725)&lt;&gt;0,IF(COUNTIF(Invoices!AC:AD,A1725)&lt;&gt;0,SUMIF(Invoices!AC:AD,A1725,Invoices!AD:AD)/COUNTIF(Invoices!AC:AD,A1725),0),IF(COUNTIF(Invoices!AE:AF,A1725)&lt;&gt;0,IF(COUNTIF(Invoices!AE:AF,A1725)&lt;&gt;0,SUMIF(Invoices!AE:AF,A1725,Invoices!AF:AF)/COUNTIF(Invoices!AE:AF,A1725),0),IF(COUNTIF(Invoices!AG:AH,A1725)&lt;&gt;0,IF(COUNTIF(Invoices!AG:AH,A1725)&lt;&gt;0,SUMIF(Invoices!AG:AH,A1725,Invoices!AH:AH)/COUNTIF(Invoices!AG:AH,A1725),0),IF(COUNTIF(Invoices!AI:AJ,A1725)&lt;&gt;0,IF(COUNTIF(Invoices!AI:AJ,A1725)&lt;&gt;0,SUMIF(Invoices!AI:AJ,A1725,Invoices!AJ:AJ)/COUNTIF(Invoices!AI:AJ,A1725),0),IF(COUNTIF(Invoices!AK:AL,A1725)&lt;&gt;0,IF(COUNTIF(Invoices!AK:AL,A1725)&lt;&gt;0,SUMIF(Invoices!AK:AL,A1725,Invoices!AL:AL)/COUNTIF(Invoices!AK:AL,A1725),0),IF(COUNTIF(Invoices!AM:AN,A1725)&lt;&gt;0,IF(COUNTIF(Invoices!AM:AN,A1725)&lt;&gt;0,SUMIF(Invoices!AM:AN,A1725,Invoices!AN:AN)/COUNTIF(Invoices!AM:AN,A1725),0),"Not Available")))))))))))))))</f>
        <v>0.99</v>
      </c>
    </row>
    <row r="1726" spans="1:5" ht="13" x14ac:dyDescent="0.15">
      <c r="A1726" s="6" t="s">
        <v>3060</v>
      </c>
      <c r="B1726" s="6" t="s">
        <v>3061</v>
      </c>
      <c r="C1726" s="6" t="s">
        <v>3062</v>
      </c>
      <c r="D1726" s="6" t="s">
        <v>3063</v>
      </c>
      <c r="E1726" t="str">
        <f>IF(COUNTIF(Invoices!K:L,A1726)&lt;&gt;0,IF(COUNTIF(Invoices!K:L,A1726)&lt;&gt;0,SUMIF(Invoices!K:L,A1726,Invoices!L:L)/COUNTIF(Invoices!K:L,A1726),0),IF(COUNTIF(Invoices!M:N,A1726)&lt;&gt;0,IF(COUNTIF(Invoices!M:N,A1726)&lt;&gt;0,SUMIF(Invoices!M:N,A1726,Invoices!N:N)/COUNTIF(Invoices!M:N,A1726),0),IF(COUNTIF(Invoices!O:P,A1726)&lt;&gt;0,IF(COUNTIF(Invoices!O:P,A1726)&lt;&gt;0,SUMIF(Invoices!O:P,A1726,Invoices!P:P)/COUNTIF(Invoices!O:P,A1726),0),IF(COUNTIF(Invoices!Q:R,A1726)&lt;&gt;0,IF(COUNTIF(Invoices!Q:R,A1726)&lt;&gt;0,SUMIF(Invoices!Q:R,A1726,Invoices!R:R)/COUNTIF(Invoices!Q:R,A1726),0),IF(COUNTIF(Invoices!S:T,A1726)&lt;&gt;0,IF(COUNTIF(Invoices!S:T,A1726)&lt;&gt;0,SUMIF(Invoices!S:T,A1726,Invoices!T:T)/COUNTIF(Invoices!S:T,A1726),0),IF(COUNTIF(Invoices!U:V,A1726)&lt;&gt;0,IF(COUNTIF(Invoices!U:V,A1726)&lt;&gt;0,SUMIF(Invoices!U:V,A1726,Invoices!V:V)/COUNTIF(Invoices!U:V,A1726),0),IF(COUNTIF(Invoices!W:X,A1726)&lt;&gt;0,IF(COUNTIF(Invoices!W:X,A1726)&lt;&gt;0,SUMIF(Invoices!W:X,A1726,Invoices!X:X)/COUNTIF(Invoices!W:X,A1726),0),IF(COUNTIF(Invoices!Y:Z,A1726)&lt;&gt;0,IF(COUNTIF(Invoices!Y:Z,A1726)&lt;&gt;0,SUMIF(Invoices!Y:Z,A1726,Invoices!Z:Z)/COUNTIF(Invoices!Y:Z,A1726),0),IF(COUNTIF(Invoices!AA:AB,A1726)&lt;&gt;0,IF(COUNTIF(Invoices!AA:AB,A1726)&lt;&gt;0,SUMIF(Invoices!AA:AB,A1726,Invoices!AB:AB)/COUNTIF(Invoices!AA:AB,A1726),0),IF(COUNTIF(Invoices!AC:AD,A1726)&lt;&gt;0,IF(COUNTIF(Invoices!AC:AD,A1726)&lt;&gt;0,SUMIF(Invoices!AC:AD,A1726,Invoices!AD:AD)/COUNTIF(Invoices!AC:AD,A1726),0),IF(COUNTIF(Invoices!AE:AF,A1726)&lt;&gt;0,IF(COUNTIF(Invoices!AE:AF,A1726)&lt;&gt;0,SUMIF(Invoices!AE:AF,A1726,Invoices!AF:AF)/COUNTIF(Invoices!AE:AF,A1726),0),IF(COUNTIF(Invoices!AG:AH,A1726)&lt;&gt;0,IF(COUNTIF(Invoices!AG:AH,A1726)&lt;&gt;0,SUMIF(Invoices!AG:AH,A1726,Invoices!AH:AH)/COUNTIF(Invoices!AG:AH,A1726),0),IF(COUNTIF(Invoices!AI:AJ,A1726)&lt;&gt;0,IF(COUNTIF(Invoices!AI:AJ,A1726)&lt;&gt;0,SUMIF(Invoices!AI:AJ,A1726,Invoices!AJ:AJ)/COUNTIF(Invoices!AI:AJ,A1726),0),IF(COUNTIF(Invoices!AK:AL,A1726)&lt;&gt;0,IF(COUNTIF(Invoices!AK:AL,A1726)&lt;&gt;0,SUMIF(Invoices!AK:AL,A1726,Invoices!AL:AL)/COUNTIF(Invoices!AK:AL,A1726),0),IF(COUNTIF(Invoices!AM:AN,A1726)&lt;&gt;0,IF(COUNTIF(Invoices!AM:AN,A1726)&lt;&gt;0,SUMIF(Invoices!AM:AN,A1726,Invoices!AN:AN)/COUNTIF(Invoices!AM:AN,A1726),0),"Not Available")))))))))))))))</f>
        <v>Not Available</v>
      </c>
    </row>
    <row r="1727" spans="1:5" ht="13" x14ac:dyDescent="0.15">
      <c r="A1727" s="6" t="s">
        <v>3064</v>
      </c>
      <c r="C1727" s="6" t="s">
        <v>1067</v>
      </c>
      <c r="D1727" s="6" t="s">
        <v>1068</v>
      </c>
      <c r="E1727">
        <f ca="1">IF(COUNTIF(Invoices!K:L,A1727)&lt;&gt;0,IF(COUNTIF(Invoices!K:L,A1727)&lt;&gt;0,SUMIF(Invoices!K:L,A1727,Invoices!L:L)/COUNTIF(Invoices!K:L,A1727),0),IF(COUNTIF(Invoices!M:N,A1727)&lt;&gt;0,IF(COUNTIF(Invoices!M:N,A1727)&lt;&gt;0,SUMIF(Invoices!M:N,A1727,Invoices!N:N)/COUNTIF(Invoices!M:N,A1727),0),IF(COUNTIF(Invoices!O:P,A1727)&lt;&gt;0,IF(COUNTIF(Invoices!O:P,A1727)&lt;&gt;0,SUMIF(Invoices!O:P,A1727,Invoices!P:P)/COUNTIF(Invoices!O:P,A1727),0),IF(COUNTIF(Invoices!Q:R,A1727)&lt;&gt;0,IF(COUNTIF(Invoices!Q:R,A1727)&lt;&gt;0,SUMIF(Invoices!Q:R,A1727,Invoices!R:R)/COUNTIF(Invoices!Q:R,A1727),0),IF(COUNTIF(Invoices!S:T,A1727)&lt;&gt;0,IF(COUNTIF(Invoices!S:T,A1727)&lt;&gt;0,SUMIF(Invoices!S:T,A1727,Invoices!T:T)/COUNTIF(Invoices!S:T,A1727),0),IF(COUNTIF(Invoices!U:V,A1727)&lt;&gt;0,IF(COUNTIF(Invoices!U:V,A1727)&lt;&gt;0,SUMIF(Invoices!U:V,A1727,Invoices!V:V)/COUNTIF(Invoices!U:V,A1727),0),IF(COUNTIF(Invoices!W:X,A1727)&lt;&gt;0,IF(COUNTIF(Invoices!W:X,A1727)&lt;&gt;0,SUMIF(Invoices!W:X,A1727,Invoices!X:X)/COUNTIF(Invoices!W:X,A1727),0),IF(COUNTIF(Invoices!Y:Z,A1727)&lt;&gt;0,IF(COUNTIF(Invoices!Y:Z,A1727)&lt;&gt;0,SUMIF(Invoices!Y:Z,A1727,Invoices!Z:Z)/COUNTIF(Invoices!Y:Z,A1727),0),IF(COUNTIF(Invoices!AA:AB,A1727)&lt;&gt;0,IF(COUNTIF(Invoices!AA:AB,A1727)&lt;&gt;0,SUMIF(Invoices!AA:AB,A1727,Invoices!AB:AB)/COUNTIF(Invoices!AA:AB,A1727),0),IF(COUNTIF(Invoices!AC:AD,A1727)&lt;&gt;0,IF(COUNTIF(Invoices!AC:AD,A1727)&lt;&gt;0,SUMIF(Invoices!AC:AD,A1727,Invoices!AD:AD)/COUNTIF(Invoices!AC:AD,A1727),0),IF(COUNTIF(Invoices!AE:AF,A1727)&lt;&gt;0,IF(COUNTIF(Invoices!AE:AF,A1727)&lt;&gt;0,SUMIF(Invoices!AE:AF,A1727,Invoices!AF:AF)/COUNTIF(Invoices!AE:AF,A1727),0),IF(COUNTIF(Invoices!AG:AH,A1727)&lt;&gt;0,IF(COUNTIF(Invoices!AG:AH,A1727)&lt;&gt;0,SUMIF(Invoices!AG:AH,A1727,Invoices!AH:AH)/COUNTIF(Invoices!AG:AH,A1727),0),IF(COUNTIF(Invoices!AI:AJ,A1727)&lt;&gt;0,IF(COUNTIF(Invoices!AI:AJ,A1727)&lt;&gt;0,SUMIF(Invoices!AI:AJ,A1727,Invoices!AJ:AJ)/COUNTIF(Invoices!AI:AJ,A1727),0),IF(COUNTIF(Invoices!AK:AL,A1727)&lt;&gt;0,IF(COUNTIF(Invoices!AK:AL,A1727)&lt;&gt;0,SUMIF(Invoices!AK:AL,A1727,Invoices!AL:AL)/COUNTIF(Invoices!AK:AL,A1727),0),IF(COUNTIF(Invoices!AM:AN,A1727)&lt;&gt;0,IF(COUNTIF(Invoices!AM:AN,A1727)&lt;&gt;0,SUMIF(Invoices!AM:AN,A1727,Invoices!AN:AN)/COUNTIF(Invoices!AM:AN,A1727),0),"Not Available")))))))))))))))</f>
        <v>0.99</v>
      </c>
    </row>
    <row r="1728" spans="1:5" ht="13" x14ac:dyDescent="0.15">
      <c r="A1728" s="6" t="s">
        <v>3065</v>
      </c>
      <c r="C1728" s="6" t="s">
        <v>692</v>
      </c>
      <c r="D1728" s="6" t="s">
        <v>693</v>
      </c>
      <c r="E1728" t="str">
        <f>IF(COUNTIF(Invoices!K:L,A1728)&lt;&gt;0,IF(COUNTIF(Invoices!K:L,A1728)&lt;&gt;0,SUMIF(Invoices!K:L,A1728,Invoices!L:L)/COUNTIF(Invoices!K:L,A1728),0),IF(COUNTIF(Invoices!M:N,A1728)&lt;&gt;0,IF(COUNTIF(Invoices!M:N,A1728)&lt;&gt;0,SUMIF(Invoices!M:N,A1728,Invoices!N:N)/COUNTIF(Invoices!M:N,A1728),0),IF(COUNTIF(Invoices!O:P,A1728)&lt;&gt;0,IF(COUNTIF(Invoices!O:P,A1728)&lt;&gt;0,SUMIF(Invoices!O:P,A1728,Invoices!P:P)/COUNTIF(Invoices!O:P,A1728),0),IF(COUNTIF(Invoices!Q:R,A1728)&lt;&gt;0,IF(COUNTIF(Invoices!Q:R,A1728)&lt;&gt;0,SUMIF(Invoices!Q:R,A1728,Invoices!R:R)/COUNTIF(Invoices!Q:R,A1728),0),IF(COUNTIF(Invoices!S:T,A1728)&lt;&gt;0,IF(COUNTIF(Invoices!S:T,A1728)&lt;&gt;0,SUMIF(Invoices!S:T,A1728,Invoices!T:T)/COUNTIF(Invoices!S:T,A1728),0),IF(COUNTIF(Invoices!U:V,A1728)&lt;&gt;0,IF(COUNTIF(Invoices!U:V,A1728)&lt;&gt;0,SUMIF(Invoices!U:V,A1728,Invoices!V:V)/COUNTIF(Invoices!U:V,A1728),0),IF(COUNTIF(Invoices!W:X,A1728)&lt;&gt;0,IF(COUNTIF(Invoices!W:X,A1728)&lt;&gt;0,SUMIF(Invoices!W:X,A1728,Invoices!X:X)/COUNTIF(Invoices!W:X,A1728),0),IF(COUNTIF(Invoices!Y:Z,A1728)&lt;&gt;0,IF(COUNTIF(Invoices!Y:Z,A1728)&lt;&gt;0,SUMIF(Invoices!Y:Z,A1728,Invoices!Z:Z)/COUNTIF(Invoices!Y:Z,A1728),0),IF(COUNTIF(Invoices!AA:AB,A1728)&lt;&gt;0,IF(COUNTIF(Invoices!AA:AB,A1728)&lt;&gt;0,SUMIF(Invoices!AA:AB,A1728,Invoices!AB:AB)/COUNTIF(Invoices!AA:AB,A1728),0),IF(COUNTIF(Invoices!AC:AD,A1728)&lt;&gt;0,IF(COUNTIF(Invoices!AC:AD,A1728)&lt;&gt;0,SUMIF(Invoices!AC:AD,A1728,Invoices!AD:AD)/COUNTIF(Invoices!AC:AD,A1728),0),IF(COUNTIF(Invoices!AE:AF,A1728)&lt;&gt;0,IF(COUNTIF(Invoices!AE:AF,A1728)&lt;&gt;0,SUMIF(Invoices!AE:AF,A1728,Invoices!AF:AF)/COUNTIF(Invoices!AE:AF,A1728),0),IF(COUNTIF(Invoices!AG:AH,A1728)&lt;&gt;0,IF(COUNTIF(Invoices!AG:AH,A1728)&lt;&gt;0,SUMIF(Invoices!AG:AH,A1728,Invoices!AH:AH)/COUNTIF(Invoices!AG:AH,A1728),0),IF(COUNTIF(Invoices!AI:AJ,A1728)&lt;&gt;0,IF(COUNTIF(Invoices!AI:AJ,A1728)&lt;&gt;0,SUMIF(Invoices!AI:AJ,A1728,Invoices!AJ:AJ)/COUNTIF(Invoices!AI:AJ,A1728),0),IF(COUNTIF(Invoices!AK:AL,A1728)&lt;&gt;0,IF(COUNTIF(Invoices!AK:AL,A1728)&lt;&gt;0,SUMIF(Invoices!AK:AL,A1728,Invoices!AL:AL)/COUNTIF(Invoices!AK:AL,A1728),0),IF(COUNTIF(Invoices!AM:AN,A1728)&lt;&gt;0,IF(COUNTIF(Invoices!AM:AN,A1728)&lt;&gt;0,SUMIF(Invoices!AM:AN,A1728,Invoices!AN:AN)/COUNTIF(Invoices!AM:AN,A1728),0),"Not Available")))))))))))))))</f>
        <v>Not Available</v>
      </c>
    </row>
    <row r="1729" spans="1:5" ht="13" x14ac:dyDescent="0.15">
      <c r="A1729" s="6" t="s">
        <v>3066</v>
      </c>
      <c r="B1729" s="6" t="s">
        <v>1053</v>
      </c>
      <c r="C1729" s="6" t="s">
        <v>725</v>
      </c>
      <c r="D1729" s="6" t="s">
        <v>726</v>
      </c>
      <c r="E1729" t="str">
        <f>IF(COUNTIF(Invoices!K:L,A1729)&lt;&gt;0,IF(COUNTIF(Invoices!K:L,A1729)&lt;&gt;0,SUMIF(Invoices!K:L,A1729,Invoices!L:L)/COUNTIF(Invoices!K:L,A1729),0),IF(COUNTIF(Invoices!M:N,A1729)&lt;&gt;0,IF(COUNTIF(Invoices!M:N,A1729)&lt;&gt;0,SUMIF(Invoices!M:N,A1729,Invoices!N:N)/COUNTIF(Invoices!M:N,A1729),0),IF(COUNTIF(Invoices!O:P,A1729)&lt;&gt;0,IF(COUNTIF(Invoices!O:P,A1729)&lt;&gt;0,SUMIF(Invoices!O:P,A1729,Invoices!P:P)/COUNTIF(Invoices!O:P,A1729),0),IF(COUNTIF(Invoices!Q:R,A1729)&lt;&gt;0,IF(COUNTIF(Invoices!Q:R,A1729)&lt;&gt;0,SUMIF(Invoices!Q:R,A1729,Invoices!R:R)/COUNTIF(Invoices!Q:R,A1729),0),IF(COUNTIF(Invoices!S:T,A1729)&lt;&gt;0,IF(COUNTIF(Invoices!S:T,A1729)&lt;&gt;0,SUMIF(Invoices!S:T,A1729,Invoices!T:T)/COUNTIF(Invoices!S:T,A1729),0),IF(COUNTIF(Invoices!U:V,A1729)&lt;&gt;0,IF(COUNTIF(Invoices!U:V,A1729)&lt;&gt;0,SUMIF(Invoices!U:V,A1729,Invoices!V:V)/COUNTIF(Invoices!U:V,A1729),0),IF(COUNTIF(Invoices!W:X,A1729)&lt;&gt;0,IF(COUNTIF(Invoices!W:X,A1729)&lt;&gt;0,SUMIF(Invoices!W:X,A1729,Invoices!X:X)/COUNTIF(Invoices!W:X,A1729),0),IF(COUNTIF(Invoices!Y:Z,A1729)&lt;&gt;0,IF(COUNTIF(Invoices!Y:Z,A1729)&lt;&gt;0,SUMIF(Invoices!Y:Z,A1729,Invoices!Z:Z)/COUNTIF(Invoices!Y:Z,A1729),0),IF(COUNTIF(Invoices!AA:AB,A1729)&lt;&gt;0,IF(COUNTIF(Invoices!AA:AB,A1729)&lt;&gt;0,SUMIF(Invoices!AA:AB,A1729,Invoices!AB:AB)/COUNTIF(Invoices!AA:AB,A1729),0),IF(COUNTIF(Invoices!AC:AD,A1729)&lt;&gt;0,IF(COUNTIF(Invoices!AC:AD,A1729)&lt;&gt;0,SUMIF(Invoices!AC:AD,A1729,Invoices!AD:AD)/COUNTIF(Invoices!AC:AD,A1729),0),IF(COUNTIF(Invoices!AE:AF,A1729)&lt;&gt;0,IF(COUNTIF(Invoices!AE:AF,A1729)&lt;&gt;0,SUMIF(Invoices!AE:AF,A1729,Invoices!AF:AF)/COUNTIF(Invoices!AE:AF,A1729),0),IF(COUNTIF(Invoices!AG:AH,A1729)&lt;&gt;0,IF(COUNTIF(Invoices!AG:AH,A1729)&lt;&gt;0,SUMIF(Invoices!AG:AH,A1729,Invoices!AH:AH)/COUNTIF(Invoices!AG:AH,A1729),0),IF(COUNTIF(Invoices!AI:AJ,A1729)&lt;&gt;0,IF(COUNTIF(Invoices!AI:AJ,A1729)&lt;&gt;0,SUMIF(Invoices!AI:AJ,A1729,Invoices!AJ:AJ)/COUNTIF(Invoices!AI:AJ,A1729),0),IF(COUNTIF(Invoices!AK:AL,A1729)&lt;&gt;0,IF(COUNTIF(Invoices!AK:AL,A1729)&lt;&gt;0,SUMIF(Invoices!AK:AL,A1729,Invoices!AL:AL)/COUNTIF(Invoices!AK:AL,A1729),0),IF(COUNTIF(Invoices!AM:AN,A1729)&lt;&gt;0,IF(COUNTIF(Invoices!AM:AN,A1729)&lt;&gt;0,SUMIF(Invoices!AM:AN,A1729,Invoices!AN:AN)/COUNTIF(Invoices!AM:AN,A1729),0),"Not Available")))))))))))))))</f>
        <v>Not Available</v>
      </c>
    </row>
    <row r="1730" spans="1:5" ht="13" x14ac:dyDescent="0.15">
      <c r="A1730" s="6" t="s">
        <v>3067</v>
      </c>
      <c r="B1730" s="6" t="s">
        <v>659</v>
      </c>
      <c r="C1730" s="6" t="s">
        <v>660</v>
      </c>
      <c r="D1730" s="6" t="s">
        <v>661</v>
      </c>
      <c r="E1730">
        <f ca="1">IF(COUNTIF(Invoices!K:L,A1730)&lt;&gt;0,IF(COUNTIF(Invoices!K:L,A1730)&lt;&gt;0,SUMIF(Invoices!K:L,A1730,Invoices!L:L)/COUNTIF(Invoices!K:L,A1730),0),IF(COUNTIF(Invoices!M:N,A1730)&lt;&gt;0,IF(COUNTIF(Invoices!M:N,A1730)&lt;&gt;0,SUMIF(Invoices!M:N,A1730,Invoices!N:N)/COUNTIF(Invoices!M:N,A1730),0),IF(COUNTIF(Invoices!O:P,A1730)&lt;&gt;0,IF(COUNTIF(Invoices!O:P,A1730)&lt;&gt;0,SUMIF(Invoices!O:P,A1730,Invoices!P:P)/COUNTIF(Invoices!O:P,A1730),0),IF(COUNTIF(Invoices!Q:R,A1730)&lt;&gt;0,IF(COUNTIF(Invoices!Q:R,A1730)&lt;&gt;0,SUMIF(Invoices!Q:R,A1730,Invoices!R:R)/COUNTIF(Invoices!Q:R,A1730),0),IF(COUNTIF(Invoices!S:T,A1730)&lt;&gt;0,IF(COUNTIF(Invoices!S:T,A1730)&lt;&gt;0,SUMIF(Invoices!S:T,A1730,Invoices!T:T)/COUNTIF(Invoices!S:T,A1730),0),IF(COUNTIF(Invoices!U:V,A1730)&lt;&gt;0,IF(COUNTIF(Invoices!U:V,A1730)&lt;&gt;0,SUMIF(Invoices!U:V,A1730,Invoices!V:V)/COUNTIF(Invoices!U:V,A1730),0),IF(COUNTIF(Invoices!W:X,A1730)&lt;&gt;0,IF(COUNTIF(Invoices!W:X,A1730)&lt;&gt;0,SUMIF(Invoices!W:X,A1730,Invoices!X:X)/COUNTIF(Invoices!W:X,A1730),0),IF(COUNTIF(Invoices!Y:Z,A1730)&lt;&gt;0,IF(COUNTIF(Invoices!Y:Z,A1730)&lt;&gt;0,SUMIF(Invoices!Y:Z,A1730,Invoices!Z:Z)/COUNTIF(Invoices!Y:Z,A1730),0),IF(COUNTIF(Invoices!AA:AB,A1730)&lt;&gt;0,IF(COUNTIF(Invoices!AA:AB,A1730)&lt;&gt;0,SUMIF(Invoices!AA:AB,A1730,Invoices!AB:AB)/COUNTIF(Invoices!AA:AB,A1730),0),IF(COUNTIF(Invoices!AC:AD,A1730)&lt;&gt;0,IF(COUNTIF(Invoices!AC:AD,A1730)&lt;&gt;0,SUMIF(Invoices!AC:AD,A1730,Invoices!AD:AD)/COUNTIF(Invoices!AC:AD,A1730),0),IF(COUNTIF(Invoices!AE:AF,A1730)&lt;&gt;0,IF(COUNTIF(Invoices!AE:AF,A1730)&lt;&gt;0,SUMIF(Invoices!AE:AF,A1730,Invoices!AF:AF)/COUNTIF(Invoices!AE:AF,A1730),0),IF(COUNTIF(Invoices!AG:AH,A1730)&lt;&gt;0,IF(COUNTIF(Invoices!AG:AH,A1730)&lt;&gt;0,SUMIF(Invoices!AG:AH,A1730,Invoices!AH:AH)/COUNTIF(Invoices!AG:AH,A1730),0),IF(COUNTIF(Invoices!AI:AJ,A1730)&lt;&gt;0,IF(COUNTIF(Invoices!AI:AJ,A1730)&lt;&gt;0,SUMIF(Invoices!AI:AJ,A1730,Invoices!AJ:AJ)/COUNTIF(Invoices!AI:AJ,A1730),0),IF(COUNTIF(Invoices!AK:AL,A1730)&lt;&gt;0,IF(COUNTIF(Invoices!AK:AL,A1730)&lt;&gt;0,SUMIF(Invoices!AK:AL,A1730,Invoices!AL:AL)/COUNTIF(Invoices!AK:AL,A1730),0),IF(COUNTIF(Invoices!AM:AN,A1730)&lt;&gt;0,IF(COUNTIF(Invoices!AM:AN,A1730)&lt;&gt;0,SUMIF(Invoices!AM:AN,A1730,Invoices!AN:AN)/COUNTIF(Invoices!AM:AN,A1730),0),"Not Available")))))))))))))))</f>
        <v>0.99</v>
      </c>
    </row>
    <row r="1731" spans="1:5" ht="13" x14ac:dyDescent="0.15">
      <c r="A1731" s="6" t="s">
        <v>3068</v>
      </c>
      <c r="C1731" s="6" t="s">
        <v>1067</v>
      </c>
      <c r="D1731" s="6" t="s">
        <v>1068</v>
      </c>
      <c r="E1731" t="str">
        <f>IF(COUNTIF(Invoices!K:L,A1731)&lt;&gt;0,IF(COUNTIF(Invoices!K:L,A1731)&lt;&gt;0,SUMIF(Invoices!K:L,A1731,Invoices!L:L)/COUNTIF(Invoices!K:L,A1731),0),IF(COUNTIF(Invoices!M:N,A1731)&lt;&gt;0,IF(COUNTIF(Invoices!M:N,A1731)&lt;&gt;0,SUMIF(Invoices!M:N,A1731,Invoices!N:N)/COUNTIF(Invoices!M:N,A1731),0),IF(COUNTIF(Invoices!O:P,A1731)&lt;&gt;0,IF(COUNTIF(Invoices!O:P,A1731)&lt;&gt;0,SUMIF(Invoices!O:P,A1731,Invoices!P:P)/COUNTIF(Invoices!O:P,A1731),0),IF(COUNTIF(Invoices!Q:R,A1731)&lt;&gt;0,IF(COUNTIF(Invoices!Q:R,A1731)&lt;&gt;0,SUMIF(Invoices!Q:R,A1731,Invoices!R:R)/COUNTIF(Invoices!Q:R,A1731),0),IF(COUNTIF(Invoices!S:T,A1731)&lt;&gt;0,IF(COUNTIF(Invoices!S:T,A1731)&lt;&gt;0,SUMIF(Invoices!S:T,A1731,Invoices!T:T)/COUNTIF(Invoices!S:T,A1731),0),IF(COUNTIF(Invoices!U:V,A1731)&lt;&gt;0,IF(COUNTIF(Invoices!U:V,A1731)&lt;&gt;0,SUMIF(Invoices!U:V,A1731,Invoices!V:V)/COUNTIF(Invoices!U:V,A1731),0),IF(COUNTIF(Invoices!W:X,A1731)&lt;&gt;0,IF(COUNTIF(Invoices!W:X,A1731)&lt;&gt;0,SUMIF(Invoices!W:X,A1731,Invoices!X:X)/COUNTIF(Invoices!W:X,A1731),0),IF(COUNTIF(Invoices!Y:Z,A1731)&lt;&gt;0,IF(COUNTIF(Invoices!Y:Z,A1731)&lt;&gt;0,SUMIF(Invoices!Y:Z,A1731,Invoices!Z:Z)/COUNTIF(Invoices!Y:Z,A1731),0),IF(COUNTIF(Invoices!AA:AB,A1731)&lt;&gt;0,IF(COUNTIF(Invoices!AA:AB,A1731)&lt;&gt;0,SUMIF(Invoices!AA:AB,A1731,Invoices!AB:AB)/COUNTIF(Invoices!AA:AB,A1731),0),IF(COUNTIF(Invoices!AC:AD,A1731)&lt;&gt;0,IF(COUNTIF(Invoices!AC:AD,A1731)&lt;&gt;0,SUMIF(Invoices!AC:AD,A1731,Invoices!AD:AD)/COUNTIF(Invoices!AC:AD,A1731),0),IF(COUNTIF(Invoices!AE:AF,A1731)&lt;&gt;0,IF(COUNTIF(Invoices!AE:AF,A1731)&lt;&gt;0,SUMIF(Invoices!AE:AF,A1731,Invoices!AF:AF)/COUNTIF(Invoices!AE:AF,A1731),0),IF(COUNTIF(Invoices!AG:AH,A1731)&lt;&gt;0,IF(COUNTIF(Invoices!AG:AH,A1731)&lt;&gt;0,SUMIF(Invoices!AG:AH,A1731,Invoices!AH:AH)/COUNTIF(Invoices!AG:AH,A1731),0),IF(COUNTIF(Invoices!AI:AJ,A1731)&lt;&gt;0,IF(COUNTIF(Invoices!AI:AJ,A1731)&lt;&gt;0,SUMIF(Invoices!AI:AJ,A1731,Invoices!AJ:AJ)/COUNTIF(Invoices!AI:AJ,A1731),0),IF(COUNTIF(Invoices!AK:AL,A1731)&lt;&gt;0,IF(COUNTIF(Invoices!AK:AL,A1731)&lt;&gt;0,SUMIF(Invoices!AK:AL,A1731,Invoices!AL:AL)/COUNTIF(Invoices!AK:AL,A1731),0),IF(COUNTIF(Invoices!AM:AN,A1731)&lt;&gt;0,IF(COUNTIF(Invoices!AM:AN,A1731)&lt;&gt;0,SUMIF(Invoices!AM:AN,A1731,Invoices!AN:AN)/COUNTIF(Invoices!AM:AN,A1731),0),"Not Available")))))))))))))))</f>
        <v>Not Available</v>
      </c>
    </row>
    <row r="1732" spans="1:5" ht="13" x14ac:dyDescent="0.15">
      <c r="A1732" s="6" t="s">
        <v>3069</v>
      </c>
      <c r="B1732" s="6" t="s">
        <v>3070</v>
      </c>
      <c r="C1732" s="6" t="s">
        <v>1633</v>
      </c>
      <c r="D1732" s="6" t="s">
        <v>1634</v>
      </c>
      <c r="E1732">
        <f ca="1">IF(COUNTIF(Invoices!K:L,A1732)&lt;&gt;0,IF(COUNTIF(Invoices!K:L,A1732)&lt;&gt;0,SUMIF(Invoices!K:L,A1732,Invoices!L:L)/COUNTIF(Invoices!K:L,A1732),0),IF(COUNTIF(Invoices!M:N,A1732)&lt;&gt;0,IF(COUNTIF(Invoices!M:N,A1732)&lt;&gt;0,SUMIF(Invoices!M:N,A1732,Invoices!N:N)/COUNTIF(Invoices!M:N,A1732),0),IF(COUNTIF(Invoices!O:P,A1732)&lt;&gt;0,IF(COUNTIF(Invoices!O:P,A1732)&lt;&gt;0,SUMIF(Invoices!O:P,A1732,Invoices!P:P)/COUNTIF(Invoices!O:P,A1732),0),IF(COUNTIF(Invoices!Q:R,A1732)&lt;&gt;0,IF(COUNTIF(Invoices!Q:R,A1732)&lt;&gt;0,SUMIF(Invoices!Q:R,A1732,Invoices!R:R)/COUNTIF(Invoices!Q:R,A1732),0),IF(COUNTIF(Invoices!S:T,A1732)&lt;&gt;0,IF(COUNTIF(Invoices!S:T,A1732)&lt;&gt;0,SUMIF(Invoices!S:T,A1732,Invoices!T:T)/COUNTIF(Invoices!S:T,A1732),0),IF(COUNTIF(Invoices!U:V,A1732)&lt;&gt;0,IF(COUNTIF(Invoices!U:V,A1732)&lt;&gt;0,SUMIF(Invoices!U:V,A1732,Invoices!V:V)/COUNTIF(Invoices!U:V,A1732),0),IF(COUNTIF(Invoices!W:X,A1732)&lt;&gt;0,IF(COUNTIF(Invoices!W:X,A1732)&lt;&gt;0,SUMIF(Invoices!W:X,A1732,Invoices!X:X)/COUNTIF(Invoices!W:X,A1732),0),IF(COUNTIF(Invoices!Y:Z,A1732)&lt;&gt;0,IF(COUNTIF(Invoices!Y:Z,A1732)&lt;&gt;0,SUMIF(Invoices!Y:Z,A1732,Invoices!Z:Z)/COUNTIF(Invoices!Y:Z,A1732),0),IF(COUNTIF(Invoices!AA:AB,A1732)&lt;&gt;0,IF(COUNTIF(Invoices!AA:AB,A1732)&lt;&gt;0,SUMIF(Invoices!AA:AB,A1732,Invoices!AB:AB)/COUNTIF(Invoices!AA:AB,A1732),0),IF(COUNTIF(Invoices!AC:AD,A1732)&lt;&gt;0,IF(COUNTIF(Invoices!AC:AD,A1732)&lt;&gt;0,SUMIF(Invoices!AC:AD,A1732,Invoices!AD:AD)/COUNTIF(Invoices!AC:AD,A1732),0),IF(COUNTIF(Invoices!AE:AF,A1732)&lt;&gt;0,IF(COUNTIF(Invoices!AE:AF,A1732)&lt;&gt;0,SUMIF(Invoices!AE:AF,A1732,Invoices!AF:AF)/COUNTIF(Invoices!AE:AF,A1732),0),IF(COUNTIF(Invoices!AG:AH,A1732)&lt;&gt;0,IF(COUNTIF(Invoices!AG:AH,A1732)&lt;&gt;0,SUMIF(Invoices!AG:AH,A1732,Invoices!AH:AH)/COUNTIF(Invoices!AG:AH,A1732),0),IF(COUNTIF(Invoices!AI:AJ,A1732)&lt;&gt;0,IF(COUNTIF(Invoices!AI:AJ,A1732)&lt;&gt;0,SUMIF(Invoices!AI:AJ,A1732,Invoices!AJ:AJ)/COUNTIF(Invoices!AI:AJ,A1732),0),IF(COUNTIF(Invoices!AK:AL,A1732)&lt;&gt;0,IF(COUNTIF(Invoices!AK:AL,A1732)&lt;&gt;0,SUMIF(Invoices!AK:AL,A1732,Invoices!AL:AL)/COUNTIF(Invoices!AK:AL,A1732),0),IF(COUNTIF(Invoices!AM:AN,A1732)&lt;&gt;0,IF(COUNTIF(Invoices!AM:AN,A1732)&lt;&gt;0,SUMIF(Invoices!AM:AN,A1732,Invoices!AN:AN)/COUNTIF(Invoices!AM:AN,A1732),0),"Not Available")))))))))))))))</f>
        <v>0.99</v>
      </c>
    </row>
    <row r="1733" spans="1:5" ht="13" x14ac:dyDescent="0.15">
      <c r="A1733" s="6" t="s">
        <v>3071</v>
      </c>
      <c r="B1733" s="6" t="s">
        <v>2646</v>
      </c>
      <c r="C1733" s="6" t="s">
        <v>1628</v>
      </c>
      <c r="D1733" s="6" t="s">
        <v>1629</v>
      </c>
      <c r="E1733" t="str">
        <f>IF(COUNTIF(Invoices!K:L,A1733)&lt;&gt;0,IF(COUNTIF(Invoices!K:L,A1733)&lt;&gt;0,SUMIF(Invoices!K:L,A1733,Invoices!L:L)/COUNTIF(Invoices!K:L,A1733),0),IF(COUNTIF(Invoices!M:N,A1733)&lt;&gt;0,IF(COUNTIF(Invoices!M:N,A1733)&lt;&gt;0,SUMIF(Invoices!M:N,A1733,Invoices!N:N)/COUNTIF(Invoices!M:N,A1733),0),IF(COUNTIF(Invoices!O:P,A1733)&lt;&gt;0,IF(COUNTIF(Invoices!O:P,A1733)&lt;&gt;0,SUMIF(Invoices!O:P,A1733,Invoices!P:P)/COUNTIF(Invoices!O:P,A1733),0),IF(COUNTIF(Invoices!Q:R,A1733)&lt;&gt;0,IF(COUNTIF(Invoices!Q:R,A1733)&lt;&gt;0,SUMIF(Invoices!Q:R,A1733,Invoices!R:R)/COUNTIF(Invoices!Q:R,A1733),0),IF(COUNTIF(Invoices!S:T,A1733)&lt;&gt;0,IF(COUNTIF(Invoices!S:T,A1733)&lt;&gt;0,SUMIF(Invoices!S:T,A1733,Invoices!T:T)/COUNTIF(Invoices!S:T,A1733),0),IF(COUNTIF(Invoices!U:V,A1733)&lt;&gt;0,IF(COUNTIF(Invoices!U:V,A1733)&lt;&gt;0,SUMIF(Invoices!U:V,A1733,Invoices!V:V)/COUNTIF(Invoices!U:V,A1733),0),IF(COUNTIF(Invoices!W:X,A1733)&lt;&gt;0,IF(COUNTIF(Invoices!W:X,A1733)&lt;&gt;0,SUMIF(Invoices!W:X,A1733,Invoices!X:X)/COUNTIF(Invoices!W:X,A1733),0),IF(COUNTIF(Invoices!Y:Z,A1733)&lt;&gt;0,IF(COUNTIF(Invoices!Y:Z,A1733)&lt;&gt;0,SUMIF(Invoices!Y:Z,A1733,Invoices!Z:Z)/COUNTIF(Invoices!Y:Z,A1733),0),IF(COUNTIF(Invoices!AA:AB,A1733)&lt;&gt;0,IF(COUNTIF(Invoices!AA:AB,A1733)&lt;&gt;0,SUMIF(Invoices!AA:AB,A1733,Invoices!AB:AB)/COUNTIF(Invoices!AA:AB,A1733),0),IF(COUNTIF(Invoices!AC:AD,A1733)&lt;&gt;0,IF(COUNTIF(Invoices!AC:AD,A1733)&lt;&gt;0,SUMIF(Invoices!AC:AD,A1733,Invoices!AD:AD)/COUNTIF(Invoices!AC:AD,A1733),0),IF(COUNTIF(Invoices!AE:AF,A1733)&lt;&gt;0,IF(COUNTIF(Invoices!AE:AF,A1733)&lt;&gt;0,SUMIF(Invoices!AE:AF,A1733,Invoices!AF:AF)/COUNTIF(Invoices!AE:AF,A1733),0),IF(COUNTIF(Invoices!AG:AH,A1733)&lt;&gt;0,IF(COUNTIF(Invoices!AG:AH,A1733)&lt;&gt;0,SUMIF(Invoices!AG:AH,A1733,Invoices!AH:AH)/COUNTIF(Invoices!AG:AH,A1733),0),IF(COUNTIF(Invoices!AI:AJ,A1733)&lt;&gt;0,IF(COUNTIF(Invoices!AI:AJ,A1733)&lt;&gt;0,SUMIF(Invoices!AI:AJ,A1733,Invoices!AJ:AJ)/COUNTIF(Invoices!AI:AJ,A1733),0),IF(COUNTIF(Invoices!AK:AL,A1733)&lt;&gt;0,IF(COUNTIF(Invoices!AK:AL,A1733)&lt;&gt;0,SUMIF(Invoices!AK:AL,A1733,Invoices!AL:AL)/COUNTIF(Invoices!AK:AL,A1733),0),IF(COUNTIF(Invoices!AM:AN,A1733)&lt;&gt;0,IF(COUNTIF(Invoices!AM:AN,A1733)&lt;&gt;0,SUMIF(Invoices!AM:AN,A1733,Invoices!AN:AN)/COUNTIF(Invoices!AM:AN,A1733),0),"Not Available")))))))))))))))</f>
        <v>Not Available</v>
      </c>
    </row>
    <row r="1734" spans="1:5" ht="13" x14ac:dyDescent="0.15">
      <c r="A1734" s="6" t="s">
        <v>3072</v>
      </c>
      <c r="C1734" s="6" t="s">
        <v>818</v>
      </c>
      <c r="D1734" s="6" t="s">
        <v>819</v>
      </c>
      <c r="E1734" t="str">
        <f>IF(COUNTIF(Invoices!K:L,A1734)&lt;&gt;0,IF(COUNTIF(Invoices!K:L,A1734)&lt;&gt;0,SUMIF(Invoices!K:L,A1734,Invoices!L:L)/COUNTIF(Invoices!K:L,A1734),0),IF(COUNTIF(Invoices!M:N,A1734)&lt;&gt;0,IF(COUNTIF(Invoices!M:N,A1734)&lt;&gt;0,SUMIF(Invoices!M:N,A1734,Invoices!N:N)/COUNTIF(Invoices!M:N,A1734),0),IF(COUNTIF(Invoices!O:P,A1734)&lt;&gt;0,IF(COUNTIF(Invoices!O:P,A1734)&lt;&gt;0,SUMIF(Invoices!O:P,A1734,Invoices!P:P)/COUNTIF(Invoices!O:P,A1734),0),IF(COUNTIF(Invoices!Q:R,A1734)&lt;&gt;0,IF(COUNTIF(Invoices!Q:R,A1734)&lt;&gt;0,SUMIF(Invoices!Q:R,A1734,Invoices!R:R)/COUNTIF(Invoices!Q:R,A1734),0),IF(COUNTIF(Invoices!S:T,A1734)&lt;&gt;0,IF(COUNTIF(Invoices!S:T,A1734)&lt;&gt;0,SUMIF(Invoices!S:T,A1734,Invoices!T:T)/COUNTIF(Invoices!S:T,A1734),0),IF(COUNTIF(Invoices!U:V,A1734)&lt;&gt;0,IF(COUNTIF(Invoices!U:V,A1734)&lt;&gt;0,SUMIF(Invoices!U:V,A1734,Invoices!V:V)/COUNTIF(Invoices!U:V,A1734),0),IF(COUNTIF(Invoices!W:X,A1734)&lt;&gt;0,IF(COUNTIF(Invoices!W:X,A1734)&lt;&gt;0,SUMIF(Invoices!W:X,A1734,Invoices!X:X)/COUNTIF(Invoices!W:X,A1734),0),IF(COUNTIF(Invoices!Y:Z,A1734)&lt;&gt;0,IF(COUNTIF(Invoices!Y:Z,A1734)&lt;&gt;0,SUMIF(Invoices!Y:Z,A1734,Invoices!Z:Z)/COUNTIF(Invoices!Y:Z,A1734),0),IF(COUNTIF(Invoices!AA:AB,A1734)&lt;&gt;0,IF(COUNTIF(Invoices!AA:AB,A1734)&lt;&gt;0,SUMIF(Invoices!AA:AB,A1734,Invoices!AB:AB)/COUNTIF(Invoices!AA:AB,A1734),0),IF(COUNTIF(Invoices!AC:AD,A1734)&lt;&gt;0,IF(COUNTIF(Invoices!AC:AD,A1734)&lt;&gt;0,SUMIF(Invoices!AC:AD,A1734,Invoices!AD:AD)/COUNTIF(Invoices!AC:AD,A1734),0),IF(COUNTIF(Invoices!AE:AF,A1734)&lt;&gt;0,IF(COUNTIF(Invoices!AE:AF,A1734)&lt;&gt;0,SUMIF(Invoices!AE:AF,A1734,Invoices!AF:AF)/COUNTIF(Invoices!AE:AF,A1734),0),IF(COUNTIF(Invoices!AG:AH,A1734)&lt;&gt;0,IF(COUNTIF(Invoices!AG:AH,A1734)&lt;&gt;0,SUMIF(Invoices!AG:AH,A1734,Invoices!AH:AH)/COUNTIF(Invoices!AG:AH,A1734),0),IF(COUNTIF(Invoices!AI:AJ,A1734)&lt;&gt;0,IF(COUNTIF(Invoices!AI:AJ,A1734)&lt;&gt;0,SUMIF(Invoices!AI:AJ,A1734,Invoices!AJ:AJ)/COUNTIF(Invoices!AI:AJ,A1734),0),IF(COUNTIF(Invoices!AK:AL,A1734)&lt;&gt;0,IF(COUNTIF(Invoices!AK:AL,A1734)&lt;&gt;0,SUMIF(Invoices!AK:AL,A1734,Invoices!AL:AL)/COUNTIF(Invoices!AK:AL,A1734),0),IF(COUNTIF(Invoices!AM:AN,A1734)&lt;&gt;0,IF(COUNTIF(Invoices!AM:AN,A1734)&lt;&gt;0,SUMIF(Invoices!AM:AN,A1734,Invoices!AN:AN)/COUNTIF(Invoices!AM:AN,A1734),0),"Not Available")))))))))))))))</f>
        <v>Not Available</v>
      </c>
    </row>
    <row r="1735" spans="1:5" ht="13" x14ac:dyDescent="0.15">
      <c r="A1735" s="6" t="s">
        <v>3073</v>
      </c>
      <c r="B1735" s="6" t="s">
        <v>1848</v>
      </c>
      <c r="C1735" s="6" t="s">
        <v>1583</v>
      </c>
      <c r="D1735" s="6" t="s">
        <v>1584</v>
      </c>
      <c r="E1735">
        <f ca="1">IF(COUNTIF(Invoices!K:L,A1735)&lt;&gt;0,IF(COUNTIF(Invoices!K:L,A1735)&lt;&gt;0,SUMIF(Invoices!K:L,A1735,Invoices!L:L)/COUNTIF(Invoices!K:L,A1735),0),IF(COUNTIF(Invoices!M:N,A1735)&lt;&gt;0,IF(COUNTIF(Invoices!M:N,A1735)&lt;&gt;0,SUMIF(Invoices!M:N,A1735,Invoices!N:N)/COUNTIF(Invoices!M:N,A1735),0),IF(COUNTIF(Invoices!O:P,A1735)&lt;&gt;0,IF(COUNTIF(Invoices!O:P,A1735)&lt;&gt;0,SUMIF(Invoices!O:P,A1735,Invoices!P:P)/COUNTIF(Invoices!O:P,A1735),0),IF(COUNTIF(Invoices!Q:R,A1735)&lt;&gt;0,IF(COUNTIF(Invoices!Q:R,A1735)&lt;&gt;0,SUMIF(Invoices!Q:R,A1735,Invoices!R:R)/COUNTIF(Invoices!Q:R,A1735),0),IF(COUNTIF(Invoices!S:T,A1735)&lt;&gt;0,IF(COUNTIF(Invoices!S:T,A1735)&lt;&gt;0,SUMIF(Invoices!S:T,A1735,Invoices!T:T)/COUNTIF(Invoices!S:T,A1735),0),IF(COUNTIF(Invoices!U:V,A1735)&lt;&gt;0,IF(COUNTIF(Invoices!U:V,A1735)&lt;&gt;0,SUMIF(Invoices!U:V,A1735,Invoices!V:V)/COUNTIF(Invoices!U:V,A1735),0),IF(COUNTIF(Invoices!W:X,A1735)&lt;&gt;0,IF(COUNTIF(Invoices!W:X,A1735)&lt;&gt;0,SUMIF(Invoices!W:X,A1735,Invoices!X:X)/COUNTIF(Invoices!W:X,A1735),0),IF(COUNTIF(Invoices!Y:Z,A1735)&lt;&gt;0,IF(COUNTIF(Invoices!Y:Z,A1735)&lt;&gt;0,SUMIF(Invoices!Y:Z,A1735,Invoices!Z:Z)/COUNTIF(Invoices!Y:Z,A1735),0),IF(COUNTIF(Invoices!AA:AB,A1735)&lt;&gt;0,IF(COUNTIF(Invoices!AA:AB,A1735)&lt;&gt;0,SUMIF(Invoices!AA:AB,A1735,Invoices!AB:AB)/COUNTIF(Invoices!AA:AB,A1735),0),IF(COUNTIF(Invoices!AC:AD,A1735)&lt;&gt;0,IF(COUNTIF(Invoices!AC:AD,A1735)&lt;&gt;0,SUMIF(Invoices!AC:AD,A1735,Invoices!AD:AD)/COUNTIF(Invoices!AC:AD,A1735),0),IF(COUNTIF(Invoices!AE:AF,A1735)&lt;&gt;0,IF(COUNTIF(Invoices!AE:AF,A1735)&lt;&gt;0,SUMIF(Invoices!AE:AF,A1735,Invoices!AF:AF)/COUNTIF(Invoices!AE:AF,A1735),0),IF(COUNTIF(Invoices!AG:AH,A1735)&lt;&gt;0,IF(COUNTIF(Invoices!AG:AH,A1735)&lt;&gt;0,SUMIF(Invoices!AG:AH,A1735,Invoices!AH:AH)/COUNTIF(Invoices!AG:AH,A1735),0),IF(COUNTIF(Invoices!AI:AJ,A1735)&lt;&gt;0,IF(COUNTIF(Invoices!AI:AJ,A1735)&lt;&gt;0,SUMIF(Invoices!AI:AJ,A1735,Invoices!AJ:AJ)/COUNTIF(Invoices!AI:AJ,A1735),0),IF(COUNTIF(Invoices!AK:AL,A1735)&lt;&gt;0,IF(COUNTIF(Invoices!AK:AL,A1735)&lt;&gt;0,SUMIF(Invoices!AK:AL,A1735,Invoices!AL:AL)/COUNTIF(Invoices!AK:AL,A1735),0),IF(COUNTIF(Invoices!AM:AN,A1735)&lt;&gt;0,IF(COUNTIF(Invoices!AM:AN,A1735)&lt;&gt;0,SUMIF(Invoices!AM:AN,A1735,Invoices!AN:AN)/COUNTIF(Invoices!AM:AN,A1735),0),"Not Available")))))))))))))))</f>
        <v>0.99</v>
      </c>
    </row>
    <row r="1736" spans="1:5" ht="13" x14ac:dyDescent="0.15">
      <c r="A1736" s="6" t="s">
        <v>3074</v>
      </c>
      <c r="C1736" s="6" t="s">
        <v>830</v>
      </c>
      <c r="D1736" s="6" t="s">
        <v>590</v>
      </c>
      <c r="E1736" t="str">
        <f>IF(COUNTIF(Invoices!K:L,A1736)&lt;&gt;0,IF(COUNTIF(Invoices!K:L,A1736)&lt;&gt;0,SUMIF(Invoices!K:L,A1736,Invoices!L:L)/COUNTIF(Invoices!K:L,A1736),0),IF(COUNTIF(Invoices!M:N,A1736)&lt;&gt;0,IF(COUNTIF(Invoices!M:N,A1736)&lt;&gt;0,SUMIF(Invoices!M:N,A1736,Invoices!N:N)/COUNTIF(Invoices!M:N,A1736),0),IF(COUNTIF(Invoices!O:P,A1736)&lt;&gt;0,IF(COUNTIF(Invoices!O:P,A1736)&lt;&gt;0,SUMIF(Invoices!O:P,A1736,Invoices!P:P)/COUNTIF(Invoices!O:P,A1736),0),IF(COUNTIF(Invoices!Q:R,A1736)&lt;&gt;0,IF(COUNTIF(Invoices!Q:R,A1736)&lt;&gt;0,SUMIF(Invoices!Q:R,A1736,Invoices!R:R)/COUNTIF(Invoices!Q:R,A1736),0),IF(COUNTIF(Invoices!S:T,A1736)&lt;&gt;0,IF(COUNTIF(Invoices!S:T,A1736)&lt;&gt;0,SUMIF(Invoices!S:T,A1736,Invoices!T:T)/COUNTIF(Invoices!S:T,A1736),0),IF(COUNTIF(Invoices!U:V,A1736)&lt;&gt;0,IF(COUNTIF(Invoices!U:V,A1736)&lt;&gt;0,SUMIF(Invoices!U:V,A1736,Invoices!V:V)/COUNTIF(Invoices!U:V,A1736),0),IF(COUNTIF(Invoices!W:X,A1736)&lt;&gt;0,IF(COUNTIF(Invoices!W:X,A1736)&lt;&gt;0,SUMIF(Invoices!W:X,A1736,Invoices!X:X)/COUNTIF(Invoices!W:X,A1736),0),IF(COUNTIF(Invoices!Y:Z,A1736)&lt;&gt;0,IF(COUNTIF(Invoices!Y:Z,A1736)&lt;&gt;0,SUMIF(Invoices!Y:Z,A1736,Invoices!Z:Z)/COUNTIF(Invoices!Y:Z,A1736),0),IF(COUNTIF(Invoices!AA:AB,A1736)&lt;&gt;0,IF(COUNTIF(Invoices!AA:AB,A1736)&lt;&gt;0,SUMIF(Invoices!AA:AB,A1736,Invoices!AB:AB)/COUNTIF(Invoices!AA:AB,A1736),0),IF(COUNTIF(Invoices!AC:AD,A1736)&lt;&gt;0,IF(COUNTIF(Invoices!AC:AD,A1736)&lt;&gt;0,SUMIF(Invoices!AC:AD,A1736,Invoices!AD:AD)/COUNTIF(Invoices!AC:AD,A1736),0),IF(COUNTIF(Invoices!AE:AF,A1736)&lt;&gt;0,IF(COUNTIF(Invoices!AE:AF,A1736)&lt;&gt;0,SUMIF(Invoices!AE:AF,A1736,Invoices!AF:AF)/COUNTIF(Invoices!AE:AF,A1736),0),IF(COUNTIF(Invoices!AG:AH,A1736)&lt;&gt;0,IF(COUNTIF(Invoices!AG:AH,A1736)&lt;&gt;0,SUMIF(Invoices!AG:AH,A1736,Invoices!AH:AH)/COUNTIF(Invoices!AG:AH,A1736),0),IF(COUNTIF(Invoices!AI:AJ,A1736)&lt;&gt;0,IF(COUNTIF(Invoices!AI:AJ,A1736)&lt;&gt;0,SUMIF(Invoices!AI:AJ,A1736,Invoices!AJ:AJ)/COUNTIF(Invoices!AI:AJ,A1736),0),IF(COUNTIF(Invoices!AK:AL,A1736)&lt;&gt;0,IF(COUNTIF(Invoices!AK:AL,A1736)&lt;&gt;0,SUMIF(Invoices!AK:AL,A1736,Invoices!AL:AL)/COUNTIF(Invoices!AK:AL,A1736),0),IF(COUNTIF(Invoices!AM:AN,A1736)&lt;&gt;0,IF(COUNTIF(Invoices!AM:AN,A1736)&lt;&gt;0,SUMIF(Invoices!AM:AN,A1736,Invoices!AN:AN)/COUNTIF(Invoices!AM:AN,A1736),0),"Not Available")))))))))))))))</f>
        <v>Not Available</v>
      </c>
    </row>
    <row r="1737" spans="1:5" ht="13" x14ac:dyDescent="0.15">
      <c r="A1737" s="6" t="s">
        <v>3075</v>
      </c>
      <c r="C1737" s="6" t="s">
        <v>757</v>
      </c>
      <c r="D1737" s="6" t="s">
        <v>758</v>
      </c>
      <c r="E1737">
        <f ca="1">IF(COUNTIF(Invoices!K:L,A1737)&lt;&gt;0,IF(COUNTIF(Invoices!K:L,A1737)&lt;&gt;0,SUMIF(Invoices!K:L,A1737,Invoices!L:L)/COUNTIF(Invoices!K:L,A1737),0),IF(COUNTIF(Invoices!M:N,A1737)&lt;&gt;0,IF(COUNTIF(Invoices!M:N,A1737)&lt;&gt;0,SUMIF(Invoices!M:N,A1737,Invoices!N:N)/COUNTIF(Invoices!M:N,A1737),0),IF(COUNTIF(Invoices!O:P,A1737)&lt;&gt;0,IF(COUNTIF(Invoices!O:P,A1737)&lt;&gt;0,SUMIF(Invoices!O:P,A1737,Invoices!P:P)/COUNTIF(Invoices!O:P,A1737),0),IF(COUNTIF(Invoices!Q:R,A1737)&lt;&gt;0,IF(COUNTIF(Invoices!Q:R,A1737)&lt;&gt;0,SUMIF(Invoices!Q:R,A1737,Invoices!R:R)/COUNTIF(Invoices!Q:R,A1737),0),IF(COUNTIF(Invoices!S:T,A1737)&lt;&gt;0,IF(COUNTIF(Invoices!S:T,A1737)&lt;&gt;0,SUMIF(Invoices!S:T,A1737,Invoices!T:T)/COUNTIF(Invoices!S:T,A1737),0),IF(COUNTIF(Invoices!U:V,A1737)&lt;&gt;0,IF(COUNTIF(Invoices!U:V,A1737)&lt;&gt;0,SUMIF(Invoices!U:V,A1737,Invoices!V:V)/COUNTIF(Invoices!U:V,A1737),0),IF(COUNTIF(Invoices!W:X,A1737)&lt;&gt;0,IF(COUNTIF(Invoices!W:X,A1737)&lt;&gt;0,SUMIF(Invoices!W:X,A1737,Invoices!X:X)/COUNTIF(Invoices!W:X,A1737),0),IF(COUNTIF(Invoices!Y:Z,A1737)&lt;&gt;0,IF(COUNTIF(Invoices!Y:Z,A1737)&lt;&gt;0,SUMIF(Invoices!Y:Z,A1737,Invoices!Z:Z)/COUNTIF(Invoices!Y:Z,A1737),0),IF(COUNTIF(Invoices!AA:AB,A1737)&lt;&gt;0,IF(COUNTIF(Invoices!AA:AB,A1737)&lt;&gt;0,SUMIF(Invoices!AA:AB,A1737,Invoices!AB:AB)/COUNTIF(Invoices!AA:AB,A1737),0),IF(COUNTIF(Invoices!AC:AD,A1737)&lt;&gt;0,IF(COUNTIF(Invoices!AC:AD,A1737)&lt;&gt;0,SUMIF(Invoices!AC:AD,A1737,Invoices!AD:AD)/COUNTIF(Invoices!AC:AD,A1737),0),IF(COUNTIF(Invoices!AE:AF,A1737)&lt;&gt;0,IF(COUNTIF(Invoices!AE:AF,A1737)&lt;&gt;0,SUMIF(Invoices!AE:AF,A1737,Invoices!AF:AF)/COUNTIF(Invoices!AE:AF,A1737),0),IF(COUNTIF(Invoices!AG:AH,A1737)&lt;&gt;0,IF(COUNTIF(Invoices!AG:AH,A1737)&lt;&gt;0,SUMIF(Invoices!AG:AH,A1737,Invoices!AH:AH)/COUNTIF(Invoices!AG:AH,A1737),0),IF(COUNTIF(Invoices!AI:AJ,A1737)&lt;&gt;0,IF(COUNTIF(Invoices!AI:AJ,A1737)&lt;&gt;0,SUMIF(Invoices!AI:AJ,A1737,Invoices!AJ:AJ)/COUNTIF(Invoices!AI:AJ,A1737),0),IF(COUNTIF(Invoices!AK:AL,A1737)&lt;&gt;0,IF(COUNTIF(Invoices!AK:AL,A1737)&lt;&gt;0,SUMIF(Invoices!AK:AL,A1737,Invoices!AL:AL)/COUNTIF(Invoices!AK:AL,A1737),0),IF(COUNTIF(Invoices!AM:AN,A1737)&lt;&gt;0,IF(COUNTIF(Invoices!AM:AN,A1737)&lt;&gt;0,SUMIF(Invoices!AM:AN,A1737,Invoices!AN:AN)/COUNTIF(Invoices!AM:AN,A1737),0),"Not Available")))))))))))))))</f>
        <v>0.99</v>
      </c>
    </row>
    <row r="1738" spans="1:5" ht="13" x14ac:dyDescent="0.15">
      <c r="A1738" s="6" t="s">
        <v>3076</v>
      </c>
      <c r="B1738" s="6" t="s">
        <v>3077</v>
      </c>
      <c r="C1738" s="6" t="s">
        <v>743</v>
      </c>
      <c r="D1738" s="6" t="s">
        <v>744</v>
      </c>
      <c r="E1738" t="str">
        <f>IF(COUNTIF(Invoices!K:L,A1738)&lt;&gt;0,IF(COUNTIF(Invoices!K:L,A1738)&lt;&gt;0,SUMIF(Invoices!K:L,A1738,Invoices!L:L)/COUNTIF(Invoices!K:L,A1738),0),IF(COUNTIF(Invoices!M:N,A1738)&lt;&gt;0,IF(COUNTIF(Invoices!M:N,A1738)&lt;&gt;0,SUMIF(Invoices!M:N,A1738,Invoices!N:N)/COUNTIF(Invoices!M:N,A1738),0),IF(COUNTIF(Invoices!O:P,A1738)&lt;&gt;0,IF(COUNTIF(Invoices!O:P,A1738)&lt;&gt;0,SUMIF(Invoices!O:P,A1738,Invoices!P:P)/COUNTIF(Invoices!O:P,A1738),0),IF(COUNTIF(Invoices!Q:R,A1738)&lt;&gt;0,IF(COUNTIF(Invoices!Q:R,A1738)&lt;&gt;0,SUMIF(Invoices!Q:R,A1738,Invoices!R:R)/COUNTIF(Invoices!Q:R,A1738),0),IF(COUNTIF(Invoices!S:T,A1738)&lt;&gt;0,IF(COUNTIF(Invoices!S:T,A1738)&lt;&gt;0,SUMIF(Invoices!S:T,A1738,Invoices!T:T)/COUNTIF(Invoices!S:T,A1738),0),IF(COUNTIF(Invoices!U:V,A1738)&lt;&gt;0,IF(COUNTIF(Invoices!U:V,A1738)&lt;&gt;0,SUMIF(Invoices!U:V,A1738,Invoices!V:V)/COUNTIF(Invoices!U:V,A1738),0),IF(COUNTIF(Invoices!W:X,A1738)&lt;&gt;0,IF(COUNTIF(Invoices!W:X,A1738)&lt;&gt;0,SUMIF(Invoices!W:X,A1738,Invoices!X:X)/COUNTIF(Invoices!W:X,A1738),0),IF(COUNTIF(Invoices!Y:Z,A1738)&lt;&gt;0,IF(COUNTIF(Invoices!Y:Z,A1738)&lt;&gt;0,SUMIF(Invoices!Y:Z,A1738,Invoices!Z:Z)/COUNTIF(Invoices!Y:Z,A1738),0),IF(COUNTIF(Invoices!AA:AB,A1738)&lt;&gt;0,IF(COUNTIF(Invoices!AA:AB,A1738)&lt;&gt;0,SUMIF(Invoices!AA:AB,A1738,Invoices!AB:AB)/COUNTIF(Invoices!AA:AB,A1738),0),IF(COUNTIF(Invoices!AC:AD,A1738)&lt;&gt;0,IF(COUNTIF(Invoices!AC:AD,A1738)&lt;&gt;0,SUMIF(Invoices!AC:AD,A1738,Invoices!AD:AD)/COUNTIF(Invoices!AC:AD,A1738),0),IF(COUNTIF(Invoices!AE:AF,A1738)&lt;&gt;0,IF(COUNTIF(Invoices!AE:AF,A1738)&lt;&gt;0,SUMIF(Invoices!AE:AF,A1738,Invoices!AF:AF)/COUNTIF(Invoices!AE:AF,A1738),0),IF(COUNTIF(Invoices!AG:AH,A1738)&lt;&gt;0,IF(COUNTIF(Invoices!AG:AH,A1738)&lt;&gt;0,SUMIF(Invoices!AG:AH,A1738,Invoices!AH:AH)/COUNTIF(Invoices!AG:AH,A1738),0),IF(COUNTIF(Invoices!AI:AJ,A1738)&lt;&gt;0,IF(COUNTIF(Invoices!AI:AJ,A1738)&lt;&gt;0,SUMIF(Invoices!AI:AJ,A1738,Invoices!AJ:AJ)/COUNTIF(Invoices!AI:AJ,A1738),0),IF(COUNTIF(Invoices!AK:AL,A1738)&lt;&gt;0,IF(COUNTIF(Invoices!AK:AL,A1738)&lt;&gt;0,SUMIF(Invoices!AK:AL,A1738,Invoices!AL:AL)/COUNTIF(Invoices!AK:AL,A1738),0),IF(COUNTIF(Invoices!AM:AN,A1738)&lt;&gt;0,IF(COUNTIF(Invoices!AM:AN,A1738)&lt;&gt;0,SUMIF(Invoices!AM:AN,A1738,Invoices!AN:AN)/COUNTIF(Invoices!AM:AN,A1738),0),"Not Available")))))))))))))))</f>
        <v>Not Available</v>
      </c>
    </row>
    <row r="1739" spans="1:5" ht="13" x14ac:dyDescent="0.15">
      <c r="A1739" s="6" t="s">
        <v>3078</v>
      </c>
      <c r="C1739" s="6" t="s">
        <v>1059</v>
      </c>
      <c r="D1739" s="6" t="s">
        <v>1059</v>
      </c>
      <c r="E1739">
        <f ca="1">IF(COUNTIF(Invoices!K:L,A1739)&lt;&gt;0,IF(COUNTIF(Invoices!K:L,A1739)&lt;&gt;0,SUMIF(Invoices!K:L,A1739,Invoices!L:L)/COUNTIF(Invoices!K:L,A1739),0),IF(COUNTIF(Invoices!M:N,A1739)&lt;&gt;0,IF(COUNTIF(Invoices!M:N,A1739)&lt;&gt;0,SUMIF(Invoices!M:N,A1739,Invoices!N:N)/COUNTIF(Invoices!M:N,A1739),0),IF(COUNTIF(Invoices!O:P,A1739)&lt;&gt;0,IF(COUNTIF(Invoices!O:P,A1739)&lt;&gt;0,SUMIF(Invoices!O:P,A1739,Invoices!P:P)/COUNTIF(Invoices!O:P,A1739),0),IF(COUNTIF(Invoices!Q:R,A1739)&lt;&gt;0,IF(COUNTIF(Invoices!Q:R,A1739)&lt;&gt;0,SUMIF(Invoices!Q:R,A1739,Invoices!R:R)/COUNTIF(Invoices!Q:R,A1739),0),IF(COUNTIF(Invoices!S:T,A1739)&lt;&gt;0,IF(COUNTIF(Invoices!S:T,A1739)&lt;&gt;0,SUMIF(Invoices!S:T,A1739,Invoices!T:T)/COUNTIF(Invoices!S:T,A1739),0),IF(COUNTIF(Invoices!U:V,A1739)&lt;&gt;0,IF(COUNTIF(Invoices!U:V,A1739)&lt;&gt;0,SUMIF(Invoices!U:V,A1739,Invoices!V:V)/COUNTIF(Invoices!U:V,A1739),0),IF(COUNTIF(Invoices!W:X,A1739)&lt;&gt;0,IF(COUNTIF(Invoices!W:X,A1739)&lt;&gt;0,SUMIF(Invoices!W:X,A1739,Invoices!X:X)/COUNTIF(Invoices!W:X,A1739),0),IF(COUNTIF(Invoices!Y:Z,A1739)&lt;&gt;0,IF(COUNTIF(Invoices!Y:Z,A1739)&lt;&gt;0,SUMIF(Invoices!Y:Z,A1739,Invoices!Z:Z)/COUNTIF(Invoices!Y:Z,A1739),0),IF(COUNTIF(Invoices!AA:AB,A1739)&lt;&gt;0,IF(COUNTIF(Invoices!AA:AB,A1739)&lt;&gt;0,SUMIF(Invoices!AA:AB,A1739,Invoices!AB:AB)/COUNTIF(Invoices!AA:AB,A1739),0),IF(COUNTIF(Invoices!AC:AD,A1739)&lt;&gt;0,IF(COUNTIF(Invoices!AC:AD,A1739)&lt;&gt;0,SUMIF(Invoices!AC:AD,A1739,Invoices!AD:AD)/COUNTIF(Invoices!AC:AD,A1739),0),IF(COUNTIF(Invoices!AE:AF,A1739)&lt;&gt;0,IF(COUNTIF(Invoices!AE:AF,A1739)&lt;&gt;0,SUMIF(Invoices!AE:AF,A1739,Invoices!AF:AF)/COUNTIF(Invoices!AE:AF,A1739),0),IF(COUNTIF(Invoices!AG:AH,A1739)&lt;&gt;0,IF(COUNTIF(Invoices!AG:AH,A1739)&lt;&gt;0,SUMIF(Invoices!AG:AH,A1739,Invoices!AH:AH)/COUNTIF(Invoices!AG:AH,A1739),0),IF(COUNTIF(Invoices!AI:AJ,A1739)&lt;&gt;0,IF(COUNTIF(Invoices!AI:AJ,A1739)&lt;&gt;0,SUMIF(Invoices!AI:AJ,A1739,Invoices!AJ:AJ)/COUNTIF(Invoices!AI:AJ,A1739),0),IF(COUNTIF(Invoices!AK:AL,A1739)&lt;&gt;0,IF(COUNTIF(Invoices!AK:AL,A1739)&lt;&gt;0,SUMIF(Invoices!AK:AL,A1739,Invoices!AL:AL)/COUNTIF(Invoices!AK:AL,A1739),0),IF(COUNTIF(Invoices!AM:AN,A1739)&lt;&gt;0,IF(COUNTIF(Invoices!AM:AN,A1739)&lt;&gt;0,SUMIF(Invoices!AM:AN,A1739,Invoices!AN:AN)/COUNTIF(Invoices!AM:AN,A1739),0),"Not Available")))))))))))))))</f>
        <v>0.99</v>
      </c>
    </row>
    <row r="1740" spans="1:5" ht="13" x14ac:dyDescent="0.15">
      <c r="A1740" s="6" t="s">
        <v>3079</v>
      </c>
      <c r="C1740" s="6" t="s">
        <v>883</v>
      </c>
      <c r="D1740" s="6" t="s">
        <v>884</v>
      </c>
      <c r="E1740">
        <f ca="1">IF(COUNTIF(Invoices!K:L,A1740)&lt;&gt;0,IF(COUNTIF(Invoices!K:L,A1740)&lt;&gt;0,SUMIF(Invoices!K:L,A1740,Invoices!L:L)/COUNTIF(Invoices!K:L,A1740),0),IF(COUNTIF(Invoices!M:N,A1740)&lt;&gt;0,IF(COUNTIF(Invoices!M:N,A1740)&lt;&gt;0,SUMIF(Invoices!M:N,A1740,Invoices!N:N)/COUNTIF(Invoices!M:N,A1740),0),IF(COUNTIF(Invoices!O:P,A1740)&lt;&gt;0,IF(COUNTIF(Invoices!O:P,A1740)&lt;&gt;0,SUMIF(Invoices!O:P,A1740,Invoices!P:P)/COUNTIF(Invoices!O:P,A1740),0),IF(COUNTIF(Invoices!Q:R,A1740)&lt;&gt;0,IF(COUNTIF(Invoices!Q:R,A1740)&lt;&gt;0,SUMIF(Invoices!Q:R,A1740,Invoices!R:R)/COUNTIF(Invoices!Q:R,A1740),0),IF(COUNTIF(Invoices!S:T,A1740)&lt;&gt;0,IF(COUNTIF(Invoices!S:T,A1740)&lt;&gt;0,SUMIF(Invoices!S:T,A1740,Invoices!T:T)/COUNTIF(Invoices!S:T,A1740),0),IF(COUNTIF(Invoices!U:V,A1740)&lt;&gt;0,IF(COUNTIF(Invoices!U:V,A1740)&lt;&gt;0,SUMIF(Invoices!U:V,A1740,Invoices!V:V)/COUNTIF(Invoices!U:V,A1740),0),IF(COUNTIF(Invoices!W:X,A1740)&lt;&gt;0,IF(COUNTIF(Invoices!W:X,A1740)&lt;&gt;0,SUMIF(Invoices!W:X,A1740,Invoices!X:X)/COUNTIF(Invoices!W:X,A1740),0),IF(COUNTIF(Invoices!Y:Z,A1740)&lt;&gt;0,IF(COUNTIF(Invoices!Y:Z,A1740)&lt;&gt;0,SUMIF(Invoices!Y:Z,A1740,Invoices!Z:Z)/COUNTIF(Invoices!Y:Z,A1740),0),IF(COUNTIF(Invoices!AA:AB,A1740)&lt;&gt;0,IF(COUNTIF(Invoices!AA:AB,A1740)&lt;&gt;0,SUMIF(Invoices!AA:AB,A1740,Invoices!AB:AB)/COUNTIF(Invoices!AA:AB,A1740),0),IF(COUNTIF(Invoices!AC:AD,A1740)&lt;&gt;0,IF(COUNTIF(Invoices!AC:AD,A1740)&lt;&gt;0,SUMIF(Invoices!AC:AD,A1740,Invoices!AD:AD)/COUNTIF(Invoices!AC:AD,A1740),0),IF(COUNTIF(Invoices!AE:AF,A1740)&lt;&gt;0,IF(COUNTIF(Invoices!AE:AF,A1740)&lt;&gt;0,SUMIF(Invoices!AE:AF,A1740,Invoices!AF:AF)/COUNTIF(Invoices!AE:AF,A1740),0),IF(COUNTIF(Invoices!AG:AH,A1740)&lt;&gt;0,IF(COUNTIF(Invoices!AG:AH,A1740)&lt;&gt;0,SUMIF(Invoices!AG:AH,A1740,Invoices!AH:AH)/COUNTIF(Invoices!AG:AH,A1740),0),IF(COUNTIF(Invoices!AI:AJ,A1740)&lt;&gt;0,IF(COUNTIF(Invoices!AI:AJ,A1740)&lt;&gt;0,SUMIF(Invoices!AI:AJ,A1740,Invoices!AJ:AJ)/COUNTIF(Invoices!AI:AJ,A1740),0),IF(COUNTIF(Invoices!AK:AL,A1740)&lt;&gt;0,IF(COUNTIF(Invoices!AK:AL,A1740)&lt;&gt;0,SUMIF(Invoices!AK:AL,A1740,Invoices!AL:AL)/COUNTIF(Invoices!AK:AL,A1740),0),IF(COUNTIF(Invoices!AM:AN,A1740)&lt;&gt;0,IF(COUNTIF(Invoices!AM:AN,A1740)&lt;&gt;0,SUMIF(Invoices!AM:AN,A1740,Invoices!AN:AN)/COUNTIF(Invoices!AM:AN,A1740),0),"Not Available")))))))))))))))</f>
        <v>0.99</v>
      </c>
    </row>
    <row r="1741" spans="1:5" ht="13" x14ac:dyDescent="0.15">
      <c r="A1741" s="6" t="s">
        <v>3080</v>
      </c>
      <c r="B1741" s="6" t="s">
        <v>1795</v>
      </c>
      <c r="C1741" s="6" t="s">
        <v>626</v>
      </c>
      <c r="D1741" s="6" t="s">
        <v>522</v>
      </c>
      <c r="E1741">
        <f ca="1">IF(COUNTIF(Invoices!K:L,A1741)&lt;&gt;0,IF(COUNTIF(Invoices!K:L,A1741)&lt;&gt;0,SUMIF(Invoices!K:L,A1741,Invoices!L:L)/COUNTIF(Invoices!K:L,A1741),0),IF(COUNTIF(Invoices!M:N,A1741)&lt;&gt;0,IF(COUNTIF(Invoices!M:N,A1741)&lt;&gt;0,SUMIF(Invoices!M:N,A1741,Invoices!N:N)/COUNTIF(Invoices!M:N,A1741),0),IF(COUNTIF(Invoices!O:P,A1741)&lt;&gt;0,IF(COUNTIF(Invoices!O:P,A1741)&lt;&gt;0,SUMIF(Invoices!O:P,A1741,Invoices!P:P)/COUNTIF(Invoices!O:P,A1741),0),IF(COUNTIF(Invoices!Q:R,A1741)&lt;&gt;0,IF(COUNTIF(Invoices!Q:R,A1741)&lt;&gt;0,SUMIF(Invoices!Q:R,A1741,Invoices!R:R)/COUNTIF(Invoices!Q:R,A1741),0),IF(COUNTIF(Invoices!S:T,A1741)&lt;&gt;0,IF(COUNTIF(Invoices!S:T,A1741)&lt;&gt;0,SUMIF(Invoices!S:T,A1741,Invoices!T:T)/COUNTIF(Invoices!S:T,A1741),0),IF(COUNTIF(Invoices!U:V,A1741)&lt;&gt;0,IF(COUNTIF(Invoices!U:V,A1741)&lt;&gt;0,SUMIF(Invoices!U:V,A1741,Invoices!V:V)/COUNTIF(Invoices!U:V,A1741),0),IF(COUNTIF(Invoices!W:X,A1741)&lt;&gt;0,IF(COUNTIF(Invoices!W:X,A1741)&lt;&gt;0,SUMIF(Invoices!W:X,A1741,Invoices!X:X)/COUNTIF(Invoices!W:X,A1741),0),IF(COUNTIF(Invoices!Y:Z,A1741)&lt;&gt;0,IF(COUNTIF(Invoices!Y:Z,A1741)&lt;&gt;0,SUMIF(Invoices!Y:Z,A1741,Invoices!Z:Z)/COUNTIF(Invoices!Y:Z,A1741),0),IF(COUNTIF(Invoices!AA:AB,A1741)&lt;&gt;0,IF(COUNTIF(Invoices!AA:AB,A1741)&lt;&gt;0,SUMIF(Invoices!AA:AB,A1741,Invoices!AB:AB)/COUNTIF(Invoices!AA:AB,A1741),0),IF(COUNTIF(Invoices!AC:AD,A1741)&lt;&gt;0,IF(COUNTIF(Invoices!AC:AD,A1741)&lt;&gt;0,SUMIF(Invoices!AC:AD,A1741,Invoices!AD:AD)/COUNTIF(Invoices!AC:AD,A1741),0),IF(COUNTIF(Invoices!AE:AF,A1741)&lt;&gt;0,IF(COUNTIF(Invoices!AE:AF,A1741)&lt;&gt;0,SUMIF(Invoices!AE:AF,A1741,Invoices!AF:AF)/COUNTIF(Invoices!AE:AF,A1741),0),IF(COUNTIF(Invoices!AG:AH,A1741)&lt;&gt;0,IF(COUNTIF(Invoices!AG:AH,A1741)&lt;&gt;0,SUMIF(Invoices!AG:AH,A1741,Invoices!AH:AH)/COUNTIF(Invoices!AG:AH,A1741),0),IF(COUNTIF(Invoices!AI:AJ,A1741)&lt;&gt;0,IF(COUNTIF(Invoices!AI:AJ,A1741)&lt;&gt;0,SUMIF(Invoices!AI:AJ,A1741,Invoices!AJ:AJ)/COUNTIF(Invoices!AI:AJ,A1741),0),IF(COUNTIF(Invoices!AK:AL,A1741)&lt;&gt;0,IF(COUNTIF(Invoices!AK:AL,A1741)&lt;&gt;0,SUMIF(Invoices!AK:AL,A1741,Invoices!AL:AL)/COUNTIF(Invoices!AK:AL,A1741),0),IF(COUNTIF(Invoices!AM:AN,A1741)&lt;&gt;0,IF(COUNTIF(Invoices!AM:AN,A1741)&lt;&gt;0,SUMIF(Invoices!AM:AN,A1741,Invoices!AN:AN)/COUNTIF(Invoices!AM:AN,A1741),0),"Not Available")))))))))))))))</f>
        <v>0.99</v>
      </c>
    </row>
    <row r="1742" spans="1:5" ht="13" x14ac:dyDescent="0.15">
      <c r="A1742" s="6" t="s">
        <v>3081</v>
      </c>
      <c r="B1742" s="6" t="s">
        <v>3082</v>
      </c>
      <c r="C1742" s="6" t="s">
        <v>3083</v>
      </c>
      <c r="D1742" s="6" t="s">
        <v>1182</v>
      </c>
      <c r="E1742">
        <f ca="1">IF(COUNTIF(Invoices!K:L,A1742)&lt;&gt;0,IF(COUNTIF(Invoices!K:L,A1742)&lt;&gt;0,SUMIF(Invoices!K:L,A1742,Invoices!L:L)/COUNTIF(Invoices!K:L,A1742),0),IF(COUNTIF(Invoices!M:N,A1742)&lt;&gt;0,IF(COUNTIF(Invoices!M:N,A1742)&lt;&gt;0,SUMIF(Invoices!M:N,A1742,Invoices!N:N)/COUNTIF(Invoices!M:N,A1742),0),IF(COUNTIF(Invoices!O:P,A1742)&lt;&gt;0,IF(COUNTIF(Invoices!O:P,A1742)&lt;&gt;0,SUMIF(Invoices!O:P,A1742,Invoices!P:P)/COUNTIF(Invoices!O:P,A1742),0),IF(COUNTIF(Invoices!Q:R,A1742)&lt;&gt;0,IF(COUNTIF(Invoices!Q:R,A1742)&lt;&gt;0,SUMIF(Invoices!Q:R,A1742,Invoices!R:R)/COUNTIF(Invoices!Q:R,A1742),0),IF(COUNTIF(Invoices!S:T,A1742)&lt;&gt;0,IF(COUNTIF(Invoices!S:T,A1742)&lt;&gt;0,SUMIF(Invoices!S:T,A1742,Invoices!T:T)/COUNTIF(Invoices!S:T,A1742),0),IF(COUNTIF(Invoices!U:V,A1742)&lt;&gt;0,IF(COUNTIF(Invoices!U:V,A1742)&lt;&gt;0,SUMIF(Invoices!U:V,A1742,Invoices!V:V)/COUNTIF(Invoices!U:V,A1742),0),IF(COUNTIF(Invoices!W:X,A1742)&lt;&gt;0,IF(COUNTIF(Invoices!W:X,A1742)&lt;&gt;0,SUMIF(Invoices!W:X,A1742,Invoices!X:X)/COUNTIF(Invoices!W:X,A1742),0),IF(COUNTIF(Invoices!Y:Z,A1742)&lt;&gt;0,IF(COUNTIF(Invoices!Y:Z,A1742)&lt;&gt;0,SUMIF(Invoices!Y:Z,A1742,Invoices!Z:Z)/COUNTIF(Invoices!Y:Z,A1742),0),IF(COUNTIF(Invoices!AA:AB,A1742)&lt;&gt;0,IF(COUNTIF(Invoices!AA:AB,A1742)&lt;&gt;0,SUMIF(Invoices!AA:AB,A1742,Invoices!AB:AB)/COUNTIF(Invoices!AA:AB,A1742),0),IF(COUNTIF(Invoices!AC:AD,A1742)&lt;&gt;0,IF(COUNTIF(Invoices!AC:AD,A1742)&lt;&gt;0,SUMIF(Invoices!AC:AD,A1742,Invoices!AD:AD)/COUNTIF(Invoices!AC:AD,A1742),0),IF(COUNTIF(Invoices!AE:AF,A1742)&lt;&gt;0,IF(COUNTIF(Invoices!AE:AF,A1742)&lt;&gt;0,SUMIF(Invoices!AE:AF,A1742,Invoices!AF:AF)/COUNTIF(Invoices!AE:AF,A1742),0),IF(COUNTIF(Invoices!AG:AH,A1742)&lt;&gt;0,IF(COUNTIF(Invoices!AG:AH,A1742)&lt;&gt;0,SUMIF(Invoices!AG:AH,A1742,Invoices!AH:AH)/COUNTIF(Invoices!AG:AH,A1742),0),IF(COUNTIF(Invoices!AI:AJ,A1742)&lt;&gt;0,IF(COUNTIF(Invoices!AI:AJ,A1742)&lt;&gt;0,SUMIF(Invoices!AI:AJ,A1742,Invoices!AJ:AJ)/COUNTIF(Invoices!AI:AJ,A1742),0),IF(COUNTIF(Invoices!AK:AL,A1742)&lt;&gt;0,IF(COUNTIF(Invoices!AK:AL,A1742)&lt;&gt;0,SUMIF(Invoices!AK:AL,A1742,Invoices!AL:AL)/COUNTIF(Invoices!AK:AL,A1742),0),IF(COUNTIF(Invoices!AM:AN,A1742)&lt;&gt;0,IF(COUNTIF(Invoices!AM:AN,A1742)&lt;&gt;0,SUMIF(Invoices!AM:AN,A1742,Invoices!AN:AN)/COUNTIF(Invoices!AM:AN,A1742),0),"Not Available")))))))))))))))</f>
        <v>0.99</v>
      </c>
    </row>
    <row r="1743" spans="1:5" ht="13" x14ac:dyDescent="0.15">
      <c r="A1743" s="6" t="s">
        <v>3084</v>
      </c>
      <c r="B1743" s="6" t="s">
        <v>2593</v>
      </c>
      <c r="C1743" s="6" t="s">
        <v>1337</v>
      </c>
      <c r="D1743" s="6" t="s">
        <v>1338</v>
      </c>
      <c r="E1743" t="str">
        <f>IF(COUNTIF(Invoices!K:L,A1743)&lt;&gt;0,IF(COUNTIF(Invoices!K:L,A1743)&lt;&gt;0,SUMIF(Invoices!K:L,A1743,Invoices!L:L)/COUNTIF(Invoices!K:L,A1743),0),IF(COUNTIF(Invoices!M:N,A1743)&lt;&gt;0,IF(COUNTIF(Invoices!M:N,A1743)&lt;&gt;0,SUMIF(Invoices!M:N,A1743,Invoices!N:N)/COUNTIF(Invoices!M:N,A1743),0),IF(COUNTIF(Invoices!O:P,A1743)&lt;&gt;0,IF(COUNTIF(Invoices!O:P,A1743)&lt;&gt;0,SUMIF(Invoices!O:P,A1743,Invoices!P:P)/COUNTIF(Invoices!O:P,A1743),0),IF(COUNTIF(Invoices!Q:R,A1743)&lt;&gt;0,IF(COUNTIF(Invoices!Q:R,A1743)&lt;&gt;0,SUMIF(Invoices!Q:R,A1743,Invoices!R:R)/COUNTIF(Invoices!Q:R,A1743),0),IF(COUNTIF(Invoices!S:T,A1743)&lt;&gt;0,IF(COUNTIF(Invoices!S:T,A1743)&lt;&gt;0,SUMIF(Invoices!S:T,A1743,Invoices!T:T)/COUNTIF(Invoices!S:T,A1743),0),IF(COUNTIF(Invoices!U:V,A1743)&lt;&gt;0,IF(COUNTIF(Invoices!U:V,A1743)&lt;&gt;0,SUMIF(Invoices!U:V,A1743,Invoices!V:V)/COUNTIF(Invoices!U:V,A1743),0),IF(COUNTIF(Invoices!W:X,A1743)&lt;&gt;0,IF(COUNTIF(Invoices!W:X,A1743)&lt;&gt;0,SUMIF(Invoices!W:X,A1743,Invoices!X:X)/COUNTIF(Invoices!W:X,A1743),0),IF(COUNTIF(Invoices!Y:Z,A1743)&lt;&gt;0,IF(COUNTIF(Invoices!Y:Z,A1743)&lt;&gt;0,SUMIF(Invoices!Y:Z,A1743,Invoices!Z:Z)/COUNTIF(Invoices!Y:Z,A1743),0),IF(COUNTIF(Invoices!AA:AB,A1743)&lt;&gt;0,IF(COUNTIF(Invoices!AA:AB,A1743)&lt;&gt;0,SUMIF(Invoices!AA:AB,A1743,Invoices!AB:AB)/COUNTIF(Invoices!AA:AB,A1743),0),IF(COUNTIF(Invoices!AC:AD,A1743)&lt;&gt;0,IF(COUNTIF(Invoices!AC:AD,A1743)&lt;&gt;0,SUMIF(Invoices!AC:AD,A1743,Invoices!AD:AD)/COUNTIF(Invoices!AC:AD,A1743),0),IF(COUNTIF(Invoices!AE:AF,A1743)&lt;&gt;0,IF(COUNTIF(Invoices!AE:AF,A1743)&lt;&gt;0,SUMIF(Invoices!AE:AF,A1743,Invoices!AF:AF)/COUNTIF(Invoices!AE:AF,A1743),0),IF(COUNTIF(Invoices!AG:AH,A1743)&lt;&gt;0,IF(COUNTIF(Invoices!AG:AH,A1743)&lt;&gt;0,SUMIF(Invoices!AG:AH,A1743,Invoices!AH:AH)/COUNTIF(Invoices!AG:AH,A1743),0),IF(COUNTIF(Invoices!AI:AJ,A1743)&lt;&gt;0,IF(COUNTIF(Invoices!AI:AJ,A1743)&lt;&gt;0,SUMIF(Invoices!AI:AJ,A1743,Invoices!AJ:AJ)/COUNTIF(Invoices!AI:AJ,A1743),0),IF(COUNTIF(Invoices!AK:AL,A1743)&lt;&gt;0,IF(COUNTIF(Invoices!AK:AL,A1743)&lt;&gt;0,SUMIF(Invoices!AK:AL,A1743,Invoices!AL:AL)/COUNTIF(Invoices!AK:AL,A1743),0),IF(COUNTIF(Invoices!AM:AN,A1743)&lt;&gt;0,IF(COUNTIF(Invoices!AM:AN,A1743)&lt;&gt;0,SUMIF(Invoices!AM:AN,A1743,Invoices!AN:AN)/COUNTIF(Invoices!AM:AN,A1743),0),"Not Available")))))))))))))))</f>
        <v>Not Available</v>
      </c>
    </row>
    <row r="1744" spans="1:5" ht="13" x14ac:dyDescent="0.15">
      <c r="A1744" s="6" t="s">
        <v>3085</v>
      </c>
      <c r="C1744" s="6" t="s">
        <v>517</v>
      </c>
      <c r="D1744" s="6" t="s">
        <v>518</v>
      </c>
      <c r="E1744">
        <f ca="1">IF(COUNTIF(Invoices!K:L,A1744)&lt;&gt;0,IF(COUNTIF(Invoices!K:L,A1744)&lt;&gt;0,SUMIF(Invoices!K:L,A1744,Invoices!L:L)/COUNTIF(Invoices!K:L,A1744),0),IF(COUNTIF(Invoices!M:N,A1744)&lt;&gt;0,IF(COUNTIF(Invoices!M:N,A1744)&lt;&gt;0,SUMIF(Invoices!M:N,A1744,Invoices!N:N)/COUNTIF(Invoices!M:N,A1744),0),IF(COUNTIF(Invoices!O:P,A1744)&lt;&gt;0,IF(COUNTIF(Invoices!O:P,A1744)&lt;&gt;0,SUMIF(Invoices!O:P,A1744,Invoices!P:P)/COUNTIF(Invoices!O:P,A1744),0),IF(COUNTIF(Invoices!Q:R,A1744)&lt;&gt;0,IF(COUNTIF(Invoices!Q:R,A1744)&lt;&gt;0,SUMIF(Invoices!Q:R,A1744,Invoices!R:R)/COUNTIF(Invoices!Q:R,A1744),0),IF(COUNTIF(Invoices!S:T,A1744)&lt;&gt;0,IF(COUNTIF(Invoices!S:T,A1744)&lt;&gt;0,SUMIF(Invoices!S:T,A1744,Invoices!T:T)/COUNTIF(Invoices!S:T,A1744),0),IF(COUNTIF(Invoices!U:V,A1744)&lt;&gt;0,IF(COUNTIF(Invoices!U:V,A1744)&lt;&gt;0,SUMIF(Invoices!U:V,A1744,Invoices!V:V)/COUNTIF(Invoices!U:V,A1744),0),IF(COUNTIF(Invoices!W:X,A1744)&lt;&gt;0,IF(COUNTIF(Invoices!W:X,A1744)&lt;&gt;0,SUMIF(Invoices!W:X,A1744,Invoices!X:X)/COUNTIF(Invoices!W:X,A1744),0),IF(COUNTIF(Invoices!Y:Z,A1744)&lt;&gt;0,IF(COUNTIF(Invoices!Y:Z,A1744)&lt;&gt;0,SUMIF(Invoices!Y:Z,A1744,Invoices!Z:Z)/COUNTIF(Invoices!Y:Z,A1744),0),IF(COUNTIF(Invoices!AA:AB,A1744)&lt;&gt;0,IF(COUNTIF(Invoices!AA:AB,A1744)&lt;&gt;0,SUMIF(Invoices!AA:AB,A1744,Invoices!AB:AB)/COUNTIF(Invoices!AA:AB,A1744),0),IF(COUNTIF(Invoices!AC:AD,A1744)&lt;&gt;0,IF(COUNTIF(Invoices!AC:AD,A1744)&lt;&gt;0,SUMIF(Invoices!AC:AD,A1744,Invoices!AD:AD)/COUNTIF(Invoices!AC:AD,A1744),0),IF(COUNTIF(Invoices!AE:AF,A1744)&lt;&gt;0,IF(COUNTIF(Invoices!AE:AF,A1744)&lt;&gt;0,SUMIF(Invoices!AE:AF,A1744,Invoices!AF:AF)/COUNTIF(Invoices!AE:AF,A1744),0),IF(COUNTIF(Invoices!AG:AH,A1744)&lt;&gt;0,IF(COUNTIF(Invoices!AG:AH,A1744)&lt;&gt;0,SUMIF(Invoices!AG:AH,A1744,Invoices!AH:AH)/COUNTIF(Invoices!AG:AH,A1744),0),IF(COUNTIF(Invoices!AI:AJ,A1744)&lt;&gt;0,IF(COUNTIF(Invoices!AI:AJ,A1744)&lt;&gt;0,SUMIF(Invoices!AI:AJ,A1744,Invoices!AJ:AJ)/COUNTIF(Invoices!AI:AJ,A1744),0),IF(COUNTIF(Invoices!AK:AL,A1744)&lt;&gt;0,IF(COUNTIF(Invoices!AK:AL,A1744)&lt;&gt;0,SUMIF(Invoices!AK:AL,A1744,Invoices!AL:AL)/COUNTIF(Invoices!AK:AL,A1744),0),IF(COUNTIF(Invoices!AM:AN,A1744)&lt;&gt;0,IF(COUNTIF(Invoices!AM:AN,A1744)&lt;&gt;0,SUMIF(Invoices!AM:AN,A1744,Invoices!AN:AN)/COUNTIF(Invoices!AM:AN,A1744),0),"Not Available")))))))))))))))</f>
        <v>1.99</v>
      </c>
    </row>
    <row r="1745" spans="1:5" ht="13" x14ac:dyDescent="0.15">
      <c r="A1745" s="6" t="s">
        <v>3086</v>
      </c>
      <c r="B1745" s="6" t="s">
        <v>1673</v>
      </c>
      <c r="C1745" s="6" t="s">
        <v>615</v>
      </c>
      <c r="D1745" s="6" t="s">
        <v>574</v>
      </c>
      <c r="E1745">
        <f ca="1">IF(COUNTIF(Invoices!K:L,A1745)&lt;&gt;0,IF(COUNTIF(Invoices!K:L,A1745)&lt;&gt;0,SUMIF(Invoices!K:L,A1745,Invoices!L:L)/COUNTIF(Invoices!K:L,A1745),0),IF(COUNTIF(Invoices!M:N,A1745)&lt;&gt;0,IF(COUNTIF(Invoices!M:N,A1745)&lt;&gt;0,SUMIF(Invoices!M:N,A1745,Invoices!N:N)/COUNTIF(Invoices!M:N,A1745),0),IF(COUNTIF(Invoices!O:P,A1745)&lt;&gt;0,IF(COUNTIF(Invoices!O:P,A1745)&lt;&gt;0,SUMIF(Invoices!O:P,A1745,Invoices!P:P)/COUNTIF(Invoices!O:P,A1745),0),IF(COUNTIF(Invoices!Q:R,A1745)&lt;&gt;0,IF(COUNTIF(Invoices!Q:R,A1745)&lt;&gt;0,SUMIF(Invoices!Q:R,A1745,Invoices!R:R)/COUNTIF(Invoices!Q:R,A1745),0),IF(COUNTIF(Invoices!S:T,A1745)&lt;&gt;0,IF(COUNTIF(Invoices!S:T,A1745)&lt;&gt;0,SUMIF(Invoices!S:T,A1745,Invoices!T:T)/COUNTIF(Invoices!S:T,A1745),0),IF(COUNTIF(Invoices!U:V,A1745)&lt;&gt;0,IF(COUNTIF(Invoices!U:V,A1745)&lt;&gt;0,SUMIF(Invoices!U:V,A1745,Invoices!V:V)/COUNTIF(Invoices!U:V,A1745),0),IF(COUNTIF(Invoices!W:X,A1745)&lt;&gt;0,IF(COUNTIF(Invoices!W:X,A1745)&lt;&gt;0,SUMIF(Invoices!W:X,A1745,Invoices!X:X)/COUNTIF(Invoices!W:X,A1745),0),IF(COUNTIF(Invoices!Y:Z,A1745)&lt;&gt;0,IF(COUNTIF(Invoices!Y:Z,A1745)&lt;&gt;0,SUMIF(Invoices!Y:Z,A1745,Invoices!Z:Z)/COUNTIF(Invoices!Y:Z,A1745),0),IF(COUNTIF(Invoices!AA:AB,A1745)&lt;&gt;0,IF(COUNTIF(Invoices!AA:AB,A1745)&lt;&gt;0,SUMIF(Invoices!AA:AB,A1745,Invoices!AB:AB)/COUNTIF(Invoices!AA:AB,A1745),0),IF(COUNTIF(Invoices!AC:AD,A1745)&lt;&gt;0,IF(COUNTIF(Invoices!AC:AD,A1745)&lt;&gt;0,SUMIF(Invoices!AC:AD,A1745,Invoices!AD:AD)/COUNTIF(Invoices!AC:AD,A1745),0),IF(COUNTIF(Invoices!AE:AF,A1745)&lt;&gt;0,IF(COUNTIF(Invoices!AE:AF,A1745)&lt;&gt;0,SUMIF(Invoices!AE:AF,A1745,Invoices!AF:AF)/COUNTIF(Invoices!AE:AF,A1745),0),IF(COUNTIF(Invoices!AG:AH,A1745)&lt;&gt;0,IF(COUNTIF(Invoices!AG:AH,A1745)&lt;&gt;0,SUMIF(Invoices!AG:AH,A1745,Invoices!AH:AH)/COUNTIF(Invoices!AG:AH,A1745),0),IF(COUNTIF(Invoices!AI:AJ,A1745)&lt;&gt;0,IF(COUNTIF(Invoices!AI:AJ,A1745)&lt;&gt;0,SUMIF(Invoices!AI:AJ,A1745,Invoices!AJ:AJ)/COUNTIF(Invoices!AI:AJ,A1745),0),IF(COUNTIF(Invoices!AK:AL,A1745)&lt;&gt;0,IF(COUNTIF(Invoices!AK:AL,A1745)&lt;&gt;0,SUMIF(Invoices!AK:AL,A1745,Invoices!AL:AL)/COUNTIF(Invoices!AK:AL,A1745),0),IF(COUNTIF(Invoices!AM:AN,A1745)&lt;&gt;0,IF(COUNTIF(Invoices!AM:AN,A1745)&lt;&gt;0,SUMIF(Invoices!AM:AN,A1745,Invoices!AN:AN)/COUNTIF(Invoices!AM:AN,A1745),0),"Not Available")))))))))))))))</f>
        <v>0.99</v>
      </c>
    </row>
    <row r="1746" spans="1:5" ht="13" x14ac:dyDescent="0.15">
      <c r="A1746" s="6" t="s">
        <v>3087</v>
      </c>
      <c r="B1746" s="6" t="s">
        <v>568</v>
      </c>
      <c r="C1746" s="6" t="s">
        <v>569</v>
      </c>
      <c r="D1746" s="6" t="s">
        <v>570</v>
      </c>
      <c r="E1746" t="str">
        <f>IF(COUNTIF(Invoices!K:L,A1746)&lt;&gt;0,IF(COUNTIF(Invoices!K:L,A1746)&lt;&gt;0,SUMIF(Invoices!K:L,A1746,Invoices!L:L)/COUNTIF(Invoices!K:L,A1746),0),IF(COUNTIF(Invoices!M:N,A1746)&lt;&gt;0,IF(COUNTIF(Invoices!M:N,A1746)&lt;&gt;0,SUMIF(Invoices!M:N,A1746,Invoices!N:N)/COUNTIF(Invoices!M:N,A1746),0),IF(COUNTIF(Invoices!O:P,A1746)&lt;&gt;0,IF(COUNTIF(Invoices!O:P,A1746)&lt;&gt;0,SUMIF(Invoices!O:P,A1746,Invoices!P:P)/COUNTIF(Invoices!O:P,A1746),0),IF(COUNTIF(Invoices!Q:R,A1746)&lt;&gt;0,IF(COUNTIF(Invoices!Q:R,A1746)&lt;&gt;0,SUMIF(Invoices!Q:R,A1746,Invoices!R:R)/COUNTIF(Invoices!Q:R,A1746),0),IF(COUNTIF(Invoices!S:T,A1746)&lt;&gt;0,IF(COUNTIF(Invoices!S:T,A1746)&lt;&gt;0,SUMIF(Invoices!S:T,A1746,Invoices!T:T)/COUNTIF(Invoices!S:T,A1746),0),IF(COUNTIF(Invoices!U:V,A1746)&lt;&gt;0,IF(COUNTIF(Invoices!U:V,A1746)&lt;&gt;0,SUMIF(Invoices!U:V,A1746,Invoices!V:V)/COUNTIF(Invoices!U:V,A1746),0),IF(COUNTIF(Invoices!W:X,A1746)&lt;&gt;0,IF(COUNTIF(Invoices!W:X,A1746)&lt;&gt;0,SUMIF(Invoices!W:X,A1746,Invoices!X:X)/COUNTIF(Invoices!W:X,A1746),0),IF(COUNTIF(Invoices!Y:Z,A1746)&lt;&gt;0,IF(COUNTIF(Invoices!Y:Z,A1746)&lt;&gt;0,SUMIF(Invoices!Y:Z,A1746,Invoices!Z:Z)/COUNTIF(Invoices!Y:Z,A1746),0),IF(COUNTIF(Invoices!AA:AB,A1746)&lt;&gt;0,IF(COUNTIF(Invoices!AA:AB,A1746)&lt;&gt;0,SUMIF(Invoices!AA:AB,A1746,Invoices!AB:AB)/COUNTIF(Invoices!AA:AB,A1746),0),IF(COUNTIF(Invoices!AC:AD,A1746)&lt;&gt;0,IF(COUNTIF(Invoices!AC:AD,A1746)&lt;&gt;0,SUMIF(Invoices!AC:AD,A1746,Invoices!AD:AD)/COUNTIF(Invoices!AC:AD,A1746),0),IF(COUNTIF(Invoices!AE:AF,A1746)&lt;&gt;0,IF(COUNTIF(Invoices!AE:AF,A1746)&lt;&gt;0,SUMIF(Invoices!AE:AF,A1746,Invoices!AF:AF)/COUNTIF(Invoices!AE:AF,A1746),0),IF(COUNTIF(Invoices!AG:AH,A1746)&lt;&gt;0,IF(COUNTIF(Invoices!AG:AH,A1746)&lt;&gt;0,SUMIF(Invoices!AG:AH,A1746,Invoices!AH:AH)/COUNTIF(Invoices!AG:AH,A1746),0),IF(COUNTIF(Invoices!AI:AJ,A1746)&lt;&gt;0,IF(COUNTIF(Invoices!AI:AJ,A1746)&lt;&gt;0,SUMIF(Invoices!AI:AJ,A1746,Invoices!AJ:AJ)/COUNTIF(Invoices!AI:AJ,A1746),0),IF(COUNTIF(Invoices!AK:AL,A1746)&lt;&gt;0,IF(COUNTIF(Invoices!AK:AL,A1746)&lt;&gt;0,SUMIF(Invoices!AK:AL,A1746,Invoices!AL:AL)/COUNTIF(Invoices!AK:AL,A1746),0),IF(COUNTIF(Invoices!AM:AN,A1746)&lt;&gt;0,IF(COUNTIF(Invoices!AM:AN,A1746)&lt;&gt;0,SUMIF(Invoices!AM:AN,A1746,Invoices!AN:AN)/COUNTIF(Invoices!AM:AN,A1746),0),"Not Available")))))))))))))))</f>
        <v>Not Available</v>
      </c>
    </row>
    <row r="1747" spans="1:5" ht="13" x14ac:dyDescent="0.15">
      <c r="A1747" s="6" t="s">
        <v>3088</v>
      </c>
      <c r="B1747" s="6" t="s">
        <v>3089</v>
      </c>
      <c r="C1747" s="6" t="s">
        <v>637</v>
      </c>
      <c r="D1747" s="6" t="s">
        <v>638</v>
      </c>
      <c r="E1747">
        <f ca="1">IF(COUNTIF(Invoices!K:L,A1747)&lt;&gt;0,IF(COUNTIF(Invoices!K:L,A1747)&lt;&gt;0,SUMIF(Invoices!K:L,A1747,Invoices!L:L)/COUNTIF(Invoices!K:L,A1747),0),IF(COUNTIF(Invoices!M:N,A1747)&lt;&gt;0,IF(COUNTIF(Invoices!M:N,A1747)&lt;&gt;0,SUMIF(Invoices!M:N,A1747,Invoices!N:N)/COUNTIF(Invoices!M:N,A1747),0),IF(COUNTIF(Invoices!O:P,A1747)&lt;&gt;0,IF(COUNTIF(Invoices!O:P,A1747)&lt;&gt;0,SUMIF(Invoices!O:P,A1747,Invoices!P:P)/COUNTIF(Invoices!O:P,A1747),0),IF(COUNTIF(Invoices!Q:R,A1747)&lt;&gt;0,IF(COUNTIF(Invoices!Q:R,A1747)&lt;&gt;0,SUMIF(Invoices!Q:R,A1747,Invoices!R:R)/COUNTIF(Invoices!Q:R,A1747),0),IF(COUNTIF(Invoices!S:T,A1747)&lt;&gt;0,IF(COUNTIF(Invoices!S:T,A1747)&lt;&gt;0,SUMIF(Invoices!S:T,A1747,Invoices!T:T)/COUNTIF(Invoices!S:T,A1747),0),IF(COUNTIF(Invoices!U:V,A1747)&lt;&gt;0,IF(COUNTIF(Invoices!U:V,A1747)&lt;&gt;0,SUMIF(Invoices!U:V,A1747,Invoices!V:V)/COUNTIF(Invoices!U:V,A1747),0),IF(COUNTIF(Invoices!W:X,A1747)&lt;&gt;0,IF(COUNTIF(Invoices!W:X,A1747)&lt;&gt;0,SUMIF(Invoices!W:X,A1747,Invoices!X:X)/COUNTIF(Invoices!W:X,A1747),0),IF(COUNTIF(Invoices!Y:Z,A1747)&lt;&gt;0,IF(COUNTIF(Invoices!Y:Z,A1747)&lt;&gt;0,SUMIF(Invoices!Y:Z,A1747,Invoices!Z:Z)/COUNTIF(Invoices!Y:Z,A1747),0),IF(COUNTIF(Invoices!AA:AB,A1747)&lt;&gt;0,IF(COUNTIF(Invoices!AA:AB,A1747)&lt;&gt;0,SUMIF(Invoices!AA:AB,A1747,Invoices!AB:AB)/COUNTIF(Invoices!AA:AB,A1747),0),IF(COUNTIF(Invoices!AC:AD,A1747)&lt;&gt;0,IF(COUNTIF(Invoices!AC:AD,A1747)&lt;&gt;0,SUMIF(Invoices!AC:AD,A1747,Invoices!AD:AD)/COUNTIF(Invoices!AC:AD,A1747),0),IF(COUNTIF(Invoices!AE:AF,A1747)&lt;&gt;0,IF(COUNTIF(Invoices!AE:AF,A1747)&lt;&gt;0,SUMIF(Invoices!AE:AF,A1747,Invoices!AF:AF)/COUNTIF(Invoices!AE:AF,A1747),0),IF(COUNTIF(Invoices!AG:AH,A1747)&lt;&gt;0,IF(COUNTIF(Invoices!AG:AH,A1747)&lt;&gt;0,SUMIF(Invoices!AG:AH,A1747,Invoices!AH:AH)/COUNTIF(Invoices!AG:AH,A1747),0),IF(COUNTIF(Invoices!AI:AJ,A1747)&lt;&gt;0,IF(COUNTIF(Invoices!AI:AJ,A1747)&lt;&gt;0,SUMIF(Invoices!AI:AJ,A1747,Invoices!AJ:AJ)/COUNTIF(Invoices!AI:AJ,A1747),0),IF(COUNTIF(Invoices!AK:AL,A1747)&lt;&gt;0,IF(COUNTIF(Invoices!AK:AL,A1747)&lt;&gt;0,SUMIF(Invoices!AK:AL,A1747,Invoices!AL:AL)/COUNTIF(Invoices!AK:AL,A1747),0),IF(COUNTIF(Invoices!AM:AN,A1747)&lt;&gt;0,IF(COUNTIF(Invoices!AM:AN,A1747)&lt;&gt;0,SUMIF(Invoices!AM:AN,A1747,Invoices!AN:AN)/COUNTIF(Invoices!AM:AN,A1747),0),"Not Available")))))))))))))))</f>
        <v>0.99</v>
      </c>
    </row>
    <row r="1748" spans="1:5" ht="13" x14ac:dyDescent="0.15">
      <c r="A1748" s="6" t="s">
        <v>3090</v>
      </c>
      <c r="B1748" s="6" t="s">
        <v>3091</v>
      </c>
      <c r="C1748" s="6" t="s">
        <v>1231</v>
      </c>
      <c r="D1748" s="6" t="s">
        <v>863</v>
      </c>
      <c r="E1748">
        <f ca="1">IF(COUNTIF(Invoices!K:L,A1748)&lt;&gt;0,IF(COUNTIF(Invoices!K:L,A1748)&lt;&gt;0,SUMIF(Invoices!K:L,A1748,Invoices!L:L)/COUNTIF(Invoices!K:L,A1748),0),IF(COUNTIF(Invoices!M:N,A1748)&lt;&gt;0,IF(COUNTIF(Invoices!M:N,A1748)&lt;&gt;0,SUMIF(Invoices!M:N,A1748,Invoices!N:N)/COUNTIF(Invoices!M:N,A1748),0),IF(COUNTIF(Invoices!O:P,A1748)&lt;&gt;0,IF(COUNTIF(Invoices!O:P,A1748)&lt;&gt;0,SUMIF(Invoices!O:P,A1748,Invoices!P:P)/COUNTIF(Invoices!O:P,A1748),0),IF(COUNTIF(Invoices!Q:R,A1748)&lt;&gt;0,IF(COUNTIF(Invoices!Q:R,A1748)&lt;&gt;0,SUMIF(Invoices!Q:R,A1748,Invoices!R:R)/COUNTIF(Invoices!Q:R,A1748),0),IF(COUNTIF(Invoices!S:T,A1748)&lt;&gt;0,IF(COUNTIF(Invoices!S:T,A1748)&lt;&gt;0,SUMIF(Invoices!S:T,A1748,Invoices!T:T)/COUNTIF(Invoices!S:T,A1748),0),IF(COUNTIF(Invoices!U:V,A1748)&lt;&gt;0,IF(COUNTIF(Invoices!U:V,A1748)&lt;&gt;0,SUMIF(Invoices!U:V,A1748,Invoices!V:V)/COUNTIF(Invoices!U:V,A1748),0),IF(COUNTIF(Invoices!W:X,A1748)&lt;&gt;0,IF(COUNTIF(Invoices!W:X,A1748)&lt;&gt;0,SUMIF(Invoices!W:X,A1748,Invoices!X:X)/COUNTIF(Invoices!W:X,A1748),0),IF(COUNTIF(Invoices!Y:Z,A1748)&lt;&gt;0,IF(COUNTIF(Invoices!Y:Z,A1748)&lt;&gt;0,SUMIF(Invoices!Y:Z,A1748,Invoices!Z:Z)/COUNTIF(Invoices!Y:Z,A1748),0),IF(COUNTIF(Invoices!AA:AB,A1748)&lt;&gt;0,IF(COUNTIF(Invoices!AA:AB,A1748)&lt;&gt;0,SUMIF(Invoices!AA:AB,A1748,Invoices!AB:AB)/COUNTIF(Invoices!AA:AB,A1748),0),IF(COUNTIF(Invoices!AC:AD,A1748)&lt;&gt;0,IF(COUNTIF(Invoices!AC:AD,A1748)&lt;&gt;0,SUMIF(Invoices!AC:AD,A1748,Invoices!AD:AD)/COUNTIF(Invoices!AC:AD,A1748),0),IF(COUNTIF(Invoices!AE:AF,A1748)&lt;&gt;0,IF(COUNTIF(Invoices!AE:AF,A1748)&lt;&gt;0,SUMIF(Invoices!AE:AF,A1748,Invoices!AF:AF)/COUNTIF(Invoices!AE:AF,A1748),0),IF(COUNTIF(Invoices!AG:AH,A1748)&lt;&gt;0,IF(COUNTIF(Invoices!AG:AH,A1748)&lt;&gt;0,SUMIF(Invoices!AG:AH,A1748,Invoices!AH:AH)/COUNTIF(Invoices!AG:AH,A1748),0),IF(COUNTIF(Invoices!AI:AJ,A1748)&lt;&gt;0,IF(COUNTIF(Invoices!AI:AJ,A1748)&lt;&gt;0,SUMIF(Invoices!AI:AJ,A1748,Invoices!AJ:AJ)/COUNTIF(Invoices!AI:AJ,A1748),0),IF(COUNTIF(Invoices!AK:AL,A1748)&lt;&gt;0,IF(COUNTIF(Invoices!AK:AL,A1748)&lt;&gt;0,SUMIF(Invoices!AK:AL,A1748,Invoices!AL:AL)/COUNTIF(Invoices!AK:AL,A1748),0),IF(COUNTIF(Invoices!AM:AN,A1748)&lt;&gt;0,IF(COUNTIF(Invoices!AM:AN,A1748)&lt;&gt;0,SUMIF(Invoices!AM:AN,A1748,Invoices!AN:AN)/COUNTIF(Invoices!AM:AN,A1748),0),"Not Available")))))))))))))))</f>
        <v>0.99</v>
      </c>
    </row>
    <row r="1749" spans="1:5" ht="13" x14ac:dyDescent="0.15">
      <c r="A1749" s="6" t="s">
        <v>3092</v>
      </c>
      <c r="B1749" s="6" t="s">
        <v>966</v>
      </c>
      <c r="C1749" s="6" t="s">
        <v>967</v>
      </c>
      <c r="D1749" s="6" t="s">
        <v>968</v>
      </c>
      <c r="E1749">
        <f ca="1">IF(COUNTIF(Invoices!K:L,A1749)&lt;&gt;0,IF(COUNTIF(Invoices!K:L,A1749)&lt;&gt;0,SUMIF(Invoices!K:L,A1749,Invoices!L:L)/COUNTIF(Invoices!K:L,A1749),0),IF(COUNTIF(Invoices!M:N,A1749)&lt;&gt;0,IF(COUNTIF(Invoices!M:N,A1749)&lt;&gt;0,SUMIF(Invoices!M:N,A1749,Invoices!N:N)/COUNTIF(Invoices!M:N,A1749),0),IF(COUNTIF(Invoices!O:P,A1749)&lt;&gt;0,IF(COUNTIF(Invoices!O:P,A1749)&lt;&gt;0,SUMIF(Invoices!O:P,A1749,Invoices!P:P)/COUNTIF(Invoices!O:P,A1749),0),IF(COUNTIF(Invoices!Q:R,A1749)&lt;&gt;0,IF(COUNTIF(Invoices!Q:R,A1749)&lt;&gt;0,SUMIF(Invoices!Q:R,A1749,Invoices!R:R)/COUNTIF(Invoices!Q:R,A1749),0),IF(COUNTIF(Invoices!S:T,A1749)&lt;&gt;0,IF(COUNTIF(Invoices!S:T,A1749)&lt;&gt;0,SUMIF(Invoices!S:T,A1749,Invoices!T:T)/COUNTIF(Invoices!S:T,A1749),0),IF(COUNTIF(Invoices!U:V,A1749)&lt;&gt;0,IF(COUNTIF(Invoices!U:V,A1749)&lt;&gt;0,SUMIF(Invoices!U:V,A1749,Invoices!V:V)/COUNTIF(Invoices!U:V,A1749),0),IF(COUNTIF(Invoices!W:X,A1749)&lt;&gt;0,IF(COUNTIF(Invoices!W:X,A1749)&lt;&gt;0,SUMIF(Invoices!W:X,A1749,Invoices!X:X)/COUNTIF(Invoices!W:X,A1749),0),IF(COUNTIF(Invoices!Y:Z,A1749)&lt;&gt;0,IF(COUNTIF(Invoices!Y:Z,A1749)&lt;&gt;0,SUMIF(Invoices!Y:Z,A1749,Invoices!Z:Z)/COUNTIF(Invoices!Y:Z,A1749),0),IF(COUNTIF(Invoices!AA:AB,A1749)&lt;&gt;0,IF(COUNTIF(Invoices!AA:AB,A1749)&lt;&gt;0,SUMIF(Invoices!AA:AB,A1749,Invoices!AB:AB)/COUNTIF(Invoices!AA:AB,A1749),0),IF(COUNTIF(Invoices!AC:AD,A1749)&lt;&gt;0,IF(COUNTIF(Invoices!AC:AD,A1749)&lt;&gt;0,SUMIF(Invoices!AC:AD,A1749,Invoices!AD:AD)/COUNTIF(Invoices!AC:AD,A1749),0),IF(COUNTIF(Invoices!AE:AF,A1749)&lt;&gt;0,IF(COUNTIF(Invoices!AE:AF,A1749)&lt;&gt;0,SUMIF(Invoices!AE:AF,A1749,Invoices!AF:AF)/COUNTIF(Invoices!AE:AF,A1749),0),IF(COUNTIF(Invoices!AG:AH,A1749)&lt;&gt;0,IF(COUNTIF(Invoices!AG:AH,A1749)&lt;&gt;0,SUMIF(Invoices!AG:AH,A1749,Invoices!AH:AH)/COUNTIF(Invoices!AG:AH,A1749),0),IF(COUNTIF(Invoices!AI:AJ,A1749)&lt;&gt;0,IF(COUNTIF(Invoices!AI:AJ,A1749)&lt;&gt;0,SUMIF(Invoices!AI:AJ,A1749,Invoices!AJ:AJ)/COUNTIF(Invoices!AI:AJ,A1749),0),IF(COUNTIF(Invoices!AK:AL,A1749)&lt;&gt;0,IF(COUNTIF(Invoices!AK:AL,A1749)&lt;&gt;0,SUMIF(Invoices!AK:AL,A1749,Invoices!AL:AL)/COUNTIF(Invoices!AK:AL,A1749),0),IF(COUNTIF(Invoices!AM:AN,A1749)&lt;&gt;0,IF(COUNTIF(Invoices!AM:AN,A1749)&lt;&gt;0,SUMIF(Invoices!AM:AN,A1749,Invoices!AN:AN)/COUNTIF(Invoices!AM:AN,A1749),0),"Not Available")))))))))))))))</f>
        <v>0.99</v>
      </c>
    </row>
    <row r="1750" spans="1:5" ht="13" x14ac:dyDescent="0.15">
      <c r="A1750" s="6" t="s">
        <v>3092</v>
      </c>
      <c r="B1750" s="6" t="s">
        <v>3093</v>
      </c>
      <c r="C1750" s="6" t="s">
        <v>1395</v>
      </c>
      <c r="D1750" s="6" t="s">
        <v>878</v>
      </c>
      <c r="E1750">
        <f ca="1">IF(COUNTIF(Invoices!K:L,A1750)&lt;&gt;0,IF(COUNTIF(Invoices!K:L,A1750)&lt;&gt;0,SUMIF(Invoices!K:L,A1750,Invoices!L:L)/COUNTIF(Invoices!K:L,A1750),0),IF(COUNTIF(Invoices!M:N,A1750)&lt;&gt;0,IF(COUNTIF(Invoices!M:N,A1750)&lt;&gt;0,SUMIF(Invoices!M:N,A1750,Invoices!N:N)/COUNTIF(Invoices!M:N,A1750),0),IF(COUNTIF(Invoices!O:P,A1750)&lt;&gt;0,IF(COUNTIF(Invoices!O:P,A1750)&lt;&gt;0,SUMIF(Invoices!O:P,A1750,Invoices!P:P)/COUNTIF(Invoices!O:P,A1750),0),IF(COUNTIF(Invoices!Q:R,A1750)&lt;&gt;0,IF(COUNTIF(Invoices!Q:R,A1750)&lt;&gt;0,SUMIF(Invoices!Q:R,A1750,Invoices!R:R)/COUNTIF(Invoices!Q:R,A1750),0),IF(COUNTIF(Invoices!S:T,A1750)&lt;&gt;0,IF(COUNTIF(Invoices!S:T,A1750)&lt;&gt;0,SUMIF(Invoices!S:T,A1750,Invoices!T:T)/COUNTIF(Invoices!S:T,A1750),0),IF(COUNTIF(Invoices!U:V,A1750)&lt;&gt;0,IF(COUNTIF(Invoices!U:V,A1750)&lt;&gt;0,SUMIF(Invoices!U:V,A1750,Invoices!V:V)/COUNTIF(Invoices!U:V,A1750),0),IF(COUNTIF(Invoices!W:X,A1750)&lt;&gt;0,IF(COUNTIF(Invoices!W:X,A1750)&lt;&gt;0,SUMIF(Invoices!W:X,A1750,Invoices!X:X)/COUNTIF(Invoices!W:X,A1750),0),IF(COUNTIF(Invoices!Y:Z,A1750)&lt;&gt;0,IF(COUNTIF(Invoices!Y:Z,A1750)&lt;&gt;0,SUMIF(Invoices!Y:Z,A1750,Invoices!Z:Z)/COUNTIF(Invoices!Y:Z,A1750),0),IF(COUNTIF(Invoices!AA:AB,A1750)&lt;&gt;0,IF(COUNTIF(Invoices!AA:AB,A1750)&lt;&gt;0,SUMIF(Invoices!AA:AB,A1750,Invoices!AB:AB)/COUNTIF(Invoices!AA:AB,A1750),0),IF(COUNTIF(Invoices!AC:AD,A1750)&lt;&gt;0,IF(COUNTIF(Invoices!AC:AD,A1750)&lt;&gt;0,SUMIF(Invoices!AC:AD,A1750,Invoices!AD:AD)/COUNTIF(Invoices!AC:AD,A1750),0),IF(COUNTIF(Invoices!AE:AF,A1750)&lt;&gt;0,IF(COUNTIF(Invoices!AE:AF,A1750)&lt;&gt;0,SUMIF(Invoices!AE:AF,A1750,Invoices!AF:AF)/COUNTIF(Invoices!AE:AF,A1750),0),IF(COUNTIF(Invoices!AG:AH,A1750)&lt;&gt;0,IF(COUNTIF(Invoices!AG:AH,A1750)&lt;&gt;0,SUMIF(Invoices!AG:AH,A1750,Invoices!AH:AH)/COUNTIF(Invoices!AG:AH,A1750),0),IF(COUNTIF(Invoices!AI:AJ,A1750)&lt;&gt;0,IF(COUNTIF(Invoices!AI:AJ,A1750)&lt;&gt;0,SUMIF(Invoices!AI:AJ,A1750,Invoices!AJ:AJ)/COUNTIF(Invoices!AI:AJ,A1750),0),IF(COUNTIF(Invoices!AK:AL,A1750)&lt;&gt;0,IF(COUNTIF(Invoices!AK:AL,A1750)&lt;&gt;0,SUMIF(Invoices!AK:AL,A1750,Invoices!AL:AL)/COUNTIF(Invoices!AK:AL,A1750),0),IF(COUNTIF(Invoices!AM:AN,A1750)&lt;&gt;0,IF(COUNTIF(Invoices!AM:AN,A1750)&lt;&gt;0,SUMIF(Invoices!AM:AN,A1750,Invoices!AN:AN)/COUNTIF(Invoices!AM:AN,A1750),0),"Not Available")))))))))))))))</f>
        <v>0.99</v>
      </c>
    </row>
    <row r="1751" spans="1:5" ht="13" x14ac:dyDescent="0.15">
      <c r="A1751" s="6" t="s">
        <v>3094</v>
      </c>
      <c r="B1751" s="6" t="s">
        <v>663</v>
      </c>
      <c r="C1751" s="6" t="s">
        <v>664</v>
      </c>
      <c r="D1751" s="6" t="s">
        <v>663</v>
      </c>
      <c r="E1751" t="str">
        <f>IF(COUNTIF(Invoices!K:L,A1751)&lt;&gt;0,IF(COUNTIF(Invoices!K:L,A1751)&lt;&gt;0,SUMIF(Invoices!K:L,A1751,Invoices!L:L)/COUNTIF(Invoices!K:L,A1751),0),IF(COUNTIF(Invoices!M:N,A1751)&lt;&gt;0,IF(COUNTIF(Invoices!M:N,A1751)&lt;&gt;0,SUMIF(Invoices!M:N,A1751,Invoices!N:N)/COUNTIF(Invoices!M:N,A1751),0),IF(COUNTIF(Invoices!O:P,A1751)&lt;&gt;0,IF(COUNTIF(Invoices!O:P,A1751)&lt;&gt;0,SUMIF(Invoices!O:P,A1751,Invoices!P:P)/COUNTIF(Invoices!O:P,A1751),0),IF(COUNTIF(Invoices!Q:R,A1751)&lt;&gt;0,IF(COUNTIF(Invoices!Q:R,A1751)&lt;&gt;0,SUMIF(Invoices!Q:R,A1751,Invoices!R:R)/COUNTIF(Invoices!Q:R,A1751),0),IF(COUNTIF(Invoices!S:T,A1751)&lt;&gt;0,IF(COUNTIF(Invoices!S:T,A1751)&lt;&gt;0,SUMIF(Invoices!S:T,A1751,Invoices!T:T)/COUNTIF(Invoices!S:T,A1751),0),IF(COUNTIF(Invoices!U:V,A1751)&lt;&gt;0,IF(COUNTIF(Invoices!U:V,A1751)&lt;&gt;0,SUMIF(Invoices!U:V,A1751,Invoices!V:V)/COUNTIF(Invoices!U:V,A1751),0),IF(COUNTIF(Invoices!W:X,A1751)&lt;&gt;0,IF(COUNTIF(Invoices!W:X,A1751)&lt;&gt;0,SUMIF(Invoices!W:X,A1751,Invoices!X:X)/COUNTIF(Invoices!W:X,A1751),0),IF(COUNTIF(Invoices!Y:Z,A1751)&lt;&gt;0,IF(COUNTIF(Invoices!Y:Z,A1751)&lt;&gt;0,SUMIF(Invoices!Y:Z,A1751,Invoices!Z:Z)/COUNTIF(Invoices!Y:Z,A1751),0),IF(COUNTIF(Invoices!AA:AB,A1751)&lt;&gt;0,IF(COUNTIF(Invoices!AA:AB,A1751)&lt;&gt;0,SUMIF(Invoices!AA:AB,A1751,Invoices!AB:AB)/COUNTIF(Invoices!AA:AB,A1751),0),IF(COUNTIF(Invoices!AC:AD,A1751)&lt;&gt;0,IF(COUNTIF(Invoices!AC:AD,A1751)&lt;&gt;0,SUMIF(Invoices!AC:AD,A1751,Invoices!AD:AD)/COUNTIF(Invoices!AC:AD,A1751),0),IF(COUNTIF(Invoices!AE:AF,A1751)&lt;&gt;0,IF(COUNTIF(Invoices!AE:AF,A1751)&lt;&gt;0,SUMIF(Invoices!AE:AF,A1751,Invoices!AF:AF)/COUNTIF(Invoices!AE:AF,A1751),0),IF(COUNTIF(Invoices!AG:AH,A1751)&lt;&gt;0,IF(COUNTIF(Invoices!AG:AH,A1751)&lt;&gt;0,SUMIF(Invoices!AG:AH,A1751,Invoices!AH:AH)/COUNTIF(Invoices!AG:AH,A1751),0),IF(COUNTIF(Invoices!AI:AJ,A1751)&lt;&gt;0,IF(COUNTIF(Invoices!AI:AJ,A1751)&lt;&gt;0,SUMIF(Invoices!AI:AJ,A1751,Invoices!AJ:AJ)/COUNTIF(Invoices!AI:AJ,A1751),0),IF(COUNTIF(Invoices!AK:AL,A1751)&lt;&gt;0,IF(COUNTIF(Invoices!AK:AL,A1751)&lt;&gt;0,SUMIF(Invoices!AK:AL,A1751,Invoices!AL:AL)/COUNTIF(Invoices!AK:AL,A1751),0),IF(COUNTIF(Invoices!AM:AN,A1751)&lt;&gt;0,IF(COUNTIF(Invoices!AM:AN,A1751)&lt;&gt;0,SUMIF(Invoices!AM:AN,A1751,Invoices!AN:AN)/COUNTIF(Invoices!AM:AN,A1751),0),"Not Available")))))))))))))))</f>
        <v>Not Available</v>
      </c>
    </row>
    <row r="1752" spans="1:5" ht="13" x14ac:dyDescent="0.15">
      <c r="A1752" s="6" t="s">
        <v>3095</v>
      </c>
      <c r="B1752" s="6" t="s">
        <v>1859</v>
      </c>
      <c r="C1752" s="6" t="s">
        <v>2441</v>
      </c>
      <c r="D1752" s="6" t="s">
        <v>1301</v>
      </c>
      <c r="E1752">
        <f ca="1">IF(COUNTIF(Invoices!K:L,A1752)&lt;&gt;0,IF(COUNTIF(Invoices!K:L,A1752)&lt;&gt;0,SUMIF(Invoices!K:L,A1752,Invoices!L:L)/COUNTIF(Invoices!K:L,A1752),0),IF(COUNTIF(Invoices!M:N,A1752)&lt;&gt;0,IF(COUNTIF(Invoices!M:N,A1752)&lt;&gt;0,SUMIF(Invoices!M:N,A1752,Invoices!N:N)/COUNTIF(Invoices!M:N,A1752),0),IF(COUNTIF(Invoices!O:P,A1752)&lt;&gt;0,IF(COUNTIF(Invoices!O:P,A1752)&lt;&gt;0,SUMIF(Invoices!O:P,A1752,Invoices!P:P)/COUNTIF(Invoices!O:P,A1752),0),IF(COUNTIF(Invoices!Q:R,A1752)&lt;&gt;0,IF(COUNTIF(Invoices!Q:R,A1752)&lt;&gt;0,SUMIF(Invoices!Q:R,A1752,Invoices!R:R)/COUNTIF(Invoices!Q:R,A1752),0),IF(COUNTIF(Invoices!S:T,A1752)&lt;&gt;0,IF(COUNTIF(Invoices!S:T,A1752)&lt;&gt;0,SUMIF(Invoices!S:T,A1752,Invoices!T:T)/COUNTIF(Invoices!S:T,A1752),0),IF(COUNTIF(Invoices!U:V,A1752)&lt;&gt;0,IF(COUNTIF(Invoices!U:V,A1752)&lt;&gt;0,SUMIF(Invoices!U:V,A1752,Invoices!V:V)/COUNTIF(Invoices!U:V,A1752),0),IF(COUNTIF(Invoices!W:X,A1752)&lt;&gt;0,IF(COUNTIF(Invoices!W:X,A1752)&lt;&gt;0,SUMIF(Invoices!W:X,A1752,Invoices!X:X)/COUNTIF(Invoices!W:X,A1752),0),IF(COUNTIF(Invoices!Y:Z,A1752)&lt;&gt;0,IF(COUNTIF(Invoices!Y:Z,A1752)&lt;&gt;0,SUMIF(Invoices!Y:Z,A1752,Invoices!Z:Z)/COUNTIF(Invoices!Y:Z,A1752),0),IF(COUNTIF(Invoices!AA:AB,A1752)&lt;&gt;0,IF(COUNTIF(Invoices!AA:AB,A1752)&lt;&gt;0,SUMIF(Invoices!AA:AB,A1752,Invoices!AB:AB)/COUNTIF(Invoices!AA:AB,A1752),0),IF(COUNTIF(Invoices!AC:AD,A1752)&lt;&gt;0,IF(COUNTIF(Invoices!AC:AD,A1752)&lt;&gt;0,SUMIF(Invoices!AC:AD,A1752,Invoices!AD:AD)/COUNTIF(Invoices!AC:AD,A1752),0),IF(COUNTIF(Invoices!AE:AF,A1752)&lt;&gt;0,IF(COUNTIF(Invoices!AE:AF,A1752)&lt;&gt;0,SUMIF(Invoices!AE:AF,A1752,Invoices!AF:AF)/COUNTIF(Invoices!AE:AF,A1752),0),IF(COUNTIF(Invoices!AG:AH,A1752)&lt;&gt;0,IF(COUNTIF(Invoices!AG:AH,A1752)&lt;&gt;0,SUMIF(Invoices!AG:AH,A1752,Invoices!AH:AH)/COUNTIF(Invoices!AG:AH,A1752),0),IF(COUNTIF(Invoices!AI:AJ,A1752)&lt;&gt;0,IF(COUNTIF(Invoices!AI:AJ,A1752)&lt;&gt;0,SUMIF(Invoices!AI:AJ,A1752,Invoices!AJ:AJ)/COUNTIF(Invoices!AI:AJ,A1752),0),IF(COUNTIF(Invoices!AK:AL,A1752)&lt;&gt;0,IF(COUNTIF(Invoices!AK:AL,A1752)&lt;&gt;0,SUMIF(Invoices!AK:AL,A1752,Invoices!AL:AL)/COUNTIF(Invoices!AK:AL,A1752),0),IF(COUNTIF(Invoices!AM:AN,A1752)&lt;&gt;0,IF(COUNTIF(Invoices!AM:AN,A1752)&lt;&gt;0,SUMIF(Invoices!AM:AN,A1752,Invoices!AN:AN)/COUNTIF(Invoices!AM:AN,A1752),0),"Not Available")))))))))))))))</f>
        <v>0.99</v>
      </c>
    </row>
    <row r="1753" spans="1:5" ht="13" x14ac:dyDescent="0.15">
      <c r="A1753" s="6" t="s">
        <v>3096</v>
      </c>
      <c r="C1753" s="6" t="s">
        <v>754</v>
      </c>
      <c r="D1753" s="6" t="s">
        <v>755</v>
      </c>
      <c r="E1753">
        <f ca="1">IF(COUNTIF(Invoices!K:L,A1753)&lt;&gt;0,IF(COUNTIF(Invoices!K:L,A1753)&lt;&gt;0,SUMIF(Invoices!K:L,A1753,Invoices!L:L)/COUNTIF(Invoices!K:L,A1753),0),IF(COUNTIF(Invoices!M:N,A1753)&lt;&gt;0,IF(COUNTIF(Invoices!M:N,A1753)&lt;&gt;0,SUMIF(Invoices!M:N,A1753,Invoices!N:N)/COUNTIF(Invoices!M:N,A1753),0),IF(COUNTIF(Invoices!O:P,A1753)&lt;&gt;0,IF(COUNTIF(Invoices!O:P,A1753)&lt;&gt;0,SUMIF(Invoices!O:P,A1753,Invoices!P:P)/COUNTIF(Invoices!O:P,A1753),0),IF(COUNTIF(Invoices!Q:R,A1753)&lt;&gt;0,IF(COUNTIF(Invoices!Q:R,A1753)&lt;&gt;0,SUMIF(Invoices!Q:R,A1753,Invoices!R:R)/COUNTIF(Invoices!Q:R,A1753),0),IF(COUNTIF(Invoices!S:T,A1753)&lt;&gt;0,IF(COUNTIF(Invoices!S:T,A1753)&lt;&gt;0,SUMIF(Invoices!S:T,A1753,Invoices!T:T)/COUNTIF(Invoices!S:T,A1753),0),IF(COUNTIF(Invoices!U:V,A1753)&lt;&gt;0,IF(COUNTIF(Invoices!U:V,A1753)&lt;&gt;0,SUMIF(Invoices!U:V,A1753,Invoices!V:V)/COUNTIF(Invoices!U:V,A1753),0),IF(COUNTIF(Invoices!W:X,A1753)&lt;&gt;0,IF(COUNTIF(Invoices!W:X,A1753)&lt;&gt;0,SUMIF(Invoices!W:X,A1753,Invoices!X:X)/COUNTIF(Invoices!W:X,A1753),0),IF(COUNTIF(Invoices!Y:Z,A1753)&lt;&gt;0,IF(COUNTIF(Invoices!Y:Z,A1753)&lt;&gt;0,SUMIF(Invoices!Y:Z,A1753,Invoices!Z:Z)/COUNTIF(Invoices!Y:Z,A1753),0),IF(COUNTIF(Invoices!AA:AB,A1753)&lt;&gt;0,IF(COUNTIF(Invoices!AA:AB,A1753)&lt;&gt;0,SUMIF(Invoices!AA:AB,A1753,Invoices!AB:AB)/COUNTIF(Invoices!AA:AB,A1753),0),IF(COUNTIF(Invoices!AC:AD,A1753)&lt;&gt;0,IF(COUNTIF(Invoices!AC:AD,A1753)&lt;&gt;0,SUMIF(Invoices!AC:AD,A1753,Invoices!AD:AD)/COUNTIF(Invoices!AC:AD,A1753),0),IF(COUNTIF(Invoices!AE:AF,A1753)&lt;&gt;0,IF(COUNTIF(Invoices!AE:AF,A1753)&lt;&gt;0,SUMIF(Invoices!AE:AF,A1753,Invoices!AF:AF)/COUNTIF(Invoices!AE:AF,A1753),0),IF(COUNTIF(Invoices!AG:AH,A1753)&lt;&gt;0,IF(COUNTIF(Invoices!AG:AH,A1753)&lt;&gt;0,SUMIF(Invoices!AG:AH,A1753,Invoices!AH:AH)/COUNTIF(Invoices!AG:AH,A1753),0),IF(COUNTIF(Invoices!AI:AJ,A1753)&lt;&gt;0,IF(COUNTIF(Invoices!AI:AJ,A1753)&lt;&gt;0,SUMIF(Invoices!AI:AJ,A1753,Invoices!AJ:AJ)/COUNTIF(Invoices!AI:AJ,A1753),0),IF(COUNTIF(Invoices!AK:AL,A1753)&lt;&gt;0,IF(COUNTIF(Invoices!AK:AL,A1753)&lt;&gt;0,SUMIF(Invoices!AK:AL,A1753,Invoices!AL:AL)/COUNTIF(Invoices!AK:AL,A1753),0),IF(COUNTIF(Invoices!AM:AN,A1753)&lt;&gt;0,IF(COUNTIF(Invoices!AM:AN,A1753)&lt;&gt;0,SUMIF(Invoices!AM:AN,A1753,Invoices!AN:AN)/COUNTIF(Invoices!AM:AN,A1753),0),"Not Available")))))))))))))))</f>
        <v>0.99</v>
      </c>
    </row>
    <row r="1754" spans="1:5" ht="13" x14ac:dyDescent="0.15">
      <c r="A1754" s="6" t="s">
        <v>3097</v>
      </c>
      <c r="C1754" s="6" t="s">
        <v>592</v>
      </c>
      <c r="D1754" s="6" t="s">
        <v>593</v>
      </c>
      <c r="E1754" t="str">
        <f>IF(COUNTIF(Invoices!K:L,A1754)&lt;&gt;0,IF(COUNTIF(Invoices!K:L,A1754)&lt;&gt;0,SUMIF(Invoices!K:L,A1754,Invoices!L:L)/COUNTIF(Invoices!K:L,A1754),0),IF(COUNTIF(Invoices!M:N,A1754)&lt;&gt;0,IF(COUNTIF(Invoices!M:N,A1754)&lt;&gt;0,SUMIF(Invoices!M:N,A1754,Invoices!N:N)/COUNTIF(Invoices!M:N,A1754),0),IF(COUNTIF(Invoices!O:P,A1754)&lt;&gt;0,IF(COUNTIF(Invoices!O:P,A1754)&lt;&gt;0,SUMIF(Invoices!O:P,A1754,Invoices!P:P)/COUNTIF(Invoices!O:P,A1754),0),IF(COUNTIF(Invoices!Q:R,A1754)&lt;&gt;0,IF(COUNTIF(Invoices!Q:R,A1754)&lt;&gt;0,SUMIF(Invoices!Q:R,A1754,Invoices!R:R)/COUNTIF(Invoices!Q:R,A1754),0),IF(COUNTIF(Invoices!S:T,A1754)&lt;&gt;0,IF(COUNTIF(Invoices!S:T,A1754)&lt;&gt;0,SUMIF(Invoices!S:T,A1754,Invoices!T:T)/COUNTIF(Invoices!S:T,A1754),0),IF(COUNTIF(Invoices!U:V,A1754)&lt;&gt;0,IF(COUNTIF(Invoices!U:V,A1754)&lt;&gt;0,SUMIF(Invoices!U:V,A1754,Invoices!V:V)/COUNTIF(Invoices!U:V,A1754),0),IF(COUNTIF(Invoices!W:X,A1754)&lt;&gt;0,IF(COUNTIF(Invoices!W:X,A1754)&lt;&gt;0,SUMIF(Invoices!W:X,A1754,Invoices!X:X)/COUNTIF(Invoices!W:X,A1754),0),IF(COUNTIF(Invoices!Y:Z,A1754)&lt;&gt;0,IF(COUNTIF(Invoices!Y:Z,A1754)&lt;&gt;0,SUMIF(Invoices!Y:Z,A1754,Invoices!Z:Z)/COUNTIF(Invoices!Y:Z,A1754),0),IF(COUNTIF(Invoices!AA:AB,A1754)&lt;&gt;0,IF(COUNTIF(Invoices!AA:AB,A1754)&lt;&gt;0,SUMIF(Invoices!AA:AB,A1754,Invoices!AB:AB)/COUNTIF(Invoices!AA:AB,A1754),0),IF(COUNTIF(Invoices!AC:AD,A1754)&lt;&gt;0,IF(COUNTIF(Invoices!AC:AD,A1754)&lt;&gt;0,SUMIF(Invoices!AC:AD,A1754,Invoices!AD:AD)/COUNTIF(Invoices!AC:AD,A1754),0),IF(COUNTIF(Invoices!AE:AF,A1754)&lt;&gt;0,IF(COUNTIF(Invoices!AE:AF,A1754)&lt;&gt;0,SUMIF(Invoices!AE:AF,A1754,Invoices!AF:AF)/COUNTIF(Invoices!AE:AF,A1754),0),IF(COUNTIF(Invoices!AG:AH,A1754)&lt;&gt;0,IF(COUNTIF(Invoices!AG:AH,A1754)&lt;&gt;0,SUMIF(Invoices!AG:AH,A1754,Invoices!AH:AH)/COUNTIF(Invoices!AG:AH,A1754),0),IF(COUNTIF(Invoices!AI:AJ,A1754)&lt;&gt;0,IF(COUNTIF(Invoices!AI:AJ,A1754)&lt;&gt;0,SUMIF(Invoices!AI:AJ,A1754,Invoices!AJ:AJ)/COUNTIF(Invoices!AI:AJ,A1754),0),IF(COUNTIF(Invoices!AK:AL,A1754)&lt;&gt;0,IF(COUNTIF(Invoices!AK:AL,A1754)&lt;&gt;0,SUMIF(Invoices!AK:AL,A1754,Invoices!AL:AL)/COUNTIF(Invoices!AK:AL,A1754),0),IF(COUNTIF(Invoices!AM:AN,A1754)&lt;&gt;0,IF(COUNTIF(Invoices!AM:AN,A1754)&lt;&gt;0,SUMIF(Invoices!AM:AN,A1754,Invoices!AN:AN)/COUNTIF(Invoices!AM:AN,A1754),0),"Not Available")))))))))))))))</f>
        <v>Not Available</v>
      </c>
    </row>
    <row r="1755" spans="1:5" ht="13" x14ac:dyDescent="0.15">
      <c r="A1755" s="6" t="s">
        <v>778</v>
      </c>
      <c r="B1755" s="6" t="s">
        <v>2053</v>
      </c>
      <c r="C1755" s="6" t="s">
        <v>778</v>
      </c>
      <c r="D1755" s="6" t="s">
        <v>779</v>
      </c>
      <c r="E1755">
        <f ca="1">IF(COUNTIF(Invoices!K:L,A1755)&lt;&gt;0,IF(COUNTIF(Invoices!K:L,A1755)&lt;&gt;0,SUMIF(Invoices!K:L,A1755,Invoices!L:L)/COUNTIF(Invoices!K:L,A1755),0),IF(COUNTIF(Invoices!M:N,A1755)&lt;&gt;0,IF(COUNTIF(Invoices!M:N,A1755)&lt;&gt;0,SUMIF(Invoices!M:N,A1755,Invoices!N:N)/COUNTIF(Invoices!M:N,A1755),0),IF(COUNTIF(Invoices!O:P,A1755)&lt;&gt;0,IF(COUNTIF(Invoices!O:P,A1755)&lt;&gt;0,SUMIF(Invoices!O:P,A1755,Invoices!P:P)/COUNTIF(Invoices!O:P,A1755),0),IF(COUNTIF(Invoices!Q:R,A1755)&lt;&gt;0,IF(COUNTIF(Invoices!Q:R,A1755)&lt;&gt;0,SUMIF(Invoices!Q:R,A1755,Invoices!R:R)/COUNTIF(Invoices!Q:R,A1755),0),IF(COUNTIF(Invoices!S:T,A1755)&lt;&gt;0,IF(COUNTIF(Invoices!S:T,A1755)&lt;&gt;0,SUMIF(Invoices!S:T,A1755,Invoices!T:T)/COUNTIF(Invoices!S:T,A1755),0),IF(COUNTIF(Invoices!U:V,A1755)&lt;&gt;0,IF(COUNTIF(Invoices!U:V,A1755)&lt;&gt;0,SUMIF(Invoices!U:V,A1755,Invoices!V:V)/COUNTIF(Invoices!U:V,A1755),0),IF(COUNTIF(Invoices!W:X,A1755)&lt;&gt;0,IF(COUNTIF(Invoices!W:X,A1755)&lt;&gt;0,SUMIF(Invoices!W:X,A1755,Invoices!X:X)/COUNTIF(Invoices!W:X,A1755),0),IF(COUNTIF(Invoices!Y:Z,A1755)&lt;&gt;0,IF(COUNTIF(Invoices!Y:Z,A1755)&lt;&gt;0,SUMIF(Invoices!Y:Z,A1755,Invoices!Z:Z)/COUNTIF(Invoices!Y:Z,A1755),0),IF(COUNTIF(Invoices!AA:AB,A1755)&lt;&gt;0,IF(COUNTIF(Invoices!AA:AB,A1755)&lt;&gt;0,SUMIF(Invoices!AA:AB,A1755,Invoices!AB:AB)/COUNTIF(Invoices!AA:AB,A1755),0),IF(COUNTIF(Invoices!AC:AD,A1755)&lt;&gt;0,IF(COUNTIF(Invoices!AC:AD,A1755)&lt;&gt;0,SUMIF(Invoices!AC:AD,A1755,Invoices!AD:AD)/COUNTIF(Invoices!AC:AD,A1755),0),IF(COUNTIF(Invoices!AE:AF,A1755)&lt;&gt;0,IF(COUNTIF(Invoices!AE:AF,A1755)&lt;&gt;0,SUMIF(Invoices!AE:AF,A1755,Invoices!AF:AF)/COUNTIF(Invoices!AE:AF,A1755),0),IF(COUNTIF(Invoices!AG:AH,A1755)&lt;&gt;0,IF(COUNTIF(Invoices!AG:AH,A1755)&lt;&gt;0,SUMIF(Invoices!AG:AH,A1755,Invoices!AH:AH)/COUNTIF(Invoices!AG:AH,A1755),0),IF(COUNTIF(Invoices!AI:AJ,A1755)&lt;&gt;0,IF(COUNTIF(Invoices!AI:AJ,A1755)&lt;&gt;0,SUMIF(Invoices!AI:AJ,A1755,Invoices!AJ:AJ)/COUNTIF(Invoices!AI:AJ,A1755),0),IF(COUNTIF(Invoices!AK:AL,A1755)&lt;&gt;0,IF(COUNTIF(Invoices!AK:AL,A1755)&lt;&gt;0,SUMIF(Invoices!AK:AL,A1755,Invoices!AL:AL)/COUNTIF(Invoices!AK:AL,A1755),0),IF(COUNTIF(Invoices!AM:AN,A1755)&lt;&gt;0,IF(COUNTIF(Invoices!AM:AN,A1755)&lt;&gt;0,SUMIF(Invoices!AM:AN,A1755,Invoices!AN:AN)/COUNTIF(Invoices!AM:AN,A1755),0),"Not Available")))))))))))))))</f>
        <v>0.99</v>
      </c>
    </row>
    <row r="1756" spans="1:5" ht="13" x14ac:dyDescent="0.15">
      <c r="A1756" s="6" t="s">
        <v>3098</v>
      </c>
      <c r="B1756" s="6" t="s">
        <v>1053</v>
      </c>
      <c r="C1756" s="6" t="s">
        <v>725</v>
      </c>
      <c r="D1756" s="6" t="s">
        <v>726</v>
      </c>
      <c r="E1756" t="str">
        <f>IF(COUNTIF(Invoices!K:L,A1756)&lt;&gt;0,IF(COUNTIF(Invoices!K:L,A1756)&lt;&gt;0,SUMIF(Invoices!K:L,A1756,Invoices!L:L)/COUNTIF(Invoices!K:L,A1756),0),IF(COUNTIF(Invoices!M:N,A1756)&lt;&gt;0,IF(COUNTIF(Invoices!M:N,A1756)&lt;&gt;0,SUMIF(Invoices!M:N,A1756,Invoices!N:N)/COUNTIF(Invoices!M:N,A1756),0),IF(COUNTIF(Invoices!O:P,A1756)&lt;&gt;0,IF(COUNTIF(Invoices!O:P,A1756)&lt;&gt;0,SUMIF(Invoices!O:P,A1756,Invoices!P:P)/COUNTIF(Invoices!O:P,A1756),0),IF(COUNTIF(Invoices!Q:R,A1756)&lt;&gt;0,IF(COUNTIF(Invoices!Q:R,A1756)&lt;&gt;0,SUMIF(Invoices!Q:R,A1756,Invoices!R:R)/COUNTIF(Invoices!Q:R,A1756),0),IF(COUNTIF(Invoices!S:T,A1756)&lt;&gt;0,IF(COUNTIF(Invoices!S:T,A1756)&lt;&gt;0,SUMIF(Invoices!S:T,A1756,Invoices!T:T)/COUNTIF(Invoices!S:T,A1756),0),IF(COUNTIF(Invoices!U:V,A1756)&lt;&gt;0,IF(COUNTIF(Invoices!U:V,A1756)&lt;&gt;0,SUMIF(Invoices!U:V,A1756,Invoices!V:V)/COUNTIF(Invoices!U:V,A1756),0),IF(COUNTIF(Invoices!W:X,A1756)&lt;&gt;0,IF(COUNTIF(Invoices!W:X,A1756)&lt;&gt;0,SUMIF(Invoices!W:X,A1756,Invoices!X:X)/COUNTIF(Invoices!W:X,A1756),0),IF(COUNTIF(Invoices!Y:Z,A1756)&lt;&gt;0,IF(COUNTIF(Invoices!Y:Z,A1756)&lt;&gt;0,SUMIF(Invoices!Y:Z,A1756,Invoices!Z:Z)/COUNTIF(Invoices!Y:Z,A1756),0),IF(COUNTIF(Invoices!AA:AB,A1756)&lt;&gt;0,IF(COUNTIF(Invoices!AA:AB,A1756)&lt;&gt;0,SUMIF(Invoices!AA:AB,A1756,Invoices!AB:AB)/COUNTIF(Invoices!AA:AB,A1756),0),IF(COUNTIF(Invoices!AC:AD,A1756)&lt;&gt;0,IF(COUNTIF(Invoices!AC:AD,A1756)&lt;&gt;0,SUMIF(Invoices!AC:AD,A1756,Invoices!AD:AD)/COUNTIF(Invoices!AC:AD,A1756),0),IF(COUNTIF(Invoices!AE:AF,A1756)&lt;&gt;0,IF(COUNTIF(Invoices!AE:AF,A1756)&lt;&gt;0,SUMIF(Invoices!AE:AF,A1756,Invoices!AF:AF)/COUNTIF(Invoices!AE:AF,A1756),0),IF(COUNTIF(Invoices!AG:AH,A1756)&lt;&gt;0,IF(COUNTIF(Invoices!AG:AH,A1756)&lt;&gt;0,SUMIF(Invoices!AG:AH,A1756,Invoices!AH:AH)/COUNTIF(Invoices!AG:AH,A1756),0),IF(COUNTIF(Invoices!AI:AJ,A1756)&lt;&gt;0,IF(COUNTIF(Invoices!AI:AJ,A1756)&lt;&gt;0,SUMIF(Invoices!AI:AJ,A1756,Invoices!AJ:AJ)/COUNTIF(Invoices!AI:AJ,A1756),0),IF(COUNTIF(Invoices!AK:AL,A1756)&lt;&gt;0,IF(COUNTIF(Invoices!AK:AL,A1756)&lt;&gt;0,SUMIF(Invoices!AK:AL,A1756,Invoices!AL:AL)/COUNTIF(Invoices!AK:AL,A1756),0),IF(COUNTIF(Invoices!AM:AN,A1756)&lt;&gt;0,IF(COUNTIF(Invoices!AM:AN,A1756)&lt;&gt;0,SUMIF(Invoices!AM:AN,A1756,Invoices!AN:AN)/COUNTIF(Invoices!AM:AN,A1756),0),"Not Available")))))))))))))))</f>
        <v>Not Available</v>
      </c>
    </row>
    <row r="1757" spans="1:5" ht="13" x14ac:dyDescent="0.15">
      <c r="A1757" s="6" t="s">
        <v>3099</v>
      </c>
      <c r="B1757" s="6" t="s">
        <v>966</v>
      </c>
      <c r="C1757" s="6" t="s">
        <v>967</v>
      </c>
      <c r="D1757" s="6" t="s">
        <v>968</v>
      </c>
      <c r="E1757">
        <f ca="1">IF(COUNTIF(Invoices!K:L,A1757)&lt;&gt;0,IF(COUNTIF(Invoices!K:L,A1757)&lt;&gt;0,SUMIF(Invoices!K:L,A1757,Invoices!L:L)/COUNTIF(Invoices!K:L,A1757),0),IF(COUNTIF(Invoices!M:N,A1757)&lt;&gt;0,IF(COUNTIF(Invoices!M:N,A1757)&lt;&gt;0,SUMIF(Invoices!M:N,A1757,Invoices!N:N)/COUNTIF(Invoices!M:N,A1757),0),IF(COUNTIF(Invoices!O:P,A1757)&lt;&gt;0,IF(COUNTIF(Invoices!O:P,A1757)&lt;&gt;0,SUMIF(Invoices!O:P,A1757,Invoices!P:P)/COUNTIF(Invoices!O:P,A1757),0),IF(COUNTIF(Invoices!Q:R,A1757)&lt;&gt;0,IF(COUNTIF(Invoices!Q:R,A1757)&lt;&gt;0,SUMIF(Invoices!Q:R,A1757,Invoices!R:R)/COUNTIF(Invoices!Q:R,A1757),0),IF(COUNTIF(Invoices!S:T,A1757)&lt;&gt;0,IF(COUNTIF(Invoices!S:T,A1757)&lt;&gt;0,SUMIF(Invoices!S:T,A1757,Invoices!T:T)/COUNTIF(Invoices!S:T,A1757),0),IF(COUNTIF(Invoices!U:V,A1757)&lt;&gt;0,IF(COUNTIF(Invoices!U:V,A1757)&lt;&gt;0,SUMIF(Invoices!U:V,A1757,Invoices!V:V)/COUNTIF(Invoices!U:V,A1757),0),IF(COUNTIF(Invoices!W:X,A1757)&lt;&gt;0,IF(COUNTIF(Invoices!W:X,A1757)&lt;&gt;0,SUMIF(Invoices!W:X,A1757,Invoices!X:X)/COUNTIF(Invoices!W:X,A1757),0),IF(COUNTIF(Invoices!Y:Z,A1757)&lt;&gt;0,IF(COUNTIF(Invoices!Y:Z,A1757)&lt;&gt;0,SUMIF(Invoices!Y:Z,A1757,Invoices!Z:Z)/COUNTIF(Invoices!Y:Z,A1757),0),IF(COUNTIF(Invoices!AA:AB,A1757)&lt;&gt;0,IF(COUNTIF(Invoices!AA:AB,A1757)&lt;&gt;0,SUMIF(Invoices!AA:AB,A1757,Invoices!AB:AB)/COUNTIF(Invoices!AA:AB,A1757),0),IF(COUNTIF(Invoices!AC:AD,A1757)&lt;&gt;0,IF(COUNTIF(Invoices!AC:AD,A1757)&lt;&gt;0,SUMIF(Invoices!AC:AD,A1757,Invoices!AD:AD)/COUNTIF(Invoices!AC:AD,A1757),0),IF(COUNTIF(Invoices!AE:AF,A1757)&lt;&gt;0,IF(COUNTIF(Invoices!AE:AF,A1757)&lt;&gt;0,SUMIF(Invoices!AE:AF,A1757,Invoices!AF:AF)/COUNTIF(Invoices!AE:AF,A1757),0),IF(COUNTIF(Invoices!AG:AH,A1757)&lt;&gt;0,IF(COUNTIF(Invoices!AG:AH,A1757)&lt;&gt;0,SUMIF(Invoices!AG:AH,A1757,Invoices!AH:AH)/COUNTIF(Invoices!AG:AH,A1757),0),IF(COUNTIF(Invoices!AI:AJ,A1757)&lt;&gt;0,IF(COUNTIF(Invoices!AI:AJ,A1757)&lt;&gt;0,SUMIF(Invoices!AI:AJ,A1757,Invoices!AJ:AJ)/COUNTIF(Invoices!AI:AJ,A1757),0),IF(COUNTIF(Invoices!AK:AL,A1757)&lt;&gt;0,IF(COUNTIF(Invoices!AK:AL,A1757)&lt;&gt;0,SUMIF(Invoices!AK:AL,A1757,Invoices!AL:AL)/COUNTIF(Invoices!AK:AL,A1757),0),IF(COUNTIF(Invoices!AM:AN,A1757)&lt;&gt;0,IF(COUNTIF(Invoices!AM:AN,A1757)&lt;&gt;0,SUMIF(Invoices!AM:AN,A1757,Invoices!AN:AN)/COUNTIF(Invoices!AM:AN,A1757),0),"Not Available")))))))))))))))</f>
        <v>0.99</v>
      </c>
    </row>
    <row r="1758" spans="1:5" ht="13" x14ac:dyDescent="0.15">
      <c r="A1758" s="6" t="s">
        <v>3100</v>
      </c>
      <c r="B1758" s="6" t="s">
        <v>966</v>
      </c>
      <c r="C1758" s="6" t="s">
        <v>967</v>
      </c>
      <c r="D1758" s="6" t="s">
        <v>968</v>
      </c>
      <c r="E1758" t="str">
        <f>IF(COUNTIF(Invoices!K:L,A1758)&lt;&gt;0,IF(COUNTIF(Invoices!K:L,A1758)&lt;&gt;0,SUMIF(Invoices!K:L,A1758,Invoices!L:L)/COUNTIF(Invoices!K:L,A1758),0),IF(COUNTIF(Invoices!M:N,A1758)&lt;&gt;0,IF(COUNTIF(Invoices!M:N,A1758)&lt;&gt;0,SUMIF(Invoices!M:N,A1758,Invoices!N:N)/COUNTIF(Invoices!M:N,A1758),0),IF(COUNTIF(Invoices!O:P,A1758)&lt;&gt;0,IF(COUNTIF(Invoices!O:P,A1758)&lt;&gt;0,SUMIF(Invoices!O:P,A1758,Invoices!P:P)/COUNTIF(Invoices!O:P,A1758),0),IF(COUNTIF(Invoices!Q:R,A1758)&lt;&gt;0,IF(COUNTIF(Invoices!Q:R,A1758)&lt;&gt;0,SUMIF(Invoices!Q:R,A1758,Invoices!R:R)/COUNTIF(Invoices!Q:R,A1758),0),IF(COUNTIF(Invoices!S:T,A1758)&lt;&gt;0,IF(COUNTIF(Invoices!S:T,A1758)&lt;&gt;0,SUMIF(Invoices!S:T,A1758,Invoices!T:T)/COUNTIF(Invoices!S:T,A1758),0),IF(COUNTIF(Invoices!U:V,A1758)&lt;&gt;0,IF(COUNTIF(Invoices!U:V,A1758)&lt;&gt;0,SUMIF(Invoices!U:V,A1758,Invoices!V:V)/COUNTIF(Invoices!U:V,A1758),0),IF(COUNTIF(Invoices!W:X,A1758)&lt;&gt;0,IF(COUNTIF(Invoices!W:X,A1758)&lt;&gt;0,SUMIF(Invoices!W:X,A1758,Invoices!X:X)/COUNTIF(Invoices!W:X,A1758),0),IF(COUNTIF(Invoices!Y:Z,A1758)&lt;&gt;0,IF(COUNTIF(Invoices!Y:Z,A1758)&lt;&gt;0,SUMIF(Invoices!Y:Z,A1758,Invoices!Z:Z)/COUNTIF(Invoices!Y:Z,A1758),0),IF(COUNTIF(Invoices!AA:AB,A1758)&lt;&gt;0,IF(COUNTIF(Invoices!AA:AB,A1758)&lt;&gt;0,SUMIF(Invoices!AA:AB,A1758,Invoices!AB:AB)/COUNTIF(Invoices!AA:AB,A1758),0),IF(COUNTIF(Invoices!AC:AD,A1758)&lt;&gt;0,IF(COUNTIF(Invoices!AC:AD,A1758)&lt;&gt;0,SUMIF(Invoices!AC:AD,A1758,Invoices!AD:AD)/COUNTIF(Invoices!AC:AD,A1758),0),IF(COUNTIF(Invoices!AE:AF,A1758)&lt;&gt;0,IF(COUNTIF(Invoices!AE:AF,A1758)&lt;&gt;0,SUMIF(Invoices!AE:AF,A1758,Invoices!AF:AF)/COUNTIF(Invoices!AE:AF,A1758),0),IF(COUNTIF(Invoices!AG:AH,A1758)&lt;&gt;0,IF(COUNTIF(Invoices!AG:AH,A1758)&lt;&gt;0,SUMIF(Invoices!AG:AH,A1758,Invoices!AH:AH)/COUNTIF(Invoices!AG:AH,A1758),0),IF(COUNTIF(Invoices!AI:AJ,A1758)&lt;&gt;0,IF(COUNTIF(Invoices!AI:AJ,A1758)&lt;&gt;0,SUMIF(Invoices!AI:AJ,A1758,Invoices!AJ:AJ)/COUNTIF(Invoices!AI:AJ,A1758),0),IF(COUNTIF(Invoices!AK:AL,A1758)&lt;&gt;0,IF(COUNTIF(Invoices!AK:AL,A1758)&lt;&gt;0,SUMIF(Invoices!AK:AL,A1758,Invoices!AL:AL)/COUNTIF(Invoices!AK:AL,A1758),0),IF(COUNTIF(Invoices!AM:AN,A1758)&lt;&gt;0,IF(COUNTIF(Invoices!AM:AN,A1758)&lt;&gt;0,SUMIF(Invoices!AM:AN,A1758,Invoices!AN:AN)/COUNTIF(Invoices!AM:AN,A1758),0),"Not Available")))))))))))))))</f>
        <v>Not Available</v>
      </c>
    </row>
    <row r="1759" spans="1:5" ht="13" x14ac:dyDescent="0.15">
      <c r="A1759" s="6" t="s">
        <v>3101</v>
      </c>
      <c r="B1759" s="6" t="s">
        <v>966</v>
      </c>
      <c r="C1759" s="6" t="s">
        <v>967</v>
      </c>
      <c r="D1759" s="6" t="s">
        <v>968</v>
      </c>
      <c r="E1759" t="str">
        <f>IF(COUNTIF(Invoices!K:L,A1759)&lt;&gt;0,IF(COUNTIF(Invoices!K:L,A1759)&lt;&gt;0,SUMIF(Invoices!K:L,A1759,Invoices!L:L)/COUNTIF(Invoices!K:L,A1759),0),IF(COUNTIF(Invoices!M:N,A1759)&lt;&gt;0,IF(COUNTIF(Invoices!M:N,A1759)&lt;&gt;0,SUMIF(Invoices!M:N,A1759,Invoices!N:N)/COUNTIF(Invoices!M:N,A1759),0),IF(COUNTIF(Invoices!O:P,A1759)&lt;&gt;0,IF(COUNTIF(Invoices!O:P,A1759)&lt;&gt;0,SUMIF(Invoices!O:P,A1759,Invoices!P:P)/COUNTIF(Invoices!O:P,A1759),0),IF(COUNTIF(Invoices!Q:R,A1759)&lt;&gt;0,IF(COUNTIF(Invoices!Q:R,A1759)&lt;&gt;0,SUMIF(Invoices!Q:R,A1759,Invoices!R:R)/COUNTIF(Invoices!Q:R,A1759),0),IF(COUNTIF(Invoices!S:T,A1759)&lt;&gt;0,IF(COUNTIF(Invoices!S:T,A1759)&lt;&gt;0,SUMIF(Invoices!S:T,A1759,Invoices!T:T)/COUNTIF(Invoices!S:T,A1759),0),IF(COUNTIF(Invoices!U:V,A1759)&lt;&gt;0,IF(COUNTIF(Invoices!U:V,A1759)&lt;&gt;0,SUMIF(Invoices!U:V,A1759,Invoices!V:V)/COUNTIF(Invoices!U:V,A1759),0),IF(COUNTIF(Invoices!W:X,A1759)&lt;&gt;0,IF(COUNTIF(Invoices!W:X,A1759)&lt;&gt;0,SUMIF(Invoices!W:X,A1759,Invoices!X:X)/COUNTIF(Invoices!W:X,A1759),0),IF(COUNTIF(Invoices!Y:Z,A1759)&lt;&gt;0,IF(COUNTIF(Invoices!Y:Z,A1759)&lt;&gt;0,SUMIF(Invoices!Y:Z,A1759,Invoices!Z:Z)/COUNTIF(Invoices!Y:Z,A1759),0),IF(COUNTIF(Invoices!AA:AB,A1759)&lt;&gt;0,IF(COUNTIF(Invoices!AA:AB,A1759)&lt;&gt;0,SUMIF(Invoices!AA:AB,A1759,Invoices!AB:AB)/COUNTIF(Invoices!AA:AB,A1759),0),IF(COUNTIF(Invoices!AC:AD,A1759)&lt;&gt;0,IF(COUNTIF(Invoices!AC:AD,A1759)&lt;&gt;0,SUMIF(Invoices!AC:AD,A1759,Invoices!AD:AD)/COUNTIF(Invoices!AC:AD,A1759),0),IF(COUNTIF(Invoices!AE:AF,A1759)&lt;&gt;0,IF(COUNTIF(Invoices!AE:AF,A1759)&lt;&gt;0,SUMIF(Invoices!AE:AF,A1759,Invoices!AF:AF)/COUNTIF(Invoices!AE:AF,A1759),0),IF(COUNTIF(Invoices!AG:AH,A1759)&lt;&gt;0,IF(COUNTIF(Invoices!AG:AH,A1759)&lt;&gt;0,SUMIF(Invoices!AG:AH,A1759,Invoices!AH:AH)/COUNTIF(Invoices!AG:AH,A1759),0),IF(COUNTIF(Invoices!AI:AJ,A1759)&lt;&gt;0,IF(COUNTIF(Invoices!AI:AJ,A1759)&lt;&gt;0,SUMIF(Invoices!AI:AJ,A1759,Invoices!AJ:AJ)/COUNTIF(Invoices!AI:AJ,A1759),0),IF(COUNTIF(Invoices!AK:AL,A1759)&lt;&gt;0,IF(COUNTIF(Invoices!AK:AL,A1759)&lt;&gt;0,SUMIF(Invoices!AK:AL,A1759,Invoices!AL:AL)/COUNTIF(Invoices!AK:AL,A1759),0),IF(COUNTIF(Invoices!AM:AN,A1759)&lt;&gt;0,IF(COUNTIF(Invoices!AM:AN,A1759)&lt;&gt;0,SUMIF(Invoices!AM:AN,A1759,Invoices!AN:AN)/COUNTIF(Invoices!AM:AN,A1759),0),"Not Available")))))))))))))))</f>
        <v>Not Available</v>
      </c>
    </row>
    <row r="1760" spans="1:5" ht="13" x14ac:dyDescent="0.15">
      <c r="A1760" s="6" t="s">
        <v>3102</v>
      </c>
      <c r="B1760" s="6" t="s">
        <v>966</v>
      </c>
      <c r="C1760" s="6" t="s">
        <v>967</v>
      </c>
      <c r="D1760" s="6" t="s">
        <v>968</v>
      </c>
      <c r="E1760">
        <f ca="1">IF(COUNTIF(Invoices!K:L,A1760)&lt;&gt;0,IF(COUNTIF(Invoices!K:L,A1760)&lt;&gt;0,SUMIF(Invoices!K:L,A1760,Invoices!L:L)/COUNTIF(Invoices!K:L,A1760),0),IF(COUNTIF(Invoices!M:N,A1760)&lt;&gt;0,IF(COUNTIF(Invoices!M:N,A1760)&lt;&gt;0,SUMIF(Invoices!M:N,A1760,Invoices!N:N)/COUNTIF(Invoices!M:N,A1760),0),IF(COUNTIF(Invoices!O:P,A1760)&lt;&gt;0,IF(COUNTIF(Invoices!O:P,A1760)&lt;&gt;0,SUMIF(Invoices!O:P,A1760,Invoices!P:P)/COUNTIF(Invoices!O:P,A1760),0),IF(COUNTIF(Invoices!Q:R,A1760)&lt;&gt;0,IF(COUNTIF(Invoices!Q:R,A1760)&lt;&gt;0,SUMIF(Invoices!Q:R,A1760,Invoices!R:R)/COUNTIF(Invoices!Q:R,A1760),0),IF(COUNTIF(Invoices!S:T,A1760)&lt;&gt;0,IF(COUNTIF(Invoices!S:T,A1760)&lt;&gt;0,SUMIF(Invoices!S:T,A1760,Invoices!T:T)/COUNTIF(Invoices!S:T,A1760),0),IF(COUNTIF(Invoices!U:V,A1760)&lt;&gt;0,IF(COUNTIF(Invoices!U:V,A1760)&lt;&gt;0,SUMIF(Invoices!U:V,A1760,Invoices!V:V)/COUNTIF(Invoices!U:V,A1760),0),IF(COUNTIF(Invoices!W:X,A1760)&lt;&gt;0,IF(COUNTIF(Invoices!W:X,A1760)&lt;&gt;0,SUMIF(Invoices!W:X,A1760,Invoices!X:X)/COUNTIF(Invoices!W:X,A1760),0),IF(COUNTIF(Invoices!Y:Z,A1760)&lt;&gt;0,IF(COUNTIF(Invoices!Y:Z,A1760)&lt;&gt;0,SUMIF(Invoices!Y:Z,A1760,Invoices!Z:Z)/COUNTIF(Invoices!Y:Z,A1760),0),IF(COUNTIF(Invoices!AA:AB,A1760)&lt;&gt;0,IF(COUNTIF(Invoices!AA:AB,A1760)&lt;&gt;0,SUMIF(Invoices!AA:AB,A1760,Invoices!AB:AB)/COUNTIF(Invoices!AA:AB,A1760),0),IF(COUNTIF(Invoices!AC:AD,A1760)&lt;&gt;0,IF(COUNTIF(Invoices!AC:AD,A1760)&lt;&gt;0,SUMIF(Invoices!AC:AD,A1760,Invoices!AD:AD)/COUNTIF(Invoices!AC:AD,A1760),0),IF(COUNTIF(Invoices!AE:AF,A1760)&lt;&gt;0,IF(COUNTIF(Invoices!AE:AF,A1760)&lt;&gt;0,SUMIF(Invoices!AE:AF,A1760,Invoices!AF:AF)/COUNTIF(Invoices!AE:AF,A1760),0),IF(COUNTIF(Invoices!AG:AH,A1760)&lt;&gt;0,IF(COUNTIF(Invoices!AG:AH,A1760)&lt;&gt;0,SUMIF(Invoices!AG:AH,A1760,Invoices!AH:AH)/COUNTIF(Invoices!AG:AH,A1760),0),IF(COUNTIF(Invoices!AI:AJ,A1760)&lt;&gt;0,IF(COUNTIF(Invoices!AI:AJ,A1760)&lt;&gt;0,SUMIF(Invoices!AI:AJ,A1760,Invoices!AJ:AJ)/COUNTIF(Invoices!AI:AJ,A1760),0),IF(COUNTIF(Invoices!AK:AL,A1760)&lt;&gt;0,IF(COUNTIF(Invoices!AK:AL,A1760)&lt;&gt;0,SUMIF(Invoices!AK:AL,A1760,Invoices!AL:AL)/COUNTIF(Invoices!AK:AL,A1760),0),IF(COUNTIF(Invoices!AM:AN,A1760)&lt;&gt;0,IF(COUNTIF(Invoices!AM:AN,A1760)&lt;&gt;0,SUMIF(Invoices!AM:AN,A1760,Invoices!AN:AN)/COUNTIF(Invoices!AM:AN,A1760),0),"Not Available")))))))))))))))</f>
        <v>0.99</v>
      </c>
    </row>
    <row r="1761" spans="1:5" ht="13" x14ac:dyDescent="0.15">
      <c r="A1761" s="6" t="s">
        <v>3103</v>
      </c>
      <c r="C1761" s="6" t="s">
        <v>996</v>
      </c>
      <c r="D1761" s="6" t="s">
        <v>968</v>
      </c>
      <c r="E1761">
        <f ca="1">IF(COUNTIF(Invoices!K:L,A1761)&lt;&gt;0,IF(COUNTIF(Invoices!K:L,A1761)&lt;&gt;0,SUMIF(Invoices!K:L,A1761,Invoices!L:L)/COUNTIF(Invoices!K:L,A1761),0),IF(COUNTIF(Invoices!M:N,A1761)&lt;&gt;0,IF(COUNTIF(Invoices!M:N,A1761)&lt;&gt;0,SUMIF(Invoices!M:N,A1761,Invoices!N:N)/COUNTIF(Invoices!M:N,A1761),0),IF(COUNTIF(Invoices!O:P,A1761)&lt;&gt;0,IF(COUNTIF(Invoices!O:P,A1761)&lt;&gt;0,SUMIF(Invoices!O:P,A1761,Invoices!P:P)/COUNTIF(Invoices!O:P,A1761),0),IF(COUNTIF(Invoices!Q:R,A1761)&lt;&gt;0,IF(COUNTIF(Invoices!Q:R,A1761)&lt;&gt;0,SUMIF(Invoices!Q:R,A1761,Invoices!R:R)/COUNTIF(Invoices!Q:R,A1761),0),IF(COUNTIF(Invoices!S:T,A1761)&lt;&gt;0,IF(COUNTIF(Invoices!S:T,A1761)&lt;&gt;0,SUMIF(Invoices!S:T,A1761,Invoices!T:T)/COUNTIF(Invoices!S:T,A1761),0),IF(COUNTIF(Invoices!U:V,A1761)&lt;&gt;0,IF(COUNTIF(Invoices!U:V,A1761)&lt;&gt;0,SUMIF(Invoices!U:V,A1761,Invoices!V:V)/COUNTIF(Invoices!U:V,A1761),0),IF(COUNTIF(Invoices!W:X,A1761)&lt;&gt;0,IF(COUNTIF(Invoices!W:X,A1761)&lt;&gt;0,SUMIF(Invoices!W:X,A1761,Invoices!X:X)/COUNTIF(Invoices!W:X,A1761),0),IF(COUNTIF(Invoices!Y:Z,A1761)&lt;&gt;0,IF(COUNTIF(Invoices!Y:Z,A1761)&lt;&gt;0,SUMIF(Invoices!Y:Z,A1761,Invoices!Z:Z)/COUNTIF(Invoices!Y:Z,A1761),0),IF(COUNTIF(Invoices!AA:AB,A1761)&lt;&gt;0,IF(COUNTIF(Invoices!AA:AB,A1761)&lt;&gt;0,SUMIF(Invoices!AA:AB,A1761,Invoices!AB:AB)/COUNTIF(Invoices!AA:AB,A1761),0),IF(COUNTIF(Invoices!AC:AD,A1761)&lt;&gt;0,IF(COUNTIF(Invoices!AC:AD,A1761)&lt;&gt;0,SUMIF(Invoices!AC:AD,A1761,Invoices!AD:AD)/COUNTIF(Invoices!AC:AD,A1761),0),IF(COUNTIF(Invoices!AE:AF,A1761)&lt;&gt;0,IF(COUNTIF(Invoices!AE:AF,A1761)&lt;&gt;0,SUMIF(Invoices!AE:AF,A1761,Invoices!AF:AF)/COUNTIF(Invoices!AE:AF,A1761),0),IF(COUNTIF(Invoices!AG:AH,A1761)&lt;&gt;0,IF(COUNTIF(Invoices!AG:AH,A1761)&lt;&gt;0,SUMIF(Invoices!AG:AH,A1761,Invoices!AH:AH)/COUNTIF(Invoices!AG:AH,A1761),0),IF(COUNTIF(Invoices!AI:AJ,A1761)&lt;&gt;0,IF(COUNTIF(Invoices!AI:AJ,A1761)&lt;&gt;0,SUMIF(Invoices!AI:AJ,A1761,Invoices!AJ:AJ)/COUNTIF(Invoices!AI:AJ,A1761),0),IF(COUNTIF(Invoices!AK:AL,A1761)&lt;&gt;0,IF(COUNTIF(Invoices!AK:AL,A1761)&lt;&gt;0,SUMIF(Invoices!AK:AL,A1761,Invoices!AL:AL)/COUNTIF(Invoices!AK:AL,A1761),0),IF(COUNTIF(Invoices!AM:AN,A1761)&lt;&gt;0,IF(COUNTIF(Invoices!AM:AN,A1761)&lt;&gt;0,SUMIF(Invoices!AM:AN,A1761,Invoices!AN:AN)/COUNTIF(Invoices!AM:AN,A1761),0),"Not Available")))))))))))))))</f>
        <v>0.99</v>
      </c>
    </row>
    <row r="1762" spans="1:5" ht="13" x14ac:dyDescent="0.15">
      <c r="A1762" s="6" t="s">
        <v>3104</v>
      </c>
      <c r="B1762" s="6" t="s">
        <v>1184</v>
      </c>
      <c r="C1762" s="6" t="s">
        <v>1185</v>
      </c>
      <c r="D1762" s="6" t="s">
        <v>962</v>
      </c>
      <c r="E1762">
        <f ca="1">IF(COUNTIF(Invoices!K:L,A1762)&lt;&gt;0,IF(COUNTIF(Invoices!K:L,A1762)&lt;&gt;0,SUMIF(Invoices!K:L,A1762,Invoices!L:L)/COUNTIF(Invoices!K:L,A1762),0),IF(COUNTIF(Invoices!M:N,A1762)&lt;&gt;0,IF(COUNTIF(Invoices!M:N,A1762)&lt;&gt;0,SUMIF(Invoices!M:N,A1762,Invoices!N:N)/COUNTIF(Invoices!M:N,A1762),0),IF(COUNTIF(Invoices!O:P,A1762)&lt;&gt;0,IF(COUNTIF(Invoices!O:P,A1762)&lt;&gt;0,SUMIF(Invoices!O:P,A1762,Invoices!P:P)/COUNTIF(Invoices!O:P,A1762),0),IF(COUNTIF(Invoices!Q:R,A1762)&lt;&gt;0,IF(COUNTIF(Invoices!Q:R,A1762)&lt;&gt;0,SUMIF(Invoices!Q:R,A1762,Invoices!R:R)/COUNTIF(Invoices!Q:R,A1762),0),IF(COUNTIF(Invoices!S:T,A1762)&lt;&gt;0,IF(COUNTIF(Invoices!S:T,A1762)&lt;&gt;0,SUMIF(Invoices!S:T,A1762,Invoices!T:T)/COUNTIF(Invoices!S:T,A1762),0),IF(COUNTIF(Invoices!U:V,A1762)&lt;&gt;0,IF(COUNTIF(Invoices!U:V,A1762)&lt;&gt;0,SUMIF(Invoices!U:V,A1762,Invoices!V:V)/COUNTIF(Invoices!U:V,A1762),0),IF(COUNTIF(Invoices!W:X,A1762)&lt;&gt;0,IF(COUNTIF(Invoices!W:X,A1762)&lt;&gt;0,SUMIF(Invoices!W:X,A1762,Invoices!X:X)/COUNTIF(Invoices!W:X,A1762),0),IF(COUNTIF(Invoices!Y:Z,A1762)&lt;&gt;0,IF(COUNTIF(Invoices!Y:Z,A1762)&lt;&gt;0,SUMIF(Invoices!Y:Z,A1762,Invoices!Z:Z)/COUNTIF(Invoices!Y:Z,A1762),0),IF(COUNTIF(Invoices!AA:AB,A1762)&lt;&gt;0,IF(COUNTIF(Invoices!AA:AB,A1762)&lt;&gt;0,SUMIF(Invoices!AA:AB,A1762,Invoices!AB:AB)/COUNTIF(Invoices!AA:AB,A1762),0),IF(COUNTIF(Invoices!AC:AD,A1762)&lt;&gt;0,IF(COUNTIF(Invoices!AC:AD,A1762)&lt;&gt;0,SUMIF(Invoices!AC:AD,A1762,Invoices!AD:AD)/COUNTIF(Invoices!AC:AD,A1762),0),IF(COUNTIF(Invoices!AE:AF,A1762)&lt;&gt;0,IF(COUNTIF(Invoices!AE:AF,A1762)&lt;&gt;0,SUMIF(Invoices!AE:AF,A1762,Invoices!AF:AF)/COUNTIF(Invoices!AE:AF,A1762),0),IF(COUNTIF(Invoices!AG:AH,A1762)&lt;&gt;0,IF(COUNTIF(Invoices!AG:AH,A1762)&lt;&gt;0,SUMIF(Invoices!AG:AH,A1762,Invoices!AH:AH)/COUNTIF(Invoices!AG:AH,A1762),0),IF(COUNTIF(Invoices!AI:AJ,A1762)&lt;&gt;0,IF(COUNTIF(Invoices!AI:AJ,A1762)&lt;&gt;0,SUMIF(Invoices!AI:AJ,A1762,Invoices!AJ:AJ)/COUNTIF(Invoices!AI:AJ,A1762),0),IF(COUNTIF(Invoices!AK:AL,A1762)&lt;&gt;0,IF(COUNTIF(Invoices!AK:AL,A1762)&lt;&gt;0,SUMIF(Invoices!AK:AL,A1762,Invoices!AL:AL)/COUNTIF(Invoices!AK:AL,A1762),0),IF(COUNTIF(Invoices!AM:AN,A1762)&lt;&gt;0,IF(COUNTIF(Invoices!AM:AN,A1762)&lt;&gt;0,SUMIF(Invoices!AM:AN,A1762,Invoices!AN:AN)/COUNTIF(Invoices!AM:AN,A1762),0),"Not Available")))))))))))))))</f>
        <v>0.99</v>
      </c>
    </row>
    <row r="1763" spans="1:5" ht="13" x14ac:dyDescent="0.15">
      <c r="A1763" s="6" t="s">
        <v>3105</v>
      </c>
      <c r="B1763" s="6" t="s">
        <v>3106</v>
      </c>
      <c r="C1763" s="6" t="s">
        <v>749</v>
      </c>
      <c r="D1763" s="6" t="s">
        <v>750</v>
      </c>
      <c r="E1763">
        <f ca="1">IF(COUNTIF(Invoices!K:L,A1763)&lt;&gt;0,IF(COUNTIF(Invoices!K:L,A1763)&lt;&gt;0,SUMIF(Invoices!K:L,A1763,Invoices!L:L)/COUNTIF(Invoices!K:L,A1763),0),IF(COUNTIF(Invoices!M:N,A1763)&lt;&gt;0,IF(COUNTIF(Invoices!M:N,A1763)&lt;&gt;0,SUMIF(Invoices!M:N,A1763,Invoices!N:N)/COUNTIF(Invoices!M:N,A1763),0),IF(COUNTIF(Invoices!O:P,A1763)&lt;&gt;0,IF(COUNTIF(Invoices!O:P,A1763)&lt;&gt;0,SUMIF(Invoices!O:P,A1763,Invoices!P:P)/COUNTIF(Invoices!O:P,A1763),0),IF(COUNTIF(Invoices!Q:R,A1763)&lt;&gt;0,IF(COUNTIF(Invoices!Q:R,A1763)&lt;&gt;0,SUMIF(Invoices!Q:R,A1763,Invoices!R:R)/COUNTIF(Invoices!Q:R,A1763),0),IF(COUNTIF(Invoices!S:T,A1763)&lt;&gt;0,IF(COUNTIF(Invoices!S:T,A1763)&lt;&gt;0,SUMIF(Invoices!S:T,A1763,Invoices!T:T)/COUNTIF(Invoices!S:T,A1763),0),IF(COUNTIF(Invoices!U:V,A1763)&lt;&gt;0,IF(COUNTIF(Invoices!U:V,A1763)&lt;&gt;0,SUMIF(Invoices!U:V,A1763,Invoices!V:V)/COUNTIF(Invoices!U:V,A1763),0),IF(COUNTIF(Invoices!W:X,A1763)&lt;&gt;0,IF(COUNTIF(Invoices!W:X,A1763)&lt;&gt;0,SUMIF(Invoices!W:X,A1763,Invoices!X:X)/COUNTIF(Invoices!W:X,A1763),0),IF(COUNTIF(Invoices!Y:Z,A1763)&lt;&gt;0,IF(COUNTIF(Invoices!Y:Z,A1763)&lt;&gt;0,SUMIF(Invoices!Y:Z,A1763,Invoices!Z:Z)/COUNTIF(Invoices!Y:Z,A1763),0),IF(COUNTIF(Invoices!AA:AB,A1763)&lt;&gt;0,IF(COUNTIF(Invoices!AA:AB,A1763)&lt;&gt;0,SUMIF(Invoices!AA:AB,A1763,Invoices!AB:AB)/COUNTIF(Invoices!AA:AB,A1763),0),IF(COUNTIF(Invoices!AC:AD,A1763)&lt;&gt;0,IF(COUNTIF(Invoices!AC:AD,A1763)&lt;&gt;0,SUMIF(Invoices!AC:AD,A1763,Invoices!AD:AD)/COUNTIF(Invoices!AC:AD,A1763),0),IF(COUNTIF(Invoices!AE:AF,A1763)&lt;&gt;0,IF(COUNTIF(Invoices!AE:AF,A1763)&lt;&gt;0,SUMIF(Invoices!AE:AF,A1763,Invoices!AF:AF)/COUNTIF(Invoices!AE:AF,A1763),0),IF(COUNTIF(Invoices!AG:AH,A1763)&lt;&gt;0,IF(COUNTIF(Invoices!AG:AH,A1763)&lt;&gt;0,SUMIF(Invoices!AG:AH,A1763,Invoices!AH:AH)/COUNTIF(Invoices!AG:AH,A1763),0),IF(COUNTIF(Invoices!AI:AJ,A1763)&lt;&gt;0,IF(COUNTIF(Invoices!AI:AJ,A1763)&lt;&gt;0,SUMIF(Invoices!AI:AJ,A1763,Invoices!AJ:AJ)/COUNTIF(Invoices!AI:AJ,A1763),0),IF(COUNTIF(Invoices!AK:AL,A1763)&lt;&gt;0,IF(COUNTIF(Invoices!AK:AL,A1763)&lt;&gt;0,SUMIF(Invoices!AK:AL,A1763,Invoices!AL:AL)/COUNTIF(Invoices!AK:AL,A1763),0),IF(COUNTIF(Invoices!AM:AN,A1763)&lt;&gt;0,IF(COUNTIF(Invoices!AM:AN,A1763)&lt;&gt;0,SUMIF(Invoices!AM:AN,A1763,Invoices!AN:AN)/COUNTIF(Invoices!AM:AN,A1763),0),"Not Available")))))))))))))))</f>
        <v>0.99</v>
      </c>
    </row>
    <row r="1764" spans="1:5" ht="13" x14ac:dyDescent="0.15">
      <c r="A1764" s="6" t="s">
        <v>3107</v>
      </c>
      <c r="B1764" s="6" t="s">
        <v>3108</v>
      </c>
      <c r="C1764" s="6" t="s">
        <v>536</v>
      </c>
      <c r="D1764" s="6" t="s">
        <v>535</v>
      </c>
      <c r="E1764">
        <f ca="1">IF(COUNTIF(Invoices!K:L,A1764)&lt;&gt;0,IF(COUNTIF(Invoices!K:L,A1764)&lt;&gt;0,SUMIF(Invoices!K:L,A1764,Invoices!L:L)/COUNTIF(Invoices!K:L,A1764),0),IF(COUNTIF(Invoices!M:N,A1764)&lt;&gt;0,IF(COUNTIF(Invoices!M:N,A1764)&lt;&gt;0,SUMIF(Invoices!M:N,A1764,Invoices!N:N)/COUNTIF(Invoices!M:N,A1764),0),IF(COUNTIF(Invoices!O:P,A1764)&lt;&gt;0,IF(COUNTIF(Invoices!O:P,A1764)&lt;&gt;0,SUMIF(Invoices!O:P,A1764,Invoices!P:P)/COUNTIF(Invoices!O:P,A1764),0),IF(COUNTIF(Invoices!Q:R,A1764)&lt;&gt;0,IF(COUNTIF(Invoices!Q:R,A1764)&lt;&gt;0,SUMIF(Invoices!Q:R,A1764,Invoices!R:R)/COUNTIF(Invoices!Q:R,A1764),0),IF(COUNTIF(Invoices!S:T,A1764)&lt;&gt;0,IF(COUNTIF(Invoices!S:T,A1764)&lt;&gt;0,SUMIF(Invoices!S:T,A1764,Invoices!T:T)/COUNTIF(Invoices!S:T,A1764),0),IF(COUNTIF(Invoices!U:V,A1764)&lt;&gt;0,IF(COUNTIF(Invoices!U:V,A1764)&lt;&gt;0,SUMIF(Invoices!U:V,A1764,Invoices!V:V)/COUNTIF(Invoices!U:V,A1764),0),IF(COUNTIF(Invoices!W:X,A1764)&lt;&gt;0,IF(COUNTIF(Invoices!W:X,A1764)&lt;&gt;0,SUMIF(Invoices!W:X,A1764,Invoices!X:X)/COUNTIF(Invoices!W:X,A1764),0),IF(COUNTIF(Invoices!Y:Z,A1764)&lt;&gt;0,IF(COUNTIF(Invoices!Y:Z,A1764)&lt;&gt;0,SUMIF(Invoices!Y:Z,A1764,Invoices!Z:Z)/COUNTIF(Invoices!Y:Z,A1764),0),IF(COUNTIF(Invoices!AA:AB,A1764)&lt;&gt;0,IF(COUNTIF(Invoices!AA:AB,A1764)&lt;&gt;0,SUMIF(Invoices!AA:AB,A1764,Invoices!AB:AB)/COUNTIF(Invoices!AA:AB,A1764),0),IF(COUNTIF(Invoices!AC:AD,A1764)&lt;&gt;0,IF(COUNTIF(Invoices!AC:AD,A1764)&lt;&gt;0,SUMIF(Invoices!AC:AD,A1764,Invoices!AD:AD)/COUNTIF(Invoices!AC:AD,A1764),0),IF(COUNTIF(Invoices!AE:AF,A1764)&lt;&gt;0,IF(COUNTIF(Invoices!AE:AF,A1764)&lt;&gt;0,SUMIF(Invoices!AE:AF,A1764,Invoices!AF:AF)/COUNTIF(Invoices!AE:AF,A1764),0),IF(COUNTIF(Invoices!AG:AH,A1764)&lt;&gt;0,IF(COUNTIF(Invoices!AG:AH,A1764)&lt;&gt;0,SUMIF(Invoices!AG:AH,A1764,Invoices!AH:AH)/COUNTIF(Invoices!AG:AH,A1764),0),IF(COUNTIF(Invoices!AI:AJ,A1764)&lt;&gt;0,IF(COUNTIF(Invoices!AI:AJ,A1764)&lt;&gt;0,SUMIF(Invoices!AI:AJ,A1764,Invoices!AJ:AJ)/COUNTIF(Invoices!AI:AJ,A1764),0),IF(COUNTIF(Invoices!AK:AL,A1764)&lt;&gt;0,IF(COUNTIF(Invoices!AK:AL,A1764)&lt;&gt;0,SUMIF(Invoices!AK:AL,A1764,Invoices!AL:AL)/COUNTIF(Invoices!AK:AL,A1764),0),IF(COUNTIF(Invoices!AM:AN,A1764)&lt;&gt;0,IF(COUNTIF(Invoices!AM:AN,A1764)&lt;&gt;0,SUMIF(Invoices!AM:AN,A1764,Invoices!AN:AN)/COUNTIF(Invoices!AM:AN,A1764),0),"Not Available")))))))))))))))</f>
        <v>0.99</v>
      </c>
    </row>
    <row r="1765" spans="1:5" ht="13" x14ac:dyDescent="0.15">
      <c r="A1765" s="6" t="s">
        <v>3109</v>
      </c>
      <c r="C1765" s="6" t="s">
        <v>931</v>
      </c>
      <c r="D1765" s="6" t="s">
        <v>932</v>
      </c>
      <c r="E1765">
        <f ca="1">IF(COUNTIF(Invoices!K:L,A1765)&lt;&gt;0,IF(COUNTIF(Invoices!K:L,A1765)&lt;&gt;0,SUMIF(Invoices!K:L,A1765,Invoices!L:L)/COUNTIF(Invoices!K:L,A1765),0),IF(COUNTIF(Invoices!M:N,A1765)&lt;&gt;0,IF(COUNTIF(Invoices!M:N,A1765)&lt;&gt;0,SUMIF(Invoices!M:N,A1765,Invoices!N:N)/COUNTIF(Invoices!M:N,A1765),0),IF(COUNTIF(Invoices!O:P,A1765)&lt;&gt;0,IF(COUNTIF(Invoices!O:P,A1765)&lt;&gt;0,SUMIF(Invoices!O:P,A1765,Invoices!P:P)/COUNTIF(Invoices!O:P,A1765),0),IF(COUNTIF(Invoices!Q:R,A1765)&lt;&gt;0,IF(COUNTIF(Invoices!Q:R,A1765)&lt;&gt;0,SUMIF(Invoices!Q:R,A1765,Invoices!R:R)/COUNTIF(Invoices!Q:R,A1765),0),IF(COUNTIF(Invoices!S:T,A1765)&lt;&gt;0,IF(COUNTIF(Invoices!S:T,A1765)&lt;&gt;0,SUMIF(Invoices!S:T,A1765,Invoices!T:T)/COUNTIF(Invoices!S:T,A1765),0),IF(COUNTIF(Invoices!U:V,A1765)&lt;&gt;0,IF(COUNTIF(Invoices!U:V,A1765)&lt;&gt;0,SUMIF(Invoices!U:V,A1765,Invoices!V:V)/COUNTIF(Invoices!U:V,A1765),0),IF(COUNTIF(Invoices!W:X,A1765)&lt;&gt;0,IF(COUNTIF(Invoices!W:X,A1765)&lt;&gt;0,SUMIF(Invoices!W:X,A1765,Invoices!X:X)/COUNTIF(Invoices!W:X,A1765),0),IF(COUNTIF(Invoices!Y:Z,A1765)&lt;&gt;0,IF(COUNTIF(Invoices!Y:Z,A1765)&lt;&gt;0,SUMIF(Invoices!Y:Z,A1765,Invoices!Z:Z)/COUNTIF(Invoices!Y:Z,A1765),0),IF(COUNTIF(Invoices!AA:AB,A1765)&lt;&gt;0,IF(COUNTIF(Invoices!AA:AB,A1765)&lt;&gt;0,SUMIF(Invoices!AA:AB,A1765,Invoices!AB:AB)/COUNTIF(Invoices!AA:AB,A1765),0),IF(COUNTIF(Invoices!AC:AD,A1765)&lt;&gt;0,IF(COUNTIF(Invoices!AC:AD,A1765)&lt;&gt;0,SUMIF(Invoices!AC:AD,A1765,Invoices!AD:AD)/COUNTIF(Invoices!AC:AD,A1765),0),IF(COUNTIF(Invoices!AE:AF,A1765)&lt;&gt;0,IF(COUNTIF(Invoices!AE:AF,A1765)&lt;&gt;0,SUMIF(Invoices!AE:AF,A1765,Invoices!AF:AF)/COUNTIF(Invoices!AE:AF,A1765),0),IF(COUNTIF(Invoices!AG:AH,A1765)&lt;&gt;0,IF(COUNTIF(Invoices!AG:AH,A1765)&lt;&gt;0,SUMIF(Invoices!AG:AH,A1765,Invoices!AH:AH)/COUNTIF(Invoices!AG:AH,A1765),0),IF(COUNTIF(Invoices!AI:AJ,A1765)&lt;&gt;0,IF(COUNTIF(Invoices!AI:AJ,A1765)&lt;&gt;0,SUMIF(Invoices!AI:AJ,A1765,Invoices!AJ:AJ)/COUNTIF(Invoices!AI:AJ,A1765),0),IF(COUNTIF(Invoices!AK:AL,A1765)&lt;&gt;0,IF(COUNTIF(Invoices!AK:AL,A1765)&lt;&gt;0,SUMIF(Invoices!AK:AL,A1765,Invoices!AL:AL)/COUNTIF(Invoices!AK:AL,A1765),0),IF(COUNTIF(Invoices!AM:AN,A1765)&lt;&gt;0,IF(COUNTIF(Invoices!AM:AN,A1765)&lt;&gt;0,SUMIF(Invoices!AM:AN,A1765,Invoices!AN:AN)/COUNTIF(Invoices!AM:AN,A1765),0),"Not Available")))))))))))))))</f>
        <v>0.99</v>
      </c>
    </row>
    <row r="1766" spans="1:5" ht="13" x14ac:dyDescent="0.15">
      <c r="A1766" s="6" t="s">
        <v>3110</v>
      </c>
      <c r="B1766" s="6" t="s">
        <v>1417</v>
      </c>
      <c r="C1766" s="6" t="s">
        <v>739</v>
      </c>
      <c r="D1766" s="6" t="s">
        <v>740</v>
      </c>
      <c r="E1766">
        <f ca="1">IF(COUNTIF(Invoices!K:L,A1766)&lt;&gt;0,IF(COUNTIF(Invoices!K:L,A1766)&lt;&gt;0,SUMIF(Invoices!K:L,A1766,Invoices!L:L)/COUNTIF(Invoices!K:L,A1766),0),IF(COUNTIF(Invoices!M:N,A1766)&lt;&gt;0,IF(COUNTIF(Invoices!M:N,A1766)&lt;&gt;0,SUMIF(Invoices!M:N,A1766,Invoices!N:N)/COUNTIF(Invoices!M:N,A1766),0),IF(COUNTIF(Invoices!O:P,A1766)&lt;&gt;0,IF(COUNTIF(Invoices!O:P,A1766)&lt;&gt;0,SUMIF(Invoices!O:P,A1766,Invoices!P:P)/COUNTIF(Invoices!O:P,A1766),0),IF(COUNTIF(Invoices!Q:R,A1766)&lt;&gt;0,IF(COUNTIF(Invoices!Q:R,A1766)&lt;&gt;0,SUMIF(Invoices!Q:R,A1766,Invoices!R:R)/COUNTIF(Invoices!Q:R,A1766),0),IF(COUNTIF(Invoices!S:T,A1766)&lt;&gt;0,IF(COUNTIF(Invoices!S:T,A1766)&lt;&gt;0,SUMIF(Invoices!S:T,A1766,Invoices!T:T)/COUNTIF(Invoices!S:T,A1766),0),IF(COUNTIF(Invoices!U:V,A1766)&lt;&gt;0,IF(COUNTIF(Invoices!U:V,A1766)&lt;&gt;0,SUMIF(Invoices!U:V,A1766,Invoices!V:V)/COUNTIF(Invoices!U:V,A1766),0),IF(COUNTIF(Invoices!W:X,A1766)&lt;&gt;0,IF(COUNTIF(Invoices!W:X,A1766)&lt;&gt;0,SUMIF(Invoices!W:X,A1766,Invoices!X:X)/COUNTIF(Invoices!W:X,A1766),0),IF(COUNTIF(Invoices!Y:Z,A1766)&lt;&gt;0,IF(COUNTIF(Invoices!Y:Z,A1766)&lt;&gt;0,SUMIF(Invoices!Y:Z,A1766,Invoices!Z:Z)/COUNTIF(Invoices!Y:Z,A1766),0),IF(COUNTIF(Invoices!AA:AB,A1766)&lt;&gt;0,IF(COUNTIF(Invoices!AA:AB,A1766)&lt;&gt;0,SUMIF(Invoices!AA:AB,A1766,Invoices!AB:AB)/COUNTIF(Invoices!AA:AB,A1766),0),IF(COUNTIF(Invoices!AC:AD,A1766)&lt;&gt;0,IF(COUNTIF(Invoices!AC:AD,A1766)&lt;&gt;0,SUMIF(Invoices!AC:AD,A1766,Invoices!AD:AD)/COUNTIF(Invoices!AC:AD,A1766),0),IF(COUNTIF(Invoices!AE:AF,A1766)&lt;&gt;0,IF(COUNTIF(Invoices!AE:AF,A1766)&lt;&gt;0,SUMIF(Invoices!AE:AF,A1766,Invoices!AF:AF)/COUNTIF(Invoices!AE:AF,A1766),0),IF(COUNTIF(Invoices!AG:AH,A1766)&lt;&gt;0,IF(COUNTIF(Invoices!AG:AH,A1766)&lt;&gt;0,SUMIF(Invoices!AG:AH,A1766,Invoices!AH:AH)/COUNTIF(Invoices!AG:AH,A1766),0),IF(COUNTIF(Invoices!AI:AJ,A1766)&lt;&gt;0,IF(COUNTIF(Invoices!AI:AJ,A1766)&lt;&gt;0,SUMIF(Invoices!AI:AJ,A1766,Invoices!AJ:AJ)/COUNTIF(Invoices!AI:AJ,A1766),0),IF(COUNTIF(Invoices!AK:AL,A1766)&lt;&gt;0,IF(COUNTIF(Invoices!AK:AL,A1766)&lt;&gt;0,SUMIF(Invoices!AK:AL,A1766,Invoices!AL:AL)/COUNTIF(Invoices!AK:AL,A1766),0),IF(COUNTIF(Invoices!AM:AN,A1766)&lt;&gt;0,IF(COUNTIF(Invoices!AM:AN,A1766)&lt;&gt;0,SUMIF(Invoices!AM:AN,A1766,Invoices!AN:AN)/COUNTIF(Invoices!AM:AN,A1766),0),"Not Available")))))))))))))))</f>
        <v>0.99</v>
      </c>
    </row>
    <row r="1767" spans="1:5" ht="13" x14ac:dyDescent="0.15">
      <c r="A1767" s="6" t="s">
        <v>3111</v>
      </c>
      <c r="C1767" s="6" t="s">
        <v>1025</v>
      </c>
      <c r="D1767" s="6" t="s">
        <v>863</v>
      </c>
      <c r="E1767" t="str">
        <f>IF(COUNTIF(Invoices!K:L,A1767)&lt;&gt;0,IF(COUNTIF(Invoices!K:L,A1767)&lt;&gt;0,SUMIF(Invoices!K:L,A1767,Invoices!L:L)/COUNTIF(Invoices!K:L,A1767),0),IF(COUNTIF(Invoices!M:N,A1767)&lt;&gt;0,IF(COUNTIF(Invoices!M:N,A1767)&lt;&gt;0,SUMIF(Invoices!M:N,A1767,Invoices!N:N)/COUNTIF(Invoices!M:N,A1767),0),IF(COUNTIF(Invoices!O:P,A1767)&lt;&gt;0,IF(COUNTIF(Invoices!O:P,A1767)&lt;&gt;0,SUMIF(Invoices!O:P,A1767,Invoices!P:P)/COUNTIF(Invoices!O:P,A1767),0),IF(COUNTIF(Invoices!Q:R,A1767)&lt;&gt;0,IF(COUNTIF(Invoices!Q:R,A1767)&lt;&gt;0,SUMIF(Invoices!Q:R,A1767,Invoices!R:R)/COUNTIF(Invoices!Q:R,A1767),0),IF(COUNTIF(Invoices!S:T,A1767)&lt;&gt;0,IF(COUNTIF(Invoices!S:T,A1767)&lt;&gt;0,SUMIF(Invoices!S:T,A1767,Invoices!T:T)/COUNTIF(Invoices!S:T,A1767),0),IF(COUNTIF(Invoices!U:V,A1767)&lt;&gt;0,IF(COUNTIF(Invoices!U:V,A1767)&lt;&gt;0,SUMIF(Invoices!U:V,A1767,Invoices!V:V)/COUNTIF(Invoices!U:V,A1767),0),IF(COUNTIF(Invoices!W:X,A1767)&lt;&gt;0,IF(COUNTIF(Invoices!W:X,A1767)&lt;&gt;0,SUMIF(Invoices!W:X,A1767,Invoices!X:X)/COUNTIF(Invoices!W:X,A1767),0),IF(COUNTIF(Invoices!Y:Z,A1767)&lt;&gt;0,IF(COUNTIF(Invoices!Y:Z,A1767)&lt;&gt;0,SUMIF(Invoices!Y:Z,A1767,Invoices!Z:Z)/COUNTIF(Invoices!Y:Z,A1767),0),IF(COUNTIF(Invoices!AA:AB,A1767)&lt;&gt;0,IF(COUNTIF(Invoices!AA:AB,A1767)&lt;&gt;0,SUMIF(Invoices!AA:AB,A1767,Invoices!AB:AB)/COUNTIF(Invoices!AA:AB,A1767),0),IF(COUNTIF(Invoices!AC:AD,A1767)&lt;&gt;0,IF(COUNTIF(Invoices!AC:AD,A1767)&lt;&gt;0,SUMIF(Invoices!AC:AD,A1767,Invoices!AD:AD)/COUNTIF(Invoices!AC:AD,A1767),0),IF(COUNTIF(Invoices!AE:AF,A1767)&lt;&gt;0,IF(COUNTIF(Invoices!AE:AF,A1767)&lt;&gt;0,SUMIF(Invoices!AE:AF,A1767,Invoices!AF:AF)/COUNTIF(Invoices!AE:AF,A1767),0),IF(COUNTIF(Invoices!AG:AH,A1767)&lt;&gt;0,IF(COUNTIF(Invoices!AG:AH,A1767)&lt;&gt;0,SUMIF(Invoices!AG:AH,A1767,Invoices!AH:AH)/COUNTIF(Invoices!AG:AH,A1767),0),IF(COUNTIF(Invoices!AI:AJ,A1767)&lt;&gt;0,IF(COUNTIF(Invoices!AI:AJ,A1767)&lt;&gt;0,SUMIF(Invoices!AI:AJ,A1767,Invoices!AJ:AJ)/COUNTIF(Invoices!AI:AJ,A1767),0),IF(COUNTIF(Invoices!AK:AL,A1767)&lt;&gt;0,IF(COUNTIF(Invoices!AK:AL,A1767)&lt;&gt;0,SUMIF(Invoices!AK:AL,A1767,Invoices!AL:AL)/COUNTIF(Invoices!AK:AL,A1767),0),IF(COUNTIF(Invoices!AM:AN,A1767)&lt;&gt;0,IF(COUNTIF(Invoices!AM:AN,A1767)&lt;&gt;0,SUMIF(Invoices!AM:AN,A1767,Invoices!AN:AN)/COUNTIF(Invoices!AM:AN,A1767),0),"Not Available")))))))))))))))</f>
        <v>Not Available</v>
      </c>
    </row>
    <row r="1768" spans="1:5" ht="13" x14ac:dyDescent="0.15">
      <c r="A1768" s="6" t="s">
        <v>3112</v>
      </c>
      <c r="B1768" s="6" t="s">
        <v>3113</v>
      </c>
      <c r="C1768" s="6" t="s">
        <v>587</v>
      </c>
      <c r="D1768" s="6" t="s">
        <v>587</v>
      </c>
      <c r="E1768" t="str">
        <f>IF(COUNTIF(Invoices!K:L,A1768)&lt;&gt;0,IF(COUNTIF(Invoices!K:L,A1768)&lt;&gt;0,SUMIF(Invoices!K:L,A1768,Invoices!L:L)/COUNTIF(Invoices!K:L,A1768),0),IF(COUNTIF(Invoices!M:N,A1768)&lt;&gt;0,IF(COUNTIF(Invoices!M:N,A1768)&lt;&gt;0,SUMIF(Invoices!M:N,A1768,Invoices!N:N)/COUNTIF(Invoices!M:N,A1768),0),IF(COUNTIF(Invoices!O:P,A1768)&lt;&gt;0,IF(COUNTIF(Invoices!O:P,A1768)&lt;&gt;0,SUMIF(Invoices!O:P,A1768,Invoices!P:P)/COUNTIF(Invoices!O:P,A1768),0),IF(COUNTIF(Invoices!Q:R,A1768)&lt;&gt;0,IF(COUNTIF(Invoices!Q:R,A1768)&lt;&gt;0,SUMIF(Invoices!Q:R,A1768,Invoices!R:R)/COUNTIF(Invoices!Q:R,A1768),0),IF(COUNTIF(Invoices!S:T,A1768)&lt;&gt;0,IF(COUNTIF(Invoices!S:T,A1768)&lt;&gt;0,SUMIF(Invoices!S:T,A1768,Invoices!T:T)/COUNTIF(Invoices!S:T,A1768),0),IF(COUNTIF(Invoices!U:V,A1768)&lt;&gt;0,IF(COUNTIF(Invoices!U:V,A1768)&lt;&gt;0,SUMIF(Invoices!U:V,A1768,Invoices!V:V)/COUNTIF(Invoices!U:V,A1768),0),IF(COUNTIF(Invoices!W:X,A1768)&lt;&gt;0,IF(COUNTIF(Invoices!W:X,A1768)&lt;&gt;0,SUMIF(Invoices!W:X,A1768,Invoices!X:X)/COUNTIF(Invoices!W:X,A1768),0),IF(COUNTIF(Invoices!Y:Z,A1768)&lt;&gt;0,IF(COUNTIF(Invoices!Y:Z,A1768)&lt;&gt;0,SUMIF(Invoices!Y:Z,A1768,Invoices!Z:Z)/COUNTIF(Invoices!Y:Z,A1768),0),IF(COUNTIF(Invoices!AA:AB,A1768)&lt;&gt;0,IF(COUNTIF(Invoices!AA:AB,A1768)&lt;&gt;0,SUMIF(Invoices!AA:AB,A1768,Invoices!AB:AB)/COUNTIF(Invoices!AA:AB,A1768),0),IF(COUNTIF(Invoices!AC:AD,A1768)&lt;&gt;0,IF(COUNTIF(Invoices!AC:AD,A1768)&lt;&gt;0,SUMIF(Invoices!AC:AD,A1768,Invoices!AD:AD)/COUNTIF(Invoices!AC:AD,A1768),0),IF(COUNTIF(Invoices!AE:AF,A1768)&lt;&gt;0,IF(COUNTIF(Invoices!AE:AF,A1768)&lt;&gt;0,SUMIF(Invoices!AE:AF,A1768,Invoices!AF:AF)/COUNTIF(Invoices!AE:AF,A1768),0),IF(COUNTIF(Invoices!AG:AH,A1768)&lt;&gt;0,IF(COUNTIF(Invoices!AG:AH,A1768)&lt;&gt;0,SUMIF(Invoices!AG:AH,A1768,Invoices!AH:AH)/COUNTIF(Invoices!AG:AH,A1768),0),IF(COUNTIF(Invoices!AI:AJ,A1768)&lt;&gt;0,IF(COUNTIF(Invoices!AI:AJ,A1768)&lt;&gt;0,SUMIF(Invoices!AI:AJ,A1768,Invoices!AJ:AJ)/COUNTIF(Invoices!AI:AJ,A1768),0),IF(COUNTIF(Invoices!AK:AL,A1768)&lt;&gt;0,IF(COUNTIF(Invoices!AK:AL,A1768)&lt;&gt;0,SUMIF(Invoices!AK:AL,A1768,Invoices!AL:AL)/COUNTIF(Invoices!AK:AL,A1768),0),IF(COUNTIF(Invoices!AM:AN,A1768)&lt;&gt;0,IF(COUNTIF(Invoices!AM:AN,A1768)&lt;&gt;0,SUMIF(Invoices!AM:AN,A1768,Invoices!AN:AN)/COUNTIF(Invoices!AM:AN,A1768),0),"Not Available")))))))))))))))</f>
        <v>Not Available</v>
      </c>
    </row>
    <row r="1769" spans="1:5" ht="13" x14ac:dyDescent="0.15">
      <c r="A1769" s="6" t="s">
        <v>3114</v>
      </c>
      <c r="B1769" s="6" t="s">
        <v>564</v>
      </c>
      <c r="C1769" s="6" t="s">
        <v>835</v>
      </c>
      <c r="D1769" s="6" t="s">
        <v>566</v>
      </c>
      <c r="E1769" t="str">
        <f>IF(COUNTIF(Invoices!K:L,A1769)&lt;&gt;0,IF(COUNTIF(Invoices!K:L,A1769)&lt;&gt;0,SUMIF(Invoices!K:L,A1769,Invoices!L:L)/COUNTIF(Invoices!K:L,A1769),0),IF(COUNTIF(Invoices!M:N,A1769)&lt;&gt;0,IF(COUNTIF(Invoices!M:N,A1769)&lt;&gt;0,SUMIF(Invoices!M:N,A1769,Invoices!N:N)/COUNTIF(Invoices!M:N,A1769),0),IF(COUNTIF(Invoices!O:P,A1769)&lt;&gt;0,IF(COUNTIF(Invoices!O:P,A1769)&lt;&gt;0,SUMIF(Invoices!O:P,A1769,Invoices!P:P)/COUNTIF(Invoices!O:P,A1769),0),IF(COUNTIF(Invoices!Q:R,A1769)&lt;&gt;0,IF(COUNTIF(Invoices!Q:R,A1769)&lt;&gt;0,SUMIF(Invoices!Q:R,A1769,Invoices!R:R)/COUNTIF(Invoices!Q:R,A1769),0),IF(COUNTIF(Invoices!S:T,A1769)&lt;&gt;0,IF(COUNTIF(Invoices!S:T,A1769)&lt;&gt;0,SUMIF(Invoices!S:T,A1769,Invoices!T:T)/COUNTIF(Invoices!S:T,A1769),0),IF(COUNTIF(Invoices!U:V,A1769)&lt;&gt;0,IF(COUNTIF(Invoices!U:V,A1769)&lt;&gt;0,SUMIF(Invoices!U:V,A1769,Invoices!V:V)/COUNTIF(Invoices!U:V,A1769),0),IF(COUNTIF(Invoices!W:X,A1769)&lt;&gt;0,IF(COUNTIF(Invoices!W:X,A1769)&lt;&gt;0,SUMIF(Invoices!W:X,A1769,Invoices!X:X)/COUNTIF(Invoices!W:X,A1769),0),IF(COUNTIF(Invoices!Y:Z,A1769)&lt;&gt;0,IF(COUNTIF(Invoices!Y:Z,A1769)&lt;&gt;0,SUMIF(Invoices!Y:Z,A1769,Invoices!Z:Z)/COUNTIF(Invoices!Y:Z,A1769),0),IF(COUNTIF(Invoices!AA:AB,A1769)&lt;&gt;0,IF(COUNTIF(Invoices!AA:AB,A1769)&lt;&gt;0,SUMIF(Invoices!AA:AB,A1769,Invoices!AB:AB)/COUNTIF(Invoices!AA:AB,A1769),0),IF(COUNTIF(Invoices!AC:AD,A1769)&lt;&gt;0,IF(COUNTIF(Invoices!AC:AD,A1769)&lt;&gt;0,SUMIF(Invoices!AC:AD,A1769,Invoices!AD:AD)/COUNTIF(Invoices!AC:AD,A1769),0),IF(COUNTIF(Invoices!AE:AF,A1769)&lt;&gt;0,IF(COUNTIF(Invoices!AE:AF,A1769)&lt;&gt;0,SUMIF(Invoices!AE:AF,A1769,Invoices!AF:AF)/COUNTIF(Invoices!AE:AF,A1769),0),IF(COUNTIF(Invoices!AG:AH,A1769)&lt;&gt;0,IF(COUNTIF(Invoices!AG:AH,A1769)&lt;&gt;0,SUMIF(Invoices!AG:AH,A1769,Invoices!AH:AH)/COUNTIF(Invoices!AG:AH,A1769),0),IF(COUNTIF(Invoices!AI:AJ,A1769)&lt;&gt;0,IF(COUNTIF(Invoices!AI:AJ,A1769)&lt;&gt;0,SUMIF(Invoices!AI:AJ,A1769,Invoices!AJ:AJ)/COUNTIF(Invoices!AI:AJ,A1769),0),IF(COUNTIF(Invoices!AK:AL,A1769)&lt;&gt;0,IF(COUNTIF(Invoices!AK:AL,A1769)&lt;&gt;0,SUMIF(Invoices!AK:AL,A1769,Invoices!AL:AL)/COUNTIF(Invoices!AK:AL,A1769),0),IF(COUNTIF(Invoices!AM:AN,A1769)&lt;&gt;0,IF(COUNTIF(Invoices!AM:AN,A1769)&lt;&gt;0,SUMIF(Invoices!AM:AN,A1769,Invoices!AN:AN)/COUNTIF(Invoices!AM:AN,A1769),0),"Not Available")))))))))))))))</f>
        <v>Not Available</v>
      </c>
    </row>
    <row r="1770" spans="1:5" ht="13" x14ac:dyDescent="0.15">
      <c r="A1770" s="6" t="s">
        <v>3115</v>
      </c>
      <c r="B1770" s="6" t="s">
        <v>655</v>
      </c>
      <c r="C1770" s="6" t="s">
        <v>656</v>
      </c>
      <c r="D1770" s="6" t="s">
        <v>655</v>
      </c>
      <c r="E1770">
        <f ca="1">IF(COUNTIF(Invoices!K:L,A1770)&lt;&gt;0,IF(COUNTIF(Invoices!K:L,A1770)&lt;&gt;0,SUMIF(Invoices!K:L,A1770,Invoices!L:L)/COUNTIF(Invoices!K:L,A1770),0),IF(COUNTIF(Invoices!M:N,A1770)&lt;&gt;0,IF(COUNTIF(Invoices!M:N,A1770)&lt;&gt;0,SUMIF(Invoices!M:N,A1770,Invoices!N:N)/COUNTIF(Invoices!M:N,A1770),0),IF(COUNTIF(Invoices!O:P,A1770)&lt;&gt;0,IF(COUNTIF(Invoices!O:P,A1770)&lt;&gt;0,SUMIF(Invoices!O:P,A1770,Invoices!P:P)/COUNTIF(Invoices!O:P,A1770),0),IF(COUNTIF(Invoices!Q:R,A1770)&lt;&gt;0,IF(COUNTIF(Invoices!Q:R,A1770)&lt;&gt;0,SUMIF(Invoices!Q:R,A1770,Invoices!R:R)/COUNTIF(Invoices!Q:R,A1770),0),IF(COUNTIF(Invoices!S:T,A1770)&lt;&gt;0,IF(COUNTIF(Invoices!S:T,A1770)&lt;&gt;0,SUMIF(Invoices!S:T,A1770,Invoices!T:T)/COUNTIF(Invoices!S:T,A1770),0),IF(COUNTIF(Invoices!U:V,A1770)&lt;&gt;0,IF(COUNTIF(Invoices!U:V,A1770)&lt;&gt;0,SUMIF(Invoices!U:V,A1770,Invoices!V:V)/COUNTIF(Invoices!U:V,A1770),0),IF(COUNTIF(Invoices!W:X,A1770)&lt;&gt;0,IF(COUNTIF(Invoices!W:X,A1770)&lt;&gt;0,SUMIF(Invoices!W:X,A1770,Invoices!X:X)/COUNTIF(Invoices!W:X,A1770),0),IF(COUNTIF(Invoices!Y:Z,A1770)&lt;&gt;0,IF(COUNTIF(Invoices!Y:Z,A1770)&lt;&gt;0,SUMIF(Invoices!Y:Z,A1770,Invoices!Z:Z)/COUNTIF(Invoices!Y:Z,A1770),0),IF(COUNTIF(Invoices!AA:AB,A1770)&lt;&gt;0,IF(COUNTIF(Invoices!AA:AB,A1770)&lt;&gt;0,SUMIF(Invoices!AA:AB,A1770,Invoices!AB:AB)/COUNTIF(Invoices!AA:AB,A1770),0),IF(COUNTIF(Invoices!AC:AD,A1770)&lt;&gt;0,IF(COUNTIF(Invoices!AC:AD,A1770)&lt;&gt;0,SUMIF(Invoices!AC:AD,A1770,Invoices!AD:AD)/COUNTIF(Invoices!AC:AD,A1770),0),IF(COUNTIF(Invoices!AE:AF,A1770)&lt;&gt;0,IF(COUNTIF(Invoices!AE:AF,A1770)&lt;&gt;0,SUMIF(Invoices!AE:AF,A1770,Invoices!AF:AF)/COUNTIF(Invoices!AE:AF,A1770),0),IF(COUNTIF(Invoices!AG:AH,A1770)&lt;&gt;0,IF(COUNTIF(Invoices!AG:AH,A1770)&lt;&gt;0,SUMIF(Invoices!AG:AH,A1770,Invoices!AH:AH)/COUNTIF(Invoices!AG:AH,A1770),0),IF(COUNTIF(Invoices!AI:AJ,A1770)&lt;&gt;0,IF(COUNTIF(Invoices!AI:AJ,A1770)&lt;&gt;0,SUMIF(Invoices!AI:AJ,A1770,Invoices!AJ:AJ)/COUNTIF(Invoices!AI:AJ,A1770),0),IF(COUNTIF(Invoices!AK:AL,A1770)&lt;&gt;0,IF(COUNTIF(Invoices!AK:AL,A1770)&lt;&gt;0,SUMIF(Invoices!AK:AL,A1770,Invoices!AL:AL)/COUNTIF(Invoices!AK:AL,A1770),0),IF(COUNTIF(Invoices!AM:AN,A1770)&lt;&gt;0,IF(COUNTIF(Invoices!AM:AN,A1770)&lt;&gt;0,SUMIF(Invoices!AM:AN,A1770,Invoices!AN:AN)/COUNTIF(Invoices!AM:AN,A1770),0),"Not Available")))))))))))))))</f>
        <v>0.99</v>
      </c>
    </row>
    <row r="1771" spans="1:5" ht="13" x14ac:dyDescent="0.15">
      <c r="A1771" s="6" t="s">
        <v>3116</v>
      </c>
      <c r="B1771" s="6" t="s">
        <v>904</v>
      </c>
      <c r="C1771" s="6" t="s">
        <v>905</v>
      </c>
      <c r="D1771" s="6" t="s">
        <v>906</v>
      </c>
      <c r="E1771" t="str">
        <f>IF(COUNTIF(Invoices!K:L,A1771)&lt;&gt;0,IF(COUNTIF(Invoices!K:L,A1771)&lt;&gt;0,SUMIF(Invoices!K:L,A1771,Invoices!L:L)/COUNTIF(Invoices!K:L,A1771),0),IF(COUNTIF(Invoices!M:N,A1771)&lt;&gt;0,IF(COUNTIF(Invoices!M:N,A1771)&lt;&gt;0,SUMIF(Invoices!M:N,A1771,Invoices!N:N)/COUNTIF(Invoices!M:N,A1771),0),IF(COUNTIF(Invoices!O:P,A1771)&lt;&gt;0,IF(COUNTIF(Invoices!O:P,A1771)&lt;&gt;0,SUMIF(Invoices!O:P,A1771,Invoices!P:P)/COUNTIF(Invoices!O:P,A1771),0),IF(COUNTIF(Invoices!Q:R,A1771)&lt;&gt;0,IF(COUNTIF(Invoices!Q:R,A1771)&lt;&gt;0,SUMIF(Invoices!Q:R,A1771,Invoices!R:R)/COUNTIF(Invoices!Q:R,A1771),0),IF(COUNTIF(Invoices!S:T,A1771)&lt;&gt;0,IF(COUNTIF(Invoices!S:T,A1771)&lt;&gt;0,SUMIF(Invoices!S:T,A1771,Invoices!T:T)/COUNTIF(Invoices!S:T,A1771),0),IF(COUNTIF(Invoices!U:V,A1771)&lt;&gt;0,IF(COUNTIF(Invoices!U:V,A1771)&lt;&gt;0,SUMIF(Invoices!U:V,A1771,Invoices!V:V)/COUNTIF(Invoices!U:V,A1771),0),IF(COUNTIF(Invoices!W:X,A1771)&lt;&gt;0,IF(COUNTIF(Invoices!W:X,A1771)&lt;&gt;0,SUMIF(Invoices!W:X,A1771,Invoices!X:X)/COUNTIF(Invoices!W:X,A1771),0),IF(COUNTIF(Invoices!Y:Z,A1771)&lt;&gt;0,IF(COUNTIF(Invoices!Y:Z,A1771)&lt;&gt;0,SUMIF(Invoices!Y:Z,A1771,Invoices!Z:Z)/COUNTIF(Invoices!Y:Z,A1771),0),IF(COUNTIF(Invoices!AA:AB,A1771)&lt;&gt;0,IF(COUNTIF(Invoices!AA:AB,A1771)&lt;&gt;0,SUMIF(Invoices!AA:AB,A1771,Invoices!AB:AB)/COUNTIF(Invoices!AA:AB,A1771),0),IF(COUNTIF(Invoices!AC:AD,A1771)&lt;&gt;0,IF(COUNTIF(Invoices!AC:AD,A1771)&lt;&gt;0,SUMIF(Invoices!AC:AD,A1771,Invoices!AD:AD)/COUNTIF(Invoices!AC:AD,A1771),0),IF(COUNTIF(Invoices!AE:AF,A1771)&lt;&gt;0,IF(COUNTIF(Invoices!AE:AF,A1771)&lt;&gt;0,SUMIF(Invoices!AE:AF,A1771,Invoices!AF:AF)/COUNTIF(Invoices!AE:AF,A1771),0),IF(COUNTIF(Invoices!AG:AH,A1771)&lt;&gt;0,IF(COUNTIF(Invoices!AG:AH,A1771)&lt;&gt;0,SUMIF(Invoices!AG:AH,A1771,Invoices!AH:AH)/COUNTIF(Invoices!AG:AH,A1771),0),IF(COUNTIF(Invoices!AI:AJ,A1771)&lt;&gt;0,IF(COUNTIF(Invoices!AI:AJ,A1771)&lt;&gt;0,SUMIF(Invoices!AI:AJ,A1771,Invoices!AJ:AJ)/COUNTIF(Invoices!AI:AJ,A1771),0),IF(COUNTIF(Invoices!AK:AL,A1771)&lt;&gt;0,IF(COUNTIF(Invoices!AK:AL,A1771)&lt;&gt;0,SUMIF(Invoices!AK:AL,A1771,Invoices!AL:AL)/COUNTIF(Invoices!AK:AL,A1771),0),IF(COUNTIF(Invoices!AM:AN,A1771)&lt;&gt;0,IF(COUNTIF(Invoices!AM:AN,A1771)&lt;&gt;0,SUMIF(Invoices!AM:AN,A1771,Invoices!AN:AN)/COUNTIF(Invoices!AM:AN,A1771),0),"Not Available")))))))))))))))</f>
        <v>Not Available</v>
      </c>
    </row>
    <row r="1772" spans="1:5" ht="13" x14ac:dyDescent="0.15">
      <c r="A1772" s="6" t="s">
        <v>3117</v>
      </c>
      <c r="B1772" s="6" t="s">
        <v>884</v>
      </c>
      <c r="C1772" s="6" t="s">
        <v>749</v>
      </c>
      <c r="D1772" s="6" t="s">
        <v>750</v>
      </c>
      <c r="E1772">
        <f ca="1">IF(COUNTIF(Invoices!K:L,A1772)&lt;&gt;0,IF(COUNTIF(Invoices!K:L,A1772)&lt;&gt;0,SUMIF(Invoices!K:L,A1772,Invoices!L:L)/COUNTIF(Invoices!K:L,A1772),0),IF(COUNTIF(Invoices!M:N,A1772)&lt;&gt;0,IF(COUNTIF(Invoices!M:N,A1772)&lt;&gt;0,SUMIF(Invoices!M:N,A1772,Invoices!N:N)/COUNTIF(Invoices!M:N,A1772),0),IF(COUNTIF(Invoices!O:P,A1772)&lt;&gt;0,IF(COUNTIF(Invoices!O:P,A1772)&lt;&gt;0,SUMIF(Invoices!O:P,A1772,Invoices!P:P)/COUNTIF(Invoices!O:P,A1772),0),IF(COUNTIF(Invoices!Q:R,A1772)&lt;&gt;0,IF(COUNTIF(Invoices!Q:R,A1772)&lt;&gt;0,SUMIF(Invoices!Q:R,A1772,Invoices!R:R)/COUNTIF(Invoices!Q:R,A1772),0),IF(COUNTIF(Invoices!S:T,A1772)&lt;&gt;0,IF(COUNTIF(Invoices!S:T,A1772)&lt;&gt;0,SUMIF(Invoices!S:T,A1772,Invoices!T:T)/COUNTIF(Invoices!S:T,A1772),0),IF(COUNTIF(Invoices!U:V,A1772)&lt;&gt;0,IF(COUNTIF(Invoices!U:V,A1772)&lt;&gt;0,SUMIF(Invoices!U:V,A1772,Invoices!V:V)/COUNTIF(Invoices!U:V,A1772),0),IF(COUNTIF(Invoices!W:X,A1772)&lt;&gt;0,IF(COUNTIF(Invoices!W:X,A1772)&lt;&gt;0,SUMIF(Invoices!W:X,A1772,Invoices!X:X)/COUNTIF(Invoices!W:X,A1772),0),IF(COUNTIF(Invoices!Y:Z,A1772)&lt;&gt;0,IF(COUNTIF(Invoices!Y:Z,A1772)&lt;&gt;0,SUMIF(Invoices!Y:Z,A1772,Invoices!Z:Z)/COUNTIF(Invoices!Y:Z,A1772),0),IF(COUNTIF(Invoices!AA:AB,A1772)&lt;&gt;0,IF(COUNTIF(Invoices!AA:AB,A1772)&lt;&gt;0,SUMIF(Invoices!AA:AB,A1772,Invoices!AB:AB)/COUNTIF(Invoices!AA:AB,A1772),0),IF(COUNTIF(Invoices!AC:AD,A1772)&lt;&gt;0,IF(COUNTIF(Invoices!AC:AD,A1772)&lt;&gt;0,SUMIF(Invoices!AC:AD,A1772,Invoices!AD:AD)/COUNTIF(Invoices!AC:AD,A1772),0),IF(COUNTIF(Invoices!AE:AF,A1772)&lt;&gt;0,IF(COUNTIF(Invoices!AE:AF,A1772)&lt;&gt;0,SUMIF(Invoices!AE:AF,A1772,Invoices!AF:AF)/COUNTIF(Invoices!AE:AF,A1772),0),IF(COUNTIF(Invoices!AG:AH,A1772)&lt;&gt;0,IF(COUNTIF(Invoices!AG:AH,A1772)&lt;&gt;0,SUMIF(Invoices!AG:AH,A1772,Invoices!AH:AH)/COUNTIF(Invoices!AG:AH,A1772),0),IF(COUNTIF(Invoices!AI:AJ,A1772)&lt;&gt;0,IF(COUNTIF(Invoices!AI:AJ,A1772)&lt;&gt;0,SUMIF(Invoices!AI:AJ,A1772,Invoices!AJ:AJ)/COUNTIF(Invoices!AI:AJ,A1772),0),IF(COUNTIF(Invoices!AK:AL,A1772)&lt;&gt;0,IF(COUNTIF(Invoices!AK:AL,A1772)&lt;&gt;0,SUMIF(Invoices!AK:AL,A1772,Invoices!AL:AL)/COUNTIF(Invoices!AK:AL,A1772),0),IF(COUNTIF(Invoices!AM:AN,A1772)&lt;&gt;0,IF(COUNTIF(Invoices!AM:AN,A1772)&lt;&gt;0,SUMIF(Invoices!AM:AN,A1772,Invoices!AN:AN)/COUNTIF(Invoices!AM:AN,A1772),0),"Not Available")))))))))))))))</f>
        <v>0.99</v>
      </c>
    </row>
    <row r="1773" spans="1:5" ht="13" x14ac:dyDescent="0.15">
      <c r="A1773" s="6" t="s">
        <v>1198</v>
      </c>
      <c r="B1773" s="6" t="s">
        <v>1762</v>
      </c>
      <c r="C1773" s="6" t="s">
        <v>1763</v>
      </c>
      <c r="D1773" s="6" t="s">
        <v>1762</v>
      </c>
      <c r="E1773">
        <f ca="1">IF(COUNTIF(Invoices!K:L,A1773)&lt;&gt;0,IF(COUNTIF(Invoices!K:L,A1773)&lt;&gt;0,SUMIF(Invoices!K:L,A1773,Invoices!L:L)/COUNTIF(Invoices!K:L,A1773),0),IF(COUNTIF(Invoices!M:N,A1773)&lt;&gt;0,IF(COUNTIF(Invoices!M:N,A1773)&lt;&gt;0,SUMIF(Invoices!M:N,A1773,Invoices!N:N)/COUNTIF(Invoices!M:N,A1773),0),IF(COUNTIF(Invoices!O:P,A1773)&lt;&gt;0,IF(COUNTIF(Invoices!O:P,A1773)&lt;&gt;0,SUMIF(Invoices!O:P,A1773,Invoices!P:P)/COUNTIF(Invoices!O:P,A1773),0),IF(COUNTIF(Invoices!Q:R,A1773)&lt;&gt;0,IF(COUNTIF(Invoices!Q:R,A1773)&lt;&gt;0,SUMIF(Invoices!Q:R,A1773,Invoices!R:R)/COUNTIF(Invoices!Q:R,A1773),0),IF(COUNTIF(Invoices!S:T,A1773)&lt;&gt;0,IF(COUNTIF(Invoices!S:T,A1773)&lt;&gt;0,SUMIF(Invoices!S:T,A1773,Invoices!T:T)/COUNTIF(Invoices!S:T,A1773),0),IF(COUNTIF(Invoices!U:V,A1773)&lt;&gt;0,IF(COUNTIF(Invoices!U:V,A1773)&lt;&gt;0,SUMIF(Invoices!U:V,A1773,Invoices!V:V)/COUNTIF(Invoices!U:V,A1773),0),IF(COUNTIF(Invoices!W:X,A1773)&lt;&gt;0,IF(COUNTIF(Invoices!W:X,A1773)&lt;&gt;0,SUMIF(Invoices!W:X,A1773,Invoices!X:X)/COUNTIF(Invoices!W:X,A1773),0),IF(COUNTIF(Invoices!Y:Z,A1773)&lt;&gt;0,IF(COUNTIF(Invoices!Y:Z,A1773)&lt;&gt;0,SUMIF(Invoices!Y:Z,A1773,Invoices!Z:Z)/COUNTIF(Invoices!Y:Z,A1773),0),IF(COUNTIF(Invoices!AA:AB,A1773)&lt;&gt;0,IF(COUNTIF(Invoices!AA:AB,A1773)&lt;&gt;0,SUMIF(Invoices!AA:AB,A1773,Invoices!AB:AB)/COUNTIF(Invoices!AA:AB,A1773),0),IF(COUNTIF(Invoices!AC:AD,A1773)&lt;&gt;0,IF(COUNTIF(Invoices!AC:AD,A1773)&lt;&gt;0,SUMIF(Invoices!AC:AD,A1773,Invoices!AD:AD)/COUNTIF(Invoices!AC:AD,A1773),0),IF(COUNTIF(Invoices!AE:AF,A1773)&lt;&gt;0,IF(COUNTIF(Invoices!AE:AF,A1773)&lt;&gt;0,SUMIF(Invoices!AE:AF,A1773,Invoices!AF:AF)/COUNTIF(Invoices!AE:AF,A1773),0),IF(COUNTIF(Invoices!AG:AH,A1773)&lt;&gt;0,IF(COUNTIF(Invoices!AG:AH,A1773)&lt;&gt;0,SUMIF(Invoices!AG:AH,A1773,Invoices!AH:AH)/COUNTIF(Invoices!AG:AH,A1773),0),IF(COUNTIF(Invoices!AI:AJ,A1773)&lt;&gt;0,IF(COUNTIF(Invoices!AI:AJ,A1773)&lt;&gt;0,SUMIF(Invoices!AI:AJ,A1773,Invoices!AJ:AJ)/COUNTIF(Invoices!AI:AJ,A1773),0),IF(COUNTIF(Invoices!AK:AL,A1773)&lt;&gt;0,IF(COUNTIF(Invoices!AK:AL,A1773)&lt;&gt;0,SUMIF(Invoices!AK:AL,A1773,Invoices!AL:AL)/COUNTIF(Invoices!AK:AL,A1773),0),IF(COUNTIF(Invoices!AM:AN,A1773)&lt;&gt;0,IF(COUNTIF(Invoices!AM:AN,A1773)&lt;&gt;0,SUMIF(Invoices!AM:AN,A1773,Invoices!AN:AN)/COUNTIF(Invoices!AM:AN,A1773),0),"Not Available")))))))))))))))</f>
        <v>0.99</v>
      </c>
    </row>
    <row r="1774" spans="1:5" ht="13" x14ac:dyDescent="0.15">
      <c r="A1774" s="6" t="s">
        <v>1198</v>
      </c>
      <c r="B1774" s="6" t="s">
        <v>1809</v>
      </c>
      <c r="C1774" s="6" t="s">
        <v>1198</v>
      </c>
      <c r="D1774" s="6" t="s">
        <v>522</v>
      </c>
      <c r="E1774">
        <f ca="1">IF(COUNTIF(Invoices!K:L,A1774)&lt;&gt;0,IF(COUNTIF(Invoices!K:L,A1774)&lt;&gt;0,SUMIF(Invoices!K:L,A1774,Invoices!L:L)/COUNTIF(Invoices!K:L,A1774),0),IF(COUNTIF(Invoices!M:N,A1774)&lt;&gt;0,IF(COUNTIF(Invoices!M:N,A1774)&lt;&gt;0,SUMIF(Invoices!M:N,A1774,Invoices!N:N)/COUNTIF(Invoices!M:N,A1774),0),IF(COUNTIF(Invoices!O:P,A1774)&lt;&gt;0,IF(COUNTIF(Invoices!O:P,A1774)&lt;&gt;0,SUMIF(Invoices!O:P,A1774,Invoices!P:P)/COUNTIF(Invoices!O:P,A1774),0),IF(COUNTIF(Invoices!Q:R,A1774)&lt;&gt;0,IF(COUNTIF(Invoices!Q:R,A1774)&lt;&gt;0,SUMIF(Invoices!Q:R,A1774,Invoices!R:R)/COUNTIF(Invoices!Q:R,A1774),0),IF(COUNTIF(Invoices!S:T,A1774)&lt;&gt;0,IF(COUNTIF(Invoices!S:T,A1774)&lt;&gt;0,SUMIF(Invoices!S:T,A1774,Invoices!T:T)/COUNTIF(Invoices!S:T,A1774),0),IF(COUNTIF(Invoices!U:V,A1774)&lt;&gt;0,IF(COUNTIF(Invoices!U:V,A1774)&lt;&gt;0,SUMIF(Invoices!U:V,A1774,Invoices!V:V)/COUNTIF(Invoices!U:V,A1774),0),IF(COUNTIF(Invoices!W:X,A1774)&lt;&gt;0,IF(COUNTIF(Invoices!W:X,A1774)&lt;&gt;0,SUMIF(Invoices!W:X,A1774,Invoices!X:X)/COUNTIF(Invoices!W:X,A1774),0),IF(COUNTIF(Invoices!Y:Z,A1774)&lt;&gt;0,IF(COUNTIF(Invoices!Y:Z,A1774)&lt;&gt;0,SUMIF(Invoices!Y:Z,A1774,Invoices!Z:Z)/COUNTIF(Invoices!Y:Z,A1774),0),IF(COUNTIF(Invoices!AA:AB,A1774)&lt;&gt;0,IF(COUNTIF(Invoices!AA:AB,A1774)&lt;&gt;0,SUMIF(Invoices!AA:AB,A1774,Invoices!AB:AB)/COUNTIF(Invoices!AA:AB,A1774),0),IF(COUNTIF(Invoices!AC:AD,A1774)&lt;&gt;0,IF(COUNTIF(Invoices!AC:AD,A1774)&lt;&gt;0,SUMIF(Invoices!AC:AD,A1774,Invoices!AD:AD)/COUNTIF(Invoices!AC:AD,A1774),0),IF(COUNTIF(Invoices!AE:AF,A1774)&lt;&gt;0,IF(COUNTIF(Invoices!AE:AF,A1774)&lt;&gt;0,SUMIF(Invoices!AE:AF,A1774,Invoices!AF:AF)/COUNTIF(Invoices!AE:AF,A1774),0),IF(COUNTIF(Invoices!AG:AH,A1774)&lt;&gt;0,IF(COUNTIF(Invoices!AG:AH,A1774)&lt;&gt;0,SUMIF(Invoices!AG:AH,A1774,Invoices!AH:AH)/COUNTIF(Invoices!AG:AH,A1774),0),IF(COUNTIF(Invoices!AI:AJ,A1774)&lt;&gt;0,IF(COUNTIF(Invoices!AI:AJ,A1774)&lt;&gt;0,SUMIF(Invoices!AI:AJ,A1774,Invoices!AJ:AJ)/COUNTIF(Invoices!AI:AJ,A1774),0),IF(COUNTIF(Invoices!AK:AL,A1774)&lt;&gt;0,IF(COUNTIF(Invoices!AK:AL,A1774)&lt;&gt;0,SUMIF(Invoices!AK:AL,A1774,Invoices!AL:AL)/COUNTIF(Invoices!AK:AL,A1774),0),IF(COUNTIF(Invoices!AM:AN,A1774)&lt;&gt;0,IF(COUNTIF(Invoices!AM:AN,A1774)&lt;&gt;0,SUMIF(Invoices!AM:AN,A1774,Invoices!AN:AN)/COUNTIF(Invoices!AM:AN,A1774),0),"Not Available")))))))))))))))</f>
        <v>0.99</v>
      </c>
    </row>
    <row r="1775" spans="1:5" ht="13" x14ac:dyDescent="0.15">
      <c r="A1775" s="6" t="s">
        <v>3118</v>
      </c>
      <c r="C1775" s="6" t="s">
        <v>1059</v>
      </c>
      <c r="D1775" s="6" t="s">
        <v>1059</v>
      </c>
      <c r="E1775" t="str">
        <f>IF(COUNTIF(Invoices!K:L,A1775)&lt;&gt;0,IF(COUNTIF(Invoices!K:L,A1775)&lt;&gt;0,SUMIF(Invoices!K:L,A1775,Invoices!L:L)/COUNTIF(Invoices!K:L,A1775),0),IF(COUNTIF(Invoices!M:N,A1775)&lt;&gt;0,IF(COUNTIF(Invoices!M:N,A1775)&lt;&gt;0,SUMIF(Invoices!M:N,A1775,Invoices!N:N)/COUNTIF(Invoices!M:N,A1775),0),IF(COUNTIF(Invoices!O:P,A1775)&lt;&gt;0,IF(COUNTIF(Invoices!O:P,A1775)&lt;&gt;0,SUMIF(Invoices!O:P,A1775,Invoices!P:P)/COUNTIF(Invoices!O:P,A1775),0),IF(COUNTIF(Invoices!Q:R,A1775)&lt;&gt;0,IF(COUNTIF(Invoices!Q:R,A1775)&lt;&gt;0,SUMIF(Invoices!Q:R,A1775,Invoices!R:R)/COUNTIF(Invoices!Q:R,A1775),0),IF(COUNTIF(Invoices!S:T,A1775)&lt;&gt;0,IF(COUNTIF(Invoices!S:T,A1775)&lt;&gt;0,SUMIF(Invoices!S:T,A1775,Invoices!T:T)/COUNTIF(Invoices!S:T,A1775),0),IF(COUNTIF(Invoices!U:V,A1775)&lt;&gt;0,IF(COUNTIF(Invoices!U:V,A1775)&lt;&gt;0,SUMIF(Invoices!U:V,A1775,Invoices!V:V)/COUNTIF(Invoices!U:V,A1775),0),IF(COUNTIF(Invoices!W:X,A1775)&lt;&gt;0,IF(COUNTIF(Invoices!W:X,A1775)&lt;&gt;0,SUMIF(Invoices!W:X,A1775,Invoices!X:X)/COUNTIF(Invoices!W:X,A1775),0),IF(COUNTIF(Invoices!Y:Z,A1775)&lt;&gt;0,IF(COUNTIF(Invoices!Y:Z,A1775)&lt;&gt;0,SUMIF(Invoices!Y:Z,A1775,Invoices!Z:Z)/COUNTIF(Invoices!Y:Z,A1775),0),IF(COUNTIF(Invoices!AA:AB,A1775)&lt;&gt;0,IF(COUNTIF(Invoices!AA:AB,A1775)&lt;&gt;0,SUMIF(Invoices!AA:AB,A1775,Invoices!AB:AB)/COUNTIF(Invoices!AA:AB,A1775),0),IF(COUNTIF(Invoices!AC:AD,A1775)&lt;&gt;0,IF(COUNTIF(Invoices!AC:AD,A1775)&lt;&gt;0,SUMIF(Invoices!AC:AD,A1775,Invoices!AD:AD)/COUNTIF(Invoices!AC:AD,A1775),0),IF(COUNTIF(Invoices!AE:AF,A1775)&lt;&gt;0,IF(COUNTIF(Invoices!AE:AF,A1775)&lt;&gt;0,SUMIF(Invoices!AE:AF,A1775,Invoices!AF:AF)/COUNTIF(Invoices!AE:AF,A1775),0),IF(COUNTIF(Invoices!AG:AH,A1775)&lt;&gt;0,IF(COUNTIF(Invoices!AG:AH,A1775)&lt;&gt;0,SUMIF(Invoices!AG:AH,A1775,Invoices!AH:AH)/COUNTIF(Invoices!AG:AH,A1775),0),IF(COUNTIF(Invoices!AI:AJ,A1775)&lt;&gt;0,IF(COUNTIF(Invoices!AI:AJ,A1775)&lt;&gt;0,SUMIF(Invoices!AI:AJ,A1775,Invoices!AJ:AJ)/COUNTIF(Invoices!AI:AJ,A1775),0),IF(COUNTIF(Invoices!AK:AL,A1775)&lt;&gt;0,IF(COUNTIF(Invoices!AK:AL,A1775)&lt;&gt;0,SUMIF(Invoices!AK:AL,A1775,Invoices!AL:AL)/COUNTIF(Invoices!AK:AL,A1775),0),IF(COUNTIF(Invoices!AM:AN,A1775)&lt;&gt;0,IF(COUNTIF(Invoices!AM:AN,A1775)&lt;&gt;0,SUMIF(Invoices!AM:AN,A1775,Invoices!AN:AN)/COUNTIF(Invoices!AM:AN,A1775),0),"Not Available")))))))))))))))</f>
        <v>Not Available</v>
      </c>
    </row>
    <row r="1776" spans="1:5" ht="13" x14ac:dyDescent="0.15">
      <c r="A1776" s="6" t="s">
        <v>3119</v>
      </c>
      <c r="C1776" s="6" t="s">
        <v>517</v>
      </c>
      <c r="D1776" s="6" t="s">
        <v>518</v>
      </c>
      <c r="E1776" t="str">
        <f>IF(COUNTIF(Invoices!K:L,A1776)&lt;&gt;0,IF(COUNTIF(Invoices!K:L,A1776)&lt;&gt;0,SUMIF(Invoices!K:L,A1776,Invoices!L:L)/COUNTIF(Invoices!K:L,A1776),0),IF(COUNTIF(Invoices!M:N,A1776)&lt;&gt;0,IF(COUNTIF(Invoices!M:N,A1776)&lt;&gt;0,SUMIF(Invoices!M:N,A1776,Invoices!N:N)/COUNTIF(Invoices!M:N,A1776),0),IF(COUNTIF(Invoices!O:P,A1776)&lt;&gt;0,IF(COUNTIF(Invoices!O:P,A1776)&lt;&gt;0,SUMIF(Invoices!O:P,A1776,Invoices!P:P)/COUNTIF(Invoices!O:P,A1776),0),IF(COUNTIF(Invoices!Q:R,A1776)&lt;&gt;0,IF(COUNTIF(Invoices!Q:R,A1776)&lt;&gt;0,SUMIF(Invoices!Q:R,A1776,Invoices!R:R)/COUNTIF(Invoices!Q:R,A1776),0),IF(COUNTIF(Invoices!S:T,A1776)&lt;&gt;0,IF(COUNTIF(Invoices!S:T,A1776)&lt;&gt;0,SUMIF(Invoices!S:T,A1776,Invoices!T:T)/COUNTIF(Invoices!S:T,A1776),0),IF(COUNTIF(Invoices!U:V,A1776)&lt;&gt;0,IF(COUNTIF(Invoices!U:V,A1776)&lt;&gt;0,SUMIF(Invoices!U:V,A1776,Invoices!V:V)/COUNTIF(Invoices!U:V,A1776),0),IF(COUNTIF(Invoices!W:X,A1776)&lt;&gt;0,IF(COUNTIF(Invoices!W:X,A1776)&lt;&gt;0,SUMIF(Invoices!W:X,A1776,Invoices!X:X)/COUNTIF(Invoices!W:X,A1776),0),IF(COUNTIF(Invoices!Y:Z,A1776)&lt;&gt;0,IF(COUNTIF(Invoices!Y:Z,A1776)&lt;&gt;0,SUMIF(Invoices!Y:Z,A1776,Invoices!Z:Z)/COUNTIF(Invoices!Y:Z,A1776),0),IF(COUNTIF(Invoices!AA:AB,A1776)&lt;&gt;0,IF(COUNTIF(Invoices!AA:AB,A1776)&lt;&gt;0,SUMIF(Invoices!AA:AB,A1776,Invoices!AB:AB)/COUNTIF(Invoices!AA:AB,A1776),0),IF(COUNTIF(Invoices!AC:AD,A1776)&lt;&gt;0,IF(COUNTIF(Invoices!AC:AD,A1776)&lt;&gt;0,SUMIF(Invoices!AC:AD,A1776,Invoices!AD:AD)/COUNTIF(Invoices!AC:AD,A1776),0),IF(COUNTIF(Invoices!AE:AF,A1776)&lt;&gt;0,IF(COUNTIF(Invoices!AE:AF,A1776)&lt;&gt;0,SUMIF(Invoices!AE:AF,A1776,Invoices!AF:AF)/COUNTIF(Invoices!AE:AF,A1776),0),IF(COUNTIF(Invoices!AG:AH,A1776)&lt;&gt;0,IF(COUNTIF(Invoices!AG:AH,A1776)&lt;&gt;0,SUMIF(Invoices!AG:AH,A1776,Invoices!AH:AH)/COUNTIF(Invoices!AG:AH,A1776),0),IF(COUNTIF(Invoices!AI:AJ,A1776)&lt;&gt;0,IF(COUNTIF(Invoices!AI:AJ,A1776)&lt;&gt;0,SUMIF(Invoices!AI:AJ,A1776,Invoices!AJ:AJ)/COUNTIF(Invoices!AI:AJ,A1776),0),IF(COUNTIF(Invoices!AK:AL,A1776)&lt;&gt;0,IF(COUNTIF(Invoices!AK:AL,A1776)&lt;&gt;0,SUMIF(Invoices!AK:AL,A1776,Invoices!AL:AL)/COUNTIF(Invoices!AK:AL,A1776),0),IF(COUNTIF(Invoices!AM:AN,A1776)&lt;&gt;0,IF(COUNTIF(Invoices!AM:AN,A1776)&lt;&gt;0,SUMIF(Invoices!AM:AN,A1776,Invoices!AN:AN)/COUNTIF(Invoices!AM:AN,A1776),0),"Not Available")))))))))))))))</f>
        <v>Not Available</v>
      </c>
    </row>
    <row r="1777" spans="1:5" ht="13" x14ac:dyDescent="0.15">
      <c r="A1777" s="6" t="s">
        <v>3120</v>
      </c>
      <c r="B1777" s="6" t="s">
        <v>966</v>
      </c>
      <c r="C1777" s="6" t="s">
        <v>967</v>
      </c>
      <c r="D1777" s="6" t="s">
        <v>968</v>
      </c>
      <c r="E1777">
        <f ca="1">IF(COUNTIF(Invoices!K:L,A1777)&lt;&gt;0,IF(COUNTIF(Invoices!K:L,A1777)&lt;&gt;0,SUMIF(Invoices!K:L,A1777,Invoices!L:L)/COUNTIF(Invoices!K:L,A1777),0),IF(COUNTIF(Invoices!M:N,A1777)&lt;&gt;0,IF(COUNTIF(Invoices!M:N,A1777)&lt;&gt;0,SUMIF(Invoices!M:N,A1777,Invoices!N:N)/COUNTIF(Invoices!M:N,A1777),0),IF(COUNTIF(Invoices!O:P,A1777)&lt;&gt;0,IF(COUNTIF(Invoices!O:P,A1777)&lt;&gt;0,SUMIF(Invoices!O:P,A1777,Invoices!P:P)/COUNTIF(Invoices!O:P,A1777),0),IF(COUNTIF(Invoices!Q:R,A1777)&lt;&gt;0,IF(COUNTIF(Invoices!Q:R,A1777)&lt;&gt;0,SUMIF(Invoices!Q:R,A1777,Invoices!R:R)/COUNTIF(Invoices!Q:R,A1777),0),IF(COUNTIF(Invoices!S:T,A1777)&lt;&gt;0,IF(COUNTIF(Invoices!S:T,A1777)&lt;&gt;0,SUMIF(Invoices!S:T,A1777,Invoices!T:T)/COUNTIF(Invoices!S:T,A1777),0),IF(COUNTIF(Invoices!U:V,A1777)&lt;&gt;0,IF(COUNTIF(Invoices!U:V,A1777)&lt;&gt;0,SUMIF(Invoices!U:V,A1777,Invoices!V:V)/COUNTIF(Invoices!U:V,A1777),0),IF(COUNTIF(Invoices!W:X,A1777)&lt;&gt;0,IF(COUNTIF(Invoices!W:X,A1777)&lt;&gt;0,SUMIF(Invoices!W:X,A1777,Invoices!X:X)/COUNTIF(Invoices!W:X,A1777),0),IF(COUNTIF(Invoices!Y:Z,A1777)&lt;&gt;0,IF(COUNTIF(Invoices!Y:Z,A1777)&lt;&gt;0,SUMIF(Invoices!Y:Z,A1777,Invoices!Z:Z)/COUNTIF(Invoices!Y:Z,A1777),0),IF(COUNTIF(Invoices!AA:AB,A1777)&lt;&gt;0,IF(COUNTIF(Invoices!AA:AB,A1777)&lt;&gt;0,SUMIF(Invoices!AA:AB,A1777,Invoices!AB:AB)/COUNTIF(Invoices!AA:AB,A1777),0),IF(COUNTIF(Invoices!AC:AD,A1777)&lt;&gt;0,IF(COUNTIF(Invoices!AC:AD,A1777)&lt;&gt;0,SUMIF(Invoices!AC:AD,A1777,Invoices!AD:AD)/COUNTIF(Invoices!AC:AD,A1777),0),IF(COUNTIF(Invoices!AE:AF,A1777)&lt;&gt;0,IF(COUNTIF(Invoices!AE:AF,A1777)&lt;&gt;0,SUMIF(Invoices!AE:AF,A1777,Invoices!AF:AF)/COUNTIF(Invoices!AE:AF,A1777),0),IF(COUNTIF(Invoices!AG:AH,A1777)&lt;&gt;0,IF(COUNTIF(Invoices!AG:AH,A1777)&lt;&gt;0,SUMIF(Invoices!AG:AH,A1777,Invoices!AH:AH)/COUNTIF(Invoices!AG:AH,A1777),0),IF(COUNTIF(Invoices!AI:AJ,A1777)&lt;&gt;0,IF(COUNTIF(Invoices!AI:AJ,A1777)&lt;&gt;0,SUMIF(Invoices!AI:AJ,A1777,Invoices!AJ:AJ)/COUNTIF(Invoices!AI:AJ,A1777),0),IF(COUNTIF(Invoices!AK:AL,A1777)&lt;&gt;0,IF(COUNTIF(Invoices!AK:AL,A1777)&lt;&gt;0,SUMIF(Invoices!AK:AL,A1777,Invoices!AL:AL)/COUNTIF(Invoices!AK:AL,A1777),0),IF(COUNTIF(Invoices!AM:AN,A1777)&lt;&gt;0,IF(COUNTIF(Invoices!AM:AN,A1777)&lt;&gt;0,SUMIF(Invoices!AM:AN,A1777,Invoices!AN:AN)/COUNTIF(Invoices!AM:AN,A1777),0),"Not Available")))))))))))))))</f>
        <v>0.99</v>
      </c>
    </row>
    <row r="1778" spans="1:5" ht="13" x14ac:dyDescent="0.15">
      <c r="A1778" s="6" t="s">
        <v>3121</v>
      </c>
      <c r="B1778" s="6" t="s">
        <v>663</v>
      </c>
      <c r="C1778" s="6" t="s">
        <v>664</v>
      </c>
      <c r="D1778" s="6" t="s">
        <v>663</v>
      </c>
      <c r="E1778">
        <f ca="1">IF(COUNTIF(Invoices!K:L,A1778)&lt;&gt;0,IF(COUNTIF(Invoices!K:L,A1778)&lt;&gt;0,SUMIF(Invoices!K:L,A1778,Invoices!L:L)/COUNTIF(Invoices!K:L,A1778),0),IF(COUNTIF(Invoices!M:N,A1778)&lt;&gt;0,IF(COUNTIF(Invoices!M:N,A1778)&lt;&gt;0,SUMIF(Invoices!M:N,A1778,Invoices!N:N)/COUNTIF(Invoices!M:N,A1778),0),IF(COUNTIF(Invoices!O:P,A1778)&lt;&gt;0,IF(COUNTIF(Invoices!O:P,A1778)&lt;&gt;0,SUMIF(Invoices!O:P,A1778,Invoices!P:P)/COUNTIF(Invoices!O:P,A1778),0),IF(COUNTIF(Invoices!Q:R,A1778)&lt;&gt;0,IF(COUNTIF(Invoices!Q:R,A1778)&lt;&gt;0,SUMIF(Invoices!Q:R,A1778,Invoices!R:R)/COUNTIF(Invoices!Q:R,A1778),0),IF(COUNTIF(Invoices!S:T,A1778)&lt;&gt;0,IF(COUNTIF(Invoices!S:T,A1778)&lt;&gt;0,SUMIF(Invoices!S:T,A1778,Invoices!T:T)/COUNTIF(Invoices!S:T,A1778),0),IF(COUNTIF(Invoices!U:V,A1778)&lt;&gt;0,IF(COUNTIF(Invoices!U:V,A1778)&lt;&gt;0,SUMIF(Invoices!U:V,A1778,Invoices!V:V)/COUNTIF(Invoices!U:V,A1778),0),IF(COUNTIF(Invoices!W:X,A1778)&lt;&gt;0,IF(COUNTIF(Invoices!W:X,A1778)&lt;&gt;0,SUMIF(Invoices!W:X,A1778,Invoices!X:X)/COUNTIF(Invoices!W:X,A1778),0),IF(COUNTIF(Invoices!Y:Z,A1778)&lt;&gt;0,IF(COUNTIF(Invoices!Y:Z,A1778)&lt;&gt;0,SUMIF(Invoices!Y:Z,A1778,Invoices!Z:Z)/COUNTIF(Invoices!Y:Z,A1778),0),IF(COUNTIF(Invoices!AA:AB,A1778)&lt;&gt;0,IF(COUNTIF(Invoices!AA:AB,A1778)&lt;&gt;0,SUMIF(Invoices!AA:AB,A1778,Invoices!AB:AB)/COUNTIF(Invoices!AA:AB,A1778),0),IF(COUNTIF(Invoices!AC:AD,A1778)&lt;&gt;0,IF(COUNTIF(Invoices!AC:AD,A1778)&lt;&gt;0,SUMIF(Invoices!AC:AD,A1778,Invoices!AD:AD)/COUNTIF(Invoices!AC:AD,A1778),0),IF(COUNTIF(Invoices!AE:AF,A1778)&lt;&gt;0,IF(COUNTIF(Invoices!AE:AF,A1778)&lt;&gt;0,SUMIF(Invoices!AE:AF,A1778,Invoices!AF:AF)/COUNTIF(Invoices!AE:AF,A1778),0),IF(COUNTIF(Invoices!AG:AH,A1778)&lt;&gt;0,IF(COUNTIF(Invoices!AG:AH,A1778)&lt;&gt;0,SUMIF(Invoices!AG:AH,A1778,Invoices!AH:AH)/COUNTIF(Invoices!AG:AH,A1778),0),IF(COUNTIF(Invoices!AI:AJ,A1778)&lt;&gt;0,IF(COUNTIF(Invoices!AI:AJ,A1778)&lt;&gt;0,SUMIF(Invoices!AI:AJ,A1778,Invoices!AJ:AJ)/COUNTIF(Invoices!AI:AJ,A1778),0),IF(COUNTIF(Invoices!AK:AL,A1778)&lt;&gt;0,IF(COUNTIF(Invoices!AK:AL,A1778)&lt;&gt;0,SUMIF(Invoices!AK:AL,A1778,Invoices!AL:AL)/COUNTIF(Invoices!AK:AL,A1778),0),IF(COUNTIF(Invoices!AM:AN,A1778)&lt;&gt;0,IF(COUNTIF(Invoices!AM:AN,A1778)&lt;&gt;0,SUMIF(Invoices!AM:AN,A1778,Invoices!AN:AN)/COUNTIF(Invoices!AM:AN,A1778),0),"Not Available")))))))))))))))</f>
        <v>0.99</v>
      </c>
    </row>
    <row r="1779" spans="1:5" ht="13" x14ac:dyDescent="0.15">
      <c r="A1779" s="6" t="s">
        <v>3122</v>
      </c>
      <c r="B1779" s="6" t="s">
        <v>2527</v>
      </c>
      <c r="C1779" s="6" t="s">
        <v>2528</v>
      </c>
      <c r="D1779" s="6" t="s">
        <v>681</v>
      </c>
      <c r="E1779">
        <f ca="1">IF(COUNTIF(Invoices!K:L,A1779)&lt;&gt;0,IF(COUNTIF(Invoices!K:L,A1779)&lt;&gt;0,SUMIF(Invoices!K:L,A1779,Invoices!L:L)/COUNTIF(Invoices!K:L,A1779),0),IF(COUNTIF(Invoices!M:N,A1779)&lt;&gt;0,IF(COUNTIF(Invoices!M:N,A1779)&lt;&gt;0,SUMIF(Invoices!M:N,A1779,Invoices!N:N)/COUNTIF(Invoices!M:N,A1779),0),IF(COUNTIF(Invoices!O:P,A1779)&lt;&gt;0,IF(COUNTIF(Invoices!O:P,A1779)&lt;&gt;0,SUMIF(Invoices!O:P,A1779,Invoices!P:P)/COUNTIF(Invoices!O:P,A1779),0),IF(COUNTIF(Invoices!Q:R,A1779)&lt;&gt;0,IF(COUNTIF(Invoices!Q:R,A1779)&lt;&gt;0,SUMIF(Invoices!Q:R,A1779,Invoices!R:R)/COUNTIF(Invoices!Q:R,A1779),0),IF(COUNTIF(Invoices!S:T,A1779)&lt;&gt;0,IF(COUNTIF(Invoices!S:T,A1779)&lt;&gt;0,SUMIF(Invoices!S:T,A1779,Invoices!T:T)/COUNTIF(Invoices!S:T,A1779),0),IF(COUNTIF(Invoices!U:V,A1779)&lt;&gt;0,IF(COUNTIF(Invoices!U:V,A1779)&lt;&gt;0,SUMIF(Invoices!U:V,A1779,Invoices!V:V)/COUNTIF(Invoices!U:V,A1779),0),IF(COUNTIF(Invoices!W:X,A1779)&lt;&gt;0,IF(COUNTIF(Invoices!W:X,A1779)&lt;&gt;0,SUMIF(Invoices!W:X,A1779,Invoices!X:X)/COUNTIF(Invoices!W:X,A1779),0),IF(COUNTIF(Invoices!Y:Z,A1779)&lt;&gt;0,IF(COUNTIF(Invoices!Y:Z,A1779)&lt;&gt;0,SUMIF(Invoices!Y:Z,A1779,Invoices!Z:Z)/COUNTIF(Invoices!Y:Z,A1779),0),IF(COUNTIF(Invoices!AA:AB,A1779)&lt;&gt;0,IF(COUNTIF(Invoices!AA:AB,A1779)&lt;&gt;0,SUMIF(Invoices!AA:AB,A1779,Invoices!AB:AB)/COUNTIF(Invoices!AA:AB,A1779),0),IF(COUNTIF(Invoices!AC:AD,A1779)&lt;&gt;0,IF(COUNTIF(Invoices!AC:AD,A1779)&lt;&gt;0,SUMIF(Invoices!AC:AD,A1779,Invoices!AD:AD)/COUNTIF(Invoices!AC:AD,A1779),0),IF(COUNTIF(Invoices!AE:AF,A1779)&lt;&gt;0,IF(COUNTIF(Invoices!AE:AF,A1779)&lt;&gt;0,SUMIF(Invoices!AE:AF,A1779,Invoices!AF:AF)/COUNTIF(Invoices!AE:AF,A1779),0),IF(COUNTIF(Invoices!AG:AH,A1779)&lt;&gt;0,IF(COUNTIF(Invoices!AG:AH,A1779)&lt;&gt;0,SUMIF(Invoices!AG:AH,A1779,Invoices!AH:AH)/COUNTIF(Invoices!AG:AH,A1779),0),IF(COUNTIF(Invoices!AI:AJ,A1779)&lt;&gt;0,IF(COUNTIF(Invoices!AI:AJ,A1779)&lt;&gt;0,SUMIF(Invoices!AI:AJ,A1779,Invoices!AJ:AJ)/COUNTIF(Invoices!AI:AJ,A1779),0),IF(COUNTIF(Invoices!AK:AL,A1779)&lt;&gt;0,IF(COUNTIF(Invoices!AK:AL,A1779)&lt;&gt;0,SUMIF(Invoices!AK:AL,A1779,Invoices!AL:AL)/COUNTIF(Invoices!AK:AL,A1779),0),IF(COUNTIF(Invoices!AM:AN,A1779)&lt;&gt;0,IF(COUNTIF(Invoices!AM:AN,A1779)&lt;&gt;0,SUMIF(Invoices!AM:AN,A1779,Invoices!AN:AN)/COUNTIF(Invoices!AM:AN,A1779),0),"Not Available")))))))))))))))</f>
        <v>0.99</v>
      </c>
    </row>
    <row r="1780" spans="1:5" ht="13" x14ac:dyDescent="0.15">
      <c r="A1780" s="6" t="s">
        <v>3123</v>
      </c>
      <c r="C1780" s="6" t="s">
        <v>1129</v>
      </c>
      <c r="D1780" s="6" t="s">
        <v>547</v>
      </c>
      <c r="E1780">
        <f ca="1">IF(COUNTIF(Invoices!K:L,A1780)&lt;&gt;0,IF(COUNTIF(Invoices!K:L,A1780)&lt;&gt;0,SUMIF(Invoices!K:L,A1780,Invoices!L:L)/COUNTIF(Invoices!K:L,A1780),0),IF(COUNTIF(Invoices!M:N,A1780)&lt;&gt;0,IF(COUNTIF(Invoices!M:N,A1780)&lt;&gt;0,SUMIF(Invoices!M:N,A1780,Invoices!N:N)/COUNTIF(Invoices!M:N,A1780),0),IF(COUNTIF(Invoices!O:P,A1780)&lt;&gt;0,IF(COUNTIF(Invoices!O:P,A1780)&lt;&gt;0,SUMIF(Invoices!O:P,A1780,Invoices!P:P)/COUNTIF(Invoices!O:P,A1780),0),IF(COUNTIF(Invoices!Q:R,A1780)&lt;&gt;0,IF(COUNTIF(Invoices!Q:R,A1780)&lt;&gt;0,SUMIF(Invoices!Q:R,A1780,Invoices!R:R)/COUNTIF(Invoices!Q:R,A1780),0),IF(COUNTIF(Invoices!S:T,A1780)&lt;&gt;0,IF(COUNTIF(Invoices!S:T,A1780)&lt;&gt;0,SUMIF(Invoices!S:T,A1780,Invoices!T:T)/COUNTIF(Invoices!S:T,A1780),0),IF(COUNTIF(Invoices!U:V,A1780)&lt;&gt;0,IF(COUNTIF(Invoices!U:V,A1780)&lt;&gt;0,SUMIF(Invoices!U:V,A1780,Invoices!V:V)/COUNTIF(Invoices!U:V,A1780),0),IF(COUNTIF(Invoices!W:X,A1780)&lt;&gt;0,IF(COUNTIF(Invoices!W:X,A1780)&lt;&gt;0,SUMIF(Invoices!W:X,A1780,Invoices!X:X)/COUNTIF(Invoices!W:X,A1780),0),IF(COUNTIF(Invoices!Y:Z,A1780)&lt;&gt;0,IF(COUNTIF(Invoices!Y:Z,A1780)&lt;&gt;0,SUMIF(Invoices!Y:Z,A1780,Invoices!Z:Z)/COUNTIF(Invoices!Y:Z,A1780),0),IF(COUNTIF(Invoices!AA:AB,A1780)&lt;&gt;0,IF(COUNTIF(Invoices!AA:AB,A1780)&lt;&gt;0,SUMIF(Invoices!AA:AB,A1780,Invoices!AB:AB)/COUNTIF(Invoices!AA:AB,A1780),0),IF(COUNTIF(Invoices!AC:AD,A1780)&lt;&gt;0,IF(COUNTIF(Invoices!AC:AD,A1780)&lt;&gt;0,SUMIF(Invoices!AC:AD,A1780,Invoices!AD:AD)/COUNTIF(Invoices!AC:AD,A1780),0),IF(COUNTIF(Invoices!AE:AF,A1780)&lt;&gt;0,IF(COUNTIF(Invoices!AE:AF,A1780)&lt;&gt;0,SUMIF(Invoices!AE:AF,A1780,Invoices!AF:AF)/COUNTIF(Invoices!AE:AF,A1780),0),IF(COUNTIF(Invoices!AG:AH,A1780)&lt;&gt;0,IF(COUNTIF(Invoices!AG:AH,A1780)&lt;&gt;0,SUMIF(Invoices!AG:AH,A1780,Invoices!AH:AH)/COUNTIF(Invoices!AG:AH,A1780),0),IF(COUNTIF(Invoices!AI:AJ,A1780)&lt;&gt;0,IF(COUNTIF(Invoices!AI:AJ,A1780)&lt;&gt;0,SUMIF(Invoices!AI:AJ,A1780,Invoices!AJ:AJ)/COUNTIF(Invoices!AI:AJ,A1780),0),IF(COUNTIF(Invoices!AK:AL,A1780)&lt;&gt;0,IF(COUNTIF(Invoices!AK:AL,A1780)&lt;&gt;0,SUMIF(Invoices!AK:AL,A1780,Invoices!AL:AL)/COUNTIF(Invoices!AK:AL,A1780),0),IF(COUNTIF(Invoices!AM:AN,A1780)&lt;&gt;0,IF(COUNTIF(Invoices!AM:AN,A1780)&lt;&gt;0,SUMIF(Invoices!AM:AN,A1780,Invoices!AN:AN)/COUNTIF(Invoices!AM:AN,A1780),0),"Not Available")))))))))))))))</f>
        <v>0.99</v>
      </c>
    </row>
    <row r="1781" spans="1:5" ht="13" x14ac:dyDescent="0.15">
      <c r="A1781" s="6" t="s">
        <v>3124</v>
      </c>
      <c r="C1781" s="6" t="s">
        <v>931</v>
      </c>
      <c r="D1781" s="6" t="s">
        <v>932</v>
      </c>
      <c r="E1781">
        <f ca="1">IF(COUNTIF(Invoices!K:L,A1781)&lt;&gt;0,IF(COUNTIF(Invoices!K:L,A1781)&lt;&gt;0,SUMIF(Invoices!K:L,A1781,Invoices!L:L)/COUNTIF(Invoices!K:L,A1781),0),IF(COUNTIF(Invoices!M:N,A1781)&lt;&gt;0,IF(COUNTIF(Invoices!M:N,A1781)&lt;&gt;0,SUMIF(Invoices!M:N,A1781,Invoices!N:N)/COUNTIF(Invoices!M:N,A1781),0),IF(COUNTIF(Invoices!O:P,A1781)&lt;&gt;0,IF(COUNTIF(Invoices!O:P,A1781)&lt;&gt;0,SUMIF(Invoices!O:P,A1781,Invoices!P:P)/COUNTIF(Invoices!O:P,A1781),0),IF(COUNTIF(Invoices!Q:R,A1781)&lt;&gt;0,IF(COUNTIF(Invoices!Q:R,A1781)&lt;&gt;0,SUMIF(Invoices!Q:R,A1781,Invoices!R:R)/COUNTIF(Invoices!Q:R,A1781),0),IF(COUNTIF(Invoices!S:T,A1781)&lt;&gt;0,IF(COUNTIF(Invoices!S:T,A1781)&lt;&gt;0,SUMIF(Invoices!S:T,A1781,Invoices!T:T)/COUNTIF(Invoices!S:T,A1781),0),IF(COUNTIF(Invoices!U:V,A1781)&lt;&gt;0,IF(COUNTIF(Invoices!U:V,A1781)&lt;&gt;0,SUMIF(Invoices!U:V,A1781,Invoices!V:V)/COUNTIF(Invoices!U:V,A1781),0),IF(COUNTIF(Invoices!W:X,A1781)&lt;&gt;0,IF(COUNTIF(Invoices!W:X,A1781)&lt;&gt;0,SUMIF(Invoices!W:X,A1781,Invoices!X:X)/COUNTIF(Invoices!W:X,A1781),0),IF(COUNTIF(Invoices!Y:Z,A1781)&lt;&gt;0,IF(COUNTIF(Invoices!Y:Z,A1781)&lt;&gt;0,SUMIF(Invoices!Y:Z,A1781,Invoices!Z:Z)/COUNTIF(Invoices!Y:Z,A1781),0),IF(COUNTIF(Invoices!AA:AB,A1781)&lt;&gt;0,IF(COUNTIF(Invoices!AA:AB,A1781)&lt;&gt;0,SUMIF(Invoices!AA:AB,A1781,Invoices!AB:AB)/COUNTIF(Invoices!AA:AB,A1781),0),IF(COUNTIF(Invoices!AC:AD,A1781)&lt;&gt;0,IF(COUNTIF(Invoices!AC:AD,A1781)&lt;&gt;0,SUMIF(Invoices!AC:AD,A1781,Invoices!AD:AD)/COUNTIF(Invoices!AC:AD,A1781),0),IF(COUNTIF(Invoices!AE:AF,A1781)&lt;&gt;0,IF(COUNTIF(Invoices!AE:AF,A1781)&lt;&gt;0,SUMIF(Invoices!AE:AF,A1781,Invoices!AF:AF)/COUNTIF(Invoices!AE:AF,A1781),0),IF(COUNTIF(Invoices!AG:AH,A1781)&lt;&gt;0,IF(COUNTIF(Invoices!AG:AH,A1781)&lt;&gt;0,SUMIF(Invoices!AG:AH,A1781,Invoices!AH:AH)/COUNTIF(Invoices!AG:AH,A1781),0),IF(COUNTIF(Invoices!AI:AJ,A1781)&lt;&gt;0,IF(COUNTIF(Invoices!AI:AJ,A1781)&lt;&gt;0,SUMIF(Invoices!AI:AJ,A1781,Invoices!AJ:AJ)/COUNTIF(Invoices!AI:AJ,A1781),0),IF(COUNTIF(Invoices!AK:AL,A1781)&lt;&gt;0,IF(COUNTIF(Invoices!AK:AL,A1781)&lt;&gt;0,SUMIF(Invoices!AK:AL,A1781,Invoices!AL:AL)/COUNTIF(Invoices!AK:AL,A1781),0),IF(COUNTIF(Invoices!AM:AN,A1781)&lt;&gt;0,IF(COUNTIF(Invoices!AM:AN,A1781)&lt;&gt;0,SUMIF(Invoices!AM:AN,A1781,Invoices!AN:AN)/COUNTIF(Invoices!AM:AN,A1781),0),"Not Available")))))))))))))))</f>
        <v>0.99</v>
      </c>
    </row>
    <row r="1782" spans="1:5" ht="13" x14ac:dyDescent="0.15">
      <c r="A1782" s="6" t="s">
        <v>3125</v>
      </c>
      <c r="B1782" s="6" t="s">
        <v>1249</v>
      </c>
      <c r="C1782" s="6" t="s">
        <v>1250</v>
      </c>
      <c r="D1782" s="6" t="s">
        <v>1251</v>
      </c>
      <c r="E1782">
        <f ca="1">IF(COUNTIF(Invoices!K:L,A1782)&lt;&gt;0,IF(COUNTIF(Invoices!K:L,A1782)&lt;&gt;0,SUMIF(Invoices!K:L,A1782,Invoices!L:L)/COUNTIF(Invoices!K:L,A1782),0),IF(COUNTIF(Invoices!M:N,A1782)&lt;&gt;0,IF(COUNTIF(Invoices!M:N,A1782)&lt;&gt;0,SUMIF(Invoices!M:N,A1782,Invoices!N:N)/COUNTIF(Invoices!M:N,A1782),0),IF(COUNTIF(Invoices!O:P,A1782)&lt;&gt;0,IF(COUNTIF(Invoices!O:P,A1782)&lt;&gt;0,SUMIF(Invoices!O:P,A1782,Invoices!P:P)/COUNTIF(Invoices!O:P,A1782),0),IF(COUNTIF(Invoices!Q:R,A1782)&lt;&gt;0,IF(COUNTIF(Invoices!Q:R,A1782)&lt;&gt;0,SUMIF(Invoices!Q:R,A1782,Invoices!R:R)/COUNTIF(Invoices!Q:R,A1782),0),IF(COUNTIF(Invoices!S:T,A1782)&lt;&gt;0,IF(COUNTIF(Invoices!S:T,A1782)&lt;&gt;0,SUMIF(Invoices!S:T,A1782,Invoices!T:T)/COUNTIF(Invoices!S:T,A1782),0),IF(COUNTIF(Invoices!U:V,A1782)&lt;&gt;0,IF(COUNTIF(Invoices!U:V,A1782)&lt;&gt;0,SUMIF(Invoices!U:V,A1782,Invoices!V:V)/COUNTIF(Invoices!U:V,A1782),0),IF(COUNTIF(Invoices!W:X,A1782)&lt;&gt;0,IF(COUNTIF(Invoices!W:X,A1782)&lt;&gt;0,SUMIF(Invoices!W:X,A1782,Invoices!X:X)/COUNTIF(Invoices!W:X,A1782),0),IF(COUNTIF(Invoices!Y:Z,A1782)&lt;&gt;0,IF(COUNTIF(Invoices!Y:Z,A1782)&lt;&gt;0,SUMIF(Invoices!Y:Z,A1782,Invoices!Z:Z)/COUNTIF(Invoices!Y:Z,A1782),0),IF(COUNTIF(Invoices!AA:AB,A1782)&lt;&gt;0,IF(COUNTIF(Invoices!AA:AB,A1782)&lt;&gt;0,SUMIF(Invoices!AA:AB,A1782,Invoices!AB:AB)/COUNTIF(Invoices!AA:AB,A1782),0),IF(COUNTIF(Invoices!AC:AD,A1782)&lt;&gt;0,IF(COUNTIF(Invoices!AC:AD,A1782)&lt;&gt;0,SUMIF(Invoices!AC:AD,A1782,Invoices!AD:AD)/COUNTIF(Invoices!AC:AD,A1782),0),IF(COUNTIF(Invoices!AE:AF,A1782)&lt;&gt;0,IF(COUNTIF(Invoices!AE:AF,A1782)&lt;&gt;0,SUMIF(Invoices!AE:AF,A1782,Invoices!AF:AF)/COUNTIF(Invoices!AE:AF,A1782),0),IF(COUNTIF(Invoices!AG:AH,A1782)&lt;&gt;0,IF(COUNTIF(Invoices!AG:AH,A1782)&lt;&gt;0,SUMIF(Invoices!AG:AH,A1782,Invoices!AH:AH)/COUNTIF(Invoices!AG:AH,A1782),0),IF(COUNTIF(Invoices!AI:AJ,A1782)&lt;&gt;0,IF(COUNTIF(Invoices!AI:AJ,A1782)&lt;&gt;0,SUMIF(Invoices!AI:AJ,A1782,Invoices!AJ:AJ)/COUNTIF(Invoices!AI:AJ,A1782),0),IF(COUNTIF(Invoices!AK:AL,A1782)&lt;&gt;0,IF(COUNTIF(Invoices!AK:AL,A1782)&lt;&gt;0,SUMIF(Invoices!AK:AL,A1782,Invoices!AL:AL)/COUNTIF(Invoices!AK:AL,A1782),0),IF(COUNTIF(Invoices!AM:AN,A1782)&lt;&gt;0,IF(COUNTIF(Invoices!AM:AN,A1782)&lt;&gt;0,SUMIF(Invoices!AM:AN,A1782,Invoices!AN:AN)/COUNTIF(Invoices!AM:AN,A1782),0),"Not Available")))))))))))))))</f>
        <v>0.99</v>
      </c>
    </row>
    <row r="1783" spans="1:5" ht="13" x14ac:dyDescent="0.15">
      <c r="A1783" s="6" t="s">
        <v>3126</v>
      </c>
      <c r="C1783" s="6" t="s">
        <v>877</v>
      </c>
      <c r="D1783" s="6" t="s">
        <v>878</v>
      </c>
      <c r="E1783">
        <f ca="1">IF(COUNTIF(Invoices!K:L,A1783)&lt;&gt;0,IF(COUNTIF(Invoices!K:L,A1783)&lt;&gt;0,SUMIF(Invoices!K:L,A1783,Invoices!L:L)/COUNTIF(Invoices!K:L,A1783),0),IF(COUNTIF(Invoices!M:N,A1783)&lt;&gt;0,IF(COUNTIF(Invoices!M:N,A1783)&lt;&gt;0,SUMIF(Invoices!M:N,A1783,Invoices!N:N)/COUNTIF(Invoices!M:N,A1783),0),IF(COUNTIF(Invoices!O:P,A1783)&lt;&gt;0,IF(COUNTIF(Invoices!O:P,A1783)&lt;&gt;0,SUMIF(Invoices!O:P,A1783,Invoices!P:P)/COUNTIF(Invoices!O:P,A1783),0),IF(COUNTIF(Invoices!Q:R,A1783)&lt;&gt;0,IF(COUNTIF(Invoices!Q:R,A1783)&lt;&gt;0,SUMIF(Invoices!Q:R,A1783,Invoices!R:R)/COUNTIF(Invoices!Q:R,A1783),0),IF(COUNTIF(Invoices!S:T,A1783)&lt;&gt;0,IF(COUNTIF(Invoices!S:T,A1783)&lt;&gt;0,SUMIF(Invoices!S:T,A1783,Invoices!T:T)/COUNTIF(Invoices!S:T,A1783),0),IF(COUNTIF(Invoices!U:V,A1783)&lt;&gt;0,IF(COUNTIF(Invoices!U:V,A1783)&lt;&gt;0,SUMIF(Invoices!U:V,A1783,Invoices!V:V)/COUNTIF(Invoices!U:V,A1783),0),IF(COUNTIF(Invoices!W:X,A1783)&lt;&gt;0,IF(COUNTIF(Invoices!W:X,A1783)&lt;&gt;0,SUMIF(Invoices!W:X,A1783,Invoices!X:X)/COUNTIF(Invoices!W:X,A1783),0),IF(COUNTIF(Invoices!Y:Z,A1783)&lt;&gt;0,IF(COUNTIF(Invoices!Y:Z,A1783)&lt;&gt;0,SUMIF(Invoices!Y:Z,A1783,Invoices!Z:Z)/COUNTIF(Invoices!Y:Z,A1783),0),IF(COUNTIF(Invoices!AA:AB,A1783)&lt;&gt;0,IF(COUNTIF(Invoices!AA:AB,A1783)&lt;&gt;0,SUMIF(Invoices!AA:AB,A1783,Invoices!AB:AB)/COUNTIF(Invoices!AA:AB,A1783),0),IF(COUNTIF(Invoices!AC:AD,A1783)&lt;&gt;0,IF(COUNTIF(Invoices!AC:AD,A1783)&lt;&gt;0,SUMIF(Invoices!AC:AD,A1783,Invoices!AD:AD)/COUNTIF(Invoices!AC:AD,A1783),0),IF(COUNTIF(Invoices!AE:AF,A1783)&lt;&gt;0,IF(COUNTIF(Invoices!AE:AF,A1783)&lt;&gt;0,SUMIF(Invoices!AE:AF,A1783,Invoices!AF:AF)/COUNTIF(Invoices!AE:AF,A1783),0),IF(COUNTIF(Invoices!AG:AH,A1783)&lt;&gt;0,IF(COUNTIF(Invoices!AG:AH,A1783)&lt;&gt;0,SUMIF(Invoices!AG:AH,A1783,Invoices!AH:AH)/COUNTIF(Invoices!AG:AH,A1783),0),IF(COUNTIF(Invoices!AI:AJ,A1783)&lt;&gt;0,IF(COUNTIF(Invoices!AI:AJ,A1783)&lt;&gt;0,SUMIF(Invoices!AI:AJ,A1783,Invoices!AJ:AJ)/COUNTIF(Invoices!AI:AJ,A1783),0),IF(COUNTIF(Invoices!AK:AL,A1783)&lt;&gt;0,IF(COUNTIF(Invoices!AK:AL,A1783)&lt;&gt;0,SUMIF(Invoices!AK:AL,A1783,Invoices!AL:AL)/COUNTIF(Invoices!AK:AL,A1783),0),IF(COUNTIF(Invoices!AM:AN,A1783)&lt;&gt;0,IF(COUNTIF(Invoices!AM:AN,A1783)&lt;&gt;0,SUMIF(Invoices!AM:AN,A1783,Invoices!AN:AN)/COUNTIF(Invoices!AM:AN,A1783),0),"Not Available")))))))))))))))</f>
        <v>0.99</v>
      </c>
    </row>
    <row r="1784" spans="1:5" ht="13" x14ac:dyDescent="0.15">
      <c r="A1784" s="6" t="s">
        <v>3127</v>
      </c>
      <c r="B1784" s="6" t="s">
        <v>1508</v>
      </c>
      <c r="C1784" s="6" t="s">
        <v>866</v>
      </c>
      <c r="D1784" s="6" t="s">
        <v>543</v>
      </c>
      <c r="E1784" t="str">
        <f>IF(COUNTIF(Invoices!K:L,A1784)&lt;&gt;0,IF(COUNTIF(Invoices!K:L,A1784)&lt;&gt;0,SUMIF(Invoices!K:L,A1784,Invoices!L:L)/COUNTIF(Invoices!K:L,A1784),0),IF(COUNTIF(Invoices!M:N,A1784)&lt;&gt;0,IF(COUNTIF(Invoices!M:N,A1784)&lt;&gt;0,SUMIF(Invoices!M:N,A1784,Invoices!N:N)/COUNTIF(Invoices!M:N,A1784),0),IF(COUNTIF(Invoices!O:P,A1784)&lt;&gt;0,IF(COUNTIF(Invoices!O:P,A1784)&lt;&gt;0,SUMIF(Invoices!O:P,A1784,Invoices!P:P)/COUNTIF(Invoices!O:P,A1784),0),IF(COUNTIF(Invoices!Q:R,A1784)&lt;&gt;0,IF(COUNTIF(Invoices!Q:R,A1784)&lt;&gt;0,SUMIF(Invoices!Q:R,A1784,Invoices!R:R)/COUNTIF(Invoices!Q:R,A1784),0),IF(COUNTIF(Invoices!S:T,A1784)&lt;&gt;0,IF(COUNTIF(Invoices!S:T,A1784)&lt;&gt;0,SUMIF(Invoices!S:T,A1784,Invoices!T:T)/COUNTIF(Invoices!S:T,A1784),0),IF(COUNTIF(Invoices!U:V,A1784)&lt;&gt;0,IF(COUNTIF(Invoices!U:V,A1784)&lt;&gt;0,SUMIF(Invoices!U:V,A1784,Invoices!V:V)/COUNTIF(Invoices!U:V,A1784),0),IF(COUNTIF(Invoices!W:X,A1784)&lt;&gt;0,IF(COUNTIF(Invoices!W:X,A1784)&lt;&gt;0,SUMIF(Invoices!W:X,A1784,Invoices!X:X)/COUNTIF(Invoices!W:X,A1784),0),IF(COUNTIF(Invoices!Y:Z,A1784)&lt;&gt;0,IF(COUNTIF(Invoices!Y:Z,A1784)&lt;&gt;0,SUMIF(Invoices!Y:Z,A1784,Invoices!Z:Z)/COUNTIF(Invoices!Y:Z,A1784),0),IF(COUNTIF(Invoices!AA:AB,A1784)&lt;&gt;0,IF(COUNTIF(Invoices!AA:AB,A1784)&lt;&gt;0,SUMIF(Invoices!AA:AB,A1784,Invoices!AB:AB)/COUNTIF(Invoices!AA:AB,A1784),0),IF(COUNTIF(Invoices!AC:AD,A1784)&lt;&gt;0,IF(COUNTIF(Invoices!AC:AD,A1784)&lt;&gt;0,SUMIF(Invoices!AC:AD,A1784,Invoices!AD:AD)/COUNTIF(Invoices!AC:AD,A1784),0),IF(COUNTIF(Invoices!AE:AF,A1784)&lt;&gt;0,IF(COUNTIF(Invoices!AE:AF,A1784)&lt;&gt;0,SUMIF(Invoices!AE:AF,A1784,Invoices!AF:AF)/COUNTIF(Invoices!AE:AF,A1784),0),IF(COUNTIF(Invoices!AG:AH,A1784)&lt;&gt;0,IF(COUNTIF(Invoices!AG:AH,A1784)&lt;&gt;0,SUMIF(Invoices!AG:AH,A1784,Invoices!AH:AH)/COUNTIF(Invoices!AG:AH,A1784),0),IF(COUNTIF(Invoices!AI:AJ,A1784)&lt;&gt;0,IF(COUNTIF(Invoices!AI:AJ,A1784)&lt;&gt;0,SUMIF(Invoices!AI:AJ,A1784,Invoices!AJ:AJ)/COUNTIF(Invoices!AI:AJ,A1784),0),IF(COUNTIF(Invoices!AK:AL,A1784)&lt;&gt;0,IF(COUNTIF(Invoices!AK:AL,A1784)&lt;&gt;0,SUMIF(Invoices!AK:AL,A1784,Invoices!AL:AL)/COUNTIF(Invoices!AK:AL,A1784),0),IF(COUNTIF(Invoices!AM:AN,A1784)&lt;&gt;0,IF(COUNTIF(Invoices!AM:AN,A1784)&lt;&gt;0,SUMIF(Invoices!AM:AN,A1784,Invoices!AN:AN)/COUNTIF(Invoices!AM:AN,A1784),0),"Not Available")))))))))))))))</f>
        <v>Not Available</v>
      </c>
    </row>
    <row r="1785" spans="1:5" ht="13" x14ac:dyDescent="0.15">
      <c r="A1785" s="6" t="s">
        <v>3128</v>
      </c>
      <c r="B1785" s="6" t="s">
        <v>606</v>
      </c>
      <c r="C1785" s="6" t="s">
        <v>1118</v>
      </c>
      <c r="D1785" s="6" t="s">
        <v>608</v>
      </c>
      <c r="E1785">
        <f ca="1">IF(COUNTIF(Invoices!K:L,A1785)&lt;&gt;0,IF(COUNTIF(Invoices!K:L,A1785)&lt;&gt;0,SUMIF(Invoices!K:L,A1785,Invoices!L:L)/COUNTIF(Invoices!K:L,A1785),0),IF(COUNTIF(Invoices!M:N,A1785)&lt;&gt;0,IF(COUNTIF(Invoices!M:N,A1785)&lt;&gt;0,SUMIF(Invoices!M:N,A1785,Invoices!N:N)/COUNTIF(Invoices!M:N,A1785),0),IF(COUNTIF(Invoices!O:P,A1785)&lt;&gt;0,IF(COUNTIF(Invoices!O:P,A1785)&lt;&gt;0,SUMIF(Invoices!O:P,A1785,Invoices!P:P)/COUNTIF(Invoices!O:P,A1785),0),IF(COUNTIF(Invoices!Q:R,A1785)&lt;&gt;0,IF(COUNTIF(Invoices!Q:R,A1785)&lt;&gt;0,SUMIF(Invoices!Q:R,A1785,Invoices!R:R)/COUNTIF(Invoices!Q:R,A1785),0),IF(COUNTIF(Invoices!S:T,A1785)&lt;&gt;0,IF(COUNTIF(Invoices!S:T,A1785)&lt;&gt;0,SUMIF(Invoices!S:T,A1785,Invoices!T:T)/COUNTIF(Invoices!S:T,A1785),0),IF(COUNTIF(Invoices!U:V,A1785)&lt;&gt;0,IF(COUNTIF(Invoices!U:V,A1785)&lt;&gt;0,SUMIF(Invoices!U:V,A1785,Invoices!V:V)/COUNTIF(Invoices!U:V,A1785),0),IF(COUNTIF(Invoices!W:X,A1785)&lt;&gt;0,IF(COUNTIF(Invoices!W:X,A1785)&lt;&gt;0,SUMIF(Invoices!W:X,A1785,Invoices!X:X)/COUNTIF(Invoices!W:X,A1785),0),IF(COUNTIF(Invoices!Y:Z,A1785)&lt;&gt;0,IF(COUNTIF(Invoices!Y:Z,A1785)&lt;&gt;0,SUMIF(Invoices!Y:Z,A1785,Invoices!Z:Z)/COUNTIF(Invoices!Y:Z,A1785),0),IF(COUNTIF(Invoices!AA:AB,A1785)&lt;&gt;0,IF(COUNTIF(Invoices!AA:AB,A1785)&lt;&gt;0,SUMIF(Invoices!AA:AB,A1785,Invoices!AB:AB)/COUNTIF(Invoices!AA:AB,A1785),0),IF(COUNTIF(Invoices!AC:AD,A1785)&lt;&gt;0,IF(COUNTIF(Invoices!AC:AD,A1785)&lt;&gt;0,SUMIF(Invoices!AC:AD,A1785,Invoices!AD:AD)/COUNTIF(Invoices!AC:AD,A1785),0),IF(COUNTIF(Invoices!AE:AF,A1785)&lt;&gt;0,IF(COUNTIF(Invoices!AE:AF,A1785)&lt;&gt;0,SUMIF(Invoices!AE:AF,A1785,Invoices!AF:AF)/COUNTIF(Invoices!AE:AF,A1785),0),IF(COUNTIF(Invoices!AG:AH,A1785)&lt;&gt;0,IF(COUNTIF(Invoices!AG:AH,A1785)&lt;&gt;0,SUMIF(Invoices!AG:AH,A1785,Invoices!AH:AH)/COUNTIF(Invoices!AG:AH,A1785),0),IF(COUNTIF(Invoices!AI:AJ,A1785)&lt;&gt;0,IF(COUNTIF(Invoices!AI:AJ,A1785)&lt;&gt;0,SUMIF(Invoices!AI:AJ,A1785,Invoices!AJ:AJ)/COUNTIF(Invoices!AI:AJ,A1785),0),IF(COUNTIF(Invoices!AK:AL,A1785)&lt;&gt;0,IF(COUNTIF(Invoices!AK:AL,A1785)&lt;&gt;0,SUMIF(Invoices!AK:AL,A1785,Invoices!AL:AL)/COUNTIF(Invoices!AK:AL,A1785),0),IF(COUNTIF(Invoices!AM:AN,A1785)&lt;&gt;0,IF(COUNTIF(Invoices!AM:AN,A1785)&lt;&gt;0,SUMIF(Invoices!AM:AN,A1785,Invoices!AN:AN)/COUNTIF(Invoices!AM:AN,A1785),0),"Not Available")))))))))))))))</f>
        <v>0.99</v>
      </c>
    </row>
    <row r="1786" spans="1:5" ht="13" x14ac:dyDescent="0.15">
      <c r="A1786" s="6" t="s">
        <v>3129</v>
      </c>
      <c r="B1786" s="6" t="s">
        <v>3130</v>
      </c>
      <c r="C1786" s="6" t="s">
        <v>717</v>
      </c>
      <c r="D1786" s="6" t="s">
        <v>716</v>
      </c>
      <c r="E1786">
        <f ca="1">IF(COUNTIF(Invoices!K:L,A1786)&lt;&gt;0,IF(COUNTIF(Invoices!K:L,A1786)&lt;&gt;0,SUMIF(Invoices!K:L,A1786,Invoices!L:L)/COUNTIF(Invoices!K:L,A1786),0),IF(COUNTIF(Invoices!M:N,A1786)&lt;&gt;0,IF(COUNTIF(Invoices!M:N,A1786)&lt;&gt;0,SUMIF(Invoices!M:N,A1786,Invoices!N:N)/COUNTIF(Invoices!M:N,A1786),0),IF(COUNTIF(Invoices!O:P,A1786)&lt;&gt;0,IF(COUNTIF(Invoices!O:P,A1786)&lt;&gt;0,SUMIF(Invoices!O:P,A1786,Invoices!P:P)/COUNTIF(Invoices!O:P,A1786),0),IF(COUNTIF(Invoices!Q:R,A1786)&lt;&gt;0,IF(COUNTIF(Invoices!Q:R,A1786)&lt;&gt;0,SUMIF(Invoices!Q:R,A1786,Invoices!R:R)/COUNTIF(Invoices!Q:R,A1786),0),IF(COUNTIF(Invoices!S:T,A1786)&lt;&gt;0,IF(COUNTIF(Invoices!S:T,A1786)&lt;&gt;0,SUMIF(Invoices!S:T,A1786,Invoices!T:T)/COUNTIF(Invoices!S:T,A1786),0),IF(COUNTIF(Invoices!U:V,A1786)&lt;&gt;0,IF(COUNTIF(Invoices!U:V,A1786)&lt;&gt;0,SUMIF(Invoices!U:V,A1786,Invoices!V:V)/COUNTIF(Invoices!U:V,A1786),0),IF(COUNTIF(Invoices!W:X,A1786)&lt;&gt;0,IF(COUNTIF(Invoices!W:X,A1786)&lt;&gt;0,SUMIF(Invoices!W:X,A1786,Invoices!X:X)/COUNTIF(Invoices!W:X,A1786),0),IF(COUNTIF(Invoices!Y:Z,A1786)&lt;&gt;0,IF(COUNTIF(Invoices!Y:Z,A1786)&lt;&gt;0,SUMIF(Invoices!Y:Z,A1786,Invoices!Z:Z)/COUNTIF(Invoices!Y:Z,A1786),0),IF(COUNTIF(Invoices!AA:AB,A1786)&lt;&gt;0,IF(COUNTIF(Invoices!AA:AB,A1786)&lt;&gt;0,SUMIF(Invoices!AA:AB,A1786,Invoices!AB:AB)/COUNTIF(Invoices!AA:AB,A1786),0),IF(COUNTIF(Invoices!AC:AD,A1786)&lt;&gt;0,IF(COUNTIF(Invoices!AC:AD,A1786)&lt;&gt;0,SUMIF(Invoices!AC:AD,A1786,Invoices!AD:AD)/COUNTIF(Invoices!AC:AD,A1786),0),IF(COUNTIF(Invoices!AE:AF,A1786)&lt;&gt;0,IF(COUNTIF(Invoices!AE:AF,A1786)&lt;&gt;0,SUMIF(Invoices!AE:AF,A1786,Invoices!AF:AF)/COUNTIF(Invoices!AE:AF,A1786),0),IF(COUNTIF(Invoices!AG:AH,A1786)&lt;&gt;0,IF(COUNTIF(Invoices!AG:AH,A1786)&lt;&gt;0,SUMIF(Invoices!AG:AH,A1786,Invoices!AH:AH)/COUNTIF(Invoices!AG:AH,A1786),0),IF(COUNTIF(Invoices!AI:AJ,A1786)&lt;&gt;0,IF(COUNTIF(Invoices!AI:AJ,A1786)&lt;&gt;0,SUMIF(Invoices!AI:AJ,A1786,Invoices!AJ:AJ)/COUNTIF(Invoices!AI:AJ,A1786),0),IF(COUNTIF(Invoices!AK:AL,A1786)&lt;&gt;0,IF(COUNTIF(Invoices!AK:AL,A1786)&lt;&gt;0,SUMIF(Invoices!AK:AL,A1786,Invoices!AL:AL)/COUNTIF(Invoices!AK:AL,A1786),0),IF(COUNTIF(Invoices!AM:AN,A1786)&lt;&gt;0,IF(COUNTIF(Invoices!AM:AN,A1786)&lt;&gt;0,SUMIF(Invoices!AM:AN,A1786,Invoices!AN:AN)/COUNTIF(Invoices!AM:AN,A1786),0),"Not Available")))))))))))))))</f>
        <v>0.99</v>
      </c>
    </row>
    <row r="1787" spans="1:5" ht="13" x14ac:dyDescent="0.15">
      <c r="A1787" s="6" t="s">
        <v>3131</v>
      </c>
      <c r="C1787" s="6" t="s">
        <v>1075</v>
      </c>
      <c r="D1787" s="6" t="s">
        <v>1076</v>
      </c>
      <c r="E1787">
        <f ca="1">IF(COUNTIF(Invoices!K:L,A1787)&lt;&gt;0,IF(COUNTIF(Invoices!K:L,A1787)&lt;&gt;0,SUMIF(Invoices!K:L,A1787,Invoices!L:L)/COUNTIF(Invoices!K:L,A1787),0),IF(COUNTIF(Invoices!M:N,A1787)&lt;&gt;0,IF(COUNTIF(Invoices!M:N,A1787)&lt;&gt;0,SUMIF(Invoices!M:N,A1787,Invoices!N:N)/COUNTIF(Invoices!M:N,A1787),0),IF(COUNTIF(Invoices!O:P,A1787)&lt;&gt;0,IF(COUNTIF(Invoices!O:P,A1787)&lt;&gt;0,SUMIF(Invoices!O:P,A1787,Invoices!P:P)/COUNTIF(Invoices!O:P,A1787),0),IF(COUNTIF(Invoices!Q:R,A1787)&lt;&gt;0,IF(COUNTIF(Invoices!Q:R,A1787)&lt;&gt;0,SUMIF(Invoices!Q:R,A1787,Invoices!R:R)/COUNTIF(Invoices!Q:R,A1787),0),IF(COUNTIF(Invoices!S:T,A1787)&lt;&gt;0,IF(COUNTIF(Invoices!S:T,A1787)&lt;&gt;0,SUMIF(Invoices!S:T,A1787,Invoices!T:T)/COUNTIF(Invoices!S:T,A1787),0),IF(COUNTIF(Invoices!U:V,A1787)&lt;&gt;0,IF(COUNTIF(Invoices!U:V,A1787)&lt;&gt;0,SUMIF(Invoices!U:V,A1787,Invoices!V:V)/COUNTIF(Invoices!U:V,A1787),0),IF(COUNTIF(Invoices!W:X,A1787)&lt;&gt;0,IF(COUNTIF(Invoices!W:X,A1787)&lt;&gt;0,SUMIF(Invoices!W:X,A1787,Invoices!X:X)/COUNTIF(Invoices!W:X,A1787),0),IF(COUNTIF(Invoices!Y:Z,A1787)&lt;&gt;0,IF(COUNTIF(Invoices!Y:Z,A1787)&lt;&gt;0,SUMIF(Invoices!Y:Z,A1787,Invoices!Z:Z)/COUNTIF(Invoices!Y:Z,A1787),0),IF(COUNTIF(Invoices!AA:AB,A1787)&lt;&gt;0,IF(COUNTIF(Invoices!AA:AB,A1787)&lt;&gt;0,SUMIF(Invoices!AA:AB,A1787,Invoices!AB:AB)/COUNTIF(Invoices!AA:AB,A1787),0),IF(COUNTIF(Invoices!AC:AD,A1787)&lt;&gt;0,IF(COUNTIF(Invoices!AC:AD,A1787)&lt;&gt;0,SUMIF(Invoices!AC:AD,A1787,Invoices!AD:AD)/COUNTIF(Invoices!AC:AD,A1787),0),IF(COUNTIF(Invoices!AE:AF,A1787)&lt;&gt;0,IF(COUNTIF(Invoices!AE:AF,A1787)&lt;&gt;0,SUMIF(Invoices!AE:AF,A1787,Invoices!AF:AF)/COUNTIF(Invoices!AE:AF,A1787),0),IF(COUNTIF(Invoices!AG:AH,A1787)&lt;&gt;0,IF(COUNTIF(Invoices!AG:AH,A1787)&lt;&gt;0,SUMIF(Invoices!AG:AH,A1787,Invoices!AH:AH)/COUNTIF(Invoices!AG:AH,A1787),0),IF(COUNTIF(Invoices!AI:AJ,A1787)&lt;&gt;0,IF(COUNTIF(Invoices!AI:AJ,A1787)&lt;&gt;0,SUMIF(Invoices!AI:AJ,A1787,Invoices!AJ:AJ)/COUNTIF(Invoices!AI:AJ,A1787),0),IF(COUNTIF(Invoices!AK:AL,A1787)&lt;&gt;0,IF(COUNTIF(Invoices!AK:AL,A1787)&lt;&gt;0,SUMIF(Invoices!AK:AL,A1787,Invoices!AL:AL)/COUNTIF(Invoices!AK:AL,A1787),0),IF(COUNTIF(Invoices!AM:AN,A1787)&lt;&gt;0,IF(COUNTIF(Invoices!AM:AN,A1787)&lt;&gt;0,SUMIF(Invoices!AM:AN,A1787,Invoices!AN:AN)/COUNTIF(Invoices!AM:AN,A1787),0),"Not Available")))))))))))))))</f>
        <v>0.99</v>
      </c>
    </row>
    <row r="1788" spans="1:5" ht="13" x14ac:dyDescent="0.15">
      <c r="A1788" s="6" t="s">
        <v>3132</v>
      </c>
      <c r="C1788" s="6" t="s">
        <v>1483</v>
      </c>
      <c r="D1788" s="6" t="s">
        <v>518</v>
      </c>
      <c r="E1788">
        <f ca="1">IF(COUNTIF(Invoices!K:L,A1788)&lt;&gt;0,IF(COUNTIF(Invoices!K:L,A1788)&lt;&gt;0,SUMIF(Invoices!K:L,A1788,Invoices!L:L)/COUNTIF(Invoices!K:L,A1788),0),IF(COUNTIF(Invoices!M:N,A1788)&lt;&gt;0,IF(COUNTIF(Invoices!M:N,A1788)&lt;&gt;0,SUMIF(Invoices!M:N,A1788,Invoices!N:N)/COUNTIF(Invoices!M:N,A1788),0),IF(COUNTIF(Invoices!O:P,A1788)&lt;&gt;0,IF(COUNTIF(Invoices!O:P,A1788)&lt;&gt;0,SUMIF(Invoices!O:P,A1788,Invoices!P:P)/COUNTIF(Invoices!O:P,A1788),0),IF(COUNTIF(Invoices!Q:R,A1788)&lt;&gt;0,IF(COUNTIF(Invoices!Q:R,A1788)&lt;&gt;0,SUMIF(Invoices!Q:R,A1788,Invoices!R:R)/COUNTIF(Invoices!Q:R,A1788),0),IF(COUNTIF(Invoices!S:T,A1788)&lt;&gt;0,IF(COUNTIF(Invoices!S:T,A1788)&lt;&gt;0,SUMIF(Invoices!S:T,A1788,Invoices!T:T)/COUNTIF(Invoices!S:T,A1788),0),IF(COUNTIF(Invoices!U:V,A1788)&lt;&gt;0,IF(COUNTIF(Invoices!U:V,A1788)&lt;&gt;0,SUMIF(Invoices!U:V,A1788,Invoices!V:V)/COUNTIF(Invoices!U:V,A1788),0),IF(COUNTIF(Invoices!W:X,A1788)&lt;&gt;0,IF(COUNTIF(Invoices!W:X,A1788)&lt;&gt;0,SUMIF(Invoices!W:X,A1788,Invoices!X:X)/COUNTIF(Invoices!W:X,A1788),0),IF(COUNTIF(Invoices!Y:Z,A1788)&lt;&gt;0,IF(COUNTIF(Invoices!Y:Z,A1788)&lt;&gt;0,SUMIF(Invoices!Y:Z,A1788,Invoices!Z:Z)/COUNTIF(Invoices!Y:Z,A1788),0),IF(COUNTIF(Invoices!AA:AB,A1788)&lt;&gt;0,IF(COUNTIF(Invoices!AA:AB,A1788)&lt;&gt;0,SUMIF(Invoices!AA:AB,A1788,Invoices!AB:AB)/COUNTIF(Invoices!AA:AB,A1788),0),IF(COUNTIF(Invoices!AC:AD,A1788)&lt;&gt;0,IF(COUNTIF(Invoices!AC:AD,A1788)&lt;&gt;0,SUMIF(Invoices!AC:AD,A1788,Invoices!AD:AD)/COUNTIF(Invoices!AC:AD,A1788),0),IF(COUNTIF(Invoices!AE:AF,A1788)&lt;&gt;0,IF(COUNTIF(Invoices!AE:AF,A1788)&lt;&gt;0,SUMIF(Invoices!AE:AF,A1788,Invoices!AF:AF)/COUNTIF(Invoices!AE:AF,A1788),0),IF(COUNTIF(Invoices!AG:AH,A1788)&lt;&gt;0,IF(COUNTIF(Invoices!AG:AH,A1788)&lt;&gt;0,SUMIF(Invoices!AG:AH,A1788,Invoices!AH:AH)/COUNTIF(Invoices!AG:AH,A1788),0),IF(COUNTIF(Invoices!AI:AJ,A1788)&lt;&gt;0,IF(COUNTIF(Invoices!AI:AJ,A1788)&lt;&gt;0,SUMIF(Invoices!AI:AJ,A1788,Invoices!AJ:AJ)/COUNTIF(Invoices!AI:AJ,A1788),0),IF(COUNTIF(Invoices!AK:AL,A1788)&lt;&gt;0,IF(COUNTIF(Invoices!AK:AL,A1788)&lt;&gt;0,SUMIF(Invoices!AK:AL,A1788,Invoices!AL:AL)/COUNTIF(Invoices!AK:AL,A1788),0),IF(COUNTIF(Invoices!AM:AN,A1788)&lt;&gt;0,IF(COUNTIF(Invoices!AM:AN,A1788)&lt;&gt;0,SUMIF(Invoices!AM:AN,A1788,Invoices!AN:AN)/COUNTIF(Invoices!AM:AN,A1788),0),"Not Available")))))))))))))))</f>
        <v>1.99</v>
      </c>
    </row>
    <row r="1789" spans="1:5" ht="13" x14ac:dyDescent="0.15">
      <c r="A1789" s="6" t="s">
        <v>3133</v>
      </c>
      <c r="C1789" s="6" t="s">
        <v>666</v>
      </c>
      <c r="D1789" s="6" t="s">
        <v>667</v>
      </c>
      <c r="E1789" t="str">
        <f>IF(COUNTIF(Invoices!K:L,A1789)&lt;&gt;0,IF(COUNTIF(Invoices!K:L,A1789)&lt;&gt;0,SUMIF(Invoices!K:L,A1789,Invoices!L:L)/COUNTIF(Invoices!K:L,A1789),0),IF(COUNTIF(Invoices!M:N,A1789)&lt;&gt;0,IF(COUNTIF(Invoices!M:N,A1789)&lt;&gt;0,SUMIF(Invoices!M:N,A1789,Invoices!N:N)/COUNTIF(Invoices!M:N,A1789),0),IF(COUNTIF(Invoices!O:P,A1789)&lt;&gt;0,IF(COUNTIF(Invoices!O:P,A1789)&lt;&gt;0,SUMIF(Invoices!O:P,A1789,Invoices!P:P)/COUNTIF(Invoices!O:P,A1789),0),IF(COUNTIF(Invoices!Q:R,A1789)&lt;&gt;0,IF(COUNTIF(Invoices!Q:R,A1789)&lt;&gt;0,SUMIF(Invoices!Q:R,A1789,Invoices!R:R)/COUNTIF(Invoices!Q:R,A1789),0),IF(COUNTIF(Invoices!S:T,A1789)&lt;&gt;0,IF(COUNTIF(Invoices!S:T,A1789)&lt;&gt;0,SUMIF(Invoices!S:T,A1789,Invoices!T:T)/COUNTIF(Invoices!S:T,A1789),0),IF(COUNTIF(Invoices!U:V,A1789)&lt;&gt;0,IF(COUNTIF(Invoices!U:V,A1789)&lt;&gt;0,SUMIF(Invoices!U:V,A1789,Invoices!V:V)/COUNTIF(Invoices!U:V,A1789),0),IF(COUNTIF(Invoices!W:X,A1789)&lt;&gt;0,IF(COUNTIF(Invoices!W:X,A1789)&lt;&gt;0,SUMIF(Invoices!W:X,A1789,Invoices!X:X)/COUNTIF(Invoices!W:X,A1789),0),IF(COUNTIF(Invoices!Y:Z,A1789)&lt;&gt;0,IF(COUNTIF(Invoices!Y:Z,A1789)&lt;&gt;0,SUMIF(Invoices!Y:Z,A1789,Invoices!Z:Z)/COUNTIF(Invoices!Y:Z,A1789),0),IF(COUNTIF(Invoices!AA:AB,A1789)&lt;&gt;0,IF(COUNTIF(Invoices!AA:AB,A1789)&lt;&gt;0,SUMIF(Invoices!AA:AB,A1789,Invoices!AB:AB)/COUNTIF(Invoices!AA:AB,A1789),0),IF(COUNTIF(Invoices!AC:AD,A1789)&lt;&gt;0,IF(COUNTIF(Invoices!AC:AD,A1789)&lt;&gt;0,SUMIF(Invoices!AC:AD,A1789,Invoices!AD:AD)/COUNTIF(Invoices!AC:AD,A1789),0),IF(COUNTIF(Invoices!AE:AF,A1789)&lt;&gt;0,IF(COUNTIF(Invoices!AE:AF,A1789)&lt;&gt;0,SUMIF(Invoices!AE:AF,A1789,Invoices!AF:AF)/COUNTIF(Invoices!AE:AF,A1789),0),IF(COUNTIF(Invoices!AG:AH,A1789)&lt;&gt;0,IF(COUNTIF(Invoices!AG:AH,A1789)&lt;&gt;0,SUMIF(Invoices!AG:AH,A1789,Invoices!AH:AH)/COUNTIF(Invoices!AG:AH,A1789),0),IF(COUNTIF(Invoices!AI:AJ,A1789)&lt;&gt;0,IF(COUNTIF(Invoices!AI:AJ,A1789)&lt;&gt;0,SUMIF(Invoices!AI:AJ,A1789,Invoices!AJ:AJ)/COUNTIF(Invoices!AI:AJ,A1789),0),IF(COUNTIF(Invoices!AK:AL,A1789)&lt;&gt;0,IF(COUNTIF(Invoices!AK:AL,A1789)&lt;&gt;0,SUMIF(Invoices!AK:AL,A1789,Invoices!AL:AL)/COUNTIF(Invoices!AK:AL,A1789),0),IF(COUNTIF(Invoices!AM:AN,A1789)&lt;&gt;0,IF(COUNTIF(Invoices!AM:AN,A1789)&lt;&gt;0,SUMIF(Invoices!AM:AN,A1789,Invoices!AN:AN)/COUNTIF(Invoices!AM:AN,A1789),0),"Not Available")))))))))))))))</f>
        <v>Not Available</v>
      </c>
    </row>
    <row r="1790" spans="1:5" ht="13" x14ac:dyDescent="0.15">
      <c r="A1790" s="6" t="s">
        <v>3134</v>
      </c>
      <c r="B1790" s="6" t="s">
        <v>3135</v>
      </c>
      <c r="C1790" s="6" t="s">
        <v>717</v>
      </c>
      <c r="D1790" s="6" t="s">
        <v>716</v>
      </c>
      <c r="E1790">
        <f ca="1">IF(COUNTIF(Invoices!K:L,A1790)&lt;&gt;0,IF(COUNTIF(Invoices!K:L,A1790)&lt;&gt;0,SUMIF(Invoices!K:L,A1790,Invoices!L:L)/COUNTIF(Invoices!K:L,A1790),0),IF(COUNTIF(Invoices!M:N,A1790)&lt;&gt;0,IF(COUNTIF(Invoices!M:N,A1790)&lt;&gt;0,SUMIF(Invoices!M:N,A1790,Invoices!N:N)/COUNTIF(Invoices!M:N,A1790),0),IF(COUNTIF(Invoices!O:P,A1790)&lt;&gt;0,IF(COUNTIF(Invoices!O:P,A1790)&lt;&gt;0,SUMIF(Invoices!O:P,A1790,Invoices!P:P)/COUNTIF(Invoices!O:P,A1790),0),IF(COUNTIF(Invoices!Q:R,A1790)&lt;&gt;0,IF(COUNTIF(Invoices!Q:R,A1790)&lt;&gt;0,SUMIF(Invoices!Q:R,A1790,Invoices!R:R)/COUNTIF(Invoices!Q:R,A1790),0),IF(COUNTIF(Invoices!S:T,A1790)&lt;&gt;0,IF(COUNTIF(Invoices!S:T,A1790)&lt;&gt;0,SUMIF(Invoices!S:T,A1790,Invoices!T:T)/COUNTIF(Invoices!S:T,A1790),0),IF(COUNTIF(Invoices!U:V,A1790)&lt;&gt;0,IF(COUNTIF(Invoices!U:V,A1790)&lt;&gt;0,SUMIF(Invoices!U:V,A1790,Invoices!V:V)/COUNTIF(Invoices!U:V,A1790),0),IF(COUNTIF(Invoices!W:X,A1790)&lt;&gt;0,IF(COUNTIF(Invoices!W:X,A1790)&lt;&gt;0,SUMIF(Invoices!W:X,A1790,Invoices!X:X)/COUNTIF(Invoices!W:X,A1790),0),IF(COUNTIF(Invoices!Y:Z,A1790)&lt;&gt;0,IF(COUNTIF(Invoices!Y:Z,A1790)&lt;&gt;0,SUMIF(Invoices!Y:Z,A1790,Invoices!Z:Z)/COUNTIF(Invoices!Y:Z,A1790),0),IF(COUNTIF(Invoices!AA:AB,A1790)&lt;&gt;0,IF(COUNTIF(Invoices!AA:AB,A1790)&lt;&gt;0,SUMIF(Invoices!AA:AB,A1790,Invoices!AB:AB)/COUNTIF(Invoices!AA:AB,A1790),0),IF(COUNTIF(Invoices!AC:AD,A1790)&lt;&gt;0,IF(COUNTIF(Invoices!AC:AD,A1790)&lt;&gt;0,SUMIF(Invoices!AC:AD,A1790,Invoices!AD:AD)/COUNTIF(Invoices!AC:AD,A1790),0),IF(COUNTIF(Invoices!AE:AF,A1790)&lt;&gt;0,IF(COUNTIF(Invoices!AE:AF,A1790)&lt;&gt;0,SUMIF(Invoices!AE:AF,A1790,Invoices!AF:AF)/COUNTIF(Invoices!AE:AF,A1790),0),IF(COUNTIF(Invoices!AG:AH,A1790)&lt;&gt;0,IF(COUNTIF(Invoices!AG:AH,A1790)&lt;&gt;0,SUMIF(Invoices!AG:AH,A1790,Invoices!AH:AH)/COUNTIF(Invoices!AG:AH,A1790),0),IF(COUNTIF(Invoices!AI:AJ,A1790)&lt;&gt;0,IF(COUNTIF(Invoices!AI:AJ,A1790)&lt;&gt;0,SUMIF(Invoices!AI:AJ,A1790,Invoices!AJ:AJ)/COUNTIF(Invoices!AI:AJ,A1790),0),IF(COUNTIF(Invoices!AK:AL,A1790)&lt;&gt;0,IF(COUNTIF(Invoices!AK:AL,A1790)&lt;&gt;0,SUMIF(Invoices!AK:AL,A1790,Invoices!AL:AL)/COUNTIF(Invoices!AK:AL,A1790),0),IF(COUNTIF(Invoices!AM:AN,A1790)&lt;&gt;0,IF(COUNTIF(Invoices!AM:AN,A1790)&lt;&gt;0,SUMIF(Invoices!AM:AN,A1790,Invoices!AN:AN)/COUNTIF(Invoices!AM:AN,A1790),0),"Not Available")))))))))))))))</f>
        <v>0.99</v>
      </c>
    </row>
    <row r="1791" spans="1:5" ht="13" x14ac:dyDescent="0.15">
      <c r="A1791" s="6" t="s">
        <v>3136</v>
      </c>
      <c r="B1791" s="6" t="s">
        <v>1019</v>
      </c>
      <c r="C1791" s="6" t="s">
        <v>1020</v>
      </c>
      <c r="D1791" s="6" t="s">
        <v>1021</v>
      </c>
      <c r="E1791">
        <f ca="1">IF(COUNTIF(Invoices!K:L,A1791)&lt;&gt;0,IF(COUNTIF(Invoices!K:L,A1791)&lt;&gt;0,SUMIF(Invoices!K:L,A1791,Invoices!L:L)/COUNTIF(Invoices!K:L,A1791),0),IF(COUNTIF(Invoices!M:N,A1791)&lt;&gt;0,IF(COUNTIF(Invoices!M:N,A1791)&lt;&gt;0,SUMIF(Invoices!M:N,A1791,Invoices!N:N)/COUNTIF(Invoices!M:N,A1791),0),IF(COUNTIF(Invoices!O:P,A1791)&lt;&gt;0,IF(COUNTIF(Invoices!O:P,A1791)&lt;&gt;0,SUMIF(Invoices!O:P,A1791,Invoices!P:P)/COUNTIF(Invoices!O:P,A1791),0),IF(COUNTIF(Invoices!Q:R,A1791)&lt;&gt;0,IF(COUNTIF(Invoices!Q:R,A1791)&lt;&gt;0,SUMIF(Invoices!Q:R,A1791,Invoices!R:R)/COUNTIF(Invoices!Q:R,A1791),0),IF(COUNTIF(Invoices!S:T,A1791)&lt;&gt;0,IF(COUNTIF(Invoices!S:T,A1791)&lt;&gt;0,SUMIF(Invoices!S:T,A1791,Invoices!T:T)/COUNTIF(Invoices!S:T,A1791),0),IF(COUNTIF(Invoices!U:V,A1791)&lt;&gt;0,IF(COUNTIF(Invoices!U:V,A1791)&lt;&gt;0,SUMIF(Invoices!U:V,A1791,Invoices!V:V)/COUNTIF(Invoices!U:V,A1791),0),IF(COUNTIF(Invoices!W:X,A1791)&lt;&gt;0,IF(COUNTIF(Invoices!W:X,A1791)&lt;&gt;0,SUMIF(Invoices!W:X,A1791,Invoices!X:X)/COUNTIF(Invoices!W:X,A1791),0),IF(COUNTIF(Invoices!Y:Z,A1791)&lt;&gt;0,IF(COUNTIF(Invoices!Y:Z,A1791)&lt;&gt;0,SUMIF(Invoices!Y:Z,A1791,Invoices!Z:Z)/COUNTIF(Invoices!Y:Z,A1791),0),IF(COUNTIF(Invoices!AA:AB,A1791)&lt;&gt;0,IF(COUNTIF(Invoices!AA:AB,A1791)&lt;&gt;0,SUMIF(Invoices!AA:AB,A1791,Invoices!AB:AB)/COUNTIF(Invoices!AA:AB,A1791),0),IF(COUNTIF(Invoices!AC:AD,A1791)&lt;&gt;0,IF(COUNTIF(Invoices!AC:AD,A1791)&lt;&gt;0,SUMIF(Invoices!AC:AD,A1791,Invoices!AD:AD)/COUNTIF(Invoices!AC:AD,A1791),0),IF(COUNTIF(Invoices!AE:AF,A1791)&lt;&gt;0,IF(COUNTIF(Invoices!AE:AF,A1791)&lt;&gt;0,SUMIF(Invoices!AE:AF,A1791,Invoices!AF:AF)/COUNTIF(Invoices!AE:AF,A1791),0),IF(COUNTIF(Invoices!AG:AH,A1791)&lt;&gt;0,IF(COUNTIF(Invoices!AG:AH,A1791)&lt;&gt;0,SUMIF(Invoices!AG:AH,A1791,Invoices!AH:AH)/COUNTIF(Invoices!AG:AH,A1791),0),IF(COUNTIF(Invoices!AI:AJ,A1791)&lt;&gt;0,IF(COUNTIF(Invoices!AI:AJ,A1791)&lt;&gt;0,SUMIF(Invoices!AI:AJ,A1791,Invoices!AJ:AJ)/COUNTIF(Invoices!AI:AJ,A1791),0),IF(COUNTIF(Invoices!AK:AL,A1791)&lt;&gt;0,IF(COUNTIF(Invoices!AK:AL,A1791)&lt;&gt;0,SUMIF(Invoices!AK:AL,A1791,Invoices!AL:AL)/COUNTIF(Invoices!AK:AL,A1791),0),IF(COUNTIF(Invoices!AM:AN,A1791)&lt;&gt;0,IF(COUNTIF(Invoices!AM:AN,A1791)&lt;&gt;0,SUMIF(Invoices!AM:AN,A1791,Invoices!AN:AN)/COUNTIF(Invoices!AM:AN,A1791),0),"Not Available")))))))))))))))</f>
        <v>0.99</v>
      </c>
    </row>
    <row r="1792" spans="1:5" ht="13" x14ac:dyDescent="0.15">
      <c r="A1792" s="6" t="s">
        <v>3137</v>
      </c>
      <c r="C1792" s="6" t="s">
        <v>877</v>
      </c>
      <c r="D1792" s="6" t="s">
        <v>878</v>
      </c>
      <c r="E1792" t="str">
        <f>IF(COUNTIF(Invoices!K:L,A1792)&lt;&gt;0,IF(COUNTIF(Invoices!K:L,A1792)&lt;&gt;0,SUMIF(Invoices!K:L,A1792,Invoices!L:L)/COUNTIF(Invoices!K:L,A1792),0),IF(COUNTIF(Invoices!M:N,A1792)&lt;&gt;0,IF(COUNTIF(Invoices!M:N,A1792)&lt;&gt;0,SUMIF(Invoices!M:N,A1792,Invoices!N:N)/COUNTIF(Invoices!M:N,A1792),0),IF(COUNTIF(Invoices!O:P,A1792)&lt;&gt;0,IF(COUNTIF(Invoices!O:P,A1792)&lt;&gt;0,SUMIF(Invoices!O:P,A1792,Invoices!P:P)/COUNTIF(Invoices!O:P,A1792),0),IF(COUNTIF(Invoices!Q:R,A1792)&lt;&gt;0,IF(COUNTIF(Invoices!Q:R,A1792)&lt;&gt;0,SUMIF(Invoices!Q:R,A1792,Invoices!R:R)/COUNTIF(Invoices!Q:R,A1792),0),IF(COUNTIF(Invoices!S:T,A1792)&lt;&gt;0,IF(COUNTIF(Invoices!S:T,A1792)&lt;&gt;0,SUMIF(Invoices!S:T,A1792,Invoices!T:T)/COUNTIF(Invoices!S:T,A1792),0),IF(COUNTIF(Invoices!U:V,A1792)&lt;&gt;0,IF(COUNTIF(Invoices!U:V,A1792)&lt;&gt;0,SUMIF(Invoices!U:V,A1792,Invoices!V:V)/COUNTIF(Invoices!U:V,A1792),0),IF(COUNTIF(Invoices!W:X,A1792)&lt;&gt;0,IF(COUNTIF(Invoices!W:X,A1792)&lt;&gt;0,SUMIF(Invoices!W:X,A1792,Invoices!X:X)/COUNTIF(Invoices!W:X,A1792),0),IF(COUNTIF(Invoices!Y:Z,A1792)&lt;&gt;0,IF(COUNTIF(Invoices!Y:Z,A1792)&lt;&gt;0,SUMIF(Invoices!Y:Z,A1792,Invoices!Z:Z)/COUNTIF(Invoices!Y:Z,A1792),0),IF(COUNTIF(Invoices!AA:AB,A1792)&lt;&gt;0,IF(COUNTIF(Invoices!AA:AB,A1792)&lt;&gt;0,SUMIF(Invoices!AA:AB,A1792,Invoices!AB:AB)/COUNTIF(Invoices!AA:AB,A1792),0),IF(COUNTIF(Invoices!AC:AD,A1792)&lt;&gt;0,IF(COUNTIF(Invoices!AC:AD,A1792)&lt;&gt;0,SUMIF(Invoices!AC:AD,A1792,Invoices!AD:AD)/COUNTIF(Invoices!AC:AD,A1792),0),IF(COUNTIF(Invoices!AE:AF,A1792)&lt;&gt;0,IF(COUNTIF(Invoices!AE:AF,A1792)&lt;&gt;0,SUMIF(Invoices!AE:AF,A1792,Invoices!AF:AF)/COUNTIF(Invoices!AE:AF,A1792),0),IF(COUNTIF(Invoices!AG:AH,A1792)&lt;&gt;0,IF(COUNTIF(Invoices!AG:AH,A1792)&lt;&gt;0,SUMIF(Invoices!AG:AH,A1792,Invoices!AH:AH)/COUNTIF(Invoices!AG:AH,A1792),0),IF(COUNTIF(Invoices!AI:AJ,A1792)&lt;&gt;0,IF(COUNTIF(Invoices!AI:AJ,A1792)&lt;&gt;0,SUMIF(Invoices!AI:AJ,A1792,Invoices!AJ:AJ)/COUNTIF(Invoices!AI:AJ,A1792),0),IF(COUNTIF(Invoices!AK:AL,A1792)&lt;&gt;0,IF(COUNTIF(Invoices!AK:AL,A1792)&lt;&gt;0,SUMIF(Invoices!AK:AL,A1792,Invoices!AL:AL)/COUNTIF(Invoices!AK:AL,A1792),0),IF(COUNTIF(Invoices!AM:AN,A1792)&lt;&gt;0,IF(COUNTIF(Invoices!AM:AN,A1792)&lt;&gt;0,SUMIF(Invoices!AM:AN,A1792,Invoices!AN:AN)/COUNTIF(Invoices!AM:AN,A1792),0),"Not Available")))))))))))))))</f>
        <v>Not Available</v>
      </c>
    </row>
    <row r="1793" spans="1:5" ht="13" x14ac:dyDescent="0.15">
      <c r="A1793" s="6" t="s">
        <v>3138</v>
      </c>
      <c r="B1793" s="6" t="s">
        <v>606</v>
      </c>
      <c r="C1793" s="6" t="s">
        <v>1735</v>
      </c>
      <c r="D1793" s="6" t="s">
        <v>608</v>
      </c>
      <c r="E1793" t="str">
        <f>IF(COUNTIF(Invoices!K:L,A1793)&lt;&gt;0,IF(COUNTIF(Invoices!K:L,A1793)&lt;&gt;0,SUMIF(Invoices!K:L,A1793,Invoices!L:L)/COUNTIF(Invoices!K:L,A1793),0),IF(COUNTIF(Invoices!M:N,A1793)&lt;&gt;0,IF(COUNTIF(Invoices!M:N,A1793)&lt;&gt;0,SUMIF(Invoices!M:N,A1793,Invoices!N:N)/COUNTIF(Invoices!M:N,A1793),0),IF(COUNTIF(Invoices!O:P,A1793)&lt;&gt;0,IF(COUNTIF(Invoices!O:P,A1793)&lt;&gt;0,SUMIF(Invoices!O:P,A1793,Invoices!P:P)/COUNTIF(Invoices!O:P,A1793),0),IF(COUNTIF(Invoices!Q:R,A1793)&lt;&gt;0,IF(COUNTIF(Invoices!Q:R,A1793)&lt;&gt;0,SUMIF(Invoices!Q:R,A1793,Invoices!R:R)/COUNTIF(Invoices!Q:R,A1793),0),IF(COUNTIF(Invoices!S:T,A1793)&lt;&gt;0,IF(COUNTIF(Invoices!S:T,A1793)&lt;&gt;0,SUMIF(Invoices!S:T,A1793,Invoices!T:T)/COUNTIF(Invoices!S:T,A1793),0),IF(COUNTIF(Invoices!U:V,A1793)&lt;&gt;0,IF(COUNTIF(Invoices!U:V,A1793)&lt;&gt;0,SUMIF(Invoices!U:V,A1793,Invoices!V:V)/COUNTIF(Invoices!U:V,A1793),0),IF(COUNTIF(Invoices!W:X,A1793)&lt;&gt;0,IF(COUNTIF(Invoices!W:X,A1793)&lt;&gt;0,SUMIF(Invoices!W:X,A1793,Invoices!X:X)/COUNTIF(Invoices!W:X,A1793),0),IF(COUNTIF(Invoices!Y:Z,A1793)&lt;&gt;0,IF(COUNTIF(Invoices!Y:Z,A1793)&lt;&gt;0,SUMIF(Invoices!Y:Z,A1793,Invoices!Z:Z)/COUNTIF(Invoices!Y:Z,A1793),0),IF(COUNTIF(Invoices!AA:AB,A1793)&lt;&gt;0,IF(COUNTIF(Invoices!AA:AB,A1793)&lt;&gt;0,SUMIF(Invoices!AA:AB,A1793,Invoices!AB:AB)/COUNTIF(Invoices!AA:AB,A1793),0),IF(COUNTIF(Invoices!AC:AD,A1793)&lt;&gt;0,IF(COUNTIF(Invoices!AC:AD,A1793)&lt;&gt;0,SUMIF(Invoices!AC:AD,A1793,Invoices!AD:AD)/COUNTIF(Invoices!AC:AD,A1793),0),IF(COUNTIF(Invoices!AE:AF,A1793)&lt;&gt;0,IF(COUNTIF(Invoices!AE:AF,A1793)&lt;&gt;0,SUMIF(Invoices!AE:AF,A1793,Invoices!AF:AF)/COUNTIF(Invoices!AE:AF,A1793),0),IF(COUNTIF(Invoices!AG:AH,A1793)&lt;&gt;0,IF(COUNTIF(Invoices!AG:AH,A1793)&lt;&gt;0,SUMIF(Invoices!AG:AH,A1793,Invoices!AH:AH)/COUNTIF(Invoices!AG:AH,A1793),0),IF(COUNTIF(Invoices!AI:AJ,A1793)&lt;&gt;0,IF(COUNTIF(Invoices!AI:AJ,A1793)&lt;&gt;0,SUMIF(Invoices!AI:AJ,A1793,Invoices!AJ:AJ)/COUNTIF(Invoices!AI:AJ,A1793),0),IF(COUNTIF(Invoices!AK:AL,A1793)&lt;&gt;0,IF(COUNTIF(Invoices!AK:AL,A1793)&lt;&gt;0,SUMIF(Invoices!AK:AL,A1793,Invoices!AL:AL)/COUNTIF(Invoices!AK:AL,A1793),0),IF(COUNTIF(Invoices!AM:AN,A1793)&lt;&gt;0,IF(COUNTIF(Invoices!AM:AN,A1793)&lt;&gt;0,SUMIF(Invoices!AM:AN,A1793,Invoices!AN:AN)/COUNTIF(Invoices!AM:AN,A1793),0),"Not Available")))))))))))))))</f>
        <v>Not Available</v>
      </c>
    </row>
    <row r="1794" spans="1:5" ht="13" x14ac:dyDescent="0.15">
      <c r="A1794" s="6" t="s">
        <v>3139</v>
      </c>
      <c r="B1794" s="6" t="s">
        <v>1417</v>
      </c>
      <c r="C1794" s="6" t="s">
        <v>739</v>
      </c>
      <c r="D1794" s="6" t="s">
        <v>740</v>
      </c>
      <c r="E1794">
        <f ca="1">IF(COUNTIF(Invoices!K:L,A1794)&lt;&gt;0,IF(COUNTIF(Invoices!K:L,A1794)&lt;&gt;0,SUMIF(Invoices!K:L,A1794,Invoices!L:L)/COUNTIF(Invoices!K:L,A1794),0),IF(COUNTIF(Invoices!M:N,A1794)&lt;&gt;0,IF(COUNTIF(Invoices!M:N,A1794)&lt;&gt;0,SUMIF(Invoices!M:N,A1794,Invoices!N:N)/COUNTIF(Invoices!M:N,A1794),0),IF(COUNTIF(Invoices!O:P,A1794)&lt;&gt;0,IF(COUNTIF(Invoices!O:P,A1794)&lt;&gt;0,SUMIF(Invoices!O:P,A1794,Invoices!P:P)/COUNTIF(Invoices!O:P,A1794),0),IF(COUNTIF(Invoices!Q:R,A1794)&lt;&gt;0,IF(COUNTIF(Invoices!Q:R,A1794)&lt;&gt;0,SUMIF(Invoices!Q:R,A1794,Invoices!R:R)/COUNTIF(Invoices!Q:R,A1794),0),IF(COUNTIF(Invoices!S:T,A1794)&lt;&gt;0,IF(COUNTIF(Invoices!S:T,A1794)&lt;&gt;0,SUMIF(Invoices!S:T,A1794,Invoices!T:T)/COUNTIF(Invoices!S:T,A1794),0),IF(COUNTIF(Invoices!U:V,A1794)&lt;&gt;0,IF(COUNTIF(Invoices!U:V,A1794)&lt;&gt;0,SUMIF(Invoices!U:V,A1794,Invoices!V:V)/COUNTIF(Invoices!U:V,A1794),0),IF(COUNTIF(Invoices!W:X,A1794)&lt;&gt;0,IF(COUNTIF(Invoices!W:X,A1794)&lt;&gt;0,SUMIF(Invoices!W:X,A1794,Invoices!X:X)/COUNTIF(Invoices!W:X,A1794),0),IF(COUNTIF(Invoices!Y:Z,A1794)&lt;&gt;0,IF(COUNTIF(Invoices!Y:Z,A1794)&lt;&gt;0,SUMIF(Invoices!Y:Z,A1794,Invoices!Z:Z)/COUNTIF(Invoices!Y:Z,A1794),0),IF(COUNTIF(Invoices!AA:AB,A1794)&lt;&gt;0,IF(COUNTIF(Invoices!AA:AB,A1794)&lt;&gt;0,SUMIF(Invoices!AA:AB,A1794,Invoices!AB:AB)/COUNTIF(Invoices!AA:AB,A1794),0),IF(COUNTIF(Invoices!AC:AD,A1794)&lt;&gt;0,IF(COUNTIF(Invoices!AC:AD,A1794)&lt;&gt;0,SUMIF(Invoices!AC:AD,A1794,Invoices!AD:AD)/COUNTIF(Invoices!AC:AD,A1794),0),IF(COUNTIF(Invoices!AE:AF,A1794)&lt;&gt;0,IF(COUNTIF(Invoices!AE:AF,A1794)&lt;&gt;0,SUMIF(Invoices!AE:AF,A1794,Invoices!AF:AF)/COUNTIF(Invoices!AE:AF,A1794),0),IF(COUNTIF(Invoices!AG:AH,A1794)&lt;&gt;0,IF(COUNTIF(Invoices!AG:AH,A1794)&lt;&gt;0,SUMIF(Invoices!AG:AH,A1794,Invoices!AH:AH)/COUNTIF(Invoices!AG:AH,A1794),0),IF(COUNTIF(Invoices!AI:AJ,A1794)&lt;&gt;0,IF(COUNTIF(Invoices!AI:AJ,A1794)&lt;&gt;0,SUMIF(Invoices!AI:AJ,A1794,Invoices!AJ:AJ)/COUNTIF(Invoices!AI:AJ,A1794),0),IF(COUNTIF(Invoices!AK:AL,A1794)&lt;&gt;0,IF(COUNTIF(Invoices!AK:AL,A1794)&lt;&gt;0,SUMIF(Invoices!AK:AL,A1794,Invoices!AL:AL)/COUNTIF(Invoices!AK:AL,A1794),0),IF(COUNTIF(Invoices!AM:AN,A1794)&lt;&gt;0,IF(COUNTIF(Invoices!AM:AN,A1794)&lt;&gt;0,SUMIF(Invoices!AM:AN,A1794,Invoices!AN:AN)/COUNTIF(Invoices!AM:AN,A1794),0),"Not Available")))))))))))))))</f>
        <v>0.99</v>
      </c>
    </row>
    <row r="1795" spans="1:5" ht="13" x14ac:dyDescent="0.15">
      <c r="A1795" s="6" t="s">
        <v>3140</v>
      </c>
      <c r="B1795" s="6" t="s">
        <v>3141</v>
      </c>
      <c r="C1795" s="6" t="s">
        <v>749</v>
      </c>
      <c r="D1795" s="6" t="s">
        <v>750</v>
      </c>
      <c r="E1795" t="str">
        <f>IF(COUNTIF(Invoices!K:L,A1795)&lt;&gt;0,IF(COUNTIF(Invoices!K:L,A1795)&lt;&gt;0,SUMIF(Invoices!K:L,A1795,Invoices!L:L)/COUNTIF(Invoices!K:L,A1795),0),IF(COUNTIF(Invoices!M:N,A1795)&lt;&gt;0,IF(COUNTIF(Invoices!M:N,A1795)&lt;&gt;0,SUMIF(Invoices!M:N,A1795,Invoices!N:N)/COUNTIF(Invoices!M:N,A1795),0),IF(COUNTIF(Invoices!O:P,A1795)&lt;&gt;0,IF(COUNTIF(Invoices!O:P,A1795)&lt;&gt;0,SUMIF(Invoices!O:P,A1795,Invoices!P:P)/COUNTIF(Invoices!O:P,A1795),0),IF(COUNTIF(Invoices!Q:R,A1795)&lt;&gt;0,IF(COUNTIF(Invoices!Q:R,A1795)&lt;&gt;0,SUMIF(Invoices!Q:R,A1795,Invoices!R:R)/COUNTIF(Invoices!Q:R,A1795),0),IF(COUNTIF(Invoices!S:T,A1795)&lt;&gt;0,IF(COUNTIF(Invoices!S:T,A1795)&lt;&gt;0,SUMIF(Invoices!S:T,A1795,Invoices!T:T)/COUNTIF(Invoices!S:T,A1795),0),IF(COUNTIF(Invoices!U:V,A1795)&lt;&gt;0,IF(COUNTIF(Invoices!U:V,A1795)&lt;&gt;0,SUMIF(Invoices!U:V,A1795,Invoices!V:V)/COUNTIF(Invoices!U:V,A1795),0),IF(COUNTIF(Invoices!W:X,A1795)&lt;&gt;0,IF(COUNTIF(Invoices!W:X,A1795)&lt;&gt;0,SUMIF(Invoices!W:X,A1795,Invoices!X:X)/COUNTIF(Invoices!W:X,A1795),0),IF(COUNTIF(Invoices!Y:Z,A1795)&lt;&gt;0,IF(COUNTIF(Invoices!Y:Z,A1795)&lt;&gt;0,SUMIF(Invoices!Y:Z,A1795,Invoices!Z:Z)/COUNTIF(Invoices!Y:Z,A1795),0),IF(COUNTIF(Invoices!AA:AB,A1795)&lt;&gt;0,IF(COUNTIF(Invoices!AA:AB,A1795)&lt;&gt;0,SUMIF(Invoices!AA:AB,A1795,Invoices!AB:AB)/COUNTIF(Invoices!AA:AB,A1795),0),IF(COUNTIF(Invoices!AC:AD,A1795)&lt;&gt;0,IF(COUNTIF(Invoices!AC:AD,A1795)&lt;&gt;0,SUMIF(Invoices!AC:AD,A1795,Invoices!AD:AD)/COUNTIF(Invoices!AC:AD,A1795),0),IF(COUNTIF(Invoices!AE:AF,A1795)&lt;&gt;0,IF(COUNTIF(Invoices!AE:AF,A1795)&lt;&gt;0,SUMIF(Invoices!AE:AF,A1795,Invoices!AF:AF)/COUNTIF(Invoices!AE:AF,A1795),0),IF(COUNTIF(Invoices!AG:AH,A1795)&lt;&gt;0,IF(COUNTIF(Invoices!AG:AH,A1795)&lt;&gt;0,SUMIF(Invoices!AG:AH,A1795,Invoices!AH:AH)/COUNTIF(Invoices!AG:AH,A1795),0),IF(COUNTIF(Invoices!AI:AJ,A1795)&lt;&gt;0,IF(COUNTIF(Invoices!AI:AJ,A1795)&lt;&gt;0,SUMIF(Invoices!AI:AJ,A1795,Invoices!AJ:AJ)/COUNTIF(Invoices!AI:AJ,A1795),0),IF(COUNTIF(Invoices!AK:AL,A1795)&lt;&gt;0,IF(COUNTIF(Invoices!AK:AL,A1795)&lt;&gt;0,SUMIF(Invoices!AK:AL,A1795,Invoices!AL:AL)/COUNTIF(Invoices!AK:AL,A1795),0),IF(COUNTIF(Invoices!AM:AN,A1795)&lt;&gt;0,IF(COUNTIF(Invoices!AM:AN,A1795)&lt;&gt;0,SUMIF(Invoices!AM:AN,A1795,Invoices!AN:AN)/COUNTIF(Invoices!AM:AN,A1795),0),"Not Available")))))))))))))))</f>
        <v>Not Available</v>
      </c>
    </row>
    <row r="1796" spans="1:5" ht="13" x14ac:dyDescent="0.15">
      <c r="A1796" s="6" t="s">
        <v>3142</v>
      </c>
      <c r="C1796" s="6" t="s">
        <v>883</v>
      </c>
      <c r="D1796" s="6" t="s">
        <v>884</v>
      </c>
      <c r="E1796" t="str">
        <f>IF(COUNTIF(Invoices!K:L,A1796)&lt;&gt;0,IF(COUNTIF(Invoices!K:L,A1796)&lt;&gt;0,SUMIF(Invoices!K:L,A1796,Invoices!L:L)/COUNTIF(Invoices!K:L,A1796),0),IF(COUNTIF(Invoices!M:N,A1796)&lt;&gt;0,IF(COUNTIF(Invoices!M:N,A1796)&lt;&gt;0,SUMIF(Invoices!M:N,A1796,Invoices!N:N)/COUNTIF(Invoices!M:N,A1796),0),IF(COUNTIF(Invoices!O:P,A1796)&lt;&gt;0,IF(COUNTIF(Invoices!O:P,A1796)&lt;&gt;0,SUMIF(Invoices!O:P,A1796,Invoices!P:P)/COUNTIF(Invoices!O:P,A1796),0),IF(COUNTIF(Invoices!Q:R,A1796)&lt;&gt;0,IF(COUNTIF(Invoices!Q:R,A1796)&lt;&gt;0,SUMIF(Invoices!Q:R,A1796,Invoices!R:R)/COUNTIF(Invoices!Q:R,A1796),0),IF(COUNTIF(Invoices!S:T,A1796)&lt;&gt;0,IF(COUNTIF(Invoices!S:T,A1796)&lt;&gt;0,SUMIF(Invoices!S:T,A1796,Invoices!T:T)/COUNTIF(Invoices!S:T,A1796),0),IF(COUNTIF(Invoices!U:V,A1796)&lt;&gt;0,IF(COUNTIF(Invoices!U:V,A1796)&lt;&gt;0,SUMIF(Invoices!U:V,A1796,Invoices!V:V)/COUNTIF(Invoices!U:V,A1796),0),IF(COUNTIF(Invoices!W:X,A1796)&lt;&gt;0,IF(COUNTIF(Invoices!W:X,A1796)&lt;&gt;0,SUMIF(Invoices!W:X,A1796,Invoices!X:X)/COUNTIF(Invoices!W:X,A1796),0),IF(COUNTIF(Invoices!Y:Z,A1796)&lt;&gt;0,IF(COUNTIF(Invoices!Y:Z,A1796)&lt;&gt;0,SUMIF(Invoices!Y:Z,A1796,Invoices!Z:Z)/COUNTIF(Invoices!Y:Z,A1796),0),IF(COUNTIF(Invoices!AA:AB,A1796)&lt;&gt;0,IF(COUNTIF(Invoices!AA:AB,A1796)&lt;&gt;0,SUMIF(Invoices!AA:AB,A1796,Invoices!AB:AB)/COUNTIF(Invoices!AA:AB,A1796),0),IF(COUNTIF(Invoices!AC:AD,A1796)&lt;&gt;0,IF(COUNTIF(Invoices!AC:AD,A1796)&lt;&gt;0,SUMIF(Invoices!AC:AD,A1796,Invoices!AD:AD)/COUNTIF(Invoices!AC:AD,A1796),0),IF(COUNTIF(Invoices!AE:AF,A1796)&lt;&gt;0,IF(COUNTIF(Invoices!AE:AF,A1796)&lt;&gt;0,SUMIF(Invoices!AE:AF,A1796,Invoices!AF:AF)/COUNTIF(Invoices!AE:AF,A1796),0),IF(COUNTIF(Invoices!AG:AH,A1796)&lt;&gt;0,IF(COUNTIF(Invoices!AG:AH,A1796)&lt;&gt;0,SUMIF(Invoices!AG:AH,A1796,Invoices!AH:AH)/COUNTIF(Invoices!AG:AH,A1796),0),IF(COUNTIF(Invoices!AI:AJ,A1796)&lt;&gt;0,IF(COUNTIF(Invoices!AI:AJ,A1796)&lt;&gt;0,SUMIF(Invoices!AI:AJ,A1796,Invoices!AJ:AJ)/COUNTIF(Invoices!AI:AJ,A1796),0),IF(COUNTIF(Invoices!AK:AL,A1796)&lt;&gt;0,IF(COUNTIF(Invoices!AK:AL,A1796)&lt;&gt;0,SUMIF(Invoices!AK:AL,A1796,Invoices!AL:AL)/COUNTIF(Invoices!AK:AL,A1796),0),IF(COUNTIF(Invoices!AM:AN,A1796)&lt;&gt;0,IF(COUNTIF(Invoices!AM:AN,A1796)&lt;&gt;0,SUMIF(Invoices!AM:AN,A1796,Invoices!AN:AN)/COUNTIF(Invoices!AM:AN,A1796),0),"Not Available")))))))))))))))</f>
        <v>Not Available</v>
      </c>
    </row>
    <row r="1797" spans="1:5" ht="13" x14ac:dyDescent="0.15">
      <c r="A1797" s="6" t="s">
        <v>3143</v>
      </c>
      <c r="C1797" s="6" t="s">
        <v>1067</v>
      </c>
      <c r="D1797" s="6" t="s">
        <v>1068</v>
      </c>
      <c r="E1797">
        <f ca="1">IF(COUNTIF(Invoices!K:L,A1797)&lt;&gt;0,IF(COUNTIF(Invoices!K:L,A1797)&lt;&gt;0,SUMIF(Invoices!K:L,A1797,Invoices!L:L)/COUNTIF(Invoices!K:L,A1797),0),IF(COUNTIF(Invoices!M:N,A1797)&lt;&gt;0,IF(COUNTIF(Invoices!M:N,A1797)&lt;&gt;0,SUMIF(Invoices!M:N,A1797,Invoices!N:N)/COUNTIF(Invoices!M:N,A1797),0),IF(COUNTIF(Invoices!O:P,A1797)&lt;&gt;0,IF(COUNTIF(Invoices!O:P,A1797)&lt;&gt;0,SUMIF(Invoices!O:P,A1797,Invoices!P:P)/COUNTIF(Invoices!O:P,A1797),0),IF(COUNTIF(Invoices!Q:R,A1797)&lt;&gt;0,IF(COUNTIF(Invoices!Q:R,A1797)&lt;&gt;0,SUMIF(Invoices!Q:R,A1797,Invoices!R:R)/COUNTIF(Invoices!Q:R,A1797),0),IF(COUNTIF(Invoices!S:T,A1797)&lt;&gt;0,IF(COUNTIF(Invoices!S:T,A1797)&lt;&gt;0,SUMIF(Invoices!S:T,A1797,Invoices!T:T)/COUNTIF(Invoices!S:T,A1797),0),IF(COUNTIF(Invoices!U:V,A1797)&lt;&gt;0,IF(COUNTIF(Invoices!U:V,A1797)&lt;&gt;0,SUMIF(Invoices!U:V,A1797,Invoices!V:V)/COUNTIF(Invoices!U:V,A1797),0),IF(COUNTIF(Invoices!W:X,A1797)&lt;&gt;0,IF(COUNTIF(Invoices!W:X,A1797)&lt;&gt;0,SUMIF(Invoices!W:X,A1797,Invoices!X:X)/COUNTIF(Invoices!W:X,A1797),0),IF(COUNTIF(Invoices!Y:Z,A1797)&lt;&gt;0,IF(COUNTIF(Invoices!Y:Z,A1797)&lt;&gt;0,SUMIF(Invoices!Y:Z,A1797,Invoices!Z:Z)/COUNTIF(Invoices!Y:Z,A1797),0),IF(COUNTIF(Invoices!AA:AB,A1797)&lt;&gt;0,IF(COUNTIF(Invoices!AA:AB,A1797)&lt;&gt;0,SUMIF(Invoices!AA:AB,A1797,Invoices!AB:AB)/COUNTIF(Invoices!AA:AB,A1797),0),IF(COUNTIF(Invoices!AC:AD,A1797)&lt;&gt;0,IF(COUNTIF(Invoices!AC:AD,A1797)&lt;&gt;0,SUMIF(Invoices!AC:AD,A1797,Invoices!AD:AD)/COUNTIF(Invoices!AC:AD,A1797),0),IF(COUNTIF(Invoices!AE:AF,A1797)&lt;&gt;0,IF(COUNTIF(Invoices!AE:AF,A1797)&lt;&gt;0,SUMIF(Invoices!AE:AF,A1797,Invoices!AF:AF)/COUNTIF(Invoices!AE:AF,A1797),0),IF(COUNTIF(Invoices!AG:AH,A1797)&lt;&gt;0,IF(COUNTIF(Invoices!AG:AH,A1797)&lt;&gt;0,SUMIF(Invoices!AG:AH,A1797,Invoices!AH:AH)/COUNTIF(Invoices!AG:AH,A1797),0),IF(COUNTIF(Invoices!AI:AJ,A1797)&lt;&gt;0,IF(COUNTIF(Invoices!AI:AJ,A1797)&lt;&gt;0,SUMIF(Invoices!AI:AJ,A1797,Invoices!AJ:AJ)/COUNTIF(Invoices!AI:AJ,A1797),0),IF(COUNTIF(Invoices!AK:AL,A1797)&lt;&gt;0,IF(COUNTIF(Invoices!AK:AL,A1797)&lt;&gt;0,SUMIF(Invoices!AK:AL,A1797,Invoices!AL:AL)/COUNTIF(Invoices!AK:AL,A1797),0),IF(COUNTIF(Invoices!AM:AN,A1797)&lt;&gt;0,IF(COUNTIF(Invoices!AM:AN,A1797)&lt;&gt;0,SUMIF(Invoices!AM:AN,A1797,Invoices!AN:AN)/COUNTIF(Invoices!AM:AN,A1797),0),"Not Available")))))))))))))))</f>
        <v>0.99</v>
      </c>
    </row>
    <row r="1798" spans="1:5" ht="13" x14ac:dyDescent="0.15">
      <c r="A1798" s="6" t="s">
        <v>3144</v>
      </c>
      <c r="B1798" s="6" t="s">
        <v>716</v>
      </c>
      <c r="C1798" s="6" t="s">
        <v>749</v>
      </c>
      <c r="D1798" s="6" t="s">
        <v>750</v>
      </c>
      <c r="E1798">
        <f ca="1">IF(COUNTIF(Invoices!K:L,A1798)&lt;&gt;0,IF(COUNTIF(Invoices!K:L,A1798)&lt;&gt;0,SUMIF(Invoices!K:L,A1798,Invoices!L:L)/COUNTIF(Invoices!K:L,A1798),0),IF(COUNTIF(Invoices!M:N,A1798)&lt;&gt;0,IF(COUNTIF(Invoices!M:N,A1798)&lt;&gt;0,SUMIF(Invoices!M:N,A1798,Invoices!N:N)/COUNTIF(Invoices!M:N,A1798),0),IF(COUNTIF(Invoices!O:P,A1798)&lt;&gt;0,IF(COUNTIF(Invoices!O:P,A1798)&lt;&gt;0,SUMIF(Invoices!O:P,A1798,Invoices!P:P)/COUNTIF(Invoices!O:P,A1798),0),IF(COUNTIF(Invoices!Q:R,A1798)&lt;&gt;0,IF(COUNTIF(Invoices!Q:R,A1798)&lt;&gt;0,SUMIF(Invoices!Q:R,A1798,Invoices!R:R)/COUNTIF(Invoices!Q:R,A1798),0),IF(COUNTIF(Invoices!S:T,A1798)&lt;&gt;0,IF(COUNTIF(Invoices!S:T,A1798)&lt;&gt;0,SUMIF(Invoices!S:T,A1798,Invoices!T:T)/COUNTIF(Invoices!S:T,A1798),0),IF(COUNTIF(Invoices!U:V,A1798)&lt;&gt;0,IF(COUNTIF(Invoices!U:V,A1798)&lt;&gt;0,SUMIF(Invoices!U:V,A1798,Invoices!V:V)/COUNTIF(Invoices!U:V,A1798),0),IF(COUNTIF(Invoices!W:X,A1798)&lt;&gt;0,IF(COUNTIF(Invoices!W:X,A1798)&lt;&gt;0,SUMIF(Invoices!W:X,A1798,Invoices!X:X)/COUNTIF(Invoices!W:X,A1798),0),IF(COUNTIF(Invoices!Y:Z,A1798)&lt;&gt;0,IF(COUNTIF(Invoices!Y:Z,A1798)&lt;&gt;0,SUMIF(Invoices!Y:Z,A1798,Invoices!Z:Z)/COUNTIF(Invoices!Y:Z,A1798),0),IF(COUNTIF(Invoices!AA:AB,A1798)&lt;&gt;0,IF(COUNTIF(Invoices!AA:AB,A1798)&lt;&gt;0,SUMIF(Invoices!AA:AB,A1798,Invoices!AB:AB)/COUNTIF(Invoices!AA:AB,A1798),0),IF(COUNTIF(Invoices!AC:AD,A1798)&lt;&gt;0,IF(COUNTIF(Invoices!AC:AD,A1798)&lt;&gt;0,SUMIF(Invoices!AC:AD,A1798,Invoices!AD:AD)/COUNTIF(Invoices!AC:AD,A1798),0),IF(COUNTIF(Invoices!AE:AF,A1798)&lt;&gt;0,IF(COUNTIF(Invoices!AE:AF,A1798)&lt;&gt;0,SUMIF(Invoices!AE:AF,A1798,Invoices!AF:AF)/COUNTIF(Invoices!AE:AF,A1798),0),IF(COUNTIF(Invoices!AG:AH,A1798)&lt;&gt;0,IF(COUNTIF(Invoices!AG:AH,A1798)&lt;&gt;0,SUMIF(Invoices!AG:AH,A1798,Invoices!AH:AH)/COUNTIF(Invoices!AG:AH,A1798),0),IF(COUNTIF(Invoices!AI:AJ,A1798)&lt;&gt;0,IF(COUNTIF(Invoices!AI:AJ,A1798)&lt;&gt;0,SUMIF(Invoices!AI:AJ,A1798,Invoices!AJ:AJ)/COUNTIF(Invoices!AI:AJ,A1798),0),IF(COUNTIF(Invoices!AK:AL,A1798)&lt;&gt;0,IF(COUNTIF(Invoices!AK:AL,A1798)&lt;&gt;0,SUMIF(Invoices!AK:AL,A1798,Invoices!AL:AL)/COUNTIF(Invoices!AK:AL,A1798),0),IF(COUNTIF(Invoices!AM:AN,A1798)&lt;&gt;0,IF(COUNTIF(Invoices!AM:AN,A1798)&lt;&gt;0,SUMIF(Invoices!AM:AN,A1798,Invoices!AN:AN)/COUNTIF(Invoices!AM:AN,A1798),0),"Not Available")))))))))))))))</f>
        <v>0.99</v>
      </c>
    </row>
    <row r="1799" spans="1:5" ht="13" x14ac:dyDescent="0.15">
      <c r="A1799" s="6" t="s">
        <v>3145</v>
      </c>
      <c r="C1799" s="6" t="s">
        <v>666</v>
      </c>
      <c r="D1799" s="6" t="s">
        <v>667</v>
      </c>
      <c r="E1799">
        <f ca="1">IF(COUNTIF(Invoices!K:L,A1799)&lt;&gt;0,IF(COUNTIF(Invoices!K:L,A1799)&lt;&gt;0,SUMIF(Invoices!K:L,A1799,Invoices!L:L)/COUNTIF(Invoices!K:L,A1799),0),IF(COUNTIF(Invoices!M:N,A1799)&lt;&gt;0,IF(COUNTIF(Invoices!M:N,A1799)&lt;&gt;0,SUMIF(Invoices!M:N,A1799,Invoices!N:N)/COUNTIF(Invoices!M:N,A1799),0),IF(COUNTIF(Invoices!O:P,A1799)&lt;&gt;0,IF(COUNTIF(Invoices!O:P,A1799)&lt;&gt;0,SUMIF(Invoices!O:P,A1799,Invoices!P:P)/COUNTIF(Invoices!O:P,A1799),0),IF(COUNTIF(Invoices!Q:R,A1799)&lt;&gt;0,IF(COUNTIF(Invoices!Q:R,A1799)&lt;&gt;0,SUMIF(Invoices!Q:R,A1799,Invoices!R:R)/COUNTIF(Invoices!Q:R,A1799),0),IF(COUNTIF(Invoices!S:T,A1799)&lt;&gt;0,IF(COUNTIF(Invoices!S:T,A1799)&lt;&gt;0,SUMIF(Invoices!S:T,A1799,Invoices!T:T)/COUNTIF(Invoices!S:T,A1799),0),IF(COUNTIF(Invoices!U:V,A1799)&lt;&gt;0,IF(COUNTIF(Invoices!U:V,A1799)&lt;&gt;0,SUMIF(Invoices!U:V,A1799,Invoices!V:V)/COUNTIF(Invoices!U:V,A1799),0),IF(COUNTIF(Invoices!W:X,A1799)&lt;&gt;0,IF(COUNTIF(Invoices!W:X,A1799)&lt;&gt;0,SUMIF(Invoices!W:X,A1799,Invoices!X:X)/COUNTIF(Invoices!W:X,A1799),0),IF(COUNTIF(Invoices!Y:Z,A1799)&lt;&gt;0,IF(COUNTIF(Invoices!Y:Z,A1799)&lt;&gt;0,SUMIF(Invoices!Y:Z,A1799,Invoices!Z:Z)/COUNTIF(Invoices!Y:Z,A1799),0),IF(COUNTIF(Invoices!AA:AB,A1799)&lt;&gt;0,IF(COUNTIF(Invoices!AA:AB,A1799)&lt;&gt;0,SUMIF(Invoices!AA:AB,A1799,Invoices!AB:AB)/COUNTIF(Invoices!AA:AB,A1799),0),IF(COUNTIF(Invoices!AC:AD,A1799)&lt;&gt;0,IF(COUNTIF(Invoices!AC:AD,A1799)&lt;&gt;0,SUMIF(Invoices!AC:AD,A1799,Invoices!AD:AD)/COUNTIF(Invoices!AC:AD,A1799),0),IF(COUNTIF(Invoices!AE:AF,A1799)&lt;&gt;0,IF(COUNTIF(Invoices!AE:AF,A1799)&lt;&gt;0,SUMIF(Invoices!AE:AF,A1799,Invoices!AF:AF)/COUNTIF(Invoices!AE:AF,A1799),0),IF(COUNTIF(Invoices!AG:AH,A1799)&lt;&gt;0,IF(COUNTIF(Invoices!AG:AH,A1799)&lt;&gt;0,SUMIF(Invoices!AG:AH,A1799,Invoices!AH:AH)/COUNTIF(Invoices!AG:AH,A1799),0),IF(COUNTIF(Invoices!AI:AJ,A1799)&lt;&gt;0,IF(COUNTIF(Invoices!AI:AJ,A1799)&lt;&gt;0,SUMIF(Invoices!AI:AJ,A1799,Invoices!AJ:AJ)/COUNTIF(Invoices!AI:AJ,A1799),0),IF(COUNTIF(Invoices!AK:AL,A1799)&lt;&gt;0,IF(COUNTIF(Invoices!AK:AL,A1799)&lt;&gt;0,SUMIF(Invoices!AK:AL,A1799,Invoices!AL:AL)/COUNTIF(Invoices!AK:AL,A1799),0),IF(COUNTIF(Invoices!AM:AN,A1799)&lt;&gt;0,IF(COUNTIF(Invoices!AM:AN,A1799)&lt;&gt;0,SUMIF(Invoices!AM:AN,A1799,Invoices!AN:AN)/COUNTIF(Invoices!AM:AN,A1799),0),"Not Available")))))))))))))))</f>
        <v>0.99</v>
      </c>
    </row>
    <row r="1800" spans="1:5" ht="13" x14ac:dyDescent="0.15">
      <c r="A1800" s="6" t="s">
        <v>3146</v>
      </c>
      <c r="B1800" s="6" t="s">
        <v>1883</v>
      </c>
      <c r="C1800" s="6" t="s">
        <v>871</v>
      </c>
      <c r="D1800" s="6" t="s">
        <v>612</v>
      </c>
      <c r="E1800">
        <f ca="1">IF(COUNTIF(Invoices!K:L,A1800)&lt;&gt;0,IF(COUNTIF(Invoices!K:L,A1800)&lt;&gt;0,SUMIF(Invoices!K:L,A1800,Invoices!L:L)/COUNTIF(Invoices!K:L,A1800),0),IF(COUNTIF(Invoices!M:N,A1800)&lt;&gt;0,IF(COUNTIF(Invoices!M:N,A1800)&lt;&gt;0,SUMIF(Invoices!M:N,A1800,Invoices!N:N)/COUNTIF(Invoices!M:N,A1800),0),IF(COUNTIF(Invoices!O:P,A1800)&lt;&gt;0,IF(COUNTIF(Invoices!O:P,A1800)&lt;&gt;0,SUMIF(Invoices!O:P,A1800,Invoices!P:P)/COUNTIF(Invoices!O:P,A1800),0),IF(COUNTIF(Invoices!Q:R,A1800)&lt;&gt;0,IF(COUNTIF(Invoices!Q:R,A1800)&lt;&gt;0,SUMIF(Invoices!Q:R,A1800,Invoices!R:R)/COUNTIF(Invoices!Q:R,A1800),0),IF(COUNTIF(Invoices!S:T,A1800)&lt;&gt;0,IF(COUNTIF(Invoices!S:T,A1800)&lt;&gt;0,SUMIF(Invoices!S:T,A1800,Invoices!T:T)/COUNTIF(Invoices!S:T,A1800),0),IF(COUNTIF(Invoices!U:V,A1800)&lt;&gt;0,IF(COUNTIF(Invoices!U:V,A1800)&lt;&gt;0,SUMIF(Invoices!U:V,A1800,Invoices!V:V)/COUNTIF(Invoices!U:V,A1800),0),IF(COUNTIF(Invoices!W:X,A1800)&lt;&gt;0,IF(COUNTIF(Invoices!W:X,A1800)&lt;&gt;0,SUMIF(Invoices!W:X,A1800,Invoices!X:X)/COUNTIF(Invoices!W:X,A1800),0),IF(COUNTIF(Invoices!Y:Z,A1800)&lt;&gt;0,IF(COUNTIF(Invoices!Y:Z,A1800)&lt;&gt;0,SUMIF(Invoices!Y:Z,A1800,Invoices!Z:Z)/COUNTIF(Invoices!Y:Z,A1800),0),IF(COUNTIF(Invoices!AA:AB,A1800)&lt;&gt;0,IF(COUNTIF(Invoices!AA:AB,A1800)&lt;&gt;0,SUMIF(Invoices!AA:AB,A1800,Invoices!AB:AB)/COUNTIF(Invoices!AA:AB,A1800),0),IF(COUNTIF(Invoices!AC:AD,A1800)&lt;&gt;0,IF(COUNTIF(Invoices!AC:AD,A1800)&lt;&gt;0,SUMIF(Invoices!AC:AD,A1800,Invoices!AD:AD)/COUNTIF(Invoices!AC:AD,A1800),0),IF(COUNTIF(Invoices!AE:AF,A1800)&lt;&gt;0,IF(COUNTIF(Invoices!AE:AF,A1800)&lt;&gt;0,SUMIF(Invoices!AE:AF,A1800,Invoices!AF:AF)/COUNTIF(Invoices!AE:AF,A1800),0),IF(COUNTIF(Invoices!AG:AH,A1800)&lt;&gt;0,IF(COUNTIF(Invoices!AG:AH,A1800)&lt;&gt;0,SUMIF(Invoices!AG:AH,A1800,Invoices!AH:AH)/COUNTIF(Invoices!AG:AH,A1800),0),IF(COUNTIF(Invoices!AI:AJ,A1800)&lt;&gt;0,IF(COUNTIF(Invoices!AI:AJ,A1800)&lt;&gt;0,SUMIF(Invoices!AI:AJ,A1800,Invoices!AJ:AJ)/COUNTIF(Invoices!AI:AJ,A1800),0),IF(COUNTIF(Invoices!AK:AL,A1800)&lt;&gt;0,IF(COUNTIF(Invoices!AK:AL,A1800)&lt;&gt;0,SUMIF(Invoices!AK:AL,A1800,Invoices!AL:AL)/COUNTIF(Invoices!AK:AL,A1800),0),IF(COUNTIF(Invoices!AM:AN,A1800)&lt;&gt;0,IF(COUNTIF(Invoices!AM:AN,A1800)&lt;&gt;0,SUMIF(Invoices!AM:AN,A1800,Invoices!AN:AN)/COUNTIF(Invoices!AM:AN,A1800),0),"Not Available")))))))))))))))</f>
        <v>0.99</v>
      </c>
    </row>
    <row r="1801" spans="1:5" ht="13" x14ac:dyDescent="0.15">
      <c r="A1801" s="6" t="s">
        <v>3147</v>
      </c>
      <c r="B1801" s="6" t="s">
        <v>3148</v>
      </c>
      <c r="C1801" s="6" t="s">
        <v>684</v>
      </c>
      <c r="D1801" s="6" t="s">
        <v>685</v>
      </c>
      <c r="E1801" t="str">
        <f>IF(COUNTIF(Invoices!K:L,A1801)&lt;&gt;0,IF(COUNTIF(Invoices!K:L,A1801)&lt;&gt;0,SUMIF(Invoices!K:L,A1801,Invoices!L:L)/COUNTIF(Invoices!K:L,A1801),0),IF(COUNTIF(Invoices!M:N,A1801)&lt;&gt;0,IF(COUNTIF(Invoices!M:N,A1801)&lt;&gt;0,SUMIF(Invoices!M:N,A1801,Invoices!N:N)/COUNTIF(Invoices!M:N,A1801),0),IF(COUNTIF(Invoices!O:P,A1801)&lt;&gt;0,IF(COUNTIF(Invoices!O:P,A1801)&lt;&gt;0,SUMIF(Invoices!O:P,A1801,Invoices!P:P)/COUNTIF(Invoices!O:P,A1801),0),IF(COUNTIF(Invoices!Q:R,A1801)&lt;&gt;0,IF(COUNTIF(Invoices!Q:R,A1801)&lt;&gt;0,SUMIF(Invoices!Q:R,A1801,Invoices!R:R)/COUNTIF(Invoices!Q:R,A1801),0),IF(COUNTIF(Invoices!S:T,A1801)&lt;&gt;0,IF(COUNTIF(Invoices!S:T,A1801)&lt;&gt;0,SUMIF(Invoices!S:T,A1801,Invoices!T:T)/COUNTIF(Invoices!S:T,A1801),0),IF(COUNTIF(Invoices!U:V,A1801)&lt;&gt;0,IF(COUNTIF(Invoices!U:V,A1801)&lt;&gt;0,SUMIF(Invoices!U:V,A1801,Invoices!V:V)/COUNTIF(Invoices!U:V,A1801),0),IF(COUNTIF(Invoices!W:X,A1801)&lt;&gt;0,IF(COUNTIF(Invoices!W:X,A1801)&lt;&gt;0,SUMIF(Invoices!W:X,A1801,Invoices!X:X)/COUNTIF(Invoices!W:X,A1801),0),IF(COUNTIF(Invoices!Y:Z,A1801)&lt;&gt;0,IF(COUNTIF(Invoices!Y:Z,A1801)&lt;&gt;0,SUMIF(Invoices!Y:Z,A1801,Invoices!Z:Z)/COUNTIF(Invoices!Y:Z,A1801),0),IF(COUNTIF(Invoices!AA:AB,A1801)&lt;&gt;0,IF(COUNTIF(Invoices!AA:AB,A1801)&lt;&gt;0,SUMIF(Invoices!AA:AB,A1801,Invoices!AB:AB)/COUNTIF(Invoices!AA:AB,A1801),0),IF(COUNTIF(Invoices!AC:AD,A1801)&lt;&gt;0,IF(COUNTIF(Invoices!AC:AD,A1801)&lt;&gt;0,SUMIF(Invoices!AC:AD,A1801,Invoices!AD:AD)/COUNTIF(Invoices!AC:AD,A1801),0),IF(COUNTIF(Invoices!AE:AF,A1801)&lt;&gt;0,IF(COUNTIF(Invoices!AE:AF,A1801)&lt;&gt;0,SUMIF(Invoices!AE:AF,A1801,Invoices!AF:AF)/COUNTIF(Invoices!AE:AF,A1801),0),IF(COUNTIF(Invoices!AG:AH,A1801)&lt;&gt;0,IF(COUNTIF(Invoices!AG:AH,A1801)&lt;&gt;0,SUMIF(Invoices!AG:AH,A1801,Invoices!AH:AH)/COUNTIF(Invoices!AG:AH,A1801),0),IF(COUNTIF(Invoices!AI:AJ,A1801)&lt;&gt;0,IF(COUNTIF(Invoices!AI:AJ,A1801)&lt;&gt;0,SUMIF(Invoices!AI:AJ,A1801,Invoices!AJ:AJ)/COUNTIF(Invoices!AI:AJ,A1801),0),IF(COUNTIF(Invoices!AK:AL,A1801)&lt;&gt;0,IF(COUNTIF(Invoices!AK:AL,A1801)&lt;&gt;0,SUMIF(Invoices!AK:AL,A1801,Invoices!AL:AL)/COUNTIF(Invoices!AK:AL,A1801),0),IF(COUNTIF(Invoices!AM:AN,A1801)&lt;&gt;0,IF(COUNTIF(Invoices!AM:AN,A1801)&lt;&gt;0,SUMIF(Invoices!AM:AN,A1801,Invoices!AN:AN)/COUNTIF(Invoices!AM:AN,A1801),0),"Not Available")))))))))))))))</f>
        <v>Not Available</v>
      </c>
    </row>
    <row r="1802" spans="1:5" ht="13" x14ac:dyDescent="0.15">
      <c r="A1802" s="6" t="s">
        <v>3149</v>
      </c>
      <c r="B1802" s="6" t="s">
        <v>1394</v>
      </c>
      <c r="C1802" s="6" t="s">
        <v>1016</v>
      </c>
      <c r="D1802" s="6" t="s">
        <v>878</v>
      </c>
      <c r="E1802">
        <f ca="1">IF(COUNTIF(Invoices!K:L,A1802)&lt;&gt;0,IF(COUNTIF(Invoices!K:L,A1802)&lt;&gt;0,SUMIF(Invoices!K:L,A1802,Invoices!L:L)/COUNTIF(Invoices!K:L,A1802),0),IF(COUNTIF(Invoices!M:N,A1802)&lt;&gt;0,IF(COUNTIF(Invoices!M:N,A1802)&lt;&gt;0,SUMIF(Invoices!M:N,A1802,Invoices!N:N)/COUNTIF(Invoices!M:N,A1802),0),IF(COUNTIF(Invoices!O:P,A1802)&lt;&gt;0,IF(COUNTIF(Invoices!O:P,A1802)&lt;&gt;0,SUMIF(Invoices!O:P,A1802,Invoices!P:P)/COUNTIF(Invoices!O:P,A1802),0),IF(COUNTIF(Invoices!Q:R,A1802)&lt;&gt;0,IF(COUNTIF(Invoices!Q:R,A1802)&lt;&gt;0,SUMIF(Invoices!Q:R,A1802,Invoices!R:R)/COUNTIF(Invoices!Q:R,A1802),0),IF(COUNTIF(Invoices!S:T,A1802)&lt;&gt;0,IF(COUNTIF(Invoices!S:T,A1802)&lt;&gt;0,SUMIF(Invoices!S:T,A1802,Invoices!T:T)/COUNTIF(Invoices!S:T,A1802),0),IF(COUNTIF(Invoices!U:V,A1802)&lt;&gt;0,IF(COUNTIF(Invoices!U:V,A1802)&lt;&gt;0,SUMIF(Invoices!U:V,A1802,Invoices!V:V)/COUNTIF(Invoices!U:V,A1802),0),IF(COUNTIF(Invoices!W:X,A1802)&lt;&gt;0,IF(COUNTIF(Invoices!W:X,A1802)&lt;&gt;0,SUMIF(Invoices!W:X,A1802,Invoices!X:X)/COUNTIF(Invoices!W:X,A1802),0),IF(COUNTIF(Invoices!Y:Z,A1802)&lt;&gt;0,IF(COUNTIF(Invoices!Y:Z,A1802)&lt;&gt;0,SUMIF(Invoices!Y:Z,A1802,Invoices!Z:Z)/COUNTIF(Invoices!Y:Z,A1802),0),IF(COUNTIF(Invoices!AA:AB,A1802)&lt;&gt;0,IF(COUNTIF(Invoices!AA:AB,A1802)&lt;&gt;0,SUMIF(Invoices!AA:AB,A1802,Invoices!AB:AB)/COUNTIF(Invoices!AA:AB,A1802),0),IF(COUNTIF(Invoices!AC:AD,A1802)&lt;&gt;0,IF(COUNTIF(Invoices!AC:AD,A1802)&lt;&gt;0,SUMIF(Invoices!AC:AD,A1802,Invoices!AD:AD)/COUNTIF(Invoices!AC:AD,A1802),0),IF(COUNTIF(Invoices!AE:AF,A1802)&lt;&gt;0,IF(COUNTIF(Invoices!AE:AF,A1802)&lt;&gt;0,SUMIF(Invoices!AE:AF,A1802,Invoices!AF:AF)/COUNTIF(Invoices!AE:AF,A1802),0),IF(COUNTIF(Invoices!AG:AH,A1802)&lt;&gt;0,IF(COUNTIF(Invoices!AG:AH,A1802)&lt;&gt;0,SUMIF(Invoices!AG:AH,A1802,Invoices!AH:AH)/COUNTIF(Invoices!AG:AH,A1802),0),IF(COUNTIF(Invoices!AI:AJ,A1802)&lt;&gt;0,IF(COUNTIF(Invoices!AI:AJ,A1802)&lt;&gt;0,SUMIF(Invoices!AI:AJ,A1802,Invoices!AJ:AJ)/COUNTIF(Invoices!AI:AJ,A1802),0),IF(COUNTIF(Invoices!AK:AL,A1802)&lt;&gt;0,IF(COUNTIF(Invoices!AK:AL,A1802)&lt;&gt;0,SUMIF(Invoices!AK:AL,A1802,Invoices!AL:AL)/COUNTIF(Invoices!AK:AL,A1802),0),IF(COUNTIF(Invoices!AM:AN,A1802)&lt;&gt;0,IF(COUNTIF(Invoices!AM:AN,A1802)&lt;&gt;0,SUMIF(Invoices!AM:AN,A1802,Invoices!AN:AN)/COUNTIF(Invoices!AM:AN,A1802),0),"Not Available")))))))))))))))</f>
        <v>0.99</v>
      </c>
    </row>
    <row r="1803" spans="1:5" ht="13" x14ac:dyDescent="0.15">
      <c r="A1803" s="6" t="s">
        <v>3150</v>
      </c>
      <c r="B1803" s="6" t="s">
        <v>3151</v>
      </c>
      <c r="C1803" s="6" t="s">
        <v>1087</v>
      </c>
      <c r="D1803" s="6" t="s">
        <v>522</v>
      </c>
      <c r="E1803" t="str">
        <f>IF(COUNTIF(Invoices!K:L,A1803)&lt;&gt;0,IF(COUNTIF(Invoices!K:L,A1803)&lt;&gt;0,SUMIF(Invoices!K:L,A1803,Invoices!L:L)/COUNTIF(Invoices!K:L,A1803),0),IF(COUNTIF(Invoices!M:N,A1803)&lt;&gt;0,IF(COUNTIF(Invoices!M:N,A1803)&lt;&gt;0,SUMIF(Invoices!M:N,A1803,Invoices!N:N)/COUNTIF(Invoices!M:N,A1803),0),IF(COUNTIF(Invoices!O:P,A1803)&lt;&gt;0,IF(COUNTIF(Invoices!O:P,A1803)&lt;&gt;0,SUMIF(Invoices!O:P,A1803,Invoices!P:P)/COUNTIF(Invoices!O:P,A1803),0),IF(COUNTIF(Invoices!Q:R,A1803)&lt;&gt;0,IF(COUNTIF(Invoices!Q:R,A1803)&lt;&gt;0,SUMIF(Invoices!Q:R,A1803,Invoices!R:R)/COUNTIF(Invoices!Q:R,A1803),0),IF(COUNTIF(Invoices!S:T,A1803)&lt;&gt;0,IF(COUNTIF(Invoices!S:T,A1803)&lt;&gt;0,SUMIF(Invoices!S:T,A1803,Invoices!T:T)/COUNTIF(Invoices!S:T,A1803),0),IF(COUNTIF(Invoices!U:V,A1803)&lt;&gt;0,IF(COUNTIF(Invoices!U:V,A1803)&lt;&gt;0,SUMIF(Invoices!U:V,A1803,Invoices!V:V)/COUNTIF(Invoices!U:V,A1803),0),IF(COUNTIF(Invoices!W:X,A1803)&lt;&gt;0,IF(COUNTIF(Invoices!W:X,A1803)&lt;&gt;0,SUMIF(Invoices!W:X,A1803,Invoices!X:X)/COUNTIF(Invoices!W:X,A1803),0),IF(COUNTIF(Invoices!Y:Z,A1803)&lt;&gt;0,IF(COUNTIF(Invoices!Y:Z,A1803)&lt;&gt;0,SUMIF(Invoices!Y:Z,A1803,Invoices!Z:Z)/COUNTIF(Invoices!Y:Z,A1803),0),IF(COUNTIF(Invoices!AA:AB,A1803)&lt;&gt;0,IF(COUNTIF(Invoices!AA:AB,A1803)&lt;&gt;0,SUMIF(Invoices!AA:AB,A1803,Invoices!AB:AB)/COUNTIF(Invoices!AA:AB,A1803),0),IF(COUNTIF(Invoices!AC:AD,A1803)&lt;&gt;0,IF(COUNTIF(Invoices!AC:AD,A1803)&lt;&gt;0,SUMIF(Invoices!AC:AD,A1803,Invoices!AD:AD)/COUNTIF(Invoices!AC:AD,A1803),0),IF(COUNTIF(Invoices!AE:AF,A1803)&lt;&gt;0,IF(COUNTIF(Invoices!AE:AF,A1803)&lt;&gt;0,SUMIF(Invoices!AE:AF,A1803,Invoices!AF:AF)/COUNTIF(Invoices!AE:AF,A1803),0),IF(COUNTIF(Invoices!AG:AH,A1803)&lt;&gt;0,IF(COUNTIF(Invoices!AG:AH,A1803)&lt;&gt;0,SUMIF(Invoices!AG:AH,A1803,Invoices!AH:AH)/COUNTIF(Invoices!AG:AH,A1803),0),IF(COUNTIF(Invoices!AI:AJ,A1803)&lt;&gt;0,IF(COUNTIF(Invoices!AI:AJ,A1803)&lt;&gt;0,SUMIF(Invoices!AI:AJ,A1803,Invoices!AJ:AJ)/COUNTIF(Invoices!AI:AJ,A1803),0),IF(COUNTIF(Invoices!AK:AL,A1803)&lt;&gt;0,IF(COUNTIF(Invoices!AK:AL,A1803)&lt;&gt;0,SUMIF(Invoices!AK:AL,A1803,Invoices!AL:AL)/COUNTIF(Invoices!AK:AL,A1803),0),IF(COUNTIF(Invoices!AM:AN,A1803)&lt;&gt;0,IF(COUNTIF(Invoices!AM:AN,A1803)&lt;&gt;0,SUMIF(Invoices!AM:AN,A1803,Invoices!AN:AN)/COUNTIF(Invoices!AM:AN,A1803),0),"Not Available")))))))))))))))</f>
        <v>Not Available</v>
      </c>
    </row>
    <row r="1804" spans="1:5" ht="13" x14ac:dyDescent="0.15">
      <c r="A1804" s="6" t="s">
        <v>3152</v>
      </c>
      <c r="B1804" s="6" t="s">
        <v>764</v>
      </c>
      <c r="C1804" s="6" t="s">
        <v>765</v>
      </c>
      <c r="D1804" s="6" t="s">
        <v>766</v>
      </c>
      <c r="E1804" t="str">
        <f>IF(COUNTIF(Invoices!K:L,A1804)&lt;&gt;0,IF(COUNTIF(Invoices!K:L,A1804)&lt;&gt;0,SUMIF(Invoices!K:L,A1804,Invoices!L:L)/COUNTIF(Invoices!K:L,A1804),0),IF(COUNTIF(Invoices!M:N,A1804)&lt;&gt;0,IF(COUNTIF(Invoices!M:N,A1804)&lt;&gt;0,SUMIF(Invoices!M:N,A1804,Invoices!N:N)/COUNTIF(Invoices!M:N,A1804),0),IF(COUNTIF(Invoices!O:P,A1804)&lt;&gt;0,IF(COUNTIF(Invoices!O:P,A1804)&lt;&gt;0,SUMIF(Invoices!O:P,A1804,Invoices!P:P)/COUNTIF(Invoices!O:P,A1804),0),IF(COUNTIF(Invoices!Q:R,A1804)&lt;&gt;0,IF(COUNTIF(Invoices!Q:R,A1804)&lt;&gt;0,SUMIF(Invoices!Q:R,A1804,Invoices!R:R)/COUNTIF(Invoices!Q:R,A1804),0),IF(COUNTIF(Invoices!S:T,A1804)&lt;&gt;0,IF(COUNTIF(Invoices!S:T,A1804)&lt;&gt;0,SUMIF(Invoices!S:T,A1804,Invoices!T:T)/COUNTIF(Invoices!S:T,A1804),0),IF(COUNTIF(Invoices!U:V,A1804)&lt;&gt;0,IF(COUNTIF(Invoices!U:V,A1804)&lt;&gt;0,SUMIF(Invoices!U:V,A1804,Invoices!V:V)/COUNTIF(Invoices!U:V,A1804),0),IF(COUNTIF(Invoices!W:X,A1804)&lt;&gt;0,IF(COUNTIF(Invoices!W:X,A1804)&lt;&gt;0,SUMIF(Invoices!W:X,A1804,Invoices!X:X)/COUNTIF(Invoices!W:X,A1804),0),IF(COUNTIF(Invoices!Y:Z,A1804)&lt;&gt;0,IF(COUNTIF(Invoices!Y:Z,A1804)&lt;&gt;0,SUMIF(Invoices!Y:Z,A1804,Invoices!Z:Z)/COUNTIF(Invoices!Y:Z,A1804),0),IF(COUNTIF(Invoices!AA:AB,A1804)&lt;&gt;0,IF(COUNTIF(Invoices!AA:AB,A1804)&lt;&gt;0,SUMIF(Invoices!AA:AB,A1804,Invoices!AB:AB)/COUNTIF(Invoices!AA:AB,A1804),0),IF(COUNTIF(Invoices!AC:AD,A1804)&lt;&gt;0,IF(COUNTIF(Invoices!AC:AD,A1804)&lt;&gt;0,SUMIF(Invoices!AC:AD,A1804,Invoices!AD:AD)/COUNTIF(Invoices!AC:AD,A1804),0),IF(COUNTIF(Invoices!AE:AF,A1804)&lt;&gt;0,IF(COUNTIF(Invoices!AE:AF,A1804)&lt;&gt;0,SUMIF(Invoices!AE:AF,A1804,Invoices!AF:AF)/COUNTIF(Invoices!AE:AF,A1804),0),IF(COUNTIF(Invoices!AG:AH,A1804)&lt;&gt;0,IF(COUNTIF(Invoices!AG:AH,A1804)&lt;&gt;0,SUMIF(Invoices!AG:AH,A1804,Invoices!AH:AH)/COUNTIF(Invoices!AG:AH,A1804),0),IF(COUNTIF(Invoices!AI:AJ,A1804)&lt;&gt;0,IF(COUNTIF(Invoices!AI:AJ,A1804)&lt;&gt;0,SUMIF(Invoices!AI:AJ,A1804,Invoices!AJ:AJ)/COUNTIF(Invoices!AI:AJ,A1804),0),IF(COUNTIF(Invoices!AK:AL,A1804)&lt;&gt;0,IF(COUNTIF(Invoices!AK:AL,A1804)&lt;&gt;0,SUMIF(Invoices!AK:AL,A1804,Invoices!AL:AL)/COUNTIF(Invoices!AK:AL,A1804),0),IF(COUNTIF(Invoices!AM:AN,A1804)&lt;&gt;0,IF(COUNTIF(Invoices!AM:AN,A1804)&lt;&gt;0,SUMIF(Invoices!AM:AN,A1804,Invoices!AN:AN)/COUNTIF(Invoices!AM:AN,A1804),0),"Not Available")))))))))))))))</f>
        <v>Not Available</v>
      </c>
    </row>
    <row r="1805" spans="1:5" ht="13" x14ac:dyDescent="0.15">
      <c r="A1805" s="6" t="s">
        <v>3153</v>
      </c>
      <c r="B1805" s="6" t="s">
        <v>1512</v>
      </c>
      <c r="C1805" s="6" t="s">
        <v>1513</v>
      </c>
      <c r="D1805" s="6" t="s">
        <v>1514</v>
      </c>
      <c r="E1805" t="str">
        <f>IF(COUNTIF(Invoices!K:L,A1805)&lt;&gt;0,IF(COUNTIF(Invoices!K:L,A1805)&lt;&gt;0,SUMIF(Invoices!K:L,A1805,Invoices!L:L)/COUNTIF(Invoices!K:L,A1805),0),IF(COUNTIF(Invoices!M:N,A1805)&lt;&gt;0,IF(COUNTIF(Invoices!M:N,A1805)&lt;&gt;0,SUMIF(Invoices!M:N,A1805,Invoices!N:N)/COUNTIF(Invoices!M:N,A1805),0),IF(COUNTIF(Invoices!O:P,A1805)&lt;&gt;0,IF(COUNTIF(Invoices!O:P,A1805)&lt;&gt;0,SUMIF(Invoices!O:P,A1805,Invoices!P:P)/COUNTIF(Invoices!O:P,A1805),0),IF(COUNTIF(Invoices!Q:R,A1805)&lt;&gt;0,IF(COUNTIF(Invoices!Q:R,A1805)&lt;&gt;0,SUMIF(Invoices!Q:R,A1805,Invoices!R:R)/COUNTIF(Invoices!Q:R,A1805),0),IF(COUNTIF(Invoices!S:T,A1805)&lt;&gt;0,IF(COUNTIF(Invoices!S:T,A1805)&lt;&gt;0,SUMIF(Invoices!S:T,A1805,Invoices!T:T)/COUNTIF(Invoices!S:T,A1805),0),IF(COUNTIF(Invoices!U:V,A1805)&lt;&gt;0,IF(COUNTIF(Invoices!U:V,A1805)&lt;&gt;0,SUMIF(Invoices!U:V,A1805,Invoices!V:V)/COUNTIF(Invoices!U:V,A1805),0),IF(COUNTIF(Invoices!W:X,A1805)&lt;&gt;0,IF(COUNTIF(Invoices!W:X,A1805)&lt;&gt;0,SUMIF(Invoices!W:X,A1805,Invoices!X:X)/COUNTIF(Invoices!W:X,A1805),0),IF(COUNTIF(Invoices!Y:Z,A1805)&lt;&gt;0,IF(COUNTIF(Invoices!Y:Z,A1805)&lt;&gt;0,SUMIF(Invoices!Y:Z,A1805,Invoices!Z:Z)/COUNTIF(Invoices!Y:Z,A1805),0),IF(COUNTIF(Invoices!AA:AB,A1805)&lt;&gt;0,IF(COUNTIF(Invoices!AA:AB,A1805)&lt;&gt;0,SUMIF(Invoices!AA:AB,A1805,Invoices!AB:AB)/COUNTIF(Invoices!AA:AB,A1805),0),IF(COUNTIF(Invoices!AC:AD,A1805)&lt;&gt;0,IF(COUNTIF(Invoices!AC:AD,A1805)&lt;&gt;0,SUMIF(Invoices!AC:AD,A1805,Invoices!AD:AD)/COUNTIF(Invoices!AC:AD,A1805),0),IF(COUNTIF(Invoices!AE:AF,A1805)&lt;&gt;0,IF(COUNTIF(Invoices!AE:AF,A1805)&lt;&gt;0,SUMIF(Invoices!AE:AF,A1805,Invoices!AF:AF)/COUNTIF(Invoices!AE:AF,A1805),0),IF(COUNTIF(Invoices!AG:AH,A1805)&lt;&gt;0,IF(COUNTIF(Invoices!AG:AH,A1805)&lt;&gt;0,SUMIF(Invoices!AG:AH,A1805,Invoices!AH:AH)/COUNTIF(Invoices!AG:AH,A1805),0),IF(COUNTIF(Invoices!AI:AJ,A1805)&lt;&gt;0,IF(COUNTIF(Invoices!AI:AJ,A1805)&lt;&gt;0,SUMIF(Invoices!AI:AJ,A1805,Invoices!AJ:AJ)/COUNTIF(Invoices!AI:AJ,A1805),0),IF(COUNTIF(Invoices!AK:AL,A1805)&lt;&gt;0,IF(COUNTIF(Invoices!AK:AL,A1805)&lt;&gt;0,SUMIF(Invoices!AK:AL,A1805,Invoices!AL:AL)/COUNTIF(Invoices!AK:AL,A1805),0),IF(COUNTIF(Invoices!AM:AN,A1805)&lt;&gt;0,IF(COUNTIF(Invoices!AM:AN,A1805)&lt;&gt;0,SUMIF(Invoices!AM:AN,A1805,Invoices!AN:AN)/COUNTIF(Invoices!AM:AN,A1805),0),"Not Available")))))))))))))))</f>
        <v>Not Available</v>
      </c>
    </row>
    <row r="1806" spans="1:5" ht="13" x14ac:dyDescent="0.15">
      <c r="A1806" s="6" t="s">
        <v>3154</v>
      </c>
      <c r="B1806" s="6" t="s">
        <v>1512</v>
      </c>
      <c r="C1806" s="6" t="s">
        <v>1513</v>
      </c>
      <c r="D1806" s="6" t="s">
        <v>1514</v>
      </c>
      <c r="E1806">
        <f ca="1">IF(COUNTIF(Invoices!K:L,A1806)&lt;&gt;0,IF(COUNTIF(Invoices!K:L,A1806)&lt;&gt;0,SUMIF(Invoices!K:L,A1806,Invoices!L:L)/COUNTIF(Invoices!K:L,A1806),0),IF(COUNTIF(Invoices!M:N,A1806)&lt;&gt;0,IF(COUNTIF(Invoices!M:N,A1806)&lt;&gt;0,SUMIF(Invoices!M:N,A1806,Invoices!N:N)/COUNTIF(Invoices!M:N,A1806),0),IF(COUNTIF(Invoices!O:P,A1806)&lt;&gt;0,IF(COUNTIF(Invoices!O:P,A1806)&lt;&gt;0,SUMIF(Invoices!O:P,A1806,Invoices!P:P)/COUNTIF(Invoices!O:P,A1806),0),IF(COUNTIF(Invoices!Q:R,A1806)&lt;&gt;0,IF(COUNTIF(Invoices!Q:R,A1806)&lt;&gt;0,SUMIF(Invoices!Q:R,A1806,Invoices!R:R)/COUNTIF(Invoices!Q:R,A1806),0),IF(COUNTIF(Invoices!S:T,A1806)&lt;&gt;0,IF(COUNTIF(Invoices!S:T,A1806)&lt;&gt;0,SUMIF(Invoices!S:T,A1806,Invoices!T:T)/COUNTIF(Invoices!S:T,A1806),0),IF(COUNTIF(Invoices!U:V,A1806)&lt;&gt;0,IF(COUNTIF(Invoices!U:V,A1806)&lt;&gt;0,SUMIF(Invoices!U:V,A1806,Invoices!V:V)/COUNTIF(Invoices!U:V,A1806),0),IF(COUNTIF(Invoices!W:X,A1806)&lt;&gt;0,IF(COUNTIF(Invoices!W:X,A1806)&lt;&gt;0,SUMIF(Invoices!W:X,A1806,Invoices!X:X)/COUNTIF(Invoices!W:X,A1806),0),IF(COUNTIF(Invoices!Y:Z,A1806)&lt;&gt;0,IF(COUNTIF(Invoices!Y:Z,A1806)&lt;&gt;0,SUMIF(Invoices!Y:Z,A1806,Invoices!Z:Z)/COUNTIF(Invoices!Y:Z,A1806),0),IF(COUNTIF(Invoices!AA:AB,A1806)&lt;&gt;0,IF(COUNTIF(Invoices!AA:AB,A1806)&lt;&gt;0,SUMIF(Invoices!AA:AB,A1806,Invoices!AB:AB)/COUNTIF(Invoices!AA:AB,A1806),0),IF(COUNTIF(Invoices!AC:AD,A1806)&lt;&gt;0,IF(COUNTIF(Invoices!AC:AD,A1806)&lt;&gt;0,SUMIF(Invoices!AC:AD,A1806,Invoices!AD:AD)/COUNTIF(Invoices!AC:AD,A1806),0),IF(COUNTIF(Invoices!AE:AF,A1806)&lt;&gt;0,IF(COUNTIF(Invoices!AE:AF,A1806)&lt;&gt;0,SUMIF(Invoices!AE:AF,A1806,Invoices!AF:AF)/COUNTIF(Invoices!AE:AF,A1806),0),IF(COUNTIF(Invoices!AG:AH,A1806)&lt;&gt;0,IF(COUNTIF(Invoices!AG:AH,A1806)&lt;&gt;0,SUMIF(Invoices!AG:AH,A1806,Invoices!AH:AH)/COUNTIF(Invoices!AG:AH,A1806),0),IF(COUNTIF(Invoices!AI:AJ,A1806)&lt;&gt;0,IF(COUNTIF(Invoices!AI:AJ,A1806)&lt;&gt;0,SUMIF(Invoices!AI:AJ,A1806,Invoices!AJ:AJ)/COUNTIF(Invoices!AI:AJ,A1806),0),IF(COUNTIF(Invoices!AK:AL,A1806)&lt;&gt;0,IF(COUNTIF(Invoices!AK:AL,A1806)&lt;&gt;0,SUMIF(Invoices!AK:AL,A1806,Invoices!AL:AL)/COUNTIF(Invoices!AK:AL,A1806),0),IF(COUNTIF(Invoices!AM:AN,A1806)&lt;&gt;0,IF(COUNTIF(Invoices!AM:AN,A1806)&lt;&gt;0,SUMIF(Invoices!AM:AN,A1806,Invoices!AN:AN)/COUNTIF(Invoices!AM:AN,A1806),0),"Not Available")))))))))))))))</f>
        <v>0.99</v>
      </c>
    </row>
    <row r="1807" spans="1:5" ht="13" x14ac:dyDescent="0.15">
      <c r="A1807" s="6" t="s">
        <v>3155</v>
      </c>
      <c r="C1807" s="6" t="s">
        <v>1431</v>
      </c>
      <c r="D1807" s="6" t="s">
        <v>1432</v>
      </c>
      <c r="E1807">
        <f ca="1">IF(COUNTIF(Invoices!K:L,A1807)&lt;&gt;0,IF(COUNTIF(Invoices!K:L,A1807)&lt;&gt;0,SUMIF(Invoices!K:L,A1807,Invoices!L:L)/COUNTIF(Invoices!K:L,A1807),0),IF(COUNTIF(Invoices!M:N,A1807)&lt;&gt;0,IF(COUNTIF(Invoices!M:N,A1807)&lt;&gt;0,SUMIF(Invoices!M:N,A1807,Invoices!N:N)/COUNTIF(Invoices!M:N,A1807),0),IF(COUNTIF(Invoices!O:P,A1807)&lt;&gt;0,IF(COUNTIF(Invoices!O:P,A1807)&lt;&gt;0,SUMIF(Invoices!O:P,A1807,Invoices!P:P)/COUNTIF(Invoices!O:P,A1807),0),IF(COUNTIF(Invoices!Q:R,A1807)&lt;&gt;0,IF(COUNTIF(Invoices!Q:R,A1807)&lt;&gt;0,SUMIF(Invoices!Q:R,A1807,Invoices!R:R)/COUNTIF(Invoices!Q:R,A1807),0),IF(COUNTIF(Invoices!S:T,A1807)&lt;&gt;0,IF(COUNTIF(Invoices!S:T,A1807)&lt;&gt;0,SUMIF(Invoices!S:T,A1807,Invoices!T:T)/COUNTIF(Invoices!S:T,A1807),0),IF(COUNTIF(Invoices!U:V,A1807)&lt;&gt;0,IF(COUNTIF(Invoices!U:V,A1807)&lt;&gt;0,SUMIF(Invoices!U:V,A1807,Invoices!V:V)/COUNTIF(Invoices!U:V,A1807),0),IF(COUNTIF(Invoices!W:X,A1807)&lt;&gt;0,IF(COUNTIF(Invoices!W:X,A1807)&lt;&gt;0,SUMIF(Invoices!W:X,A1807,Invoices!X:X)/COUNTIF(Invoices!W:X,A1807),0),IF(COUNTIF(Invoices!Y:Z,A1807)&lt;&gt;0,IF(COUNTIF(Invoices!Y:Z,A1807)&lt;&gt;0,SUMIF(Invoices!Y:Z,A1807,Invoices!Z:Z)/COUNTIF(Invoices!Y:Z,A1807),0),IF(COUNTIF(Invoices!AA:AB,A1807)&lt;&gt;0,IF(COUNTIF(Invoices!AA:AB,A1807)&lt;&gt;0,SUMIF(Invoices!AA:AB,A1807,Invoices!AB:AB)/COUNTIF(Invoices!AA:AB,A1807),0),IF(COUNTIF(Invoices!AC:AD,A1807)&lt;&gt;0,IF(COUNTIF(Invoices!AC:AD,A1807)&lt;&gt;0,SUMIF(Invoices!AC:AD,A1807,Invoices!AD:AD)/COUNTIF(Invoices!AC:AD,A1807),0),IF(COUNTIF(Invoices!AE:AF,A1807)&lt;&gt;0,IF(COUNTIF(Invoices!AE:AF,A1807)&lt;&gt;0,SUMIF(Invoices!AE:AF,A1807,Invoices!AF:AF)/COUNTIF(Invoices!AE:AF,A1807),0),IF(COUNTIF(Invoices!AG:AH,A1807)&lt;&gt;0,IF(COUNTIF(Invoices!AG:AH,A1807)&lt;&gt;0,SUMIF(Invoices!AG:AH,A1807,Invoices!AH:AH)/COUNTIF(Invoices!AG:AH,A1807),0),IF(COUNTIF(Invoices!AI:AJ,A1807)&lt;&gt;0,IF(COUNTIF(Invoices!AI:AJ,A1807)&lt;&gt;0,SUMIF(Invoices!AI:AJ,A1807,Invoices!AJ:AJ)/COUNTIF(Invoices!AI:AJ,A1807),0),IF(COUNTIF(Invoices!AK:AL,A1807)&lt;&gt;0,IF(COUNTIF(Invoices!AK:AL,A1807)&lt;&gt;0,SUMIF(Invoices!AK:AL,A1807,Invoices!AL:AL)/COUNTIF(Invoices!AK:AL,A1807),0),IF(COUNTIF(Invoices!AM:AN,A1807)&lt;&gt;0,IF(COUNTIF(Invoices!AM:AN,A1807)&lt;&gt;0,SUMIF(Invoices!AM:AN,A1807,Invoices!AN:AN)/COUNTIF(Invoices!AM:AN,A1807),0),"Not Available")))))))))))))))</f>
        <v>0.99</v>
      </c>
    </row>
    <row r="1808" spans="1:5" ht="13" x14ac:dyDescent="0.15">
      <c r="A1808" s="6" t="s">
        <v>3156</v>
      </c>
      <c r="B1808" s="6" t="s">
        <v>2796</v>
      </c>
      <c r="C1808" s="6" t="s">
        <v>533</v>
      </c>
      <c r="D1808" s="6" t="s">
        <v>522</v>
      </c>
      <c r="E1808">
        <f ca="1">IF(COUNTIF(Invoices!K:L,A1808)&lt;&gt;0,IF(COUNTIF(Invoices!K:L,A1808)&lt;&gt;0,SUMIF(Invoices!K:L,A1808,Invoices!L:L)/COUNTIF(Invoices!K:L,A1808),0),IF(COUNTIF(Invoices!M:N,A1808)&lt;&gt;0,IF(COUNTIF(Invoices!M:N,A1808)&lt;&gt;0,SUMIF(Invoices!M:N,A1808,Invoices!N:N)/COUNTIF(Invoices!M:N,A1808),0),IF(COUNTIF(Invoices!O:P,A1808)&lt;&gt;0,IF(COUNTIF(Invoices!O:P,A1808)&lt;&gt;0,SUMIF(Invoices!O:P,A1808,Invoices!P:P)/COUNTIF(Invoices!O:P,A1808),0),IF(COUNTIF(Invoices!Q:R,A1808)&lt;&gt;0,IF(COUNTIF(Invoices!Q:R,A1808)&lt;&gt;0,SUMIF(Invoices!Q:R,A1808,Invoices!R:R)/COUNTIF(Invoices!Q:R,A1808),0),IF(COUNTIF(Invoices!S:T,A1808)&lt;&gt;0,IF(COUNTIF(Invoices!S:T,A1808)&lt;&gt;0,SUMIF(Invoices!S:T,A1808,Invoices!T:T)/COUNTIF(Invoices!S:T,A1808),0),IF(COUNTIF(Invoices!U:V,A1808)&lt;&gt;0,IF(COUNTIF(Invoices!U:V,A1808)&lt;&gt;0,SUMIF(Invoices!U:V,A1808,Invoices!V:V)/COUNTIF(Invoices!U:V,A1808),0),IF(COUNTIF(Invoices!W:X,A1808)&lt;&gt;0,IF(COUNTIF(Invoices!W:X,A1808)&lt;&gt;0,SUMIF(Invoices!W:X,A1808,Invoices!X:X)/COUNTIF(Invoices!W:X,A1808),0),IF(COUNTIF(Invoices!Y:Z,A1808)&lt;&gt;0,IF(COUNTIF(Invoices!Y:Z,A1808)&lt;&gt;0,SUMIF(Invoices!Y:Z,A1808,Invoices!Z:Z)/COUNTIF(Invoices!Y:Z,A1808),0),IF(COUNTIF(Invoices!AA:AB,A1808)&lt;&gt;0,IF(COUNTIF(Invoices!AA:AB,A1808)&lt;&gt;0,SUMIF(Invoices!AA:AB,A1808,Invoices!AB:AB)/COUNTIF(Invoices!AA:AB,A1808),0),IF(COUNTIF(Invoices!AC:AD,A1808)&lt;&gt;0,IF(COUNTIF(Invoices!AC:AD,A1808)&lt;&gt;0,SUMIF(Invoices!AC:AD,A1808,Invoices!AD:AD)/COUNTIF(Invoices!AC:AD,A1808),0),IF(COUNTIF(Invoices!AE:AF,A1808)&lt;&gt;0,IF(COUNTIF(Invoices!AE:AF,A1808)&lt;&gt;0,SUMIF(Invoices!AE:AF,A1808,Invoices!AF:AF)/COUNTIF(Invoices!AE:AF,A1808),0),IF(COUNTIF(Invoices!AG:AH,A1808)&lt;&gt;0,IF(COUNTIF(Invoices!AG:AH,A1808)&lt;&gt;0,SUMIF(Invoices!AG:AH,A1808,Invoices!AH:AH)/COUNTIF(Invoices!AG:AH,A1808),0),IF(COUNTIF(Invoices!AI:AJ,A1808)&lt;&gt;0,IF(COUNTIF(Invoices!AI:AJ,A1808)&lt;&gt;0,SUMIF(Invoices!AI:AJ,A1808,Invoices!AJ:AJ)/COUNTIF(Invoices!AI:AJ,A1808),0),IF(COUNTIF(Invoices!AK:AL,A1808)&lt;&gt;0,IF(COUNTIF(Invoices!AK:AL,A1808)&lt;&gt;0,SUMIF(Invoices!AK:AL,A1808,Invoices!AL:AL)/COUNTIF(Invoices!AK:AL,A1808),0),IF(COUNTIF(Invoices!AM:AN,A1808)&lt;&gt;0,IF(COUNTIF(Invoices!AM:AN,A1808)&lt;&gt;0,SUMIF(Invoices!AM:AN,A1808,Invoices!AN:AN)/COUNTIF(Invoices!AM:AN,A1808),0),"Not Available")))))))))))))))</f>
        <v>0.99</v>
      </c>
    </row>
    <row r="1809" spans="1:5" ht="13" x14ac:dyDescent="0.15">
      <c r="A1809" s="6" t="s">
        <v>3157</v>
      </c>
      <c r="B1809" s="6" t="s">
        <v>3158</v>
      </c>
      <c r="C1809" s="6" t="s">
        <v>3159</v>
      </c>
      <c r="D1809" s="6" t="s">
        <v>3160</v>
      </c>
      <c r="E1809">
        <f ca="1">IF(COUNTIF(Invoices!K:L,A1809)&lt;&gt;0,IF(COUNTIF(Invoices!K:L,A1809)&lt;&gt;0,SUMIF(Invoices!K:L,A1809,Invoices!L:L)/COUNTIF(Invoices!K:L,A1809),0),IF(COUNTIF(Invoices!M:N,A1809)&lt;&gt;0,IF(COUNTIF(Invoices!M:N,A1809)&lt;&gt;0,SUMIF(Invoices!M:N,A1809,Invoices!N:N)/COUNTIF(Invoices!M:N,A1809),0),IF(COUNTIF(Invoices!O:P,A1809)&lt;&gt;0,IF(COUNTIF(Invoices!O:P,A1809)&lt;&gt;0,SUMIF(Invoices!O:P,A1809,Invoices!P:P)/COUNTIF(Invoices!O:P,A1809),0),IF(COUNTIF(Invoices!Q:R,A1809)&lt;&gt;0,IF(COUNTIF(Invoices!Q:R,A1809)&lt;&gt;0,SUMIF(Invoices!Q:R,A1809,Invoices!R:R)/COUNTIF(Invoices!Q:R,A1809),0),IF(COUNTIF(Invoices!S:T,A1809)&lt;&gt;0,IF(COUNTIF(Invoices!S:T,A1809)&lt;&gt;0,SUMIF(Invoices!S:T,A1809,Invoices!T:T)/COUNTIF(Invoices!S:T,A1809),0),IF(COUNTIF(Invoices!U:V,A1809)&lt;&gt;0,IF(COUNTIF(Invoices!U:V,A1809)&lt;&gt;0,SUMIF(Invoices!U:V,A1809,Invoices!V:V)/COUNTIF(Invoices!U:V,A1809),0),IF(COUNTIF(Invoices!W:X,A1809)&lt;&gt;0,IF(COUNTIF(Invoices!W:X,A1809)&lt;&gt;0,SUMIF(Invoices!W:X,A1809,Invoices!X:X)/COUNTIF(Invoices!W:X,A1809),0),IF(COUNTIF(Invoices!Y:Z,A1809)&lt;&gt;0,IF(COUNTIF(Invoices!Y:Z,A1809)&lt;&gt;0,SUMIF(Invoices!Y:Z,A1809,Invoices!Z:Z)/COUNTIF(Invoices!Y:Z,A1809),0),IF(COUNTIF(Invoices!AA:AB,A1809)&lt;&gt;0,IF(COUNTIF(Invoices!AA:AB,A1809)&lt;&gt;0,SUMIF(Invoices!AA:AB,A1809,Invoices!AB:AB)/COUNTIF(Invoices!AA:AB,A1809),0),IF(COUNTIF(Invoices!AC:AD,A1809)&lt;&gt;0,IF(COUNTIF(Invoices!AC:AD,A1809)&lt;&gt;0,SUMIF(Invoices!AC:AD,A1809,Invoices!AD:AD)/COUNTIF(Invoices!AC:AD,A1809),0),IF(COUNTIF(Invoices!AE:AF,A1809)&lt;&gt;0,IF(COUNTIF(Invoices!AE:AF,A1809)&lt;&gt;0,SUMIF(Invoices!AE:AF,A1809,Invoices!AF:AF)/COUNTIF(Invoices!AE:AF,A1809),0),IF(COUNTIF(Invoices!AG:AH,A1809)&lt;&gt;0,IF(COUNTIF(Invoices!AG:AH,A1809)&lt;&gt;0,SUMIF(Invoices!AG:AH,A1809,Invoices!AH:AH)/COUNTIF(Invoices!AG:AH,A1809),0),IF(COUNTIF(Invoices!AI:AJ,A1809)&lt;&gt;0,IF(COUNTIF(Invoices!AI:AJ,A1809)&lt;&gt;0,SUMIF(Invoices!AI:AJ,A1809,Invoices!AJ:AJ)/COUNTIF(Invoices!AI:AJ,A1809),0),IF(COUNTIF(Invoices!AK:AL,A1809)&lt;&gt;0,IF(COUNTIF(Invoices!AK:AL,A1809)&lt;&gt;0,SUMIF(Invoices!AK:AL,A1809,Invoices!AL:AL)/COUNTIF(Invoices!AK:AL,A1809),0),IF(COUNTIF(Invoices!AM:AN,A1809)&lt;&gt;0,IF(COUNTIF(Invoices!AM:AN,A1809)&lt;&gt;0,SUMIF(Invoices!AM:AN,A1809,Invoices!AN:AN)/COUNTIF(Invoices!AM:AN,A1809),0),"Not Available")))))))))))))))</f>
        <v>0.99</v>
      </c>
    </row>
    <row r="1810" spans="1:5" ht="13" x14ac:dyDescent="0.15">
      <c r="A1810" s="6" t="s">
        <v>3161</v>
      </c>
      <c r="C1810" s="6" t="s">
        <v>830</v>
      </c>
      <c r="D1810" s="6" t="s">
        <v>590</v>
      </c>
      <c r="E1810">
        <f ca="1">IF(COUNTIF(Invoices!K:L,A1810)&lt;&gt;0,IF(COUNTIF(Invoices!K:L,A1810)&lt;&gt;0,SUMIF(Invoices!K:L,A1810,Invoices!L:L)/COUNTIF(Invoices!K:L,A1810),0),IF(COUNTIF(Invoices!M:N,A1810)&lt;&gt;0,IF(COUNTIF(Invoices!M:N,A1810)&lt;&gt;0,SUMIF(Invoices!M:N,A1810,Invoices!N:N)/COUNTIF(Invoices!M:N,A1810),0),IF(COUNTIF(Invoices!O:P,A1810)&lt;&gt;0,IF(COUNTIF(Invoices!O:P,A1810)&lt;&gt;0,SUMIF(Invoices!O:P,A1810,Invoices!P:P)/COUNTIF(Invoices!O:P,A1810),0),IF(COUNTIF(Invoices!Q:R,A1810)&lt;&gt;0,IF(COUNTIF(Invoices!Q:R,A1810)&lt;&gt;0,SUMIF(Invoices!Q:R,A1810,Invoices!R:R)/COUNTIF(Invoices!Q:R,A1810),0),IF(COUNTIF(Invoices!S:T,A1810)&lt;&gt;0,IF(COUNTIF(Invoices!S:T,A1810)&lt;&gt;0,SUMIF(Invoices!S:T,A1810,Invoices!T:T)/COUNTIF(Invoices!S:T,A1810),0),IF(COUNTIF(Invoices!U:V,A1810)&lt;&gt;0,IF(COUNTIF(Invoices!U:V,A1810)&lt;&gt;0,SUMIF(Invoices!U:V,A1810,Invoices!V:V)/COUNTIF(Invoices!U:V,A1810),0),IF(COUNTIF(Invoices!W:X,A1810)&lt;&gt;0,IF(COUNTIF(Invoices!W:X,A1810)&lt;&gt;0,SUMIF(Invoices!W:X,A1810,Invoices!X:X)/COUNTIF(Invoices!W:X,A1810),0),IF(COUNTIF(Invoices!Y:Z,A1810)&lt;&gt;0,IF(COUNTIF(Invoices!Y:Z,A1810)&lt;&gt;0,SUMIF(Invoices!Y:Z,A1810,Invoices!Z:Z)/COUNTIF(Invoices!Y:Z,A1810),0),IF(COUNTIF(Invoices!AA:AB,A1810)&lt;&gt;0,IF(COUNTIF(Invoices!AA:AB,A1810)&lt;&gt;0,SUMIF(Invoices!AA:AB,A1810,Invoices!AB:AB)/COUNTIF(Invoices!AA:AB,A1810),0),IF(COUNTIF(Invoices!AC:AD,A1810)&lt;&gt;0,IF(COUNTIF(Invoices!AC:AD,A1810)&lt;&gt;0,SUMIF(Invoices!AC:AD,A1810,Invoices!AD:AD)/COUNTIF(Invoices!AC:AD,A1810),0),IF(COUNTIF(Invoices!AE:AF,A1810)&lt;&gt;0,IF(COUNTIF(Invoices!AE:AF,A1810)&lt;&gt;0,SUMIF(Invoices!AE:AF,A1810,Invoices!AF:AF)/COUNTIF(Invoices!AE:AF,A1810),0),IF(COUNTIF(Invoices!AG:AH,A1810)&lt;&gt;0,IF(COUNTIF(Invoices!AG:AH,A1810)&lt;&gt;0,SUMIF(Invoices!AG:AH,A1810,Invoices!AH:AH)/COUNTIF(Invoices!AG:AH,A1810),0),IF(COUNTIF(Invoices!AI:AJ,A1810)&lt;&gt;0,IF(COUNTIF(Invoices!AI:AJ,A1810)&lt;&gt;0,SUMIF(Invoices!AI:AJ,A1810,Invoices!AJ:AJ)/COUNTIF(Invoices!AI:AJ,A1810),0),IF(COUNTIF(Invoices!AK:AL,A1810)&lt;&gt;0,IF(COUNTIF(Invoices!AK:AL,A1810)&lt;&gt;0,SUMIF(Invoices!AK:AL,A1810,Invoices!AL:AL)/COUNTIF(Invoices!AK:AL,A1810),0),IF(COUNTIF(Invoices!AM:AN,A1810)&lt;&gt;0,IF(COUNTIF(Invoices!AM:AN,A1810)&lt;&gt;0,SUMIF(Invoices!AM:AN,A1810,Invoices!AN:AN)/COUNTIF(Invoices!AM:AN,A1810),0),"Not Available")))))))))))))))</f>
        <v>0.99</v>
      </c>
    </row>
    <row r="1811" spans="1:5" ht="13" x14ac:dyDescent="0.15">
      <c r="A1811" s="6" t="s">
        <v>3162</v>
      </c>
      <c r="C1811" s="6" t="s">
        <v>804</v>
      </c>
      <c r="D1811" s="6" t="s">
        <v>677</v>
      </c>
      <c r="E1811" t="str">
        <f>IF(COUNTIF(Invoices!K:L,A1811)&lt;&gt;0,IF(COUNTIF(Invoices!K:L,A1811)&lt;&gt;0,SUMIF(Invoices!K:L,A1811,Invoices!L:L)/COUNTIF(Invoices!K:L,A1811),0),IF(COUNTIF(Invoices!M:N,A1811)&lt;&gt;0,IF(COUNTIF(Invoices!M:N,A1811)&lt;&gt;0,SUMIF(Invoices!M:N,A1811,Invoices!N:N)/COUNTIF(Invoices!M:N,A1811),0),IF(COUNTIF(Invoices!O:P,A1811)&lt;&gt;0,IF(COUNTIF(Invoices!O:P,A1811)&lt;&gt;0,SUMIF(Invoices!O:P,A1811,Invoices!P:P)/COUNTIF(Invoices!O:P,A1811),0),IF(COUNTIF(Invoices!Q:R,A1811)&lt;&gt;0,IF(COUNTIF(Invoices!Q:R,A1811)&lt;&gt;0,SUMIF(Invoices!Q:R,A1811,Invoices!R:R)/COUNTIF(Invoices!Q:R,A1811),0),IF(COUNTIF(Invoices!S:T,A1811)&lt;&gt;0,IF(COUNTIF(Invoices!S:T,A1811)&lt;&gt;0,SUMIF(Invoices!S:T,A1811,Invoices!T:T)/COUNTIF(Invoices!S:T,A1811),0),IF(COUNTIF(Invoices!U:V,A1811)&lt;&gt;0,IF(COUNTIF(Invoices!U:V,A1811)&lt;&gt;0,SUMIF(Invoices!U:V,A1811,Invoices!V:V)/COUNTIF(Invoices!U:V,A1811),0),IF(COUNTIF(Invoices!W:X,A1811)&lt;&gt;0,IF(COUNTIF(Invoices!W:X,A1811)&lt;&gt;0,SUMIF(Invoices!W:X,A1811,Invoices!X:X)/COUNTIF(Invoices!W:X,A1811),0),IF(COUNTIF(Invoices!Y:Z,A1811)&lt;&gt;0,IF(COUNTIF(Invoices!Y:Z,A1811)&lt;&gt;0,SUMIF(Invoices!Y:Z,A1811,Invoices!Z:Z)/COUNTIF(Invoices!Y:Z,A1811),0),IF(COUNTIF(Invoices!AA:AB,A1811)&lt;&gt;0,IF(COUNTIF(Invoices!AA:AB,A1811)&lt;&gt;0,SUMIF(Invoices!AA:AB,A1811,Invoices!AB:AB)/COUNTIF(Invoices!AA:AB,A1811),0),IF(COUNTIF(Invoices!AC:AD,A1811)&lt;&gt;0,IF(COUNTIF(Invoices!AC:AD,A1811)&lt;&gt;0,SUMIF(Invoices!AC:AD,A1811,Invoices!AD:AD)/COUNTIF(Invoices!AC:AD,A1811),0),IF(COUNTIF(Invoices!AE:AF,A1811)&lt;&gt;0,IF(COUNTIF(Invoices!AE:AF,A1811)&lt;&gt;0,SUMIF(Invoices!AE:AF,A1811,Invoices!AF:AF)/COUNTIF(Invoices!AE:AF,A1811),0),IF(COUNTIF(Invoices!AG:AH,A1811)&lt;&gt;0,IF(COUNTIF(Invoices!AG:AH,A1811)&lt;&gt;0,SUMIF(Invoices!AG:AH,A1811,Invoices!AH:AH)/COUNTIF(Invoices!AG:AH,A1811),0),IF(COUNTIF(Invoices!AI:AJ,A1811)&lt;&gt;0,IF(COUNTIF(Invoices!AI:AJ,A1811)&lt;&gt;0,SUMIF(Invoices!AI:AJ,A1811,Invoices!AJ:AJ)/COUNTIF(Invoices!AI:AJ,A1811),0),IF(COUNTIF(Invoices!AK:AL,A1811)&lt;&gt;0,IF(COUNTIF(Invoices!AK:AL,A1811)&lt;&gt;0,SUMIF(Invoices!AK:AL,A1811,Invoices!AL:AL)/COUNTIF(Invoices!AK:AL,A1811),0),IF(COUNTIF(Invoices!AM:AN,A1811)&lt;&gt;0,IF(COUNTIF(Invoices!AM:AN,A1811)&lt;&gt;0,SUMIF(Invoices!AM:AN,A1811,Invoices!AN:AN)/COUNTIF(Invoices!AM:AN,A1811),0),"Not Available")))))))))))))))</f>
        <v>Not Available</v>
      </c>
    </row>
    <row r="1812" spans="1:5" ht="13" x14ac:dyDescent="0.15">
      <c r="A1812" s="6" t="s">
        <v>3163</v>
      </c>
      <c r="C1812" s="6" t="s">
        <v>666</v>
      </c>
      <c r="D1812" s="6" t="s">
        <v>667</v>
      </c>
      <c r="E1812">
        <f ca="1">IF(COUNTIF(Invoices!K:L,A1812)&lt;&gt;0,IF(COUNTIF(Invoices!K:L,A1812)&lt;&gt;0,SUMIF(Invoices!K:L,A1812,Invoices!L:L)/COUNTIF(Invoices!K:L,A1812),0),IF(COUNTIF(Invoices!M:N,A1812)&lt;&gt;0,IF(COUNTIF(Invoices!M:N,A1812)&lt;&gt;0,SUMIF(Invoices!M:N,A1812,Invoices!N:N)/COUNTIF(Invoices!M:N,A1812),0),IF(COUNTIF(Invoices!O:P,A1812)&lt;&gt;0,IF(COUNTIF(Invoices!O:P,A1812)&lt;&gt;0,SUMIF(Invoices!O:P,A1812,Invoices!P:P)/COUNTIF(Invoices!O:P,A1812),0),IF(COUNTIF(Invoices!Q:R,A1812)&lt;&gt;0,IF(COUNTIF(Invoices!Q:R,A1812)&lt;&gt;0,SUMIF(Invoices!Q:R,A1812,Invoices!R:R)/COUNTIF(Invoices!Q:R,A1812),0),IF(COUNTIF(Invoices!S:T,A1812)&lt;&gt;0,IF(COUNTIF(Invoices!S:T,A1812)&lt;&gt;0,SUMIF(Invoices!S:T,A1812,Invoices!T:T)/COUNTIF(Invoices!S:T,A1812),0),IF(COUNTIF(Invoices!U:V,A1812)&lt;&gt;0,IF(COUNTIF(Invoices!U:V,A1812)&lt;&gt;0,SUMIF(Invoices!U:V,A1812,Invoices!V:V)/COUNTIF(Invoices!U:V,A1812),0),IF(COUNTIF(Invoices!W:X,A1812)&lt;&gt;0,IF(COUNTIF(Invoices!W:X,A1812)&lt;&gt;0,SUMIF(Invoices!W:X,A1812,Invoices!X:X)/COUNTIF(Invoices!W:X,A1812),0),IF(COUNTIF(Invoices!Y:Z,A1812)&lt;&gt;0,IF(COUNTIF(Invoices!Y:Z,A1812)&lt;&gt;0,SUMIF(Invoices!Y:Z,A1812,Invoices!Z:Z)/COUNTIF(Invoices!Y:Z,A1812),0),IF(COUNTIF(Invoices!AA:AB,A1812)&lt;&gt;0,IF(COUNTIF(Invoices!AA:AB,A1812)&lt;&gt;0,SUMIF(Invoices!AA:AB,A1812,Invoices!AB:AB)/COUNTIF(Invoices!AA:AB,A1812),0),IF(COUNTIF(Invoices!AC:AD,A1812)&lt;&gt;0,IF(COUNTIF(Invoices!AC:AD,A1812)&lt;&gt;0,SUMIF(Invoices!AC:AD,A1812,Invoices!AD:AD)/COUNTIF(Invoices!AC:AD,A1812),0),IF(COUNTIF(Invoices!AE:AF,A1812)&lt;&gt;0,IF(COUNTIF(Invoices!AE:AF,A1812)&lt;&gt;0,SUMIF(Invoices!AE:AF,A1812,Invoices!AF:AF)/COUNTIF(Invoices!AE:AF,A1812),0),IF(COUNTIF(Invoices!AG:AH,A1812)&lt;&gt;0,IF(COUNTIF(Invoices!AG:AH,A1812)&lt;&gt;0,SUMIF(Invoices!AG:AH,A1812,Invoices!AH:AH)/COUNTIF(Invoices!AG:AH,A1812),0),IF(COUNTIF(Invoices!AI:AJ,A1812)&lt;&gt;0,IF(COUNTIF(Invoices!AI:AJ,A1812)&lt;&gt;0,SUMIF(Invoices!AI:AJ,A1812,Invoices!AJ:AJ)/COUNTIF(Invoices!AI:AJ,A1812),0),IF(COUNTIF(Invoices!AK:AL,A1812)&lt;&gt;0,IF(COUNTIF(Invoices!AK:AL,A1812)&lt;&gt;0,SUMIF(Invoices!AK:AL,A1812,Invoices!AL:AL)/COUNTIF(Invoices!AK:AL,A1812),0),IF(COUNTIF(Invoices!AM:AN,A1812)&lt;&gt;0,IF(COUNTIF(Invoices!AM:AN,A1812)&lt;&gt;0,SUMIF(Invoices!AM:AN,A1812,Invoices!AN:AN)/COUNTIF(Invoices!AM:AN,A1812),0),"Not Available")))))))))))))))</f>
        <v>0.99</v>
      </c>
    </row>
    <row r="1813" spans="1:5" ht="13" x14ac:dyDescent="0.15">
      <c r="A1813" s="6" t="s">
        <v>3164</v>
      </c>
      <c r="B1813" s="6" t="s">
        <v>1394</v>
      </c>
      <c r="C1813" s="6" t="s">
        <v>1395</v>
      </c>
      <c r="D1813" s="6" t="s">
        <v>878</v>
      </c>
      <c r="E1813">
        <f ca="1">IF(COUNTIF(Invoices!K:L,A1813)&lt;&gt;0,IF(COUNTIF(Invoices!K:L,A1813)&lt;&gt;0,SUMIF(Invoices!K:L,A1813,Invoices!L:L)/COUNTIF(Invoices!K:L,A1813),0),IF(COUNTIF(Invoices!M:N,A1813)&lt;&gt;0,IF(COUNTIF(Invoices!M:N,A1813)&lt;&gt;0,SUMIF(Invoices!M:N,A1813,Invoices!N:N)/COUNTIF(Invoices!M:N,A1813),0),IF(COUNTIF(Invoices!O:P,A1813)&lt;&gt;0,IF(COUNTIF(Invoices!O:P,A1813)&lt;&gt;0,SUMIF(Invoices!O:P,A1813,Invoices!P:P)/COUNTIF(Invoices!O:P,A1813),0),IF(COUNTIF(Invoices!Q:R,A1813)&lt;&gt;0,IF(COUNTIF(Invoices!Q:R,A1813)&lt;&gt;0,SUMIF(Invoices!Q:R,A1813,Invoices!R:R)/COUNTIF(Invoices!Q:R,A1813),0),IF(COUNTIF(Invoices!S:T,A1813)&lt;&gt;0,IF(COUNTIF(Invoices!S:T,A1813)&lt;&gt;0,SUMIF(Invoices!S:T,A1813,Invoices!T:T)/COUNTIF(Invoices!S:T,A1813),0),IF(COUNTIF(Invoices!U:V,A1813)&lt;&gt;0,IF(COUNTIF(Invoices!U:V,A1813)&lt;&gt;0,SUMIF(Invoices!U:V,A1813,Invoices!V:V)/COUNTIF(Invoices!U:V,A1813),0),IF(COUNTIF(Invoices!W:X,A1813)&lt;&gt;0,IF(COUNTIF(Invoices!W:X,A1813)&lt;&gt;0,SUMIF(Invoices!W:X,A1813,Invoices!X:X)/COUNTIF(Invoices!W:X,A1813),0),IF(COUNTIF(Invoices!Y:Z,A1813)&lt;&gt;0,IF(COUNTIF(Invoices!Y:Z,A1813)&lt;&gt;0,SUMIF(Invoices!Y:Z,A1813,Invoices!Z:Z)/COUNTIF(Invoices!Y:Z,A1813),0),IF(COUNTIF(Invoices!AA:AB,A1813)&lt;&gt;0,IF(COUNTIF(Invoices!AA:AB,A1813)&lt;&gt;0,SUMIF(Invoices!AA:AB,A1813,Invoices!AB:AB)/COUNTIF(Invoices!AA:AB,A1813),0),IF(COUNTIF(Invoices!AC:AD,A1813)&lt;&gt;0,IF(COUNTIF(Invoices!AC:AD,A1813)&lt;&gt;0,SUMIF(Invoices!AC:AD,A1813,Invoices!AD:AD)/COUNTIF(Invoices!AC:AD,A1813),0),IF(COUNTIF(Invoices!AE:AF,A1813)&lt;&gt;0,IF(COUNTIF(Invoices!AE:AF,A1813)&lt;&gt;0,SUMIF(Invoices!AE:AF,A1813,Invoices!AF:AF)/COUNTIF(Invoices!AE:AF,A1813),0),IF(COUNTIF(Invoices!AG:AH,A1813)&lt;&gt;0,IF(COUNTIF(Invoices!AG:AH,A1813)&lt;&gt;0,SUMIF(Invoices!AG:AH,A1813,Invoices!AH:AH)/COUNTIF(Invoices!AG:AH,A1813),0),IF(COUNTIF(Invoices!AI:AJ,A1813)&lt;&gt;0,IF(COUNTIF(Invoices!AI:AJ,A1813)&lt;&gt;0,SUMIF(Invoices!AI:AJ,A1813,Invoices!AJ:AJ)/COUNTIF(Invoices!AI:AJ,A1813),0),IF(COUNTIF(Invoices!AK:AL,A1813)&lt;&gt;0,IF(COUNTIF(Invoices!AK:AL,A1813)&lt;&gt;0,SUMIF(Invoices!AK:AL,A1813,Invoices!AL:AL)/COUNTIF(Invoices!AK:AL,A1813),0),IF(COUNTIF(Invoices!AM:AN,A1813)&lt;&gt;0,IF(COUNTIF(Invoices!AM:AN,A1813)&lt;&gt;0,SUMIF(Invoices!AM:AN,A1813,Invoices!AN:AN)/COUNTIF(Invoices!AM:AN,A1813),0),"Not Available")))))))))))))))</f>
        <v>0.99</v>
      </c>
    </row>
    <row r="1814" spans="1:5" ht="13" x14ac:dyDescent="0.15">
      <c r="A1814" s="6" t="s">
        <v>3164</v>
      </c>
      <c r="C1814" s="6" t="s">
        <v>877</v>
      </c>
      <c r="D1814" s="6" t="s">
        <v>878</v>
      </c>
      <c r="E1814">
        <f ca="1">IF(COUNTIF(Invoices!K:L,A1814)&lt;&gt;0,IF(COUNTIF(Invoices!K:L,A1814)&lt;&gt;0,SUMIF(Invoices!K:L,A1814,Invoices!L:L)/COUNTIF(Invoices!K:L,A1814),0),IF(COUNTIF(Invoices!M:N,A1814)&lt;&gt;0,IF(COUNTIF(Invoices!M:N,A1814)&lt;&gt;0,SUMIF(Invoices!M:N,A1814,Invoices!N:N)/COUNTIF(Invoices!M:N,A1814),0),IF(COUNTIF(Invoices!O:P,A1814)&lt;&gt;0,IF(COUNTIF(Invoices!O:P,A1814)&lt;&gt;0,SUMIF(Invoices!O:P,A1814,Invoices!P:P)/COUNTIF(Invoices!O:P,A1814),0),IF(COUNTIF(Invoices!Q:R,A1814)&lt;&gt;0,IF(COUNTIF(Invoices!Q:R,A1814)&lt;&gt;0,SUMIF(Invoices!Q:R,A1814,Invoices!R:R)/COUNTIF(Invoices!Q:R,A1814),0),IF(COUNTIF(Invoices!S:T,A1814)&lt;&gt;0,IF(COUNTIF(Invoices!S:T,A1814)&lt;&gt;0,SUMIF(Invoices!S:T,A1814,Invoices!T:T)/COUNTIF(Invoices!S:T,A1814),0),IF(COUNTIF(Invoices!U:V,A1814)&lt;&gt;0,IF(COUNTIF(Invoices!U:V,A1814)&lt;&gt;0,SUMIF(Invoices!U:V,A1814,Invoices!V:V)/COUNTIF(Invoices!U:V,A1814),0),IF(COUNTIF(Invoices!W:X,A1814)&lt;&gt;0,IF(COUNTIF(Invoices!W:X,A1814)&lt;&gt;0,SUMIF(Invoices!W:X,A1814,Invoices!X:X)/COUNTIF(Invoices!W:X,A1814),0),IF(COUNTIF(Invoices!Y:Z,A1814)&lt;&gt;0,IF(COUNTIF(Invoices!Y:Z,A1814)&lt;&gt;0,SUMIF(Invoices!Y:Z,A1814,Invoices!Z:Z)/COUNTIF(Invoices!Y:Z,A1814),0),IF(COUNTIF(Invoices!AA:AB,A1814)&lt;&gt;0,IF(COUNTIF(Invoices!AA:AB,A1814)&lt;&gt;0,SUMIF(Invoices!AA:AB,A1814,Invoices!AB:AB)/COUNTIF(Invoices!AA:AB,A1814),0),IF(COUNTIF(Invoices!AC:AD,A1814)&lt;&gt;0,IF(COUNTIF(Invoices!AC:AD,A1814)&lt;&gt;0,SUMIF(Invoices!AC:AD,A1814,Invoices!AD:AD)/COUNTIF(Invoices!AC:AD,A1814),0),IF(COUNTIF(Invoices!AE:AF,A1814)&lt;&gt;0,IF(COUNTIF(Invoices!AE:AF,A1814)&lt;&gt;0,SUMIF(Invoices!AE:AF,A1814,Invoices!AF:AF)/COUNTIF(Invoices!AE:AF,A1814),0),IF(COUNTIF(Invoices!AG:AH,A1814)&lt;&gt;0,IF(COUNTIF(Invoices!AG:AH,A1814)&lt;&gt;0,SUMIF(Invoices!AG:AH,A1814,Invoices!AH:AH)/COUNTIF(Invoices!AG:AH,A1814),0),IF(COUNTIF(Invoices!AI:AJ,A1814)&lt;&gt;0,IF(COUNTIF(Invoices!AI:AJ,A1814)&lt;&gt;0,SUMIF(Invoices!AI:AJ,A1814,Invoices!AJ:AJ)/COUNTIF(Invoices!AI:AJ,A1814),0),IF(COUNTIF(Invoices!AK:AL,A1814)&lt;&gt;0,IF(COUNTIF(Invoices!AK:AL,A1814)&lt;&gt;0,SUMIF(Invoices!AK:AL,A1814,Invoices!AL:AL)/COUNTIF(Invoices!AK:AL,A1814),0),IF(COUNTIF(Invoices!AM:AN,A1814)&lt;&gt;0,IF(COUNTIF(Invoices!AM:AN,A1814)&lt;&gt;0,SUMIF(Invoices!AM:AN,A1814,Invoices!AN:AN)/COUNTIF(Invoices!AM:AN,A1814),0),"Not Available")))))))))))))))</f>
        <v>0.99</v>
      </c>
    </row>
    <row r="1815" spans="1:5" ht="13" x14ac:dyDescent="0.15">
      <c r="A1815" s="6" t="s">
        <v>3165</v>
      </c>
      <c r="C1815" s="6" t="s">
        <v>602</v>
      </c>
      <c r="D1815" s="6" t="s">
        <v>603</v>
      </c>
      <c r="E1815">
        <f ca="1">IF(COUNTIF(Invoices!K:L,A1815)&lt;&gt;0,IF(COUNTIF(Invoices!K:L,A1815)&lt;&gt;0,SUMIF(Invoices!K:L,A1815,Invoices!L:L)/COUNTIF(Invoices!K:L,A1815),0),IF(COUNTIF(Invoices!M:N,A1815)&lt;&gt;0,IF(COUNTIF(Invoices!M:N,A1815)&lt;&gt;0,SUMIF(Invoices!M:N,A1815,Invoices!N:N)/COUNTIF(Invoices!M:N,A1815),0),IF(COUNTIF(Invoices!O:P,A1815)&lt;&gt;0,IF(COUNTIF(Invoices!O:P,A1815)&lt;&gt;0,SUMIF(Invoices!O:P,A1815,Invoices!P:P)/COUNTIF(Invoices!O:P,A1815),0),IF(COUNTIF(Invoices!Q:R,A1815)&lt;&gt;0,IF(COUNTIF(Invoices!Q:R,A1815)&lt;&gt;0,SUMIF(Invoices!Q:R,A1815,Invoices!R:R)/COUNTIF(Invoices!Q:R,A1815),0),IF(COUNTIF(Invoices!S:T,A1815)&lt;&gt;0,IF(COUNTIF(Invoices!S:T,A1815)&lt;&gt;0,SUMIF(Invoices!S:T,A1815,Invoices!T:T)/COUNTIF(Invoices!S:T,A1815),0),IF(COUNTIF(Invoices!U:V,A1815)&lt;&gt;0,IF(COUNTIF(Invoices!U:V,A1815)&lt;&gt;0,SUMIF(Invoices!U:V,A1815,Invoices!V:V)/COUNTIF(Invoices!U:V,A1815),0),IF(COUNTIF(Invoices!W:X,A1815)&lt;&gt;0,IF(COUNTIF(Invoices!W:X,A1815)&lt;&gt;0,SUMIF(Invoices!W:X,A1815,Invoices!X:X)/COUNTIF(Invoices!W:X,A1815),0),IF(COUNTIF(Invoices!Y:Z,A1815)&lt;&gt;0,IF(COUNTIF(Invoices!Y:Z,A1815)&lt;&gt;0,SUMIF(Invoices!Y:Z,A1815,Invoices!Z:Z)/COUNTIF(Invoices!Y:Z,A1815),0),IF(COUNTIF(Invoices!AA:AB,A1815)&lt;&gt;0,IF(COUNTIF(Invoices!AA:AB,A1815)&lt;&gt;0,SUMIF(Invoices!AA:AB,A1815,Invoices!AB:AB)/COUNTIF(Invoices!AA:AB,A1815),0),IF(COUNTIF(Invoices!AC:AD,A1815)&lt;&gt;0,IF(COUNTIF(Invoices!AC:AD,A1815)&lt;&gt;0,SUMIF(Invoices!AC:AD,A1815,Invoices!AD:AD)/COUNTIF(Invoices!AC:AD,A1815),0),IF(COUNTIF(Invoices!AE:AF,A1815)&lt;&gt;0,IF(COUNTIF(Invoices!AE:AF,A1815)&lt;&gt;0,SUMIF(Invoices!AE:AF,A1815,Invoices!AF:AF)/COUNTIF(Invoices!AE:AF,A1815),0),IF(COUNTIF(Invoices!AG:AH,A1815)&lt;&gt;0,IF(COUNTIF(Invoices!AG:AH,A1815)&lt;&gt;0,SUMIF(Invoices!AG:AH,A1815,Invoices!AH:AH)/COUNTIF(Invoices!AG:AH,A1815),0),IF(COUNTIF(Invoices!AI:AJ,A1815)&lt;&gt;0,IF(COUNTIF(Invoices!AI:AJ,A1815)&lt;&gt;0,SUMIF(Invoices!AI:AJ,A1815,Invoices!AJ:AJ)/COUNTIF(Invoices!AI:AJ,A1815),0),IF(COUNTIF(Invoices!AK:AL,A1815)&lt;&gt;0,IF(COUNTIF(Invoices!AK:AL,A1815)&lt;&gt;0,SUMIF(Invoices!AK:AL,A1815,Invoices!AL:AL)/COUNTIF(Invoices!AK:AL,A1815),0),IF(COUNTIF(Invoices!AM:AN,A1815)&lt;&gt;0,IF(COUNTIF(Invoices!AM:AN,A1815)&lt;&gt;0,SUMIF(Invoices!AM:AN,A1815,Invoices!AN:AN)/COUNTIF(Invoices!AM:AN,A1815),0),"Not Available")))))))))))))))</f>
        <v>0.99</v>
      </c>
    </row>
    <row r="1816" spans="1:5" ht="13" x14ac:dyDescent="0.15">
      <c r="A1816" s="6" t="s">
        <v>3166</v>
      </c>
      <c r="C1816" s="6" t="s">
        <v>589</v>
      </c>
      <c r="D1816" s="6" t="s">
        <v>590</v>
      </c>
      <c r="E1816">
        <f ca="1">IF(COUNTIF(Invoices!K:L,A1816)&lt;&gt;0,IF(COUNTIF(Invoices!K:L,A1816)&lt;&gt;0,SUMIF(Invoices!K:L,A1816,Invoices!L:L)/COUNTIF(Invoices!K:L,A1816),0),IF(COUNTIF(Invoices!M:N,A1816)&lt;&gt;0,IF(COUNTIF(Invoices!M:N,A1816)&lt;&gt;0,SUMIF(Invoices!M:N,A1816,Invoices!N:N)/COUNTIF(Invoices!M:N,A1816),0),IF(COUNTIF(Invoices!O:P,A1816)&lt;&gt;0,IF(COUNTIF(Invoices!O:P,A1816)&lt;&gt;0,SUMIF(Invoices!O:P,A1816,Invoices!P:P)/COUNTIF(Invoices!O:P,A1816),0),IF(COUNTIF(Invoices!Q:R,A1816)&lt;&gt;0,IF(COUNTIF(Invoices!Q:R,A1816)&lt;&gt;0,SUMIF(Invoices!Q:R,A1816,Invoices!R:R)/COUNTIF(Invoices!Q:R,A1816),0),IF(COUNTIF(Invoices!S:T,A1816)&lt;&gt;0,IF(COUNTIF(Invoices!S:T,A1816)&lt;&gt;0,SUMIF(Invoices!S:T,A1816,Invoices!T:T)/COUNTIF(Invoices!S:T,A1816),0),IF(COUNTIF(Invoices!U:V,A1816)&lt;&gt;0,IF(COUNTIF(Invoices!U:V,A1816)&lt;&gt;0,SUMIF(Invoices!U:V,A1816,Invoices!V:V)/COUNTIF(Invoices!U:V,A1816),0),IF(COUNTIF(Invoices!W:X,A1816)&lt;&gt;0,IF(COUNTIF(Invoices!W:X,A1816)&lt;&gt;0,SUMIF(Invoices!W:X,A1816,Invoices!X:X)/COUNTIF(Invoices!W:X,A1816),0),IF(COUNTIF(Invoices!Y:Z,A1816)&lt;&gt;0,IF(COUNTIF(Invoices!Y:Z,A1816)&lt;&gt;0,SUMIF(Invoices!Y:Z,A1816,Invoices!Z:Z)/COUNTIF(Invoices!Y:Z,A1816),0),IF(COUNTIF(Invoices!AA:AB,A1816)&lt;&gt;0,IF(COUNTIF(Invoices!AA:AB,A1816)&lt;&gt;0,SUMIF(Invoices!AA:AB,A1816,Invoices!AB:AB)/COUNTIF(Invoices!AA:AB,A1816),0),IF(COUNTIF(Invoices!AC:AD,A1816)&lt;&gt;0,IF(COUNTIF(Invoices!AC:AD,A1816)&lt;&gt;0,SUMIF(Invoices!AC:AD,A1816,Invoices!AD:AD)/COUNTIF(Invoices!AC:AD,A1816),0),IF(COUNTIF(Invoices!AE:AF,A1816)&lt;&gt;0,IF(COUNTIF(Invoices!AE:AF,A1816)&lt;&gt;0,SUMIF(Invoices!AE:AF,A1816,Invoices!AF:AF)/COUNTIF(Invoices!AE:AF,A1816),0),IF(COUNTIF(Invoices!AG:AH,A1816)&lt;&gt;0,IF(COUNTIF(Invoices!AG:AH,A1816)&lt;&gt;0,SUMIF(Invoices!AG:AH,A1816,Invoices!AH:AH)/COUNTIF(Invoices!AG:AH,A1816),0),IF(COUNTIF(Invoices!AI:AJ,A1816)&lt;&gt;0,IF(COUNTIF(Invoices!AI:AJ,A1816)&lt;&gt;0,SUMIF(Invoices!AI:AJ,A1816,Invoices!AJ:AJ)/COUNTIF(Invoices!AI:AJ,A1816),0),IF(COUNTIF(Invoices!AK:AL,A1816)&lt;&gt;0,IF(COUNTIF(Invoices!AK:AL,A1816)&lt;&gt;0,SUMIF(Invoices!AK:AL,A1816,Invoices!AL:AL)/COUNTIF(Invoices!AK:AL,A1816),0),IF(COUNTIF(Invoices!AM:AN,A1816)&lt;&gt;0,IF(COUNTIF(Invoices!AM:AN,A1816)&lt;&gt;0,SUMIF(Invoices!AM:AN,A1816,Invoices!AN:AN)/COUNTIF(Invoices!AM:AN,A1816),0),"Not Available")))))))))))))))</f>
        <v>0.99</v>
      </c>
    </row>
    <row r="1817" spans="1:5" ht="13" x14ac:dyDescent="0.15">
      <c r="A1817" s="6" t="s">
        <v>3167</v>
      </c>
      <c r="C1817" s="6" t="s">
        <v>669</v>
      </c>
      <c r="D1817" s="6" t="s">
        <v>670</v>
      </c>
      <c r="E1817" t="str">
        <f>IF(COUNTIF(Invoices!K:L,A1817)&lt;&gt;0,IF(COUNTIF(Invoices!K:L,A1817)&lt;&gt;0,SUMIF(Invoices!K:L,A1817,Invoices!L:L)/COUNTIF(Invoices!K:L,A1817),0),IF(COUNTIF(Invoices!M:N,A1817)&lt;&gt;0,IF(COUNTIF(Invoices!M:N,A1817)&lt;&gt;0,SUMIF(Invoices!M:N,A1817,Invoices!N:N)/COUNTIF(Invoices!M:N,A1817),0),IF(COUNTIF(Invoices!O:P,A1817)&lt;&gt;0,IF(COUNTIF(Invoices!O:P,A1817)&lt;&gt;0,SUMIF(Invoices!O:P,A1817,Invoices!P:P)/COUNTIF(Invoices!O:P,A1817),0),IF(COUNTIF(Invoices!Q:R,A1817)&lt;&gt;0,IF(COUNTIF(Invoices!Q:R,A1817)&lt;&gt;0,SUMIF(Invoices!Q:R,A1817,Invoices!R:R)/COUNTIF(Invoices!Q:R,A1817),0),IF(COUNTIF(Invoices!S:T,A1817)&lt;&gt;0,IF(COUNTIF(Invoices!S:T,A1817)&lt;&gt;0,SUMIF(Invoices!S:T,A1817,Invoices!T:T)/COUNTIF(Invoices!S:T,A1817),0),IF(COUNTIF(Invoices!U:V,A1817)&lt;&gt;0,IF(COUNTIF(Invoices!U:V,A1817)&lt;&gt;0,SUMIF(Invoices!U:V,A1817,Invoices!V:V)/COUNTIF(Invoices!U:V,A1817),0),IF(COUNTIF(Invoices!W:X,A1817)&lt;&gt;0,IF(COUNTIF(Invoices!W:X,A1817)&lt;&gt;0,SUMIF(Invoices!W:X,A1817,Invoices!X:X)/COUNTIF(Invoices!W:X,A1817),0),IF(COUNTIF(Invoices!Y:Z,A1817)&lt;&gt;0,IF(COUNTIF(Invoices!Y:Z,A1817)&lt;&gt;0,SUMIF(Invoices!Y:Z,A1817,Invoices!Z:Z)/COUNTIF(Invoices!Y:Z,A1817),0),IF(COUNTIF(Invoices!AA:AB,A1817)&lt;&gt;0,IF(COUNTIF(Invoices!AA:AB,A1817)&lt;&gt;0,SUMIF(Invoices!AA:AB,A1817,Invoices!AB:AB)/COUNTIF(Invoices!AA:AB,A1817),0),IF(COUNTIF(Invoices!AC:AD,A1817)&lt;&gt;0,IF(COUNTIF(Invoices!AC:AD,A1817)&lt;&gt;0,SUMIF(Invoices!AC:AD,A1817,Invoices!AD:AD)/COUNTIF(Invoices!AC:AD,A1817),0),IF(COUNTIF(Invoices!AE:AF,A1817)&lt;&gt;0,IF(COUNTIF(Invoices!AE:AF,A1817)&lt;&gt;0,SUMIF(Invoices!AE:AF,A1817,Invoices!AF:AF)/COUNTIF(Invoices!AE:AF,A1817),0),IF(COUNTIF(Invoices!AG:AH,A1817)&lt;&gt;0,IF(COUNTIF(Invoices!AG:AH,A1817)&lt;&gt;0,SUMIF(Invoices!AG:AH,A1817,Invoices!AH:AH)/COUNTIF(Invoices!AG:AH,A1817),0),IF(COUNTIF(Invoices!AI:AJ,A1817)&lt;&gt;0,IF(COUNTIF(Invoices!AI:AJ,A1817)&lt;&gt;0,SUMIF(Invoices!AI:AJ,A1817,Invoices!AJ:AJ)/COUNTIF(Invoices!AI:AJ,A1817),0),IF(COUNTIF(Invoices!AK:AL,A1817)&lt;&gt;0,IF(COUNTIF(Invoices!AK:AL,A1817)&lt;&gt;0,SUMIF(Invoices!AK:AL,A1817,Invoices!AL:AL)/COUNTIF(Invoices!AK:AL,A1817),0),IF(COUNTIF(Invoices!AM:AN,A1817)&lt;&gt;0,IF(COUNTIF(Invoices!AM:AN,A1817)&lt;&gt;0,SUMIF(Invoices!AM:AN,A1817,Invoices!AN:AN)/COUNTIF(Invoices!AM:AN,A1817),0),"Not Available")))))))))))))))</f>
        <v>Not Available</v>
      </c>
    </row>
    <row r="1818" spans="1:5" ht="13" x14ac:dyDescent="0.15">
      <c r="A1818" s="6" t="s">
        <v>3168</v>
      </c>
      <c r="B1818" s="6" t="s">
        <v>3169</v>
      </c>
      <c r="C1818" s="6" t="s">
        <v>700</v>
      </c>
      <c r="D1818" s="6" t="s">
        <v>701</v>
      </c>
      <c r="E1818">
        <f ca="1">IF(COUNTIF(Invoices!K:L,A1818)&lt;&gt;0,IF(COUNTIF(Invoices!K:L,A1818)&lt;&gt;0,SUMIF(Invoices!K:L,A1818,Invoices!L:L)/COUNTIF(Invoices!K:L,A1818),0),IF(COUNTIF(Invoices!M:N,A1818)&lt;&gt;0,IF(COUNTIF(Invoices!M:N,A1818)&lt;&gt;0,SUMIF(Invoices!M:N,A1818,Invoices!N:N)/COUNTIF(Invoices!M:N,A1818),0),IF(COUNTIF(Invoices!O:P,A1818)&lt;&gt;0,IF(COUNTIF(Invoices!O:P,A1818)&lt;&gt;0,SUMIF(Invoices!O:P,A1818,Invoices!P:P)/COUNTIF(Invoices!O:P,A1818),0),IF(COUNTIF(Invoices!Q:R,A1818)&lt;&gt;0,IF(COUNTIF(Invoices!Q:R,A1818)&lt;&gt;0,SUMIF(Invoices!Q:R,A1818,Invoices!R:R)/COUNTIF(Invoices!Q:R,A1818),0),IF(COUNTIF(Invoices!S:T,A1818)&lt;&gt;0,IF(COUNTIF(Invoices!S:T,A1818)&lt;&gt;0,SUMIF(Invoices!S:T,A1818,Invoices!T:T)/COUNTIF(Invoices!S:T,A1818),0),IF(COUNTIF(Invoices!U:V,A1818)&lt;&gt;0,IF(COUNTIF(Invoices!U:V,A1818)&lt;&gt;0,SUMIF(Invoices!U:V,A1818,Invoices!V:V)/COUNTIF(Invoices!U:V,A1818),0),IF(COUNTIF(Invoices!W:X,A1818)&lt;&gt;0,IF(COUNTIF(Invoices!W:X,A1818)&lt;&gt;0,SUMIF(Invoices!W:X,A1818,Invoices!X:X)/COUNTIF(Invoices!W:X,A1818),0),IF(COUNTIF(Invoices!Y:Z,A1818)&lt;&gt;0,IF(COUNTIF(Invoices!Y:Z,A1818)&lt;&gt;0,SUMIF(Invoices!Y:Z,A1818,Invoices!Z:Z)/COUNTIF(Invoices!Y:Z,A1818),0),IF(COUNTIF(Invoices!AA:AB,A1818)&lt;&gt;0,IF(COUNTIF(Invoices!AA:AB,A1818)&lt;&gt;0,SUMIF(Invoices!AA:AB,A1818,Invoices!AB:AB)/COUNTIF(Invoices!AA:AB,A1818),0),IF(COUNTIF(Invoices!AC:AD,A1818)&lt;&gt;0,IF(COUNTIF(Invoices!AC:AD,A1818)&lt;&gt;0,SUMIF(Invoices!AC:AD,A1818,Invoices!AD:AD)/COUNTIF(Invoices!AC:AD,A1818),0),IF(COUNTIF(Invoices!AE:AF,A1818)&lt;&gt;0,IF(COUNTIF(Invoices!AE:AF,A1818)&lt;&gt;0,SUMIF(Invoices!AE:AF,A1818,Invoices!AF:AF)/COUNTIF(Invoices!AE:AF,A1818),0),IF(COUNTIF(Invoices!AG:AH,A1818)&lt;&gt;0,IF(COUNTIF(Invoices!AG:AH,A1818)&lt;&gt;0,SUMIF(Invoices!AG:AH,A1818,Invoices!AH:AH)/COUNTIF(Invoices!AG:AH,A1818),0),IF(COUNTIF(Invoices!AI:AJ,A1818)&lt;&gt;0,IF(COUNTIF(Invoices!AI:AJ,A1818)&lt;&gt;0,SUMIF(Invoices!AI:AJ,A1818,Invoices!AJ:AJ)/COUNTIF(Invoices!AI:AJ,A1818),0),IF(COUNTIF(Invoices!AK:AL,A1818)&lt;&gt;0,IF(COUNTIF(Invoices!AK:AL,A1818)&lt;&gt;0,SUMIF(Invoices!AK:AL,A1818,Invoices!AL:AL)/COUNTIF(Invoices!AK:AL,A1818),0),IF(COUNTIF(Invoices!AM:AN,A1818)&lt;&gt;0,IF(COUNTIF(Invoices!AM:AN,A1818)&lt;&gt;0,SUMIF(Invoices!AM:AN,A1818,Invoices!AN:AN)/COUNTIF(Invoices!AM:AN,A1818),0),"Not Available")))))))))))))))</f>
        <v>0.99</v>
      </c>
    </row>
    <row r="1819" spans="1:5" ht="13" x14ac:dyDescent="0.15">
      <c r="A1819" s="6" t="s">
        <v>3170</v>
      </c>
      <c r="B1819" s="6" t="s">
        <v>1269</v>
      </c>
      <c r="C1819" s="6" t="s">
        <v>1270</v>
      </c>
      <c r="D1819" s="6" t="s">
        <v>587</v>
      </c>
      <c r="E1819">
        <f ca="1">IF(COUNTIF(Invoices!K:L,A1819)&lt;&gt;0,IF(COUNTIF(Invoices!K:L,A1819)&lt;&gt;0,SUMIF(Invoices!K:L,A1819,Invoices!L:L)/COUNTIF(Invoices!K:L,A1819),0),IF(COUNTIF(Invoices!M:N,A1819)&lt;&gt;0,IF(COUNTIF(Invoices!M:N,A1819)&lt;&gt;0,SUMIF(Invoices!M:N,A1819,Invoices!N:N)/COUNTIF(Invoices!M:N,A1819),0),IF(COUNTIF(Invoices!O:P,A1819)&lt;&gt;0,IF(COUNTIF(Invoices!O:P,A1819)&lt;&gt;0,SUMIF(Invoices!O:P,A1819,Invoices!P:P)/COUNTIF(Invoices!O:P,A1819),0),IF(COUNTIF(Invoices!Q:R,A1819)&lt;&gt;0,IF(COUNTIF(Invoices!Q:R,A1819)&lt;&gt;0,SUMIF(Invoices!Q:R,A1819,Invoices!R:R)/COUNTIF(Invoices!Q:R,A1819),0),IF(COUNTIF(Invoices!S:T,A1819)&lt;&gt;0,IF(COUNTIF(Invoices!S:T,A1819)&lt;&gt;0,SUMIF(Invoices!S:T,A1819,Invoices!T:T)/COUNTIF(Invoices!S:T,A1819),0),IF(COUNTIF(Invoices!U:V,A1819)&lt;&gt;0,IF(COUNTIF(Invoices!U:V,A1819)&lt;&gt;0,SUMIF(Invoices!U:V,A1819,Invoices!V:V)/COUNTIF(Invoices!U:V,A1819),0),IF(COUNTIF(Invoices!W:X,A1819)&lt;&gt;0,IF(COUNTIF(Invoices!W:X,A1819)&lt;&gt;0,SUMIF(Invoices!W:X,A1819,Invoices!X:X)/COUNTIF(Invoices!W:X,A1819),0),IF(COUNTIF(Invoices!Y:Z,A1819)&lt;&gt;0,IF(COUNTIF(Invoices!Y:Z,A1819)&lt;&gt;0,SUMIF(Invoices!Y:Z,A1819,Invoices!Z:Z)/COUNTIF(Invoices!Y:Z,A1819),0),IF(COUNTIF(Invoices!AA:AB,A1819)&lt;&gt;0,IF(COUNTIF(Invoices!AA:AB,A1819)&lt;&gt;0,SUMIF(Invoices!AA:AB,A1819,Invoices!AB:AB)/COUNTIF(Invoices!AA:AB,A1819),0),IF(COUNTIF(Invoices!AC:AD,A1819)&lt;&gt;0,IF(COUNTIF(Invoices!AC:AD,A1819)&lt;&gt;0,SUMIF(Invoices!AC:AD,A1819,Invoices!AD:AD)/COUNTIF(Invoices!AC:AD,A1819),0),IF(COUNTIF(Invoices!AE:AF,A1819)&lt;&gt;0,IF(COUNTIF(Invoices!AE:AF,A1819)&lt;&gt;0,SUMIF(Invoices!AE:AF,A1819,Invoices!AF:AF)/COUNTIF(Invoices!AE:AF,A1819),0),IF(COUNTIF(Invoices!AG:AH,A1819)&lt;&gt;0,IF(COUNTIF(Invoices!AG:AH,A1819)&lt;&gt;0,SUMIF(Invoices!AG:AH,A1819,Invoices!AH:AH)/COUNTIF(Invoices!AG:AH,A1819),0),IF(COUNTIF(Invoices!AI:AJ,A1819)&lt;&gt;0,IF(COUNTIF(Invoices!AI:AJ,A1819)&lt;&gt;0,SUMIF(Invoices!AI:AJ,A1819,Invoices!AJ:AJ)/COUNTIF(Invoices!AI:AJ,A1819),0),IF(COUNTIF(Invoices!AK:AL,A1819)&lt;&gt;0,IF(COUNTIF(Invoices!AK:AL,A1819)&lt;&gt;0,SUMIF(Invoices!AK:AL,A1819,Invoices!AL:AL)/COUNTIF(Invoices!AK:AL,A1819),0),IF(COUNTIF(Invoices!AM:AN,A1819)&lt;&gt;0,IF(COUNTIF(Invoices!AM:AN,A1819)&lt;&gt;0,SUMIF(Invoices!AM:AN,A1819,Invoices!AN:AN)/COUNTIF(Invoices!AM:AN,A1819),0),"Not Available")))))))))))))))</f>
        <v>0.99</v>
      </c>
    </row>
    <row r="1820" spans="1:5" ht="13" x14ac:dyDescent="0.15">
      <c r="A1820" s="6" t="s">
        <v>3171</v>
      </c>
      <c r="B1820" s="6" t="s">
        <v>1921</v>
      </c>
      <c r="C1820" s="6" t="s">
        <v>1922</v>
      </c>
      <c r="D1820" s="6" t="s">
        <v>562</v>
      </c>
      <c r="E1820">
        <f ca="1">IF(COUNTIF(Invoices!K:L,A1820)&lt;&gt;0,IF(COUNTIF(Invoices!K:L,A1820)&lt;&gt;0,SUMIF(Invoices!K:L,A1820,Invoices!L:L)/COUNTIF(Invoices!K:L,A1820),0),IF(COUNTIF(Invoices!M:N,A1820)&lt;&gt;0,IF(COUNTIF(Invoices!M:N,A1820)&lt;&gt;0,SUMIF(Invoices!M:N,A1820,Invoices!N:N)/COUNTIF(Invoices!M:N,A1820),0),IF(COUNTIF(Invoices!O:P,A1820)&lt;&gt;0,IF(COUNTIF(Invoices!O:P,A1820)&lt;&gt;0,SUMIF(Invoices!O:P,A1820,Invoices!P:P)/COUNTIF(Invoices!O:P,A1820),0),IF(COUNTIF(Invoices!Q:R,A1820)&lt;&gt;0,IF(COUNTIF(Invoices!Q:R,A1820)&lt;&gt;0,SUMIF(Invoices!Q:R,A1820,Invoices!R:R)/COUNTIF(Invoices!Q:R,A1820),0),IF(COUNTIF(Invoices!S:T,A1820)&lt;&gt;0,IF(COUNTIF(Invoices!S:T,A1820)&lt;&gt;0,SUMIF(Invoices!S:T,A1820,Invoices!T:T)/COUNTIF(Invoices!S:T,A1820),0),IF(COUNTIF(Invoices!U:V,A1820)&lt;&gt;0,IF(COUNTIF(Invoices!U:V,A1820)&lt;&gt;0,SUMIF(Invoices!U:V,A1820,Invoices!V:V)/COUNTIF(Invoices!U:V,A1820),0),IF(COUNTIF(Invoices!W:X,A1820)&lt;&gt;0,IF(COUNTIF(Invoices!W:X,A1820)&lt;&gt;0,SUMIF(Invoices!W:X,A1820,Invoices!X:X)/COUNTIF(Invoices!W:X,A1820),0),IF(COUNTIF(Invoices!Y:Z,A1820)&lt;&gt;0,IF(COUNTIF(Invoices!Y:Z,A1820)&lt;&gt;0,SUMIF(Invoices!Y:Z,A1820,Invoices!Z:Z)/COUNTIF(Invoices!Y:Z,A1820),0),IF(COUNTIF(Invoices!AA:AB,A1820)&lt;&gt;0,IF(COUNTIF(Invoices!AA:AB,A1820)&lt;&gt;0,SUMIF(Invoices!AA:AB,A1820,Invoices!AB:AB)/COUNTIF(Invoices!AA:AB,A1820),0),IF(COUNTIF(Invoices!AC:AD,A1820)&lt;&gt;0,IF(COUNTIF(Invoices!AC:AD,A1820)&lt;&gt;0,SUMIF(Invoices!AC:AD,A1820,Invoices!AD:AD)/COUNTIF(Invoices!AC:AD,A1820),0),IF(COUNTIF(Invoices!AE:AF,A1820)&lt;&gt;0,IF(COUNTIF(Invoices!AE:AF,A1820)&lt;&gt;0,SUMIF(Invoices!AE:AF,A1820,Invoices!AF:AF)/COUNTIF(Invoices!AE:AF,A1820),0),IF(COUNTIF(Invoices!AG:AH,A1820)&lt;&gt;0,IF(COUNTIF(Invoices!AG:AH,A1820)&lt;&gt;0,SUMIF(Invoices!AG:AH,A1820,Invoices!AH:AH)/COUNTIF(Invoices!AG:AH,A1820),0),IF(COUNTIF(Invoices!AI:AJ,A1820)&lt;&gt;0,IF(COUNTIF(Invoices!AI:AJ,A1820)&lt;&gt;0,SUMIF(Invoices!AI:AJ,A1820,Invoices!AJ:AJ)/COUNTIF(Invoices!AI:AJ,A1820),0),IF(COUNTIF(Invoices!AK:AL,A1820)&lt;&gt;0,IF(COUNTIF(Invoices!AK:AL,A1820)&lt;&gt;0,SUMIF(Invoices!AK:AL,A1820,Invoices!AL:AL)/COUNTIF(Invoices!AK:AL,A1820),0),IF(COUNTIF(Invoices!AM:AN,A1820)&lt;&gt;0,IF(COUNTIF(Invoices!AM:AN,A1820)&lt;&gt;0,SUMIF(Invoices!AM:AN,A1820,Invoices!AN:AN)/COUNTIF(Invoices!AM:AN,A1820),0),"Not Available")))))))))))))))</f>
        <v>0.99</v>
      </c>
    </row>
    <row r="1821" spans="1:5" ht="13" x14ac:dyDescent="0.15">
      <c r="A1821" s="6" t="s">
        <v>3172</v>
      </c>
      <c r="C1821" s="6" t="s">
        <v>1391</v>
      </c>
      <c r="D1821" s="6" t="s">
        <v>673</v>
      </c>
      <c r="E1821">
        <f ca="1">IF(COUNTIF(Invoices!K:L,A1821)&lt;&gt;0,IF(COUNTIF(Invoices!K:L,A1821)&lt;&gt;0,SUMIF(Invoices!K:L,A1821,Invoices!L:L)/COUNTIF(Invoices!K:L,A1821),0),IF(COUNTIF(Invoices!M:N,A1821)&lt;&gt;0,IF(COUNTIF(Invoices!M:N,A1821)&lt;&gt;0,SUMIF(Invoices!M:N,A1821,Invoices!N:N)/COUNTIF(Invoices!M:N,A1821),0),IF(COUNTIF(Invoices!O:P,A1821)&lt;&gt;0,IF(COUNTIF(Invoices!O:P,A1821)&lt;&gt;0,SUMIF(Invoices!O:P,A1821,Invoices!P:P)/COUNTIF(Invoices!O:P,A1821),0),IF(COUNTIF(Invoices!Q:R,A1821)&lt;&gt;0,IF(COUNTIF(Invoices!Q:R,A1821)&lt;&gt;0,SUMIF(Invoices!Q:R,A1821,Invoices!R:R)/COUNTIF(Invoices!Q:R,A1821),0),IF(COUNTIF(Invoices!S:T,A1821)&lt;&gt;0,IF(COUNTIF(Invoices!S:T,A1821)&lt;&gt;0,SUMIF(Invoices!S:T,A1821,Invoices!T:T)/COUNTIF(Invoices!S:T,A1821),0),IF(COUNTIF(Invoices!U:V,A1821)&lt;&gt;0,IF(COUNTIF(Invoices!U:V,A1821)&lt;&gt;0,SUMIF(Invoices!U:V,A1821,Invoices!V:V)/COUNTIF(Invoices!U:V,A1821),0),IF(COUNTIF(Invoices!W:X,A1821)&lt;&gt;0,IF(COUNTIF(Invoices!W:X,A1821)&lt;&gt;0,SUMIF(Invoices!W:X,A1821,Invoices!X:X)/COUNTIF(Invoices!W:X,A1821),0),IF(COUNTIF(Invoices!Y:Z,A1821)&lt;&gt;0,IF(COUNTIF(Invoices!Y:Z,A1821)&lt;&gt;0,SUMIF(Invoices!Y:Z,A1821,Invoices!Z:Z)/COUNTIF(Invoices!Y:Z,A1821),0),IF(COUNTIF(Invoices!AA:AB,A1821)&lt;&gt;0,IF(COUNTIF(Invoices!AA:AB,A1821)&lt;&gt;0,SUMIF(Invoices!AA:AB,A1821,Invoices!AB:AB)/COUNTIF(Invoices!AA:AB,A1821),0),IF(COUNTIF(Invoices!AC:AD,A1821)&lt;&gt;0,IF(COUNTIF(Invoices!AC:AD,A1821)&lt;&gt;0,SUMIF(Invoices!AC:AD,A1821,Invoices!AD:AD)/COUNTIF(Invoices!AC:AD,A1821),0),IF(COUNTIF(Invoices!AE:AF,A1821)&lt;&gt;0,IF(COUNTIF(Invoices!AE:AF,A1821)&lt;&gt;0,SUMIF(Invoices!AE:AF,A1821,Invoices!AF:AF)/COUNTIF(Invoices!AE:AF,A1821),0),IF(COUNTIF(Invoices!AG:AH,A1821)&lt;&gt;0,IF(COUNTIF(Invoices!AG:AH,A1821)&lt;&gt;0,SUMIF(Invoices!AG:AH,A1821,Invoices!AH:AH)/COUNTIF(Invoices!AG:AH,A1821),0),IF(COUNTIF(Invoices!AI:AJ,A1821)&lt;&gt;0,IF(COUNTIF(Invoices!AI:AJ,A1821)&lt;&gt;0,SUMIF(Invoices!AI:AJ,A1821,Invoices!AJ:AJ)/COUNTIF(Invoices!AI:AJ,A1821),0),IF(COUNTIF(Invoices!AK:AL,A1821)&lt;&gt;0,IF(COUNTIF(Invoices!AK:AL,A1821)&lt;&gt;0,SUMIF(Invoices!AK:AL,A1821,Invoices!AL:AL)/COUNTIF(Invoices!AK:AL,A1821),0),IF(COUNTIF(Invoices!AM:AN,A1821)&lt;&gt;0,IF(COUNTIF(Invoices!AM:AN,A1821)&lt;&gt;0,SUMIF(Invoices!AM:AN,A1821,Invoices!AN:AN)/COUNTIF(Invoices!AM:AN,A1821),0),"Not Available")))))))))))))))</f>
        <v>1.99</v>
      </c>
    </row>
    <row r="1822" spans="1:5" ht="13" x14ac:dyDescent="0.15">
      <c r="A1822" s="6" t="s">
        <v>3173</v>
      </c>
      <c r="C1822" s="6" t="s">
        <v>1363</v>
      </c>
      <c r="D1822" s="6" t="s">
        <v>1364</v>
      </c>
      <c r="E1822" t="str">
        <f>IF(COUNTIF(Invoices!K:L,A1822)&lt;&gt;0,IF(COUNTIF(Invoices!K:L,A1822)&lt;&gt;0,SUMIF(Invoices!K:L,A1822,Invoices!L:L)/COUNTIF(Invoices!K:L,A1822),0),IF(COUNTIF(Invoices!M:N,A1822)&lt;&gt;0,IF(COUNTIF(Invoices!M:N,A1822)&lt;&gt;0,SUMIF(Invoices!M:N,A1822,Invoices!N:N)/COUNTIF(Invoices!M:N,A1822),0),IF(COUNTIF(Invoices!O:P,A1822)&lt;&gt;0,IF(COUNTIF(Invoices!O:P,A1822)&lt;&gt;0,SUMIF(Invoices!O:P,A1822,Invoices!P:P)/COUNTIF(Invoices!O:P,A1822),0),IF(COUNTIF(Invoices!Q:R,A1822)&lt;&gt;0,IF(COUNTIF(Invoices!Q:R,A1822)&lt;&gt;0,SUMIF(Invoices!Q:R,A1822,Invoices!R:R)/COUNTIF(Invoices!Q:R,A1822),0),IF(COUNTIF(Invoices!S:T,A1822)&lt;&gt;0,IF(COUNTIF(Invoices!S:T,A1822)&lt;&gt;0,SUMIF(Invoices!S:T,A1822,Invoices!T:T)/COUNTIF(Invoices!S:T,A1822),0),IF(COUNTIF(Invoices!U:V,A1822)&lt;&gt;0,IF(COUNTIF(Invoices!U:V,A1822)&lt;&gt;0,SUMIF(Invoices!U:V,A1822,Invoices!V:V)/COUNTIF(Invoices!U:V,A1822),0),IF(COUNTIF(Invoices!W:X,A1822)&lt;&gt;0,IF(COUNTIF(Invoices!W:X,A1822)&lt;&gt;0,SUMIF(Invoices!W:X,A1822,Invoices!X:X)/COUNTIF(Invoices!W:X,A1822),0),IF(COUNTIF(Invoices!Y:Z,A1822)&lt;&gt;0,IF(COUNTIF(Invoices!Y:Z,A1822)&lt;&gt;0,SUMIF(Invoices!Y:Z,A1822,Invoices!Z:Z)/COUNTIF(Invoices!Y:Z,A1822),0),IF(COUNTIF(Invoices!AA:AB,A1822)&lt;&gt;0,IF(COUNTIF(Invoices!AA:AB,A1822)&lt;&gt;0,SUMIF(Invoices!AA:AB,A1822,Invoices!AB:AB)/COUNTIF(Invoices!AA:AB,A1822),0),IF(COUNTIF(Invoices!AC:AD,A1822)&lt;&gt;0,IF(COUNTIF(Invoices!AC:AD,A1822)&lt;&gt;0,SUMIF(Invoices!AC:AD,A1822,Invoices!AD:AD)/COUNTIF(Invoices!AC:AD,A1822),0),IF(COUNTIF(Invoices!AE:AF,A1822)&lt;&gt;0,IF(COUNTIF(Invoices!AE:AF,A1822)&lt;&gt;0,SUMIF(Invoices!AE:AF,A1822,Invoices!AF:AF)/COUNTIF(Invoices!AE:AF,A1822),0),IF(COUNTIF(Invoices!AG:AH,A1822)&lt;&gt;0,IF(COUNTIF(Invoices!AG:AH,A1822)&lt;&gt;0,SUMIF(Invoices!AG:AH,A1822,Invoices!AH:AH)/COUNTIF(Invoices!AG:AH,A1822),0),IF(COUNTIF(Invoices!AI:AJ,A1822)&lt;&gt;0,IF(COUNTIF(Invoices!AI:AJ,A1822)&lt;&gt;0,SUMIF(Invoices!AI:AJ,A1822,Invoices!AJ:AJ)/COUNTIF(Invoices!AI:AJ,A1822),0),IF(COUNTIF(Invoices!AK:AL,A1822)&lt;&gt;0,IF(COUNTIF(Invoices!AK:AL,A1822)&lt;&gt;0,SUMIF(Invoices!AK:AL,A1822,Invoices!AL:AL)/COUNTIF(Invoices!AK:AL,A1822),0),IF(COUNTIF(Invoices!AM:AN,A1822)&lt;&gt;0,IF(COUNTIF(Invoices!AM:AN,A1822)&lt;&gt;0,SUMIF(Invoices!AM:AN,A1822,Invoices!AN:AN)/COUNTIF(Invoices!AM:AN,A1822),0),"Not Available")))))))))))))))</f>
        <v>Not Available</v>
      </c>
    </row>
    <row r="1823" spans="1:5" ht="13" x14ac:dyDescent="0.15">
      <c r="A1823" s="6" t="s">
        <v>3174</v>
      </c>
      <c r="C1823" s="6" t="s">
        <v>757</v>
      </c>
      <c r="D1823" s="6" t="s">
        <v>758</v>
      </c>
      <c r="E1823">
        <f ca="1">IF(COUNTIF(Invoices!K:L,A1823)&lt;&gt;0,IF(COUNTIF(Invoices!K:L,A1823)&lt;&gt;0,SUMIF(Invoices!K:L,A1823,Invoices!L:L)/COUNTIF(Invoices!K:L,A1823),0),IF(COUNTIF(Invoices!M:N,A1823)&lt;&gt;0,IF(COUNTIF(Invoices!M:N,A1823)&lt;&gt;0,SUMIF(Invoices!M:N,A1823,Invoices!N:N)/COUNTIF(Invoices!M:N,A1823),0),IF(COUNTIF(Invoices!O:P,A1823)&lt;&gt;0,IF(COUNTIF(Invoices!O:P,A1823)&lt;&gt;0,SUMIF(Invoices!O:P,A1823,Invoices!P:P)/COUNTIF(Invoices!O:P,A1823),0),IF(COUNTIF(Invoices!Q:R,A1823)&lt;&gt;0,IF(COUNTIF(Invoices!Q:R,A1823)&lt;&gt;0,SUMIF(Invoices!Q:R,A1823,Invoices!R:R)/COUNTIF(Invoices!Q:R,A1823),0),IF(COUNTIF(Invoices!S:T,A1823)&lt;&gt;0,IF(COUNTIF(Invoices!S:T,A1823)&lt;&gt;0,SUMIF(Invoices!S:T,A1823,Invoices!T:T)/COUNTIF(Invoices!S:T,A1823),0),IF(COUNTIF(Invoices!U:V,A1823)&lt;&gt;0,IF(COUNTIF(Invoices!U:V,A1823)&lt;&gt;0,SUMIF(Invoices!U:V,A1823,Invoices!V:V)/COUNTIF(Invoices!U:V,A1823),0),IF(COUNTIF(Invoices!W:X,A1823)&lt;&gt;0,IF(COUNTIF(Invoices!W:X,A1823)&lt;&gt;0,SUMIF(Invoices!W:X,A1823,Invoices!X:X)/COUNTIF(Invoices!W:X,A1823),0),IF(COUNTIF(Invoices!Y:Z,A1823)&lt;&gt;0,IF(COUNTIF(Invoices!Y:Z,A1823)&lt;&gt;0,SUMIF(Invoices!Y:Z,A1823,Invoices!Z:Z)/COUNTIF(Invoices!Y:Z,A1823),0),IF(COUNTIF(Invoices!AA:AB,A1823)&lt;&gt;0,IF(COUNTIF(Invoices!AA:AB,A1823)&lt;&gt;0,SUMIF(Invoices!AA:AB,A1823,Invoices!AB:AB)/COUNTIF(Invoices!AA:AB,A1823),0),IF(COUNTIF(Invoices!AC:AD,A1823)&lt;&gt;0,IF(COUNTIF(Invoices!AC:AD,A1823)&lt;&gt;0,SUMIF(Invoices!AC:AD,A1823,Invoices!AD:AD)/COUNTIF(Invoices!AC:AD,A1823),0),IF(COUNTIF(Invoices!AE:AF,A1823)&lt;&gt;0,IF(COUNTIF(Invoices!AE:AF,A1823)&lt;&gt;0,SUMIF(Invoices!AE:AF,A1823,Invoices!AF:AF)/COUNTIF(Invoices!AE:AF,A1823),0),IF(COUNTIF(Invoices!AG:AH,A1823)&lt;&gt;0,IF(COUNTIF(Invoices!AG:AH,A1823)&lt;&gt;0,SUMIF(Invoices!AG:AH,A1823,Invoices!AH:AH)/COUNTIF(Invoices!AG:AH,A1823),0),IF(COUNTIF(Invoices!AI:AJ,A1823)&lt;&gt;0,IF(COUNTIF(Invoices!AI:AJ,A1823)&lt;&gt;0,SUMIF(Invoices!AI:AJ,A1823,Invoices!AJ:AJ)/COUNTIF(Invoices!AI:AJ,A1823),0),IF(COUNTIF(Invoices!AK:AL,A1823)&lt;&gt;0,IF(COUNTIF(Invoices!AK:AL,A1823)&lt;&gt;0,SUMIF(Invoices!AK:AL,A1823,Invoices!AL:AL)/COUNTIF(Invoices!AK:AL,A1823),0),IF(COUNTIF(Invoices!AM:AN,A1823)&lt;&gt;0,IF(COUNTIF(Invoices!AM:AN,A1823)&lt;&gt;0,SUMIF(Invoices!AM:AN,A1823,Invoices!AN:AN)/COUNTIF(Invoices!AM:AN,A1823),0),"Not Available")))))))))))))))</f>
        <v>0.99</v>
      </c>
    </row>
    <row r="1824" spans="1:5" ht="13" x14ac:dyDescent="0.15">
      <c r="A1824" s="6" t="s">
        <v>3175</v>
      </c>
      <c r="C1824" s="6" t="s">
        <v>1070</v>
      </c>
      <c r="D1824" s="6" t="s">
        <v>1071</v>
      </c>
      <c r="E1824">
        <f ca="1">IF(COUNTIF(Invoices!K:L,A1824)&lt;&gt;0,IF(COUNTIF(Invoices!K:L,A1824)&lt;&gt;0,SUMIF(Invoices!K:L,A1824,Invoices!L:L)/COUNTIF(Invoices!K:L,A1824),0),IF(COUNTIF(Invoices!M:N,A1824)&lt;&gt;0,IF(COUNTIF(Invoices!M:N,A1824)&lt;&gt;0,SUMIF(Invoices!M:N,A1824,Invoices!N:N)/COUNTIF(Invoices!M:N,A1824),0),IF(COUNTIF(Invoices!O:P,A1824)&lt;&gt;0,IF(COUNTIF(Invoices!O:P,A1824)&lt;&gt;0,SUMIF(Invoices!O:P,A1824,Invoices!P:P)/COUNTIF(Invoices!O:P,A1824),0),IF(COUNTIF(Invoices!Q:R,A1824)&lt;&gt;0,IF(COUNTIF(Invoices!Q:R,A1824)&lt;&gt;0,SUMIF(Invoices!Q:R,A1824,Invoices!R:R)/COUNTIF(Invoices!Q:R,A1824),0),IF(COUNTIF(Invoices!S:T,A1824)&lt;&gt;0,IF(COUNTIF(Invoices!S:T,A1824)&lt;&gt;0,SUMIF(Invoices!S:T,A1824,Invoices!T:T)/COUNTIF(Invoices!S:T,A1824),0),IF(COUNTIF(Invoices!U:V,A1824)&lt;&gt;0,IF(COUNTIF(Invoices!U:V,A1824)&lt;&gt;0,SUMIF(Invoices!U:V,A1824,Invoices!V:V)/COUNTIF(Invoices!U:V,A1824),0),IF(COUNTIF(Invoices!W:X,A1824)&lt;&gt;0,IF(COUNTIF(Invoices!W:X,A1824)&lt;&gt;0,SUMIF(Invoices!W:X,A1824,Invoices!X:X)/COUNTIF(Invoices!W:X,A1824),0),IF(COUNTIF(Invoices!Y:Z,A1824)&lt;&gt;0,IF(COUNTIF(Invoices!Y:Z,A1824)&lt;&gt;0,SUMIF(Invoices!Y:Z,A1824,Invoices!Z:Z)/COUNTIF(Invoices!Y:Z,A1824),0),IF(COUNTIF(Invoices!AA:AB,A1824)&lt;&gt;0,IF(COUNTIF(Invoices!AA:AB,A1824)&lt;&gt;0,SUMIF(Invoices!AA:AB,A1824,Invoices!AB:AB)/COUNTIF(Invoices!AA:AB,A1824),0),IF(COUNTIF(Invoices!AC:AD,A1824)&lt;&gt;0,IF(COUNTIF(Invoices!AC:AD,A1824)&lt;&gt;0,SUMIF(Invoices!AC:AD,A1824,Invoices!AD:AD)/COUNTIF(Invoices!AC:AD,A1824),0),IF(COUNTIF(Invoices!AE:AF,A1824)&lt;&gt;0,IF(COUNTIF(Invoices!AE:AF,A1824)&lt;&gt;0,SUMIF(Invoices!AE:AF,A1824,Invoices!AF:AF)/COUNTIF(Invoices!AE:AF,A1824),0),IF(COUNTIF(Invoices!AG:AH,A1824)&lt;&gt;0,IF(COUNTIF(Invoices!AG:AH,A1824)&lt;&gt;0,SUMIF(Invoices!AG:AH,A1824,Invoices!AH:AH)/COUNTIF(Invoices!AG:AH,A1824),0),IF(COUNTIF(Invoices!AI:AJ,A1824)&lt;&gt;0,IF(COUNTIF(Invoices!AI:AJ,A1824)&lt;&gt;0,SUMIF(Invoices!AI:AJ,A1824,Invoices!AJ:AJ)/COUNTIF(Invoices!AI:AJ,A1824),0),IF(COUNTIF(Invoices!AK:AL,A1824)&lt;&gt;0,IF(COUNTIF(Invoices!AK:AL,A1824)&lt;&gt;0,SUMIF(Invoices!AK:AL,A1824,Invoices!AL:AL)/COUNTIF(Invoices!AK:AL,A1824),0),IF(COUNTIF(Invoices!AM:AN,A1824)&lt;&gt;0,IF(COUNTIF(Invoices!AM:AN,A1824)&lt;&gt;0,SUMIF(Invoices!AM:AN,A1824,Invoices!AN:AN)/COUNTIF(Invoices!AM:AN,A1824),0),"Not Available")))))))))))))))</f>
        <v>0.99</v>
      </c>
    </row>
    <row r="1825" spans="1:5" ht="13" x14ac:dyDescent="0.15">
      <c r="A1825" s="6" t="s">
        <v>3175</v>
      </c>
      <c r="B1825" s="6" t="s">
        <v>2036</v>
      </c>
      <c r="C1825" s="6" t="s">
        <v>939</v>
      </c>
      <c r="D1825" s="6" t="s">
        <v>940</v>
      </c>
      <c r="E1825">
        <f ca="1">IF(COUNTIF(Invoices!K:L,A1825)&lt;&gt;0,IF(COUNTIF(Invoices!K:L,A1825)&lt;&gt;0,SUMIF(Invoices!K:L,A1825,Invoices!L:L)/COUNTIF(Invoices!K:L,A1825),0),IF(COUNTIF(Invoices!M:N,A1825)&lt;&gt;0,IF(COUNTIF(Invoices!M:N,A1825)&lt;&gt;0,SUMIF(Invoices!M:N,A1825,Invoices!N:N)/COUNTIF(Invoices!M:N,A1825),0),IF(COUNTIF(Invoices!O:P,A1825)&lt;&gt;0,IF(COUNTIF(Invoices!O:P,A1825)&lt;&gt;0,SUMIF(Invoices!O:P,A1825,Invoices!P:P)/COUNTIF(Invoices!O:P,A1825),0),IF(COUNTIF(Invoices!Q:R,A1825)&lt;&gt;0,IF(COUNTIF(Invoices!Q:R,A1825)&lt;&gt;0,SUMIF(Invoices!Q:R,A1825,Invoices!R:R)/COUNTIF(Invoices!Q:R,A1825),0),IF(COUNTIF(Invoices!S:T,A1825)&lt;&gt;0,IF(COUNTIF(Invoices!S:T,A1825)&lt;&gt;0,SUMIF(Invoices!S:T,A1825,Invoices!T:T)/COUNTIF(Invoices!S:T,A1825),0),IF(COUNTIF(Invoices!U:V,A1825)&lt;&gt;0,IF(COUNTIF(Invoices!U:V,A1825)&lt;&gt;0,SUMIF(Invoices!U:V,A1825,Invoices!V:V)/COUNTIF(Invoices!U:V,A1825),0),IF(COUNTIF(Invoices!W:X,A1825)&lt;&gt;0,IF(COUNTIF(Invoices!W:X,A1825)&lt;&gt;0,SUMIF(Invoices!W:X,A1825,Invoices!X:X)/COUNTIF(Invoices!W:X,A1825),0),IF(COUNTIF(Invoices!Y:Z,A1825)&lt;&gt;0,IF(COUNTIF(Invoices!Y:Z,A1825)&lt;&gt;0,SUMIF(Invoices!Y:Z,A1825,Invoices!Z:Z)/COUNTIF(Invoices!Y:Z,A1825),0),IF(COUNTIF(Invoices!AA:AB,A1825)&lt;&gt;0,IF(COUNTIF(Invoices!AA:AB,A1825)&lt;&gt;0,SUMIF(Invoices!AA:AB,A1825,Invoices!AB:AB)/COUNTIF(Invoices!AA:AB,A1825),0),IF(COUNTIF(Invoices!AC:AD,A1825)&lt;&gt;0,IF(COUNTIF(Invoices!AC:AD,A1825)&lt;&gt;0,SUMIF(Invoices!AC:AD,A1825,Invoices!AD:AD)/COUNTIF(Invoices!AC:AD,A1825),0),IF(COUNTIF(Invoices!AE:AF,A1825)&lt;&gt;0,IF(COUNTIF(Invoices!AE:AF,A1825)&lt;&gt;0,SUMIF(Invoices!AE:AF,A1825,Invoices!AF:AF)/COUNTIF(Invoices!AE:AF,A1825),0),IF(COUNTIF(Invoices!AG:AH,A1825)&lt;&gt;0,IF(COUNTIF(Invoices!AG:AH,A1825)&lt;&gt;0,SUMIF(Invoices!AG:AH,A1825,Invoices!AH:AH)/COUNTIF(Invoices!AG:AH,A1825),0),IF(COUNTIF(Invoices!AI:AJ,A1825)&lt;&gt;0,IF(COUNTIF(Invoices!AI:AJ,A1825)&lt;&gt;0,SUMIF(Invoices!AI:AJ,A1825,Invoices!AJ:AJ)/COUNTIF(Invoices!AI:AJ,A1825),0),IF(COUNTIF(Invoices!AK:AL,A1825)&lt;&gt;0,IF(COUNTIF(Invoices!AK:AL,A1825)&lt;&gt;0,SUMIF(Invoices!AK:AL,A1825,Invoices!AL:AL)/COUNTIF(Invoices!AK:AL,A1825),0),IF(COUNTIF(Invoices!AM:AN,A1825)&lt;&gt;0,IF(COUNTIF(Invoices!AM:AN,A1825)&lt;&gt;0,SUMIF(Invoices!AM:AN,A1825,Invoices!AN:AN)/COUNTIF(Invoices!AM:AN,A1825),0),"Not Available")))))))))))))))</f>
        <v>0.99</v>
      </c>
    </row>
    <row r="1826" spans="1:5" ht="13" x14ac:dyDescent="0.15">
      <c r="A1826" s="6" t="s">
        <v>3175</v>
      </c>
      <c r="B1826" s="6" t="s">
        <v>1473</v>
      </c>
      <c r="C1826" s="6" t="s">
        <v>1472</v>
      </c>
      <c r="D1826" s="6" t="s">
        <v>1021</v>
      </c>
      <c r="E1826">
        <f ca="1">IF(COUNTIF(Invoices!K:L,A1826)&lt;&gt;0,IF(COUNTIF(Invoices!K:L,A1826)&lt;&gt;0,SUMIF(Invoices!K:L,A1826,Invoices!L:L)/COUNTIF(Invoices!K:L,A1826),0),IF(COUNTIF(Invoices!M:N,A1826)&lt;&gt;0,IF(COUNTIF(Invoices!M:N,A1826)&lt;&gt;0,SUMIF(Invoices!M:N,A1826,Invoices!N:N)/COUNTIF(Invoices!M:N,A1826),0),IF(COUNTIF(Invoices!O:P,A1826)&lt;&gt;0,IF(COUNTIF(Invoices!O:P,A1826)&lt;&gt;0,SUMIF(Invoices!O:P,A1826,Invoices!P:P)/COUNTIF(Invoices!O:P,A1826),0),IF(COUNTIF(Invoices!Q:R,A1826)&lt;&gt;0,IF(COUNTIF(Invoices!Q:R,A1826)&lt;&gt;0,SUMIF(Invoices!Q:R,A1826,Invoices!R:R)/COUNTIF(Invoices!Q:R,A1826),0),IF(COUNTIF(Invoices!S:T,A1826)&lt;&gt;0,IF(COUNTIF(Invoices!S:T,A1826)&lt;&gt;0,SUMIF(Invoices!S:T,A1826,Invoices!T:T)/COUNTIF(Invoices!S:T,A1826),0),IF(COUNTIF(Invoices!U:V,A1826)&lt;&gt;0,IF(COUNTIF(Invoices!U:V,A1826)&lt;&gt;0,SUMIF(Invoices!U:V,A1826,Invoices!V:V)/COUNTIF(Invoices!U:V,A1826),0),IF(COUNTIF(Invoices!W:X,A1826)&lt;&gt;0,IF(COUNTIF(Invoices!W:X,A1826)&lt;&gt;0,SUMIF(Invoices!W:X,A1826,Invoices!X:X)/COUNTIF(Invoices!W:X,A1826),0),IF(COUNTIF(Invoices!Y:Z,A1826)&lt;&gt;0,IF(COUNTIF(Invoices!Y:Z,A1826)&lt;&gt;0,SUMIF(Invoices!Y:Z,A1826,Invoices!Z:Z)/COUNTIF(Invoices!Y:Z,A1826),0),IF(COUNTIF(Invoices!AA:AB,A1826)&lt;&gt;0,IF(COUNTIF(Invoices!AA:AB,A1826)&lt;&gt;0,SUMIF(Invoices!AA:AB,A1826,Invoices!AB:AB)/COUNTIF(Invoices!AA:AB,A1826),0),IF(COUNTIF(Invoices!AC:AD,A1826)&lt;&gt;0,IF(COUNTIF(Invoices!AC:AD,A1826)&lt;&gt;0,SUMIF(Invoices!AC:AD,A1826,Invoices!AD:AD)/COUNTIF(Invoices!AC:AD,A1826),0),IF(COUNTIF(Invoices!AE:AF,A1826)&lt;&gt;0,IF(COUNTIF(Invoices!AE:AF,A1826)&lt;&gt;0,SUMIF(Invoices!AE:AF,A1826,Invoices!AF:AF)/COUNTIF(Invoices!AE:AF,A1826),0),IF(COUNTIF(Invoices!AG:AH,A1826)&lt;&gt;0,IF(COUNTIF(Invoices!AG:AH,A1826)&lt;&gt;0,SUMIF(Invoices!AG:AH,A1826,Invoices!AH:AH)/COUNTIF(Invoices!AG:AH,A1826),0),IF(COUNTIF(Invoices!AI:AJ,A1826)&lt;&gt;0,IF(COUNTIF(Invoices!AI:AJ,A1826)&lt;&gt;0,SUMIF(Invoices!AI:AJ,A1826,Invoices!AJ:AJ)/COUNTIF(Invoices!AI:AJ,A1826),0),IF(COUNTIF(Invoices!AK:AL,A1826)&lt;&gt;0,IF(COUNTIF(Invoices!AK:AL,A1826)&lt;&gt;0,SUMIF(Invoices!AK:AL,A1826,Invoices!AL:AL)/COUNTIF(Invoices!AK:AL,A1826),0),IF(COUNTIF(Invoices!AM:AN,A1826)&lt;&gt;0,IF(COUNTIF(Invoices!AM:AN,A1826)&lt;&gt;0,SUMIF(Invoices!AM:AN,A1826,Invoices!AN:AN)/COUNTIF(Invoices!AM:AN,A1826),0),"Not Available")))))))))))))))</f>
        <v>0.99</v>
      </c>
    </row>
    <row r="1827" spans="1:5" ht="13" x14ac:dyDescent="0.15">
      <c r="A1827" s="6" t="s">
        <v>3176</v>
      </c>
      <c r="B1827" s="6" t="s">
        <v>1972</v>
      </c>
      <c r="C1827" s="6" t="s">
        <v>1782</v>
      </c>
      <c r="D1827" s="6" t="s">
        <v>1783</v>
      </c>
      <c r="E1827" t="str">
        <f>IF(COUNTIF(Invoices!K:L,A1827)&lt;&gt;0,IF(COUNTIF(Invoices!K:L,A1827)&lt;&gt;0,SUMIF(Invoices!K:L,A1827,Invoices!L:L)/COUNTIF(Invoices!K:L,A1827),0),IF(COUNTIF(Invoices!M:N,A1827)&lt;&gt;0,IF(COUNTIF(Invoices!M:N,A1827)&lt;&gt;0,SUMIF(Invoices!M:N,A1827,Invoices!N:N)/COUNTIF(Invoices!M:N,A1827),0),IF(COUNTIF(Invoices!O:P,A1827)&lt;&gt;0,IF(COUNTIF(Invoices!O:P,A1827)&lt;&gt;0,SUMIF(Invoices!O:P,A1827,Invoices!P:P)/COUNTIF(Invoices!O:P,A1827),0),IF(COUNTIF(Invoices!Q:R,A1827)&lt;&gt;0,IF(COUNTIF(Invoices!Q:R,A1827)&lt;&gt;0,SUMIF(Invoices!Q:R,A1827,Invoices!R:R)/COUNTIF(Invoices!Q:R,A1827),0),IF(COUNTIF(Invoices!S:T,A1827)&lt;&gt;0,IF(COUNTIF(Invoices!S:T,A1827)&lt;&gt;0,SUMIF(Invoices!S:T,A1827,Invoices!T:T)/COUNTIF(Invoices!S:T,A1827),0),IF(COUNTIF(Invoices!U:V,A1827)&lt;&gt;0,IF(COUNTIF(Invoices!U:V,A1827)&lt;&gt;0,SUMIF(Invoices!U:V,A1827,Invoices!V:V)/COUNTIF(Invoices!U:V,A1827),0),IF(COUNTIF(Invoices!W:X,A1827)&lt;&gt;0,IF(COUNTIF(Invoices!W:X,A1827)&lt;&gt;0,SUMIF(Invoices!W:X,A1827,Invoices!X:X)/COUNTIF(Invoices!W:X,A1827),0),IF(COUNTIF(Invoices!Y:Z,A1827)&lt;&gt;0,IF(COUNTIF(Invoices!Y:Z,A1827)&lt;&gt;0,SUMIF(Invoices!Y:Z,A1827,Invoices!Z:Z)/COUNTIF(Invoices!Y:Z,A1827),0),IF(COUNTIF(Invoices!AA:AB,A1827)&lt;&gt;0,IF(COUNTIF(Invoices!AA:AB,A1827)&lt;&gt;0,SUMIF(Invoices!AA:AB,A1827,Invoices!AB:AB)/COUNTIF(Invoices!AA:AB,A1827),0),IF(COUNTIF(Invoices!AC:AD,A1827)&lt;&gt;0,IF(COUNTIF(Invoices!AC:AD,A1827)&lt;&gt;0,SUMIF(Invoices!AC:AD,A1827,Invoices!AD:AD)/COUNTIF(Invoices!AC:AD,A1827),0),IF(COUNTIF(Invoices!AE:AF,A1827)&lt;&gt;0,IF(COUNTIF(Invoices!AE:AF,A1827)&lt;&gt;0,SUMIF(Invoices!AE:AF,A1827,Invoices!AF:AF)/COUNTIF(Invoices!AE:AF,A1827),0),IF(COUNTIF(Invoices!AG:AH,A1827)&lt;&gt;0,IF(COUNTIF(Invoices!AG:AH,A1827)&lt;&gt;0,SUMIF(Invoices!AG:AH,A1827,Invoices!AH:AH)/COUNTIF(Invoices!AG:AH,A1827),0),IF(COUNTIF(Invoices!AI:AJ,A1827)&lt;&gt;0,IF(COUNTIF(Invoices!AI:AJ,A1827)&lt;&gt;0,SUMIF(Invoices!AI:AJ,A1827,Invoices!AJ:AJ)/COUNTIF(Invoices!AI:AJ,A1827),0),IF(COUNTIF(Invoices!AK:AL,A1827)&lt;&gt;0,IF(COUNTIF(Invoices!AK:AL,A1827)&lt;&gt;0,SUMIF(Invoices!AK:AL,A1827,Invoices!AL:AL)/COUNTIF(Invoices!AK:AL,A1827),0),IF(COUNTIF(Invoices!AM:AN,A1827)&lt;&gt;0,IF(COUNTIF(Invoices!AM:AN,A1827)&lt;&gt;0,SUMIF(Invoices!AM:AN,A1827,Invoices!AN:AN)/COUNTIF(Invoices!AM:AN,A1827),0),"Not Available")))))))))))))))</f>
        <v>Not Available</v>
      </c>
    </row>
    <row r="1828" spans="1:5" ht="13" x14ac:dyDescent="0.15">
      <c r="A1828" s="6" t="s">
        <v>3177</v>
      </c>
      <c r="C1828" s="6" t="s">
        <v>757</v>
      </c>
      <c r="D1828" s="6" t="s">
        <v>758</v>
      </c>
      <c r="E1828">
        <f ca="1">IF(COUNTIF(Invoices!K:L,A1828)&lt;&gt;0,IF(COUNTIF(Invoices!K:L,A1828)&lt;&gt;0,SUMIF(Invoices!K:L,A1828,Invoices!L:L)/COUNTIF(Invoices!K:L,A1828),0),IF(COUNTIF(Invoices!M:N,A1828)&lt;&gt;0,IF(COUNTIF(Invoices!M:N,A1828)&lt;&gt;0,SUMIF(Invoices!M:N,A1828,Invoices!N:N)/COUNTIF(Invoices!M:N,A1828),0),IF(COUNTIF(Invoices!O:P,A1828)&lt;&gt;0,IF(COUNTIF(Invoices!O:P,A1828)&lt;&gt;0,SUMIF(Invoices!O:P,A1828,Invoices!P:P)/COUNTIF(Invoices!O:P,A1828),0),IF(COUNTIF(Invoices!Q:R,A1828)&lt;&gt;0,IF(COUNTIF(Invoices!Q:R,A1828)&lt;&gt;0,SUMIF(Invoices!Q:R,A1828,Invoices!R:R)/COUNTIF(Invoices!Q:R,A1828),0),IF(COUNTIF(Invoices!S:T,A1828)&lt;&gt;0,IF(COUNTIF(Invoices!S:T,A1828)&lt;&gt;0,SUMIF(Invoices!S:T,A1828,Invoices!T:T)/COUNTIF(Invoices!S:T,A1828),0),IF(COUNTIF(Invoices!U:V,A1828)&lt;&gt;0,IF(COUNTIF(Invoices!U:V,A1828)&lt;&gt;0,SUMIF(Invoices!U:V,A1828,Invoices!V:V)/COUNTIF(Invoices!U:V,A1828),0),IF(COUNTIF(Invoices!W:X,A1828)&lt;&gt;0,IF(COUNTIF(Invoices!W:X,A1828)&lt;&gt;0,SUMIF(Invoices!W:X,A1828,Invoices!X:X)/COUNTIF(Invoices!W:X,A1828),0),IF(COUNTIF(Invoices!Y:Z,A1828)&lt;&gt;0,IF(COUNTIF(Invoices!Y:Z,A1828)&lt;&gt;0,SUMIF(Invoices!Y:Z,A1828,Invoices!Z:Z)/COUNTIF(Invoices!Y:Z,A1828),0),IF(COUNTIF(Invoices!AA:AB,A1828)&lt;&gt;0,IF(COUNTIF(Invoices!AA:AB,A1828)&lt;&gt;0,SUMIF(Invoices!AA:AB,A1828,Invoices!AB:AB)/COUNTIF(Invoices!AA:AB,A1828),0),IF(COUNTIF(Invoices!AC:AD,A1828)&lt;&gt;0,IF(COUNTIF(Invoices!AC:AD,A1828)&lt;&gt;0,SUMIF(Invoices!AC:AD,A1828,Invoices!AD:AD)/COUNTIF(Invoices!AC:AD,A1828),0),IF(COUNTIF(Invoices!AE:AF,A1828)&lt;&gt;0,IF(COUNTIF(Invoices!AE:AF,A1828)&lt;&gt;0,SUMIF(Invoices!AE:AF,A1828,Invoices!AF:AF)/COUNTIF(Invoices!AE:AF,A1828),0),IF(COUNTIF(Invoices!AG:AH,A1828)&lt;&gt;0,IF(COUNTIF(Invoices!AG:AH,A1828)&lt;&gt;0,SUMIF(Invoices!AG:AH,A1828,Invoices!AH:AH)/COUNTIF(Invoices!AG:AH,A1828),0),IF(COUNTIF(Invoices!AI:AJ,A1828)&lt;&gt;0,IF(COUNTIF(Invoices!AI:AJ,A1828)&lt;&gt;0,SUMIF(Invoices!AI:AJ,A1828,Invoices!AJ:AJ)/COUNTIF(Invoices!AI:AJ,A1828),0),IF(COUNTIF(Invoices!AK:AL,A1828)&lt;&gt;0,IF(COUNTIF(Invoices!AK:AL,A1828)&lt;&gt;0,SUMIF(Invoices!AK:AL,A1828,Invoices!AL:AL)/COUNTIF(Invoices!AK:AL,A1828),0),IF(COUNTIF(Invoices!AM:AN,A1828)&lt;&gt;0,IF(COUNTIF(Invoices!AM:AN,A1828)&lt;&gt;0,SUMIF(Invoices!AM:AN,A1828,Invoices!AN:AN)/COUNTIF(Invoices!AM:AN,A1828),0),"Not Available")))))))))))))))</f>
        <v>0.99</v>
      </c>
    </row>
    <row r="1829" spans="1:5" ht="13" x14ac:dyDescent="0.15">
      <c r="A1829" s="6" t="s">
        <v>3178</v>
      </c>
      <c r="B1829" s="6" t="s">
        <v>1320</v>
      </c>
      <c r="C1829" s="6" t="s">
        <v>1743</v>
      </c>
      <c r="D1829" s="6" t="s">
        <v>1322</v>
      </c>
      <c r="E1829">
        <f ca="1">IF(COUNTIF(Invoices!K:L,A1829)&lt;&gt;0,IF(COUNTIF(Invoices!K:L,A1829)&lt;&gt;0,SUMIF(Invoices!K:L,A1829,Invoices!L:L)/COUNTIF(Invoices!K:L,A1829),0),IF(COUNTIF(Invoices!M:N,A1829)&lt;&gt;0,IF(COUNTIF(Invoices!M:N,A1829)&lt;&gt;0,SUMIF(Invoices!M:N,A1829,Invoices!N:N)/COUNTIF(Invoices!M:N,A1829),0),IF(COUNTIF(Invoices!O:P,A1829)&lt;&gt;0,IF(COUNTIF(Invoices!O:P,A1829)&lt;&gt;0,SUMIF(Invoices!O:P,A1829,Invoices!P:P)/COUNTIF(Invoices!O:P,A1829),0),IF(COUNTIF(Invoices!Q:R,A1829)&lt;&gt;0,IF(COUNTIF(Invoices!Q:R,A1829)&lt;&gt;0,SUMIF(Invoices!Q:R,A1829,Invoices!R:R)/COUNTIF(Invoices!Q:R,A1829),0),IF(COUNTIF(Invoices!S:T,A1829)&lt;&gt;0,IF(COUNTIF(Invoices!S:T,A1829)&lt;&gt;0,SUMIF(Invoices!S:T,A1829,Invoices!T:T)/COUNTIF(Invoices!S:T,A1829),0),IF(COUNTIF(Invoices!U:V,A1829)&lt;&gt;0,IF(COUNTIF(Invoices!U:V,A1829)&lt;&gt;0,SUMIF(Invoices!U:V,A1829,Invoices!V:V)/COUNTIF(Invoices!U:V,A1829),0),IF(COUNTIF(Invoices!W:X,A1829)&lt;&gt;0,IF(COUNTIF(Invoices!W:X,A1829)&lt;&gt;0,SUMIF(Invoices!W:X,A1829,Invoices!X:X)/COUNTIF(Invoices!W:X,A1829),0),IF(COUNTIF(Invoices!Y:Z,A1829)&lt;&gt;0,IF(COUNTIF(Invoices!Y:Z,A1829)&lt;&gt;0,SUMIF(Invoices!Y:Z,A1829,Invoices!Z:Z)/COUNTIF(Invoices!Y:Z,A1829),0),IF(COUNTIF(Invoices!AA:AB,A1829)&lt;&gt;0,IF(COUNTIF(Invoices!AA:AB,A1829)&lt;&gt;0,SUMIF(Invoices!AA:AB,A1829,Invoices!AB:AB)/COUNTIF(Invoices!AA:AB,A1829),0),IF(COUNTIF(Invoices!AC:AD,A1829)&lt;&gt;0,IF(COUNTIF(Invoices!AC:AD,A1829)&lt;&gt;0,SUMIF(Invoices!AC:AD,A1829,Invoices!AD:AD)/COUNTIF(Invoices!AC:AD,A1829),0),IF(COUNTIF(Invoices!AE:AF,A1829)&lt;&gt;0,IF(COUNTIF(Invoices!AE:AF,A1829)&lt;&gt;0,SUMIF(Invoices!AE:AF,A1829,Invoices!AF:AF)/COUNTIF(Invoices!AE:AF,A1829),0),IF(COUNTIF(Invoices!AG:AH,A1829)&lt;&gt;0,IF(COUNTIF(Invoices!AG:AH,A1829)&lt;&gt;0,SUMIF(Invoices!AG:AH,A1829,Invoices!AH:AH)/COUNTIF(Invoices!AG:AH,A1829),0),IF(COUNTIF(Invoices!AI:AJ,A1829)&lt;&gt;0,IF(COUNTIF(Invoices!AI:AJ,A1829)&lt;&gt;0,SUMIF(Invoices!AI:AJ,A1829,Invoices!AJ:AJ)/COUNTIF(Invoices!AI:AJ,A1829),0),IF(COUNTIF(Invoices!AK:AL,A1829)&lt;&gt;0,IF(COUNTIF(Invoices!AK:AL,A1829)&lt;&gt;0,SUMIF(Invoices!AK:AL,A1829,Invoices!AL:AL)/COUNTIF(Invoices!AK:AL,A1829),0),IF(COUNTIF(Invoices!AM:AN,A1829)&lt;&gt;0,IF(COUNTIF(Invoices!AM:AN,A1829)&lt;&gt;0,SUMIF(Invoices!AM:AN,A1829,Invoices!AN:AN)/COUNTIF(Invoices!AM:AN,A1829),0),"Not Available")))))))))))))))</f>
        <v>0.99</v>
      </c>
    </row>
    <row r="1830" spans="1:5" ht="13" x14ac:dyDescent="0.15">
      <c r="A1830" s="6" t="s">
        <v>3179</v>
      </c>
      <c r="B1830" s="6" t="s">
        <v>3180</v>
      </c>
      <c r="C1830" s="6" t="s">
        <v>536</v>
      </c>
      <c r="D1830" s="6" t="s">
        <v>535</v>
      </c>
      <c r="E1830" t="str">
        <f>IF(COUNTIF(Invoices!K:L,A1830)&lt;&gt;0,IF(COUNTIF(Invoices!K:L,A1830)&lt;&gt;0,SUMIF(Invoices!K:L,A1830,Invoices!L:L)/COUNTIF(Invoices!K:L,A1830),0),IF(COUNTIF(Invoices!M:N,A1830)&lt;&gt;0,IF(COUNTIF(Invoices!M:N,A1830)&lt;&gt;0,SUMIF(Invoices!M:N,A1830,Invoices!N:N)/COUNTIF(Invoices!M:N,A1830),0),IF(COUNTIF(Invoices!O:P,A1830)&lt;&gt;0,IF(COUNTIF(Invoices!O:P,A1830)&lt;&gt;0,SUMIF(Invoices!O:P,A1830,Invoices!P:P)/COUNTIF(Invoices!O:P,A1830),0),IF(COUNTIF(Invoices!Q:R,A1830)&lt;&gt;0,IF(COUNTIF(Invoices!Q:R,A1830)&lt;&gt;0,SUMIF(Invoices!Q:R,A1830,Invoices!R:R)/COUNTIF(Invoices!Q:R,A1830),0),IF(COUNTIF(Invoices!S:T,A1830)&lt;&gt;0,IF(COUNTIF(Invoices!S:T,A1830)&lt;&gt;0,SUMIF(Invoices!S:T,A1830,Invoices!T:T)/COUNTIF(Invoices!S:T,A1830),0),IF(COUNTIF(Invoices!U:V,A1830)&lt;&gt;0,IF(COUNTIF(Invoices!U:V,A1830)&lt;&gt;0,SUMIF(Invoices!U:V,A1830,Invoices!V:V)/COUNTIF(Invoices!U:V,A1830),0),IF(COUNTIF(Invoices!W:X,A1830)&lt;&gt;0,IF(COUNTIF(Invoices!W:X,A1830)&lt;&gt;0,SUMIF(Invoices!W:X,A1830,Invoices!X:X)/COUNTIF(Invoices!W:X,A1830),0),IF(COUNTIF(Invoices!Y:Z,A1830)&lt;&gt;0,IF(COUNTIF(Invoices!Y:Z,A1830)&lt;&gt;0,SUMIF(Invoices!Y:Z,A1830,Invoices!Z:Z)/COUNTIF(Invoices!Y:Z,A1830),0),IF(COUNTIF(Invoices!AA:AB,A1830)&lt;&gt;0,IF(COUNTIF(Invoices!AA:AB,A1830)&lt;&gt;0,SUMIF(Invoices!AA:AB,A1830,Invoices!AB:AB)/COUNTIF(Invoices!AA:AB,A1830),0),IF(COUNTIF(Invoices!AC:AD,A1830)&lt;&gt;0,IF(COUNTIF(Invoices!AC:AD,A1830)&lt;&gt;0,SUMIF(Invoices!AC:AD,A1830,Invoices!AD:AD)/COUNTIF(Invoices!AC:AD,A1830),0),IF(COUNTIF(Invoices!AE:AF,A1830)&lt;&gt;0,IF(COUNTIF(Invoices!AE:AF,A1830)&lt;&gt;0,SUMIF(Invoices!AE:AF,A1830,Invoices!AF:AF)/COUNTIF(Invoices!AE:AF,A1830),0),IF(COUNTIF(Invoices!AG:AH,A1830)&lt;&gt;0,IF(COUNTIF(Invoices!AG:AH,A1830)&lt;&gt;0,SUMIF(Invoices!AG:AH,A1830,Invoices!AH:AH)/COUNTIF(Invoices!AG:AH,A1830),0),IF(COUNTIF(Invoices!AI:AJ,A1830)&lt;&gt;0,IF(COUNTIF(Invoices!AI:AJ,A1830)&lt;&gt;0,SUMIF(Invoices!AI:AJ,A1830,Invoices!AJ:AJ)/COUNTIF(Invoices!AI:AJ,A1830),0),IF(COUNTIF(Invoices!AK:AL,A1830)&lt;&gt;0,IF(COUNTIF(Invoices!AK:AL,A1830)&lt;&gt;0,SUMIF(Invoices!AK:AL,A1830,Invoices!AL:AL)/COUNTIF(Invoices!AK:AL,A1830),0),IF(COUNTIF(Invoices!AM:AN,A1830)&lt;&gt;0,IF(COUNTIF(Invoices!AM:AN,A1830)&lt;&gt;0,SUMIF(Invoices!AM:AN,A1830,Invoices!AN:AN)/COUNTIF(Invoices!AM:AN,A1830),0),"Not Available")))))))))))))))</f>
        <v>Not Available</v>
      </c>
    </row>
    <row r="1831" spans="1:5" ht="13" x14ac:dyDescent="0.15">
      <c r="A1831" s="6" t="s">
        <v>3181</v>
      </c>
      <c r="B1831" s="6" t="s">
        <v>610</v>
      </c>
      <c r="C1831" s="6" t="s">
        <v>611</v>
      </c>
      <c r="D1831" s="6" t="s">
        <v>612</v>
      </c>
      <c r="E1831" t="str">
        <f>IF(COUNTIF(Invoices!K:L,A1831)&lt;&gt;0,IF(COUNTIF(Invoices!K:L,A1831)&lt;&gt;0,SUMIF(Invoices!K:L,A1831,Invoices!L:L)/COUNTIF(Invoices!K:L,A1831),0),IF(COUNTIF(Invoices!M:N,A1831)&lt;&gt;0,IF(COUNTIF(Invoices!M:N,A1831)&lt;&gt;0,SUMIF(Invoices!M:N,A1831,Invoices!N:N)/COUNTIF(Invoices!M:N,A1831),0),IF(COUNTIF(Invoices!O:P,A1831)&lt;&gt;0,IF(COUNTIF(Invoices!O:P,A1831)&lt;&gt;0,SUMIF(Invoices!O:P,A1831,Invoices!P:P)/COUNTIF(Invoices!O:P,A1831),0),IF(COUNTIF(Invoices!Q:R,A1831)&lt;&gt;0,IF(COUNTIF(Invoices!Q:R,A1831)&lt;&gt;0,SUMIF(Invoices!Q:R,A1831,Invoices!R:R)/COUNTIF(Invoices!Q:R,A1831),0),IF(COUNTIF(Invoices!S:T,A1831)&lt;&gt;0,IF(COUNTIF(Invoices!S:T,A1831)&lt;&gt;0,SUMIF(Invoices!S:T,A1831,Invoices!T:T)/COUNTIF(Invoices!S:T,A1831),0),IF(COUNTIF(Invoices!U:V,A1831)&lt;&gt;0,IF(COUNTIF(Invoices!U:V,A1831)&lt;&gt;0,SUMIF(Invoices!U:V,A1831,Invoices!V:V)/COUNTIF(Invoices!U:V,A1831),0),IF(COUNTIF(Invoices!W:X,A1831)&lt;&gt;0,IF(COUNTIF(Invoices!W:X,A1831)&lt;&gt;0,SUMIF(Invoices!W:X,A1831,Invoices!X:X)/COUNTIF(Invoices!W:X,A1831),0),IF(COUNTIF(Invoices!Y:Z,A1831)&lt;&gt;0,IF(COUNTIF(Invoices!Y:Z,A1831)&lt;&gt;0,SUMIF(Invoices!Y:Z,A1831,Invoices!Z:Z)/COUNTIF(Invoices!Y:Z,A1831),0),IF(COUNTIF(Invoices!AA:AB,A1831)&lt;&gt;0,IF(COUNTIF(Invoices!AA:AB,A1831)&lt;&gt;0,SUMIF(Invoices!AA:AB,A1831,Invoices!AB:AB)/COUNTIF(Invoices!AA:AB,A1831),0),IF(COUNTIF(Invoices!AC:AD,A1831)&lt;&gt;0,IF(COUNTIF(Invoices!AC:AD,A1831)&lt;&gt;0,SUMIF(Invoices!AC:AD,A1831,Invoices!AD:AD)/COUNTIF(Invoices!AC:AD,A1831),0),IF(COUNTIF(Invoices!AE:AF,A1831)&lt;&gt;0,IF(COUNTIF(Invoices!AE:AF,A1831)&lt;&gt;0,SUMIF(Invoices!AE:AF,A1831,Invoices!AF:AF)/COUNTIF(Invoices!AE:AF,A1831),0),IF(COUNTIF(Invoices!AG:AH,A1831)&lt;&gt;0,IF(COUNTIF(Invoices!AG:AH,A1831)&lt;&gt;0,SUMIF(Invoices!AG:AH,A1831,Invoices!AH:AH)/COUNTIF(Invoices!AG:AH,A1831),0),IF(COUNTIF(Invoices!AI:AJ,A1831)&lt;&gt;0,IF(COUNTIF(Invoices!AI:AJ,A1831)&lt;&gt;0,SUMIF(Invoices!AI:AJ,A1831,Invoices!AJ:AJ)/COUNTIF(Invoices!AI:AJ,A1831),0),IF(COUNTIF(Invoices!AK:AL,A1831)&lt;&gt;0,IF(COUNTIF(Invoices!AK:AL,A1831)&lt;&gt;0,SUMIF(Invoices!AK:AL,A1831,Invoices!AL:AL)/COUNTIF(Invoices!AK:AL,A1831),0),IF(COUNTIF(Invoices!AM:AN,A1831)&lt;&gt;0,IF(COUNTIF(Invoices!AM:AN,A1831)&lt;&gt;0,SUMIF(Invoices!AM:AN,A1831,Invoices!AN:AN)/COUNTIF(Invoices!AM:AN,A1831),0),"Not Available")))))))))))))))</f>
        <v>Not Available</v>
      </c>
    </row>
    <row r="1832" spans="1:5" ht="13" x14ac:dyDescent="0.15">
      <c r="A1832" s="6" t="s">
        <v>1372</v>
      </c>
      <c r="B1832" s="6" t="s">
        <v>3182</v>
      </c>
      <c r="C1832" s="6" t="s">
        <v>1372</v>
      </c>
      <c r="D1832" s="6" t="s">
        <v>529</v>
      </c>
      <c r="E1832" t="str">
        <f>IF(COUNTIF(Invoices!K:L,A1832)&lt;&gt;0,IF(COUNTIF(Invoices!K:L,A1832)&lt;&gt;0,SUMIF(Invoices!K:L,A1832,Invoices!L:L)/COUNTIF(Invoices!K:L,A1832),0),IF(COUNTIF(Invoices!M:N,A1832)&lt;&gt;0,IF(COUNTIF(Invoices!M:N,A1832)&lt;&gt;0,SUMIF(Invoices!M:N,A1832,Invoices!N:N)/COUNTIF(Invoices!M:N,A1832),0),IF(COUNTIF(Invoices!O:P,A1832)&lt;&gt;0,IF(COUNTIF(Invoices!O:P,A1832)&lt;&gt;0,SUMIF(Invoices!O:P,A1832,Invoices!P:P)/COUNTIF(Invoices!O:P,A1832),0),IF(COUNTIF(Invoices!Q:R,A1832)&lt;&gt;0,IF(COUNTIF(Invoices!Q:R,A1832)&lt;&gt;0,SUMIF(Invoices!Q:R,A1832,Invoices!R:R)/COUNTIF(Invoices!Q:R,A1832),0),IF(COUNTIF(Invoices!S:T,A1832)&lt;&gt;0,IF(COUNTIF(Invoices!S:T,A1832)&lt;&gt;0,SUMIF(Invoices!S:T,A1832,Invoices!T:T)/COUNTIF(Invoices!S:T,A1832),0),IF(COUNTIF(Invoices!U:V,A1832)&lt;&gt;0,IF(COUNTIF(Invoices!U:V,A1832)&lt;&gt;0,SUMIF(Invoices!U:V,A1832,Invoices!V:V)/COUNTIF(Invoices!U:V,A1832),0),IF(COUNTIF(Invoices!W:X,A1832)&lt;&gt;0,IF(COUNTIF(Invoices!W:X,A1832)&lt;&gt;0,SUMIF(Invoices!W:X,A1832,Invoices!X:X)/COUNTIF(Invoices!W:X,A1832),0),IF(COUNTIF(Invoices!Y:Z,A1832)&lt;&gt;0,IF(COUNTIF(Invoices!Y:Z,A1832)&lt;&gt;0,SUMIF(Invoices!Y:Z,A1832,Invoices!Z:Z)/COUNTIF(Invoices!Y:Z,A1832),0),IF(COUNTIF(Invoices!AA:AB,A1832)&lt;&gt;0,IF(COUNTIF(Invoices!AA:AB,A1832)&lt;&gt;0,SUMIF(Invoices!AA:AB,A1832,Invoices!AB:AB)/COUNTIF(Invoices!AA:AB,A1832),0),IF(COUNTIF(Invoices!AC:AD,A1832)&lt;&gt;0,IF(COUNTIF(Invoices!AC:AD,A1832)&lt;&gt;0,SUMIF(Invoices!AC:AD,A1832,Invoices!AD:AD)/COUNTIF(Invoices!AC:AD,A1832),0),IF(COUNTIF(Invoices!AE:AF,A1832)&lt;&gt;0,IF(COUNTIF(Invoices!AE:AF,A1832)&lt;&gt;0,SUMIF(Invoices!AE:AF,A1832,Invoices!AF:AF)/COUNTIF(Invoices!AE:AF,A1832),0),IF(COUNTIF(Invoices!AG:AH,A1832)&lt;&gt;0,IF(COUNTIF(Invoices!AG:AH,A1832)&lt;&gt;0,SUMIF(Invoices!AG:AH,A1832,Invoices!AH:AH)/COUNTIF(Invoices!AG:AH,A1832),0),IF(COUNTIF(Invoices!AI:AJ,A1832)&lt;&gt;0,IF(COUNTIF(Invoices!AI:AJ,A1832)&lt;&gt;0,SUMIF(Invoices!AI:AJ,A1832,Invoices!AJ:AJ)/COUNTIF(Invoices!AI:AJ,A1832),0),IF(COUNTIF(Invoices!AK:AL,A1832)&lt;&gt;0,IF(COUNTIF(Invoices!AK:AL,A1832)&lt;&gt;0,SUMIF(Invoices!AK:AL,A1832,Invoices!AL:AL)/COUNTIF(Invoices!AK:AL,A1832),0),IF(COUNTIF(Invoices!AM:AN,A1832)&lt;&gt;0,IF(COUNTIF(Invoices!AM:AN,A1832)&lt;&gt;0,SUMIF(Invoices!AM:AN,A1832,Invoices!AN:AN)/COUNTIF(Invoices!AM:AN,A1832),0),"Not Available")))))))))))))))</f>
        <v>Not Available</v>
      </c>
    </row>
    <row r="1833" spans="1:5" ht="13" x14ac:dyDescent="0.15">
      <c r="A1833" s="6" t="s">
        <v>3183</v>
      </c>
      <c r="B1833" s="6" t="s">
        <v>529</v>
      </c>
      <c r="C1833" s="6" t="s">
        <v>1329</v>
      </c>
      <c r="D1833" s="6" t="s">
        <v>529</v>
      </c>
      <c r="E1833" t="str">
        <f>IF(COUNTIF(Invoices!K:L,A1833)&lt;&gt;0,IF(COUNTIF(Invoices!K:L,A1833)&lt;&gt;0,SUMIF(Invoices!K:L,A1833,Invoices!L:L)/COUNTIF(Invoices!K:L,A1833),0),IF(COUNTIF(Invoices!M:N,A1833)&lt;&gt;0,IF(COUNTIF(Invoices!M:N,A1833)&lt;&gt;0,SUMIF(Invoices!M:N,A1833,Invoices!N:N)/COUNTIF(Invoices!M:N,A1833),0),IF(COUNTIF(Invoices!O:P,A1833)&lt;&gt;0,IF(COUNTIF(Invoices!O:P,A1833)&lt;&gt;0,SUMIF(Invoices!O:P,A1833,Invoices!P:P)/COUNTIF(Invoices!O:P,A1833),0),IF(COUNTIF(Invoices!Q:R,A1833)&lt;&gt;0,IF(COUNTIF(Invoices!Q:R,A1833)&lt;&gt;0,SUMIF(Invoices!Q:R,A1833,Invoices!R:R)/COUNTIF(Invoices!Q:R,A1833),0),IF(COUNTIF(Invoices!S:T,A1833)&lt;&gt;0,IF(COUNTIF(Invoices!S:T,A1833)&lt;&gt;0,SUMIF(Invoices!S:T,A1833,Invoices!T:T)/COUNTIF(Invoices!S:T,A1833),0),IF(COUNTIF(Invoices!U:V,A1833)&lt;&gt;0,IF(COUNTIF(Invoices!U:V,A1833)&lt;&gt;0,SUMIF(Invoices!U:V,A1833,Invoices!V:V)/COUNTIF(Invoices!U:V,A1833),0),IF(COUNTIF(Invoices!W:X,A1833)&lt;&gt;0,IF(COUNTIF(Invoices!W:X,A1833)&lt;&gt;0,SUMIF(Invoices!W:X,A1833,Invoices!X:X)/COUNTIF(Invoices!W:X,A1833),0),IF(COUNTIF(Invoices!Y:Z,A1833)&lt;&gt;0,IF(COUNTIF(Invoices!Y:Z,A1833)&lt;&gt;0,SUMIF(Invoices!Y:Z,A1833,Invoices!Z:Z)/COUNTIF(Invoices!Y:Z,A1833),0),IF(COUNTIF(Invoices!AA:AB,A1833)&lt;&gt;0,IF(COUNTIF(Invoices!AA:AB,A1833)&lt;&gt;0,SUMIF(Invoices!AA:AB,A1833,Invoices!AB:AB)/COUNTIF(Invoices!AA:AB,A1833),0),IF(COUNTIF(Invoices!AC:AD,A1833)&lt;&gt;0,IF(COUNTIF(Invoices!AC:AD,A1833)&lt;&gt;0,SUMIF(Invoices!AC:AD,A1833,Invoices!AD:AD)/COUNTIF(Invoices!AC:AD,A1833),0),IF(COUNTIF(Invoices!AE:AF,A1833)&lt;&gt;0,IF(COUNTIF(Invoices!AE:AF,A1833)&lt;&gt;0,SUMIF(Invoices!AE:AF,A1833,Invoices!AF:AF)/COUNTIF(Invoices!AE:AF,A1833),0),IF(COUNTIF(Invoices!AG:AH,A1833)&lt;&gt;0,IF(COUNTIF(Invoices!AG:AH,A1833)&lt;&gt;0,SUMIF(Invoices!AG:AH,A1833,Invoices!AH:AH)/COUNTIF(Invoices!AG:AH,A1833),0),IF(COUNTIF(Invoices!AI:AJ,A1833)&lt;&gt;0,IF(COUNTIF(Invoices!AI:AJ,A1833)&lt;&gt;0,SUMIF(Invoices!AI:AJ,A1833,Invoices!AJ:AJ)/COUNTIF(Invoices!AI:AJ,A1833),0),IF(COUNTIF(Invoices!AK:AL,A1833)&lt;&gt;0,IF(COUNTIF(Invoices!AK:AL,A1833)&lt;&gt;0,SUMIF(Invoices!AK:AL,A1833,Invoices!AL:AL)/COUNTIF(Invoices!AK:AL,A1833),0),IF(COUNTIF(Invoices!AM:AN,A1833)&lt;&gt;0,IF(COUNTIF(Invoices!AM:AN,A1833)&lt;&gt;0,SUMIF(Invoices!AM:AN,A1833,Invoices!AN:AN)/COUNTIF(Invoices!AM:AN,A1833),0),"Not Available")))))))))))))))</f>
        <v>Not Available</v>
      </c>
    </row>
    <row r="1834" spans="1:5" ht="13" x14ac:dyDescent="0.15">
      <c r="A1834" s="6" t="s">
        <v>3184</v>
      </c>
      <c r="B1834" s="6" t="s">
        <v>1223</v>
      </c>
      <c r="C1834" s="6" t="s">
        <v>977</v>
      </c>
      <c r="D1834" s="6" t="s">
        <v>976</v>
      </c>
      <c r="E1834" t="str">
        <f>IF(COUNTIF(Invoices!K:L,A1834)&lt;&gt;0,IF(COUNTIF(Invoices!K:L,A1834)&lt;&gt;0,SUMIF(Invoices!K:L,A1834,Invoices!L:L)/COUNTIF(Invoices!K:L,A1834),0),IF(COUNTIF(Invoices!M:N,A1834)&lt;&gt;0,IF(COUNTIF(Invoices!M:N,A1834)&lt;&gt;0,SUMIF(Invoices!M:N,A1834,Invoices!N:N)/COUNTIF(Invoices!M:N,A1834),0),IF(COUNTIF(Invoices!O:P,A1834)&lt;&gt;0,IF(COUNTIF(Invoices!O:P,A1834)&lt;&gt;0,SUMIF(Invoices!O:P,A1834,Invoices!P:P)/COUNTIF(Invoices!O:P,A1834),0),IF(COUNTIF(Invoices!Q:R,A1834)&lt;&gt;0,IF(COUNTIF(Invoices!Q:R,A1834)&lt;&gt;0,SUMIF(Invoices!Q:R,A1834,Invoices!R:R)/COUNTIF(Invoices!Q:R,A1834),0),IF(COUNTIF(Invoices!S:T,A1834)&lt;&gt;0,IF(COUNTIF(Invoices!S:T,A1834)&lt;&gt;0,SUMIF(Invoices!S:T,A1834,Invoices!T:T)/COUNTIF(Invoices!S:T,A1834),0),IF(COUNTIF(Invoices!U:V,A1834)&lt;&gt;0,IF(COUNTIF(Invoices!U:V,A1834)&lt;&gt;0,SUMIF(Invoices!U:V,A1834,Invoices!V:V)/COUNTIF(Invoices!U:V,A1834),0),IF(COUNTIF(Invoices!W:X,A1834)&lt;&gt;0,IF(COUNTIF(Invoices!W:X,A1834)&lt;&gt;0,SUMIF(Invoices!W:X,A1834,Invoices!X:X)/COUNTIF(Invoices!W:X,A1834),0),IF(COUNTIF(Invoices!Y:Z,A1834)&lt;&gt;0,IF(COUNTIF(Invoices!Y:Z,A1834)&lt;&gt;0,SUMIF(Invoices!Y:Z,A1834,Invoices!Z:Z)/COUNTIF(Invoices!Y:Z,A1834),0),IF(COUNTIF(Invoices!AA:AB,A1834)&lt;&gt;0,IF(COUNTIF(Invoices!AA:AB,A1834)&lt;&gt;0,SUMIF(Invoices!AA:AB,A1834,Invoices!AB:AB)/COUNTIF(Invoices!AA:AB,A1834),0),IF(COUNTIF(Invoices!AC:AD,A1834)&lt;&gt;0,IF(COUNTIF(Invoices!AC:AD,A1834)&lt;&gt;0,SUMIF(Invoices!AC:AD,A1834,Invoices!AD:AD)/COUNTIF(Invoices!AC:AD,A1834),0),IF(COUNTIF(Invoices!AE:AF,A1834)&lt;&gt;0,IF(COUNTIF(Invoices!AE:AF,A1834)&lt;&gt;0,SUMIF(Invoices!AE:AF,A1834,Invoices!AF:AF)/COUNTIF(Invoices!AE:AF,A1834),0),IF(COUNTIF(Invoices!AG:AH,A1834)&lt;&gt;0,IF(COUNTIF(Invoices!AG:AH,A1834)&lt;&gt;0,SUMIF(Invoices!AG:AH,A1834,Invoices!AH:AH)/COUNTIF(Invoices!AG:AH,A1834),0),IF(COUNTIF(Invoices!AI:AJ,A1834)&lt;&gt;0,IF(COUNTIF(Invoices!AI:AJ,A1834)&lt;&gt;0,SUMIF(Invoices!AI:AJ,A1834,Invoices!AJ:AJ)/COUNTIF(Invoices!AI:AJ,A1834),0),IF(COUNTIF(Invoices!AK:AL,A1834)&lt;&gt;0,IF(COUNTIF(Invoices!AK:AL,A1834)&lt;&gt;0,SUMIF(Invoices!AK:AL,A1834,Invoices!AL:AL)/COUNTIF(Invoices!AK:AL,A1834),0),IF(COUNTIF(Invoices!AM:AN,A1834)&lt;&gt;0,IF(COUNTIF(Invoices!AM:AN,A1834)&lt;&gt;0,SUMIF(Invoices!AM:AN,A1834,Invoices!AN:AN)/COUNTIF(Invoices!AM:AN,A1834),0),"Not Available")))))))))))))))</f>
        <v>Not Available</v>
      </c>
    </row>
    <row r="1835" spans="1:5" ht="13" x14ac:dyDescent="0.15">
      <c r="A1835" s="6" t="s">
        <v>3185</v>
      </c>
      <c r="B1835" s="6" t="s">
        <v>3186</v>
      </c>
      <c r="C1835" s="6" t="s">
        <v>1633</v>
      </c>
      <c r="D1835" s="6" t="s">
        <v>1634</v>
      </c>
      <c r="E1835">
        <f ca="1">IF(COUNTIF(Invoices!K:L,A1835)&lt;&gt;0,IF(COUNTIF(Invoices!K:L,A1835)&lt;&gt;0,SUMIF(Invoices!K:L,A1835,Invoices!L:L)/COUNTIF(Invoices!K:L,A1835),0),IF(COUNTIF(Invoices!M:N,A1835)&lt;&gt;0,IF(COUNTIF(Invoices!M:N,A1835)&lt;&gt;0,SUMIF(Invoices!M:N,A1835,Invoices!N:N)/COUNTIF(Invoices!M:N,A1835),0),IF(COUNTIF(Invoices!O:P,A1835)&lt;&gt;0,IF(COUNTIF(Invoices!O:P,A1835)&lt;&gt;0,SUMIF(Invoices!O:P,A1835,Invoices!P:P)/COUNTIF(Invoices!O:P,A1835),0),IF(COUNTIF(Invoices!Q:R,A1835)&lt;&gt;0,IF(COUNTIF(Invoices!Q:R,A1835)&lt;&gt;0,SUMIF(Invoices!Q:R,A1835,Invoices!R:R)/COUNTIF(Invoices!Q:R,A1835),0),IF(COUNTIF(Invoices!S:T,A1835)&lt;&gt;0,IF(COUNTIF(Invoices!S:T,A1835)&lt;&gt;0,SUMIF(Invoices!S:T,A1835,Invoices!T:T)/COUNTIF(Invoices!S:T,A1835),0),IF(COUNTIF(Invoices!U:V,A1835)&lt;&gt;0,IF(COUNTIF(Invoices!U:V,A1835)&lt;&gt;0,SUMIF(Invoices!U:V,A1835,Invoices!V:V)/COUNTIF(Invoices!U:V,A1835),0),IF(COUNTIF(Invoices!W:X,A1835)&lt;&gt;0,IF(COUNTIF(Invoices!W:X,A1835)&lt;&gt;0,SUMIF(Invoices!W:X,A1835,Invoices!X:X)/COUNTIF(Invoices!W:X,A1835),0),IF(COUNTIF(Invoices!Y:Z,A1835)&lt;&gt;0,IF(COUNTIF(Invoices!Y:Z,A1835)&lt;&gt;0,SUMIF(Invoices!Y:Z,A1835,Invoices!Z:Z)/COUNTIF(Invoices!Y:Z,A1835),0),IF(COUNTIF(Invoices!AA:AB,A1835)&lt;&gt;0,IF(COUNTIF(Invoices!AA:AB,A1835)&lt;&gt;0,SUMIF(Invoices!AA:AB,A1835,Invoices!AB:AB)/COUNTIF(Invoices!AA:AB,A1835),0),IF(COUNTIF(Invoices!AC:AD,A1835)&lt;&gt;0,IF(COUNTIF(Invoices!AC:AD,A1835)&lt;&gt;0,SUMIF(Invoices!AC:AD,A1835,Invoices!AD:AD)/COUNTIF(Invoices!AC:AD,A1835),0),IF(COUNTIF(Invoices!AE:AF,A1835)&lt;&gt;0,IF(COUNTIF(Invoices!AE:AF,A1835)&lt;&gt;0,SUMIF(Invoices!AE:AF,A1835,Invoices!AF:AF)/COUNTIF(Invoices!AE:AF,A1835),0),IF(COUNTIF(Invoices!AG:AH,A1835)&lt;&gt;0,IF(COUNTIF(Invoices!AG:AH,A1835)&lt;&gt;0,SUMIF(Invoices!AG:AH,A1835,Invoices!AH:AH)/COUNTIF(Invoices!AG:AH,A1835),0),IF(COUNTIF(Invoices!AI:AJ,A1835)&lt;&gt;0,IF(COUNTIF(Invoices!AI:AJ,A1835)&lt;&gt;0,SUMIF(Invoices!AI:AJ,A1835,Invoices!AJ:AJ)/COUNTIF(Invoices!AI:AJ,A1835),0),IF(COUNTIF(Invoices!AK:AL,A1835)&lt;&gt;0,IF(COUNTIF(Invoices!AK:AL,A1835)&lt;&gt;0,SUMIF(Invoices!AK:AL,A1835,Invoices!AL:AL)/COUNTIF(Invoices!AK:AL,A1835),0),IF(COUNTIF(Invoices!AM:AN,A1835)&lt;&gt;0,IF(COUNTIF(Invoices!AM:AN,A1835)&lt;&gt;0,SUMIF(Invoices!AM:AN,A1835,Invoices!AN:AN)/COUNTIF(Invoices!AM:AN,A1835),0),"Not Available")))))))))))))))</f>
        <v>0.99</v>
      </c>
    </row>
    <row r="1836" spans="1:5" ht="13" x14ac:dyDescent="0.15">
      <c r="A1836" s="6" t="s">
        <v>1235</v>
      </c>
      <c r="B1836" s="6" t="s">
        <v>3187</v>
      </c>
      <c r="C1836" s="6" t="s">
        <v>1235</v>
      </c>
      <c r="D1836" s="6" t="s">
        <v>740</v>
      </c>
      <c r="E1836" t="str">
        <f>IF(COUNTIF(Invoices!K:L,A1836)&lt;&gt;0,IF(COUNTIF(Invoices!K:L,A1836)&lt;&gt;0,SUMIF(Invoices!K:L,A1836,Invoices!L:L)/COUNTIF(Invoices!K:L,A1836),0),IF(COUNTIF(Invoices!M:N,A1836)&lt;&gt;0,IF(COUNTIF(Invoices!M:N,A1836)&lt;&gt;0,SUMIF(Invoices!M:N,A1836,Invoices!N:N)/COUNTIF(Invoices!M:N,A1836),0),IF(COUNTIF(Invoices!O:P,A1836)&lt;&gt;0,IF(COUNTIF(Invoices!O:P,A1836)&lt;&gt;0,SUMIF(Invoices!O:P,A1836,Invoices!P:P)/COUNTIF(Invoices!O:P,A1836),0),IF(COUNTIF(Invoices!Q:R,A1836)&lt;&gt;0,IF(COUNTIF(Invoices!Q:R,A1836)&lt;&gt;0,SUMIF(Invoices!Q:R,A1836,Invoices!R:R)/COUNTIF(Invoices!Q:R,A1836),0),IF(COUNTIF(Invoices!S:T,A1836)&lt;&gt;0,IF(COUNTIF(Invoices!S:T,A1836)&lt;&gt;0,SUMIF(Invoices!S:T,A1836,Invoices!T:T)/COUNTIF(Invoices!S:T,A1836),0),IF(COUNTIF(Invoices!U:V,A1836)&lt;&gt;0,IF(COUNTIF(Invoices!U:V,A1836)&lt;&gt;0,SUMIF(Invoices!U:V,A1836,Invoices!V:V)/COUNTIF(Invoices!U:V,A1836),0),IF(COUNTIF(Invoices!W:X,A1836)&lt;&gt;0,IF(COUNTIF(Invoices!W:X,A1836)&lt;&gt;0,SUMIF(Invoices!W:X,A1836,Invoices!X:X)/COUNTIF(Invoices!W:X,A1836),0),IF(COUNTIF(Invoices!Y:Z,A1836)&lt;&gt;0,IF(COUNTIF(Invoices!Y:Z,A1836)&lt;&gt;0,SUMIF(Invoices!Y:Z,A1836,Invoices!Z:Z)/COUNTIF(Invoices!Y:Z,A1836),0),IF(COUNTIF(Invoices!AA:AB,A1836)&lt;&gt;0,IF(COUNTIF(Invoices!AA:AB,A1836)&lt;&gt;0,SUMIF(Invoices!AA:AB,A1836,Invoices!AB:AB)/COUNTIF(Invoices!AA:AB,A1836),0),IF(COUNTIF(Invoices!AC:AD,A1836)&lt;&gt;0,IF(COUNTIF(Invoices!AC:AD,A1836)&lt;&gt;0,SUMIF(Invoices!AC:AD,A1836,Invoices!AD:AD)/COUNTIF(Invoices!AC:AD,A1836),0),IF(COUNTIF(Invoices!AE:AF,A1836)&lt;&gt;0,IF(COUNTIF(Invoices!AE:AF,A1836)&lt;&gt;0,SUMIF(Invoices!AE:AF,A1836,Invoices!AF:AF)/COUNTIF(Invoices!AE:AF,A1836),0),IF(COUNTIF(Invoices!AG:AH,A1836)&lt;&gt;0,IF(COUNTIF(Invoices!AG:AH,A1836)&lt;&gt;0,SUMIF(Invoices!AG:AH,A1836,Invoices!AH:AH)/COUNTIF(Invoices!AG:AH,A1836),0),IF(COUNTIF(Invoices!AI:AJ,A1836)&lt;&gt;0,IF(COUNTIF(Invoices!AI:AJ,A1836)&lt;&gt;0,SUMIF(Invoices!AI:AJ,A1836,Invoices!AJ:AJ)/COUNTIF(Invoices!AI:AJ,A1836),0),IF(COUNTIF(Invoices!AK:AL,A1836)&lt;&gt;0,IF(COUNTIF(Invoices!AK:AL,A1836)&lt;&gt;0,SUMIF(Invoices!AK:AL,A1836,Invoices!AL:AL)/COUNTIF(Invoices!AK:AL,A1836),0),IF(COUNTIF(Invoices!AM:AN,A1836)&lt;&gt;0,IF(COUNTIF(Invoices!AM:AN,A1836)&lt;&gt;0,SUMIF(Invoices!AM:AN,A1836,Invoices!AN:AN)/COUNTIF(Invoices!AM:AN,A1836),0),"Not Available")))))))))))))))</f>
        <v>Not Available</v>
      </c>
    </row>
    <row r="1837" spans="1:5" ht="13" x14ac:dyDescent="0.15">
      <c r="A1837" s="6" t="s">
        <v>3188</v>
      </c>
      <c r="B1837" s="6" t="s">
        <v>3189</v>
      </c>
      <c r="C1837" s="6" t="s">
        <v>1497</v>
      </c>
      <c r="D1837" s="6" t="s">
        <v>1498</v>
      </c>
      <c r="E1837" t="str">
        <f>IF(COUNTIF(Invoices!K:L,A1837)&lt;&gt;0,IF(COUNTIF(Invoices!K:L,A1837)&lt;&gt;0,SUMIF(Invoices!K:L,A1837,Invoices!L:L)/COUNTIF(Invoices!K:L,A1837),0),IF(COUNTIF(Invoices!M:N,A1837)&lt;&gt;0,IF(COUNTIF(Invoices!M:N,A1837)&lt;&gt;0,SUMIF(Invoices!M:N,A1837,Invoices!N:N)/COUNTIF(Invoices!M:N,A1837),0),IF(COUNTIF(Invoices!O:P,A1837)&lt;&gt;0,IF(COUNTIF(Invoices!O:P,A1837)&lt;&gt;0,SUMIF(Invoices!O:P,A1837,Invoices!P:P)/COUNTIF(Invoices!O:P,A1837),0),IF(COUNTIF(Invoices!Q:R,A1837)&lt;&gt;0,IF(COUNTIF(Invoices!Q:R,A1837)&lt;&gt;0,SUMIF(Invoices!Q:R,A1837,Invoices!R:R)/COUNTIF(Invoices!Q:R,A1837),0),IF(COUNTIF(Invoices!S:T,A1837)&lt;&gt;0,IF(COUNTIF(Invoices!S:T,A1837)&lt;&gt;0,SUMIF(Invoices!S:T,A1837,Invoices!T:T)/COUNTIF(Invoices!S:T,A1837),0),IF(COUNTIF(Invoices!U:V,A1837)&lt;&gt;0,IF(COUNTIF(Invoices!U:V,A1837)&lt;&gt;0,SUMIF(Invoices!U:V,A1837,Invoices!V:V)/COUNTIF(Invoices!U:V,A1837),0),IF(COUNTIF(Invoices!W:X,A1837)&lt;&gt;0,IF(COUNTIF(Invoices!W:X,A1837)&lt;&gt;0,SUMIF(Invoices!W:X,A1837,Invoices!X:X)/COUNTIF(Invoices!W:X,A1837),0),IF(COUNTIF(Invoices!Y:Z,A1837)&lt;&gt;0,IF(COUNTIF(Invoices!Y:Z,A1837)&lt;&gt;0,SUMIF(Invoices!Y:Z,A1837,Invoices!Z:Z)/COUNTIF(Invoices!Y:Z,A1837),0),IF(COUNTIF(Invoices!AA:AB,A1837)&lt;&gt;0,IF(COUNTIF(Invoices!AA:AB,A1837)&lt;&gt;0,SUMIF(Invoices!AA:AB,A1837,Invoices!AB:AB)/COUNTIF(Invoices!AA:AB,A1837),0),IF(COUNTIF(Invoices!AC:AD,A1837)&lt;&gt;0,IF(COUNTIF(Invoices!AC:AD,A1837)&lt;&gt;0,SUMIF(Invoices!AC:AD,A1837,Invoices!AD:AD)/COUNTIF(Invoices!AC:AD,A1837),0),IF(COUNTIF(Invoices!AE:AF,A1837)&lt;&gt;0,IF(COUNTIF(Invoices!AE:AF,A1837)&lt;&gt;0,SUMIF(Invoices!AE:AF,A1837,Invoices!AF:AF)/COUNTIF(Invoices!AE:AF,A1837),0),IF(COUNTIF(Invoices!AG:AH,A1837)&lt;&gt;0,IF(COUNTIF(Invoices!AG:AH,A1837)&lt;&gt;0,SUMIF(Invoices!AG:AH,A1837,Invoices!AH:AH)/COUNTIF(Invoices!AG:AH,A1837),0),IF(COUNTIF(Invoices!AI:AJ,A1837)&lt;&gt;0,IF(COUNTIF(Invoices!AI:AJ,A1837)&lt;&gt;0,SUMIF(Invoices!AI:AJ,A1837,Invoices!AJ:AJ)/COUNTIF(Invoices!AI:AJ,A1837),0),IF(COUNTIF(Invoices!AK:AL,A1837)&lt;&gt;0,IF(COUNTIF(Invoices!AK:AL,A1837)&lt;&gt;0,SUMIF(Invoices!AK:AL,A1837,Invoices!AL:AL)/COUNTIF(Invoices!AK:AL,A1837),0),IF(COUNTIF(Invoices!AM:AN,A1837)&lt;&gt;0,IF(COUNTIF(Invoices!AM:AN,A1837)&lt;&gt;0,SUMIF(Invoices!AM:AN,A1837,Invoices!AN:AN)/COUNTIF(Invoices!AM:AN,A1837),0),"Not Available")))))))))))))))</f>
        <v>Not Available</v>
      </c>
    </row>
    <row r="1838" spans="1:5" ht="13" x14ac:dyDescent="0.15">
      <c r="A1838" s="6" t="s">
        <v>3190</v>
      </c>
      <c r="C1838" s="6" t="s">
        <v>1075</v>
      </c>
      <c r="D1838" s="6" t="s">
        <v>1076</v>
      </c>
      <c r="E1838" t="str">
        <f>IF(COUNTIF(Invoices!K:L,A1838)&lt;&gt;0,IF(COUNTIF(Invoices!K:L,A1838)&lt;&gt;0,SUMIF(Invoices!K:L,A1838,Invoices!L:L)/COUNTIF(Invoices!K:L,A1838),0),IF(COUNTIF(Invoices!M:N,A1838)&lt;&gt;0,IF(COUNTIF(Invoices!M:N,A1838)&lt;&gt;0,SUMIF(Invoices!M:N,A1838,Invoices!N:N)/COUNTIF(Invoices!M:N,A1838),0),IF(COUNTIF(Invoices!O:P,A1838)&lt;&gt;0,IF(COUNTIF(Invoices!O:P,A1838)&lt;&gt;0,SUMIF(Invoices!O:P,A1838,Invoices!P:P)/COUNTIF(Invoices!O:P,A1838),0),IF(COUNTIF(Invoices!Q:R,A1838)&lt;&gt;0,IF(COUNTIF(Invoices!Q:R,A1838)&lt;&gt;0,SUMIF(Invoices!Q:R,A1838,Invoices!R:R)/COUNTIF(Invoices!Q:R,A1838),0),IF(COUNTIF(Invoices!S:T,A1838)&lt;&gt;0,IF(COUNTIF(Invoices!S:T,A1838)&lt;&gt;0,SUMIF(Invoices!S:T,A1838,Invoices!T:T)/COUNTIF(Invoices!S:T,A1838),0),IF(COUNTIF(Invoices!U:V,A1838)&lt;&gt;0,IF(COUNTIF(Invoices!U:V,A1838)&lt;&gt;0,SUMIF(Invoices!U:V,A1838,Invoices!V:V)/COUNTIF(Invoices!U:V,A1838),0),IF(COUNTIF(Invoices!W:X,A1838)&lt;&gt;0,IF(COUNTIF(Invoices!W:X,A1838)&lt;&gt;0,SUMIF(Invoices!W:X,A1838,Invoices!X:X)/COUNTIF(Invoices!W:X,A1838),0),IF(COUNTIF(Invoices!Y:Z,A1838)&lt;&gt;0,IF(COUNTIF(Invoices!Y:Z,A1838)&lt;&gt;0,SUMIF(Invoices!Y:Z,A1838,Invoices!Z:Z)/COUNTIF(Invoices!Y:Z,A1838),0),IF(COUNTIF(Invoices!AA:AB,A1838)&lt;&gt;0,IF(COUNTIF(Invoices!AA:AB,A1838)&lt;&gt;0,SUMIF(Invoices!AA:AB,A1838,Invoices!AB:AB)/COUNTIF(Invoices!AA:AB,A1838),0),IF(COUNTIF(Invoices!AC:AD,A1838)&lt;&gt;0,IF(COUNTIF(Invoices!AC:AD,A1838)&lt;&gt;0,SUMIF(Invoices!AC:AD,A1838,Invoices!AD:AD)/COUNTIF(Invoices!AC:AD,A1838),0),IF(COUNTIF(Invoices!AE:AF,A1838)&lt;&gt;0,IF(COUNTIF(Invoices!AE:AF,A1838)&lt;&gt;0,SUMIF(Invoices!AE:AF,A1838,Invoices!AF:AF)/COUNTIF(Invoices!AE:AF,A1838),0),IF(COUNTIF(Invoices!AG:AH,A1838)&lt;&gt;0,IF(COUNTIF(Invoices!AG:AH,A1838)&lt;&gt;0,SUMIF(Invoices!AG:AH,A1838,Invoices!AH:AH)/COUNTIF(Invoices!AG:AH,A1838),0),IF(COUNTIF(Invoices!AI:AJ,A1838)&lt;&gt;0,IF(COUNTIF(Invoices!AI:AJ,A1838)&lt;&gt;0,SUMIF(Invoices!AI:AJ,A1838,Invoices!AJ:AJ)/COUNTIF(Invoices!AI:AJ,A1838),0),IF(COUNTIF(Invoices!AK:AL,A1838)&lt;&gt;0,IF(COUNTIF(Invoices!AK:AL,A1838)&lt;&gt;0,SUMIF(Invoices!AK:AL,A1838,Invoices!AL:AL)/COUNTIF(Invoices!AK:AL,A1838),0),IF(COUNTIF(Invoices!AM:AN,A1838)&lt;&gt;0,IF(COUNTIF(Invoices!AM:AN,A1838)&lt;&gt;0,SUMIF(Invoices!AM:AN,A1838,Invoices!AN:AN)/COUNTIF(Invoices!AM:AN,A1838),0),"Not Available")))))))))))))))</f>
        <v>Not Available</v>
      </c>
    </row>
    <row r="1839" spans="1:5" ht="13" x14ac:dyDescent="0.15">
      <c r="A1839" s="6" t="s">
        <v>666</v>
      </c>
      <c r="C1839" s="6" t="s">
        <v>666</v>
      </c>
      <c r="D1839" s="6" t="s">
        <v>667</v>
      </c>
      <c r="E1839">
        <f ca="1">IF(COUNTIF(Invoices!K:L,A1839)&lt;&gt;0,IF(COUNTIF(Invoices!K:L,A1839)&lt;&gt;0,SUMIF(Invoices!K:L,A1839,Invoices!L:L)/COUNTIF(Invoices!K:L,A1839),0),IF(COUNTIF(Invoices!M:N,A1839)&lt;&gt;0,IF(COUNTIF(Invoices!M:N,A1839)&lt;&gt;0,SUMIF(Invoices!M:N,A1839,Invoices!N:N)/COUNTIF(Invoices!M:N,A1839),0),IF(COUNTIF(Invoices!O:P,A1839)&lt;&gt;0,IF(COUNTIF(Invoices!O:P,A1839)&lt;&gt;0,SUMIF(Invoices!O:P,A1839,Invoices!P:P)/COUNTIF(Invoices!O:P,A1839),0),IF(COUNTIF(Invoices!Q:R,A1839)&lt;&gt;0,IF(COUNTIF(Invoices!Q:R,A1839)&lt;&gt;0,SUMIF(Invoices!Q:R,A1839,Invoices!R:R)/COUNTIF(Invoices!Q:R,A1839),0),IF(COUNTIF(Invoices!S:T,A1839)&lt;&gt;0,IF(COUNTIF(Invoices!S:T,A1839)&lt;&gt;0,SUMIF(Invoices!S:T,A1839,Invoices!T:T)/COUNTIF(Invoices!S:T,A1839),0),IF(COUNTIF(Invoices!U:V,A1839)&lt;&gt;0,IF(COUNTIF(Invoices!U:V,A1839)&lt;&gt;0,SUMIF(Invoices!U:V,A1839,Invoices!V:V)/COUNTIF(Invoices!U:V,A1839),0),IF(COUNTIF(Invoices!W:X,A1839)&lt;&gt;0,IF(COUNTIF(Invoices!W:X,A1839)&lt;&gt;0,SUMIF(Invoices!W:X,A1839,Invoices!X:X)/COUNTIF(Invoices!W:X,A1839),0),IF(COUNTIF(Invoices!Y:Z,A1839)&lt;&gt;0,IF(COUNTIF(Invoices!Y:Z,A1839)&lt;&gt;0,SUMIF(Invoices!Y:Z,A1839,Invoices!Z:Z)/COUNTIF(Invoices!Y:Z,A1839),0),IF(COUNTIF(Invoices!AA:AB,A1839)&lt;&gt;0,IF(COUNTIF(Invoices!AA:AB,A1839)&lt;&gt;0,SUMIF(Invoices!AA:AB,A1839,Invoices!AB:AB)/COUNTIF(Invoices!AA:AB,A1839),0),IF(COUNTIF(Invoices!AC:AD,A1839)&lt;&gt;0,IF(COUNTIF(Invoices!AC:AD,A1839)&lt;&gt;0,SUMIF(Invoices!AC:AD,A1839,Invoices!AD:AD)/COUNTIF(Invoices!AC:AD,A1839),0),IF(COUNTIF(Invoices!AE:AF,A1839)&lt;&gt;0,IF(COUNTIF(Invoices!AE:AF,A1839)&lt;&gt;0,SUMIF(Invoices!AE:AF,A1839,Invoices!AF:AF)/COUNTIF(Invoices!AE:AF,A1839),0),IF(COUNTIF(Invoices!AG:AH,A1839)&lt;&gt;0,IF(COUNTIF(Invoices!AG:AH,A1839)&lt;&gt;0,SUMIF(Invoices!AG:AH,A1839,Invoices!AH:AH)/COUNTIF(Invoices!AG:AH,A1839),0),IF(COUNTIF(Invoices!AI:AJ,A1839)&lt;&gt;0,IF(COUNTIF(Invoices!AI:AJ,A1839)&lt;&gt;0,SUMIF(Invoices!AI:AJ,A1839,Invoices!AJ:AJ)/COUNTIF(Invoices!AI:AJ,A1839),0),IF(COUNTIF(Invoices!AK:AL,A1839)&lt;&gt;0,IF(COUNTIF(Invoices!AK:AL,A1839)&lt;&gt;0,SUMIF(Invoices!AK:AL,A1839,Invoices!AL:AL)/COUNTIF(Invoices!AK:AL,A1839),0),IF(COUNTIF(Invoices!AM:AN,A1839)&lt;&gt;0,IF(COUNTIF(Invoices!AM:AN,A1839)&lt;&gt;0,SUMIF(Invoices!AM:AN,A1839,Invoices!AN:AN)/COUNTIF(Invoices!AM:AN,A1839),0),"Not Available")))))))))))))))</f>
        <v>0.99</v>
      </c>
    </row>
    <row r="1840" spans="1:5" ht="13" x14ac:dyDescent="0.15">
      <c r="A1840" s="6" t="s">
        <v>3191</v>
      </c>
      <c r="C1840" s="6" t="s">
        <v>1256</v>
      </c>
      <c r="D1840" s="6" t="s">
        <v>1257</v>
      </c>
      <c r="E1840">
        <f ca="1">IF(COUNTIF(Invoices!K:L,A1840)&lt;&gt;0,IF(COUNTIF(Invoices!K:L,A1840)&lt;&gt;0,SUMIF(Invoices!K:L,A1840,Invoices!L:L)/COUNTIF(Invoices!K:L,A1840),0),IF(COUNTIF(Invoices!M:N,A1840)&lt;&gt;0,IF(COUNTIF(Invoices!M:N,A1840)&lt;&gt;0,SUMIF(Invoices!M:N,A1840,Invoices!N:N)/COUNTIF(Invoices!M:N,A1840),0),IF(COUNTIF(Invoices!O:P,A1840)&lt;&gt;0,IF(COUNTIF(Invoices!O:P,A1840)&lt;&gt;0,SUMIF(Invoices!O:P,A1840,Invoices!P:P)/COUNTIF(Invoices!O:P,A1840),0),IF(COUNTIF(Invoices!Q:R,A1840)&lt;&gt;0,IF(COUNTIF(Invoices!Q:R,A1840)&lt;&gt;0,SUMIF(Invoices!Q:R,A1840,Invoices!R:R)/COUNTIF(Invoices!Q:R,A1840),0),IF(COUNTIF(Invoices!S:T,A1840)&lt;&gt;0,IF(COUNTIF(Invoices!S:T,A1840)&lt;&gt;0,SUMIF(Invoices!S:T,A1840,Invoices!T:T)/COUNTIF(Invoices!S:T,A1840),0),IF(COUNTIF(Invoices!U:V,A1840)&lt;&gt;0,IF(COUNTIF(Invoices!U:V,A1840)&lt;&gt;0,SUMIF(Invoices!U:V,A1840,Invoices!V:V)/COUNTIF(Invoices!U:V,A1840),0),IF(COUNTIF(Invoices!W:X,A1840)&lt;&gt;0,IF(COUNTIF(Invoices!W:X,A1840)&lt;&gt;0,SUMIF(Invoices!W:X,A1840,Invoices!X:X)/COUNTIF(Invoices!W:X,A1840),0),IF(COUNTIF(Invoices!Y:Z,A1840)&lt;&gt;0,IF(COUNTIF(Invoices!Y:Z,A1840)&lt;&gt;0,SUMIF(Invoices!Y:Z,A1840,Invoices!Z:Z)/COUNTIF(Invoices!Y:Z,A1840),0),IF(COUNTIF(Invoices!AA:AB,A1840)&lt;&gt;0,IF(COUNTIF(Invoices!AA:AB,A1840)&lt;&gt;0,SUMIF(Invoices!AA:AB,A1840,Invoices!AB:AB)/COUNTIF(Invoices!AA:AB,A1840),0),IF(COUNTIF(Invoices!AC:AD,A1840)&lt;&gt;0,IF(COUNTIF(Invoices!AC:AD,A1840)&lt;&gt;0,SUMIF(Invoices!AC:AD,A1840,Invoices!AD:AD)/COUNTIF(Invoices!AC:AD,A1840),0),IF(COUNTIF(Invoices!AE:AF,A1840)&lt;&gt;0,IF(COUNTIF(Invoices!AE:AF,A1840)&lt;&gt;0,SUMIF(Invoices!AE:AF,A1840,Invoices!AF:AF)/COUNTIF(Invoices!AE:AF,A1840),0),IF(COUNTIF(Invoices!AG:AH,A1840)&lt;&gt;0,IF(COUNTIF(Invoices!AG:AH,A1840)&lt;&gt;0,SUMIF(Invoices!AG:AH,A1840,Invoices!AH:AH)/COUNTIF(Invoices!AG:AH,A1840),0),IF(COUNTIF(Invoices!AI:AJ,A1840)&lt;&gt;0,IF(COUNTIF(Invoices!AI:AJ,A1840)&lt;&gt;0,SUMIF(Invoices!AI:AJ,A1840,Invoices!AJ:AJ)/COUNTIF(Invoices!AI:AJ,A1840),0),IF(COUNTIF(Invoices!AK:AL,A1840)&lt;&gt;0,IF(COUNTIF(Invoices!AK:AL,A1840)&lt;&gt;0,SUMIF(Invoices!AK:AL,A1840,Invoices!AL:AL)/COUNTIF(Invoices!AK:AL,A1840),0),IF(COUNTIF(Invoices!AM:AN,A1840)&lt;&gt;0,IF(COUNTIF(Invoices!AM:AN,A1840)&lt;&gt;0,SUMIF(Invoices!AM:AN,A1840,Invoices!AN:AN)/COUNTIF(Invoices!AM:AN,A1840),0),"Not Available")))))))))))))))</f>
        <v>0.99</v>
      </c>
    </row>
    <row r="1841" spans="1:5" ht="13" x14ac:dyDescent="0.15">
      <c r="A1841" s="6" t="s">
        <v>3192</v>
      </c>
      <c r="B1841" s="6" t="s">
        <v>1473</v>
      </c>
      <c r="C1841" s="6" t="s">
        <v>1472</v>
      </c>
      <c r="D1841" s="6" t="s">
        <v>1021</v>
      </c>
      <c r="E1841" t="str">
        <f>IF(COUNTIF(Invoices!K:L,A1841)&lt;&gt;0,IF(COUNTIF(Invoices!K:L,A1841)&lt;&gt;0,SUMIF(Invoices!K:L,A1841,Invoices!L:L)/COUNTIF(Invoices!K:L,A1841),0),IF(COUNTIF(Invoices!M:N,A1841)&lt;&gt;0,IF(COUNTIF(Invoices!M:N,A1841)&lt;&gt;0,SUMIF(Invoices!M:N,A1841,Invoices!N:N)/COUNTIF(Invoices!M:N,A1841),0),IF(COUNTIF(Invoices!O:P,A1841)&lt;&gt;0,IF(COUNTIF(Invoices!O:P,A1841)&lt;&gt;0,SUMIF(Invoices!O:P,A1841,Invoices!P:P)/COUNTIF(Invoices!O:P,A1841),0),IF(COUNTIF(Invoices!Q:R,A1841)&lt;&gt;0,IF(COUNTIF(Invoices!Q:R,A1841)&lt;&gt;0,SUMIF(Invoices!Q:R,A1841,Invoices!R:R)/COUNTIF(Invoices!Q:R,A1841),0),IF(COUNTIF(Invoices!S:T,A1841)&lt;&gt;0,IF(COUNTIF(Invoices!S:T,A1841)&lt;&gt;0,SUMIF(Invoices!S:T,A1841,Invoices!T:T)/COUNTIF(Invoices!S:T,A1841),0),IF(COUNTIF(Invoices!U:V,A1841)&lt;&gt;0,IF(COUNTIF(Invoices!U:V,A1841)&lt;&gt;0,SUMIF(Invoices!U:V,A1841,Invoices!V:V)/COUNTIF(Invoices!U:V,A1841),0),IF(COUNTIF(Invoices!W:X,A1841)&lt;&gt;0,IF(COUNTIF(Invoices!W:X,A1841)&lt;&gt;0,SUMIF(Invoices!W:X,A1841,Invoices!X:X)/COUNTIF(Invoices!W:X,A1841),0),IF(COUNTIF(Invoices!Y:Z,A1841)&lt;&gt;0,IF(COUNTIF(Invoices!Y:Z,A1841)&lt;&gt;0,SUMIF(Invoices!Y:Z,A1841,Invoices!Z:Z)/COUNTIF(Invoices!Y:Z,A1841),0),IF(COUNTIF(Invoices!AA:AB,A1841)&lt;&gt;0,IF(COUNTIF(Invoices!AA:AB,A1841)&lt;&gt;0,SUMIF(Invoices!AA:AB,A1841,Invoices!AB:AB)/COUNTIF(Invoices!AA:AB,A1841),0),IF(COUNTIF(Invoices!AC:AD,A1841)&lt;&gt;0,IF(COUNTIF(Invoices!AC:AD,A1841)&lt;&gt;0,SUMIF(Invoices!AC:AD,A1841,Invoices!AD:AD)/COUNTIF(Invoices!AC:AD,A1841),0),IF(COUNTIF(Invoices!AE:AF,A1841)&lt;&gt;0,IF(COUNTIF(Invoices!AE:AF,A1841)&lt;&gt;0,SUMIF(Invoices!AE:AF,A1841,Invoices!AF:AF)/COUNTIF(Invoices!AE:AF,A1841),0),IF(COUNTIF(Invoices!AG:AH,A1841)&lt;&gt;0,IF(COUNTIF(Invoices!AG:AH,A1841)&lt;&gt;0,SUMIF(Invoices!AG:AH,A1841,Invoices!AH:AH)/COUNTIF(Invoices!AG:AH,A1841),0),IF(COUNTIF(Invoices!AI:AJ,A1841)&lt;&gt;0,IF(COUNTIF(Invoices!AI:AJ,A1841)&lt;&gt;0,SUMIF(Invoices!AI:AJ,A1841,Invoices!AJ:AJ)/COUNTIF(Invoices!AI:AJ,A1841),0),IF(COUNTIF(Invoices!AK:AL,A1841)&lt;&gt;0,IF(COUNTIF(Invoices!AK:AL,A1841)&lt;&gt;0,SUMIF(Invoices!AK:AL,A1841,Invoices!AL:AL)/COUNTIF(Invoices!AK:AL,A1841),0),IF(COUNTIF(Invoices!AM:AN,A1841)&lt;&gt;0,IF(COUNTIF(Invoices!AM:AN,A1841)&lt;&gt;0,SUMIF(Invoices!AM:AN,A1841,Invoices!AN:AN)/COUNTIF(Invoices!AM:AN,A1841),0),"Not Available")))))))))))))))</f>
        <v>Not Available</v>
      </c>
    </row>
    <row r="1842" spans="1:5" ht="13" x14ac:dyDescent="0.15">
      <c r="A1842" s="6" t="s">
        <v>3193</v>
      </c>
      <c r="B1842" s="6" t="s">
        <v>1184</v>
      </c>
      <c r="C1842" s="6" t="s">
        <v>1185</v>
      </c>
      <c r="D1842" s="6" t="s">
        <v>962</v>
      </c>
      <c r="E1842">
        <f ca="1">IF(COUNTIF(Invoices!K:L,A1842)&lt;&gt;0,IF(COUNTIF(Invoices!K:L,A1842)&lt;&gt;0,SUMIF(Invoices!K:L,A1842,Invoices!L:L)/COUNTIF(Invoices!K:L,A1842),0),IF(COUNTIF(Invoices!M:N,A1842)&lt;&gt;0,IF(COUNTIF(Invoices!M:N,A1842)&lt;&gt;0,SUMIF(Invoices!M:N,A1842,Invoices!N:N)/COUNTIF(Invoices!M:N,A1842),0),IF(COUNTIF(Invoices!O:P,A1842)&lt;&gt;0,IF(COUNTIF(Invoices!O:P,A1842)&lt;&gt;0,SUMIF(Invoices!O:P,A1842,Invoices!P:P)/COUNTIF(Invoices!O:P,A1842),0),IF(COUNTIF(Invoices!Q:R,A1842)&lt;&gt;0,IF(COUNTIF(Invoices!Q:R,A1842)&lt;&gt;0,SUMIF(Invoices!Q:R,A1842,Invoices!R:R)/COUNTIF(Invoices!Q:R,A1842),0),IF(COUNTIF(Invoices!S:T,A1842)&lt;&gt;0,IF(COUNTIF(Invoices!S:T,A1842)&lt;&gt;0,SUMIF(Invoices!S:T,A1842,Invoices!T:T)/COUNTIF(Invoices!S:T,A1842),0),IF(COUNTIF(Invoices!U:V,A1842)&lt;&gt;0,IF(COUNTIF(Invoices!U:V,A1842)&lt;&gt;0,SUMIF(Invoices!U:V,A1842,Invoices!V:V)/COUNTIF(Invoices!U:V,A1842),0),IF(COUNTIF(Invoices!W:X,A1842)&lt;&gt;0,IF(COUNTIF(Invoices!W:X,A1842)&lt;&gt;0,SUMIF(Invoices!W:X,A1842,Invoices!X:X)/COUNTIF(Invoices!W:X,A1842),0),IF(COUNTIF(Invoices!Y:Z,A1842)&lt;&gt;0,IF(COUNTIF(Invoices!Y:Z,A1842)&lt;&gt;0,SUMIF(Invoices!Y:Z,A1842,Invoices!Z:Z)/COUNTIF(Invoices!Y:Z,A1842),0),IF(COUNTIF(Invoices!AA:AB,A1842)&lt;&gt;0,IF(COUNTIF(Invoices!AA:AB,A1842)&lt;&gt;0,SUMIF(Invoices!AA:AB,A1842,Invoices!AB:AB)/COUNTIF(Invoices!AA:AB,A1842),0),IF(COUNTIF(Invoices!AC:AD,A1842)&lt;&gt;0,IF(COUNTIF(Invoices!AC:AD,A1842)&lt;&gt;0,SUMIF(Invoices!AC:AD,A1842,Invoices!AD:AD)/COUNTIF(Invoices!AC:AD,A1842),0),IF(COUNTIF(Invoices!AE:AF,A1842)&lt;&gt;0,IF(COUNTIF(Invoices!AE:AF,A1842)&lt;&gt;0,SUMIF(Invoices!AE:AF,A1842,Invoices!AF:AF)/COUNTIF(Invoices!AE:AF,A1842),0),IF(COUNTIF(Invoices!AG:AH,A1842)&lt;&gt;0,IF(COUNTIF(Invoices!AG:AH,A1842)&lt;&gt;0,SUMIF(Invoices!AG:AH,A1842,Invoices!AH:AH)/COUNTIF(Invoices!AG:AH,A1842),0),IF(COUNTIF(Invoices!AI:AJ,A1842)&lt;&gt;0,IF(COUNTIF(Invoices!AI:AJ,A1842)&lt;&gt;0,SUMIF(Invoices!AI:AJ,A1842,Invoices!AJ:AJ)/COUNTIF(Invoices!AI:AJ,A1842),0),IF(COUNTIF(Invoices!AK:AL,A1842)&lt;&gt;0,IF(COUNTIF(Invoices!AK:AL,A1842)&lt;&gt;0,SUMIF(Invoices!AK:AL,A1842,Invoices!AL:AL)/COUNTIF(Invoices!AK:AL,A1842),0),IF(COUNTIF(Invoices!AM:AN,A1842)&lt;&gt;0,IF(COUNTIF(Invoices!AM:AN,A1842)&lt;&gt;0,SUMIF(Invoices!AM:AN,A1842,Invoices!AN:AN)/COUNTIF(Invoices!AM:AN,A1842),0),"Not Available")))))))))))))))</f>
        <v>0.99</v>
      </c>
    </row>
    <row r="1843" spans="1:5" ht="13" x14ac:dyDescent="0.15">
      <c r="A1843" s="6" t="s">
        <v>3194</v>
      </c>
      <c r="B1843" s="6" t="s">
        <v>993</v>
      </c>
      <c r="C1843" s="6" t="s">
        <v>994</v>
      </c>
      <c r="D1843" s="6" t="s">
        <v>912</v>
      </c>
      <c r="E1843" t="str">
        <f>IF(COUNTIF(Invoices!K:L,A1843)&lt;&gt;0,IF(COUNTIF(Invoices!K:L,A1843)&lt;&gt;0,SUMIF(Invoices!K:L,A1843,Invoices!L:L)/COUNTIF(Invoices!K:L,A1843),0),IF(COUNTIF(Invoices!M:N,A1843)&lt;&gt;0,IF(COUNTIF(Invoices!M:N,A1843)&lt;&gt;0,SUMIF(Invoices!M:N,A1843,Invoices!N:N)/COUNTIF(Invoices!M:N,A1843),0),IF(COUNTIF(Invoices!O:P,A1843)&lt;&gt;0,IF(COUNTIF(Invoices!O:P,A1843)&lt;&gt;0,SUMIF(Invoices!O:P,A1843,Invoices!P:P)/COUNTIF(Invoices!O:P,A1843),0),IF(COUNTIF(Invoices!Q:R,A1843)&lt;&gt;0,IF(COUNTIF(Invoices!Q:R,A1843)&lt;&gt;0,SUMIF(Invoices!Q:R,A1843,Invoices!R:R)/COUNTIF(Invoices!Q:R,A1843),0),IF(COUNTIF(Invoices!S:T,A1843)&lt;&gt;0,IF(COUNTIF(Invoices!S:T,A1843)&lt;&gt;0,SUMIF(Invoices!S:T,A1843,Invoices!T:T)/COUNTIF(Invoices!S:T,A1843),0),IF(COUNTIF(Invoices!U:V,A1843)&lt;&gt;0,IF(COUNTIF(Invoices!U:V,A1843)&lt;&gt;0,SUMIF(Invoices!U:V,A1843,Invoices!V:V)/COUNTIF(Invoices!U:V,A1843),0),IF(COUNTIF(Invoices!W:X,A1843)&lt;&gt;0,IF(COUNTIF(Invoices!W:X,A1843)&lt;&gt;0,SUMIF(Invoices!W:X,A1843,Invoices!X:X)/COUNTIF(Invoices!W:X,A1843),0),IF(COUNTIF(Invoices!Y:Z,A1843)&lt;&gt;0,IF(COUNTIF(Invoices!Y:Z,A1843)&lt;&gt;0,SUMIF(Invoices!Y:Z,A1843,Invoices!Z:Z)/COUNTIF(Invoices!Y:Z,A1843),0),IF(COUNTIF(Invoices!AA:AB,A1843)&lt;&gt;0,IF(COUNTIF(Invoices!AA:AB,A1843)&lt;&gt;0,SUMIF(Invoices!AA:AB,A1843,Invoices!AB:AB)/COUNTIF(Invoices!AA:AB,A1843),0),IF(COUNTIF(Invoices!AC:AD,A1843)&lt;&gt;0,IF(COUNTIF(Invoices!AC:AD,A1843)&lt;&gt;0,SUMIF(Invoices!AC:AD,A1843,Invoices!AD:AD)/COUNTIF(Invoices!AC:AD,A1843),0),IF(COUNTIF(Invoices!AE:AF,A1843)&lt;&gt;0,IF(COUNTIF(Invoices!AE:AF,A1843)&lt;&gt;0,SUMIF(Invoices!AE:AF,A1843,Invoices!AF:AF)/COUNTIF(Invoices!AE:AF,A1843),0),IF(COUNTIF(Invoices!AG:AH,A1843)&lt;&gt;0,IF(COUNTIF(Invoices!AG:AH,A1843)&lt;&gt;0,SUMIF(Invoices!AG:AH,A1843,Invoices!AH:AH)/COUNTIF(Invoices!AG:AH,A1843),0),IF(COUNTIF(Invoices!AI:AJ,A1843)&lt;&gt;0,IF(COUNTIF(Invoices!AI:AJ,A1843)&lt;&gt;0,SUMIF(Invoices!AI:AJ,A1843,Invoices!AJ:AJ)/COUNTIF(Invoices!AI:AJ,A1843),0),IF(COUNTIF(Invoices!AK:AL,A1843)&lt;&gt;0,IF(COUNTIF(Invoices!AK:AL,A1843)&lt;&gt;0,SUMIF(Invoices!AK:AL,A1843,Invoices!AL:AL)/COUNTIF(Invoices!AK:AL,A1843),0),IF(COUNTIF(Invoices!AM:AN,A1843)&lt;&gt;0,IF(COUNTIF(Invoices!AM:AN,A1843)&lt;&gt;0,SUMIF(Invoices!AM:AN,A1843,Invoices!AN:AN)/COUNTIF(Invoices!AM:AN,A1843),0),"Not Available")))))))))))))))</f>
        <v>Not Available</v>
      </c>
    </row>
    <row r="1844" spans="1:5" ht="13" x14ac:dyDescent="0.15">
      <c r="A1844" s="6" t="s">
        <v>3195</v>
      </c>
      <c r="B1844" s="6" t="s">
        <v>719</v>
      </c>
      <c r="C1844" s="6" t="s">
        <v>720</v>
      </c>
      <c r="D1844" s="6" t="s">
        <v>562</v>
      </c>
      <c r="E1844" t="str">
        <f>IF(COUNTIF(Invoices!K:L,A1844)&lt;&gt;0,IF(COUNTIF(Invoices!K:L,A1844)&lt;&gt;0,SUMIF(Invoices!K:L,A1844,Invoices!L:L)/COUNTIF(Invoices!K:L,A1844),0),IF(COUNTIF(Invoices!M:N,A1844)&lt;&gt;0,IF(COUNTIF(Invoices!M:N,A1844)&lt;&gt;0,SUMIF(Invoices!M:N,A1844,Invoices!N:N)/COUNTIF(Invoices!M:N,A1844),0),IF(COUNTIF(Invoices!O:P,A1844)&lt;&gt;0,IF(COUNTIF(Invoices!O:P,A1844)&lt;&gt;0,SUMIF(Invoices!O:P,A1844,Invoices!P:P)/COUNTIF(Invoices!O:P,A1844),0),IF(COUNTIF(Invoices!Q:R,A1844)&lt;&gt;0,IF(COUNTIF(Invoices!Q:R,A1844)&lt;&gt;0,SUMIF(Invoices!Q:R,A1844,Invoices!R:R)/COUNTIF(Invoices!Q:R,A1844),0),IF(COUNTIF(Invoices!S:T,A1844)&lt;&gt;0,IF(COUNTIF(Invoices!S:T,A1844)&lt;&gt;0,SUMIF(Invoices!S:T,A1844,Invoices!T:T)/COUNTIF(Invoices!S:T,A1844),0),IF(COUNTIF(Invoices!U:V,A1844)&lt;&gt;0,IF(COUNTIF(Invoices!U:V,A1844)&lt;&gt;0,SUMIF(Invoices!U:V,A1844,Invoices!V:V)/COUNTIF(Invoices!U:V,A1844),0),IF(COUNTIF(Invoices!W:X,A1844)&lt;&gt;0,IF(COUNTIF(Invoices!W:X,A1844)&lt;&gt;0,SUMIF(Invoices!W:X,A1844,Invoices!X:X)/COUNTIF(Invoices!W:X,A1844),0),IF(COUNTIF(Invoices!Y:Z,A1844)&lt;&gt;0,IF(COUNTIF(Invoices!Y:Z,A1844)&lt;&gt;0,SUMIF(Invoices!Y:Z,A1844,Invoices!Z:Z)/COUNTIF(Invoices!Y:Z,A1844),0),IF(COUNTIF(Invoices!AA:AB,A1844)&lt;&gt;0,IF(COUNTIF(Invoices!AA:AB,A1844)&lt;&gt;0,SUMIF(Invoices!AA:AB,A1844,Invoices!AB:AB)/COUNTIF(Invoices!AA:AB,A1844),0),IF(COUNTIF(Invoices!AC:AD,A1844)&lt;&gt;0,IF(COUNTIF(Invoices!AC:AD,A1844)&lt;&gt;0,SUMIF(Invoices!AC:AD,A1844,Invoices!AD:AD)/COUNTIF(Invoices!AC:AD,A1844),0),IF(COUNTIF(Invoices!AE:AF,A1844)&lt;&gt;0,IF(COUNTIF(Invoices!AE:AF,A1844)&lt;&gt;0,SUMIF(Invoices!AE:AF,A1844,Invoices!AF:AF)/COUNTIF(Invoices!AE:AF,A1844),0),IF(COUNTIF(Invoices!AG:AH,A1844)&lt;&gt;0,IF(COUNTIF(Invoices!AG:AH,A1844)&lt;&gt;0,SUMIF(Invoices!AG:AH,A1844,Invoices!AH:AH)/COUNTIF(Invoices!AG:AH,A1844),0),IF(COUNTIF(Invoices!AI:AJ,A1844)&lt;&gt;0,IF(COUNTIF(Invoices!AI:AJ,A1844)&lt;&gt;0,SUMIF(Invoices!AI:AJ,A1844,Invoices!AJ:AJ)/COUNTIF(Invoices!AI:AJ,A1844),0),IF(COUNTIF(Invoices!AK:AL,A1844)&lt;&gt;0,IF(COUNTIF(Invoices!AK:AL,A1844)&lt;&gt;0,SUMIF(Invoices!AK:AL,A1844,Invoices!AL:AL)/COUNTIF(Invoices!AK:AL,A1844),0),IF(COUNTIF(Invoices!AM:AN,A1844)&lt;&gt;0,IF(COUNTIF(Invoices!AM:AN,A1844)&lt;&gt;0,SUMIF(Invoices!AM:AN,A1844,Invoices!AN:AN)/COUNTIF(Invoices!AM:AN,A1844),0),"Not Available")))))))))))))))</f>
        <v>Not Available</v>
      </c>
    </row>
    <row r="1845" spans="1:5" ht="13" x14ac:dyDescent="0.15">
      <c r="A1845" s="6" t="s">
        <v>3196</v>
      </c>
      <c r="B1845" s="6" t="s">
        <v>1320</v>
      </c>
      <c r="C1845" s="6" t="s">
        <v>1743</v>
      </c>
      <c r="D1845" s="6" t="s">
        <v>1322</v>
      </c>
      <c r="E1845">
        <f ca="1">IF(COUNTIF(Invoices!K:L,A1845)&lt;&gt;0,IF(COUNTIF(Invoices!K:L,A1845)&lt;&gt;0,SUMIF(Invoices!K:L,A1845,Invoices!L:L)/COUNTIF(Invoices!K:L,A1845),0),IF(COUNTIF(Invoices!M:N,A1845)&lt;&gt;0,IF(COUNTIF(Invoices!M:N,A1845)&lt;&gt;0,SUMIF(Invoices!M:N,A1845,Invoices!N:N)/COUNTIF(Invoices!M:N,A1845),0),IF(COUNTIF(Invoices!O:P,A1845)&lt;&gt;0,IF(COUNTIF(Invoices!O:P,A1845)&lt;&gt;0,SUMIF(Invoices!O:P,A1845,Invoices!P:P)/COUNTIF(Invoices!O:P,A1845),0),IF(COUNTIF(Invoices!Q:R,A1845)&lt;&gt;0,IF(COUNTIF(Invoices!Q:R,A1845)&lt;&gt;0,SUMIF(Invoices!Q:R,A1845,Invoices!R:R)/COUNTIF(Invoices!Q:R,A1845),0),IF(COUNTIF(Invoices!S:T,A1845)&lt;&gt;0,IF(COUNTIF(Invoices!S:T,A1845)&lt;&gt;0,SUMIF(Invoices!S:T,A1845,Invoices!T:T)/COUNTIF(Invoices!S:T,A1845),0),IF(COUNTIF(Invoices!U:V,A1845)&lt;&gt;0,IF(COUNTIF(Invoices!U:V,A1845)&lt;&gt;0,SUMIF(Invoices!U:V,A1845,Invoices!V:V)/COUNTIF(Invoices!U:V,A1845),0),IF(COUNTIF(Invoices!W:X,A1845)&lt;&gt;0,IF(COUNTIF(Invoices!W:X,A1845)&lt;&gt;0,SUMIF(Invoices!W:X,A1845,Invoices!X:X)/COUNTIF(Invoices!W:X,A1845),0),IF(COUNTIF(Invoices!Y:Z,A1845)&lt;&gt;0,IF(COUNTIF(Invoices!Y:Z,A1845)&lt;&gt;0,SUMIF(Invoices!Y:Z,A1845,Invoices!Z:Z)/COUNTIF(Invoices!Y:Z,A1845),0),IF(COUNTIF(Invoices!AA:AB,A1845)&lt;&gt;0,IF(COUNTIF(Invoices!AA:AB,A1845)&lt;&gt;0,SUMIF(Invoices!AA:AB,A1845,Invoices!AB:AB)/COUNTIF(Invoices!AA:AB,A1845),0),IF(COUNTIF(Invoices!AC:AD,A1845)&lt;&gt;0,IF(COUNTIF(Invoices!AC:AD,A1845)&lt;&gt;0,SUMIF(Invoices!AC:AD,A1845,Invoices!AD:AD)/COUNTIF(Invoices!AC:AD,A1845),0),IF(COUNTIF(Invoices!AE:AF,A1845)&lt;&gt;0,IF(COUNTIF(Invoices!AE:AF,A1845)&lt;&gt;0,SUMIF(Invoices!AE:AF,A1845,Invoices!AF:AF)/COUNTIF(Invoices!AE:AF,A1845),0),IF(COUNTIF(Invoices!AG:AH,A1845)&lt;&gt;0,IF(COUNTIF(Invoices!AG:AH,A1845)&lt;&gt;0,SUMIF(Invoices!AG:AH,A1845,Invoices!AH:AH)/COUNTIF(Invoices!AG:AH,A1845),0),IF(COUNTIF(Invoices!AI:AJ,A1845)&lt;&gt;0,IF(COUNTIF(Invoices!AI:AJ,A1845)&lt;&gt;0,SUMIF(Invoices!AI:AJ,A1845,Invoices!AJ:AJ)/COUNTIF(Invoices!AI:AJ,A1845),0),IF(COUNTIF(Invoices!AK:AL,A1845)&lt;&gt;0,IF(COUNTIF(Invoices!AK:AL,A1845)&lt;&gt;0,SUMIF(Invoices!AK:AL,A1845,Invoices!AL:AL)/COUNTIF(Invoices!AK:AL,A1845),0),IF(COUNTIF(Invoices!AM:AN,A1845)&lt;&gt;0,IF(COUNTIF(Invoices!AM:AN,A1845)&lt;&gt;0,SUMIF(Invoices!AM:AN,A1845,Invoices!AN:AN)/COUNTIF(Invoices!AM:AN,A1845),0),"Not Available")))))))))))))))</f>
        <v>0.99</v>
      </c>
    </row>
    <row r="1846" spans="1:5" ht="13" x14ac:dyDescent="0.15">
      <c r="A1846" s="6" t="s">
        <v>3197</v>
      </c>
      <c r="C1846" s="6" t="s">
        <v>830</v>
      </c>
      <c r="D1846" s="6" t="s">
        <v>590</v>
      </c>
      <c r="E1846">
        <f ca="1">IF(COUNTIF(Invoices!K:L,A1846)&lt;&gt;0,IF(COUNTIF(Invoices!K:L,A1846)&lt;&gt;0,SUMIF(Invoices!K:L,A1846,Invoices!L:L)/COUNTIF(Invoices!K:L,A1846),0),IF(COUNTIF(Invoices!M:N,A1846)&lt;&gt;0,IF(COUNTIF(Invoices!M:N,A1846)&lt;&gt;0,SUMIF(Invoices!M:N,A1846,Invoices!N:N)/COUNTIF(Invoices!M:N,A1846),0),IF(COUNTIF(Invoices!O:P,A1846)&lt;&gt;0,IF(COUNTIF(Invoices!O:P,A1846)&lt;&gt;0,SUMIF(Invoices!O:P,A1846,Invoices!P:P)/COUNTIF(Invoices!O:P,A1846),0),IF(COUNTIF(Invoices!Q:R,A1846)&lt;&gt;0,IF(COUNTIF(Invoices!Q:R,A1846)&lt;&gt;0,SUMIF(Invoices!Q:R,A1846,Invoices!R:R)/COUNTIF(Invoices!Q:R,A1846),0),IF(COUNTIF(Invoices!S:T,A1846)&lt;&gt;0,IF(COUNTIF(Invoices!S:T,A1846)&lt;&gt;0,SUMIF(Invoices!S:T,A1846,Invoices!T:T)/COUNTIF(Invoices!S:T,A1846),0),IF(COUNTIF(Invoices!U:V,A1846)&lt;&gt;0,IF(COUNTIF(Invoices!U:V,A1846)&lt;&gt;0,SUMIF(Invoices!U:V,A1846,Invoices!V:V)/COUNTIF(Invoices!U:V,A1846),0),IF(COUNTIF(Invoices!W:X,A1846)&lt;&gt;0,IF(COUNTIF(Invoices!W:X,A1846)&lt;&gt;0,SUMIF(Invoices!W:X,A1846,Invoices!X:X)/COUNTIF(Invoices!W:X,A1846),0),IF(COUNTIF(Invoices!Y:Z,A1846)&lt;&gt;0,IF(COUNTIF(Invoices!Y:Z,A1846)&lt;&gt;0,SUMIF(Invoices!Y:Z,A1846,Invoices!Z:Z)/COUNTIF(Invoices!Y:Z,A1846),0),IF(COUNTIF(Invoices!AA:AB,A1846)&lt;&gt;0,IF(COUNTIF(Invoices!AA:AB,A1846)&lt;&gt;0,SUMIF(Invoices!AA:AB,A1846,Invoices!AB:AB)/COUNTIF(Invoices!AA:AB,A1846),0),IF(COUNTIF(Invoices!AC:AD,A1846)&lt;&gt;0,IF(COUNTIF(Invoices!AC:AD,A1846)&lt;&gt;0,SUMIF(Invoices!AC:AD,A1846,Invoices!AD:AD)/COUNTIF(Invoices!AC:AD,A1846),0),IF(COUNTIF(Invoices!AE:AF,A1846)&lt;&gt;0,IF(COUNTIF(Invoices!AE:AF,A1846)&lt;&gt;0,SUMIF(Invoices!AE:AF,A1846,Invoices!AF:AF)/COUNTIF(Invoices!AE:AF,A1846),0),IF(COUNTIF(Invoices!AG:AH,A1846)&lt;&gt;0,IF(COUNTIF(Invoices!AG:AH,A1846)&lt;&gt;0,SUMIF(Invoices!AG:AH,A1846,Invoices!AH:AH)/COUNTIF(Invoices!AG:AH,A1846),0),IF(COUNTIF(Invoices!AI:AJ,A1846)&lt;&gt;0,IF(COUNTIF(Invoices!AI:AJ,A1846)&lt;&gt;0,SUMIF(Invoices!AI:AJ,A1846,Invoices!AJ:AJ)/COUNTIF(Invoices!AI:AJ,A1846),0),IF(COUNTIF(Invoices!AK:AL,A1846)&lt;&gt;0,IF(COUNTIF(Invoices!AK:AL,A1846)&lt;&gt;0,SUMIF(Invoices!AK:AL,A1846,Invoices!AL:AL)/COUNTIF(Invoices!AK:AL,A1846),0),IF(COUNTIF(Invoices!AM:AN,A1846)&lt;&gt;0,IF(COUNTIF(Invoices!AM:AN,A1846)&lt;&gt;0,SUMIF(Invoices!AM:AN,A1846,Invoices!AN:AN)/COUNTIF(Invoices!AM:AN,A1846),0),"Not Available")))))))))))))))</f>
        <v>0.99</v>
      </c>
    </row>
    <row r="1847" spans="1:5" ht="13" x14ac:dyDescent="0.15">
      <c r="A1847" s="6" t="s">
        <v>3198</v>
      </c>
      <c r="B1847" s="6" t="s">
        <v>3199</v>
      </c>
      <c r="C1847" s="6" t="s">
        <v>3200</v>
      </c>
      <c r="D1847" s="6" t="s">
        <v>3201</v>
      </c>
      <c r="E1847" t="str">
        <f>IF(COUNTIF(Invoices!K:L,A1847)&lt;&gt;0,IF(COUNTIF(Invoices!K:L,A1847)&lt;&gt;0,SUMIF(Invoices!K:L,A1847,Invoices!L:L)/COUNTIF(Invoices!K:L,A1847),0),IF(COUNTIF(Invoices!M:N,A1847)&lt;&gt;0,IF(COUNTIF(Invoices!M:N,A1847)&lt;&gt;0,SUMIF(Invoices!M:N,A1847,Invoices!N:N)/COUNTIF(Invoices!M:N,A1847),0),IF(COUNTIF(Invoices!O:P,A1847)&lt;&gt;0,IF(COUNTIF(Invoices!O:P,A1847)&lt;&gt;0,SUMIF(Invoices!O:P,A1847,Invoices!P:P)/COUNTIF(Invoices!O:P,A1847),0),IF(COUNTIF(Invoices!Q:R,A1847)&lt;&gt;0,IF(COUNTIF(Invoices!Q:R,A1847)&lt;&gt;0,SUMIF(Invoices!Q:R,A1847,Invoices!R:R)/COUNTIF(Invoices!Q:R,A1847),0),IF(COUNTIF(Invoices!S:T,A1847)&lt;&gt;0,IF(COUNTIF(Invoices!S:T,A1847)&lt;&gt;0,SUMIF(Invoices!S:T,A1847,Invoices!T:T)/COUNTIF(Invoices!S:T,A1847),0),IF(COUNTIF(Invoices!U:V,A1847)&lt;&gt;0,IF(COUNTIF(Invoices!U:V,A1847)&lt;&gt;0,SUMIF(Invoices!U:V,A1847,Invoices!V:V)/COUNTIF(Invoices!U:V,A1847),0),IF(COUNTIF(Invoices!W:X,A1847)&lt;&gt;0,IF(COUNTIF(Invoices!W:X,A1847)&lt;&gt;0,SUMIF(Invoices!W:X,A1847,Invoices!X:X)/COUNTIF(Invoices!W:X,A1847),0),IF(COUNTIF(Invoices!Y:Z,A1847)&lt;&gt;0,IF(COUNTIF(Invoices!Y:Z,A1847)&lt;&gt;0,SUMIF(Invoices!Y:Z,A1847,Invoices!Z:Z)/COUNTIF(Invoices!Y:Z,A1847),0),IF(COUNTIF(Invoices!AA:AB,A1847)&lt;&gt;0,IF(COUNTIF(Invoices!AA:AB,A1847)&lt;&gt;0,SUMIF(Invoices!AA:AB,A1847,Invoices!AB:AB)/COUNTIF(Invoices!AA:AB,A1847),0),IF(COUNTIF(Invoices!AC:AD,A1847)&lt;&gt;0,IF(COUNTIF(Invoices!AC:AD,A1847)&lt;&gt;0,SUMIF(Invoices!AC:AD,A1847,Invoices!AD:AD)/COUNTIF(Invoices!AC:AD,A1847),0),IF(COUNTIF(Invoices!AE:AF,A1847)&lt;&gt;0,IF(COUNTIF(Invoices!AE:AF,A1847)&lt;&gt;0,SUMIF(Invoices!AE:AF,A1847,Invoices!AF:AF)/COUNTIF(Invoices!AE:AF,A1847),0),IF(COUNTIF(Invoices!AG:AH,A1847)&lt;&gt;0,IF(COUNTIF(Invoices!AG:AH,A1847)&lt;&gt;0,SUMIF(Invoices!AG:AH,A1847,Invoices!AH:AH)/COUNTIF(Invoices!AG:AH,A1847),0),IF(COUNTIF(Invoices!AI:AJ,A1847)&lt;&gt;0,IF(COUNTIF(Invoices!AI:AJ,A1847)&lt;&gt;0,SUMIF(Invoices!AI:AJ,A1847,Invoices!AJ:AJ)/COUNTIF(Invoices!AI:AJ,A1847),0),IF(COUNTIF(Invoices!AK:AL,A1847)&lt;&gt;0,IF(COUNTIF(Invoices!AK:AL,A1847)&lt;&gt;0,SUMIF(Invoices!AK:AL,A1847,Invoices!AL:AL)/COUNTIF(Invoices!AK:AL,A1847),0),IF(COUNTIF(Invoices!AM:AN,A1847)&lt;&gt;0,IF(COUNTIF(Invoices!AM:AN,A1847)&lt;&gt;0,SUMIF(Invoices!AM:AN,A1847,Invoices!AN:AN)/COUNTIF(Invoices!AM:AN,A1847),0),"Not Available")))))))))))))))</f>
        <v>Not Available</v>
      </c>
    </row>
    <row r="1848" spans="1:5" ht="13" x14ac:dyDescent="0.15">
      <c r="A1848" s="6" t="s">
        <v>3202</v>
      </c>
      <c r="B1848" s="6" t="s">
        <v>3203</v>
      </c>
      <c r="C1848" s="6" t="s">
        <v>950</v>
      </c>
      <c r="D1848" s="6" t="s">
        <v>655</v>
      </c>
      <c r="E1848" t="str">
        <f>IF(COUNTIF(Invoices!K:L,A1848)&lt;&gt;0,IF(COUNTIF(Invoices!K:L,A1848)&lt;&gt;0,SUMIF(Invoices!K:L,A1848,Invoices!L:L)/COUNTIF(Invoices!K:L,A1848),0),IF(COUNTIF(Invoices!M:N,A1848)&lt;&gt;0,IF(COUNTIF(Invoices!M:N,A1848)&lt;&gt;0,SUMIF(Invoices!M:N,A1848,Invoices!N:N)/COUNTIF(Invoices!M:N,A1848),0),IF(COUNTIF(Invoices!O:P,A1848)&lt;&gt;0,IF(COUNTIF(Invoices!O:P,A1848)&lt;&gt;0,SUMIF(Invoices!O:P,A1848,Invoices!P:P)/COUNTIF(Invoices!O:P,A1848),0),IF(COUNTIF(Invoices!Q:R,A1848)&lt;&gt;0,IF(COUNTIF(Invoices!Q:R,A1848)&lt;&gt;0,SUMIF(Invoices!Q:R,A1848,Invoices!R:R)/COUNTIF(Invoices!Q:R,A1848),0),IF(COUNTIF(Invoices!S:T,A1848)&lt;&gt;0,IF(COUNTIF(Invoices!S:T,A1848)&lt;&gt;0,SUMIF(Invoices!S:T,A1848,Invoices!T:T)/COUNTIF(Invoices!S:T,A1848),0),IF(COUNTIF(Invoices!U:V,A1848)&lt;&gt;0,IF(COUNTIF(Invoices!U:V,A1848)&lt;&gt;0,SUMIF(Invoices!U:V,A1848,Invoices!V:V)/COUNTIF(Invoices!U:V,A1848),0),IF(COUNTIF(Invoices!W:X,A1848)&lt;&gt;0,IF(COUNTIF(Invoices!W:X,A1848)&lt;&gt;0,SUMIF(Invoices!W:X,A1848,Invoices!X:X)/COUNTIF(Invoices!W:X,A1848),0),IF(COUNTIF(Invoices!Y:Z,A1848)&lt;&gt;0,IF(COUNTIF(Invoices!Y:Z,A1848)&lt;&gt;0,SUMIF(Invoices!Y:Z,A1848,Invoices!Z:Z)/COUNTIF(Invoices!Y:Z,A1848),0),IF(COUNTIF(Invoices!AA:AB,A1848)&lt;&gt;0,IF(COUNTIF(Invoices!AA:AB,A1848)&lt;&gt;0,SUMIF(Invoices!AA:AB,A1848,Invoices!AB:AB)/COUNTIF(Invoices!AA:AB,A1848),0),IF(COUNTIF(Invoices!AC:AD,A1848)&lt;&gt;0,IF(COUNTIF(Invoices!AC:AD,A1848)&lt;&gt;0,SUMIF(Invoices!AC:AD,A1848,Invoices!AD:AD)/COUNTIF(Invoices!AC:AD,A1848),0),IF(COUNTIF(Invoices!AE:AF,A1848)&lt;&gt;0,IF(COUNTIF(Invoices!AE:AF,A1848)&lt;&gt;0,SUMIF(Invoices!AE:AF,A1848,Invoices!AF:AF)/COUNTIF(Invoices!AE:AF,A1848),0),IF(COUNTIF(Invoices!AG:AH,A1848)&lt;&gt;0,IF(COUNTIF(Invoices!AG:AH,A1848)&lt;&gt;0,SUMIF(Invoices!AG:AH,A1848,Invoices!AH:AH)/COUNTIF(Invoices!AG:AH,A1848),0),IF(COUNTIF(Invoices!AI:AJ,A1848)&lt;&gt;0,IF(COUNTIF(Invoices!AI:AJ,A1848)&lt;&gt;0,SUMIF(Invoices!AI:AJ,A1848,Invoices!AJ:AJ)/COUNTIF(Invoices!AI:AJ,A1848),0),IF(COUNTIF(Invoices!AK:AL,A1848)&lt;&gt;0,IF(COUNTIF(Invoices!AK:AL,A1848)&lt;&gt;0,SUMIF(Invoices!AK:AL,A1848,Invoices!AL:AL)/COUNTIF(Invoices!AK:AL,A1848),0),IF(COUNTIF(Invoices!AM:AN,A1848)&lt;&gt;0,IF(COUNTIF(Invoices!AM:AN,A1848)&lt;&gt;0,SUMIF(Invoices!AM:AN,A1848,Invoices!AN:AN)/COUNTIF(Invoices!AM:AN,A1848),0),"Not Available")))))))))))))))</f>
        <v>Not Available</v>
      </c>
    </row>
    <row r="1849" spans="1:5" ht="13" x14ac:dyDescent="0.15">
      <c r="A1849" s="6" t="s">
        <v>3204</v>
      </c>
      <c r="B1849" s="6" t="s">
        <v>695</v>
      </c>
      <c r="C1849" s="6" t="s">
        <v>696</v>
      </c>
      <c r="D1849" s="6" t="s">
        <v>697</v>
      </c>
      <c r="E1849">
        <f ca="1">IF(COUNTIF(Invoices!K:L,A1849)&lt;&gt;0,IF(COUNTIF(Invoices!K:L,A1849)&lt;&gt;0,SUMIF(Invoices!K:L,A1849,Invoices!L:L)/COUNTIF(Invoices!K:L,A1849),0),IF(COUNTIF(Invoices!M:N,A1849)&lt;&gt;0,IF(COUNTIF(Invoices!M:N,A1849)&lt;&gt;0,SUMIF(Invoices!M:N,A1849,Invoices!N:N)/COUNTIF(Invoices!M:N,A1849),0),IF(COUNTIF(Invoices!O:P,A1849)&lt;&gt;0,IF(COUNTIF(Invoices!O:P,A1849)&lt;&gt;0,SUMIF(Invoices!O:P,A1849,Invoices!P:P)/COUNTIF(Invoices!O:P,A1849),0),IF(COUNTIF(Invoices!Q:R,A1849)&lt;&gt;0,IF(COUNTIF(Invoices!Q:R,A1849)&lt;&gt;0,SUMIF(Invoices!Q:R,A1849,Invoices!R:R)/COUNTIF(Invoices!Q:R,A1849),0),IF(COUNTIF(Invoices!S:T,A1849)&lt;&gt;0,IF(COUNTIF(Invoices!S:T,A1849)&lt;&gt;0,SUMIF(Invoices!S:T,A1849,Invoices!T:T)/COUNTIF(Invoices!S:T,A1849),0),IF(COUNTIF(Invoices!U:V,A1849)&lt;&gt;0,IF(COUNTIF(Invoices!U:V,A1849)&lt;&gt;0,SUMIF(Invoices!U:V,A1849,Invoices!V:V)/COUNTIF(Invoices!U:V,A1849),0),IF(COUNTIF(Invoices!W:X,A1849)&lt;&gt;0,IF(COUNTIF(Invoices!W:X,A1849)&lt;&gt;0,SUMIF(Invoices!W:X,A1849,Invoices!X:X)/COUNTIF(Invoices!W:X,A1849),0),IF(COUNTIF(Invoices!Y:Z,A1849)&lt;&gt;0,IF(COUNTIF(Invoices!Y:Z,A1849)&lt;&gt;0,SUMIF(Invoices!Y:Z,A1849,Invoices!Z:Z)/COUNTIF(Invoices!Y:Z,A1849),0),IF(COUNTIF(Invoices!AA:AB,A1849)&lt;&gt;0,IF(COUNTIF(Invoices!AA:AB,A1849)&lt;&gt;0,SUMIF(Invoices!AA:AB,A1849,Invoices!AB:AB)/COUNTIF(Invoices!AA:AB,A1849),0),IF(COUNTIF(Invoices!AC:AD,A1849)&lt;&gt;0,IF(COUNTIF(Invoices!AC:AD,A1849)&lt;&gt;0,SUMIF(Invoices!AC:AD,A1849,Invoices!AD:AD)/COUNTIF(Invoices!AC:AD,A1849),0),IF(COUNTIF(Invoices!AE:AF,A1849)&lt;&gt;0,IF(COUNTIF(Invoices!AE:AF,A1849)&lt;&gt;0,SUMIF(Invoices!AE:AF,A1849,Invoices!AF:AF)/COUNTIF(Invoices!AE:AF,A1849),0),IF(COUNTIF(Invoices!AG:AH,A1849)&lt;&gt;0,IF(COUNTIF(Invoices!AG:AH,A1849)&lt;&gt;0,SUMIF(Invoices!AG:AH,A1849,Invoices!AH:AH)/COUNTIF(Invoices!AG:AH,A1849),0),IF(COUNTIF(Invoices!AI:AJ,A1849)&lt;&gt;0,IF(COUNTIF(Invoices!AI:AJ,A1849)&lt;&gt;0,SUMIF(Invoices!AI:AJ,A1849,Invoices!AJ:AJ)/COUNTIF(Invoices!AI:AJ,A1849),0),IF(COUNTIF(Invoices!AK:AL,A1849)&lt;&gt;0,IF(COUNTIF(Invoices!AK:AL,A1849)&lt;&gt;0,SUMIF(Invoices!AK:AL,A1849,Invoices!AL:AL)/COUNTIF(Invoices!AK:AL,A1849),0),IF(COUNTIF(Invoices!AM:AN,A1849)&lt;&gt;0,IF(COUNTIF(Invoices!AM:AN,A1849)&lt;&gt;0,SUMIF(Invoices!AM:AN,A1849,Invoices!AN:AN)/COUNTIF(Invoices!AM:AN,A1849),0),"Not Available")))))))))))))))</f>
        <v>0.99</v>
      </c>
    </row>
    <row r="1850" spans="1:5" ht="13" x14ac:dyDescent="0.15">
      <c r="A1850" s="6" t="s">
        <v>3205</v>
      </c>
      <c r="B1850" s="6" t="s">
        <v>3206</v>
      </c>
      <c r="C1850" s="6" t="s">
        <v>3207</v>
      </c>
      <c r="D1850" s="6" t="s">
        <v>3208</v>
      </c>
      <c r="E1850" t="str">
        <f>IF(COUNTIF(Invoices!K:L,A1850)&lt;&gt;0,IF(COUNTIF(Invoices!K:L,A1850)&lt;&gt;0,SUMIF(Invoices!K:L,A1850,Invoices!L:L)/COUNTIF(Invoices!K:L,A1850),0),IF(COUNTIF(Invoices!M:N,A1850)&lt;&gt;0,IF(COUNTIF(Invoices!M:N,A1850)&lt;&gt;0,SUMIF(Invoices!M:N,A1850,Invoices!N:N)/COUNTIF(Invoices!M:N,A1850),0),IF(COUNTIF(Invoices!O:P,A1850)&lt;&gt;0,IF(COUNTIF(Invoices!O:P,A1850)&lt;&gt;0,SUMIF(Invoices!O:P,A1850,Invoices!P:P)/COUNTIF(Invoices!O:P,A1850),0),IF(COUNTIF(Invoices!Q:R,A1850)&lt;&gt;0,IF(COUNTIF(Invoices!Q:R,A1850)&lt;&gt;0,SUMIF(Invoices!Q:R,A1850,Invoices!R:R)/COUNTIF(Invoices!Q:R,A1850),0),IF(COUNTIF(Invoices!S:T,A1850)&lt;&gt;0,IF(COUNTIF(Invoices!S:T,A1850)&lt;&gt;0,SUMIF(Invoices!S:T,A1850,Invoices!T:T)/COUNTIF(Invoices!S:T,A1850),0),IF(COUNTIF(Invoices!U:V,A1850)&lt;&gt;0,IF(COUNTIF(Invoices!U:V,A1850)&lt;&gt;0,SUMIF(Invoices!U:V,A1850,Invoices!V:V)/COUNTIF(Invoices!U:V,A1850),0),IF(COUNTIF(Invoices!W:X,A1850)&lt;&gt;0,IF(COUNTIF(Invoices!W:X,A1850)&lt;&gt;0,SUMIF(Invoices!W:X,A1850,Invoices!X:X)/COUNTIF(Invoices!W:X,A1850),0),IF(COUNTIF(Invoices!Y:Z,A1850)&lt;&gt;0,IF(COUNTIF(Invoices!Y:Z,A1850)&lt;&gt;0,SUMIF(Invoices!Y:Z,A1850,Invoices!Z:Z)/COUNTIF(Invoices!Y:Z,A1850),0),IF(COUNTIF(Invoices!AA:AB,A1850)&lt;&gt;0,IF(COUNTIF(Invoices!AA:AB,A1850)&lt;&gt;0,SUMIF(Invoices!AA:AB,A1850,Invoices!AB:AB)/COUNTIF(Invoices!AA:AB,A1850),0),IF(COUNTIF(Invoices!AC:AD,A1850)&lt;&gt;0,IF(COUNTIF(Invoices!AC:AD,A1850)&lt;&gt;0,SUMIF(Invoices!AC:AD,A1850,Invoices!AD:AD)/COUNTIF(Invoices!AC:AD,A1850),0),IF(COUNTIF(Invoices!AE:AF,A1850)&lt;&gt;0,IF(COUNTIF(Invoices!AE:AF,A1850)&lt;&gt;0,SUMIF(Invoices!AE:AF,A1850,Invoices!AF:AF)/COUNTIF(Invoices!AE:AF,A1850),0),IF(COUNTIF(Invoices!AG:AH,A1850)&lt;&gt;0,IF(COUNTIF(Invoices!AG:AH,A1850)&lt;&gt;0,SUMIF(Invoices!AG:AH,A1850,Invoices!AH:AH)/COUNTIF(Invoices!AG:AH,A1850),0),IF(COUNTIF(Invoices!AI:AJ,A1850)&lt;&gt;0,IF(COUNTIF(Invoices!AI:AJ,A1850)&lt;&gt;0,SUMIF(Invoices!AI:AJ,A1850,Invoices!AJ:AJ)/COUNTIF(Invoices!AI:AJ,A1850),0),IF(COUNTIF(Invoices!AK:AL,A1850)&lt;&gt;0,IF(COUNTIF(Invoices!AK:AL,A1850)&lt;&gt;0,SUMIF(Invoices!AK:AL,A1850,Invoices!AL:AL)/COUNTIF(Invoices!AK:AL,A1850),0),IF(COUNTIF(Invoices!AM:AN,A1850)&lt;&gt;0,IF(COUNTIF(Invoices!AM:AN,A1850)&lt;&gt;0,SUMIF(Invoices!AM:AN,A1850,Invoices!AN:AN)/COUNTIF(Invoices!AM:AN,A1850),0),"Not Available")))))))))))))))</f>
        <v>Not Available</v>
      </c>
    </row>
    <row r="1851" spans="1:5" ht="13" x14ac:dyDescent="0.15">
      <c r="A1851" s="6" t="s">
        <v>3209</v>
      </c>
      <c r="B1851" s="6" t="s">
        <v>3210</v>
      </c>
      <c r="C1851" s="6" t="s">
        <v>749</v>
      </c>
      <c r="D1851" s="6" t="s">
        <v>750</v>
      </c>
      <c r="E1851">
        <f ca="1">IF(COUNTIF(Invoices!K:L,A1851)&lt;&gt;0,IF(COUNTIF(Invoices!K:L,A1851)&lt;&gt;0,SUMIF(Invoices!K:L,A1851,Invoices!L:L)/COUNTIF(Invoices!K:L,A1851),0),IF(COUNTIF(Invoices!M:N,A1851)&lt;&gt;0,IF(COUNTIF(Invoices!M:N,A1851)&lt;&gt;0,SUMIF(Invoices!M:N,A1851,Invoices!N:N)/COUNTIF(Invoices!M:N,A1851),0),IF(COUNTIF(Invoices!O:P,A1851)&lt;&gt;0,IF(COUNTIF(Invoices!O:P,A1851)&lt;&gt;0,SUMIF(Invoices!O:P,A1851,Invoices!P:P)/COUNTIF(Invoices!O:P,A1851),0),IF(COUNTIF(Invoices!Q:R,A1851)&lt;&gt;0,IF(COUNTIF(Invoices!Q:R,A1851)&lt;&gt;0,SUMIF(Invoices!Q:R,A1851,Invoices!R:R)/COUNTIF(Invoices!Q:R,A1851),0),IF(COUNTIF(Invoices!S:T,A1851)&lt;&gt;0,IF(COUNTIF(Invoices!S:T,A1851)&lt;&gt;0,SUMIF(Invoices!S:T,A1851,Invoices!T:T)/COUNTIF(Invoices!S:T,A1851),0),IF(COUNTIF(Invoices!U:V,A1851)&lt;&gt;0,IF(COUNTIF(Invoices!U:V,A1851)&lt;&gt;0,SUMIF(Invoices!U:V,A1851,Invoices!V:V)/COUNTIF(Invoices!U:V,A1851),0),IF(COUNTIF(Invoices!W:X,A1851)&lt;&gt;0,IF(COUNTIF(Invoices!W:X,A1851)&lt;&gt;0,SUMIF(Invoices!W:X,A1851,Invoices!X:X)/COUNTIF(Invoices!W:X,A1851),0),IF(COUNTIF(Invoices!Y:Z,A1851)&lt;&gt;0,IF(COUNTIF(Invoices!Y:Z,A1851)&lt;&gt;0,SUMIF(Invoices!Y:Z,A1851,Invoices!Z:Z)/COUNTIF(Invoices!Y:Z,A1851),0),IF(COUNTIF(Invoices!AA:AB,A1851)&lt;&gt;0,IF(COUNTIF(Invoices!AA:AB,A1851)&lt;&gt;0,SUMIF(Invoices!AA:AB,A1851,Invoices!AB:AB)/COUNTIF(Invoices!AA:AB,A1851),0),IF(COUNTIF(Invoices!AC:AD,A1851)&lt;&gt;0,IF(COUNTIF(Invoices!AC:AD,A1851)&lt;&gt;0,SUMIF(Invoices!AC:AD,A1851,Invoices!AD:AD)/COUNTIF(Invoices!AC:AD,A1851),0),IF(COUNTIF(Invoices!AE:AF,A1851)&lt;&gt;0,IF(COUNTIF(Invoices!AE:AF,A1851)&lt;&gt;0,SUMIF(Invoices!AE:AF,A1851,Invoices!AF:AF)/COUNTIF(Invoices!AE:AF,A1851),0),IF(COUNTIF(Invoices!AG:AH,A1851)&lt;&gt;0,IF(COUNTIF(Invoices!AG:AH,A1851)&lt;&gt;0,SUMIF(Invoices!AG:AH,A1851,Invoices!AH:AH)/COUNTIF(Invoices!AG:AH,A1851),0),IF(COUNTIF(Invoices!AI:AJ,A1851)&lt;&gt;0,IF(COUNTIF(Invoices!AI:AJ,A1851)&lt;&gt;0,SUMIF(Invoices!AI:AJ,A1851,Invoices!AJ:AJ)/COUNTIF(Invoices!AI:AJ,A1851),0),IF(COUNTIF(Invoices!AK:AL,A1851)&lt;&gt;0,IF(COUNTIF(Invoices!AK:AL,A1851)&lt;&gt;0,SUMIF(Invoices!AK:AL,A1851,Invoices!AL:AL)/COUNTIF(Invoices!AK:AL,A1851),0),IF(COUNTIF(Invoices!AM:AN,A1851)&lt;&gt;0,IF(COUNTIF(Invoices!AM:AN,A1851)&lt;&gt;0,SUMIF(Invoices!AM:AN,A1851,Invoices!AN:AN)/COUNTIF(Invoices!AM:AN,A1851),0),"Not Available")))))))))))))))</f>
        <v>0.99</v>
      </c>
    </row>
    <row r="1852" spans="1:5" ht="13" x14ac:dyDescent="0.15">
      <c r="A1852" s="6" t="s">
        <v>3211</v>
      </c>
      <c r="B1852" s="6" t="s">
        <v>1786</v>
      </c>
      <c r="C1852" s="6" t="s">
        <v>1463</v>
      </c>
      <c r="D1852" s="6" t="s">
        <v>681</v>
      </c>
      <c r="E1852" t="str">
        <f>IF(COUNTIF(Invoices!K:L,A1852)&lt;&gt;0,IF(COUNTIF(Invoices!K:L,A1852)&lt;&gt;0,SUMIF(Invoices!K:L,A1852,Invoices!L:L)/COUNTIF(Invoices!K:L,A1852),0),IF(COUNTIF(Invoices!M:N,A1852)&lt;&gt;0,IF(COUNTIF(Invoices!M:N,A1852)&lt;&gt;0,SUMIF(Invoices!M:N,A1852,Invoices!N:N)/COUNTIF(Invoices!M:N,A1852),0),IF(COUNTIF(Invoices!O:P,A1852)&lt;&gt;0,IF(COUNTIF(Invoices!O:P,A1852)&lt;&gt;0,SUMIF(Invoices!O:P,A1852,Invoices!P:P)/COUNTIF(Invoices!O:P,A1852),0),IF(COUNTIF(Invoices!Q:R,A1852)&lt;&gt;0,IF(COUNTIF(Invoices!Q:R,A1852)&lt;&gt;0,SUMIF(Invoices!Q:R,A1852,Invoices!R:R)/COUNTIF(Invoices!Q:R,A1852),0),IF(COUNTIF(Invoices!S:T,A1852)&lt;&gt;0,IF(COUNTIF(Invoices!S:T,A1852)&lt;&gt;0,SUMIF(Invoices!S:T,A1852,Invoices!T:T)/COUNTIF(Invoices!S:T,A1852),0),IF(COUNTIF(Invoices!U:V,A1852)&lt;&gt;0,IF(COUNTIF(Invoices!U:V,A1852)&lt;&gt;0,SUMIF(Invoices!U:V,A1852,Invoices!V:V)/COUNTIF(Invoices!U:V,A1852),0),IF(COUNTIF(Invoices!W:X,A1852)&lt;&gt;0,IF(COUNTIF(Invoices!W:X,A1852)&lt;&gt;0,SUMIF(Invoices!W:X,A1852,Invoices!X:X)/COUNTIF(Invoices!W:X,A1852),0),IF(COUNTIF(Invoices!Y:Z,A1852)&lt;&gt;0,IF(COUNTIF(Invoices!Y:Z,A1852)&lt;&gt;0,SUMIF(Invoices!Y:Z,A1852,Invoices!Z:Z)/COUNTIF(Invoices!Y:Z,A1852),0),IF(COUNTIF(Invoices!AA:AB,A1852)&lt;&gt;0,IF(COUNTIF(Invoices!AA:AB,A1852)&lt;&gt;0,SUMIF(Invoices!AA:AB,A1852,Invoices!AB:AB)/COUNTIF(Invoices!AA:AB,A1852),0),IF(COUNTIF(Invoices!AC:AD,A1852)&lt;&gt;0,IF(COUNTIF(Invoices!AC:AD,A1852)&lt;&gt;0,SUMIF(Invoices!AC:AD,A1852,Invoices!AD:AD)/COUNTIF(Invoices!AC:AD,A1852),0),IF(COUNTIF(Invoices!AE:AF,A1852)&lt;&gt;0,IF(COUNTIF(Invoices!AE:AF,A1852)&lt;&gt;0,SUMIF(Invoices!AE:AF,A1852,Invoices!AF:AF)/COUNTIF(Invoices!AE:AF,A1852),0),IF(COUNTIF(Invoices!AG:AH,A1852)&lt;&gt;0,IF(COUNTIF(Invoices!AG:AH,A1852)&lt;&gt;0,SUMIF(Invoices!AG:AH,A1852,Invoices!AH:AH)/COUNTIF(Invoices!AG:AH,A1852),0),IF(COUNTIF(Invoices!AI:AJ,A1852)&lt;&gt;0,IF(COUNTIF(Invoices!AI:AJ,A1852)&lt;&gt;0,SUMIF(Invoices!AI:AJ,A1852,Invoices!AJ:AJ)/COUNTIF(Invoices!AI:AJ,A1852),0),IF(COUNTIF(Invoices!AK:AL,A1852)&lt;&gt;0,IF(COUNTIF(Invoices!AK:AL,A1852)&lt;&gt;0,SUMIF(Invoices!AK:AL,A1852,Invoices!AL:AL)/COUNTIF(Invoices!AK:AL,A1852),0),IF(COUNTIF(Invoices!AM:AN,A1852)&lt;&gt;0,IF(COUNTIF(Invoices!AM:AN,A1852)&lt;&gt;0,SUMIF(Invoices!AM:AN,A1852,Invoices!AN:AN)/COUNTIF(Invoices!AM:AN,A1852),0),"Not Available")))))))))))))))</f>
        <v>Not Available</v>
      </c>
    </row>
    <row r="1853" spans="1:5" ht="13" x14ac:dyDescent="0.15">
      <c r="A1853" s="6" t="s">
        <v>3212</v>
      </c>
      <c r="B1853" s="6" t="s">
        <v>3213</v>
      </c>
      <c r="C1853" s="6" t="s">
        <v>2396</v>
      </c>
      <c r="D1853" s="6" t="s">
        <v>681</v>
      </c>
      <c r="E1853" t="str">
        <f>IF(COUNTIF(Invoices!K:L,A1853)&lt;&gt;0,IF(COUNTIF(Invoices!K:L,A1853)&lt;&gt;0,SUMIF(Invoices!K:L,A1853,Invoices!L:L)/COUNTIF(Invoices!K:L,A1853),0),IF(COUNTIF(Invoices!M:N,A1853)&lt;&gt;0,IF(COUNTIF(Invoices!M:N,A1853)&lt;&gt;0,SUMIF(Invoices!M:N,A1853,Invoices!N:N)/COUNTIF(Invoices!M:N,A1853),0),IF(COUNTIF(Invoices!O:P,A1853)&lt;&gt;0,IF(COUNTIF(Invoices!O:P,A1853)&lt;&gt;0,SUMIF(Invoices!O:P,A1853,Invoices!P:P)/COUNTIF(Invoices!O:P,A1853),0),IF(COUNTIF(Invoices!Q:R,A1853)&lt;&gt;0,IF(COUNTIF(Invoices!Q:R,A1853)&lt;&gt;0,SUMIF(Invoices!Q:R,A1853,Invoices!R:R)/COUNTIF(Invoices!Q:R,A1853),0),IF(COUNTIF(Invoices!S:T,A1853)&lt;&gt;0,IF(COUNTIF(Invoices!S:T,A1853)&lt;&gt;0,SUMIF(Invoices!S:T,A1853,Invoices!T:T)/COUNTIF(Invoices!S:T,A1853),0),IF(COUNTIF(Invoices!U:V,A1853)&lt;&gt;0,IF(COUNTIF(Invoices!U:V,A1853)&lt;&gt;0,SUMIF(Invoices!U:V,A1853,Invoices!V:V)/COUNTIF(Invoices!U:V,A1853),0),IF(COUNTIF(Invoices!W:X,A1853)&lt;&gt;0,IF(COUNTIF(Invoices!W:X,A1853)&lt;&gt;0,SUMIF(Invoices!W:X,A1853,Invoices!X:X)/COUNTIF(Invoices!W:X,A1853),0),IF(COUNTIF(Invoices!Y:Z,A1853)&lt;&gt;0,IF(COUNTIF(Invoices!Y:Z,A1853)&lt;&gt;0,SUMIF(Invoices!Y:Z,A1853,Invoices!Z:Z)/COUNTIF(Invoices!Y:Z,A1853),0),IF(COUNTIF(Invoices!AA:AB,A1853)&lt;&gt;0,IF(COUNTIF(Invoices!AA:AB,A1853)&lt;&gt;0,SUMIF(Invoices!AA:AB,A1853,Invoices!AB:AB)/COUNTIF(Invoices!AA:AB,A1853),0),IF(COUNTIF(Invoices!AC:AD,A1853)&lt;&gt;0,IF(COUNTIF(Invoices!AC:AD,A1853)&lt;&gt;0,SUMIF(Invoices!AC:AD,A1853,Invoices!AD:AD)/COUNTIF(Invoices!AC:AD,A1853),0),IF(COUNTIF(Invoices!AE:AF,A1853)&lt;&gt;0,IF(COUNTIF(Invoices!AE:AF,A1853)&lt;&gt;0,SUMIF(Invoices!AE:AF,A1853,Invoices!AF:AF)/COUNTIF(Invoices!AE:AF,A1853),0),IF(COUNTIF(Invoices!AG:AH,A1853)&lt;&gt;0,IF(COUNTIF(Invoices!AG:AH,A1853)&lt;&gt;0,SUMIF(Invoices!AG:AH,A1853,Invoices!AH:AH)/COUNTIF(Invoices!AG:AH,A1853),0),IF(COUNTIF(Invoices!AI:AJ,A1853)&lt;&gt;0,IF(COUNTIF(Invoices!AI:AJ,A1853)&lt;&gt;0,SUMIF(Invoices!AI:AJ,A1853,Invoices!AJ:AJ)/COUNTIF(Invoices!AI:AJ,A1853),0),IF(COUNTIF(Invoices!AK:AL,A1853)&lt;&gt;0,IF(COUNTIF(Invoices!AK:AL,A1853)&lt;&gt;0,SUMIF(Invoices!AK:AL,A1853,Invoices!AL:AL)/COUNTIF(Invoices!AK:AL,A1853),0),IF(COUNTIF(Invoices!AM:AN,A1853)&lt;&gt;0,IF(COUNTIF(Invoices!AM:AN,A1853)&lt;&gt;0,SUMIF(Invoices!AM:AN,A1853,Invoices!AN:AN)/COUNTIF(Invoices!AM:AN,A1853),0),"Not Available")))))))))))))))</f>
        <v>Not Available</v>
      </c>
    </row>
    <row r="1854" spans="1:5" ht="13" x14ac:dyDescent="0.15">
      <c r="A1854" s="6" t="s">
        <v>3214</v>
      </c>
      <c r="B1854" s="6" t="s">
        <v>1310</v>
      </c>
      <c r="C1854" s="6" t="s">
        <v>1311</v>
      </c>
      <c r="D1854" s="6" t="s">
        <v>810</v>
      </c>
      <c r="E1854">
        <f ca="1">IF(COUNTIF(Invoices!K:L,A1854)&lt;&gt;0,IF(COUNTIF(Invoices!K:L,A1854)&lt;&gt;0,SUMIF(Invoices!K:L,A1854,Invoices!L:L)/COUNTIF(Invoices!K:L,A1854),0),IF(COUNTIF(Invoices!M:N,A1854)&lt;&gt;0,IF(COUNTIF(Invoices!M:N,A1854)&lt;&gt;0,SUMIF(Invoices!M:N,A1854,Invoices!N:N)/COUNTIF(Invoices!M:N,A1854),0),IF(COUNTIF(Invoices!O:P,A1854)&lt;&gt;0,IF(COUNTIF(Invoices!O:P,A1854)&lt;&gt;0,SUMIF(Invoices!O:P,A1854,Invoices!P:P)/COUNTIF(Invoices!O:P,A1854),0),IF(COUNTIF(Invoices!Q:R,A1854)&lt;&gt;0,IF(COUNTIF(Invoices!Q:R,A1854)&lt;&gt;0,SUMIF(Invoices!Q:R,A1854,Invoices!R:R)/COUNTIF(Invoices!Q:R,A1854),0),IF(COUNTIF(Invoices!S:T,A1854)&lt;&gt;0,IF(COUNTIF(Invoices!S:T,A1854)&lt;&gt;0,SUMIF(Invoices!S:T,A1854,Invoices!T:T)/COUNTIF(Invoices!S:T,A1854),0),IF(COUNTIF(Invoices!U:V,A1854)&lt;&gt;0,IF(COUNTIF(Invoices!U:V,A1854)&lt;&gt;0,SUMIF(Invoices!U:V,A1854,Invoices!V:V)/COUNTIF(Invoices!U:V,A1854),0),IF(COUNTIF(Invoices!W:X,A1854)&lt;&gt;0,IF(COUNTIF(Invoices!W:X,A1854)&lt;&gt;0,SUMIF(Invoices!W:X,A1854,Invoices!X:X)/COUNTIF(Invoices!W:X,A1854),0),IF(COUNTIF(Invoices!Y:Z,A1854)&lt;&gt;0,IF(COUNTIF(Invoices!Y:Z,A1854)&lt;&gt;0,SUMIF(Invoices!Y:Z,A1854,Invoices!Z:Z)/COUNTIF(Invoices!Y:Z,A1854),0),IF(COUNTIF(Invoices!AA:AB,A1854)&lt;&gt;0,IF(COUNTIF(Invoices!AA:AB,A1854)&lt;&gt;0,SUMIF(Invoices!AA:AB,A1854,Invoices!AB:AB)/COUNTIF(Invoices!AA:AB,A1854),0),IF(COUNTIF(Invoices!AC:AD,A1854)&lt;&gt;0,IF(COUNTIF(Invoices!AC:AD,A1854)&lt;&gt;0,SUMIF(Invoices!AC:AD,A1854,Invoices!AD:AD)/COUNTIF(Invoices!AC:AD,A1854),0),IF(COUNTIF(Invoices!AE:AF,A1854)&lt;&gt;0,IF(COUNTIF(Invoices!AE:AF,A1854)&lt;&gt;0,SUMIF(Invoices!AE:AF,A1854,Invoices!AF:AF)/COUNTIF(Invoices!AE:AF,A1854),0),IF(COUNTIF(Invoices!AG:AH,A1854)&lt;&gt;0,IF(COUNTIF(Invoices!AG:AH,A1854)&lt;&gt;0,SUMIF(Invoices!AG:AH,A1854,Invoices!AH:AH)/COUNTIF(Invoices!AG:AH,A1854),0),IF(COUNTIF(Invoices!AI:AJ,A1854)&lt;&gt;0,IF(COUNTIF(Invoices!AI:AJ,A1854)&lt;&gt;0,SUMIF(Invoices!AI:AJ,A1854,Invoices!AJ:AJ)/COUNTIF(Invoices!AI:AJ,A1854),0),IF(COUNTIF(Invoices!AK:AL,A1854)&lt;&gt;0,IF(COUNTIF(Invoices!AK:AL,A1854)&lt;&gt;0,SUMIF(Invoices!AK:AL,A1854,Invoices!AL:AL)/COUNTIF(Invoices!AK:AL,A1854),0),IF(COUNTIF(Invoices!AM:AN,A1854)&lt;&gt;0,IF(COUNTIF(Invoices!AM:AN,A1854)&lt;&gt;0,SUMIF(Invoices!AM:AN,A1854,Invoices!AN:AN)/COUNTIF(Invoices!AM:AN,A1854),0),"Not Available")))))))))))))))</f>
        <v>0.99</v>
      </c>
    </row>
    <row r="1855" spans="1:5" ht="13" x14ac:dyDescent="0.15">
      <c r="A1855" s="6" t="s">
        <v>3215</v>
      </c>
      <c r="B1855" s="6" t="s">
        <v>3216</v>
      </c>
      <c r="C1855" s="6" t="s">
        <v>1446</v>
      </c>
      <c r="D1855" s="6" t="s">
        <v>810</v>
      </c>
      <c r="E1855">
        <f ca="1">IF(COUNTIF(Invoices!K:L,A1855)&lt;&gt;0,IF(COUNTIF(Invoices!K:L,A1855)&lt;&gt;0,SUMIF(Invoices!K:L,A1855,Invoices!L:L)/COUNTIF(Invoices!K:L,A1855),0),IF(COUNTIF(Invoices!M:N,A1855)&lt;&gt;0,IF(COUNTIF(Invoices!M:N,A1855)&lt;&gt;0,SUMIF(Invoices!M:N,A1855,Invoices!N:N)/COUNTIF(Invoices!M:N,A1855),0),IF(COUNTIF(Invoices!O:P,A1855)&lt;&gt;0,IF(COUNTIF(Invoices!O:P,A1855)&lt;&gt;0,SUMIF(Invoices!O:P,A1855,Invoices!P:P)/COUNTIF(Invoices!O:P,A1855),0),IF(COUNTIF(Invoices!Q:R,A1855)&lt;&gt;0,IF(COUNTIF(Invoices!Q:R,A1855)&lt;&gt;0,SUMIF(Invoices!Q:R,A1855,Invoices!R:R)/COUNTIF(Invoices!Q:R,A1855),0),IF(COUNTIF(Invoices!S:T,A1855)&lt;&gt;0,IF(COUNTIF(Invoices!S:T,A1855)&lt;&gt;0,SUMIF(Invoices!S:T,A1855,Invoices!T:T)/COUNTIF(Invoices!S:T,A1855),0),IF(COUNTIF(Invoices!U:V,A1855)&lt;&gt;0,IF(COUNTIF(Invoices!U:V,A1855)&lt;&gt;0,SUMIF(Invoices!U:V,A1855,Invoices!V:V)/COUNTIF(Invoices!U:V,A1855),0),IF(COUNTIF(Invoices!W:X,A1855)&lt;&gt;0,IF(COUNTIF(Invoices!W:X,A1855)&lt;&gt;0,SUMIF(Invoices!W:X,A1855,Invoices!X:X)/COUNTIF(Invoices!W:X,A1855),0),IF(COUNTIF(Invoices!Y:Z,A1855)&lt;&gt;0,IF(COUNTIF(Invoices!Y:Z,A1855)&lt;&gt;0,SUMIF(Invoices!Y:Z,A1855,Invoices!Z:Z)/COUNTIF(Invoices!Y:Z,A1855),0),IF(COUNTIF(Invoices!AA:AB,A1855)&lt;&gt;0,IF(COUNTIF(Invoices!AA:AB,A1855)&lt;&gt;0,SUMIF(Invoices!AA:AB,A1855,Invoices!AB:AB)/COUNTIF(Invoices!AA:AB,A1855),0),IF(COUNTIF(Invoices!AC:AD,A1855)&lt;&gt;0,IF(COUNTIF(Invoices!AC:AD,A1855)&lt;&gt;0,SUMIF(Invoices!AC:AD,A1855,Invoices!AD:AD)/COUNTIF(Invoices!AC:AD,A1855),0),IF(COUNTIF(Invoices!AE:AF,A1855)&lt;&gt;0,IF(COUNTIF(Invoices!AE:AF,A1855)&lt;&gt;0,SUMIF(Invoices!AE:AF,A1855,Invoices!AF:AF)/COUNTIF(Invoices!AE:AF,A1855),0),IF(COUNTIF(Invoices!AG:AH,A1855)&lt;&gt;0,IF(COUNTIF(Invoices!AG:AH,A1855)&lt;&gt;0,SUMIF(Invoices!AG:AH,A1855,Invoices!AH:AH)/COUNTIF(Invoices!AG:AH,A1855),0),IF(COUNTIF(Invoices!AI:AJ,A1855)&lt;&gt;0,IF(COUNTIF(Invoices!AI:AJ,A1855)&lt;&gt;0,SUMIF(Invoices!AI:AJ,A1855,Invoices!AJ:AJ)/COUNTIF(Invoices!AI:AJ,A1855),0),IF(COUNTIF(Invoices!AK:AL,A1855)&lt;&gt;0,IF(COUNTIF(Invoices!AK:AL,A1855)&lt;&gt;0,SUMIF(Invoices!AK:AL,A1855,Invoices!AL:AL)/COUNTIF(Invoices!AK:AL,A1855),0),IF(COUNTIF(Invoices!AM:AN,A1855)&lt;&gt;0,IF(COUNTIF(Invoices!AM:AN,A1855)&lt;&gt;0,SUMIF(Invoices!AM:AN,A1855,Invoices!AN:AN)/COUNTIF(Invoices!AM:AN,A1855),0),"Not Available")))))))))))))))</f>
        <v>0.99</v>
      </c>
    </row>
    <row r="1856" spans="1:5" ht="13" x14ac:dyDescent="0.15">
      <c r="A1856" s="6" t="s">
        <v>3215</v>
      </c>
      <c r="B1856" s="6" t="s">
        <v>1803</v>
      </c>
      <c r="C1856" s="6" t="s">
        <v>3217</v>
      </c>
      <c r="D1856" s="6" t="s">
        <v>810</v>
      </c>
      <c r="E1856">
        <f ca="1">IF(COUNTIF(Invoices!K:L,A1856)&lt;&gt;0,IF(COUNTIF(Invoices!K:L,A1856)&lt;&gt;0,SUMIF(Invoices!K:L,A1856,Invoices!L:L)/COUNTIF(Invoices!K:L,A1856),0),IF(COUNTIF(Invoices!M:N,A1856)&lt;&gt;0,IF(COUNTIF(Invoices!M:N,A1856)&lt;&gt;0,SUMIF(Invoices!M:N,A1856,Invoices!N:N)/COUNTIF(Invoices!M:N,A1856),0),IF(COUNTIF(Invoices!O:P,A1856)&lt;&gt;0,IF(COUNTIF(Invoices!O:P,A1856)&lt;&gt;0,SUMIF(Invoices!O:P,A1856,Invoices!P:P)/COUNTIF(Invoices!O:P,A1856),0),IF(COUNTIF(Invoices!Q:R,A1856)&lt;&gt;0,IF(COUNTIF(Invoices!Q:R,A1856)&lt;&gt;0,SUMIF(Invoices!Q:R,A1856,Invoices!R:R)/COUNTIF(Invoices!Q:R,A1856),0),IF(COUNTIF(Invoices!S:T,A1856)&lt;&gt;0,IF(COUNTIF(Invoices!S:T,A1856)&lt;&gt;0,SUMIF(Invoices!S:T,A1856,Invoices!T:T)/COUNTIF(Invoices!S:T,A1856),0),IF(COUNTIF(Invoices!U:V,A1856)&lt;&gt;0,IF(COUNTIF(Invoices!U:V,A1856)&lt;&gt;0,SUMIF(Invoices!U:V,A1856,Invoices!V:V)/COUNTIF(Invoices!U:V,A1856),0),IF(COUNTIF(Invoices!W:X,A1856)&lt;&gt;0,IF(COUNTIF(Invoices!W:X,A1856)&lt;&gt;0,SUMIF(Invoices!W:X,A1856,Invoices!X:X)/COUNTIF(Invoices!W:X,A1856),0),IF(COUNTIF(Invoices!Y:Z,A1856)&lt;&gt;0,IF(COUNTIF(Invoices!Y:Z,A1856)&lt;&gt;0,SUMIF(Invoices!Y:Z,A1856,Invoices!Z:Z)/COUNTIF(Invoices!Y:Z,A1856),0),IF(COUNTIF(Invoices!AA:AB,A1856)&lt;&gt;0,IF(COUNTIF(Invoices!AA:AB,A1856)&lt;&gt;0,SUMIF(Invoices!AA:AB,A1856,Invoices!AB:AB)/COUNTIF(Invoices!AA:AB,A1856),0),IF(COUNTIF(Invoices!AC:AD,A1856)&lt;&gt;0,IF(COUNTIF(Invoices!AC:AD,A1856)&lt;&gt;0,SUMIF(Invoices!AC:AD,A1856,Invoices!AD:AD)/COUNTIF(Invoices!AC:AD,A1856),0),IF(COUNTIF(Invoices!AE:AF,A1856)&lt;&gt;0,IF(COUNTIF(Invoices!AE:AF,A1856)&lt;&gt;0,SUMIF(Invoices!AE:AF,A1856,Invoices!AF:AF)/COUNTIF(Invoices!AE:AF,A1856),0),IF(COUNTIF(Invoices!AG:AH,A1856)&lt;&gt;0,IF(COUNTIF(Invoices!AG:AH,A1856)&lt;&gt;0,SUMIF(Invoices!AG:AH,A1856,Invoices!AH:AH)/COUNTIF(Invoices!AG:AH,A1856),0),IF(COUNTIF(Invoices!AI:AJ,A1856)&lt;&gt;0,IF(COUNTIF(Invoices!AI:AJ,A1856)&lt;&gt;0,SUMIF(Invoices!AI:AJ,A1856,Invoices!AJ:AJ)/COUNTIF(Invoices!AI:AJ,A1856),0),IF(COUNTIF(Invoices!AK:AL,A1856)&lt;&gt;0,IF(COUNTIF(Invoices!AK:AL,A1856)&lt;&gt;0,SUMIF(Invoices!AK:AL,A1856,Invoices!AL:AL)/COUNTIF(Invoices!AK:AL,A1856),0),IF(COUNTIF(Invoices!AM:AN,A1856)&lt;&gt;0,IF(COUNTIF(Invoices!AM:AN,A1856)&lt;&gt;0,SUMIF(Invoices!AM:AN,A1856,Invoices!AN:AN)/COUNTIF(Invoices!AM:AN,A1856),0),"Not Available")))))))))))))))</f>
        <v>0.99</v>
      </c>
    </row>
    <row r="1857" spans="1:5" ht="13" x14ac:dyDescent="0.15">
      <c r="A1857" s="6" t="s">
        <v>3218</v>
      </c>
      <c r="B1857" s="6" t="s">
        <v>3219</v>
      </c>
      <c r="C1857" s="6" t="s">
        <v>1231</v>
      </c>
      <c r="D1857" s="6" t="s">
        <v>863</v>
      </c>
      <c r="E1857" t="str">
        <f>IF(COUNTIF(Invoices!K:L,A1857)&lt;&gt;0,IF(COUNTIF(Invoices!K:L,A1857)&lt;&gt;0,SUMIF(Invoices!K:L,A1857,Invoices!L:L)/COUNTIF(Invoices!K:L,A1857),0),IF(COUNTIF(Invoices!M:N,A1857)&lt;&gt;0,IF(COUNTIF(Invoices!M:N,A1857)&lt;&gt;0,SUMIF(Invoices!M:N,A1857,Invoices!N:N)/COUNTIF(Invoices!M:N,A1857),0),IF(COUNTIF(Invoices!O:P,A1857)&lt;&gt;0,IF(COUNTIF(Invoices!O:P,A1857)&lt;&gt;0,SUMIF(Invoices!O:P,A1857,Invoices!P:P)/COUNTIF(Invoices!O:P,A1857),0),IF(COUNTIF(Invoices!Q:R,A1857)&lt;&gt;0,IF(COUNTIF(Invoices!Q:R,A1857)&lt;&gt;0,SUMIF(Invoices!Q:R,A1857,Invoices!R:R)/COUNTIF(Invoices!Q:R,A1857),0),IF(COUNTIF(Invoices!S:T,A1857)&lt;&gt;0,IF(COUNTIF(Invoices!S:T,A1857)&lt;&gt;0,SUMIF(Invoices!S:T,A1857,Invoices!T:T)/COUNTIF(Invoices!S:T,A1857),0),IF(COUNTIF(Invoices!U:V,A1857)&lt;&gt;0,IF(COUNTIF(Invoices!U:V,A1857)&lt;&gt;0,SUMIF(Invoices!U:V,A1857,Invoices!V:V)/COUNTIF(Invoices!U:V,A1857),0),IF(COUNTIF(Invoices!W:X,A1857)&lt;&gt;0,IF(COUNTIF(Invoices!W:X,A1857)&lt;&gt;0,SUMIF(Invoices!W:X,A1857,Invoices!X:X)/COUNTIF(Invoices!W:X,A1857),0),IF(COUNTIF(Invoices!Y:Z,A1857)&lt;&gt;0,IF(COUNTIF(Invoices!Y:Z,A1857)&lt;&gt;0,SUMIF(Invoices!Y:Z,A1857,Invoices!Z:Z)/COUNTIF(Invoices!Y:Z,A1857),0),IF(COUNTIF(Invoices!AA:AB,A1857)&lt;&gt;0,IF(COUNTIF(Invoices!AA:AB,A1857)&lt;&gt;0,SUMIF(Invoices!AA:AB,A1857,Invoices!AB:AB)/COUNTIF(Invoices!AA:AB,A1857),0),IF(COUNTIF(Invoices!AC:AD,A1857)&lt;&gt;0,IF(COUNTIF(Invoices!AC:AD,A1857)&lt;&gt;0,SUMIF(Invoices!AC:AD,A1857,Invoices!AD:AD)/COUNTIF(Invoices!AC:AD,A1857),0),IF(COUNTIF(Invoices!AE:AF,A1857)&lt;&gt;0,IF(COUNTIF(Invoices!AE:AF,A1857)&lt;&gt;0,SUMIF(Invoices!AE:AF,A1857,Invoices!AF:AF)/COUNTIF(Invoices!AE:AF,A1857),0),IF(COUNTIF(Invoices!AG:AH,A1857)&lt;&gt;0,IF(COUNTIF(Invoices!AG:AH,A1857)&lt;&gt;0,SUMIF(Invoices!AG:AH,A1857,Invoices!AH:AH)/COUNTIF(Invoices!AG:AH,A1857),0),IF(COUNTIF(Invoices!AI:AJ,A1857)&lt;&gt;0,IF(COUNTIF(Invoices!AI:AJ,A1857)&lt;&gt;0,SUMIF(Invoices!AI:AJ,A1857,Invoices!AJ:AJ)/COUNTIF(Invoices!AI:AJ,A1857),0),IF(COUNTIF(Invoices!AK:AL,A1857)&lt;&gt;0,IF(COUNTIF(Invoices!AK:AL,A1857)&lt;&gt;0,SUMIF(Invoices!AK:AL,A1857,Invoices!AL:AL)/COUNTIF(Invoices!AK:AL,A1857),0),IF(COUNTIF(Invoices!AM:AN,A1857)&lt;&gt;0,IF(COUNTIF(Invoices!AM:AN,A1857)&lt;&gt;0,SUMIF(Invoices!AM:AN,A1857,Invoices!AN:AN)/COUNTIF(Invoices!AM:AN,A1857),0),"Not Available")))))))))))))))</f>
        <v>Not Available</v>
      </c>
    </row>
    <row r="1858" spans="1:5" ht="13" x14ac:dyDescent="0.15">
      <c r="A1858" s="6" t="s">
        <v>3220</v>
      </c>
      <c r="C1858" s="6" t="s">
        <v>862</v>
      </c>
      <c r="D1858" s="6" t="s">
        <v>863</v>
      </c>
      <c r="E1858" t="str">
        <f>IF(COUNTIF(Invoices!K:L,A1858)&lt;&gt;0,IF(COUNTIF(Invoices!K:L,A1858)&lt;&gt;0,SUMIF(Invoices!K:L,A1858,Invoices!L:L)/COUNTIF(Invoices!K:L,A1858),0),IF(COUNTIF(Invoices!M:N,A1858)&lt;&gt;0,IF(COUNTIF(Invoices!M:N,A1858)&lt;&gt;0,SUMIF(Invoices!M:N,A1858,Invoices!N:N)/COUNTIF(Invoices!M:N,A1858),0),IF(COUNTIF(Invoices!O:P,A1858)&lt;&gt;0,IF(COUNTIF(Invoices!O:P,A1858)&lt;&gt;0,SUMIF(Invoices!O:P,A1858,Invoices!P:P)/COUNTIF(Invoices!O:P,A1858),0),IF(COUNTIF(Invoices!Q:R,A1858)&lt;&gt;0,IF(COUNTIF(Invoices!Q:R,A1858)&lt;&gt;0,SUMIF(Invoices!Q:R,A1858,Invoices!R:R)/COUNTIF(Invoices!Q:R,A1858),0),IF(COUNTIF(Invoices!S:T,A1858)&lt;&gt;0,IF(COUNTIF(Invoices!S:T,A1858)&lt;&gt;0,SUMIF(Invoices!S:T,A1858,Invoices!T:T)/COUNTIF(Invoices!S:T,A1858),0),IF(COUNTIF(Invoices!U:V,A1858)&lt;&gt;0,IF(COUNTIF(Invoices!U:V,A1858)&lt;&gt;0,SUMIF(Invoices!U:V,A1858,Invoices!V:V)/COUNTIF(Invoices!U:V,A1858),0),IF(COUNTIF(Invoices!W:X,A1858)&lt;&gt;0,IF(COUNTIF(Invoices!W:X,A1858)&lt;&gt;0,SUMIF(Invoices!W:X,A1858,Invoices!X:X)/COUNTIF(Invoices!W:X,A1858),0),IF(COUNTIF(Invoices!Y:Z,A1858)&lt;&gt;0,IF(COUNTIF(Invoices!Y:Z,A1858)&lt;&gt;0,SUMIF(Invoices!Y:Z,A1858,Invoices!Z:Z)/COUNTIF(Invoices!Y:Z,A1858),0),IF(COUNTIF(Invoices!AA:AB,A1858)&lt;&gt;0,IF(COUNTIF(Invoices!AA:AB,A1858)&lt;&gt;0,SUMIF(Invoices!AA:AB,A1858,Invoices!AB:AB)/COUNTIF(Invoices!AA:AB,A1858),0),IF(COUNTIF(Invoices!AC:AD,A1858)&lt;&gt;0,IF(COUNTIF(Invoices!AC:AD,A1858)&lt;&gt;0,SUMIF(Invoices!AC:AD,A1858,Invoices!AD:AD)/COUNTIF(Invoices!AC:AD,A1858),0),IF(COUNTIF(Invoices!AE:AF,A1858)&lt;&gt;0,IF(COUNTIF(Invoices!AE:AF,A1858)&lt;&gt;0,SUMIF(Invoices!AE:AF,A1858,Invoices!AF:AF)/COUNTIF(Invoices!AE:AF,A1858),0),IF(COUNTIF(Invoices!AG:AH,A1858)&lt;&gt;0,IF(COUNTIF(Invoices!AG:AH,A1858)&lt;&gt;0,SUMIF(Invoices!AG:AH,A1858,Invoices!AH:AH)/COUNTIF(Invoices!AG:AH,A1858),0),IF(COUNTIF(Invoices!AI:AJ,A1858)&lt;&gt;0,IF(COUNTIF(Invoices!AI:AJ,A1858)&lt;&gt;0,SUMIF(Invoices!AI:AJ,A1858,Invoices!AJ:AJ)/COUNTIF(Invoices!AI:AJ,A1858),0),IF(COUNTIF(Invoices!AK:AL,A1858)&lt;&gt;0,IF(COUNTIF(Invoices!AK:AL,A1858)&lt;&gt;0,SUMIF(Invoices!AK:AL,A1858,Invoices!AL:AL)/COUNTIF(Invoices!AK:AL,A1858),0),IF(COUNTIF(Invoices!AM:AN,A1858)&lt;&gt;0,IF(COUNTIF(Invoices!AM:AN,A1858)&lt;&gt;0,SUMIF(Invoices!AM:AN,A1858,Invoices!AN:AN)/COUNTIF(Invoices!AM:AN,A1858),0),"Not Available")))))))))))))))</f>
        <v>Not Available</v>
      </c>
    </row>
    <row r="1859" spans="1:5" ht="13" x14ac:dyDescent="0.15">
      <c r="A1859" s="6" t="s">
        <v>3221</v>
      </c>
      <c r="B1859" s="6" t="s">
        <v>1921</v>
      </c>
      <c r="C1859" s="6" t="s">
        <v>1922</v>
      </c>
      <c r="D1859" s="6" t="s">
        <v>562</v>
      </c>
      <c r="E1859">
        <f ca="1">IF(COUNTIF(Invoices!K:L,A1859)&lt;&gt;0,IF(COUNTIF(Invoices!K:L,A1859)&lt;&gt;0,SUMIF(Invoices!K:L,A1859,Invoices!L:L)/COUNTIF(Invoices!K:L,A1859),0),IF(COUNTIF(Invoices!M:N,A1859)&lt;&gt;0,IF(COUNTIF(Invoices!M:N,A1859)&lt;&gt;0,SUMIF(Invoices!M:N,A1859,Invoices!N:N)/COUNTIF(Invoices!M:N,A1859),0),IF(COUNTIF(Invoices!O:P,A1859)&lt;&gt;0,IF(COUNTIF(Invoices!O:P,A1859)&lt;&gt;0,SUMIF(Invoices!O:P,A1859,Invoices!P:P)/COUNTIF(Invoices!O:P,A1859),0),IF(COUNTIF(Invoices!Q:R,A1859)&lt;&gt;0,IF(COUNTIF(Invoices!Q:R,A1859)&lt;&gt;0,SUMIF(Invoices!Q:R,A1859,Invoices!R:R)/COUNTIF(Invoices!Q:R,A1859),0),IF(COUNTIF(Invoices!S:T,A1859)&lt;&gt;0,IF(COUNTIF(Invoices!S:T,A1859)&lt;&gt;0,SUMIF(Invoices!S:T,A1859,Invoices!T:T)/COUNTIF(Invoices!S:T,A1859),0),IF(COUNTIF(Invoices!U:V,A1859)&lt;&gt;0,IF(COUNTIF(Invoices!U:V,A1859)&lt;&gt;0,SUMIF(Invoices!U:V,A1859,Invoices!V:V)/COUNTIF(Invoices!U:V,A1859),0),IF(COUNTIF(Invoices!W:X,A1859)&lt;&gt;0,IF(COUNTIF(Invoices!W:X,A1859)&lt;&gt;0,SUMIF(Invoices!W:X,A1859,Invoices!X:X)/COUNTIF(Invoices!W:X,A1859),0),IF(COUNTIF(Invoices!Y:Z,A1859)&lt;&gt;0,IF(COUNTIF(Invoices!Y:Z,A1859)&lt;&gt;0,SUMIF(Invoices!Y:Z,A1859,Invoices!Z:Z)/COUNTIF(Invoices!Y:Z,A1859),0),IF(COUNTIF(Invoices!AA:AB,A1859)&lt;&gt;0,IF(COUNTIF(Invoices!AA:AB,A1859)&lt;&gt;0,SUMIF(Invoices!AA:AB,A1859,Invoices!AB:AB)/COUNTIF(Invoices!AA:AB,A1859),0),IF(COUNTIF(Invoices!AC:AD,A1859)&lt;&gt;0,IF(COUNTIF(Invoices!AC:AD,A1859)&lt;&gt;0,SUMIF(Invoices!AC:AD,A1859,Invoices!AD:AD)/COUNTIF(Invoices!AC:AD,A1859),0),IF(COUNTIF(Invoices!AE:AF,A1859)&lt;&gt;0,IF(COUNTIF(Invoices!AE:AF,A1859)&lt;&gt;0,SUMIF(Invoices!AE:AF,A1859,Invoices!AF:AF)/COUNTIF(Invoices!AE:AF,A1859),0),IF(COUNTIF(Invoices!AG:AH,A1859)&lt;&gt;0,IF(COUNTIF(Invoices!AG:AH,A1859)&lt;&gt;0,SUMIF(Invoices!AG:AH,A1859,Invoices!AH:AH)/COUNTIF(Invoices!AG:AH,A1859),0),IF(COUNTIF(Invoices!AI:AJ,A1859)&lt;&gt;0,IF(COUNTIF(Invoices!AI:AJ,A1859)&lt;&gt;0,SUMIF(Invoices!AI:AJ,A1859,Invoices!AJ:AJ)/COUNTIF(Invoices!AI:AJ,A1859),0),IF(COUNTIF(Invoices!AK:AL,A1859)&lt;&gt;0,IF(COUNTIF(Invoices!AK:AL,A1859)&lt;&gt;0,SUMIF(Invoices!AK:AL,A1859,Invoices!AL:AL)/COUNTIF(Invoices!AK:AL,A1859),0),IF(COUNTIF(Invoices!AM:AN,A1859)&lt;&gt;0,IF(COUNTIF(Invoices!AM:AN,A1859)&lt;&gt;0,SUMIF(Invoices!AM:AN,A1859,Invoices!AN:AN)/COUNTIF(Invoices!AM:AN,A1859),0),"Not Available")))))))))))))))</f>
        <v>0.99</v>
      </c>
    </row>
    <row r="1860" spans="1:5" ht="13" x14ac:dyDescent="0.15">
      <c r="A1860" s="6" t="s">
        <v>3222</v>
      </c>
      <c r="B1860" s="6" t="s">
        <v>557</v>
      </c>
      <c r="C1860" s="6" t="s">
        <v>558</v>
      </c>
      <c r="D1860" s="6" t="s">
        <v>559</v>
      </c>
      <c r="E1860">
        <f ca="1">IF(COUNTIF(Invoices!K:L,A1860)&lt;&gt;0,IF(COUNTIF(Invoices!K:L,A1860)&lt;&gt;0,SUMIF(Invoices!K:L,A1860,Invoices!L:L)/COUNTIF(Invoices!K:L,A1860),0),IF(COUNTIF(Invoices!M:N,A1860)&lt;&gt;0,IF(COUNTIF(Invoices!M:N,A1860)&lt;&gt;0,SUMIF(Invoices!M:N,A1860,Invoices!N:N)/COUNTIF(Invoices!M:N,A1860),0),IF(COUNTIF(Invoices!O:P,A1860)&lt;&gt;0,IF(COUNTIF(Invoices!O:P,A1860)&lt;&gt;0,SUMIF(Invoices!O:P,A1860,Invoices!P:P)/COUNTIF(Invoices!O:P,A1860),0),IF(COUNTIF(Invoices!Q:R,A1860)&lt;&gt;0,IF(COUNTIF(Invoices!Q:R,A1860)&lt;&gt;0,SUMIF(Invoices!Q:R,A1860,Invoices!R:R)/COUNTIF(Invoices!Q:R,A1860),0),IF(COUNTIF(Invoices!S:T,A1860)&lt;&gt;0,IF(COUNTIF(Invoices!S:T,A1860)&lt;&gt;0,SUMIF(Invoices!S:T,A1860,Invoices!T:T)/COUNTIF(Invoices!S:T,A1860),0),IF(COUNTIF(Invoices!U:V,A1860)&lt;&gt;0,IF(COUNTIF(Invoices!U:V,A1860)&lt;&gt;0,SUMIF(Invoices!U:V,A1860,Invoices!V:V)/COUNTIF(Invoices!U:V,A1860),0),IF(COUNTIF(Invoices!W:X,A1860)&lt;&gt;0,IF(COUNTIF(Invoices!W:X,A1860)&lt;&gt;0,SUMIF(Invoices!W:X,A1860,Invoices!X:X)/COUNTIF(Invoices!W:X,A1860),0),IF(COUNTIF(Invoices!Y:Z,A1860)&lt;&gt;0,IF(COUNTIF(Invoices!Y:Z,A1860)&lt;&gt;0,SUMIF(Invoices!Y:Z,A1860,Invoices!Z:Z)/COUNTIF(Invoices!Y:Z,A1860),0),IF(COUNTIF(Invoices!AA:AB,A1860)&lt;&gt;0,IF(COUNTIF(Invoices!AA:AB,A1860)&lt;&gt;0,SUMIF(Invoices!AA:AB,A1860,Invoices!AB:AB)/COUNTIF(Invoices!AA:AB,A1860),0),IF(COUNTIF(Invoices!AC:AD,A1860)&lt;&gt;0,IF(COUNTIF(Invoices!AC:AD,A1860)&lt;&gt;0,SUMIF(Invoices!AC:AD,A1860,Invoices!AD:AD)/COUNTIF(Invoices!AC:AD,A1860),0),IF(COUNTIF(Invoices!AE:AF,A1860)&lt;&gt;0,IF(COUNTIF(Invoices!AE:AF,A1860)&lt;&gt;0,SUMIF(Invoices!AE:AF,A1860,Invoices!AF:AF)/COUNTIF(Invoices!AE:AF,A1860),0),IF(COUNTIF(Invoices!AG:AH,A1860)&lt;&gt;0,IF(COUNTIF(Invoices!AG:AH,A1860)&lt;&gt;0,SUMIF(Invoices!AG:AH,A1860,Invoices!AH:AH)/COUNTIF(Invoices!AG:AH,A1860),0),IF(COUNTIF(Invoices!AI:AJ,A1860)&lt;&gt;0,IF(COUNTIF(Invoices!AI:AJ,A1860)&lt;&gt;0,SUMIF(Invoices!AI:AJ,A1860,Invoices!AJ:AJ)/COUNTIF(Invoices!AI:AJ,A1860),0),IF(COUNTIF(Invoices!AK:AL,A1860)&lt;&gt;0,IF(COUNTIF(Invoices!AK:AL,A1860)&lt;&gt;0,SUMIF(Invoices!AK:AL,A1860,Invoices!AL:AL)/COUNTIF(Invoices!AK:AL,A1860),0),IF(COUNTIF(Invoices!AM:AN,A1860)&lt;&gt;0,IF(COUNTIF(Invoices!AM:AN,A1860)&lt;&gt;0,SUMIF(Invoices!AM:AN,A1860,Invoices!AN:AN)/COUNTIF(Invoices!AM:AN,A1860),0),"Not Available")))))))))))))))</f>
        <v>0.99</v>
      </c>
    </row>
    <row r="1861" spans="1:5" ht="13" x14ac:dyDescent="0.15">
      <c r="A1861" s="6" t="s">
        <v>3223</v>
      </c>
      <c r="B1861" s="6" t="s">
        <v>795</v>
      </c>
      <c r="C1861" s="6" t="s">
        <v>796</v>
      </c>
      <c r="D1861" s="6" t="s">
        <v>797</v>
      </c>
      <c r="E1861">
        <f ca="1">IF(COUNTIF(Invoices!K:L,A1861)&lt;&gt;0,IF(COUNTIF(Invoices!K:L,A1861)&lt;&gt;0,SUMIF(Invoices!K:L,A1861,Invoices!L:L)/COUNTIF(Invoices!K:L,A1861),0),IF(COUNTIF(Invoices!M:N,A1861)&lt;&gt;0,IF(COUNTIF(Invoices!M:N,A1861)&lt;&gt;0,SUMIF(Invoices!M:N,A1861,Invoices!N:N)/COUNTIF(Invoices!M:N,A1861),0),IF(COUNTIF(Invoices!O:P,A1861)&lt;&gt;0,IF(COUNTIF(Invoices!O:P,A1861)&lt;&gt;0,SUMIF(Invoices!O:P,A1861,Invoices!P:P)/COUNTIF(Invoices!O:P,A1861),0),IF(COUNTIF(Invoices!Q:R,A1861)&lt;&gt;0,IF(COUNTIF(Invoices!Q:R,A1861)&lt;&gt;0,SUMIF(Invoices!Q:R,A1861,Invoices!R:R)/COUNTIF(Invoices!Q:R,A1861),0),IF(COUNTIF(Invoices!S:T,A1861)&lt;&gt;0,IF(COUNTIF(Invoices!S:T,A1861)&lt;&gt;0,SUMIF(Invoices!S:T,A1861,Invoices!T:T)/COUNTIF(Invoices!S:T,A1861),0),IF(COUNTIF(Invoices!U:V,A1861)&lt;&gt;0,IF(COUNTIF(Invoices!U:V,A1861)&lt;&gt;0,SUMIF(Invoices!U:V,A1861,Invoices!V:V)/COUNTIF(Invoices!U:V,A1861),0),IF(COUNTIF(Invoices!W:X,A1861)&lt;&gt;0,IF(COUNTIF(Invoices!W:X,A1861)&lt;&gt;0,SUMIF(Invoices!W:X,A1861,Invoices!X:X)/COUNTIF(Invoices!W:X,A1861),0),IF(COUNTIF(Invoices!Y:Z,A1861)&lt;&gt;0,IF(COUNTIF(Invoices!Y:Z,A1861)&lt;&gt;0,SUMIF(Invoices!Y:Z,A1861,Invoices!Z:Z)/COUNTIF(Invoices!Y:Z,A1861),0),IF(COUNTIF(Invoices!AA:AB,A1861)&lt;&gt;0,IF(COUNTIF(Invoices!AA:AB,A1861)&lt;&gt;0,SUMIF(Invoices!AA:AB,A1861,Invoices!AB:AB)/COUNTIF(Invoices!AA:AB,A1861),0),IF(COUNTIF(Invoices!AC:AD,A1861)&lt;&gt;0,IF(COUNTIF(Invoices!AC:AD,A1861)&lt;&gt;0,SUMIF(Invoices!AC:AD,A1861,Invoices!AD:AD)/COUNTIF(Invoices!AC:AD,A1861),0),IF(COUNTIF(Invoices!AE:AF,A1861)&lt;&gt;0,IF(COUNTIF(Invoices!AE:AF,A1861)&lt;&gt;0,SUMIF(Invoices!AE:AF,A1861,Invoices!AF:AF)/COUNTIF(Invoices!AE:AF,A1861),0),IF(COUNTIF(Invoices!AG:AH,A1861)&lt;&gt;0,IF(COUNTIF(Invoices!AG:AH,A1861)&lt;&gt;0,SUMIF(Invoices!AG:AH,A1861,Invoices!AH:AH)/COUNTIF(Invoices!AG:AH,A1861),0),IF(COUNTIF(Invoices!AI:AJ,A1861)&lt;&gt;0,IF(COUNTIF(Invoices!AI:AJ,A1861)&lt;&gt;0,SUMIF(Invoices!AI:AJ,A1861,Invoices!AJ:AJ)/COUNTIF(Invoices!AI:AJ,A1861),0),IF(COUNTIF(Invoices!AK:AL,A1861)&lt;&gt;0,IF(COUNTIF(Invoices!AK:AL,A1861)&lt;&gt;0,SUMIF(Invoices!AK:AL,A1861,Invoices!AL:AL)/COUNTIF(Invoices!AK:AL,A1861),0),IF(COUNTIF(Invoices!AM:AN,A1861)&lt;&gt;0,IF(COUNTIF(Invoices!AM:AN,A1861)&lt;&gt;0,SUMIF(Invoices!AM:AN,A1861,Invoices!AN:AN)/COUNTIF(Invoices!AM:AN,A1861),0),"Not Available")))))))))))))))</f>
        <v>0.99</v>
      </c>
    </row>
    <row r="1862" spans="1:5" ht="13" x14ac:dyDescent="0.15">
      <c r="A1862" s="6" t="s">
        <v>3224</v>
      </c>
      <c r="C1862" s="6" t="s">
        <v>762</v>
      </c>
      <c r="D1862" s="6" t="s">
        <v>762</v>
      </c>
      <c r="E1862" t="str">
        <f>IF(COUNTIF(Invoices!K:L,A1862)&lt;&gt;0,IF(COUNTIF(Invoices!K:L,A1862)&lt;&gt;0,SUMIF(Invoices!K:L,A1862,Invoices!L:L)/COUNTIF(Invoices!K:L,A1862),0),IF(COUNTIF(Invoices!M:N,A1862)&lt;&gt;0,IF(COUNTIF(Invoices!M:N,A1862)&lt;&gt;0,SUMIF(Invoices!M:N,A1862,Invoices!N:N)/COUNTIF(Invoices!M:N,A1862),0),IF(COUNTIF(Invoices!O:P,A1862)&lt;&gt;0,IF(COUNTIF(Invoices!O:P,A1862)&lt;&gt;0,SUMIF(Invoices!O:P,A1862,Invoices!P:P)/COUNTIF(Invoices!O:P,A1862),0),IF(COUNTIF(Invoices!Q:R,A1862)&lt;&gt;0,IF(COUNTIF(Invoices!Q:R,A1862)&lt;&gt;0,SUMIF(Invoices!Q:R,A1862,Invoices!R:R)/COUNTIF(Invoices!Q:R,A1862),0),IF(COUNTIF(Invoices!S:T,A1862)&lt;&gt;0,IF(COUNTIF(Invoices!S:T,A1862)&lt;&gt;0,SUMIF(Invoices!S:T,A1862,Invoices!T:T)/COUNTIF(Invoices!S:T,A1862),0),IF(COUNTIF(Invoices!U:V,A1862)&lt;&gt;0,IF(COUNTIF(Invoices!U:V,A1862)&lt;&gt;0,SUMIF(Invoices!U:V,A1862,Invoices!V:V)/COUNTIF(Invoices!U:V,A1862),0),IF(COUNTIF(Invoices!W:X,A1862)&lt;&gt;0,IF(COUNTIF(Invoices!W:X,A1862)&lt;&gt;0,SUMIF(Invoices!W:X,A1862,Invoices!X:X)/COUNTIF(Invoices!W:X,A1862),0),IF(COUNTIF(Invoices!Y:Z,A1862)&lt;&gt;0,IF(COUNTIF(Invoices!Y:Z,A1862)&lt;&gt;0,SUMIF(Invoices!Y:Z,A1862,Invoices!Z:Z)/COUNTIF(Invoices!Y:Z,A1862),0),IF(COUNTIF(Invoices!AA:AB,A1862)&lt;&gt;0,IF(COUNTIF(Invoices!AA:AB,A1862)&lt;&gt;0,SUMIF(Invoices!AA:AB,A1862,Invoices!AB:AB)/COUNTIF(Invoices!AA:AB,A1862),0),IF(COUNTIF(Invoices!AC:AD,A1862)&lt;&gt;0,IF(COUNTIF(Invoices!AC:AD,A1862)&lt;&gt;0,SUMIF(Invoices!AC:AD,A1862,Invoices!AD:AD)/COUNTIF(Invoices!AC:AD,A1862),0),IF(COUNTIF(Invoices!AE:AF,A1862)&lt;&gt;0,IF(COUNTIF(Invoices!AE:AF,A1862)&lt;&gt;0,SUMIF(Invoices!AE:AF,A1862,Invoices!AF:AF)/COUNTIF(Invoices!AE:AF,A1862),0),IF(COUNTIF(Invoices!AG:AH,A1862)&lt;&gt;0,IF(COUNTIF(Invoices!AG:AH,A1862)&lt;&gt;0,SUMIF(Invoices!AG:AH,A1862,Invoices!AH:AH)/COUNTIF(Invoices!AG:AH,A1862),0),IF(COUNTIF(Invoices!AI:AJ,A1862)&lt;&gt;0,IF(COUNTIF(Invoices!AI:AJ,A1862)&lt;&gt;0,SUMIF(Invoices!AI:AJ,A1862,Invoices!AJ:AJ)/COUNTIF(Invoices!AI:AJ,A1862),0),IF(COUNTIF(Invoices!AK:AL,A1862)&lt;&gt;0,IF(COUNTIF(Invoices!AK:AL,A1862)&lt;&gt;0,SUMIF(Invoices!AK:AL,A1862,Invoices!AL:AL)/COUNTIF(Invoices!AK:AL,A1862),0),IF(COUNTIF(Invoices!AM:AN,A1862)&lt;&gt;0,IF(COUNTIF(Invoices!AM:AN,A1862)&lt;&gt;0,SUMIF(Invoices!AM:AN,A1862,Invoices!AN:AN)/COUNTIF(Invoices!AM:AN,A1862),0),"Not Available")))))))))))))))</f>
        <v>Not Available</v>
      </c>
    </row>
    <row r="1863" spans="1:5" ht="13" x14ac:dyDescent="0.15">
      <c r="A1863" s="6" t="s">
        <v>3225</v>
      </c>
      <c r="B1863" s="6" t="s">
        <v>3226</v>
      </c>
      <c r="C1863" s="6" t="s">
        <v>633</v>
      </c>
      <c r="D1863" s="6" t="s">
        <v>634</v>
      </c>
      <c r="E1863">
        <f ca="1">IF(COUNTIF(Invoices!K:L,A1863)&lt;&gt;0,IF(COUNTIF(Invoices!K:L,A1863)&lt;&gt;0,SUMIF(Invoices!K:L,A1863,Invoices!L:L)/COUNTIF(Invoices!K:L,A1863),0),IF(COUNTIF(Invoices!M:N,A1863)&lt;&gt;0,IF(COUNTIF(Invoices!M:N,A1863)&lt;&gt;0,SUMIF(Invoices!M:N,A1863,Invoices!N:N)/COUNTIF(Invoices!M:N,A1863),0),IF(COUNTIF(Invoices!O:P,A1863)&lt;&gt;0,IF(COUNTIF(Invoices!O:P,A1863)&lt;&gt;0,SUMIF(Invoices!O:P,A1863,Invoices!P:P)/COUNTIF(Invoices!O:P,A1863),0),IF(COUNTIF(Invoices!Q:R,A1863)&lt;&gt;0,IF(COUNTIF(Invoices!Q:R,A1863)&lt;&gt;0,SUMIF(Invoices!Q:R,A1863,Invoices!R:R)/COUNTIF(Invoices!Q:R,A1863),0),IF(COUNTIF(Invoices!S:T,A1863)&lt;&gt;0,IF(COUNTIF(Invoices!S:T,A1863)&lt;&gt;0,SUMIF(Invoices!S:T,A1863,Invoices!T:T)/COUNTIF(Invoices!S:T,A1863),0),IF(COUNTIF(Invoices!U:V,A1863)&lt;&gt;0,IF(COUNTIF(Invoices!U:V,A1863)&lt;&gt;0,SUMIF(Invoices!U:V,A1863,Invoices!V:V)/COUNTIF(Invoices!U:V,A1863),0),IF(COUNTIF(Invoices!W:X,A1863)&lt;&gt;0,IF(COUNTIF(Invoices!W:X,A1863)&lt;&gt;0,SUMIF(Invoices!W:X,A1863,Invoices!X:X)/COUNTIF(Invoices!W:X,A1863),0),IF(COUNTIF(Invoices!Y:Z,A1863)&lt;&gt;0,IF(COUNTIF(Invoices!Y:Z,A1863)&lt;&gt;0,SUMIF(Invoices!Y:Z,A1863,Invoices!Z:Z)/COUNTIF(Invoices!Y:Z,A1863),0),IF(COUNTIF(Invoices!AA:AB,A1863)&lt;&gt;0,IF(COUNTIF(Invoices!AA:AB,A1863)&lt;&gt;0,SUMIF(Invoices!AA:AB,A1863,Invoices!AB:AB)/COUNTIF(Invoices!AA:AB,A1863),0),IF(COUNTIF(Invoices!AC:AD,A1863)&lt;&gt;0,IF(COUNTIF(Invoices!AC:AD,A1863)&lt;&gt;0,SUMIF(Invoices!AC:AD,A1863,Invoices!AD:AD)/COUNTIF(Invoices!AC:AD,A1863),0),IF(COUNTIF(Invoices!AE:AF,A1863)&lt;&gt;0,IF(COUNTIF(Invoices!AE:AF,A1863)&lt;&gt;0,SUMIF(Invoices!AE:AF,A1863,Invoices!AF:AF)/COUNTIF(Invoices!AE:AF,A1863),0),IF(COUNTIF(Invoices!AG:AH,A1863)&lt;&gt;0,IF(COUNTIF(Invoices!AG:AH,A1863)&lt;&gt;0,SUMIF(Invoices!AG:AH,A1863,Invoices!AH:AH)/COUNTIF(Invoices!AG:AH,A1863),0),IF(COUNTIF(Invoices!AI:AJ,A1863)&lt;&gt;0,IF(COUNTIF(Invoices!AI:AJ,A1863)&lt;&gt;0,SUMIF(Invoices!AI:AJ,A1863,Invoices!AJ:AJ)/COUNTIF(Invoices!AI:AJ,A1863),0),IF(COUNTIF(Invoices!AK:AL,A1863)&lt;&gt;0,IF(COUNTIF(Invoices!AK:AL,A1863)&lt;&gt;0,SUMIF(Invoices!AK:AL,A1863,Invoices!AL:AL)/COUNTIF(Invoices!AK:AL,A1863),0),IF(COUNTIF(Invoices!AM:AN,A1863)&lt;&gt;0,IF(COUNTIF(Invoices!AM:AN,A1863)&lt;&gt;0,SUMIF(Invoices!AM:AN,A1863,Invoices!AN:AN)/COUNTIF(Invoices!AM:AN,A1863),0),"Not Available")))))))))))))))</f>
        <v>0.99</v>
      </c>
    </row>
    <row r="1864" spans="1:5" ht="13" x14ac:dyDescent="0.15">
      <c r="A1864" s="6" t="s">
        <v>3225</v>
      </c>
      <c r="B1864" s="6" t="s">
        <v>1412</v>
      </c>
      <c r="C1864" s="6" t="s">
        <v>1002</v>
      </c>
      <c r="D1864" s="6" t="s">
        <v>1003</v>
      </c>
      <c r="E1864">
        <f ca="1">IF(COUNTIF(Invoices!K:L,A1864)&lt;&gt;0,IF(COUNTIF(Invoices!K:L,A1864)&lt;&gt;0,SUMIF(Invoices!K:L,A1864,Invoices!L:L)/COUNTIF(Invoices!K:L,A1864),0),IF(COUNTIF(Invoices!M:N,A1864)&lt;&gt;0,IF(COUNTIF(Invoices!M:N,A1864)&lt;&gt;0,SUMIF(Invoices!M:N,A1864,Invoices!N:N)/COUNTIF(Invoices!M:N,A1864),0),IF(COUNTIF(Invoices!O:P,A1864)&lt;&gt;0,IF(COUNTIF(Invoices!O:P,A1864)&lt;&gt;0,SUMIF(Invoices!O:P,A1864,Invoices!P:P)/COUNTIF(Invoices!O:P,A1864),0),IF(COUNTIF(Invoices!Q:R,A1864)&lt;&gt;0,IF(COUNTIF(Invoices!Q:R,A1864)&lt;&gt;0,SUMIF(Invoices!Q:R,A1864,Invoices!R:R)/COUNTIF(Invoices!Q:R,A1864),0),IF(COUNTIF(Invoices!S:T,A1864)&lt;&gt;0,IF(COUNTIF(Invoices!S:T,A1864)&lt;&gt;0,SUMIF(Invoices!S:T,A1864,Invoices!T:T)/COUNTIF(Invoices!S:T,A1864),0),IF(COUNTIF(Invoices!U:V,A1864)&lt;&gt;0,IF(COUNTIF(Invoices!U:V,A1864)&lt;&gt;0,SUMIF(Invoices!U:V,A1864,Invoices!V:V)/COUNTIF(Invoices!U:V,A1864),0),IF(COUNTIF(Invoices!W:X,A1864)&lt;&gt;0,IF(COUNTIF(Invoices!W:X,A1864)&lt;&gt;0,SUMIF(Invoices!W:X,A1864,Invoices!X:X)/COUNTIF(Invoices!W:X,A1864),0),IF(COUNTIF(Invoices!Y:Z,A1864)&lt;&gt;0,IF(COUNTIF(Invoices!Y:Z,A1864)&lt;&gt;0,SUMIF(Invoices!Y:Z,A1864,Invoices!Z:Z)/COUNTIF(Invoices!Y:Z,A1864),0),IF(COUNTIF(Invoices!AA:AB,A1864)&lt;&gt;0,IF(COUNTIF(Invoices!AA:AB,A1864)&lt;&gt;0,SUMIF(Invoices!AA:AB,A1864,Invoices!AB:AB)/COUNTIF(Invoices!AA:AB,A1864),0),IF(COUNTIF(Invoices!AC:AD,A1864)&lt;&gt;0,IF(COUNTIF(Invoices!AC:AD,A1864)&lt;&gt;0,SUMIF(Invoices!AC:AD,A1864,Invoices!AD:AD)/COUNTIF(Invoices!AC:AD,A1864),0),IF(COUNTIF(Invoices!AE:AF,A1864)&lt;&gt;0,IF(COUNTIF(Invoices!AE:AF,A1864)&lt;&gt;0,SUMIF(Invoices!AE:AF,A1864,Invoices!AF:AF)/COUNTIF(Invoices!AE:AF,A1864),0),IF(COUNTIF(Invoices!AG:AH,A1864)&lt;&gt;0,IF(COUNTIF(Invoices!AG:AH,A1864)&lt;&gt;0,SUMIF(Invoices!AG:AH,A1864,Invoices!AH:AH)/COUNTIF(Invoices!AG:AH,A1864),0),IF(COUNTIF(Invoices!AI:AJ,A1864)&lt;&gt;0,IF(COUNTIF(Invoices!AI:AJ,A1864)&lt;&gt;0,SUMIF(Invoices!AI:AJ,A1864,Invoices!AJ:AJ)/COUNTIF(Invoices!AI:AJ,A1864),0),IF(COUNTIF(Invoices!AK:AL,A1864)&lt;&gt;0,IF(COUNTIF(Invoices!AK:AL,A1864)&lt;&gt;0,SUMIF(Invoices!AK:AL,A1864,Invoices!AL:AL)/COUNTIF(Invoices!AK:AL,A1864),0),IF(COUNTIF(Invoices!AM:AN,A1864)&lt;&gt;0,IF(COUNTIF(Invoices!AM:AN,A1864)&lt;&gt;0,SUMIF(Invoices!AM:AN,A1864,Invoices!AN:AN)/COUNTIF(Invoices!AM:AN,A1864),0),"Not Available")))))))))))))))</f>
        <v>0.99</v>
      </c>
    </row>
    <row r="1865" spans="1:5" ht="13" x14ac:dyDescent="0.15">
      <c r="A1865" s="6" t="s">
        <v>3227</v>
      </c>
      <c r="B1865" s="6" t="s">
        <v>3228</v>
      </c>
      <c r="C1865" s="6" t="s">
        <v>735</v>
      </c>
      <c r="D1865" s="6" t="s">
        <v>736</v>
      </c>
      <c r="E1865" t="str">
        <f>IF(COUNTIF(Invoices!K:L,A1865)&lt;&gt;0,IF(COUNTIF(Invoices!K:L,A1865)&lt;&gt;0,SUMIF(Invoices!K:L,A1865,Invoices!L:L)/COUNTIF(Invoices!K:L,A1865),0),IF(COUNTIF(Invoices!M:N,A1865)&lt;&gt;0,IF(COUNTIF(Invoices!M:N,A1865)&lt;&gt;0,SUMIF(Invoices!M:N,A1865,Invoices!N:N)/COUNTIF(Invoices!M:N,A1865),0),IF(COUNTIF(Invoices!O:P,A1865)&lt;&gt;0,IF(COUNTIF(Invoices!O:P,A1865)&lt;&gt;0,SUMIF(Invoices!O:P,A1865,Invoices!P:P)/COUNTIF(Invoices!O:P,A1865),0),IF(COUNTIF(Invoices!Q:R,A1865)&lt;&gt;0,IF(COUNTIF(Invoices!Q:R,A1865)&lt;&gt;0,SUMIF(Invoices!Q:R,A1865,Invoices!R:R)/COUNTIF(Invoices!Q:R,A1865),0),IF(COUNTIF(Invoices!S:T,A1865)&lt;&gt;0,IF(COUNTIF(Invoices!S:T,A1865)&lt;&gt;0,SUMIF(Invoices!S:T,A1865,Invoices!T:T)/COUNTIF(Invoices!S:T,A1865),0),IF(COUNTIF(Invoices!U:V,A1865)&lt;&gt;0,IF(COUNTIF(Invoices!U:V,A1865)&lt;&gt;0,SUMIF(Invoices!U:V,A1865,Invoices!V:V)/COUNTIF(Invoices!U:V,A1865),0),IF(COUNTIF(Invoices!W:X,A1865)&lt;&gt;0,IF(COUNTIF(Invoices!W:X,A1865)&lt;&gt;0,SUMIF(Invoices!W:X,A1865,Invoices!X:X)/COUNTIF(Invoices!W:X,A1865),0),IF(COUNTIF(Invoices!Y:Z,A1865)&lt;&gt;0,IF(COUNTIF(Invoices!Y:Z,A1865)&lt;&gt;0,SUMIF(Invoices!Y:Z,A1865,Invoices!Z:Z)/COUNTIF(Invoices!Y:Z,A1865),0),IF(COUNTIF(Invoices!AA:AB,A1865)&lt;&gt;0,IF(COUNTIF(Invoices!AA:AB,A1865)&lt;&gt;0,SUMIF(Invoices!AA:AB,A1865,Invoices!AB:AB)/COUNTIF(Invoices!AA:AB,A1865),0),IF(COUNTIF(Invoices!AC:AD,A1865)&lt;&gt;0,IF(COUNTIF(Invoices!AC:AD,A1865)&lt;&gt;0,SUMIF(Invoices!AC:AD,A1865,Invoices!AD:AD)/COUNTIF(Invoices!AC:AD,A1865),0),IF(COUNTIF(Invoices!AE:AF,A1865)&lt;&gt;0,IF(COUNTIF(Invoices!AE:AF,A1865)&lt;&gt;0,SUMIF(Invoices!AE:AF,A1865,Invoices!AF:AF)/COUNTIF(Invoices!AE:AF,A1865),0),IF(COUNTIF(Invoices!AG:AH,A1865)&lt;&gt;0,IF(COUNTIF(Invoices!AG:AH,A1865)&lt;&gt;0,SUMIF(Invoices!AG:AH,A1865,Invoices!AH:AH)/COUNTIF(Invoices!AG:AH,A1865),0),IF(COUNTIF(Invoices!AI:AJ,A1865)&lt;&gt;0,IF(COUNTIF(Invoices!AI:AJ,A1865)&lt;&gt;0,SUMIF(Invoices!AI:AJ,A1865,Invoices!AJ:AJ)/COUNTIF(Invoices!AI:AJ,A1865),0),IF(COUNTIF(Invoices!AK:AL,A1865)&lt;&gt;0,IF(COUNTIF(Invoices!AK:AL,A1865)&lt;&gt;0,SUMIF(Invoices!AK:AL,A1865,Invoices!AL:AL)/COUNTIF(Invoices!AK:AL,A1865),0),IF(COUNTIF(Invoices!AM:AN,A1865)&lt;&gt;0,IF(COUNTIF(Invoices!AM:AN,A1865)&lt;&gt;0,SUMIF(Invoices!AM:AN,A1865,Invoices!AN:AN)/COUNTIF(Invoices!AM:AN,A1865),0),"Not Available")))))))))))))))</f>
        <v>Not Available</v>
      </c>
    </row>
    <row r="1866" spans="1:5" ht="13" x14ac:dyDescent="0.15">
      <c r="A1866" s="6" t="s">
        <v>3229</v>
      </c>
      <c r="B1866" s="6" t="s">
        <v>1959</v>
      </c>
      <c r="C1866" s="6" t="s">
        <v>1960</v>
      </c>
      <c r="D1866" s="6" t="s">
        <v>912</v>
      </c>
      <c r="E1866">
        <f ca="1">IF(COUNTIF(Invoices!K:L,A1866)&lt;&gt;0,IF(COUNTIF(Invoices!K:L,A1866)&lt;&gt;0,SUMIF(Invoices!K:L,A1866,Invoices!L:L)/COUNTIF(Invoices!K:L,A1866),0),IF(COUNTIF(Invoices!M:N,A1866)&lt;&gt;0,IF(COUNTIF(Invoices!M:N,A1866)&lt;&gt;0,SUMIF(Invoices!M:N,A1866,Invoices!N:N)/COUNTIF(Invoices!M:N,A1866),0),IF(COUNTIF(Invoices!O:P,A1866)&lt;&gt;0,IF(COUNTIF(Invoices!O:P,A1866)&lt;&gt;0,SUMIF(Invoices!O:P,A1866,Invoices!P:P)/COUNTIF(Invoices!O:P,A1866),0),IF(COUNTIF(Invoices!Q:R,A1866)&lt;&gt;0,IF(COUNTIF(Invoices!Q:R,A1866)&lt;&gt;0,SUMIF(Invoices!Q:R,A1866,Invoices!R:R)/COUNTIF(Invoices!Q:R,A1866),0),IF(COUNTIF(Invoices!S:T,A1866)&lt;&gt;0,IF(COUNTIF(Invoices!S:T,A1866)&lt;&gt;0,SUMIF(Invoices!S:T,A1866,Invoices!T:T)/COUNTIF(Invoices!S:T,A1866),0),IF(COUNTIF(Invoices!U:V,A1866)&lt;&gt;0,IF(COUNTIF(Invoices!U:V,A1866)&lt;&gt;0,SUMIF(Invoices!U:V,A1866,Invoices!V:V)/COUNTIF(Invoices!U:V,A1866),0),IF(COUNTIF(Invoices!W:X,A1866)&lt;&gt;0,IF(COUNTIF(Invoices!W:X,A1866)&lt;&gt;0,SUMIF(Invoices!W:X,A1866,Invoices!X:X)/COUNTIF(Invoices!W:X,A1866),0),IF(COUNTIF(Invoices!Y:Z,A1866)&lt;&gt;0,IF(COUNTIF(Invoices!Y:Z,A1866)&lt;&gt;0,SUMIF(Invoices!Y:Z,A1866,Invoices!Z:Z)/COUNTIF(Invoices!Y:Z,A1866),0),IF(COUNTIF(Invoices!AA:AB,A1866)&lt;&gt;0,IF(COUNTIF(Invoices!AA:AB,A1866)&lt;&gt;0,SUMIF(Invoices!AA:AB,A1866,Invoices!AB:AB)/COUNTIF(Invoices!AA:AB,A1866),0),IF(COUNTIF(Invoices!AC:AD,A1866)&lt;&gt;0,IF(COUNTIF(Invoices!AC:AD,A1866)&lt;&gt;0,SUMIF(Invoices!AC:AD,A1866,Invoices!AD:AD)/COUNTIF(Invoices!AC:AD,A1866),0),IF(COUNTIF(Invoices!AE:AF,A1866)&lt;&gt;0,IF(COUNTIF(Invoices!AE:AF,A1866)&lt;&gt;0,SUMIF(Invoices!AE:AF,A1866,Invoices!AF:AF)/COUNTIF(Invoices!AE:AF,A1866),0),IF(COUNTIF(Invoices!AG:AH,A1866)&lt;&gt;0,IF(COUNTIF(Invoices!AG:AH,A1866)&lt;&gt;0,SUMIF(Invoices!AG:AH,A1866,Invoices!AH:AH)/COUNTIF(Invoices!AG:AH,A1866),0),IF(COUNTIF(Invoices!AI:AJ,A1866)&lt;&gt;0,IF(COUNTIF(Invoices!AI:AJ,A1866)&lt;&gt;0,SUMIF(Invoices!AI:AJ,A1866,Invoices!AJ:AJ)/COUNTIF(Invoices!AI:AJ,A1866),0),IF(COUNTIF(Invoices!AK:AL,A1866)&lt;&gt;0,IF(COUNTIF(Invoices!AK:AL,A1866)&lt;&gt;0,SUMIF(Invoices!AK:AL,A1866,Invoices!AL:AL)/COUNTIF(Invoices!AK:AL,A1866),0),IF(COUNTIF(Invoices!AM:AN,A1866)&lt;&gt;0,IF(COUNTIF(Invoices!AM:AN,A1866)&lt;&gt;0,SUMIF(Invoices!AM:AN,A1866,Invoices!AN:AN)/COUNTIF(Invoices!AM:AN,A1866),0),"Not Available")))))))))))))))</f>
        <v>0.99</v>
      </c>
    </row>
    <row r="1867" spans="1:5" ht="13" x14ac:dyDescent="0.15">
      <c r="A1867" s="6" t="s">
        <v>3230</v>
      </c>
      <c r="B1867" s="6" t="s">
        <v>2328</v>
      </c>
      <c r="C1867" s="6" t="s">
        <v>855</v>
      </c>
      <c r="D1867" s="6" t="s">
        <v>574</v>
      </c>
      <c r="E1867" t="str">
        <f>IF(COUNTIF(Invoices!K:L,A1867)&lt;&gt;0,IF(COUNTIF(Invoices!K:L,A1867)&lt;&gt;0,SUMIF(Invoices!K:L,A1867,Invoices!L:L)/COUNTIF(Invoices!K:L,A1867),0),IF(COUNTIF(Invoices!M:N,A1867)&lt;&gt;0,IF(COUNTIF(Invoices!M:N,A1867)&lt;&gt;0,SUMIF(Invoices!M:N,A1867,Invoices!N:N)/COUNTIF(Invoices!M:N,A1867),0),IF(COUNTIF(Invoices!O:P,A1867)&lt;&gt;0,IF(COUNTIF(Invoices!O:P,A1867)&lt;&gt;0,SUMIF(Invoices!O:P,A1867,Invoices!P:P)/COUNTIF(Invoices!O:P,A1867),0),IF(COUNTIF(Invoices!Q:R,A1867)&lt;&gt;0,IF(COUNTIF(Invoices!Q:R,A1867)&lt;&gt;0,SUMIF(Invoices!Q:R,A1867,Invoices!R:R)/COUNTIF(Invoices!Q:R,A1867),0),IF(COUNTIF(Invoices!S:T,A1867)&lt;&gt;0,IF(COUNTIF(Invoices!S:T,A1867)&lt;&gt;0,SUMIF(Invoices!S:T,A1867,Invoices!T:T)/COUNTIF(Invoices!S:T,A1867),0),IF(COUNTIF(Invoices!U:V,A1867)&lt;&gt;0,IF(COUNTIF(Invoices!U:V,A1867)&lt;&gt;0,SUMIF(Invoices!U:V,A1867,Invoices!V:V)/COUNTIF(Invoices!U:V,A1867),0),IF(COUNTIF(Invoices!W:X,A1867)&lt;&gt;0,IF(COUNTIF(Invoices!W:X,A1867)&lt;&gt;0,SUMIF(Invoices!W:X,A1867,Invoices!X:X)/COUNTIF(Invoices!W:X,A1867),0),IF(COUNTIF(Invoices!Y:Z,A1867)&lt;&gt;0,IF(COUNTIF(Invoices!Y:Z,A1867)&lt;&gt;0,SUMIF(Invoices!Y:Z,A1867,Invoices!Z:Z)/COUNTIF(Invoices!Y:Z,A1867),0),IF(COUNTIF(Invoices!AA:AB,A1867)&lt;&gt;0,IF(COUNTIF(Invoices!AA:AB,A1867)&lt;&gt;0,SUMIF(Invoices!AA:AB,A1867,Invoices!AB:AB)/COUNTIF(Invoices!AA:AB,A1867),0),IF(COUNTIF(Invoices!AC:AD,A1867)&lt;&gt;0,IF(COUNTIF(Invoices!AC:AD,A1867)&lt;&gt;0,SUMIF(Invoices!AC:AD,A1867,Invoices!AD:AD)/COUNTIF(Invoices!AC:AD,A1867),0),IF(COUNTIF(Invoices!AE:AF,A1867)&lt;&gt;0,IF(COUNTIF(Invoices!AE:AF,A1867)&lt;&gt;0,SUMIF(Invoices!AE:AF,A1867,Invoices!AF:AF)/COUNTIF(Invoices!AE:AF,A1867),0),IF(COUNTIF(Invoices!AG:AH,A1867)&lt;&gt;0,IF(COUNTIF(Invoices!AG:AH,A1867)&lt;&gt;0,SUMIF(Invoices!AG:AH,A1867,Invoices!AH:AH)/COUNTIF(Invoices!AG:AH,A1867),0),IF(COUNTIF(Invoices!AI:AJ,A1867)&lt;&gt;0,IF(COUNTIF(Invoices!AI:AJ,A1867)&lt;&gt;0,SUMIF(Invoices!AI:AJ,A1867,Invoices!AJ:AJ)/COUNTIF(Invoices!AI:AJ,A1867),0),IF(COUNTIF(Invoices!AK:AL,A1867)&lt;&gt;0,IF(COUNTIF(Invoices!AK:AL,A1867)&lt;&gt;0,SUMIF(Invoices!AK:AL,A1867,Invoices!AL:AL)/COUNTIF(Invoices!AK:AL,A1867),0),IF(COUNTIF(Invoices!AM:AN,A1867)&lt;&gt;0,IF(COUNTIF(Invoices!AM:AN,A1867)&lt;&gt;0,SUMIF(Invoices!AM:AN,A1867,Invoices!AN:AN)/COUNTIF(Invoices!AM:AN,A1867),0),"Not Available")))))))))))))))</f>
        <v>Not Available</v>
      </c>
    </row>
    <row r="1868" spans="1:5" ht="13" x14ac:dyDescent="0.15">
      <c r="A1868" s="6" t="s">
        <v>3231</v>
      </c>
      <c r="B1868" s="6" t="s">
        <v>1943</v>
      </c>
      <c r="C1868" s="6" t="s">
        <v>1942</v>
      </c>
      <c r="D1868" s="6" t="s">
        <v>1943</v>
      </c>
      <c r="E1868">
        <f ca="1">IF(COUNTIF(Invoices!K:L,A1868)&lt;&gt;0,IF(COUNTIF(Invoices!K:L,A1868)&lt;&gt;0,SUMIF(Invoices!K:L,A1868,Invoices!L:L)/COUNTIF(Invoices!K:L,A1868),0),IF(COUNTIF(Invoices!M:N,A1868)&lt;&gt;0,IF(COUNTIF(Invoices!M:N,A1868)&lt;&gt;0,SUMIF(Invoices!M:N,A1868,Invoices!N:N)/COUNTIF(Invoices!M:N,A1868),0),IF(COUNTIF(Invoices!O:P,A1868)&lt;&gt;0,IF(COUNTIF(Invoices!O:P,A1868)&lt;&gt;0,SUMIF(Invoices!O:P,A1868,Invoices!P:P)/COUNTIF(Invoices!O:P,A1868),0),IF(COUNTIF(Invoices!Q:R,A1868)&lt;&gt;0,IF(COUNTIF(Invoices!Q:R,A1868)&lt;&gt;0,SUMIF(Invoices!Q:R,A1868,Invoices!R:R)/COUNTIF(Invoices!Q:R,A1868),0),IF(COUNTIF(Invoices!S:T,A1868)&lt;&gt;0,IF(COUNTIF(Invoices!S:T,A1868)&lt;&gt;0,SUMIF(Invoices!S:T,A1868,Invoices!T:T)/COUNTIF(Invoices!S:T,A1868),0),IF(COUNTIF(Invoices!U:V,A1868)&lt;&gt;0,IF(COUNTIF(Invoices!U:V,A1868)&lt;&gt;0,SUMIF(Invoices!U:V,A1868,Invoices!V:V)/COUNTIF(Invoices!U:V,A1868),0),IF(COUNTIF(Invoices!W:X,A1868)&lt;&gt;0,IF(COUNTIF(Invoices!W:X,A1868)&lt;&gt;0,SUMIF(Invoices!W:X,A1868,Invoices!X:X)/COUNTIF(Invoices!W:X,A1868),0),IF(COUNTIF(Invoices!Y:Z,A1868)&lt;&gt;0,IF(COUNTIF(Invoices!Y:Z,A1868)&lt;&gt;0,SUMIF(Invoices!Y:Z,A1868,Invoices!Z:Z)/COUNTIF(Invoices!Y:Z,A1868),0),IF(COUNTIF(Invoices!AA:AB,A1868)&lt;&gt;0,IF(COUNTIF(Invoices!AA:AB,A1868)&lt;&gt;0,SUMIF(Invoices!AA:AB,A1868,Invoices!AB:AB)/COUNTIF(Invoices!AA:AB,A1868),0),IF(COUNTIF(Invoices!AC:AD,A1868)&lt;&gt;0,IF(COUNTIF(Invoices!AC:AD,A1868)&lt;&gt;0,SUMIF(Invoices!AC:AD,A1868,Invoices!AD:AD)/COUNTIF(Invoices!AC:AD,A1868),0),IF(COUNTIF(Invoices!AE:AF,A1868)&lt;&gt;0,IF(COUNTIF(Invoices!AE:AF,A1868)&lt;&gt;0,SUMIF(Invoices!AE:AF,A1868,Invoices!AF:AF)/COUNTIF(Invoices!AE:AF,A1868),0),IF(COUNTIF(Invoices!AG:AH,A1868)&lt;&gt;0,IF(COUNTIF(Invoices!AG:AH,A1868)&lt;&gt;0,SUMIF(Invoices!AG:AH,A1868,Invoices!AH:AH)/COUNTIF(Invoices!AG:AH,A1868),0),IF(COUNTIF(Invoices!AI:AJ,A1868)&lt;&gt;0,IF(COUNTIF(Invoices!AI:AJ,A1868)&lt;&gt;0,SUMIF(Invoices!AI:AJ,A1868,Invoices!AJ:AJ)/COUNTIF(Invoices!AI:AJ,A1868),0),IF(COUNTIF(Invoices!AK:AL,A1868)&lt;&gt;0,IF(COUNTIF(Invoices!AK:AL,A1868)&lt;&gt;0,SUMIF(Invoices!AK:AL,A1868,Invoices!AL:AL)/COUNTIF(Invoices!AK:AL,A1868),0),IF(COUNTIF(Invoices!AM:AN,A1868)&lt;&gt;0,IF(COUNTIF(Invoices!AM:AN,A1868)&lt;&gt;0,SUMIF(Invoices!AM:AN,A1868,Invoices!AN:AN)/COUNTIF(Invoices!AM:AN,A1868),0),"Not Available")))))))))))))))</f>
        <v>0.99</v>
      </c>
    </row>
    <row r="1869" spans="1:5" ht="13" x14ac:dyDescent="0.15">
      <c r="A1869" s="6" t="s">
        <v>3232</v>
      </c>
      <c r="B1869" s="6" t="s">
        <v>606</v>
      </c>
      <c r="C1869" s="6" t="s">
        <v>1118</v>
      </c>
      <c r="D1869" s="6" t="s">
        <v>608</v>
      </c>
      <c r="E1869">
        <f ca="1">IF(COUNTIF(Invoices!K:L,A1869)&lt;&gt;0,IF(COUNTIF(Invoices!K:L,A1869)&lt;&gt;0,SUMIF(Invoices!K:L,A1869,Invoices!L:L)/COUNTIF(Invoices!K:L,A1869),0),IF(COUNTIF(Invoices!M:N,A1869)&lt;&gt;0,IF(COUNTIF(Invoices!M:N,A1869)&lt;&gt;0,SUMIF(Invoices!M:N,A1869,Invoices!N:N)/COUNTIF(Invoices!M:N,A1869),0),IF(COUNTIF(Invoices!O:P,A1869)&lt;&gt;0,IF(COUNTIF(Invoices!O:P,A1869)&lt;&gt;0,SUMIF(Invoices!O:P,A1869,Invoices!P:P)/COUNTIF(Invoices!O:P,A1869),0),IF(COUNTIF(Invoices!Q:R,A1869)&lt;&gt;0,IF(COUNTIF(Invoices!Q:R,A1869)&lt;&gt;0,SUMIF(Invoices!Q:R,A1869,Invoices!R:R)/COUNTIF(Invoices!Q:R,A1869),0),IF(COUNTIF(Invoices!S:T,A1869)&lt;&gt;0,IF(COUNTIF(Invoices!S:T,A1869)&lt;&gt;0,SUMIF(Invoices!S:T,A1869,Invoices!T:T)/COUNTIF(Invoices!S:T,A1869),0),IF(COUNTIF(Invoices!U:V,A1869)&lt;&gt;0,IF(COUNTIF(Invoices!U:V,A1869)&lt;&gt;0,SUMIF(Invoices!U:V,A1869,Invoices!V:V)/COUNTIF(Invoices!U:V,A1869),0),IF(COUNTIF(Invoices!W:X,A1869)&lt;&gt;0,IF(COUNTIF(Invoices!W:X,A1869)&lt;&gt;0,SUMIF(Invoices!W:X,A1869,Invoices!X:X)/COUNTIF(Invoices!W:X,A1869),0),IF(COUNTIF(Invoices!Y:Z,A1869)&lt;&gt;0,IF(COUNTIF(Invoices!Y:Z,A1869)&lt;&gt;0,SUMIF(Invoices!Y:Z,A1869,Invoices!Z:Z)/COUNTIF(Invoices!Y:Z,A1869),0),IF(COUNTIF(Invoices!AA:AB,A1869)&lt;&gt;0,IF(COUNTIF(Invoices!AA:AB,A1869)&lt;&gt;0,SUMIF(Invoices!AA:AB,A1869,Invoices!AB:AB)/COUNTIF(Invoices!AA:AB,A1869),0),IF(COUNTIF(Invoices!AC:AD,A1869)&lt;&gt;0,IF(COUNTIF(Invoices!AC:AD,A1869)&lt;&gt;0,SUMIF(Invoices!AC:AD,A1869,Invoices!AD:AD)/COUNTIF(Invoices!AC:AD,A1869),0),IF(COUNTIF(Invoices!AE:AF,A1869)&lt;&gt;0,IF(COUNTIF(Invoices!AE:AF,A1869)&lt;&gt;0,SUMIF(Invoices!AE:AF,A1869,Invoices!AF:AF)/COUNTIF(Invoices!AE:AF,A1869),0),IF(COUNTIF(Invoices!AG:AH,A1869)&lt;&gt;0,IF(COUNTIF(Invoices!AG:AH,A1869)&lt;&gt;0,SUMIF(Invoices!AG:AH,A1869,Invoices!AH:AH)/COUNTIF(Invoices!AG:AH,A1869),0),IF(COUNTIF(Invoices!AI:AJ,A1869)&lt;&gt;0,IF(COUNTIF(Invoices!AI:AJ,A1869)&lt;&gt;0,SUMIF(Invoices!AI:AJ,A1869,Invoices!AJ:AJ)/COUNTIF(Invoices!AI:AJ,A1869),0),IF(COUNTIF(Invoices!AK:AL,A1869)&lt;&gt;0,IF(COUNTIF(Invoices!AK:AL,A1869)&lt;&gt;0,SUMIF(Invoices!AK:AL,A1869,Invoices!AL:AL)/COUNTIF(Invoices!AK:AL,A1869),0),IF(COUNTIF(Invoices!AM:AN,A1869)&lt;&gt;0,IF(COUNTIF(Invoices!AM:AN,A1869)&lt;&gt;0,SUMIF(Invoices!AM:AN,A1869,Invoices!AN:AN)/COUNTIF(Invoices!AM:AN,A1869),0),"Not Available")))))))))))))))</f>
        <v>0.99</v>
      </c>
    </row>
    <row r="1870" spans="1:5" ht="13" x14ac:dyDescent="0.15">
      <c r="A1870" s="6" t="s">
        <v>3233</v>
      </c>
      <c r="B1870" s="6" t="s">
        <v>3234</v>
      </c>
      <c r="C1870" s="6" t="s">
        <v>1150</v>
      </c>
      <c r="D1870" s="6" t="s">
        <v>1151</v>
      </c>
      <c r="E1870" t="str">
        <f>IF(COUNTIF(Invoices!K:L,A1870)&lt;&gt;0,IF(COUNTIF(Invoices!K:L,A1870)&lt;&gt;0,SUMIF(Invoices!K:L,A1870,Invoices!L:L)/COUNTIF(Invoices!K:L,A1870),0),IF(COUNTIF(Invoices!M:N,A1870)&lt;&gt;0,IF(COUNTIF(Invoices!M:N,A1870)&lt;&gt;0,SUMIF(Invoices!M:N,A1870,Invoices!N:N)/COUNTIF(Invoices!M:N,A1870),0),IF(COUNTIF(Invoices!O:P,A1870)&lt;&gt;0,IF(COUNTIF(Invoices!O:P,A1870)&lt;&gt;0,SUMIF(Invoices!O:P,A1870,Invoices!P:P)/COUNTIF(Invoices!O:P,A1870),0),IF(COUNTIF(Invoices!Q:R,A1870)&lt;&gt;0,IF(COUNTIF(Invoices!Q:R,A1870)&lt;&gt;0,SUMIF(Invoices!Q:R,A1870,Invoices!R:R)/COUNTIF(Invoices!Q:R,A1870),0),IF(COUNTIF(Invoices!S:T,A1870)&lt;&gt;0,IF(COUNTIF(Invoices!S:T,A1870)&lt;&gt;0,SUMIF(Invoices!S:T,A1870,Invoices!T:T)/COUNTIF(Invoices!S:T,A1870),0),IF(COUNTIF(Invoices!U:V,A1870)&lt;&gt;0,IF(COUNTIF(Invoices!U:V,A1870)&lt;&gt;0,SUMIF(Invoices!U:V,A1870,Invoices!V:V)/COUNTIF(Invoices!U:V,A1870),0),IF(COUNTIF(Invoices!W:X,A1870)&lt;&gt;0,IF(COUNTIF(Invoices!W:X,A1870)&lt;&gt;0,SUMIF(Invoices!W:X,A1870,Invoices!X:X)/COUNTIF(Invoices!W:X,A1870),0),IF(COUNTIF(Invoices!Y:Z,A1870)&lt;&gt;0,IF(COUNTIF(Invoices!Y:Z,A1870)&lt;&gt;0,SUMIF(Invoices!Y:Z,A1870,Invoices!Z:Z)/COUNTIF(Invoices!Y:Z,A1870),0),IF(COUNTIF(Invoices!AA:AB,A1870)&lt;&gt;0,IF(COUNTIF(Invoices!AA:AB,A1870)&lt;&gt;0,SUMIF(Invoices!AA:AB,A1870,Invoices!AB:AB)/COUNTIF(Invoices!AA:AB,A1870),0),IF(COUNTIF(Invoices!AC:AD,A1870)&lt;&gt;0,IF(COUNTIF(Invoices!AC:AD,A1870)&lt;&gt;0,SUMIF(Invoices!AC:AD,A1870,Invoices!AD:AD)/COUNTIF(Invoices!AC:AD,A1870),0),IF(COUNTIF(Invoices!AE:AF,A1870)&lt;&gt;0,IF(COUNTIF(Invoices!AE:AF,A1870)&lt;&gt;0,SUMIF(Invoices!AE:AF,A1870,Invoices!AF:AF)/COUNTIF(Invoices!AE:AF,A1870),0),IF(COUNTIF(Invoices!AG:AH,A1870)&lt;&gt;0,IF(COUNTIF(Invoices!AG:AH,A1870)&lt;&gt;0,SUMIF(Invoices!AG:AH,A1870,Invoices!AH:AH)/COUNTIF(Invoices!AG:AH,A1870),0),IF(COUNTIF(Invoices!AI:AJ,A1870)&lt;&gt;0,IF(COUNTIF(Invoices!AI:AJ,A1870)&lt;&gt;0,SUMIF(Invoices!AI:AJ,A1870,Invoices!AJ:AJ)/COUNTIF(Invoices!AI:AJ,A1870),0),IF(COUNTIF(Invoices!AK:AL,A1870)&lt;&gt;0,IF(COUNTIF(Invoices!AK:AL,A1870)&lt;&gt;0,SUMIF(Invoices!AK:AL,A1870,Invoices!AL:AL)/COUNTIF(Invoices!AK:AL,A1870),0),IF(COUNTIF(Invoices!AM:AN,A1870)&lt;&gt;0,IF(COUNTIF(Invoices!AM:AN,A1870)&lt;&gt;0,SUMIF(Invoices!AM:AN,A1870,Invoices!AN:AN)/COUNTIF(Invoices!AM:AN,A1870),0),"Not Available")))))))))))))))</f>
        <v>Not Available</v>
      </c>
    </row>
    <row r="1871" spans="1:5" ht="13" x14ac:dyDescent="0.15">
      <c r="A1871" s="6" t="s">
        <v>3235</v>
      </c>
      <c r="B1871" s="6" t="s">
        <v>3236</v>
      </c>
      <c r="C1871" s="6" t="s">
        <v>1503</v>
      </c>
      <c r="D1871" s="6" t="s">
        <v>574</v>
      </c>
      <c r="E1871">
        <f ca="1">IF(COUNTIF(Invoices!K:L,A1871)&lt;&gt;0,IF(COUNTIF(Invoices!K:L,A1871)&lt;&gt;0,SUMIF(Invoices!K:L,A1871,Invoices!L:L)/COUNTIF(Invoices!K:L,A1871),0),IF(COUNTIF(Invoices!M:N,A1871)&lt;&gt;0,IF(COUNTIF(Invoices!M:N,A1871)&lt;&gt;0,SUMIF(Invoices!M:N,A1871,Invoices!N:N)/COUNTIF(Invoices!M:N,A1871),0),IF(COUNTIF(Invoices!O:P,A1871)&lt;&gt;0,IF(COUNTIF(Invoices!O:P,A1871)&lt;&gt;0,SUMIF(Invoices!O:P,A1871,Invoices!P:P)/COUNTIF(Invoices!O:P,A1871),0),IF(COUNTIF(Invoices!Q:R,A1871)&lt;&gt;0,IF(COUNTIF(Invoices!Q:R,A1871)&lt;&gt;0,SUMIF(Invoices!Q:R,A1871,Invoices!R:R)/COUNTIF(Invoices!Q:R,A1871),0),IF(COUNTIF(Invoices!S:T,A1871)&lt;&gt;0,IF(COUNTIF(Invoices!S:T,A1871)&lt;&gt;0,SUMIF(Invoices!S:T,A1871,Invoices!T:T)/COUNTIF(Invoices!S:T,A1871),0),IF(COUNTIF(Invoices!U:V,A1871)&lt;&gt;0,IF(COUNTIF(Invoices!U:V,A1871)&lt;&gt;0,SUMIF(Invoices!U:V,A1871,Invoices!V:V)/COUNTIF(Invoices!U:V,A1871),0),IF(COUNTIF(Invoices!W:X,A1871)&lt;&gt;0,IF(COUNTIF(Invoices!W:X,A1871)&lt;&gt;0,SUMIF(Invoices!W:X,A1871,Invoices!X:X)/COUNTIF(Invoices!W:X,A1871),0),IF(COUNTIF(Invoices!Y:Z,A1871)&lt;&gt;0,IF(COUNTIF(Invoices!Y:Z,A1871)&lt;&gt;0,SUMIF(Invoices!Y:Z,A1871,Invoices!Z:Z)/COUNTIF(Invoices!Y:Z,A1871),0),IF(COUNTIF(Invoices!AA:AB,A1871)&lt;&gt;0,IF(COUNTIF(Invoices!AA:AB,A1871)&lt;&gt;0,SUMIF(Invoices!AA:AB,A1871,Invoices!AB:AB)/COUNTIF(Invoices!AA:AB,A1871),0),IF(COUNTIF(Invoices!AC:AD,A1871)&lt;&gt;0,IF(COUNTIF(Invoices!AC:AD,A1871)&lt;&gt;0,SUMIF(Invoices!AC:AD,A1871,Invoices!AD:AD)/COUNTIF(Invoices!AC:AD,A1871),0),IF(COUNTIF(Invoices!AE:AF,A1871)&lt;&gt;0,IF(COUNTIF(Invoices!AE:AF,A1871)&lt;&gt;0,SUMIF(Invoices!AE:AF,A1871,Invoices!AF:AF)/COUNTIF(Invoices!AE:AF,A1871),0),IF(COUNTIF(Invoices!AG:AH,A1871)&lt;&gt;0,IF(COUNTIF(Invoices!AG:AH,A1871)&lt;&gt;0,SUMIF(Invoices!AG:AH,A1871,Invoices!AH:AH)/COUNTIF(Invoices!AG:AH,A1871),0),IF(COUNTIF(Invoices!AI:AJ,A1871)&lt;&gt;0,IF(COUNTIF(Invoices!AI:AJ,A1871)&lt;&gt;0,SUMIF(Invoices!AI:AJ,A1871,Invoices!AJ:AJ)/COUNTIF(Invoices!AI:AJ,A1871),0),IF(COUNTIF(Invoices!AK:AL,A1871)&lt;&gt;0,IF(COUNTIF(Invoices!AK:AL,A1871)&lt;&gt;0,SUMIF(Invoices!AK:AL,A1871,Invoices!AL:AL)/COUNTIF(Invoices!AK:AL,A1871),0),IF(COUNTIF(Invoices!AM:AN,A1871)&lt;&gt;0,IF(COUNTIF(Invoices!AM:AN,A1871)&lt;&gt;0,SUMIF(Invoices!AM:AN,A1871,Invoices!AN:AN)/COUNTIF(Invoices!AM:AN,A1871),0),"Not Available")))))))))))))))</f>
        <v>0.99</v>
      </c>
    </row>
    <row r="1872" spans="1:5" ht="13" x14ac:dyDescent="0.15">
      <c r="A1872" s="6" t="s">
        <v>3237</v>
      </c>
      <c r="C1872" s="6" t="s">
        <v>666</v>
      </c>
      <c r="D1872" s="6" t="s">
        <v>667</v>
      </c>
      <c r="E1872">
        <f ca="1">IF(COUNTIF(Invoices!K:L,A1872)&lt;&gt;0,IF(COUNTIF(Invoices!K:L,A1872)&lt;&gt;0,SUMIF(Invoices!K:L,A1872,Invoices!L:L)/COUNTIF(Invoices!K:L,A1872),0),IF(COUNTIF(Invoices!M:N,A1872)&lt;&gt;0,IF(COUNTIF(Invoices!M:N,A1872)&lt;&gt;0,SUMIF(Invoices!M:N,A1872,Invoices!N:N)/COUNTIF(Invoices!M:N,A1872),0),IF(COUNTIF(Invoices!O:P,A1872)&lt;&gt;0,IF(COUNTIF(Invoices!O:P,A1872)&lt;&gt;0,SUMIF(Invoices!O:P,A1872,Invoices!P:P)/COUNTIF(Invoices!O:P,A1872),0),IF(COUNTIF(Invoices!Q:R,A1872)&lt;&gt;0,IF(COUNTIF(Invoices!Q:R,A1872)&lt;&gt;0,SUMIF(Invoices!Q:R,A1872,Invoices!R:R)/COUNTIF(Invoices!Q:R,A1872),0),IF(COUNTIF(Invoices!S:T,A1872)&lt;&gt;0,IF(COUNTIF(Invoices!S:T,A1872)&lt;&gt;0,SUMIF(Invoices!S:T,A1872,Invoices!T:T)/COUNTIF(Invoices!S:T,A1872),0),IF(COUNTIF(Invoices!U:V,A1872)&lt;&gt;0,IF(COUNTIF(Invoices!U:V,A1872)&lt;&gt;0,SUMIF(Invoices!U:V,A1872,Invoices!V:V)/COUNTIF(Invoices!U:V,A1872),0),IF(COUNTIF(Invoices!W:X,A1872)&lt;&gt;0,IF(COUNTIF(Invoices!W:X,A1872)&lt;&gt;0,SUMIF(Invoices!W:X,A1872,Invoices!X:X)/COUNTIF(Invoices!W:X,A1872),0),IF(COUNTIF(Invoices!Y:Z,A1872)&lt;&gt;0,IF(COUNTIF(Invoices!Y:Z,A1872)&lt;&gt;0,SUMIF(Invoices!Y:Z,A1872,Invoices!Z:Z)/COUNTIF(Invoices!Y:Z,A1872),0),IF(COUNTIF(Invoices!AA:AB,A1872)&lt;&gt;0,IF(COUNTIF(Invoices!AA:AB,A1872)&lt;&gt;0,SUMIF(Invoices!AA:AB,A1872,Invoices!AB:AB)/COUNTIF(Invoices!AA:AB,A1872),0),IF(COUNTIF(Invoices!AC:AD,A1872)&lt;&gt;0,IF(COUNTIF(Invoices!AC:AD,A1872)&lt;&gt;0,SUMIF(Invoices!AC:AD,A1872,Invoices!AD:AD)/COUNTIF(Invoices!AC:AD,A1872),0),IF(COUNTIF(Invoices!AE:AF,A1872)&lt;&gt;0,IF(COUNTIF(Invoices!AE:AF,A1872)&lt;&gt;0,SUMIF(Invoices!AE:AF,A1872,Invoices!AF:AF)/COUNTIF(Invoices!AE:AF,A1872),0),IF(COUNTIF(Invoices!AG:AH,A1872)&lt;&gt;0,IF(COUNTIF(Invoices!AG:AH,A1872)&lt;&gt;0,SUMIF(Invoices!AG:AH,A1872,Invoices!AH:AH)/COUNTIF(Invoices!AG:AH,A1872),0),IF(COUNTIF(Invoices!AI:AJ,A1872)&lt;&gt;0,IF(COUNTIF(Invoices!AI:AJ,A1872)&lt;&gt;0,SUMIF(Invoices!AI:AJ,A1872,Invoices!AJ:AJ)/COUNTIF(Invoices!AI:AJ,A1872),0),IF(COUNTIF(Invoices!AK:AL,A1872)&lt;&gt;0,IF(COUNTIF(Invoices!AK:AL,A1872)&lt;&gt;0,SUMIF(Invoices!AK:AL,A1872,Invoices!AL:AL)/COUNTIF(Invoices!AK:AL,A1872),0),IF(COUNTIF(Invoices!AM:AN,A1872)&lt;&gt;0,IF(COUNTIF(Invoices!AM:AN,A1872)&lt;&gt;0,SUMIF(Invoices!AM:AN,A1872,Invoices!AN:AN)/COUNTIF(Invoices!AM:AN,A1872),0),"Not Available")))))))))))))))</f>
        <v>0.99</v>
      </c>
    </row>
    <row r="1873" spans="1:5" ht="13" x14ac:dyDescent="0.15">
      <c r="A1873" s="6" t="s">
        <v>2071</v>
      </c>
      <c r="B1873" s="6" t="s">
        <v>2492</v>
      </c>
      <c r="C1873" s="6" t="s">
        <v>2071</v>
      </c>
      <c r="D1873" s="6" t="s">
        <v>1071</v>
      </c>
      <c r="E1873" t="str">
        <f>IF(COUNTIF(Invoices!K:L,A1873)&lt;&gt;0,IF(COUNTIF(Invoices!K:L,A1873)&lt;&gt;0,SUMIF(Invoices!K:L,A1873,Invoices!L:L)/COUNTIF(Invoices!K:L,A1873),0),IF(COUNTIF(Invoices!M:N,A1873)&lt;&gt;0,IF(COUNTIF(Invoices!M:N,A1873)&lt;&gt;0,SUMIF(Invoices!M:N,A1873,Invoices!N:N)/COUNTIF(Invoices!M:N,A1873),0),IF(COUNTIF(Invoices!O:P,A1873)&lt;&gt;0,IF(COUNTIF(Invoices!O:P,A1873)&lt;&gt;0,SUMIF(Invoices!O:P,A1873,Invoices!P:P)/COUNTIF(Invoices!O:P,A1873),0),IF(COUNTIF(Invoices!Q:R,A1873)&lt;&gt;0,IF(COUNTIF(Invoices!Q:R,A1873)&lt;&gt;0,SUMIF(Invoices!Q:R,A1873,Invoices!R:R)/COUNTIF(Invoices!Q:R,A1873),0),IF(COUNTIF(Invoices!S:T,A1873)&lt;&gt;0,IF(COUNTIF(Invoices!S:T,A1873)&lt;&gt;0,SUMIF(Invoices!S:T,A1873,Invoices!T:T)/COUNTIF(Invoices!S:T,A1873),0),IF(COUNTIF(Invoices!U:V,A1873)&lt;&gt;0,IF(COUNTIF(Invoices!U:V,A1873)&lt;&gt;0,SUMIF(Invoices!U:V,A1873,Invoices!V:V)/COUNTIF(Invoices!U:V,A1873),0),IF(COUNTIF(Invoices!W:X,A1873)&lt;&gt;0,IF(COUNTIF(Invoices!W:X,A1873)&lt;&gt;0,SUMIF(Invoices!W:X,A1873,Invoices!X:X)/COUNTIF(Invoices!W:X,A1873),0),IF(COUNTIF(Invoices!Y:Z,A1873)&lt;&gt;0,IF(COUNTIF(Invoices!Y:Z,A1873)&lt;&gt;0,SUMIF(Invoices!Y:Z,A1873,Invoices!Z:Z)/COUNTIF(Invoices!Y:Z,A1873),0),IF(COUNTIF(Invoices!AA:AB,A1873)&lt;&gt;0,IF(COUNTIF(Invoices!AA:AB,A1873)&lt;&gt;0,SUMIF(Invoices!AA:AB,A1873,Invoices!AB:AB)/COUNTIF(Invoices!AA:AB,A1873),0),IF(COUNTIF(Invoices!AC:AD,A1873)&lt;&gt;0,IF(COUNTIF(Invoices!AC:AD,A1873)&lt;&gt;0,SUMIF(Invoices!AC:AD,A1873,Invoices!AD:AD)/COUNTIF(Invoices!AC:AD,A1873),0),IF(COUNTIF(Invoices!AE:AF,A1873)&lt;&gt;0,IF(COUNTIF(Invoices!AE:AF,A1873)&lt;&gt;0,SUMIF(Invoices!AE:AF,A1873,Invoices!AF:AF)/COUNTIF(Invoices!AE:AF,A1873),0),IF(COUNTIF(Invoices!AG:AH,A1873)&lt;&gt;0,IF(COUNTIF(Invoices!AG:AH,A1873)&lt;&gt;0,SUMIF(Invoices!AG:AH,A1873,Invoices!AH:AH)/COUNTIF(Invoices!AG:AH,A1873),0),IF(COUNTIF(Invoices!AI:AJ,A1873)&lt;&gt;0,IF(COUNTIF(Invoices!AI:AJ,A1873)&lt;&gt;0,SUMIF(Invoices!AI:AJ,A1873,Invoices!AJ:AJ)/COUNTIF(Invoices!AI:AJ,A1873),0),IF(COUNTIF(Invoices!AK:AL,A1873)&lt;&gt;0,IF(COUNTIF(Invoices!AK:AL,A1873)&lt;&gt;0,SUMIF(Invoices!AK:AL,A1873,Invoices!AL:AL)/COUNTIF(Invoices!AK:AL,A1873),0),IF(COUNTIF(Invoices!AM:AN,A1873)&lt;&gt;0,IF(COUNTIF(Invoices!AM:AN,A1873)&lt;&gt;0,SUMIF(Invoices!AM:AN,A1873,Invoices!AN:AN)/COUNTIF(Invoices!AM:AN,A1873),0),"Not Available")))))))))))))))</f>
        <v>Not Available</v>
      </c>
    </row>
    <row r="1874" spans="1:5" ht="13" x14ac:dyDescent="0.15">
      <c r="A1874" s="6" t="s">
        <v>3238</v>
      </c>
      <c r="B1874" s="6" t="s">
        <v>3239</v>
      </c>
      <c r="C1874" s="6" t="s">
        <v>2441</v>
      </c>
      <c r="D1874" s="6" t="s">
        <v>1301</v>
      </c>
      <c r="E1874">
        <f ca="1">IF(COUNTIF(Invoices!K:L,A1874)&lt;&gt;0,IF(COUNTIF(Invoices!K:L,A1874)&lt;&gt;0,SUMIF(Invoices!K:L,A1874,Invoices!L:L)/COUNTIF(Invoices!K:L,A1874),0),IF(COUNTIF(Invoices!M:N,A1874)&lt;&gt;0,IF(COUNTIF(Invoices!M:N,A1874)&lt;&gt;0,SUMIF(Invoices!M:N,A1874,Invoices!N:N)/COUNTIF(Invoices!M:N,A1874),0),IF(COUNTIF(Invoices!O:P,A1874)&lt;&gt;0,IF(COUNTIF(Invoices!O:P,A1874)&lt;&gt;0,SUMIF(Invoices!O:P,A1874,Invoices!P:P)/COUNTIF(Invoices!O:P,A1874),0),IF(COUNTIF(Invoices!Q:R,A1874)&lt;&gt;0,IF(COUNTIF(Invoices!Q:R,A1874)&lt;&gt;0,SUMIF(Invoices!Q:R,A1874,Invoices!R:R)/COUNTIF(Invoices!Q:R,A1874),0),IF(COUNTIF(Invoices!S:T,A1874)&lt;&gt;0,IF(COUNTIF(Invoices!S:T,A1874)&lt;&gt;0,SUMIF(Invoices!S:T,A1874,Invoices!T:T)/COUNTIF(Invoices!S:T,A1874),0),IF(COUNTIF(Invoices!U:V,A1874)&lt;&gt;0,IF(COUNTIF(Invoices!U:V,A1874)&lt;&gt;0,SUMIF(Invoices!U:V,A1874,Invoices!V:V)/COUNTIF(Invoices!U:V,A1874),0),IF(COUNTIF(Invoices!W:X,A1874)&lt;&gt;0,IF(COUNTIF(Invoices!W:X,A1874)&lt;&gt;0,SUMIF(Invoices!W:X,A1874,Invoices!X:X)/COUNTIF(Invoices!W:X,A1874),0),IF(COUNTIF(Invoices!Y:Z,A1874)&lt;&gt;0,IF(COUNTIF(Invoices!Y:Z,A1874)&lt;&gt;0,SUMIF(Invoices!Y:Z,A1874,Invoices!Z:Z)/COUNTIF(Invoices!Y:Z,A1874),0),IF(COUNTIF(Invoices!AA:AB,A1874)&lt;&gt;0,IF(COUNTIF(Invoices!AA:AB,A1874)&lt;&gt;0,SUMIF(Invoices!AA:AB,A1874,Invoices!AB:AB)/COUNTIF(Invoices!AA:AB,A1874),0),IF(COUNTIF(Invoices!AC:AD,A1874)&lt;&gt;0,IF(COUNTIF(Invoices!AC:AD,A1874)&lt;&gt;0,SUMIF(Invoices!AC:AD,A1874,Invoices!AD:AD)/COUNTIF(Invoices!AC:AD,A1874),0),IF(COUNTIF(Invoices!AE:AF,A1874)&lt;&gt;0,IF(COUNTIF(Invoices!AE:AF,A1874)&lt;&gt;0,SUMIF(Invoices!AE:AF,A1874,Invoices!AF:AF)/COUNTIF(Invoices!AE:AF,A1874),0),IF(COUNTIF(Invoices!AG:AH,A1874)&lt;&gt;0,IF(COUNTIF(Invoices!AG:AH,A1874)&lt;&gt;0,SUMIF(Invoices!AG:AH,A1874,Invoices!AH:AH)/COUNTIF(Invoices!AG:AH,A1874),0),IF(COUNTIF(Invoices!AI:AJ,A1874)&lt;&gt;0,IF(COUNTIF(Invoices!AI:AJ,A1874)&lt;&gt;0,SUMIF(Invoices!AI:AJ,A1874,Invoices!AJ:AJ)/COUNTIF(Invoices!AI:AJ,A1874),0),IF(COUNTIF(Invoices!AK:AL,A1874)&lt;&gt;0,IF(COUNTIF(Invoices!AK:AL,A1874)&lt;&gt;0,SUMIF(Invoices!AK:AL,A1874,Invoices!AL:AL)/COUNTIF(Invoices!AK:AL,A1874),0),IF(COUNTIF(Invoices!AM:AN,A1874)&lt;&gt;0,IF(COUNTIF(Invoices!AM:AN,A1874)&lt;&gt;0,SUMIF(Invoices!AM:AN,A1874,Invoices!AN:AN)/COUNTIF(Invoices!AM:AN,A1874),0),"Not Available")))))))))))))))</f>
        <v>0.99</v>
      </c>
    </row>
    <row r="1875" spans="1:5" ht="13" x14ac:dyDescent="0.15">
      <c r="A1875" s="6" t="s">
        <v>3240</v>
      </c>
      <c r="C1875" s="6" t="s">
        <v>862</v>
      </c>
      <c r="D1875" s="6" t="s">
        <v>863</v>
      </c>
      <c r="E1875">
        <f ca="1">IF(COUNTIF(Invoices!K:L,A1875)&lt;&gt;0,IF(COUNTIF(Invoices!K:L,A1875)&lt;&gt;0,SUMIF(Invoices!K:L,A1875,Invoices!L:L)/COUNTIF(Invoices!K:L,A1875),0),IF(COUNTIF(Invoices!M:N,A1875)&lt;&gt;0,IF(COUNTIF(Invoices!M:N,A1875)&lt;&gt;0,SUMIF(Invoices!M:N,A1875,Invoices!N:N)/COUNTIF(Invoices!M:N,A1875),0),IF(COUNTIF(Invoices!O:P,A1875)&lt;&gt;0,IF(COUNTIF(Invoices!O:P,A1875)&lt;&gt;0,SUMIF(Invoices!O:P,A1875,Invoices!P:P)/COUNTIF(Invoices!O:P,A1875),0),IF(COUNTIF(Invoices!Q:R,A1875)&lt;&gt;0,IF(COUNTIF(Invoices!Q:R,A1875)&lt;&gt;0,SUMIF(Invoices!Q:R,A1875,Invoices!R:R)/COUNTIF(Invoices!Q:R,A1875),0),IF(COUNTIF(Invoices!S:T,A1875)&lt;&gt;0,IF(COUNTIF(Invoices!S:T,A1875)&lt;&gt;0,SUMIF(Invoices!S:T,A1875,Invoices!T:T)/COUNTIF(Invoices!S:T,A1875),0),IF(COUNTIF(Invoices!U:V,A1875)&lt;&gt;0,IF(COUNTIF(Invoices!U:V,A1875)&lt;&gt;0,SUMIF(Invoices!U:V,A1875,Invoices!V:V)/COUNTIF(Invoices!U:V,A1875),0),IF(COUNTIF(Invoices!W:X,A1875)&lt;&gt;0,IF(COUNTIF(Invoices!W:X,A1875)&lt;&gt;0,SUMIF(Invoices!W:X,A1875,Invoices!X:X)/COUNTIF(Invoices!W:X,A1875),0),IF(COUNTIF(Invoices!Y:Z,A1875)&lt;&gt;0,IF(COUNTIF(Invoices!Y:Z,A1875)&lt;&gt;0,SUMIF(Invoices!Y:Z,A1875,Invoices!Z:Z)/COUNTIF(Invoices!Y:Z,A1875),0),IF(COUNTIF(Invoices!AA:AB,A1875)&lt;&gt;0,IF(COUNTIF(Invoices!AA:AB,A1875)&lt;&gt;0,SUMIF(Invoices!AA:AB,A1875,Invoices!AB:AB)/COUNTIF(Invoices!AA:AB,A1875),0),IF(COUNTIF(Invoices!AC:AD,A1875)&lt;&gt;0,IF(COUNTIF(Invoices!AC:AD,A1875)&lt;&gt;0,SUMIF(Invoices!AC:AD,A1875,Invoices!AD:AD)/COUNTIF(Invoices!AC:AD,A1875),0),IF(COUNTIF(Invoices!AE:AF,A1875)&lt;&gt;0,IF(COUNTIF(Invoices!AE:AF,A1875)&lt;&gt;0,SUMIF(Invoices!AE:AF,A1875,Invoices!AF:AF)/COUNTIF(Invoices!AE:AF,A1875),0),IF(COUNTIF(Invoices!AG:AH,A1875)&lt;&gt;0,IF(COUNTIF(Invoices!AG:AH,A1875)&lt;&gt;0,SUMIF(Invoices!AG:AH,A1875,Invoices!AH:AH)/COUNTIF(Invoices!AG:AH,A1875),0),IF(COUNTIF(Invoices!AI:AJ,A1875)&lt;&gt;0,IF(COUNTIF(Invoices!AI:AJ,A1875)&lt;&gt;0,SUMIF(Invoices!AI:AJ,A1875,Invoices!AJ:AJ)/COUNTIF(Invoices!AI:AJ,A1875),0),IF(COUNTIF(Invoices!AK:AL,A1875)&lt;&gt;0,IF(COUNTIF(Invoices!AK:AL,A1875)&lt;&gt;0,SUMIF(Invoices!AK:AL,A1875,Invoices!AL:AL)/COUNTIF(Invoices!AK:AL,A1875),0),IF(COUNTIF(Invoices!AM:AN,A1875)&lt;&gt;0,IF(COUNTIF(Invoices!AM:AN,A1875)&lt;&gt;0,SUMIF(Invoices!AM:AN,A1875,Invoices!AN:AN)/COUNTIF(Invoices!AM:AN,A1875),0),"Not Available")))))))))))))))</f>
        <v>0.99</v>
      </c>
    </row>
    <row r="1876" spans="1:5" ht="13" x14ac:dyDescent="0.15">
      <c r="A1876" s="6" t="s">
        <v>3241</v>
      </c>
      <c r="B1876" s="6" t="s">
        <v>1366</v>
      </c>
      <c r="C1876" s="6" t="s">
        <v>1367</v>
      </c>
      <c r="D1876" s="6" t="s">
        <v>1368</v>
      </c>
      <c r="E1876">
        <f ca="1">IF(COUNTIF(Invoices!K:L,A1876)&lt;&gt;0,IF(COUNTIF(Invoices!K:L,A1876)&lt;&gt;0,SUMIF(Invoices!K:L,A1876,Invoices!L:L)/COUNTIF(Invoices!K:L,A1876),0),IF(COUNTIF(Invoices!M:N,A1876)&lt;&gt;0,IF(COUNTIF(Invoices!M:N,A1876)&lt;&gt;0,SUMIF(Invoices!M:N,A1876,Invoices!N:N)/COUNTIF(Invoices!M:N,A1876),0),IF(COUNTIF(Invoices!O:P,A1876)&lt;&gt;0,IF(COUNTIF(Invoices!O:P,A1876)&lt;&gt;0,SUMIF(Invoices!O:P,A1876,Invoices!P:P)/COUNTIF(Invoices!O:P,A1876),0),IF(COUNTIF(Invoices!Q:R,A1876)&lt;&gt;0,IF(COUNTIF(Invoices!Q:R,A1876)&lt;&gt;0,SUMIF(Invoices!Q:R,A1876,Invoices!R:R)/COUNTIF(Invoices!Q:R,A1876),0),IF(COUNTIF(Invoices!S:T,A1876)&lt;&gt;0,IF(COUNTIF(Invoices!S:T,A1876)&lt;&gt;0,SUMIF(Invoices!S:T,A1876,Invoices!T:T)/COUNTIF(Invoices!S:T,A1876),0),IF(COUNTIF(Invoices!U:V,A1876)&lt;&gt;0,IF(COUNTIF(Invoices!U:V,A1876)&lt;&gt;0,SUMIF(Invoices!U:V,A1876,Invoices!V:V)/COUNTIF(Invoices!U:V,A1876),0),IF(COUNTIF(Invoices!W:X,A1876)&lt;&gt;0,IF(COUNTIF(Invoices!W:X,A1876)&lt;&gt;0,SUMIF(Invoices!W:X,A1876,Invoices!X:X)/COUNTIF(Invoices!W:X,A1876),0),IF(COUNTIF(Invoices!Y:Z,A1876)&lt;&gt;0,IF(COUNTIF(Invoices!Y:Z,A1876)&lt;&gt;0,SUMIF(Invoices!Y:Z,A1876,Invoices!Z:Z)/COUNTIF(Invoices!Y:Z,A1876),0),IF(COUNTIF(Invoices!AA:AB,A1876)&lt;&gt;0,IF(COUNTIF(Invoices!AA:AB,A1876)&lt;&gt;0,SUMIF(Invoices!AA:AB,A1876,Invoices!AB:AB)/COUNTIF(Invoices!AA:AB,A1876),0),IF(COUNTIF(Invoices!AC:AD,A1876)&lt;&gt;0,IF(COUNTIF(Invoices!AC:AD,A1876)&lt;&gt;0,SUMIF(Invoices!AC:AD,A1876,Invoices!AD:AD)/COUNTIF(Invoices!AC:AD,A1876),0),IF(COUNTIF(Invoices!AE:AF,A1876)&lt;&gt;0,IF(COUNTIF(Invoices!AE:AF,A1876)&lt;&gt;0,SUMIF(Invoices!AE:AF,A1876,Invoices!AF:AF)/COUNTIF(Invoices!AE:AF,A1876),0),IF(COUNTIF(Invoices!AG:AH,A1876)&lt;&gt;0,IF(COUNTIF(Invoices!AG:AH,A1876)&lt;&gt;0,SUMIF(Invoices!AG:AH,A1876,Invoices!AH:AH)/COUNTIF(Invoices!AG:AH,A1876),0),IF(COUNTIF(Invoices!AI:AJ,A1876)&lt;&gt;0,IF(COUNTIF(Invoices!AI:AJ,A1876)&lt;&gt;0,SUMIF(Invoices!AI:AJ,A1876,Invoices!AJ:AJ)/COUNTIF(Invoices!AI:AJ,A1876),0),IF(COUNTIF(Invoices!AK:AL,A1876)&lt;&gt;0,IF(COUNTIF(Invoices!AK:AL,A1876)&lt;&gt;0,SUMIF(Invoices!AK:AL,A1876,Invoices!AL:AL)/COUNTIF(Invoices!AK:AL,A1876),0),IF(COUNTIF(Invoices!AM:AN,A1876)&lt;&gt;0,IF(COUNTIF(Invoices!AM:AN,A1876)&lt;&gt;0,SUMIF(Invoices!AM:AN,A1876,Invoices!AN:AN)/COUNTIF(Invoices!AM:AN,A1876),0),"Not Available")))))))))))))))</f>
        <v>0.99</v>
      </c>
    </row>
    <row r="1877" spans="1:5" ht="13" x14ac:dyDescent="0.15">
      <c r="A1877" s="6" t="s">
        <v>3242</v>
      </c>
      <c r="C1877" s="6" t="s">
        <v>602</v>
      </c>
      <c r="D1877" s="6" t="s">
        <v>603</v>
      </c>
      <c r="E1877" t="str">
        <f>IF(COUNTIF(Invoices!K:L,A1877)&lt;&gt;0,IF(COUNTIF(Invoices!K:L,A1877)&lt;&gt;0,SUMIF(Invoices!K:L,A1877,Invoices!L:L)/COUNTIF(Invoices!K:L,A1877),0),IF(COUNTIF(Invoices!M:N,A1877)&lt;&gt;0,IF(COUNTIF(Invoices!M:N,A1877)&lt;&gt;0,SUMIF(Invoices!M:N,A1877,Invoices!N:N)/COUNTIF(Invoices!M:N,A1877),0),IF(COUNTIF(Invoices!O:P,A1877)&lt;&gt;0,IF(COUNTIF(Invoices!O:P,A1877)&lt;&gt;0,SUMIF(Invoices!O:P,A1877,Invoices!P:P)/COUNTIF(Invoices!O:P,A1877),0),IF(COUNTIF(Invoices!Q:R,A1877)&lt;&gt;0,IF(COUNTIF(Invoices!Q:R,A1877)&lt;&gt;0,SUMIF(Invoices!Q:R,A1877,Invoices!R:R)/COUNTIF(Invoices!Q:R,A1877),0),IF(COUNTIF(Invoices!S:T,A1877)&lt;&gt;0,IF(COUNTIF(Invoices!S:T,A1877)&lt;&gt;0,SUMIF(Invoices!S:T,A1877,Invoices!T:T)/COUNTIF(Invoices!S:T,A1877),0),IF(COUNTIF(Invoices!U:V,A1877)&lt;&gt;0,IF(COUNTIF(Invoices!U:V,A1877)&lt;&gt;0,SUMIF(Invoices!U:V,A1877,Invoices!V:V)/COUNTIF(Invoices!U:V,A1877),0),IF(COUNTIF(Invoices!W:X,A1877)&lt;&gt;0,IF(COUNTIF(Invoices!W:X,A1877)&lt;&gt;0,SUMIF(Invoices!W:X,A1877,Invoices!X:X)/COUNTIF(Invoices!W:X,A1877),0),IF(COUNTIF(Invoices!Y:Z,A1877)&lt;&gt;0,IF(COUNTIF(Invoices!Y:Z,A1877)&lt;&gt;0,SUMIF(Invoices!Y:Z,A1877,Invoices!Z:Z)/COUNTIF(Invoices!Y:Z,A1877),0),IF(COUNTIF(Invoices!AA:AB,A1877)&lt;&gt;0,IF(COUNTIF(Invoices!AA:AB,A1877)&lt;&gt;0,SUMIF(Invoices!AA:AB,A1877,Invoices!AB:AB)/COUNTIF(Invoices!AA:AB,A1877),0),IF(COUNTIF(Invoices!AC:AD,A1877)&lt;&gt;0,IF(COUNTIF(Invoices!AC:AD,A1877)&lt;&gt;0,SUMIF(Invoices!AC:AD,A1877,Invoices!AD:AD)/COUNTIF(Invoices!AC:AD,A1877),0),IF(COUNTIF(Invoices!AE:AF,A1877)&lt;&gt;0,IF(COUNTIF(Invoices!AE:AF,A1877)&lt;&gt;0,SUMIF(Invoices!AE:AF,A1877,Invoices!AF:AF)/COUNTIF(Invoices!AE:AF,A1877),0),IF(COUNTIF(Invoices!AG:AH,A1877)&lt;&gt;0,IF(COUNTIF(Invoices!AG:AH,A1877)&lt;&gt;0,SUMIF(Invoices!AG:AH,A1877,Invoices!AH:AH)/COUNTIF(Invoices!AG:AH,A1877),0),IF(COUNTIF(Invoices!AI:AJ,A1877)&lt;&gt;0,IF(COUNTIF(Invoices!AI:AJ,A1877)&lt;&gt;0,SUMIF(Invoices!AI:AJ,A1877,Invoices!AJ:AJ)/COUNTIF(Invoices!AI:AJ,A1877),0),IF(COUNTIF(Invoices!AK:AL,A1877)&lt;&gt;0,IF(COUNTIF(Invoices!AK:AL,A1877)&lt;&gt;0,SUMIF(Invoices!AK:AL,A1877,Invoices!AL:AL)/COUNTIF(Invoices!AK:AL,A1877),0),IF(COUNTIF(Invoices!AM:AN,A1877)&lt;&gt;0,IF(COUNTIF(Invoices!AM:AN,A1877)&lt;&gt;0,SUMIF(Invoices!AM:AN,A1877,Invoices!AN:AN)/COUNTIF(Invoices!AM:AN,A1877),0),"Not Available")))))))))))))))</f>
        <v>Not Available</v>
      </c>
    </row>
    <row r="1878" spans="1:5" ht="13" x14ac:dyDescent="0.15">
      <c r="A1878" s="6" t="s">
        <v>3243</v>
      </c>
      <c r="C1878" s="6" t="s">
        <v>1174</v>
      </c>
      <c r="D1878" s="6" t="s">
        <v>570</v>
      </c>
      <c r="E1878">
        <f ca="1">IF(COUNTIF(Invoices!K:L,A1878)&lt;&gt;0,IF(COUNTIF(Invoices!K:L,A1878)&lt;&gt;0,SUMIF(Invoices!K:L,A1878,Invoices!L:L)/COUNTIF(Invoices!K:L,A1878),0),IF(COUNTIF(Invoices!M:N,A1878)&lt;&gt;0,IF(COUNTIF(Invoices!M:N,A1878)&lt;&gt;0,SUMIF(Invoices!M:N,A1878,Invoices!N:N)/COUNTIF(Invoices!M:N,A1878),0),IF(COUNTIF(Invoices!O:P,A1878)&lt;&gt;0,IF(COUNTIF(Invoices!O:P,A1878)&lt;&gt;0,SUMIF(Invoices!O:P,A1878,Invoices!P:P)/COUNTIF(Invoices!O:P,A1878),0),IF(COUNTIF(Invoices!Q:R,A1878)&lt;&gt;0,IF(COUNTIF(Invoices!Q:R,A1878)&lt;&gt;0,SUMIF(Invoices!Q:R,A1878,Invoices!R:R)/COUNTIF(Invoices!Q:R,A1878),0),IF(COUNTIF(Invoices!S:T,A1878)&lt;&gt;0,IF(COUNTIF(Invoices!S:T,A1878)&lt;&gt;0,SUMIF(Invoices!S:T,A1878,Invoices!T:T)/COUNTIF(Invoices!S:T,A1878),0),IF(COUNTIF(Invoices!U:V,A1878)&lt;&gt;0,IF(COUNTIF(Invoices!U:V,A1878)&lt;&gt;0,SUMIF(Invoices!U:V,A1878,Invoices!V:V)/COUNTIF(Invoices!U:V,A1878),0),IF(COUNTIF(Invoices!W:X,A1878)&lt;&gt;0,IF(COUNTIF(Invoices!W:X,A1878)&lt;&gt;0,SUMIF(Invoices!W:X,A1878,Invoices!X:X)/COUNTIF(Invoices!W:X,A1878),0),IF(COUNTIF(Invoices!Y:Z,A1878)&lt;&gt;0,IF(COUNTIF(Invoices!Y:Z,A1878)&lt;&gt;0,SUMIF(Invoices!Y:Z,A1878,Invoices!Z:Z)/COUNTIF(Invoices!Y:Z,A1878),0),IF(COUNTIF(Invoices!AA:AB,A1878)&lt;&gt;0,IF(COUNTIF(Invoices!AA:AB,A1878)&lt;&gt;0,SUMIF(Invoices!AA:AB,A1878,Invoices!AB:AB)/COUNTIF(Invoices!AA:AB,A1878),0),IF(COUNTIF(Invoices!AC:AD,A1878)&lt;&gt;0,IF(COUNTIF(Invoices!AC:AD,A1878)&lt;&gt;0,SUMIF(Invoices!AC:AD,A1878,Invoices!AD:AD)/COUNTIF(Invoices!AC:AD,A1878),0),IF(COUNTIF(Invoices!AE:AF,A1878)&lt;&gt;0,IF(COUNTIF(Invoices!AE:AF,A1878)&lt;&gt;0,SUMIF(Invoices!AE:AF,A1878,Invoices!AF:AF)/COUNTIF(Invoices!AE:AF,A1878),0),IF(COUNTIF(Invoices!AG:AH,A1878)&lt;&gt;0,IF(COUNTIF(Invoices!AG:AH,A1878)&lt;&gt;0,SUMIF(Invoices!AG:AH,A1878,Invoices!AH:AH)/COUNTIF(Invoices!AG:AH,A1878),0),IF(COUNTIF(Invoices!AI:AJ,A1878)&lt;&gt;0,IF(COUNTIF(Invoices!AI:AJ,A1878)&lt;&gt;0,SUMIF(Invoices!AI:AJ,A1878,Invoices!AJ:AJ)/COUNTIF(Invoices!AI:AJ,A1878),0),IF(COUNTIF(Invoices!AK:AL,A1878)&lt;&gt;0,IF(COUNTIF(Invoices!AK:AL,A1878)&lt;&gt;0,SUMIF(Invoices!AK:AL,A1878,Invoices!AL:AL)/COUNTIF(Invoices!AK:AL,A1878),0),IF(COUNTIF(Invoices!AM:AN,A1878)&lt;&gt;0,IF(COUNTIF(Invoices!AM:AN,A1878)&lt;&gt;0,SUMIF(Invoices!AM:AN,A1878,Invoices!AN:AN)/COUNTIF(Invoices!AM:AN,A1878),0),"Not Available")))))))))))))))</f>
        <v>0.99</v>
      </c>
    </row>
    <row r="1879" spans="1:5" ht="13" x14ac:dyDescent="0.15">
      <c r="A1879" s="6" t="s">
        <v>3244</v>
      </c>
      <c r="C1879" s="6" t="s">
        <v>561</v>
      </c>
      <c r="D1879" s="6" t="s">
        <v>562</v>
      </c>
      <c r="E1879" t="str">
        <f>IF(COUNTIF(Invoices!K:L,A1879)&lt;&gt;0,IF(COUNTIF(Invoices!K:L,A1879)&lt;&gt;0,SUMIF(Invoices!K:L,A1879,Invoices!L:L)/COUNTIF(Invoices!K:L,A1879),0),IF(COUNTIF(Invoices!M:N,A1879)&lt;&gt;0,IF(COUNTIF(Invoices!M:N,A1879)&lt;&gt;0,SUMIF(Invoices!M:N,A1879,Invoices!N:N)/COUNTIF(Invoices!M:N,A1879),0),IF(COUNTIF(Invoices!O:P,A1879)&lt;&gt;0,IF(COUNTIF(Invoices!O:P,A1879)&lt;&gt;0,SUMIF(Invoices!O:P,A1879,Invoices!P:P)/COUNTIF(Invoices!O:P,A1879),0),IF(COUNTIF(Invoices!Q:R,A1879)&lt;&gt;0,IF(COUNTIF(Invoices!Q:R,A1879)&lt;&gt;0,SUMIF(Invoices!Q:R,A1879,Invoices!R:R)/COUNTIF(Invoices!Q:R,A1879),0),IF(COUNTIF(Invoices!S:T,A1879)&lt;&gt;0,IF(COUNTIF(Invoices!S:T,A1879)&lt;&gt;0,SUMIF(Invoices!S:T,A1879,Invoices!T:T)/COUNTIF(Invoices!S:T,A1879),0),IF(COUNTIF(Invoices!U:V,A1879)&lt;&gt;0,IF(COUNTIF(Invoices!U:V,A1879)&lt;&gt;0,SUMIF(Invoices!U:V,A1879,Invoices!V:V)/COUNTIF(Invoices!U:V,A1879),0),IF(COUNTIF(Invoices!W:X,A1879)&lt;&gt;0,IF(COUNTIF(Invoices!W:X,A1879)&lt;&gt;0,SUMIF(Invoices!W:X,A1879,Invoices!X:X)/COUNTIF(Invoices!W:X,A1879),0),IF(COUNTIF(Invoices!Y:Z,A1879)&lt;&gt;0,IF(COUNTIF(Invoices!Y:Z,A1879)&lt;&gt;0,SUMIF(Invoices!Y:Z,A1879,Invoices!Z:Z)/COUNTIF(Invoices!Y:Z,A1879),0),IF(COUNTIF(Invoices!AA:AB,A1879)&lt;&gt;0,IF(COUNTIF(Invoices!AA:AB,A1879)&lt;&gt;0,SUMIF(Invoices!AA:AB,A1879,Invoices!AB:AB)/COUNTIF(Invoices!AA:AB,A1879),0),IF(COUNTIF(Invoices!AC:AD,A1879)&lt;&gt;0,IF(COUNTIF(Invoices!AC:AD,A1879)&lt;&gt;0,SUMIF(Invoices!AC:AD,A1879,Invoices!AD:AD)/COUNTIF(Invoices!AC:AD,A1879),0),IF(COUNTIF(Invoices!AE:AF,A1879)&lt;&gt;0,IF(COUNTIF(Invoices!AE:AF,A1879)&lt;&gt;0,SUMIF(Invoices!AE:AF,A1879,Invoices!AF:AF)/COUNTIF(Invoices!AE:AF,A1879),0),IF(COUNTIF(Invoices!AG:AH,A1879)&lt;&gt;0,IF(COUNTIF(Invoices!AG:AH,A1879)&lt;&gt;0,SUMIF(Invoices!AG:AH,A1879,Invoices!AH:AH)/COUNTIF(Invoices!AG:AH,A1879),0),IF(COUNTIF(Invoices!AI:AJ,A1879)&lt;&gt;0,IF(COUNTIF(Invoices!AI:AJ,A1879)&lt;&gt;0,SUMIF(Invoices!AI:AJ,A1879,Invoices!AJ:AJ)/COUNTIF(Invoices!AI:AJ,A1879),0),IF(COUNTIF(Invoices!AK:AL,A1879)&lt;&gt;0,IF(COUNTIF(Invoices!AK:AL,A1879)&lt;&gt;0,SUMIF(Invoices!AK:AL,A1879,Invoices!AL:AL)/COUNTIF(Invoices!AK:AL,A1879),0),IF(COUNTIF(Invoices!AM:AN,A1879)&lt;&gt;0,IF(COUNTIF(Invoices!AM:AN,A1879)&lt;&gt;0,SUMIF(Invoices!AM:AN,A1879,Invoices!AN:AN)/COUNTIF(Invoices!AM:AN,A1879),0),"Not Available")))))))))))))))</f>
        <v>Not Available</v>
      </c>
    </row>
    <row r="1880" spans="1:5" ht="13" x14ac:dyDescent="0.15">
      <c r="A1880" s="6" t="s">
        <v>3245</v>
      </c>
      <c r="B1880" s="6" t="s">
        <v>573</v>
      </c>
      <c r="C1880" s="6" t="s">
        <v>2195</v>
      </c>
      <c r="D1880" s="6" t="s">
        <v>574</v>
      </c>
      <c r="E1880" t="str">
        <f>IF(COUNTIF(Invoices!K:L,A1880)&lt;&gt;0,IF(COUNTIF(Invoices!K:L,A1880)&lt;&gt;0,SUMIF(Invoices!K:L,A1880,Invoices!L:L)/COUNTIF(Invoices!K:L,A1880),0),IF(COUNTIF(Invoices!M:N,A1880)&lt;&gt;0,IF(COUNTIF(Invoices!M:N,A1880)&lt;&gt;0,SUMIF(Invoices!M:N,A1880,Invoices!N:N)/COUNTIF(Invoices!M:N,A1880),0),IF(COUNTIF(Invoices!O:P,A1880)&lt;&gt;0,IF(COUNTIF(Invoices!O:P,A1880)&lt;&gt;0,SUMIF(Invoices!O:P,A1880,Invoices!P:P)/COUNTIF(Invoices!O:P,A1880),0),IF(COUNTIF(Invoices!Q:R,A1880)&lt;&gt;0,IF(COUNTIF(Invoices!Q:R,A1880)&lt;&gt;0,SUMIF(Invoices!Q:R,A1880,Invoices!R:R)/COUNTIF(Invoices!Q:R,A1880),0),IF(COUNTIF(Invoices!S:T,A1880)&lt;&gt;0,IF(COUNTIF(Invoices!S:T,A1880)&lt;&gt;0,SUMIF(Invoices!S:T,A1880,Invoices!T:T)/COUNTIF(Invoices!S:T,A1880),0),IF(COUNTIF(Invoices!U:V,A1880)&lt;&gt;0,IF(COUNTIF(Invoices!U:V,A1880)&lt;&gt;0,SUMIF(Invoices!U:V,A1880,Invoices!V:V)/COUNTIF(Invoices!U:V,A1880),0),IF(COUNTIF(Invoices!W:X,A1880)&lt;&gt;0,IF(COUNTIF(Invoices!W:X,A1880)&lt;&gt;0,SUMIF(Invoices!W:X,A1880,Invoices!X:X)/COUNTIF(Invoices!W:X,A1880),0),IF(COUNTIF(Invoices!Y:Z,A1880)&lt;&gt;0,IF(COUNTIF(Invoices!Y:Z,A1880)&lt;&gt;0,SUMIF(Invoices!Y:Z,A1880,Invoices!Z:Z)/COUNTIF(Invoices!Y:Z,A1880),0),IF(COUNTIF(Invoices!AA:AB,A1880)&lt;&gt;0,IF(COUNTIF(Invoices!AA:AB,A1880)&lt;&gt;0,SUMIF(Invoices!AA:AB,A1880,Invoices!AB:AB)/COUNTIF(Invoices!AA:AB,A1880),0),IF(COUNTIF(Invoices!AC:AD,A1880)&lt;&gt;0,IF(COUNTIF(Invoices!AC:AD,A1880)&lt;&gt;0,SUMIF(Invoices!AC:AD,A1880,Invoices!AD:AD)/COUNTIF(Invoices!AC:AD,A1880),0),IF(COUNTIF(Invoices!AE:AF,A1880)&lt;&gt;0,IF(COUNTIF(Invoices!AE:AF,A1880)&lt;&gt;0,SUMIF(Invoices!AE:AF,A1880,Invoices!AF:AF)/COUNTIF(Invoices!AE:AF,A1880),0),IF(COUNTIF(Invoices!AG:AH,A1880)&lt;&gt;0,IF(COUNTIF(Invoices!AG:AH,A1880)&lt;&gt;0,SUMIF(Invoices!AG:AH,A1880,Invoices!AH:AH)/COUNTIF(Invoices!AG:AH,A1880),0),IF(COUNTIF(Invoices!AI:AJ,A1880)&lt;&gt;0,IF(COUNTIF(Invoices!AI:AJ,A1880)&lt;&gt;0,SUMIF(Invoices!AI:AJ,A1880,Invoices!AJ:AJ)/COUNTIF(Invoices!AI:AJ,A1880),0),IF(COUNTIF(Invoices!AK:AL,A1880)&lt;&gt;0,IF(COUNTIF(Invoices!AK:AL,A1880)&lt;&gt;0,SUMIF(Invoices!AK:AL,A1880,Invoices!AL:AL)/COUNTIF(Invoices!AK:AL,A1880),0),IF(COUNTIF(Invoices!AM:AN,A1880)&lt;&gt;0,IF(COUNTIF(Invoices!AM:AN,A1880)&lt;&gt;0,SUMIF(Invoices!AM:AN,A1880,Invoices!AN:AN)/COUNTIF(Invoices!AM:AN,A1880),0),"Not Available")))))))))))))))</f>
        <v>Not Available</v>
      </c>
    </row>
    <row r="1881" spans="1:5" ht="13" x14ac:dyDescent="0.15">
      <c r="A1881" s="6" t="s">
        <v>3246</v>
      </c>
      <c r="B1881" s="6" t="s">
        <v>606</v>
      </c>
      <c r="C1881" s="6" t="s">
        <v>607</v>
      </c>
      <c r="D1881" s="6" t="s">
        <v>608</v>
      </c>
      <c r="E1881" t="str">
        <f>IF(COUNTIF(Invoices!K:L,A1881)&lt;&gt;0,IF(COUNTIF(Invoices!K:L,A1881)&lt;&gt;0,SUMIF(Invoices!K:L,A1881,Invoices!L:L)/COUNTIF(Invoices!K:L,A1881),0),IF(COUNTIF(Invoices!M:N,A1881)&lt;&gt;0,IF(COUNTIF(Invoices!M:N,A1881)&lt;&gt;0,SUMIF(Invoices!M:N,A1881,Invoices!N:N)/COUNTIF(Invoices!M:N,A1881),0),IF(COUNTIF(Invoices!O:P,A1881)&lt;&gt;0,IF(COUNTIF(Invoices!O:P,A1881)&lt;&gt;0,SUMIF(Invoices!O:P,A1881,Invoices!P:P)/COUNTIF(Invoices!O:P,A1881),0),IF(COUNTIF(Invoices!Q:R,A1881)&lt;&gt;0,IF(COUNTIF(Invoices!Q:R,A1881)&lt;&gt;0,SUMIF(Invoices!Q:R,A1881,Invoices!R:R)/COUNTIF(Invoices!Q:R,A1881),0),IF(COUNTIF(Invoices!S:T,A1881)&lt;&gt;0,IF(COUNTIF(Invoices!S:T,A1881)&lt;&gt;0,SUMIF(Invoices!S:T,A1881,Invoices!T:T)/COUNTIF(Invoices!S:T,A1881),0),IF(COUNTIF(Invoices!U:V,A1881)&lt;&gt;0,IF(COUNTIF(Invoices!U:V,A1881)&lt;&gt;0,SUMIF(Invoices!U:V,A1881,Invoices!V:V)/COUNTIF(Invoices!U:V,A1881),0),IF(COUNTIF(Invoices!W:X,A1881)&lt;&gt;0,IF(COUNTIF(Invoices!W:X,A1881)&lt;&gt;0,SUMIF(Invoices!W:X,A1881,Invoices!X:X)/COUNTIF(Invoices!W:X,A1881),0),IF(COUNTIF(Invoices!Y:Z,A1881)&lt;&gt;0,IF(COUNTIF(Invoices!Y:Z,A1881)&lt;&gt;0,SUMIF(Invoices!Y:Z,A1881,Invoices!Z:Z)/COUNTIF(Invoices!Y:Z,A1881),0),IF(COUNTIF(Invoices!AA:AB,A1881)&lt;&gt;0,IF(COUNTIF(Invoices!AA:AB,A1881)&lt;&gt;0,SUMIF(Invoices!AA:AB,A1881,Invoices!AB:AB)/COUNTIF(Invoices!AA:AB,A1881),0),IF(COUNTIF(Invoices!AC:AD,A1881)&lt;&gt;0,IF(COUNTIF(Invoices!AC:AD,A1881)&lt;&gt;0,SUMIF(Invoices!AC:AD,A1881,Invoices!AD:AD)/COUNTIF(Invoices!AC:AD,A1881),0),IF(COUNTIF(Invoices!AE:AF,A1881)&lt;&gt;0,IF(COUNTIF(Invoices!AE:AF,A1881)&lt;&gt;0,SUMIF(Invoices!AE:AF,A1881,Invoices!AF:AF)/COUNTIF(Invoices!AE:AF,A1881),0),IF(COUNTIF(Invoices!AG:AH,A1881)&lt;&gt;0,IF(COUNTIF(Invoices!AG:AH,A1881)&lt;&gt;0,SUMIF(Invoices!AG:AH,A1881,Invoices!AH:AH)/COUNTIF(Invoices!AG:AH,A1881),0),IF(COUNTIF(Invoices!AI:AJ,A1881)&lt;&gt;0,IF(COUNTIF(Invoices!AI:AJ,A1881)&lt;&gt;0,SUMIF(Invoices!AI:AJ,A1881,Invoices!AJ:AJ)/COUNTIF(Invoices!AI:AJ,A1881),0),IF(COUNTIF(Invoices!AK:AL,A1881)&lt;&gt;0,IF(COUNTIF(Invoices!AK:AL,A1881)&lt;&gt;0,SUMIF(Invoices!AK:AL,A1881,Invoices!AL:AL)/COUNTIF(Invoices!AK:AL,A1881),0),IF(COUNTIF(Invoices!AM:AN,A1881)&lt;&gt;0,IF(COUNTIF(Invoices!AM:AN,A1881)&lt;&gt;0,SUMIF(Invoices!AM:AN,A1881,Invoices!AN:AN)/COUNTIF(Invoices!AM:AN,A1881),0),"Not Available")))))))))))))))</f>
        <v>Not Available</v>
      </c>
    </row>
    <row r="1882" spans="1:5" ht="13" x14ac:dyDescent="0.15">
      <c r="A1882" s="6" t="s">
        <v>3247</v>
      </c>
      <c r="B1882" s="6" t="s">
        <v>3248</v>
      </c>
      <c r="C1882" s="6" t="s">
        <v>533</v>
      </c>
      <c r="D1882" s="6" t="s">
        <v>522</v>
      </c>
      <c r="E1882">
        <f ca="1">IF(COUNTIF(Invoices!K:L,A1882)&lt;&gt;0,IF(COUNTIF(Invoices!K:L,A1882)&lt;&gt;0,SUMIF(Invoices!K:L,A1882,Invoices!L:L)/COUNTIF(Invoices!K:L,A1882),0),IF(COUNTIF(Invoices!M:N,A1882)&lt;&gt;0,IF(COUNTIF(Invoices!M:N,A1882)&lt;&gt;0,SUMIF(Invoices!M:N,A1882,Invoices!N:N)/COUNTIF(Invoices!M:N,A1882),0),IF(COUNTIF(Invoices!O:P,A1882)&lt;&gt;0,IF(COUNTIF(Invoices!O:P,A1882)&lt;&gt;0,SUMIF(Invoices!O:P,A1882,Invoices!P:P)/COUNTIF(Invoices!O:P,A1882),0),IF(COUNTIF(Invoices!Q:R,A1882)&lt;&gt;0,IF(COUNTIF(Invoices!Q:R,A1882)&lt;&gt;0,SUMIF(Invoices!Q:R,A1882,Invoices!R:R)/COUNTIF(Invoices!Q:R,A1882),0),IF(COUNTIF(Invoices!S:T,A1882)&lt;&gt;0,IF(COUNTIF(Invoices!S:T,A1882)&lt;&gt;0,SUMIF(Invoices!S:T,A1882,Invoices!T:T)/COUNTIF(Invoices!S:T,A1882),0),IF(COUNTIF(Invoices!U:V,A1882)&lt;&gt;0,IF(COUNTIF(Invoices!U:V,A1882)&lt;&gt;0,SUMIF(Invoices!U:V,A1882,Invoices!V:V)/COUNTIF(Invoices!U:V,A1882),0),IF(COUNTIF(Invoices!W:X,A1882)&lt;&gt;0,IF(COUNTIF(Invoices!W:X,A1882)&lt;&gt;0,SUMIF(Invoices!W:X,A1882,Invoices!X:X)/COUNTIF(Invoices!W:X,A1882),0),IF(COUNTIF(Invoices!Y:Z,A1882)&lt;&gt;0,IF(COUNTIF(Invoices!Y:Z,A1882)&lt;&gt;0,SUMIF(Invoices!Y:Z,A1882,Invoices!Z:Z)/COUNTIF(Invoices!Y:Z,A1882),0),IF(COUNTIF(Invoices!AA:AB,A1882)&lt;&gt;0,IF(COUNTIF(Invoices!AA:AB,A1882)&lt;&gt;0,SUMIF(Invoices!AA:AB,A1882,Invoices!AB:AB)/COUNTIF(Invoices!AA:AB,A1882),0),IF(COUNTIF(Invoices!AC:AD,A1882)&lt;&gt;0,IF(COUNTIF(Invoices!AC:AD,A1882)&lt;&gt;0,SUMIF(Invoices!AC:AD,A1882,Invoices!AD:AD)/COUNTIF(Invoices!AC:AD,A1882),0),IF(COUNTIF(Invoices!AE:AF,A1882)&lt;&gt;0,IF(COUNTIF(Invoices!AE:AF,A1882)&lt;&gt;0,SUMIF(Invoices!AE:AF,A1882,Invoices!AF:AF)/COUNTIF(Invoices!AE:AF,A1882),0),IF(COUNTIF(Invoices!AG:AH,A1882)&lt;&gt;0,IF(COUNTIF(Invoices!AG:AH,A1882)&lt;&gt;0,SUMIF(Invoices!AG:AH,A1882,Invoices!AH:AH)/COUNTIF(Invoices!AG:AH,A1882),0),IF(COUNTIF(Invoices!AI:AJ,A1882)&lt;&gt;0,IF(COUNTIF(Invoices!AI:AJ,A1882)&lt;&gt;0,SUMIF(Invoices!AI:AJ,A1882,Invoices!AJ:AJ)/COUNTIF(Invoices!AI:AJ,A1882),0),IF(COUNTIF(Invoices!AK:AL,A1882)&lt;&gt;0,IF(COUNTIF(Invoices!AK:AL,A1882)&lt;&gt;0,SUMIF(Invoices!AK:AL,A1882,Invoices!AL:AL)/COUNTIF(Invoices!AK:AL,A1882),0),IF(COUNTIF(Invoices!AM:AN,A1882)&lt;&gt;0,IF(COUNTIF(Invoices!AM:AN,A1882)&lt;&gt;0,SUMIF(Invoices!AM:AN,A1882,Invoices!AN:AN)/COUNTIF(Invoices!AM:AN,A1882),0),"Not Available")))))))))))))))</f>
        <v>0.99</v>
      </c>
    </row>
    <row r="1883" spans="1:5" ht="13" x14ac:dyDescent="0.15">
      <c r="A1883" s="6" t="s">
        <v>3249</v>
      </c>
      <c r="B1883" s="6" t="s">
        <v>3250</v>
      </c>
      <c r="C1883" s="6" t="s">
        <v>1081</v>
      </c>
      <c r="D1883" s="6" t="s">
        <v>758</v>
      </c>
      <c r="E1883">
        <f ca="1">IF(COUNTIF(Invoices!K:L,A1883)&lt;&gt;0,IF(COUNTIF(Invoices!K:L,A1883)&lt;&gt;0,SUMIF(Invoices!K:L,A1883,Invoices!L:L)/COUNTIF(Invoices!K:L,A1883),0),IF(COUNTIF(Invoices!M:N,A1883)&lt;&gt;0,IF(COUNTIF(Invoices!M:N,A1883)&lt;&gt;0,SUMIF(Invoices!M:N,A1883,Invoices!N:N)/COUNTIF(Invoices!M:N,A1883),0),IF(COUNTIF(Invoices!O:P,A1883)&lt;&gt;0,IF(COUNTIF(Invoices!O:P,A1883)&lt;&gt;0,SUMIF(Invoices!O:P,A1883,Invoices!P:P)/COUNTIF(Invoices!O:P,A1883),0),IF(COUNTIF(Invoices!Q:R,A1883)&lt;&gt;0,IF(COUNTIF(Invoices!Q:R,A1883)&lt;&gt;0,SUMIF(Invoices!Q:R,A1883,Invoices!R:R)/COUNTIF(Invoices!Q:R,A1883),0),IF(COUNTIF(Invoices!S:T,A1883)&lt;&gt;0,IF(COUNTIF(Invoices!S:T,A1883)&lt;&gt;0,SUMIF(Invoices!S:T,A1883,Invoices!T:T)/COUNTIF(Invoices!S:T,A1883),0),IF(COUNTIF(Invoices!U:V,A1883)&lt;&gt;0,IF(COUNTIF(Invoices!U:V,A1883)&lt;&gt;0,SUMIF(Invoices!U:V,A1883,Invoices!V:V)/COUNTIF(Invoices!U:V,A1883),0),IF(COUNTIF(Invoices!W:X,A1883)&lt;&gt;0,IF(COUNTIF(Invoices!W:X,A1883)&lt;&gt;0,SUMIF(Invoices!W:X,A1883,Invoices!X:X)/COUNTIF(Invoices!W:X,A1883),0),IF(COUNTIF(Invoices!Y:Z,A1883)&lt;&gt;0,IF(COUNTIF(Invoices!Y:Z,A1883)&lt;&gt;0,SUMIF(Invoices!Y:Z,A1883,Invoices!Z:Z)/COUNTIF(Invoices!Y:Z,A1883),0),IF(COUNTIF(Invoices!AA:AB,A1883)&lt;&gt;0,IF(COUNTIF(Invoices!AA:AB,A1883)&lt;&gt;0,SUMIF(Invoices!AA:AB,A1883,Invoices!AB:AB)/COUNTIF(Invoices!AA:AB,A1883),0),IF(COUNTIF(Invoices!AC:AD,A1883)&lt;&gt;0,IF(COUNTIF(Invoices!AC:AD,A1883)&lt;&gt;0,SUMIF(Invoices!AC:AD,A1883,Invoices!AD:AD)/COUNTIF(Invoices!AC:AD,A1883),0),IF(COUNTIF(Invoices!AE:AF,A1883)&lt;&gt;0,IF(COUNTIF(Invoices!AE:AF,A1883)&lt;&gt;0,SUMIF(Invoices!AE:AF,A1883,Invoices!AF:AF)/COUNTIF(Invoices!AE:AF,A1883),0),IF(COUNTIF(Invoices!AG:AH,A1883)&lt;&gt;0,IF(COUNTIF(Invoices!AG:AH,A1883)&lt;&gt;0,SUMIF(Invoices!AG:AH,A1883,Invoices!AH:AH)/COUNTIF(Invoices!AG:AH,A1883),0),IF(COUNTIF(Invoices!AI:AJ,A1883)&lt;&gt;0,IF(COUNTIF(Invoices!AI:AJ,A1883)&lt;&gt;0,SUMIF(Invoices!AI:AJ,A1883,Invoices!AJ:AJ)/COUNTIF(Invoices!AI:AJ,A1883),0),IF(COUNTIF(Invoices!AK:AL,A1883)&lt;&gt;0,IF(COUNTIF(Invoices!AK:AL,A1883)&lt;&gt;0,SUMIF(Invoices!AK:AL,A1883,Invoices!AL:AL)/COUNTIF(Invoices!AK:AL,A1883),0),IF(COUNTIF(Invoices!AM:AN,A1883)&lt;&gt;0,IF(COUNTIF(Invoices!AM:AN,A1883)&lt;&gt;0,SUMIF(Invoices!AM:AN,A1883,Invoices!AN:AN)/COUNTIF(Invoices!AM:AN,A1883),0),"Not Available")))))))))))))))</f>
        <v>0.99</v>
      </c>
    </row>
    <row r="1884" spans="1:5" ht="13" x14ac:dyDescent="0.15">
      <c r="A1884" s="6" t="s">
        <v>3251</v>
      </c>
      <c r="B1884" s="6" t="s">
        <v>2343</v>
      </c>
      <c r="C1884" s="6" t="s">
        <v>1033</v>
      </c>
      <c r="D1884" s="6" t="s">
        <v>1034</v>
      </c>
      <c r="E1884" t="str">
        <f>IF(COUNTIF(Invoices!K:L,A1884)&lt;&gt;0,IF(COUNTIF(Invoices!K:L,A1884)&lt;&gt;0,SUMIF(Invoices!K:L,A1884,Invoices!L:L)/COUNTIF(Invoices!K:L,A1884),0),IF(COUNTIF(Invoices!M:N,A1884)&lt;&gt;0,IF(COUNTIF(Invoices!M:N,A1884)&lt;&gt;0,SUMIF(Invoices!M:N,A1884,Invoices!N:N)/COUNTIF(Invoices!M:N,A1884),0),IF(COUNTIF(Invoices!O:P,A1884)&lt;&gt;0,IF(COUNTIF(Invoices!O:P,A1884)&lt;&gt;0,SUMIF(Invoices!O:P,A1884,Invoices!P:P)/COUNTIF(Invoices!O:P,A1884),0),IF(COUNTIF(Invoices!Q:R,A1884)&lt;&gt;0,IF(COUNTIF(Invoices!Q:R,A1884)&lt;&gt;0,SUMIF(Invoices!Q:R,A1884,Invoices!R:R)/COUNTIF(Invoices!Q:R,A1884),0),IF(COUNTIF(Invoices!S:T,A1884)&lt;&gt;0,IF(COUNTIF(Invoices!S:T,A1884)&lt;&gt;0,SUMIF(Invoices!S:T,A1884,Invoices!T:T)/COUNTIF(Invoices!S:T,A1884),0),IF(COUNTIF(Invoices!U:V,A1884)&lt;&gt;0,IF(COUNTIF(Invoices!U:V,A1884)&lt;&gt;0,SUMIF(Invoices!U:V,A1884,Invoices!V:V)/COUNTIF(Invoices!U:V,A1884),0),IF(COUNTIF(Invoices!W:X,A1884)&lt;&gt;0,IF(COUNTIF(Invoices!W:X,A1884)&lt;&gt;0,SUMIF(Invoices!W:X,A1884,Invoices!X:X)/COUNTIF(Invoices!W:X,A1884),0),IF(COUNTIF(Invoices!Y:Z,A1884)&lt;&gt;0,IF(COUNTIF(Invoices!Y:Z,A1884)&lt;&gt;0,SUMIF(Invoices!Y:Z,A1884,Invoices!Z:Z)/COUNTIF(Invoices!Y:Z,A1884),0),IF(COUNTIF(Invoices!AA:AB,A1884)&lt;&gt;0,IF(COUNTIF(Invoices!AA:AB,A1884)&lt;&gt;0,SUMIF(Invoices!AA:AB,A1884,Invoices!AB:AB)/COUNTIF(Invoices!AA:AB,A1884),0),IF(COUNTIF(Invoices!AC:AD,A1884)&lt;&gt;0,IF(COUNTIF(Invoices!AC:AD,A1884)&lt;&gt;0,SUMIF(Invoices!AC:AD,A1884,Invoices!AD:AD)/COUNTIF(Invoices!AC:AD,A1884),0),IF(COUNTIF(Invoices!AE:AF,A1884)&lt;&gt;0,IF(COUNTIF(Invoices!AE:AF,A1884)&lt;&gt;0,SUMIF(Invoices!AE:AF,A1884,Invoices!AF:AF)/COUNTIF(Invoices!AE:AF,A1884),0),IF(COUNTIF(Invoices!AG:AH,A1884)&lt;&gt;0,IF(COUNTIF(Invoices!AG:AH,A1884)&lt;&gt;0,SUMIF(Invoices!AG:AH,A1884,Invoices!AH:AH)/COUNTIF(Invoices!AG:AH,A1884),0),IF(COUNTIF(Invoices!AI:AJ,A1884)&lt;&gt;0,IF(COUNTIF(Invoices!AI:AJ,A1884)&lt;&gt;0,SUMIF(Invoices!AI:AJ,A1884,Invoices!AJ:AJ)/COUNTIF(Invoices!AI:AJ,A1884),0),IF(COUNTIF(Invoices!AK:AL,A1884)&lt;&gt;0,IF(COUNTIF(Invoices!AK:AL,A1884)&lt;&gt;0,SUMIF(Invoices!AK:AL,A1884,Invoices!AL:AL)/COUNTIF(Invoices!AK:AL,A1884),0),IF(COUNTIF(Invoices!AM:AN,A1884)&lt;&gt;0,IF(COUNTIF(Invoices!AM:AN,A1884)&lt;&gt;0,SUMIF(Invoices!AM:AN,A1884,Invoices!AN:AN)/COUNTIF(Invoices!AM:AN,A1884),0),"Not Available")))))))))))))))</f>
        <v>Not Available</v>
      </c>
    </row>
    <row r="1885" spans="1:5" ht="13" x14ac:dyDescent="0.15">
      <c r="A1885" s="6" t="s">
        <v>3252</v>
      </c>
      <c r="B1885" s="6" t="s">
        <v>795</v>
      </c>
      <c r="C1885" s="6" t="s">
        <v>796</v>
      </c>
      <c r="D1885" s="6" t="s">
        <v>797</v>
      </c>
      <c r="E1885" t="str">
        <f>IF(COUNTIF(Invoices!K:L,A1885)&lt;&gt;0,IF(COUNTIF(Invoices!K:L,A1885)&lt;&gt;0,SUMIF(Invoices!K:L,A1885,Invoices!L:L)/COUNTIF(Invoices!K:L,A1885),0),IF(COUNTIF(Invoices!M:N,A1885)&lt;&gt;0,IF(COUNTIF(Invoices!M:N,A1885)&lt;&gt;0,SUMIF(Invoices!M:N,A1885,Invoices!N:N)/COUNTIF(Invoices!M:N,A1885),0),IF(COUNTIF(Invoices!O:P,A1885)&lt;&gt;0,IF(COUNTIF(Invoices!O:P,A1885)&lt;&gt;0,SUMIF(Invoices!O:P,A1885,Invoices!P:P)/COUNTIF(Invoices!O:P,A1885),0),IF(COUNTIF(Invoices!Q:R,A1885)&lt;&gt;0,IF(COUNTIF(Invoices!Q:R,A1885)&lt;&gt;0,SUMIF(Invoices!Q:R,A1885,Invoices!R:R)/COUNTIF(Invoices!Q:R,A1885),0),IF(COUNTIF(Invoices!S:T,A1885)&lt;&gt;0,IF(COUNTIF(Invoices!S:T,A1885)&lt;&gt;0,SUMIF(Invoices!S:T,A1885,Invoices!T:T)/COUNTIF(Invoices!S:T,A1885),0),IF(COUNTIF(Invoices!U:V,A1885)&lt;&gt;0,IF(COUNTIF(Invoices!U:V,A1885)&lt;&gt;0,SUMIF(Invoices!U:V,A1885,Invoices!V:V)/COUNTIF(Invoices!U:V,A1885),0),IF(COUNTIF(Invoices!W:X,A1885)&lt;&gt;0,IF(COUNTIF(Invoices!W:X,A1885)&lt;&gt;0,SUMIF(Invoices!W:X,A1885,Invoices!X:X)/COUNTIF(Invoices!W:X,A1885),0),IF(COUNTIF(Invoices!Y:Z,A1885)&lt;&gt;0,IF(COUNTIF(Invoices!Y:Z,A1885)&lt;&gt;0,SUMIF(Invoices!Y:Z,A1885,Invoices!Z:Z)/COUNTIF(Invoices!Y:Z,A1885),0),IF(COUNTIF(Invoices!AA:AB,A1885)&lt;&gt;0,IF(COUNTIF(Invoices!AA:AB,A1885)&lt;&gt;0,SUMIF(Invoices!AA:AB,A1885,Invoices!AB:AB)/COUNTIF(Invoices!AA:AB,A1885),0),IF(COUNTIF(Invoices!AC:AD,A1885)&lt;&gt;0,IF(COUNTIF(Invoices!AC:AD,A1885)&lt;&gt;0,SUMIF(Invoices!AC:AD,A1885,Invoices!AD:AD)/COUNTIF(Invoices!AC:AD,A1885),0),IF(COUNTIF(Invoices!AE:AF,A1885)&lt;&gt;0,IF(COUNTIF(Invoices!AE:AF,A1885)&lt;&gt;0,SUMIF(Invoices!AE:AF,A1885,Invoices!AF:AF)/COUNTIF(Invoices!AE:AF,A1885),0),IF(COUNTIF(Invoices!AG:AH,A1885)&lt;&gt;0,IF(COUNTIF(Invoices!AG:AH,A1885)&lt;&gt;0,SUMIF(Invoices!AG:AH,A1885,Invoices!AH:AH)/COUNTIF(Invoices!AG:AH,A1885),0),IF(COUNTIF(Invoices!AI:AJ,A1885)&lt;&gt;0,IF(COUNTIF(Invoices!AI:AJ,A1885)&lt;&gt;0,SUMIF(Invoices!AI:AJ,A1885,Invoices!AJ:AJ)/COUNTIF(Invoices!AI:AJ,A1885),0),IF(COUNTIF(Invoices!AK:AL,A1885)&lt;&gt;0,IF(COUNTIF(Invoices!AK:AL,A1885)&lt;&gt;0,SUMIF(Invoices!AK:AL,A1885,Invoices!AL:AL)/COUNTIF(Invoices!AK:AL,A1885),0),IF(COUNTIF(Invoices!AM:AN,A1885)&lt;&gt;0,IF(COUNTIF(Invoices!AM:AN,A1885)&lt;&gt;0,SUMIF(Invoices!AM:AN,A1885,Invoices!AN:AN)/COUNTIF(Invoices!AM:AN,A1885),0),"Not Available")))))))))))))))</f>
        <v>Not Available</v>
      </c>
    </row>
    <row r="1886" spans="1:5" ht="13" x14ac:dyDescent="0.15">
      <c r="A1886" s="6" t="s">
        <v>3253</v>
      </c>
      <c r="C1886" s="6" t="s">
        <v>1010</v>
      </c>
      <c r="D1886" s="6" t="s">
        <v>600</v>
      </c>
      <c r="E1886">
        <f ca="1">IF(COUNTIF(Invoices!K:L,A1886)&lt;&gt;0,IF(COUNTIF(Invoices!K:L,A1886)&lt;&gt;0,SUMIF(Invoices!K:L,A1886,Invoices!L:L)/COUNTIF(Invoices!K:L,A1886),0),IF(COUNTIF(Invoices!M:N,A1886)&lt;&gt;0,IF(COUNTIF(Invoices!M:N,A1886)&lt;&gt;0,SUMIF(Invoices!M:N,A1886,Invoices!N:N)/COUNTIF(Invoices!M:N,A1886),0),IF(COUNTIF(Invoices!O:P,A1886)&lt;&gt;0,IF(COUNTIF(Invoices!O:P,A1886)&lt;&gt;0,SUMIF(Invoices!O:P,A1886,Invoices!P:P)/COUNTIF(Invoices!O:P,A1886),0),IF(COUNTIF(Invoices!Q:R,A1886)&lt;&gt;0,IF(COUNTIF(Invoices!Q:R,A1886)&lt;&gt;0,SUMIF(Invoices!Q:R,A1886,Invoices!R:R)/COUNTIF(Invoices!Q:R,A1886),0),IF(COUNTIF(Invoices!S:T,A1886)&lt;&gt;0,IF(COUNTIF(Invoices!S:T,A1886)&lt;&gt;0,SUMIF(Invoices!S:T,A1886,Invoices!T:T)/COUNTIF(Invoices!S:T,A1886),0),IF(COUNTIF(Invoices!U:V,A1886)&lt;&gt;0,IF(COUNTIF(Invoices!U:V,A1886)&lt;&gt;0,SUMIF(Invoices!U:V,A1886,Invoices!V:V)/COUNTIF(Invoices!U:V,A1886),0),IF(COUNTIF(Invoices!W:X,A1886)&lt;&gt;0,IF(COUNTIF(Invoices!W:X,A1886)&lt;&gt;0,SUMIF(Invoices!W:X,A1886,Invoices!X:X)/COUNTIF(Invoices!W:X,A1886),0),IF(COUNTIF(Invoices!Y:Z,A1886)&lt;&gt;0,IF(COUNTIF(Invoices!Y:Z,A1886)&lt;&gt;0,SUMIF(Invoices!Y:Z,A1886,Invoices!Z:Z)/COUNTIF(Invoices!Y:Z,A1886),0),IF(COUNTIF(Invoices!AA:AB,A1886)&lt;&gt;0,IF(COUNTIF(Invoices!AA:AB,A1886)&lt;&gt;0,SUMIF(Invoices!AA:AB,A1886,Invoices!AB:AB)/COUNTIF(Invoices!AA:AB,A1886),0),IF(COUNTIF(Invoices!AC:AD,A1886)&lt;&gt;0,IF(COUNTIF(Invoices!AC:AD,A1886)&lt;&gt;0,SUMIF(Invoices!AC:AD,A1886,Invoices!AD:AD)/COUNTIF(Invoices!AC:AD,A1886),0),IF(COUNTIF(Invoices!AE:AF,A1886)&lt;&gt;0,IF(COUNTIF(Invoices!AE:AF,A1886)&lt;&gt;0,SUMIF(Invoices!AE:AF,A1886,Invoices!AF:AF)/COUNTIF(Invoices!AE:AF,A1886),0),IF(COUNTIF(Invoices!AG:AH,A1886)&lt;&gt;0,IF(COUNTIF(Invoices!AG:AH,A1886)&lt;&gt;0,SUMIF(Invoices!AG:AH,A1886,Invoices!AH:AH)/COUNTIF(Invoices!AG:AH,A1886),0),IF(COUNTIF(Invoices!AI:AJ,A1886)&lt;&gt;0,IF(COUNTIF(Invoices!AI:AJ,A1886)&lt;&gt;0,SUMIF(Invoices!AI:AJ,A1886,Invoices!AJ:AJ)/COUNTIF(Invoices!AI:AJ,A1886),0),IF(COUNTIF(Invoices!AK:AL,A1886)&lt;&gt;0,IF(COUNTIF(Invoices!AK:AL,A1886)&lt;&gt;0,SUMIF(Invoices!AK:AL,A1886,Invoices!AL:AL)/COUNTIF(Invoices!AK:AL,A1886),0),IF(COUNTIF(Invoices!AM:AN,A1886)&lt;&gt;0,IF(COUNTIF(Invoices!AM:AN,A1886)&lt;&gt;0,SUMIF(Invoices!AM:AN,A1886,Invoices!AN:AN)/COUNTIF(Invoices!AM:AN,A1886),0),"Not Available")))))))))))))))</f>
        <v>0.99</v>
      </c>
    </row>
    <row r="1887" spans="1:5" ht="13" x14ac:dyDescent="0.15">
      <c r="A1887" s="6" t="s">
        <v>3254</v>
      </c>
      <c r="B1887" s="6" t="s">
        <v>736</v>
      </c>
      <c r="C1887" s="6" t="s">
        <v>735</v>
      </c>
      <c r="D1887" s="6" t="s">
        <v>736</v>
      </c>
      <c r="E1887">
        <f ca="1">IF(COUNTIF(Invoices!K:L,A1887)&lt;&gt;0,IF(COUNTIF(Invoices!K:L,A1887)&lt;&gt;0,SUMIF(Invoices!K:L,A1887,Invoices!L:L)/COUNTIF(Invoices!K:L,A1887),0),IF(COUNTIF(Invoices!M:N,A1887)&lt;&gt;0,IF(COUNTIF(Invoices!M:N,A1887)&lt;&gt;0,SUMIF(Invoices!M:N,A1887,Invoices!N:N)/COUNTIF(Invoices!M:N,A1887),0),IF(COUNTIF(Invoices!O:P,A1887)&lt;&gt;0,IF(COUNTIF(Invoices!O:P,A1887)&lt;&gt;0,SUMIF(Invoices!O:P,A1887,Invoices!P:P)/COUNTIF(Invoices!O:P,A1887),0),IF(COUNTIF(Invoices!Q:R,A1887)&lt;&gt;0,IF(COUNTIF(Invoices!Q:R,A1887)&lt;&gt;0,SUMIF(Invoices!Q:R,A1887,Invoices!R:R)/COUNTIF(Invoices!Q:R,A1887),0),IF(COUNTIF(Invoices!S:T,A1887)&lt;&gt;0,IF(COUNTIF(Invoices!S:T,A1887)&lt;&gt;0,SUMIF(Invoices!S:T,A1887,Invoices!T:T)/COUNTIF(Invoices!S:T,A1887),0),IF(COUNTIF(Invoices!U:V,A1887)&lt;&gt;0,IF(COUNTIF(Invoices!U:V,A1887)&lt;&gt;0,SUMIF(Invoices!U:V,A1887,Invoices!V:V)/COUNTIF(Invoices!U:V,A1887),0),IF(COUNTIF(Invoices!W:X,A1887)&lt;&gt;0,IF(COUNTIF(Invoices!W:X,A1887)&lt;&gt;0,SUMIF(Invoices!W:X,A1887,Invoices!X:X)/COUNTIF(Invoices!W:X,A1887),0),IF(COUNTIF(Invoices!Y:Z,A1887)&lt;&gt;0,IF(COUNTIF(Invoices!Y:Z,A1887)&lt;&gt;0,SUMIF(Invoices!Y:Z,A1887,Invoices!Z:Z)/COUNTIF(Invoices!Y:Z,A1887),0),IF(COUNTIF(Invoices!AA:AB,A1887)&lt;&gt;0,IF(COUNTIF(Invoices!AA:AB,A1887)&lt;&gt;0,SUMIF(Invoices!AA:AB,A1887,Invoices!AB:AB)/COUNTIF(Invoices!AA:AB,A1887),0),IF(COUNTIF(Invoices!AC:AD,A1887)&lt;&gt;0,IF(COUNTIF(Invoices!AC:AD,A1887)&lt;&gt;0,SUMIF(Invoices!AC:AD,A1887,Invoices!AD:AD)/COUNTIF(Invoices!AC:AD,A1887),0),IF(COUNTIF(Invoices!AE:AF,A1887)&lt;&gt;0,IF(COUNTIF(Invoices!AE:AF,A1887)&lt;&gt;0,SUMIF(Invoices!AE:AF,A1887,Invoices!AF:AF)/COUNTIF(Invoices!AE:AF,A1887),0),IF(COUNTIF(Invoices!AG:AH,A1887)&lt;&gt;0,IF(COUNTIF(Invoices!AG:AH,A1887)&lt;&gt;0,SUMIF(Invoices!AG:AH,A1887,Invoices!AH:AH)/COUNTIF(Invoices!AG:AH,A1887),0),IF(COUNTIF(Invoices!AI:AJ,A1887)&lt;&gt;0,IF(COUNTIF(Invoices!AI:AJ,A1887)&lt;&gt;0,SUMIF(Invoices!AI:AJ,A1887,Invoices!AJ:AJ)/COUNTIF(Invoices!AI:AJ,A1887),0),IF(COUNTIF(Invoices!AK:AL,A1887)&lt;&gt;0,IF(COUNTIF(Invoices!AK:AL,A1887)&lt;&gt;0,SUMIF(Invoices!AK:AL,A1887,Invoices!AL:AL)/COUNTIF(Invoices!AK:AL,A1887),0),IF(COUNTIF(Invoices!AM:AN,A1887)&lt;&gt;0,IF(COUNTIF(Invoices!AM:AN,A1887)&lt;&gt;0,SUMIF(Invoices!AM:AN,A1887,Invoices!AN:AN)/COUNTIF(Invoices!AM:AN,A1887),0),"Not Available")))))))))))))))</f>
        <v>0.99</v>
      </c>
    </row>
    <row r="1888" spans="1:5" ht="13" x14ac:dyDescent="0.15">
      <c r="A1888" s="6" t="s">
        <v>3255</v>
      </c>
      <c r="B1888" s="6" t="s">
        <v>1244</v>
      </c>
      <c r="C1888" s="6" t="s">
        <v>1245</v>
      </c>
      <c r="D1888" s="6" t="s">
        <v>1182</v>
      </c>
      <c r="E1888">
        <f ca="1">IF(COUNTIF(Invoices!K:L,A1888)&lt;&gt;0,IF(COUNTIF(Invoices!K:L,A1888)&lt;&gt;0,SUMIF(Invoices!K:L,A1888,Invoices!L:L)/COUNTIF(Invoices!K:L,A1888),0),IF(COUNTIF(Invoices!M:N,A1888)&lt;&gt;0,IF(COUNTIF(Invoices!M:N,A1888)&lt;&gt;0,SUMIF(Invoices!M:N,A1888,Invoices!N:N)/COUNTIF(Invoices!M:N,A1888),0),IF(COUNTIF(Invoices!O:P,A1888)&lt;&gt;0,IF(COUNTIF(Invoices!O:P,A1888)&lt;&gt;0,SUMIF(Invoices!O:P,A1888,Invoices!P:P)/COUNTIF(Invoices!O:P,A1888),0),IF(COUNTIF(Invoices!Q:R,A1888)&lt;&gt;0,IF(COUNTIF(Invoices!Q:R,A1888)&lt;&gt;0,SUMIF(Invoices!Q:R,A1888,Invoices!R:R)/COUNTIF(Invoices!Q:R,A1888),0),IF(COUNTIF(Invoices!S:T,A1888)&lt;&gt;0,IF(COUNTIF(Invoices!S:T,A1888)&lt;&gt;0,SUMIF(Invoices!S:T,A1888,Invoices!T:T)/COUNTIF(Invoices!S:T,A1888),0),IF(COUNTIF(Invoices!U:V,A1888)&lt;&gt;0,IF(COUNTIF(Invoices!U:V,A1888)&lt;&gt;0,SUMIF(Invoices!U:V,A1888,Invoices!V:V)/COUNTIF(Invoices!U:V,A1888),0),IF(COUNTIF(Invoices!W:X,A1888)&lt;&gt;0,IF(COUNTIF(Invoices!W:X,A1888)&lt;&gt;0,SUMIF(Invoices!W:X,A1888,Invoices!X:X)/COUNTIF(Invoices!W:X,A1888),0),IF(COUNTIF(Invoices!Y:Z,A1888)&lt;&gt;0,IF(COUNTIF(Invoices!Y:Z,A1888)&lt;&gt;0,SUMIF(Invoices!Y:Z,A1888,Invoices!Z:Z)/COUNTIF(Invoices!Y:Z,A1888),0),IF(COUNTIF(Invoices!AA:AB,A1888)&lt;&gt;0,IF(COUNTIF(Invoices!AA:AB,A1888)&lt;&gt;0,SUMIF(Invoices!AA:AB,A1888,Invoices!AB:AB)/COUNTIF(Invoices!AA:AB,A1888),0),IF(COUNTIF(Invoices!AC:AD,A1888)&lt;&gt;0,IF(COUNTIF(Invoices!AC:AD,A1888)&lt;&gt;0,SUMIF(Invoices!AC:AD,A1888,Invoices!AD:AD)/COUNTIF(Invoices!AC:AD,A1888),0),IF(COUNTIF(Invoices!AE:AF,A1888)&lt;&gt;0,IF(COUNTIF(Invoices!AE:AF,A1888)&lt;&gt;0,SUMIF(Invoices!AE:AF,A1888,Invoices!AF:AF)/COUNTIF(Invoices!AE:AF,A1888),0),IF(COUNTIF(Invoices!AG:AH,A1888)&lt;&gt;0,IF(COUNTIF(Invoices!AG:AH,A1888)&lt;&gt;0,SUMIF(Invoices!AG:AH,A1888,Invoices!AH:AH)/COUNTIF(Invoices!AG:AH,A1888),0),IF(COUNTIF(Invoices!AI:AJ,A1888)&lt;&gt;0,IF(COUNTIF(Invoices!AI:AJ,A1888)&lt;&gt;0,SUMIF(Invoices!AI:AJ,A1888,Invoices!AJ:AJ)/COUNTIF(Invoices!AI:AJ,A1888),0),IF(COUNTIF(Invoices!AK:AL,A1888)&lt;&gt;0,IF(COUNTIF(Invoices!AK:AL,A1888)&lt;&gt;0,SUMIF(Invoices!AK:AL,A1888,Invoices!AL:AL)/COUNTIF(Invoices!AK:AL,A1888),0),IF(COUNTIF(Invoices!AM:AN,A1888)&lt;&gt;0,IF(COUNTIF(Invoices!AM:AN,A1888)&lt;&gt;0,SUMIF(Invoices!AM:AN,A1888,Invoices!AN:AN)/COUNTIF(Invoices!AM:AN,A1888),0),"Not Available")))))))))))))))</f>
        <v>0.99</v>
      </c>
    </row>
    <row r="1889" spans="1:5" ht="13" x14ac:dyDescent="0.15">
      <c r="A1889" s="6" t="s">
        <v>3256</v>
      </c>
      <c r="B1889" s="6" t="s">
        <v>3257</v>
      </c>
      <c r="C1889" s="6" t="s">
        <v>2441</v>
      </c>
      <c r="D1889" s="6" t="s">
        <v>1301</v>
      </c>
      <c r="E1889" t="str">
        <f>IF(COUNTIF(Invoices!K:L,A1889)&lt;&gt;0,IF(COUNTIF(Invoices!K:L,A1889)&lt;&gt;0,SUMIF(Invoices!K:L,A1889,Invoices!L:L)/COUNTIF(Invoices!K:L,A1889),0),IF(COUNTIF(Invoices!M:N,A1889)&lt;&gt;0,IF(COUNTIF(Invoices!M:N,A1889)&lt;&gt;0,SUMIF(Invoices!M:N,A1889,Invoices!N:N)/COUNTIF(Invoices!M:N,A1889),0),IF(COUNTIF(Invoices!O:P,A1889)&lt;&gt;0,IF(COUNTIF(Invoices!O:P,A1889)&lt;&gt;0,SUMIF(Invoices!O:P,A1889,Invoices!P:P)/COUNTIF(Invoices!O:P,A1889),0),IF(COUNTIF(Invoices!Q:R,A1889)&lt;&gt;0,IF(COUNTIF(Invoices!Q:R,A1889)&lt;&gt;0,SUMIF(Invoices!Q:R,A1889,Invoices!R:R)/COUNTIF(Invoices!Q:R,A1889),0),IF(COUNTIF(Invoices!S:T,A1889)&lt;&gt;0,IF(COUNTIF(Invoices!S:T,A1889)&lt;&gt;0,SUMIF(Invoices!S:T,A1889,Invoices!T:T)/COUNTIF(Invoices!S:T,A1889),0),IF(COUNTIF(Invoices!U:V,A1889)&lt;&gt;0,IF(COUNTIF(Invoices!U:V,A1889)&lt;&gt;0,SUMIF(Invoices!U:V,A1889,Invoices!V:V)/COUNTIF(Invoices!U:V,A1889),0),IF(COUNTIF(Invoices!W:X,A1889)&lt;&gt;0,IF(COUNTIF(Invoices!W:X,A1889)&lt;&gt;0,SUMIF(Invoices!W:X,A1889,Invoices!X:X)/COUNTIF(Invoices!W:X,A1889),0),IF(COUNTIF(Invoices!Y:Z,A1889)&lt;&gt;0,IF(COUNTIF(Invoices!Y:Z,A1889)&lt;&gt;0,SUMIF(Invoices!Y:Z,A1889,Invoices!Z:Z)/COUNTIF(Invoices!Y:Z,A1889),0),IF(COUNTIF(Invoices!AA:AB,A1889)&lt;&gt;0,IF(COUNTIF(Invoices!AA:AB,A1889)&lt;&gt;0,SUMIF(Invoices!AA:AB,A1889,Invoices!AB:AB)/COUNTIF(Invoices!AA:AB,A1889),0),IF(COUNTIF(Invoices!AC:AD,A1889)&lt;&gt;0,IF(COUNTIF(Invoices!AC:AD,A1889)&lt;&gt;0,SUMIF(Invoices!AC:AD,A1889,Invoices!AD:AD)/COUNTIF(Invoices!AC:AD,A1889),0),IF(COUNTIF(Invoices!AE:AF,A1889)&lt;&gt;0,IF(COUNTIF(Invoices!AE:AF,A1889)&lt;&gt;0,SUMIF(Invoices!AE:AF,A1889,Invoices!AF:AF)/COUNTIF(Invoices!AE:AF,A1889),0),IF(COUNTIF(Invoices!AG:AH,A1889)&lt;&gt;0,IF(COUNTIF(Invoices!AG:AH,A1889)&lt;&gt;0,SUMIF(Invoices!AG:AH,A1889,Invoices!AH:AH)/COUNTIF(Invoices!AG:AH,A1889),0),IF(COUNTIF(Invoices!AI:AJ,A1889)&lt;&gt;0,IF(COUNTIF(Invoices!AI:AJ,A1889)&lt;&gt;0,SUMIF(Invoices!AI:AJ,A1889,Invoices!AJ:AJ)/COUNTIF(Invoices!AI:AJ,A1889),0),IF(COUNTIF(Invoices!AK:AL,A1889)&lt;&gt;0,IF(COUNTIF(Invoices!AK:AL,A1889)&lt;&gt;0,SUMIF(Invoices!AK:AL,A1889,Invoices!AL:AL)/COUNTIF(Invoices!AK:AL,A1889),0),IF(COUNTIF(Invoices!AM:AN,A1889)&lt;&gt;0,IF(COUNTIF(Invoices!AM:AN,A1889)&lt;&gt;0,SUMIF(Invoices!AM:AN,A1889,Invoices!AN:AN)/COUNTIF(Invoices!AM:AN,A1889),0),"Not Available")))))))))))))))</f>
        <v>Not Available</v>
      </c>
    </row>
    <row r="1890" spans="1:5" ht="13" x14ac:dyDescent="0.15">
      <c r="A1890" s="6" t="s">
        <v>3258</v>
      </c>
      <c r="B1890" s="6" t="s">
        <v>3259</v>
      </c>
      <c r="C1890" s="6" t="s">
        <v>778</v>
      </c>
      <c r="D1890" s="6" t="s">
        <v>779</v>
      </c>
      <c r="E1890">
        <f ca="1">IF(COUNTIF(Invoices!K:L,A1890)&lt;&gt;0,IF(COUNTIF(Invoices!K:L,A1890)&lt;&gt;0,SUMIF(Invoices!K:L,A1890,Invoices!L:L)/COUNTIF(Invoices!K:L,A1890),0),IF(COUNTIF(Invoices!M:N,A1890)&lt;&gt;0,IF(COUNTIF(Invoices!M:N,A1890)&lt;&gt;0,SUMIF(Invoices!M:N,A1890,Invoices!N:N)/COUNTIF(Invoices!M:N,A1890),0),IF(COUNTIF(Invoices!O:P,A1890)&lt;&gt;0,IF(COUNTIF(Invoices!O:P,A1890)&lt;&gt;0,SUMIF(Invoices!O:P,A1890,Invoices!P:P)/COUNTIF(Invoices!O:P,A1890),0),IF(COUNTIF(Invoices!Q:R,A1890)&lt;&gt;0,IF(COUNTIF(Invoices!Q:R,A1890)&lt;&gt;0,SUMIF(Invoices!Q:R,A1890,Invoices!R:R)/COUNTIF(Invoices!Q:R,A1890),0),IF(COUNTIF(Invoices!S:T,A1890)&lt;&gt;0,IF(COUNTIF(Invoices!S:T,A1890)&lt;&gt;0,SUMIF(Invoices!S:T,A1890,Invoices!T:T)/COUNTIF(Invoices!S:T,A1890),0),IF(COUNTIF(Invoices!U:V,A1890)&lt;&gt;0,IF(COUNTIF(Invoices!U:V,A1890)&lt;&gt;0,SUMIF(Invoices!U:V,A1890,Invoices!V:V)/COUNTIF(Invoices!U:V,A1890),0),IF(COUNTIF(Invoices!W:X,A1890)&lt;&gt;0,IF(COUNTIF(Invoices!W:X,A1890)&lt;&gt;0,SUMIF(Invoices!W:X,A1890,Invoices!X:X)/COUNTIF(Invoices!W:X,A1890),0),IF(COUNTIF(Invoices!Y:Z,A1890)&lt;&gt;0,IF(COUNTIF(Invoices!Y:Z,A1890)&lt;&gt;0,SUMIF(Invoices!Y:Z,A1890,Invoices!Z:Z)/COUNTIF(Invoices!Y:Z,A1890),0),IF(COUNTIF(Invoices!AA:AB,A1890)&lt;&gt;0,IF(COUNTIF(Invoices!AA:AB,A1890)&lt;&gt;0,SUMIF(Invoices!AA:AB,A1890,Invoices!AB:AB)/COUNTIF(Invoices!AA:AB,A1890),0),IF(COUNTIF(Invoices!AC:AD,A1890)&lt;&gt;0,IF(COUNTIF(Invoices!AC:AD,A1890)&lt;&gt;0,SUMIF(Invoices!AC:AD,A1890,Invoices!AD:AD)/COUNTIF(Invoices!AC:AD,A1890),0),IF(COUNTIF(Invoices!AE:AF,A1890)&lt;&gt;0,IF(COUNTIF(Invoices!AE:AF,A1890)&lt;&gt;0,SUMIF(Invoices!AE:AF,A1890,Invoices!AF:AF)/COUNTIF(Invoices!AE:AF,A1890),0),IF(COUNTIF(Invoices!AG:AH,A1890)&lt;&gt;0,IF(COUNTIF(Invoices!AG:AH,A1890)&lt;&gt;0,SUMIF(Invoices!AG:AH,A1890,Invoices!AH:AH)/COUNTIF(Invoices!AG:AH,A1890),0),IF(COUNTIF(Invoices!AI:AJ,A1890)&lt;&gt;0,IF(COUNTIF(Invoices!AI:AJ,A1890)&lt;&gt;0,SUMIF(Invoices!AI:AJ,A1890,Invoices!AJ:AJ)/COUNTIF(Invoices!AI:AJ,A1890),0),IF(COUNTIF(Invoices!AK:AL,A1890)&lt;&gt;0,IF(COUNTIF(Invoices!AK:AL,A1890)&lt;&gt;0,SUMIF(Invoices!AK:AL,A1890,Invoices!AL:AL)/COUNTIF(Invoices!AK:AL,A1890),0),IF(COUNTIF(Invoices!AM:AN,A1890)&lt;&gt;0,IF(COUNTIF(Invoices!AM:AN,A1890)&lt;&gt;0,SUMIF(Invoices!AM:AN,A1890,Invoices!AN:AN)/COUNTIF(Invoices!AM:AN,A1890),0),"Not Available")))))))))))))))</f>
        <v>0.99</v>
      </c>
    </row>
    <row r="1891" spans="1:5" ht="13" x14ac:dyDescent="0.15">
      <c r="A1891" s="6" t="s">
        <v>3260</v>
      </c>
      <c r="B1891" s="6" t="s">
        <v>636</v>
      </c>
      <c r="C1891" s="6" t="s">
        <v>637</v>
      </c>
      <c r="D1891" s="6" t="s">
        <v>638</v>
      </c>
      <c r="E1891" t="str">
        <f>IF(COUNTIF(Invoices!K:L,A1891)&lt;&gt;0,IF(COUNTIF(Invoices!K:L,A1891)&lt;&gt;0,SUMIF(Invoices!K:L,A1891,Invoices!L:L)/COUNTIF(Invoices!K:L,A1891),0),IF(COUNTIF(Invoices!M:N,A1891)&lt;&gt;0,IF(COUNTIF(Invoices!M:N,A1891)&lt;&gt;0,SUMIF(Invoices!M:N,A1891,Invoices!N:N)/COUNTIF(Invoices!M:N,A1891),0),IF(COUNTIF(Invoices!O:P,A1891)&lt;&gt;0,IF(COUNTIF(Invoices!O:P,A1891)&lt;&gt;0,SUMIF(Invoices!O:P,A1891,Invoices!P:P)/COUNTIF(Invoices!O:P,A1891),0),IF(COUNTIF(Invoices!Q:R,A1891)&lt;&gt;0,IF(COUNTIF(Invoices!Q:R,A1891)&lt;&gt;0,SUMIF(Invoices!Q:R,A1891,Invoices!R:R)/COUNTIF(Invoices!Q:R,A1891),0),IF(COUNTIF(Invoices!S:T,A1891)&lt;&gt;0,IF(COUNTIF(Invoices!S:T,A1891)&lt;&gt;0,SUMIF(Invoices!S:T,A1891,Invoices!T:T)/COUNTIF(Invoices!S:T,A1891),0),IF(COUNTIF(Invoices!U:V,A1891)&lt;&gt;0,IF(COUNTIF(Invoices!U:V,A1891)&lt;&gt;0,SUMIF(Invoices!U:V,A1891,Invoices!V:V)/COUNTIF(Invoices!U:V,A1891),0),IF(COUNTIF(Invoices!W:X,A1891)&lt;&gt;0,IF(COUNTIF(Invoices!W:X,A1891)&lt;&gt;0,SUMIF(Invoices!W:X,A1891,Invoices!X:X)/COUNTIF(Invoices!W:X,A1891),0),IF(COUNTIF(Invoices!Y:Z,A1891)&lt;&gt;0,IF(COUNTIF(Invoices!Y:Z,A1891)&lt;&gt;0,SUMIF(Invoices!Y:Z,A1891,Invoices!Z:Z)/COUNTIF(Invoices!Y:Z,A1891),0),IF(COUNTIF(Invoices!AA:AB,A1891)&lt;&gt;0,IF(COUNTIF(Invoices!AA:AB,A1891)&lt;&gt;0,SUMIF(Invoices!AA:AB,A1891,Invoices!AB:AB)/COUNTIF(Invoices!AA:AB,A1891),0),IF(COUNTIF(Invoices!AC:AD,A1891)&lt;&gt;0,IF(COUNTIF(Invoices!AC:AD,A1891)&lt;&gt;0,SUMIF(Invoices!AC:AD,A1891,Invoices!AD:AD)/COUNTIF(Invoices!AC:AD,A1891),0),IF(COUNTIF(Invoices!AE:AF,A1891)&lt;&gt;0,IF(COUNTIF(Invoices!AE:AF,A1891)&lt;&gt;0,SUMIF(Invoices!AE:AF,A1891,Invoices!AF:AF)/COUNTIF(Invoices!AE:AF,A1891),0),IF(COUNTIF(Invoices!AG:AH,A1891)&lt;&gt;0,IF(COUNTIF(Invoices!AG:AH,A1891)&lt;&gt;0,SUMIF(Invoices!AG:AH,A1891,Invoices!AH:AH)/COUNTIF(Invoices!AG:AH,A1891),0),IF(COUNTIF(Invoices!AI:AJ,A1891)&lt;&gt;0,IF(COUNTIF(Invoices!AI:AJ,A1891)&lt;&gt;0,SUMIF(Invoices!AI:AJ,A1891,Invoices!AJ:AJ)/COUNTIF(Invoices!AI:AJ,A1891),0),IF(COUNTIF(Invoices!AK:AL,A1891)&lt;&gt;0,IF(COUNTIF(Invoices!AK:AL,A1891)&lt;&gt;0,SUMIF(Invoices!AK:AL,A1891,Invoices!AL:AL)/COUNTIF(Invoices!AK:AL,A1891),0),IF(COUNTIF(Invoices!AM:AN,A1891)&lt;&gt;0,IF(COUNTIF(Invoices!AM:AN,A1891)&lt;&gt;0,SUMIF(Invoices!AM:AN,A1891,Invoices!AN:AN)/COUNTIF(Invoices!AM:AN,A1891),0),"Not Available")))))))))))))))</f>
        <v>Not Available</v>
      </c>
    </row>
    <row r="1892" spans="1:5" ht="13" x14ac:dyDescent="0.15">
      <c r="A1892" s="6" t="s">
        <v>3261</v>
      </c>
      <c r="B1892" s="6" t="s">
        <v>3262</v>
      </c>
      <c r="C1892" s="6" t="s">
        <v>3263</v>
      </c>
      <c r="D1892" s="6" t="s">
        <v>3264</v>
      </c>
      <c r="E1892">
        <f ca="1">IF(COUNTIF(Invoices!K:L,A1892)&lt;&gt;0,IF(COUNTIF(Invoices!K:L,A1892)&lt;&gt;0,SUMIF(Invoices!K:L,A1892,Invoices!L:L)/COUNTIF(Invoices!K:L,A1892),0),IF(COUNTIF(Invoices!M:N,A1892)&lt;&gt;0,IF(COUNTIF(Invoices!M:N,A1892)&lt;&gt;0,SUMIF(Invoices!M:N,A1892,Invoices!N:N)/COUNTIF(Invoices!M:N,A1892),0),IF(COUNTIF(Invoices!O:P,A1892)&lt;&gt;0,IF(COUNTIF(Invoices!O:P,A1892)&lt;&gt;0,SUMIF(Invoices!O:P,A1892,Invoices!P:P)/COUNTIF(Invoices!O:P,A1892),0),IF(COUNTIF(Invoices!Q:R,A1892)&lt;&gt;0,IF(COUNTIF(Invoices!Q:R,A1892)&lt;&gt;0,SUMIF(Invoices!Q:R,A1892,Invoices!R:R)/COUNTIF(Invoices!Q:R,A1892),0),IF(COUNTIF(Invoices!S:T,A1892)&lt;&gt;0,IF(COUNTIF(Invoices!S:T,A1892)&lt;&gt;0,SUMIF(Invoices!S:T,A1892,Invoices!T:T)/COUNTIF(Invoices!S:T,A1892),0),IF(COUNTIF(Invoices!U:V,A1892)&lt;&gt;0,IF(COUNTIF(Invoices!U:V,A1892)&lt;&gt;0,SUMIF(Invoices!U:V,A1892,Invoices!V:V)/COUNTIF(Invoices!U:V,A1892),0),IF(COUNTIF(Invoices!W:X,A1892)&lt;&gt;0,IF(COUNTIF(Invoices!W:X,A1892)&lt;&gt;0,SUMIF(Invoices!W:X,A1892,Invoices!X:X)/COUNTIF(Invoices!W:X,A1892),0),IF(COUNTIF(Invoices!Y:Z,A1892)&lt;&gt;0,IF(COUNTIF(Invoices!Y:Z,A1892)&lt;&gt;0,SUMIF(Invoices!Y:Z,A1892,Invoices!Z:Z)/COUNTIF(Invoices!Y:Z,A1892),0),IF(COUNTIF(Invoices!AA:AB,A1892)&lt;&gt;0,IF(COUNTIF(Invoices!AA:AB,A1892)&lt;&gt;0,SUMIF(Invoices!AA:AB,A1892,Invoices!AB:AB)/COUNTIF(Invoices!AA:AB,A1892),0),IF(COUNTIF(Invoices!AC:AD,A1892)&lt;&gt;0,IF(COUNTIF(Invoices!AC:AD,A1892)&lt;&gt;0,SUMIF(Invoices!AC:AD,A1892,Invoices!AD:AD)/COUNTIF(Invoices!AC:AD,A1892),0),IF(COUNTIF(Invoices!AE:AF,A1892)&lt;&gt;0,IF(COUNTIF(Invoices!AE:AF,A1892)&lt;&gt;0,SUMIF(Invoices!AE:AF,A1892,Invoices!AF:AF)/COUNTIF(Invoices!AE:AF,A1892),0),IF(COUNTIF(Invoices!AG:AH,A1892)&lt;&gt;0,IF(COUNTIF(Invoices!AG:AH,A1892)&lt;&gt;0,SUMIF(Invoices!AG:AH,A1892,Invoices!AH:AH)/COUNTIF(Invoices!AG:AH,A1892),0),IF(COUNTIF(Invoices!AI:AJ,A1892)&lt;&gt;0,IF(COUNTIF(Invoices!AI:AJ,A1892)&lt;&gt;0,SUMIF(Invoices!AI:AJ,A1892,Invoices!AJ:AJ)/COUNTIF(Invoices!AI:AJ,A1892),0),IF(COUNTIF(Invoices!AK:AL,A1892)&lt;&gt;0,IF(COUNTIF(Invoices!AK:AL,A1892)&lt;&gt;0,SUMIF(Invoices!AK:AL,A1892,Invoices!AL:AL)/COUNTIF(Invoices!AK:AL,A1892),0),IF(COUNTIF(Invoices!AM:AN,A1892)&lt;&gt;0,IF(COUNTIF(Invoices!AM:AN,A1892)&lt;&gt;0,SUMIF(Invoices!AM:AN,A1892,Invoices!AN:AN)/COUNTIF(Invoices!AM:AN,A1892),0),"Not Available")))))))))))))))</f>
        <v>0.99</v>
      </c>
    </row>
    <row r="1893" spans="1:5" ht="13" x14ac:dyDescent="0.15">
      <c r="A1893" s="6" t="s">
        <v>3265</v>
      </c>
      <c r="C1893" s="6" t="s">
        <v>1059</v>
      </c>
      <c r="D1893" s="6" t="s">
        <v>1059</v>
      </c>
      <c r="E1893" t="str">
        <f>IF(COUNTIF(Invoices!K:L,A1893)&lt;&gt;0,IF(COUNTIF(Invoices!K:L,A1893)&lt;&gt;0,SUMIF(Invoices!K:L,A1893,Invoices!L:L)/COUNTIF(Invoices!K:L,A1893),0),IF(COUNTIF(Invoices!M:N,A1893)&lt;&gt;0,IF(COUNTIF(Invoices!M:N,A1893)&lt;&gt;0,SUMIF(Invoices!M:N,A1893,Invoices!N:N)/COUNTIF(Invoices!M:N,A1893),0),IF(COUNTIF(Invoices!O:P,A1893)&lt;&gt;0,IF(COUNTIF(Invoices!O:P,A1893)&lt;&gt;0,SUMIF(Invoices!O:P,A1893,Invoices!P:P)/COUNTIF(Invoices!O:P,A1893),0),IF(COUNTIF(Invoices!Q:R,A1893)&lt;&gt;0,IF(COUNTIF(Invoices!Q:R,A1893)&lt;&gt;0,SUMIF(Invoices!Q:R,A1893,Invoices!R:R)/COUNTIF(Invoices!Q:R,A1893),0),IF(COUNTIF(Invoices!S:T,A1893)&lt;&gt;0,IF(COUNTIF(Invoices!S:T,A1893)&lt;&gt;0,SUMIF(Invoices!S:T,A1893,Invoices!T:T)/COUNTIF(Invoices!S:T,A1893),0),IF(COUNTIF(Invoices!U:V,A1893)&lt;&gt;0,IF(COUNTIF(Invoices!U:V,A1893)&lt;&gt;0,SUMIF(Invoices!U:V,A1893,Invoices!V:V)/COUNTIF(Invoices!U:V,A1893),0),IF(COUNTIF(Invoices!W:X,A1893)&lt;&gt;0,IF(COUNTIF(Invoices!W:X,A1893)&lt;&gt;0,SUMIF(Invoices!W:X,A1893,Invoices!X:X)/COUNTIF(Invoices!W:X,A1893),0),IF(COUNTIF(Invoices!Y:Z,A1893)&lt;&gt;0,IF(COUNTIF(Invoices!Y:Z,A1893)&lt;&gt;0,SUMIF(Invoices!Y:Z,A1893,Invoices!Z:Z)/COUNTIF(Invoices!Y:Z,A1893),0),IF(COUNTIF(Invoices!AA:AB,A1893)&lt;&gt;0,IF(COUNTIF(Invoices!AA:AB,A1893)&lt;&gt;0,SUMIF(Invoices!AA:AB,A1893,Invoices!AB:AB)/COUNTIF(Invoices!AA:AB,A1893),0),IF(COUNTIF(Invoices!AC:AD,A1893)&lt;&gt;0,IF(COUNTIF(Invoices!AC:AD,A1893)&lt;&gt;0,SUMIF(Invoices!AC:AD,A1893,Invoices!AD:AD)/COUNTIF(Invoices!AC:AD,A1893),0),IF(COUNTIF(Invoices!AE:AF,A1893)&lt;&gt;0,IF(COUNTIF(Invoices!AE:AF,A1893)&lt;&gt;0,SUMIF(Invoices!AE:AF,A1893,Invoices!AF:AF)/COUNTIF(Invoices!AE:AF,A1893),0),IF(COUNTIF(Invoices!AG:AH,A1893)&lt;&gt;0,IF(COUNTIF(Invoices!AG:AH,A1893)&lt;&gt;0,SUMIF(Invoices!AG:AH,A1893,Invoices!AH:AH)/COUNTIF(Invoices!AG:AH,A1893),0),IF(COUNTIF(Invoices!AI:AJ,A1893)&lt;&gt;0,IF(COUNTIF(Invoices!AI:AJ,A1893)&lt;&gt;0,SUMIF(Invoices!AI:AJ,A1893,Invoices!AJ:AJ)/COUNTIF(Invoices!AI:AJ,A1893),0),IF(COUNTIF(Invoices!AK:AL,A1893)&lt;&gt;0,IF(COUNTIF(Invoices!AK:AL,A1893)&lt;&gt;0,SUMIF(Invoices!AK:AL,A1893,Invoices!AL:AL)/COUNTIF(Invoices!AK:AL,A1893),0),IF(COUNTIF(Invoices!AM:AN,A1893)&lt;&gt;0,IF(COUNTIF(Invoices!AM:AN,A1893)&lt;&gt;0,SUMIF(Invoices!AM:AN,A1893,Invoices!AN:AN)/COUNTIF(Invoices!AM:AN,A1893),0),"Not Available")))))))))))))))</f>
        <v>Not Available</v>
      </c>
    </row>
    <row r="1894" spans="1:5" ht="13" x14ac:dyDescent="0.15">
      <c r="A1894" s="6" t="s">
        <v>3266</v>
      </c>
      <c r="C1894" s="6" t="s">
        <v>669</v>
      </c>
      <c r="D1894" s="6" t="s">
        <v>670</v>
      </c>
      <c r="E1894" t="str">
        <f>IF(COUNTIF(Invoices!K:L,A1894)&lt;&gt;0,IF(COUNTIF(Invoices!K:L,A1894)&lt;&gt;0,SUMIF(Invoices!K:L,A1894,Invoices!L:L)/COUNTIF(Invoices!K:L,A1894),0),IF(COUNTIF(Invoices!M:N,A1894)&lt;&gt;0,IF(COUNTIF(Invoices!M:N,A1894)&lt;&gt;0,SUMIF(Invoices!M:N,A1894,Invoices!N:N)/COUNTIF(Invoices!M:N,A1894),0),IF(COUNTIF(Invoices!O:P,A1894)&lt;&gt;0,IF(COUNTIF(Invoices!O:P,A1894)&lt;&gt;0,SUMIF(Invoices!O:P,A1894,Invoices!P:P)/COUNTIF(Invoices!O:P,A1894),0),IF(COUNTIF(Invoices!Q:R,A1894)&lt;&gt;0,IF(COUNTIF(Invoices!Q:R,A1894)&lt;&gt;0,SUMIF(Invoices!Q:R,A1894,Invoices!R:R)/COUNTIF(Invoices!Q:R,A1894),0),IF(COUNTIF(Invoices!S:T,A1894)&lt;&gt;0,IF(COUNTIF(Invoices!S:T,A1894)&lt;&gt;0,SUMIF(Invoices!S:T,A1894,Invoices!T:T)/COUNTIF(Invoices!S:T,A1894),0),IF(COUNTIF(Invoices!U:V,A1894)&lt;&gt;0,IF(COUNTIF(Invoices!U:V,A1894)&lt;&gt;0,SUMIF(Invoices!U:V,A1894,Invoices!V:V)/COUNTIF(Invoices!U:V,A1894),0),IF(COUNTIF(Invoices!W:X,A1894)&lt;&gt;0,IF(COUNTIF(Invoices!W:X,A1894)&lt;&gt;0,SUMIF(Invoices!W:X,A1894,Invoices!X:X)/COUNTIF(Invoices!W:X,A1894),0),IF(COUNTIF(Invoices!Y:Z,A1894)&lt;&gt;0,IF(COUNTIF(Invoices!Y:Z,A1894)&lt;&gt;0,SUMIF(Invoices!Y:Z,A1894,Invoices!Z:Z)/COUNTIF(Invoices!Y:Z,A1894),0),IF(COUNTIF(Invoices!AA:AB,A1894)&lt;&gt;0,IF(COUNTIF(Invoices!AA:AB,A1894)&lt;&gt;0,SUMIF(Invoices!AA:AB,A1894,Invoices!AB:AB)/COUNTIF(Invoices!AA:AB,A1894),0),IF(COUNTIF(Invoices!AC:AD,A1894)&lt;&gt;0,IF(COUNTIF(Invoices!AC:AD,A1894)&lt;&gt;0,SUMIF(Invoices!AC:AD,A1894,Invoices!AD:AD)/COUNTIF(Invoices!AC:AD,A1894),0),IF(COUNTIF(Invoices!AE:AF,A1894)&lt;&gt;0,IF(COUNTIF(Invoices!AE:AF,A1894)&lt;&gt;0,SUMIF(Invoices!AE:AF,A1894,Invoices!AF:AF)/COUNTIF(Invoices!AE:AF,A1894),0),IF(COUNTIF(Invoices!AG:AH,A1894)&lt;&gt;0,IF(COUNTIF(Invoices!AG:AH,A1894)&lt;&gt;0,SUMIF(Invoices!AG:AH,A1894,Invoices!AH:AH)/COUNTIF(Invoices!AG:AH,A1894),0),IF(COUNTIF(Invoices!AI:AJ,A1894)&lt;&gt;0,IF(COUNTIF(Invoices!AI:AJ,A1894)&lt;&gt;0,SUMIF(Invoices!AI:AJ,A1894,Invoices!AJ:AJ)/COUNTIF(Invoices!AI:AJ,A1894),0),IF(COUNTIF(Invoices!AK:AL,A1894)&lt;&gt;0,IF(COUNTIF(Invoices!AK:AL,A1894)&lt;&gt;0,SUMIF(Invoices!AK:AL,A1894,Invoices!AL:AL)/COUNTIF(Invoices!AK:AL,A1894),0),IF(COUNTIF(Invoices!AM:AN,A1894)&lt;&gt;0,IF(COUNTIF(Invoices!AM:AN,A1894)&lt;&gt;0,SUMIF(Invoices!AM:AN,A1894,Invoices!AN:AN)/COUNTIF(Invoices!AM:AN,A1894),0),"Not Available")))))))))))))))</f>
        <v>Not Available</v>
      </c>
    </row>
    <row r="1895" spans="1:5" ht="13" x14ac:dyDescent="0.15">
      <c r="A1895" s="6" t="s">
        <v>3267</v>
      </c>
      <c r="C1895" s="6" t="s">
        <v>1042</v>
      </c>
      <c r="D1895" s="6" t="s">
        <v>1043</v>
      </c>
      <c r="E1895" t="str">
        <f>IF(COUNTIF(Invoices!K:L,A1895)&lt;&gt;0,IF(COUNTIF(Invoices!K:L,A1895)&lt;&gt;0,SUMIF(Invoices!K:L,A1895,Invoices!L:L)/COUNTIF(Invoices!K:L,A1895),0),IF(COUNTIF(Invoices!M:N,A1895)&lt;&gt;0,IF(COUNTIF(Invoices!M:N,A1895)&lt;&gt;0,SUMIF(Invoices!M:N,A1895,Invoices!N:N)/COUNTIF(Invoices!M:N,A1895),0),IF(COUNTIF(Invoices!O:P,A1895)&lt;&gt;0,IF(COUNTIF(Invoices!O:P,A1895)&lt;&gt;0,SUMIF(Invoices!O:P,A1895,Invoices!P:P)/COUNTIF(Invoices!O:P,A1895),0),IF(COUNTIF(Invoices!Q:R,A1895)&lt;&gt;0,IF(COUNTIF(Invoices!Q:R,A1895)&lt;&gt;0,SUMIF(Invoices!Q:R,A1895,Invoices!R:R)/COUNTIF(Invoices!Q:R,A1895),0),IF(COUNTIF(Invoices!S:T,A1895)&lt;&gt;0,IF(COUNTIF(Invoices!S:T,A1895)&lt;&gt;0,SUMIF(Invoices!S:T,A1895,Invoices!T:T)/COUNTIF(Invoices!S:T,A1895),0),IF(COUNTIF(Invoices!U:V,A1895)&lt;&gt;0,IF(COUNTIF(Invoices!U:V,A1895)&lt;&gt;0,SUMIF(Invoices!U:V,A1895,Invoices!V:V)/COUNTIF(Invoices!U:V,A1895),0),IF(COUNTIF(Invoices!W:X,A1895)&lt;&gt;0,IF(COUNTIF(Invoices!W:X,A1895)&lt;&gt;0,SUMIF(Invoices!W:X,A1895,Invoices!X:X)/COUNTIF(Invoices!W:X,A1895),0),IF(COUNTIF(Invoices!Y:Z,A1895)&lt;&gt;0,IF(COUNTIF(Invoices!Y:Z,A1895)&lt;&gt;0,SUMIF(Invoices!Y:Z,A1895,Invoices!Z:Z)/COUNTIF(Invoices!Y:Z,A1895),0),IF(COUNTIF(Invoices!AA:AB,A1895)&lt;&gt;0,IF(COUNTIF(Invoices!AA:AB,A1895)&lt;&gt;0,SUMIF(Invoices!AA:AB,A1895,Invoices!AB:AB)/COUNTIF(Invoices!AA:AB,A1895),0),IF(COUNTIF(Invoices!AC:AD,A1895)&lt;&gt;0,IF(COUNTIF(Invoices!AC:AD,A1895)&lt;&gt;0,SUMIF(Invoices!AC:AD,A1895,Invoices!AD:AD)/COUNTIF(Invoices!AC:AD,A1895),0),IF(COUNTIF(Invoices!AE:AF,A1895)&lt;&gt;0,IF(COUNTIF(Invoices!AE:AF,A1895)&lt;&gt;0,SUMIF(Invoices!AE:AF,A1895,Invoices!AF:AF)/COUNTIF(Invoices!AE:AF,A1895),0),IF(COUNTIF(Invoices!AG:AH,A1895)&lt;&gt;0,IF(COUNTIF(Invoices!AG:AH,A1895)&lt;&gt;0,SUMIF(Invoices!AG:AH,A1895,Invoices!AH:AH)/COUNTIF(Invoices!AG:AH,A1895),0),IF(COUNTIF(Invoices!AI:AJ,A1895)&lt;&gt;0,IF(COUNTIF(Invoices!AI:AJ,A1895)&lt;&gt;0,SUMIF(Invoices!AI:AJ,A1895,Invoices!AJ:AJ)/COUNTIF(Invoices!AI:AJ,A1895),0),IF(COUNTIF(Invoices!AK:AL,A1895)&lt;&gt;0,IF(COUNTIF(Invoices!AK:AL,A1895)&lt;&gt;0,SUMIF(Invoices!AK:AL,A1895,Invoices!AL:AL)/COUNTIF(Invoices!AK:AL,A1895),0),IF(COUNTIF(Invoices!AM:AN,A1895)&lt;&gt;0,IF(COUNTIF(Invoices!AM:AN,A1895)&lt;&gt;0,SUMIF(Invoices!AM:AN,A1895,Invoices!AN:AN)/COUNTIF(Invoices!AM:AN,A1895),0),"Not Available")))))))))))))))</f>
        <v>Not Available</v>
      </c>
    </row>
    <row r="1896" spans="1:5" ht="13" x14ac:dyDescent="0.15">
      <c r="A1896" s="6" t="s">
        <v>3268</v>
      </c>
      <c r="C1896" s="6" t="s">
        <v>1067</v>
      </c>
      <c r="D1896" s="6" t="s">
        <v>1068</v>
      </c>
      <c r="E1896">
        <f ca="1">IF(COUNTIF(Invoices!K:L,A1896)&lt;&gt;0,IF(COUNTIF(Invoices!K:L,A1896)&lt;&gt;0,SUMIF(Invoices!K:L,A1896,Invoices!L:L)/COUNTIF(Invoices!K:L,A1896),0),IF(COUNTIF(Invoices!M:N,A1896)&lt;&gt;0,IF(COUNTIF(Invoices!M:N,A1896)&lt;&gt;0,SUMIF(Invoices!M:N,A1896,Invoices!N:N)/COUNTIF(Invoices!M:N,A1896),0),IF(COUNTIF(Invoices!O:P,A1896)&lt;&gt;0,IF(COUNTIF(Invoices!O:P,A1896)&lt;&gt;0,SUMIF(Invoices!O:P,A1896,Invoices!P:P)/COUNTIF(Invoices!O:P,A1896),0),IF(COUNTIF(Invoices!Q:R,A1896)&lt;&gt;0,IF(COUNTIF(Invoices!Q:R,A1896)&lt;&gt;0,SUMIF(Invoices!Q:R,A1896,Invoices!R:R)/COUNTIF(Invoices!Q:R,A1896),0),IF(COUNTIF(Invoices!S:T,A1896)&lt;&gt;0,IF(COUNTIF(Invoices!S:T,A1896)&lt;&gt;0,SUMIF(Invoices!S:T,A1896,Invoices!T:T)/COUNTIF(Invoices!S:T,A1896),0),IF(COUNTIF(Invoices!U:V,A1896)&lt;&gt;0,IF(COUNTIF(Invoices!U:V,A1896)&lt;&gt;0,SUMIF(Invoices!U:V,A1896,Invoices!V:V)/COUNTIF(Invoices!U:V,A1896),0),IF(COUNTIF(Invoices!W:X,A1896)&lt;&gt;0,IF(COUNTIF(Invoices!W:X,A1896)&lt;&gt;0,SUMIF(Invoices!W:X,A1896,Invoices!X:X)/COUNTIF(Invoices!W:X,A1896),0),IF(COUNTIF(Invoices!Y:Z,A1896)&lt;&gt;0,IF(COUNTIF(Invoices!Y:Z,A1896)&lt;&gt;0,SUMIF(Invoices!Y:Z,A1896,Invoices!Z:Z)/COUNTIF(Invoices!Y:Z,A1896),0),IF(COUNTIF(Invoices!AA:AB,A1896)&lt;&gt;0,IF(COUNTIF(Invoices!AA:AB,A1896)&lt;&gt;0,SUMIF(Invoices!AA:AB,A1896,Invoices!AB:AB)/COUNTIF(Invoices!AA:AB,A1896),0),IF(COUNTIF(Invoices!AC:AD,A1896)&lt;&gt;0,IF(COUNTIF(Invoices!AC:AD,A1896)&lt;&gt;0,SUMIF(Invoices!AC:AD,A1896,Invoices!AD:AD)/COUNTIF(Invoices!AC:AD,A1896),0),IF(COUNTIF(Invoices!AE:AF,A1896)&lt;&gt;0,IF(COUNTIF(Invoices!AE:AF,A1896)&lt;&gt;0,SUMIF(Invoices!AE:AF,A1896,Invoices!AF:AF)/COUNTIF(Invoices!AE:AF,A1896),0),IF(COUNTIF(Invoices!AG:AH,A1896)&lt;&gt;0,IF(COUNTIF(Invoices!AG:AH,A1896)&lt;&gt;0,SUMIF(Invoices!AG:AH,A1896,Invoices!AH:AH)/COUNTIF(Invoices!AG:AH,A1896),0),IF(COUNTIF(Invoices!AI:AJ,A1896)&lt;&gt;0,IF(COUNTIF(Invoices!AI:AJ,A1896)&lt;&gt;0,SUMIF(Invoices!AI:AJ,A1896,Invoices!AJ:AJ)/COUNTIF(Invoices!AI:AJ,A1896),0),IF(COUNTIF(Invoices!AK:AL,A1896)&lt;&gt;0,IF(COUNTIF(Invoices!AK:AL,A1896)&lt;&gt;0,SUMIF(Invoices!AK:AL,A1896,Invoices!AL:AL)/COUNTIF(Invoices!AK:AL,A1896),0),IF(COUNTIF(Invoices!AM:AN,A1896)&lt;&gt;0,IF(COUNTIF(Invoices!AM:AN,A1896)&lt;&gt;0,SUMIF(Invoices!AM:AN,A1896,Invoices!AN:AN)/COUNTIF(Invoices!AM:AN,A1896),0),"Not Available")))))))))))))))</f>
        <v>0.99</v>
      </c>
    </row>
    <row r="1897" spans="1:5" ht="13" x14ac:dyDescent="0.15">
      <c r="A1897" s="6" t="s">
        <v>3269</v>
      </c>
      <c r="C1897" s="6" t="s">
        <v>1167</v>
      </c>
      <c r="D1897" s="6" t="s">
        <v>1168</v>
      </c>
      <c r="E1897" t="str">
        <f>IF(COUNTIF(Invoices!K:L,A1897)&lt;&gt;0,IF(COUNTIF(Invoices!K:L,A1897)&lt;&gt;0,SUMIF(Invoices!K:L,A1897,Invoices!L:L)/COUNTIF(Invoices!K:L,A1897),0),IF(COUNTIF(Invoices!M:N,A1897)&lt;&gt;0,IF(COUNTIF(Invoices!M:N,A1897)&lt;&gt;0,SUMIF(Invoices!M:N,A1897,Invoices!N:N)/COUNTIF(Invoices!M:N,A1897),0),IF(COUNTIF(Invoices!O:P,A1897)&lt;&gt;0,IF(COUNTIF(Invoices!O:P,A1897)&lt;&gt;0,SUMIF(Invoices!O:P,A1897,Invoices!P:P)/COUNTIF(Invoices!O:P,A1897),0),IF(COUNTIF(Invoices!Q:R,A1897)&lt;&gt;0,IF(COUNTIF(Invoices!Q:R,A1897)&lt;&gt;0,SUMIF(Invoices!Q:R,A1897,Invoices!R:R)/COUNTIF(Invoices!Q:R,A1897),0),IF(COUNTIF(Invoices!S:T,A1897)&lt;&gt;0,IF(COUNTIF(Invoices!S:T,A1897)&lt;&gt;0,SUMIF(Invoices!S:T,A1897,Invoices!T:T)/COUNTIF(Invoices!S:T,A1897),0),IF(COUNTIF(Invoices!U:V,A1897)&lt;&gt;0,IF(COUNTIF(Invoices!U:V,A1897)&lt;&gt;0,SUMIF(Invoices!U:V,A1897,Invoices!V:V)/COUNTIF(Invoices!U:V,A1897),0),IF(COUNTIF(Invoices!W:X,A1897)&lt;&gt;0,IF(COUNTIF(Invoices!W:X,A1897)&lt;&gt;0,SUMIF(Invoices!W:X,A1897,Invoices!X:X)/COUNTIF(Invoices!W:X,A1897),0),IF(COUNTIF(Invoices!Y:Z,A1897)&lt;&gt;0,IF(COUNTIF(Invoices!Y:Z,A1897)&lt;&gt;0,SUMIF(Invoices!Y:Z,A1897,Invoices!Z:Z)/COUNTIF(Invoices!Y:Z,A1897),0),IF(COUNTIF(Invoices!AA:AB,A1897)&lt;&gt;0,IF(COUNTIF(Invoices!AA:AB,A1897)&lt;&gt;0,SUMIF(Invoices!AA:AB,A1897,Invoices!AB:AB)/COUNTIF(Invoices!AA:AB,A1897),0),IF(COUNTIF(Invoices!AC:AD,A1897)&lt;&gt;0,IF(COUNTIF(Invoices!AC:AD,A1897)&lt;&gt;0,SUMIF(Invoices!AC:AD,A1897,Invoices!AD:AD)/COUNTIF(Invoices!AC:AD,A1897),0),IF(COUNTIF(Invoices!AE:AF,A1897)&lt;&gt;0,IF(COUNTIF(Invoices!AE:AF,A1897)&lt;&gt;0,SUMIF(Invoices!AE:AF,A1897,Invoices!AF:AF)/COUNTIF(Invoices!AE:AF,A1897),0),IF(COUNTIF(Invoices!AG:AH,A1897)&lt;&gt;0,IF(COUNTIF(Invoices!AG:AH,A1897)&lt;&gt;0,SUMIF(Invoices!AG:AH,A1897,Invoices!AH:AH)/COUNTIF(Invoices!AG:AH,A1897),0),IF(COUNTIF(Invoices!AI:AJ,A1897)&lt;&gt;0,IF(COUNTIF(Invoices!AI:AJ,A1897)&lt;&gt;0,SUMIF(Invoices!AI:AJ,A1897,Invoices!AJ:AJ)/COUNTIF(Invoices!AI:AJ,A1897),0),IF(COUNTIF(Invoices!AK:AL,A1897)&lt;&gt;0,IF(COUNTIF(Invoices!AK:AL,A1897)&lt;&gt;0,SUMIF(Invoices!AK:AL,A1897,Invoices!AL:AL)/COUNTIF(Invoices!AK:AL,A1897),0),IF(COUNTIF(Invoices!AM:AN,A1897)&lt;&gt;0,IF(COUNTIF(Invoices!AM:AN,A1897)&lt;&gt;0,SUMIF(Invoices!AM:AN,A1897,Invoices!AN:AN)/COUNTIF(Invoices!AM:AN,A1897),0),"Not Available")))))))))))))))</f>
        <v>Not Available</v>
      </c>
    </row>
    <row r="1898" spans="1:5" ht="13" x14ac:dyDescent="0.15">
      <c r="A1898" s="6" t="s">
        <v>3270</v>
      </c>
      <c r="B1898" s="6" t="s">
        <v>573</v>
      </c>
      <c r="C1898" s="6" t="s">
        <v>988</v>
      </c>
      <c r="D1898" s="6" t="s">
        <v>574</v>
      </c>
      <c r="E1898">
        <f ca="1">IF(COUNTIF(Invoices!K:L,A1898)&lt;&gt;0,IF(COUNTIF(Invoices!K:L,A1898)&lt;&gt;0,SUMIF(Invoices!K:L,A1898,Invoices!L:L)/COUNTIF(Invoices!K:L,A1898),0),IF(COUNTIF(Invoices!M:N,A1898)&lt;&gt;0,IF(COUNTIF(Invoices!M:N,A1898)&lt;&gt;0,SUMIF(Invoices!M:N,A1898,Invoices!N:N)/COUNTIF(Invoices!M:N,A1898),0),IF(COUNTIF(Invoices!O:P,A1898)&lt;&gt;0,IF(COUNTIF(Invoices!O:P,A1898)&lt;&gt;0,SUMIF(Invoices!O:P,A1898,Invoices!P:P)/COUNTIF(Invoices!O:P,A1898),0),IF(COUNTIF(Invoices!Q:R,A1898)&lt;&gt;0,IF(COUNTIF(Invoices!Q:R,A1898)&lt;&gt;0,SUMIF(Invoices!Q:R,A1898,Invoices!R:R)/COUNTIF(Invoices!Q:R,A1898),0),IF(COUNTIF(Invoices!S:T,A1898)&lt;&gt;0,IF(COUNTIF(Invoices!S:T,A1898)&lt;&gt;0,SUMIF(Invoices!S:T,A1898,Invoices!T:T)/COUNTIF(Invoices!S:T,A1898),0),IF(COUNTIF(Invoices!U:V,A1898)&lt;&gt;0,IF(COUNTIF(Invoices!U:V,A1898)&lt;&gt;0,SUMIF(Invoices!U:V,A1898,Invoices!V:V)/COUNTIF(Invoices!U:V,A1898),0),IF(COUNTIF(Invoices!W:X,A1898)&lt;&gt;0,IF(COUNTIF(Invoices!W:X,A1898)&lt;&gt;0,SUMIF(Invoices!W:X,A1898,Invoices!X:X)/COUNTIF(Invoices!W:X,A1898),0),IF(COUNTIF(Invoices!Y:Z,A1898)&lt;&gt;0,IF(COUNTIF(Invoices!Y:Z,A1898)&lt;&gt;0,SUMIF(Invoices!Y:Z,A1898,Invoices!Z:Z)/COUNTIF(Invoices!Y:Z,A1898),0),IF(COUNTIF(Invoices!AA:AB,A1898)&lt;&gt;0,IF(COUNTIF(Invoices!AA:AB,A1898)&lt;&gt;0,SUMIF(Invoices!AA:AB,A1898,Invoices!AB:AB)/COUNTIF(Invoices!AA:AB,A1898),0),IF(COUNTIF(Invoices!AC:AD,A1898)&lt;&gt;0,IF(COUNTIF(Invoices!AC:AD,A1898)&lt;&gt;0,SUMIF(Invoices!AC:AD,A1898,Invoices!AD:AD)/COUNTIF(Invoices!AC:AD,A1898),0),IF(COUNTIF(Invoices!AE:AF,A1898)&lt;&gt;0,IF(COUNTIF(Invoices!AE:AF,A1898)&lt;&gt;0,SUMIF(Invoices!AE:AF,A1898,Invoices!AF:AF)/COUNTIF(Invoices!AE:AF,A1898),0),IF(COUNTIF(Invoices!AG:AH,A1898)&lt;&gt;0,IF(COUNTIF(Invoices!AG:AH,A1898)&lt;&gt;0,SUMIF(Invoices!AG:AH,A1898,Invoices!AH:AH)/COUNTIF(Invoices!AG:AH,A1898),0),IF(COUNTIF(Invoices!AI:AJ,A1898)&lt;&gt;0,IF(COUNTIF(Invoices!AI:AJ,A1898)&lt;&gt;0,SUMIF(Invoices!AI:AJ,A1898,Invoices!AJ:AJ)/COUNTIF(Invoices!AI:AJ,A1898),0),IF(COUNTIF(Invoices!AK:AL,A1898)&lt;&gt;0,IF(COUNTIF(Invoices!AK:AL,A1898)&lt;&gt;0,SUMIF(Invoices!AK:AL,A1898,Invoices!AL:AL)/COUNTIF(Invoices!AK:AL,A1898),0),IF(COUNTIF(Invoices!AM:AN,A1898)&lt;&gt;0,IF(COUNTIF(Invoices!AM:AN,A1898)&lt;&gt;0,SUMIF(Invoices!AM:AN,A1898,Invoices!AN:AN)/COUNTIF(Invoices!AM:AN,A1898),0),"Not Available")))))))))))))))</f>
        <v>0.99</v>
      </c>
    </row>
    <row r="1899" spans="1:5" ht="13" x14ac:dyDescent="0.15">
      <c r="A1899" s="6" t="s">
        <v>3270</v>
      </c>
      <c r="B1899" s="6" t="s">
        <v>573</v>
      </c>
      <c r="C1899" s="6" t="s">
        <v>2713</v>
      </c>
      <c r="D1899" s="6" t="s">
        <v>2714</v>
      </c>
      <c r="E1899">
        <f ca="1">IF(COUNTIF(Invoices!K:L,A1899)&lt;&gt;0,IF(COUNTIF(Invoices!K:L,A1899)&lt;&gt;0,SUMIF(Invoices!K:L,A1899,Invoices!L:L)/COUNTIF(Invoices!K:L,A1899),0),IF(COUNTIF(Invoices!M:N,A1899)&lt;&gt;0,IF(COUNTIF(Invoices!M:N,A1899)&lt;&gt;0,SUMIF(Invoices!M:N,A1899,Invoices!N:N)/COUNTIF(Invoices!M:N,A1899),0),IF(COUNTIF(Invoices!O:P,A1899)&lt;&gt;0,IF(COUNTIF(Invoices!O:P,A1899)&lt;&gt;0,SUMIF(Invoices!O:P,A1899,Invoices!P:P)/COUNTIF(Invoices!O:P,A1899),0),IF(COUNTIF(Invoices!Q:R,A1899)&lt;&gt;0,IF(COUNTIF(Invoices!Q:R,A1899)&lt;&gt;0,SUMIF(Invoices!Q:R,A1899,Invoices!R:R)/COUNTIF(Invoices!Q:R,A1899),0),IF(COUNTIF(Invoices!S:T,A1899)&lt;&gt;0,IF(COUNTIF(Invoices!S:T,A1899)&lt;&gt;0,SUMIF(Invoices!S:T,A1899,Invoices!T:T)/COUNTIF(Invoices!S:T,A1899),0),IF(COUNTIF(Invoices!U:V,A1899)&lt;&gt;0,IF(COUNTIF(Invoices!U:V,A1899)&lt;&gt;0,SUMIF(Invoices!U:V,A1899,Invoices!V:V)/COUNTIF(Invoices!U:V,A1899),0),IF(COUNTIF(Invoices!W:X,A1899)&lt;&gt;0,IF(COUNTIF(Invoices!W:X,A1899)&lt;&gt;0,SUMIF(Invoices!W:X,A1899,Invoices!X:X)/COUNTIF(Invoices!W:X,A1899),0),IF(COUNTIF(Invoices!Y:Z,A1899)&lt;&gt;0,IF(COUNTIF(Invoices!Y:Z,A1899)&lt;&gt;0,SUMIF(Invoices!Y:Z,A1899,Invoices!Z:Z)/COUNTIF(Invoices!Y:Z,A1899),0),IF(COUNTIF(Invoices!AA:AB,A1899)&lt;&gt;0,IF(COUNTIF(Invoices!AA:AB,A1899)&lt;&gt;0,SUMIF(Invoices!AA:AB,A1899,Invoices!AB:AB)/COUNTIF(Invoices!AA:AB,A1899),0),IF(COUNTIF(Invoices!AC:AD,A1899)&lt;&gt;0,IF(COUNTIF(Invoices!AC:AD,A1899)&lt;&gt;0,SUMIF(Invoices!AC:AD,A1899,Invoices!AD:AD)/COUNTIF(Invoices!AC:AD,A1899),0),IF(COUNTIF(Invoices!AE:AF,A1899)&lt;&gt;0,IF(COUNTIF(Invoices!AE:AF,A1899)&lt;&gt;0,SUMIF(Invoices!AE:AF,A1899,Invoices!AF:AF)/COUNTIF(Invoices!AE:AF,A1899),0),IF(COUNTIF(Invoices!AG:AH,A1899)&lt;&gt;0,IF(COUNTIF(Invoices!AG:AH,A1899)&lt;&gt;0,SUMIF(Invoices!AG:AH,A1899,Invoices!AH:AH)/COUNTIF(Invoices!AG:AH,A1899),0),IF(COUNTIF(Invoices!AI:AJ,A1899)&lt;&gt;0,IF(COUNTIF(Invoices!AI:AJ,A1899)&lt;&gt;0,SUMIF(Invoices!AI:AJ,A1899,Invoices!AJ:AJ)/COUNTIF(Invoices!AI:AJ,A1899),0),IF(COUNTIF(Invoices!AK:AL,A1899)&lt;&gt;0,IF(COUNTIF(Invoices!AK:AL,A1899)&lt;&gt;0,SUMIF(Invoices!AK:AL,A1899,Invoices!AL:AL)/COUNTIF(Invoices!AK:AL,A1899),0),IF(COUNTIF(Invoices!AM:AN,A1899)&lt;&gt;0,IF(COUNTIF(Invoices!AM:AN,A1899)&lt;&gt;0,SUMIF(Invoices!AM:AN,A1899,Invoices!AN:AN)/COUNTIF(Invoices!AM:AN,A1899),0),"Not Available")))))))))))))))</f>
        <v>0.99</v>
      </c>
    </row>
    <row r="1900" spans="1:5" ht="13" x14ac:dyDescent="0.15">
      <c r="A1900" s="6" t="s">
        <v>3271</v>
      </c>
      <c r="B1900" s="6" t="s">
        <v>814</v>
      </c>
      <c r="C1900" s="6" t="s">
        <v>3272</v>
      </c>
      <c r="D1900" s="6" t="s">
        <v>3273</v>
      </c>
      <c r="E1900">
        <f ca="1">IF(COUNTIF(Invoices!K:L,A1900)&lt;&gt;0,IF(COUNTIF(Invoices!K:L,A1900)&lt;&gt;0,SUMIF(Invoices!K:L,A1900,Invoices!L:L)/COUNTIF(Invoices!K:L,A1900),0),IF(COUNTIF(Invoices!M:N,A1900)&lt;&gt;0,IF(COUNTIF(Invoices!M:N,A1900)&lt;&gt;0,SUMIF(Invoices!M:N,A1900,Invoices!N:N)/COUNTIF(Invoices!M:N,A1900),0),IF(COUNTIF(Invoices!O:P,A1900)&lt;&gt;0,IF(COUNTIF(Invoices!O:P,A1900)&lt;&gt;0,SUMIF(Invoices!O:P,A1900,Invoices!P:P)/COUNTIF(Invoices!O:P,A1900),0),IF(COUNTIF(Invoices!Q:R,A1900)&lt;&gt;0,IF(COUNTIF(Invoices!Q:R,A1900)&lt;&gt;0,SUMIF(Invoices!Q:R,A1900,Invoices!R:R)/COUNTIF(Invoices!Q:R,A1900),0),IF(COUNTIF(Invoices!S:T,A1900)&lt;&gt;0,IF(COUNTIF(Invoices!S:T,A1900)&lt;&gt;0,SUMIF(Invoices!S:T,A1900,Invoices!T:T)/COUNTIF(Invoices!S:T,A1900),0),IF(COUNTIF(Invoices!U:V,A1900)&lt;&gt;0,IF(COUNTIF(Invoices!U:V,A1900)&lt;&gt;0,SUMIF(Invoices!U:V,A1900,Invoices!V:V)/COUNTIF(Invoices!U:V,A1900),0),IF(COUNTIF(Invoices!W:X,A1900)&lt;&gt;0,IF(COUNTIF(Invoices!W:X,A1900)&lt;&gt;0,SUMIF(Invoices!W:X,A1900,Invoices!X:X)/COUNTIF(Invoices!W:X,A1900),0),IF(COUNTIF(Invoices!Y:Z,A1900)&lt;&gt;0,IF(COUNTIF(Invoices!Y:Z,A1900)&lt;&gt;0,SUMIF(Invoices!Y:Z,A1900,Invoices!Z:Z)/COUNTIF(Invoices!Y:Z,A1900),0),IF(COUNTIF(Invoices!AA:AB,A1900)&lt;&gt;0,IF(COUNTIF(Invoices!AA:AB,A1900)&lt;&gt;0,SUMIF(Invoices!AA:AB,A1900,Invoices!AB:AB)/COUNTIF(Invoices!AA:AB,A1900),0),IF(COUNTIF(Invoices!AC:AD,A1900)&lt;&gt;0,IF(COUNTIF(Invoices!AC:AD,A1900)&lt;&gt;0,SUMIF(Invoices!AC:AD,A1900,Invoices!AD:AD)/COUNTIF(Invoices!AC:AD,A1900),0),IF(COUNTIF(Invoices!AE:AF,A1900)&lt;&gt;0,IF(COUNTIF(Invoices!AE:AF,A1900)&lt;&gt;0,SUMIF(Invoices!AE:AF,A1900,Invoices!AF:AF)/COUNTIF(Invoices!AE:AF,A1900),0),IF(COUNTIF(Invoices!AG:AH,A1900)&lt;&gt;0,IF(COUNTIF(Invoices!AG:AH,A1900)&lt;&gt;0,SUMIF(Invoices!AG:AH,A1900,Invoices!AH:AH)/COUNTIF(Invoices!AG:AH,A1900),0),IF(COUNTIF(Invoices!AI:AJ,A1900)&lt;&gt;0,IF(COUNTIF(Invoices!AI:AJ,A1900)&lt;&gt;0,SUMIF(Invoices!AI:AJ,A1900,Invoices!AJ:AJ)/COUNTIF(Invoices!AI:AJ,A1900),0),IF(COUNTIF(Invoices!AK:AL,A1900)&lt;&gt;0,IF(COUNTIF(Invoices!AK:AL,A1900)&lt;&gt;0,SUMIF(Invoices!AK:AL,A1900,Invoices!AL:AL)/COUNTIF(Invoices!AK:AL,A1900),0),IF(COUNTIF(Invoices!AM:AN,A1900)&lt;&gt;0,IF(COUNTIF(Invoices!AM:AN,A1900)&lt;&gt;0,SUMIF(Invoices!AM:AN,A1900,Invoices!AN:AN)/COUNTIF(Invoices!AM:AN,A1900),0),"Not Available")))))))))))))))</f>
        <v>0.99</v>
      </c>
    </row>
    <row r="1901" spans="1:5" ht="13" x14ac:dyDescent="0.15">
      <c r="A1901" s="6" t="s">
        <v>3274</v>
      </c>
      <c r="B1901" s="6" t="s">
        <v>3275</v>
      </c>
      <c r="C1901" s="6" t="s">
        <v>3276</v>
      </c>
      <c r="D1901" s="6" t="s">
        <v>1527</v>
      </c>
      <c r="E1901" t="str">
        <f>IF(COUNTIF(Invoices!K:L,A1901)&lt;&gt;0,IF(COUNTIF(Invoices!K:L,A1901)&lt;&gt;0,SUMIF(Invoices!K:L,A1901,Invoices!L:L)/COUNTIF(Invoices!K:L,A1901),0),IF(COUNTIF(Invoices!M:N,A1901)&lt;&gt;0,IF(COUNTIF(Invoices!M:N,A1901)&lt;&gt;0,SUMIF(Invoices!M:N,A1901,Invoices!N:N)/COUNTIF(Invoices!M:N,A1901),0),IF(COUNTIF(Invoices!O:P,A1901)&lt;&gt;0,IF(COUNTIF(Invoices!O:P,A1901)&lt;&gt;0,SUMIF(Invoices!O:P,A1901,Invoices!P:P)/COUNTIF(Invoices!O:P,A1901),0),IF(COUNTIF(Invoices!Q:R,A1901)&lt;&gt;0,IF(COUNTIF(Invoices!Q:R,A1901)&lt;&gt;0,SUMIF(Invoices!Q:R,A1901,Invoices!R:R)/COUNTIF(Invoices!Q:R,A1901),0),IF(COUNTIF(Invoices!S:T,A1901)&lt;&gt;0,IF(COUNTIF(Invoices!S:T,A1901)&lt;&gt;0,SUMIF(Invoices!S:T,A1901,Invoices!T:T)/COUNTIF(Invoices!S:T,A1901),0),IF(COUNTIF(Invoices!U:V,A1901)&lt;&gt;0,IF(COUNTIF(Invoices!U:V,A1901)&lt;&gt;0,SUMIF(Invoices!U:V,A1901,Invoices!V:V)/COUNTIF(Invoices!U:V,A1901),0),IF(COUNTIF(Invoices!W:X,A1901)&lt;&gt;0,IF(COUNTIF(Invoices!W:X,A1901)&lt;&gt;0,SUMIF(Invoices!W:X,A1901,Invoices!X:X)/COUNTIF(Invoices!W:X,A1901),0),IF(COUNTIF(Invoices!Y:Z,A1901)&lt;&gt;0,IF(COUNTIF(Invoices!Y:Z,A1901)&lt;&gt;0,SUMIF(Invoices!Y:Z,A1901,Invoices!Z:Z)/COUNTIF(Invoices!Y:Z,A1901),0),IF(COUNTIF(Invoices!AA:AB,A1901)&lt;&gt;0,IF(COUNTIF(Invoices!AA:AB,A1901)&lt;&gt;0,SUMIF(Invoices!AA:AB,A1901,Invoices!AB:AB)/COUNTIF(Invoices!AA:AB,A1901),0),IF(COUNTIF(Invoices!AC:AD,A1901)&lt;&gt;0,IF(COUNTIF(Invoices!AC:AD,A1901)&lt;&gt;0,SUMIF(Invoices!AC:AD,A1901,Invoices!AD:AD)/COUNTIF(Invoices!AC:AD,A1901),0),IF(COUNTIF(Invoices!AE:AF,A1901)&lt;&gt;0,IF(COUNTIF(Invoices!AE:AF,A1901)&lt;&gt;0,SUMIF(Invoices!AE:AF,A1901,Invoices!AF:AF)/COUNTIF(Invoices!AE:AF,A1901),0),IF(COUNTIF(Invoices!AG:AH,A1901)&lt;&gt;0,IF(COUNTIF(Invoices!AG:AH,A1901)&lt;&gt;0,SUMIF(Invoices!AG:AH,A1901,Invoices!AH:AH)/COUNTIF(Invoices!AG:AH,A1901),0),IF(COUNTIF(Invoices!AI:AJ,A1901)&lt;&gt;0,IF(COUNTIF(Invoices!AI:AJ,A1901)&lt;&gt;0,SUMIF(Invoices!AI:AJ,A1901,Invoices!AJ:AJ)/COUNTIF(Invoices!AI:AJ,A1901),0),IF(COUNTIF(Invoices!AK:AL,A1901)&lt;&gt;0,IF(COUNTIF(Invoices!AK:AL,A1901)&lt;&gt;0,SUMIF(Invoices!AK:AL,A1901,Invoices!AL:AL)/COUNTIF(Invoices!AK:AL,A1901),0),IF(COUNTIF(Invoices!AM:AN,A1901)&lt;&gt;0,IF(COUNTIF(Invoices!AM:AN,A1901)&lt;&gt;0,SUMIF(Invoices!AM:AN,A1901,Invoices!AN:AN)/COUNTIF(Invoices!AM:AN,A1901),0),"Not Available")))))))))))))))</f>
        <v>Not Available</v>
      </c>
    </row>
    <row r="1902" spans="1:5" ht="13" x14ac:dyDescent="0.15">
      <c r="A1902" s="6" t="s">
        <v>3277</v>
      </c>
      <c r="B1902" s="6" t="s">
        <v>1360</v>
      </c>
      <c r="C1902" s="6" t="s">
        <v>1361</v>
      </c>
      <c r="D1902" s="6" t="s">
        <v>1301</v>
      </c>
      <c r="E1902" t="str">
        <f>IF(COUNTIF(Invoices!K:L,A1902)&lt;&gt;0,IF(COUNTIF(Invoices!K:L,A1902)&lt;&gt;0,SUMIF(Invoices!K:L,A1902,Invoices!L:L)/COUNTIF(Invoices!K:L,A1902),0),IF(COUNTIF(Invoices!M:N,A1902)&lt;&gt;0,IF(COUNTIF(Invoices!M:N,A1902)&lt;&gt;0,SUMIF(Invoices!M:N,A1902,Invoices!N:N)/COUNTIF(Invoices!M:N,A1902),0),IF(COUNTIF(Invoices!O:P,A1902)&lt;&gt;0,IF(COUNTIF(Invoices!O:P,A1902)&lt;&gt;0,SUMIF(Invoices!O:P,A1902,Invoices!P:P)/COUNTIF(Invoices!O:P,A1902),0),IF(COUNTIF(Invoices!Q:R,A1902)&lt;&gt;0,IF(COUNTIF(Invoices!Q:R,A1902)&lt;&gt;0,SUMIF(Invoices!Q:R,A1902,Invoices!R:R)/COUNTIF(Invoices!Q:R,A1902),0),IF(COUNTIF(Invoices!S:T,A1902)&lt;&gt;0,IF(COUNTIF(Invoices!S:T,A1902)&lt;&gt;0,SUMIF(Invoices!S:T,A1902,Invoices!T:T)/COUNTIF(Invoices!S:T,A1902),0),IF(COUNTIF(Invoices!U:V,A1902)&lt;&gt;0,IF(COUNTIF(Invoices!U:V,A1902)&lt;&gt;0,SUMIF(Invoices!U:V,A1902,Invoices!V:V)/COUNTIF(Invoices!U:V,A1902),0),IF(COUNTIF(Invoices!W:X,A1902)&lt;&gt;0,IF(COUNTIF(Invoices!W:X,A1902)&lt;&gt;0,SUMIF(Invoices!W:X,A1902,Invoices!X:X)/COUNTIF(Invoices!W:X,A1902),0),IF(COUNTIF(Invoices!Y:Z,A1902)&lt;&gt;0,IF(COUNTIF(Invoices!Y:Z,A1902)&lt;&gt;0,SUMIF(Invoices!Y:Z,A1902,Invoices!Z:Z)/COUNTIF(Invoices!Y:Z,A1902),0),IF(COUNTIF(Invoices!AA:AB,A1902)&lt;&gt;0,IF(COUNTIF(Invoices!AA:AB,A1902)&lt;&gt;0,SUMIF(Invoices!AA:AB,A1902,Invoices!AB:AB)/COUNTIF(Invoices!AA:AB,A1902),0),IF(COUNTIF(Invoices!AC:AD,A1902)&lt;&gt;0,IF(COUNTIF(Invoices!AC:AD,A1902)&lt;&gt;0,SUMIF(Invoices!AC:AD,A1902,Invoices!AD:AD)/COUNTIF(Invoices!AC:AD,A1902),0),IF(COUNTIF(Invoices!AE:AF,A1902)&lt;&gt;0,IF(COUNTIF(Invoices!AE:AF,A1902)&lt;&gt;0,SUMIF(Invoices!AE:AF,A1902,Invoices!AF:AF)/COUNTIF(Invoices!AE:AF,A1902),0),IF(COUNTIF(Invoices!AG:AH,A1902)&lt;&gt;0,IF(COUNTIF(Invoices!AG:AH,A1902)&lt;&gt;0,SUMIF(Invoices!AG:AH,A1902,Invoices!AH:AH)/COUNTIF(Invoices!AG:AH,A1902),0),IF(COUNTIF(Invoices!AI:AJ,A1902)&lt;&gt;0,IF(COUNTIF(Invoices!AI:AJ,A1902)&lt;&gt;0,SUMIF(Invoices!AI:AJ,A1902,Invoices!AJ:AJ)/COUNTIF(Invoices!AI:AJ,A1902),0),IF(COUNTIF(Invoices!AK:AL,A1902)&lt;&gt;0,IF(COUNTIF(Invoices!AK:AL,A1902)&lt;&gt;0,SUMIF(Invoices!AK:AL,A1902,Invoices!AL:AL)/COUNTIF(Invoices!AK:AL,A1902),0),IF(COUNTIF(Invoices!AM:AN,A1902)&lt;&gt;0,IF(COUNTIF(Invoices!AM:AN,A1902)&lt;&gt;0,SUMIF(Invoices!AM:AN,A1902,Invoices!AN:AN)/COUNTIF(Invoices!AM:AN,A1902),0),"Not Available")))))))))))))))</f>
        <v>Not Available</v>
      </c>
    </row>
    <row r="1903" spans="1:5" ht="13" x14ac:dyDescent="0.15">
      <c r="A1903" s="6" t="s">
        <v>3278</v>
      </c>
      <c r="B1903" s="6" t="s">
        <v>610</v>
      </c>
      <c r="C1903" s="6" t="s">
        <v>611</v>
      </c>
      <c r="D1903" s="6" t="s">
        <v>612</v>
      </c>
      <c r="E1903" t="str">
        <f>IF(COUNTIF(Invoices!K:L,A1903)&lt;&gt;0,IF(COUNTIF(Invoices!K:L,A1903)&lt;&gt;0,SUMIF(Invoices!K:L,A1903,Invoices!L:L)/COUNTIF(Invoices!K:L,A1903),0),IF(COUNTIF(Invoices!M:N,A1903)&lt;&gt;0,IF(COUNTIF(Invoices!M:N,A1903)&lt;&gt;0,SUMIF(Invoices!M:N,A1903,Invoices!N:N)/COUNTIF(Invoices!M:N,A1903),0),IF(COUNTIF(Invoices!O:P,A1903)&lt;&gt;0,IF(COUNTIF(Invoices!O:P,A1903)&lt;&gt;0,SUMIF(Invoices!O:P,A1903,Invoices!P:P)/COUNTIF(Invoices!O:P,A1903),0),IF(COUNTIF(Invoices!Q:R,A1903)&lt;&gt;0,IF(COUNTIF(Invoices!Q:R,A1903)&lt;&gt;0,SUMIF(Invoices!Q:R,A1903,Invoices!R:R)/COUNTIF(Invoices!Q:R,A1903),0),IF(COUNTIF(Invoices!S:T,A1903)&lt;&gt;0,IF(COUNTIF(Invoices!S:T,A1903)&lt;&gt;0,SUMIF(Invoices!S:T,A1903,Invoices!T:T)/COUNTIF(Invoices!S:T,A1903),0),IF(COUNTIF(Invoices!U:V,A1903)&lt;&gt;0,IF(COUNTIF(Invoices!U:V,A1903)&lt;&gt;0,SUMIF(Invoices!U:V,A1903,Invoices!V:V)/COUNTIF(Invoices!U:V,A1903),0),IF(COUNTIF(Invoices!W:X,A1903)&lt;&gt;0,IF(COUNTIF(Invoices!W:X,A1903)&lt;&gt;0,SUMIF(Invoices!W:X,A1903,Invoices!X:X)/COUNTIF(Invoices!W:X,A1903),0),IF(COUNTIF(Invoices!Y:Z,A1903)&lt;&gt;0,IF(COUNTIF(Invoices!Y:Z,A1903)&lt;&gt;0,SUMIF(Invoices!Y:Z,A1903,Invoices!Z:Z)/COUNTIF(Invoices!Y:Z,A1903),0),IF(COUNTIF(Invoices!AA:AB,A1903)&lt;&gt;0,IF(COUNTIF(Invoices!AA:AB,A1903)&lt;&gt;0,SUMIF(Invoices!AA:AB,A1903,Invoices!AB:AB)/COUNTIF(Invoices!AA:AB,A1903),0),IF(COUNTIF(Invoices!AC:AD,A1903)&lt;&gt;0,IF(COUNTIF(Invoices!AC:AD,A1903)&lt;&gt;0,SUMIF(Invoices!AC:AD,A1903,Invoices!AD:AD)/COUNTIF(Invoices!AC:AD,A1903),0),IF(COUNTIF(Invoices!AE:AF,A1903)&lt;&gt;0,IF(COUNTIF(Invoices!AE:AF,A1903)&lt;&gt;0,SUMIF(Invoices!AE:AF,A1903,Invoices!AF:AF)/COUNTIF(Invoices!AE:AF,A1903),0),IF(COUNTIF(Invoices!AG:AH,A1903)&lt;&gt;0,IF(COUNTIF(Invoices!AG:AH,A1903)&lt;&gt;0,SUMIF(Invoices!AG:AH,A1903,Invoices!AH:AH)/COUNTIF(Invoices!AG:AH,A1903),0),IF(COUNTIF(Invoices!AI:AJ,A1903)&lt;&gt;0,IF(COUNTIF(Invoices!AI:AJ,A1903)&lt;&gt;0,SUMIF(Invoices!AI:AJ,A1903,Invoices!AJ:AJ)/COUNTIF(Invoices!AI:AJ,A1903),0),IF(COUNTIF(Invoices!AK:AL,A1903)&lt;&gt;0,IF(COUNTIF(Invoices!AK:AL,A1903)&lt;&gt;0,SUMIF(Invoices!AK:AL,A1903,Invoices!AL:AL)/COUNTIF(Invoices!AK:AL,A1903),0),IF(COUNTIF(Invoices!AM:AN,A1903)&lt;&gt;0,IF(COUNTIF(Invoices!AM:AN,A1903)&lt;&gt;0,SUMIF(Invoices!AM:AN,A1903,Invoices!AN:AN)/COUNTIF(Invoices!AM:AN,A1903),0),"Not Available")))))))))))))))</f>
        <v>Not Available</v>
      </c>
    </row>
    <row r="1904" spans="1:5" ht="13" x14ac:dyDescent="0.15">
      <c r="A1904" s="6" t="s">
        <v>3279</v>
      </c>
      <c r="B1904" s="6" t="s">
        <v>610</v>
      </c>
      <c r="C1904" s="6" t="s">
        <v>611</v>
      </c>
      <c r="D1904" s="6" t="s">
        <v>612</v>
      </c>
      <c r="E1904">
        <f ca="1">IF(COUNTIF(Invoices!K:L,A1904)&lt;&gt;0,IF(COUNTIF(Invoices!K:L,A1904)&lt;&gt;0,SUMIF(Invoices!K:L,A1904,Invoices!L:L)/COUNTIF(Invoices!K:L,A1904),0),IF(COUNTIF(Invoices!M:N,A1904)&lt;&gt;0,IF(COUNTIF(Invoices!M:N,A1904)&lt;&gt;0,SUMIF(Invoices!M:N,A1904,Invoices!N:N)/COUNTIF(Invoices!M:N,A1904),0),IF(COUNTIF(Invoices!O:P,A1904)&lt;&gt;0,IF(COUNTIF(Invoices!O:P,A1904)&lt;&gt;0,SUMIF(Invoices!O:P,A1904,Invoices!P:P)/COUNTIF(Invoices!O:P,A1904),0),IF(COUNTIF(Invoices!Q:R,A1904)&lt;&gt;0,IF(COUNTIF(Invoices!Q:R,A1904)&lt;&gt;0,SUMIF(Invoices!Q:R,A1904,Invoices!R:R)/COUNTIF(Invoices!Q:R,A1904),0),IF(COUNTIF(Invoices!S:T,A1904)&lt;&gt;0,IF(COUNTIF(Invoices!S:T,A1904)&lt;&gt;0,SUMIF(Invoices!S:T,A1904,Invoices!T:T)/COUNTIF(Invoices!S:T,A1904),0),IF(COUNTIF(Invoices!U:V,A1904)&lt;&gt;0,IF(COUNTIF(Invoices!U:V,A1904)&lt;&gt;0,SUMIF(Invoices!U:V,A1904,Invoices!V:V)/COUNTIF(Invoices!U:V,A1904),0),IF(COUNTIF(Invoices!W:X,A1904)&lt;&gt;0,IF(COUNTIF(Invoices!W:X,A1904)&lt;&gt;0,SUMIF(Invoices!W:X,A1904,Invoices!X:X)/COUNTIF(Invoices!W:X,A1904),0),IF(COUNTIF(Invoices!Y:Z,A1904)&lt;&gt;0,IF(COUNTIF(Invoices!Y:Z,A1904)&lt;&gt;0,SUMIF(Invoices!Y:Z,A1904,Invoices!Z:Z)/COUNTIF(Invoices!Y:Z,A1904),0),IF(COUNTIF(Invoices!AA:AB,A1904)&lt;&gt;0,IF(COUNTIF(Invoices!AA:AB,A1904)&lt;&gt;0,SUMIF(Invoices!AA:AB,A1904,Invoices!AB:AB)/COUNTIF(Invoices!AA:AB,A1904),0),IF(COUNTIF(Invoices!AC:AD,A1904)&lt;&gt;0,IF(COUNTIF(Invoices!AC:AD,A1904)&lt;&gt;0,SUMIF(Invoices!AC:AD,A1904,Invoices!AD:AD)/COUNTIF(Invoices!AC:AD,A1904),0),IF(COUNTIF(Invoices!AE:AF,A1904)&lt;&gt;0,IF(COUNTIF(Invoices!AE:AF,A1904)&lt;&gt;0,SUMIF(Invoices!AE:AF,A1904,Invoices!AF:AF)/COUNTIF(Invoices!AE:AF,A1904),0),IF(COUNTIF(Invoices!AG:AH,A1904)&lt;&gt;0,IF(COUNTIF(Invoices!AG:AH,A1904)&lt;&gt;0,SUMIF(Invoices!AG:AH,A1904,Invoices!AH:AH)/COUNTIF(Invoices!AG:AH,A1904),0),IF(COUNTIF(Invoices!AI:AJ,A1904)&lt;&gt;0,IF(COUNTIF(Invoices!AI:AJ,A1904)&lt;&gt;0,SUMIF(Invoices!AI:AJ,A1904,Invoices!AJ:AJ)/COUNTIF(Invoices!AI:AJ,A1904),0),IF(COUNTIF(Invoices!AK:AL,A1904)&lt;&gt;0,IF(COUNTIF(Invoices!AK:AL,A1904)&lt;&gt;0,SUMIF(Invoices!AK:AL,A1904,Invoices!AL:AL)/COUNTIF(Invoices!AK:AL,A1904),0),IF(COUNTIF(Invoices!AM:AN,A1904)&lt;&gt;0,IF(COUNTIF(Invoices!AM:AN,A1904)&lt;&gt;0,SUMIF(Invoices!AM:AN,A1904,Invoices!AN:AN)/COUNTIF(Invoices!AM:AN,A1904),0),"Not Available")))))))))))))))</f>
        <v>0.99</v>
      </c>
    </row>
    <row r="1905" spans="1:5" ht="13" x14ac:dyDescent="0.15">
      <c r="A1905" s="6" t="s">
        <v>3280</v>
      </c>
      <c r="B1905" s="6" t="s">
        <v>707</v>
      </c>
      <c r="C1905" s="6" t="s">
        <v>1089</v>
      </c>
      <c r="D1905" s="6" t="s">
        <v>707</v>
      </c>
      <c r="E1905">
        <f ca="1">IF(COUNTIF(Invoices!K:L,A1905)&lt;&gt;0,IF(COUNTIF(Invoices!K:L,A1905)&lt;&gt;0,SUMIF(Invoices!K:L,A1905,Invoices!L:L)/COUNTIF(Invoices!K:L,A1905),0),IF(COUNTIF(Invoices!M:N,A1905)&lt;&gt;0,IF(COUNTIF(Invoices!M:N,A1905)&lt;&gt;0,SUMIF(Invoices!M:N,A1905,Invoices!N:N)/COUNTIF(Invoices!M:N,A1905),0),IF(COUNTIF(Invoices!O:P,A1905)&lt;&gt;0,IF(COUNTIF(Invoices!O:P,A1905)&lt;&gt;0,SUMIF(Invoices!O:P,A1905,Invoices!P:P)/COUNTIF(Invoices!O:P,A1905),0),IF(COUNTIF(Invoices!Q:R,A1905)&lt;&gt;0,IF(COUNTIF(Invoices!Q:R,A1905)&lt;&gt;0,SUMIF(Invoices!Q:R,A1905,Invoices!R:R)/COUNTIF(Invoices!Q:R,A1905),0),IF(COUNTIF(Invoices!S:T,A1905)&lt;&gt;0,IF(COUNTIF(Invoices!S:T,A1905)&lt;&gt;0,SUMIF(Invoices!S:T,A1905,Invoices!T:T)/COUNTIF(Invoices!S:T,A1905),0),IF(COUNTIF(Invoices!U:V,A1905)&lt;&gt;0,IF(COUNTIF(Invoices!U:V,A1905)&lt;&gt;0,SUMIF(Invoices!U:V,A1905,Invoices!V:V)/COUNTIF(Invoices!U:V,A1905),0),IF(COUNTIF(Invoices!W:X,A1905)&lt;&gt;0,IF(COUNTIF(Invoices!W:X,A1905)&lt;&gt;0,SUMIF(Invoices!W:X,A1905,Invoices!X:X)/COUNTIF(Invoices!W:X,A1905),0),IF(COUNTIF(Invoices!Y:Z,A1905)&lt;&gt;0,IF(COUNTIF(Invoices!Y:Z,A1905)&lt;&gt;0,SUMIF(Invoices!Y:Z,A1905,Invoices!Z:Z)/COUNTIF(Invoices!Y:Z,A1905),0),IF(COUNTIF(Invoices!AA:AB,A1905)&lt;&gt;0,IF(COUNTIF(Invoices!AA:AB,A1905)&lt;&gt;0,SUMIF(Invoices!AA:AB,A1905,Invoices!AB:AB)/COUNTIF(Invoices!AA:AB,A1905),0),IF(COUNTIF(Invoices!AC:AD,A1905)&lt;&gt;0,IF(COUNTIF(Invoices!AC:AD,A1905)&lt;&gt;0,SUMIF(Invoices!AC:AD,A1905,Invoices!AD:AD)/COUNTIF(Invoices!AC:AD,A1905),0),IF(COUNTIF(Invoices!AE:AF,A1905)&lt;&gt;0,IF(COUNTIF(Invoices!AE:AF,A1905)&lt;&gt;0,SUMIF(Invoices!AE:AF,A1905,Invoices!AF:AF)/COUNTIF(Invoices!AE:AF,A1905),0),IF(COUNTIF(Invoices!AG:AH,A1905)&lt;&gt;0,IF(COUNTIF(Invoices!AG:AH,A1905)&lt;&gt;0,SUMIF(Invoices!AG:AH,A1905,Invoices!AH:AH)/COUNTIF(Invoices!AG:AH,A1905),0),IF(COUNTIF(Invoices!AI:AJ,A1905)&lt;&gt;0,IF(COUNTIF(Invoices!AI:AJ,A1905)&lt;&gt;0,SUMIF(Invoices!AI:AJ,A1905,Invoices!AJ:AJ)/COUNTIF(Invoices!AI:AJ,A1905),0),IF(COUNTIF(Invoices!AK:AL,A1905)&lt;&gt;0,IF(COUNTIF(Invoices!AK:AL,A1905)&lt;&gt;0,SUMIF(Invoices!AK:AL,A1905,Invoices!AL:AL)/COUNTIF(Invoices!AK:AL,A1905),0),IF(COUNTIF(Invoices!AM:AN,A1905)&lt;&gt;0,IF(COUNTIF(Invoices!AM:AN,A1905)&lt;&gt;0,SUMIF(Invoices!AM:AN,A1905,Invoices!AN:AN)/COUNTIF(Invoices!AM:AN,A1905),0),"Not Available")))))))))))))))</f>
        <v>0.99</v>
      </c>
    </row>
    <row r="1906" spans="1:5" ht="13" x14ac:dyDescent="0.15">
      <c r="A1906" s="6" t="s">
        <v>3281</v>
      </c>
      <c r="C1906" s="6" t="s">
        <v>589</v>
      </c>
      <c r="D1906" s="6" t="s">
        <v>590</v>
      </c>
      <c r="E1906">
        <f ca="1">IF(COUNTIF(Invoices!K:L,A1906)&lt;&gt;0,IF(COUNTIF(Invoices!K:L,A1906)&lt;&gt;0,SUMIF(Invoices!K:L,A1906,Invoices!L:L)/COUNTIF(Invoices!K:L,A1906),0),IF(COUNTIF(Invoices!M:N,A1906)&lt;&gt;0,IF(COUNTIF(Invoices!M:N,A1906)&lt;&gt;0,SUMIF(Invoices!M:N,A1906,Invoices!N:N)/COUNTIF(Invoices!M:N,A1906),0),IF(COUNTIF(Invoices!O:P,A1906)&lt;&gt;0,IF(COUNTIF(Invoices!O:P,A1906)&lt;&gt;0,SUMIF(Invoices!O:P,A1906,Invoices!P:P)/COUNTIF(Invoices!O:P,A1906),0),IF(COUNTIF(Invoices!Q:R,A1906)&lt;&gt;0,IF(COUNTIF(Invoices!Q:R,A1906)&lt;&gt;0,SUMIF(Invoices!Q:R,A1906,Invoices!R:R)/COUNTIF(Invoices!Q:R,A1906),0),IF(COUNTIF(Invoices!S:T,A1906)&lt;&gt;0,IF(COUNTIF(Invoices!S:T,A1906)&lt;&gt;0,SUMIF(Invoices!S:T,A1906,Invoices!T:T)/COUNTIF(Invoices!S:T,A1906),0),IF(COUNTIF(Invoices!U:V,A1906)&lt;&gt;0,IF(COUNTIF(Invoices!U:V,A1906)&lt;&gt;0,SUMIF(Invoices!U:V,A1906,Invoices!V:V)/COUNTIF(Invoices!U:V,A1906),0),IF(COUNTIF(Invoices!W:X,A1906)&lt;&gt;0,IF(COUNTIF(Invoices!W:X,A1906)&lt;&gt;0,SUMIF(Invoices!W:X,A1906,Invoices!X:X)/COUNTIF(Invoices!W:X,A1906),0),IF(COUNTIF(Invoices!Y:Z,A1906)&lt;&gt;0,IF(COUNTIF(Invoices!Y:Z,A1906)&lt;&gt;0,SUMIF(Invoices!Y:Z,A1906,Invoices!Z:Z)/COUNTIF(Invoices!Y:Z,A1906),0),IF(COUNTIF(Invoices!AA:AB,A1906)&lt;&gt;0,IF(COUNTIF(Invoices!AA:AB,A1906)&lt;&gt;0,SUMIF(Invoices!AA:AB,A1906,Invoices!AB:AB)/COUNTIF(Invoices!AA:AB,A1906),0),IF(COUNTIF(Invoices!AC:AD,A1906)&lt;&gt;0,IF(COUNTIF(Invoices!AC:AD,A1906)&lt;&gt;0,SUMIF(Invoices!AC:AD,A1906,Invoices!AD:AD)/COUNTIF(Invoices!AC:AD,A1906),0),IF(COUNTIF(Invoices!AE:AF,A1906)&lt;&gt;0,IF(COUNTIF(Invoices!AE:AF,A1906)&lt;&gt;0,SUMIF(Invoices!AE:AF,A1906,Invoices!AF:AF)/COUNTIF(Invoices!AE:AF,A1906),0),IF(COUNTIF(Invoices!AG:AH,A1906)&lt;&gt;0,IF(COUNTIF(Invoices!AG:AH,A1906)&lt;&gt;0,SUMIF(Invoices!AG:AH,A1906,Invoices!AH:AH)/COUNTIF(Invoices!AG:AH,A1906),0),IF(COUNTIF(Invoices!AI:AJ,A1906)&lt;&gt;0,IF(COUNTIF(Invoices!AI:AJ,A1906)&lt;&gt;0,SUMIF(Invoices!AI:AJ,A1906,Invoices!AJ:AJ)/COUNTIF(Invoices!AI:AJ,A1906),0),IF(COUNTIF(Invoices!AK:AL,A1906)&lt;&gt;0,IF(COUNTIF(Invoices!AK:AL,A1906)&lt;&gt;0,SUMIF(Invoices!AK:AL,A1906,Invoices!AL:AL)/COUNTIF(Invoices!AK:AL,A1906),0),IF(COUNTIF(Invoices!AM:AN,A1906)&lt;&gt;0,IF(COUNTIF(Invoices!AM:AN,A1906)&lt;&gt;0,SUMIF(Invoices!AM:AN,A1906,Invoices!AN:AN)/COUNTIF(Invoices!AM:AN,A1906),0),"Not Available")))))))))))))))</f>
        <v>0.99</v>
      </c>
    </row>
    <row r="1907" spans="1:5" ht="13" x14ac:dyDescent="0.15">
      <c r="A1907" s="6" t="s">
        <v>3282</v>
      </c>
      <c r="B1907" s="6" t="s">
        <v>557</v>
      </c>
      <c r="C1907" s="6" t="s">
        <v>558</v>
      </c>
      <c r="D1907" s="6" t="s">
        <v>559</v>
      </c>
      <c r="E1907" t="str">
        <f>IF(COUNTIF(Invoices!K:L,A1907)&lt;&gt;0,IF(COUNTIF(Invoices!K:L,A1907)&lt;&gt;0,SUMIF(Invoices!K:L,A1907,Invoices!L:L)/COUNTIF(Invoices!K:L,A1907),0),IF(COUNTIF(Invoices!M:N,A1907)&lt;&gt;0,IF(COUNTIF(Invoices!M:N,A1907)&lt;&gt;0,SUMIF(Invoices!M:N,A1907,Invoices!N:N)/COUNTIF(Invoices!M:N,A1907),0),IF(COUNTIF(Invoices!O:P,A1907)&lt;&gt;0,IF(COUNTIF(Invoices!O:P,A1907)&lt;&gt;0,SUMIF(Invoices!O:P,A1907,Invoices!P:P)/COUNTIF(Invoices!O:P,A1907),0),IF(COUNTIF(Invoices!Q:R,A1907)&lt;&gt;0,IF(COUNTIF(Invoices!Q:R,A1907)&lt;&gt;0,SUMIF(Invoices!Q:R,A1907,Invoices!R:R)/COUNTIF(Invoices!Q:R,A1907),0),IF(COUNTIF(Invoices!S:T,A1907)&lt;&gt;0,IF(COUNTIF(Invoices!S:T,A1907)&lt;&gt;0,SUMIF(Invoices!S:T,A1907,Invoices!T:T)/COUNTIF(Invoices!S:T,A1907),0),IF(COUNTIF(Invoices!U:V,A1907)&lt;&gt;0,IF(COUNTIF(Invoices!U:V,A1907)&lt;&gt;0,SUMIF(Invoices!U:V,A1907,Invoices!V:V)/COUNTIF(Invoices!U:V,A1907),0),IF(COUNTIF(Invoices!W:X,A1907)&lt;&gt;0,IF(COUNTIF(Invoices!W:X,A1907)&lt;&gt;0,SUMIF(Invoices!W:X,A1907,Invoices!X:X)/COUNTIF(Invoices!W:X,A1907),0),IF(COUNTIF(Invoices!Y:Z,A1907)&lt;&gt;0,IF(COUNTIF(Invoices!Y:Z,A1907)&lt;&gt;0,SUMIF(Invoices!Y:Z,A1907,Invoices!Z:Z)/COUNTIF(Invoices!Y:Z,A1907),0),IF(COUNTIF(Invoices!AA:AB,A1907)&lt;&gt;0,IF(COUNTIF(Invoices!AA:AB,A1907)&lt;&gt;0,SUMIF(Invoices!AA:AB,A1907,Invoices!AB:AB)/COUNTIF(Invoices!AA:AB,A1907),0),IF(COUNTIF(Invoices!AC:AD,A1907)&lt;&gt;0,IF(COUNTIF(Invoices!AC:AD,A1907)&lt;&gt;0,SUMIF(Invoices!AC:AD,A1907,Invoices!AD:AD)/COUNTIF(Invoices!AC:AD,A1907),0),IF(COUNTIF(Invoices!AE:AF,A1907)&lt;&gt;0,IF(COUNTIF(Invoices!AE:AF,A1907)&lt;&gt;0,SUMIF(Invoices!AE:AF,A1907,Invoices!AF:AF)/COUNTIF(Invoices!AE:AF,A1907),0),IF(COUNTIF(Invoices!AG:AH,A1907)&lt;&gt;0,IF(COUNTIF(Invoices!AG:AH,A1907)&lt;&gt;0,SUMIF(Invoices!AG:AH,A1907,Invoices!AH:AH)/COUNTIF(Invoices!AG:AH,A1907),0),IF(COUNTIF(Invoices!AI:AJ,A1907)&lt;&gt;0,IF(COUNTIF(Invoices!AI:AJ,A1907)&lt;&gt;0,SUMIF(Invoices!AI:AJ,A1907,Invoices!AJ:AJ)/COUNTIF(Invoices!AI:AJ,A1907),0),IF(COUNTIF(Invoices!AK:AL,A1907)&lt;&gt;0,IF(COUNTIF(Invoices!AK:AL,A1907)&lt;&gt;0,SUMIF(Invoices!AK:AL,A1907,Invoices!AL:AL)/COUNTIF(Invoices!AK:AL,A1907),0),IF(COUNTIF(Invoices!AM:AN,A1907)&lt;&gt;0,IF(COUNTIF(Invoices!AM:AN,A1907)&lt;&gt;0,SUMIF(Invoices!AM:AN,A1907,Invoices!AN:AN)/COUNTIF(Invoices!AM:AN,A1907),0),"Not Available")))))))))))))))</f>
        <v>Not Available</v>
      </c>
    </row>
    <row r="1908" spans="1:5" ht="13" x14ac:dyDescent="0.15">
      <c r="A1908" s="6" t="s">
        <v>3283</v>
      </c>
      <c r="B1908" s="6" t="s">
        <v>957</v>
      </c>
      <c r="C1908" s="6" t="s">
        <v>958</v>
      </c>
      <c r="D1908" s="6" t="s">
        <v>959</v>
      </c>
      <c r="E1908" t="str">
        <f>IF(COUNTIF(Invoices!K:L,A1908)&lt;&gt;0,IF(COUNTIF(Invoices!K:L,A1908)&lt;&gt;0,SUMIF(Invoices!K:L,A1908,Invoices!L:L)/COUNTIF(Invoices!K:L,A1908),0),IF(COUNTIF(Invoices!M:N,A1908)&lt;&gt;0,IF(COUNTIF(Invoices!M:N,A1908)&lt;&gt;0,SUMIF(Invoices!M:N,A1908,Invoices!N:N)/COUNTIF(Invoices!M:N,A1908),0),IF(COUNTIF(Invoices!O:P,A1908)&lt;&gt;0,IF(COUNTIF(Invoices!O:P,A1908)&lt;&gt;0,SUMIF(Invoices!O:P,A1908,Invoices!P:P)/COUNTIF(Invoices!O:P,A1908),0),IF(COUNTIF(Invoices!Q:R,A1908)&lt;&gt;0,IF(COUNTIF(Invoices!Q:R,A1908)&lt;&gt;0,SUMIF(Invoices!Q:R,A1908,Invoices!R:R)/COUNTIF(Invoices!Q:R,A1908),0),IF(COUNTIF(Invoices!S:T,A1908)&lt;&gt;0,IF(COUNTIF(Invoices!S:T,A1908)&lt;&gt;0,SUMIF(Invoices!S:T,A1908,Invoices!T:T)/COUNTIF(Invoices!S:T,A1908),0),IF(COUNTIF(Invoices!U:V,A1908)&lt;&gt;0,IF(COUNTIF(Invoices!U:V,A1908)&lt;&gt;0,SUMIF(Invoices!U:V,A1908,Invoices!V:V)/COUNTIF(Invoices!U:V,A1908),0),IF(COUNTIF(Invoices!W:X,A1908)&lt;&gt;0,IF(COUNTIF(Invoices!W:X,A1908)&lt;&gt;0,SUMIF(Invoices!W:X,A1908,Invoices!X:X)/COUNTIF(Invoices!W:X,A1908),0),IF(COUNTIF(Invoices!Y:Z,A1908)&lt;&gt;0,IF(COUNTIF(Invoices!Y:Z,A1908)&lt;&gt;0,SUMIF(Invoices!Y:Z,A1908,Invoices!Z:Z)/COUNTIF(Invoices!Y:Z,A1908),0),IF(COUNTIF(Invoices!AA:AB,A1908)&lt;&gt;0,IF(COUNTIF(Invoices!AA:AB,A1908)&lt;&gt;0,SUMIF(Invoices!AA:AB,A1908,Invoices!AB:AB)/COUNTIF(Invoices!AA:AB,A1908),0),IF(COUNTIF(Invoices!AC:AD,A1908)&lt;&gt;0,IF(COUNTIF(Invoices!AC:AD,A1908)&lt;&gt;0,SUMIF(Invoices!AC:AD,A1908,Invoices!AD:AD)/COUNTIF(Invoices!AC:AD,A1908),0),IF(COUNTIF(Invoices!AE:AF,A1908)&lt;&gt;0,IF(COUNTIF(Invoices!AE:AF,A1908)&lt;&gt;0,SUMIF(Invoices!AE:AF,A1908,Invoices!AF:AF)/COUNTIF(Invoices!AE:AF,A1908),0),IF(COUNTIF(Invoices!AG:AH,A1908)&lt;&gt;0,IF(COUNTIF(Invoices!AG:AH,A1908)&lt;&gt;0,SUMIF(Invoices!AG:AH,A1908,Invoices!AH:AH)/COUNTIF(Invoices!AG:AH,A1908),0),IF(COUNTIF(Invoices!AI:AJ,A1908)&lt;&gt;0,IF(COUNTIF(Invoices!AI:AJ,A1908)&lt;&gt;0,SUMIF(Invoices!AI:AJ,A1908,Invoices!AJ:AJ)/COUNTIF(Invoices!AI:AJ,A1908),0),IF(COUNTIF(Invoices!AK:AL,A1908)&lt;&gt;0,IF(COUNTIF(Invoices!AK:AL,A1908)&lt;&gt;0,SUMIF(Invoices!AK:AL,A1908,Invoices!AL:AL)/COUNTIF(Invoices!AK:AL,A1908),0),IF(COUNTIF(Invoices!AM:AN,A1908)&lt;&gt;0,IF(COUNTIF(Invoices!AM:AN,A1908)&lt;&gt;0,SUMIF(Invoices!AM:AN,A1908,Invoices!AN:AN)/COUNTIF(Invoices!AM:AN,A1908),0),"Not Available")))))))))))))))</f>
        <v>Not Available</v>
      </c>
    </row>
    <row r="1909" spans="1:5" ht="13" x14ac:dyDescent="0.15">
      <c r="A1909" s="6" t="s">
        <v>3284</v>
      </c>
      <c r="C1909" s="6" t="s">
        <v>770</v>
      </c>
      <c r="D1909" s="6" t="s">
        <v>771</v>
      </c>
      <c r="E1909" t="str">
        <f>IF(COUNTIF(Invoices!K:L,A1909)&lt;&gt;0,IF(COUNTIF(Invoices!K:L,A1909)&lt;&gt;0,SUMIF(Invoices!K:L,A1909,Invoices!L:L)/COUNTIF(Invoices!K:L,A1909),0),IF(COUNTIF(Invoices!M:N,A1909)&lt;&gt;0,IF(COUNTIF(Invoices!M:N,A1909)&lt;&gt;0,SUMIF(Invoices!M:N,A1909,Invoices!N:N)/COUNTIF(Invoices!M:N,A1909),0),IF(COUNTIF(Invoices!O:P,A1909)&lt;&gt;0,IF(COUNTIF(Invoices!O:P,A1909)&lt;&gt;0,SUMIF(Invoices!O:P,A1909,Invoices!P:P)/COUNTIF(Invoices!O:P,A1909),0),IF(COUNTIF(Invoices!Q:R,A1909)&lt;&gt;0,IF(COUNTIF(Invoices!Q:R,A1909)&lt;&gt;0,SUMIF(Invoices!Q:R,A1909,Invoices!R:R)/COUNTIF(Invoices!Q:R,A1909),0),IF(COUNTIF(Invoices!S:T,A1909)&lt;&gt;0,IF(COUNTIF(Invoices!S:T,A1909)&lt;&gt;0,SUMIF(Invoices!S:T,A1909,Invoices!T:T)/COUNTIF(Invoices!S:T,A1909),0),IF(COUNTIF(Invoices!U:V,A1909)&lt;&gt;0,IF(COUNTIF(Invoices!U:V,A1909)&lt;&gt;0,SUMIF(Invoices!U:V,A1909,Invoices!V:V)/COUNTIF(Invoices!U:V,A1909),0),IF(COUNTIF(Invoices!W:X,A1909)&lt;&gt;0,IF(COUNTIF(Invoices!W:X,A1909)&lt;&gt;0,SUMIF(Invoices!W:X,A1909,Invoices!X:X)/COUNTIF(Invoices!W:X,A1909),0),IF(COUNTIF(Invoices!Y:Z,A1909)&lt;&gt;0,IF(COUNTIF(Invoices!Y:Z,A1909)&lt;&gt;0,SUMIF(Invoices!Y:Z,A1909,Invoices!Z:Z)/COUNTIF(Invoices!Y:Z,A1909),0),IF(COUNTIF(Invoices!AA:AB,A1909)&lt;&gt;0,IF(COUNTIF(Invoices!AA:AB,A1909)&lt;&gt;0,SUMIF(Invoices!AA:AB,A1909,Invoices!AB:AB)/COUNTIF(Invoices!AA:AB,A1909),0),IF(COUNTIF(Invoices!AC:AD,A1909)&lt;&gt;0,IF(COUNTIF(Invoices!AC:AD,A1909)&lt;&gt;0,SUMIF(Invoices!AC:AD,A1909,Invoices!AD:AD)/COUNTIF(Invoices!AC:AD,A1909),0),IF(COUNTIF(Invoices!AE:AF,A1909)&lt;&gt;0,IF(COUNTIF(Invoices!AE:AF,A1909)&lt;&gt;0,SUMIF(Invoices!AE:AF,A1909,Invoices!AF:AF)/COUNTIF(Invoices!AE:AF,A1909),0),IF(COUNTIF(Invoices!AG:AH,A1909)&lt;&gt;0,IF(COUNTIF(Invoices!AG:AH,A1909)&lt;&gt;0,SUMIF(Invoices!AG:AH,A1909,Invoices!AH:AH)/COUNTIF(Invoices!AG:AH,A1909),0),IF(COUNTIF(Invoices!AI:AJ,A1909)&lt;&gt;0,IF(COUNTIF(Invoices!AI:AJ,A1909)&lt;&gt;0,SUMIF(Invoices!AI:AJ,A1909,Invoices!AJ:AJ)/COUNTIF(Invoices!AI:AJ,A1909),0),IF(COUNTIF(Invoices!AK:AL,A1909)&lt;&gt;0,IF(COUNTIF(Invoices!AK:AL,A1909)&lt;&gt;0,SUMIF(Invoices!AK:AL,A1909,Invoices!AL:AL)/COUNTIF(Invoices!AK:AL,A1909),0),IF(COUNTIF(Invoices!AM:AN,A1909)&lt;&gt;0,IF(COUNTIF(Invoices!AM:AN,A1909)&lt;&gt;0,SUMIF(Invoices!AM:AN,A1909,Invoices!AN:AN)/COUNTIF(Invoices!AM:AN,A1909),0),"Not Available")))))))))))))))</f>
        <v>Not Available</v>
      </c>
    </row>
    <row r="1910" spans="1:5" ht="13" x14ac:dyDescent="0.15">
      <c r="A1910" s="6" t="s">
        <v>3285</v>
      </c>
      <c r="B1910" s="6" t="s">
        <v>3286</v>
      </c>
      <c r="C1910" s="6" t="s">
        <v>1982</v>
      </c>
      <c r="D1910" s="6" t="s">
        <v>522</v>
      </c>
      <c r="E1910">
        <f ca="1">IF(COUNTIF(Invoices!K:L,A1910)&lt;&gt;0,IF(COUNTIF(Invoices!K:L,A1910)&lt;&gt;0,SUMIF(Invoices!K:L,A1910,Invoices!L:L)/COUNTIF(Invoices!K:L,A1910),0),IF(COUNTIF(Invoices!M:N,A1910)&lt;&gt;0,IF(COUNTIF(Invoices!M:N,A1910)&lt;&gt;0,SUMIF(Invoices!M:N,A1910,Invoices!N:N)/COUNTIF(Invoices!M:N,A1910),0),IF(COUNTIF(Invoices!O:P,A1910)&lt;&gt;0,IF(COUNTIF(Invoices!O:P,A1910)&lt;&gt;0,SUMIF(Invoices!O:P,A1910,Invoices!P:P)/COUNTIF(Invoices!O:P,A1910),0),IF(COUNTIF(Invoices!Q:R,A1910)&lt;&gt;0,IF(COUNTIF(Invoices!Q:R,A1910)&lt;&gt;0,SUMIF(Invoices!Q:R,A1910,Invoices!R:R)/COUNTIF(Invoices!Q:R,A1910),0),IF(COUNTIF(Invoices!S:T,A1910)&lt;&gt;0,IF(COUNTIF(Invoices!S:T,A1910)&lt;&gt;0,SUMIF(Invoices!S:T,A1910,Invoices!T:T)/COUNTIF(Invoices!S:T,A1910),0),IF(COUNTIF(Invoices!U:V,A1910)&lt;&gt;0,IF(COUNTIF(Invoices!U:V,A1910)&lt;&gt;0,SUMIF(Invoices!U:V,A1910,Invoices!V:V)/COUNTIF(Invoices!U:V,A1910),0),IF(COUNTIF(Invoices!W:X,A1910)&lt;&gt;0,IF(COUNTIF(Invoices!W:X,A1910)&lt;&gt;0,SUMIF(Invoices!W:X,A1910,Invoices!X:X)/COUNTIF(Invoices!W:X,A1910),0),IF(COUNTIF(Invoices!Y:Z,A1910)&lt;&gt;0,IF(COUNTIF(Invoices!Y:Z,A1910)&lt;&gt;0,SUMIF(Invoices!Y:Z,A1910,Invoices!Z:Z)/COUNTIF(Invoices!Y:Z,A1910),0),IF(COUNTIF(Invoices!AA:AB,A1910)&lt;&gt;0,IF(COUNTIF(Invoices!AA:AB,A1910)&lt;&gt;0,SUMIF(Invoices!AA:AB,A1910,Invoices!AB:AB)/COUNTIF(Invoices!AA:AB,A1910),0),IF(COUNTIF(Invoices!AC:AD,A1910)&lt;&gt;0,IF(COUNTIF(Invoices!AC:AD,A1910)&lt;&gt;0,SUMIF(Invoices!AC:AD,A1910,Invoices!AD:AD)/COUNTIF(Invoices!AC:AD,A1910),0),IF(COUNTIF(Invoices!AE:AF,A1910)&lt;&gt;0,IF(COUNTIF(Invoices!AE:AF,A1910)&lt;&gt;0,SUMIF(Invoices!AE:AF,A1910,Invoices!AF:AF)/COUNTIF(Invoices!AE:AF,A1910),0),IF(COUNTIF(Invoices!AG:AH,A1910)&lt;&gt;0,IF(COUNTIF(Invoices!AG:AH,A1910)&lt;&gt;0,SUMIF(Invoices!AG:AH,A1910,Invoices!AH:AH)/COUNTIF(Invoices!AG:AH,A1910),0),IF(COUNTIF(Invoices!AI:AJ,A1910)&lt;&gt;0,IF(COUNTIF(Invoices!AI:AJ,A1910)&lt;&gt;0,SUMIF(Invoices!AI:AJ,A1910,Invoices!AJ:AJ)/COUNTIF(Invoices!AI:AJ,A1910),0),IF(COUNTIF(Invoices!AK:AL,A1910)&lt;&gt;0,IF(COUNTIF(Invoices!AK:AL,A1910)&lt;&gt;0,SUMIF(Invoices!AK:AL,A1910,Invoices!AL:AL)/COUNTIF(Invoices!AK:AL,A1910),0),IF(COUNTIF(Invoices!AM:AN,A1910)&lt;&gt;0,IF(COUNTIF(Invoices!AM:AN,A1910)&lt;&gt;0,SUMIF(Invoices!AM:AN,A1910,Invoices!AN:AN)/COUNTIF(Invoices!AM:AN,A1910),0),"Not Available")))))))))))))))</f>
        <v>0.99</v>
      </c>
    </row>
    <row r="1911" spans="1:5" ht="13" x14ac:dyDescent="0.15">
      <c r="A1911" s="6" t="s">
        <v>3287</v>
      </c>
      <c r="B1911" s="6" t="s">
        <v>529</v>
      </c>
      <c r="C1911" s="6" t="s">
        <v>1329</v>
      </c>
      <c r="D1911" s="6" t="s">
        <v>529</v>
      </c>
      <c r="E1911" t="str">
        <f>IF(COUNTIF(Invoices!K:L,A1911)&lt;&gt;0,IF(COUNTIF(Invoices!K:L,A1911)&lt;&gt;0,SUMIF(Invoices!K:L,A1911,Invoices!L:L)/COUNTIF(Invoices!K:L,A1911),0),IF(COUNTIF(Invoices!M:N,A1911)&lt;&gt;0,IF(COUNTIF(Invoices!M:N,A1911)&lt;&gt;0,SUMIF(Invoices!M:N,A1911,Invoices!N:N)/COUNTIF(Invoices!M:N,A1911),0),IF(COUNTIF(Invoices!O:P,A1911)&lt;&gt;0,IF(COUNTIF(Invoices!O:P,A1911)&lt;&gt;0,SUMIF(Invoices!O:P,A1911,Invoices!P:P)/COUNTIF(Invoices!O:P,A1911),0),IF(COUNTIF(Invoices!Q:R,A1911)&lt;&gt;0,IF(COUNTIF(Invoices!Q:R,A1911)&lt;&gt;0,SUMIF(Invoices!Q:R,A1911,Invoices!R:R)/COUNTIF(Invoices!Q:R,A1911),0),IF(COUNTIF(Invoices!S:T,A1911)&lt;&gt;0,IF(COUNTIF(Invoices!S:T,A1911)&lt;&gt;0,SUMIF(Invoices!S:T,A1911,Invoices!T:T)/COUNTIF(Invoices!S:T,A1911),0),IF(COUNTIF(Invoices!U:V,A1911)&lt;&gt;0,IF(COUNTIF(Invoices!U:V,A1911)&lt;&gt;0,SUMIF(Invoices!U:V,A1911,Invoices!V:V)/COUNTIF(Invoices!U:V,A1911),0),IF(COUNTIF(Invoices!W:X,A1911)&lt;&gt;0,IF(COUNTIF(Invoices!W:X,A1911)&lt;&gt;0,SUMIF(Invoices!W:X,A1911,Invoices!X:X)/COUNTIF(Invoices!W:X,A1911),0),IF(COUNTIF(Invoices!Y:Z,A1911)&lt;&gt;0,IF(COUNTIF(Invoices!Y:Z,A1911)&lt;&gt;0,SUMIF(Invoices!Y:Z,A1911,Invoices!Z:Z)/COUNTIF(Invoices!Y:Z,A1911),0),IF(COUNTIF(Invoices!AA:AB,A1911)&lt;&gt;0,IF(COUNTIF(Invoices!AA:AB,A1911)&lt;&gt;0,SUMIF(Invoices!AA:AB,A1911,Invoices!AB:AB)/COUNTIF(Invoices!AA:AB,A1911),0),IF(COUNTIF(Invoices!AC:AD,A1911)&lt;&gt;0,IF(COUNTIF(Invoices!AC:AD,A1911)&lt;&gt;0,SUMIF(Invoices!AC:AD,A1911,Invoices!AD:AD)/COUNTIF(Invoices!AC:AD,A1911),0),IF(COUNTIF(Invoices!AE:AF,A1911)&lt;&gt;0,IF(COUNTIF(Invoices!AE:AF,A1911)&lt;&gt;0,SUMIF(Invoices!AE:AF,A1911,Invoices!AF:AF)/COUNTIF(Invoices!AE:AF,A1911),0),IF(COUNTIF(Invoices!AG:AH,A1911)&lt;&gt;0,IF(COUNTIF(Invoices!AG:AH,A1911)&lt;&gt;0,SUMIF(Invoices!AG:AH,A1911,Invoices!AH:AH)/COUNTIF(Invoices!AG:AH,A1911),0),IF(COUNTIF(Invoices!AI:AJ,A1911)&lt;&gt;0,IF(COUNTIF(Invoices!AI:AJ,A1911)&lt;&gt;0,SUMIF(Invoices!AI:AJ,A1911,Invoices!AJ:AJ)/COUNTIF(Invoices!AI:AJ,A1911),0),IF(COUNTIF(Invoices!AK:AL,A1911)&lt;&gt;0,IF(COUNTIF(Invoices!AK:AL,A1911)&lt;&gt;0,SUMIF(Invoices!AK:AL,A1911,Invoices!AL:AL)/COUNTIF(Invoices!AK:AL,A1911),0),IF(COUNTIF(Invoices!AM:AN,A1911)&lt;&gt;0,IF(COUNTIF(Invoices!AM:AN,A1911)&lt;&gt;0,SUMIF(Invoices!AM:AN,A1911,Invoices!AN:AN)/COUNTIF(Invoices!AM:AN,A1911),0),"Not Available")))))))))))))))</f>
        <v>Not Available</v>
      </c>
    </row>
    <row r="1912" spans="1:5" ht="13" x14ac:dyDescent="0.15">
      <c r="A1912" s="6" t="s">
        <v>3288</v>
      </c>
      <c r="B1912" s="6" t="s">
        <v>1113</v>
      </c>
      <c r="C1912" s="6" t="s">
        <v>660</v>
      </c>
      <c r="D1912" s="6" t="s">
        <v>661</v>
      </c>
      <c r="E1912" t="str">
        <f>IF(COUNTIF(Invoices!K:L,A1912)&lt;&gt;0,IF(COUNTIF(Invoices!K:L,A1912)&lt;&gt;0,SUMIF(Invoices!K:L,A1912,Invoices!L:L)/COUNTIF(Invoices!K:L,A1912),0),IF(COUNTIF(Invoices!M:N,A1912)&lt;&gt;0,IF(COUNTIF(Invoices!M:N,A1912)&lt;&gt;0,SUMIF(Invoices!M:N,A1912,Invoices!N:N)/COUNTIF(Invoices!M:N,A1912),0),IF(COUNTIF(Invoices!O:P,A1912)&lt;&gt;0,IF(COUNTIF(Invoices!O:P,A1912)&lt;&gt;0,SUMIF(Invoices!O:P,A1912,Invoices!P:P)/COUNTIF(Invoices!O:P,A1912),0),IF(COUNTIF(Invoices!Q:R,A1912)&lt;&gt;0,IF(COUNTIF(Invoices!Q:R,A1912)&lt;&gt;0,SUMIF(Invoices!Q:R,A1912,Invoices!R:R)/COUNTIF(Invoices!Q:R,A1912),0),IF(COUNTIF(Invoices!S:T,A1912)&lt;&gt;0,IF(COUNTIF(Invoices!S:T,A1912)&lt;&gt;0,SUMIF(Invoices!S:T,A1912,Invoices!T:T)/COUNTIF(Invoices!S:T,A1912),0),IF(COUNTIF(Invoices!U:V,A1912)&lt;&gt;0,IF(COUNTIF(Invoices!U:V,A1912)&lt;&gt;0,SUMIF(Invoices!U:V,A1912,Invoices!V:V)/COUNTIF(Invoices!U:V,A1912),0),IF(COUNTIF(Invoices!W:X,A1912)&lt;&gt;0,IF(COUNTIF(Invoices!W:X,A1912)&lt;&gt;0,SUMIF(Invoices!W:X,A1912,Invoices!X:X)/COUNTIF(Invoices!W:X,A1912),0),IF(COUNTIF(Invoices!Y:Z,A1912)&lt;&gt;0,IF(COUNTIF(Invoices!Y:Z,A1912)&lt;&gt;0,SUMIF(Invoices!Y:Z,A1912,Invoices!Z:Z)/COUNTIF(Invoices!Y:Z,A1912),0),IF(COUNTIF(Invoices!AA:AB,A1912)&lt;&gt;0,IF(COUNTIF(Invoices!AA:AB,A1912)&lt;&gt;0,SUMIF(Invoices!AA:AB,A1912,Invoices!AB:AB)/COUNTIF(Invoices!AA:AB,A1912),0),IF(COUNTIF(Invoices!AC:AD,A1912)&lt;&gt;0,IF(COUNTIF(Invoices!AC:AD,A1912)&lt;&gt;0,SUMIF(Invoices!AC:AD,A1912,Invoices!AD:AD)/COUNTIF(Invoices!AC:AD,A1912),0),IF(COUNTIF(Invoices!AE:AF,A1912)&lt;&gt;0,IF(COUNTIF(Invoices!AE:AF,A1912)&lt;&gt;0,SUMIF(Invoices!AE:AF,A1912,Invoices!AF:AF)/COUNTIF(Invoices!AE:AF,A1912),0),IF(COUNTIF(Invoices!AG:AH,A1912)&lt;&gt;0,IF(COUNTIF(Invoices!AG:AH,A1912)&lt;&gt;0,SUMIF(Invoices!AG:AH,A1912,Invoices!AH:AH)/COUNTIF(Invoices!AG:AH,A1912),0),IF(COUNTIF(Invoices!AI:AJ,A1912)&lt;&gt;0,IF(COUNTIF(Invoices!AI:AJ,A1912)&lt;&gt;0,SUMIF(Invoices!AI:AJ,A1912,Invoices!AJ:AJ)/COUNTIF(Invoices!AI:AJ,A1912),0),IF(COUNTIF(Invoices!AK:AL,A1912)&lt;&gt;0,IF(COUNTIF(Invoices!AK:AL,A1912)&lt;&gt;0,SUMIF(Invoices!AK:AL,A1912,Invoices!AL:AL)/COUNTIF(Invoices!AK:AL,A1912),0),IF(COUNTIF(Invoices!AM:AN,A1912)&lt;&gt;0,IF(COUNTIF(Invoices!AM:AN,A1912)&lt;&gt;0,SUMIF(Invoices!AM:AN,A1912,Invoices!AN:AN)/COUNTIF(Invoices!AM:AN,A1912),0),"Not Available")))))))))))))))</f>
        <v>Not Available</v>
      </c>
    </row>
    <row r="1913" spans="1:5" ht="13" x14ac:dyDescent="0.15">
      <c r="A1913" s="6" t="s">
        <v>3289</v>
      </c>
      <c r="B1913" s="6" t="s">
        <v>1959</v>
      </c>
      <c r="C1913" s="6" t="s">
        <v>1960</v>
      </c>
      <c r="D1913" s="6" t="s">
        <v>912</v>
      </c>
      <c r="E1913">
        <f ca="1">IF(COUNTIF(Invoices!K:L,A1913)&lt;&gt;0,IF(COUNTIF(Invoices!K:L,A1913)&lt;&gt;0,SUMIF(Invoices!K:L,A1913,Invoices!L:L)/COUNTIF(Invoices!K:L,A1913),0),IF(COUNTIF(Invoices!M:N,A1913)&lt;&gt;0,IF(COUNTIF(Invoices!M:N,A1913)&lt;&gt;0,SUMIF(Invoices!M:N,A1913,Invoices!N:N)/COUNTIF(Invoices!M:N,A1913),0),IF(COUNTIF(Invoices!O:P,A1913)&lt;&gt;0,IF(COUNTIF(Invoices!O:P,A1913)&lt;&gt;0,SUMIF(Invoices!O:P,A1913,Invoices!P:P)/COUNTIF(Invoices!O:P,A1913),0),IF(COUNTIF(Invoices!Q:R,A1913)&lt;&gt;0,IF(COUNTIF(Invoices!Q:R,A1913)&lt;&gt;0,SUMIF(Invoices!Q:R,A1913,Invoices!R:R)/COUNTIF(Invoices!Q:R,A1913),0),IF(COUNTIF(Invoices!S:T,A1913)&lt;&gt;0,IF(COUNTIF(Invoices!S:T,A1913)&lt;&gt;0,SUMIF(Invoices!S:T,A1913,Invoices!T:T)/COUNTIF(Invoices!S:T,A1913),0),IF(COUNTIF(Invoices!U:V,A1913)&lt;&gt;0,IF(COUNTIF(Invoices!U:V,A1913)&lt;&gt;0,SUMIF(Invoices!U:V,A1913,Invoices!V:V)/COUNTIF(Invoices!U:V,A1913),0),IF(COUNTIF(Invoices!W:X,A1913)&lt;&gt;0,IF(COUNTIF(Invoices!W:X,A1913)&lt;&gt;0,SUMIF(Invoices!W:X,A1913,Invoices!X:X)/COUNTIF(Invoices!W:X,A1913),0),IF(COUNTIF(Invoices!Y:Z,A1913)&lt;&gt;0,IF(COUNTIF(Invoices!Y:Z,A1913)&lt;&gt;0,SUMIF(Invoices!Y:Z,A1913,Invoices!Z:Z)/COUNTIF(Invoices!Y:Z,A1913),0),IF(COUNTIF(Invoices!AA:AB,A1913)&lt;&gt;0,IF(COUNTIF(Invoices!AA:AB,A1913)&lt;&gt;0,SUMIF(Invoices!AA:AB,A1913,Invoices!AB:AB)/COUNTIF(Invoices!AA:AB,A1913),0),IF(COUNTIF(Invoices!AC:AD,A1913)&lt;&gt;0,IF(COUNTIF(Invoices!AC:AD,A1913)&lt;&gt;0,SUMIF(Invoices!AC:AD,A1913,Invoices!AD:AD)/COUNTIF(Invoices!AC:AD,A1913),0),IF(COUNTIF(Invoices!AE:AF,A1913)&lt;&gt;0,IF(COUNTIF(Invoices!AE:AF,A1913)&lt;&gt;0,SUMIF(Invoices!AE:AF,A1913,Invoices!AF:AF)/COUNTIF(Invoices!AE:AF,A1913),0),IF(COUNTIF(Invoices!AG:AH,A1913)&lt;&gt;0,IF(COUNTIF(Invoices!AG:AH,A1913)&lt;&gt;0,SUMIF(Invoices!AG:AH,A1913,Invoices!AH:AH)/COUNTIF(Invoices!AG:AH,A1913),0),IF(COUNTIF(Invoices!AI:AJ,A1913)&lt;&gt;0,IF(COUNTIF(Invoices!AI:AJ,A1913)&lt;&gt;0,SUMIF(Invoices!AI:AJ,A1913,Invoices!AJ:AJ)/COUNTIF(Invoices!AI:AJ,A1913),0),IF(COUNTIF(Invoices!AK:AL,A1913)&lt;&gt;0,IF(COUNTIF(Invoices!AK:AL,A1913)&lt;&gt;0,SUMIF(Invoices!AK:AL,A1913,Invoices!AL:AL)/COUNTIF(Invoices!AK:AL,A1913),0),IF(COUNTIF(Invoices!AM:AN,A1913)&lt;&gt;0,IF(COUNTIF(Invoices!AM:AN,A1913)&lt;&gt;0,SUMIF(Invoices!AM:AN,A1913,Invoices!AN:AN)/COUNTIF(Invoices!AM:AN,A1913),0),"Not Available")))))))))))))))</f>
        <v>0.99</v>
      </c>
    </row>
    <row r="1914" spans="1:5" ht="13" x14ac:dyDescent="0.15">
      <c r="A1914" s="6" t="s">
        <v>3290</v>
      </c>
      <c r="B1914" s="6" t="s">
        <v>1653</v>
      </c>
      <c r="C1914" s="6" t="s">
        <v>1150</v>
      </c>
      <c r="D1914" s="6" t="s">
        <v>1151</v>
      </c>
      <c r="E1914">
        <f ca="1">IF(COUNTIF(Invoices!K:L,A1914)&lt;&gt;0,IF(COUNTIF(Invoices!K:L,A1914)&lt;&gt;0,SUMIF(Invoices!K:L,A1914,Invoices!L:L)/COUNTIF(Invoices!K:L,A1914),0),IF(COUNTIF(Invoices!M:N,A1914)&lt;&gt;0,IF(COUNTIF(Invoices!M:N,A1914)&lt;&gt;0,SUMIF(Invoices!M:N,A1914,Invoices!N:N)/COUNTIF(Invoices!M:N,A1914),0),IF(COUNTIF(Invoices!O:P,A1914)&lt;&gt;0,IF(COUNTIF(Invoices!O:P,A1914)&lt;&gt;0,SUMIF(Invoices!O:P,A1914,Invoices!P:P)/COUNTIF(Invoices!O:P,A1914),0),IF(COUNTIF(Invoices!Q:R,A1914)&lt;&gt;0,IF(COUNTIF(Invoices!Q:R,A1914)&lt;&gt;0,SUMIF(Invoices!Q:R,A1914,Invoices!R:R)/COUNTIF(Invoices!Q:R,A1914),0),IF(COUNTIF(Invoices!S:T,A1914)&lt;&gt;0,IF(COUNTIF(Invoices!S:T,A1914)&lt;&gt;0,SUMIF(Invoices!S:T,A1914,Invoices!T:T)/COUNTIF(Invoices!S:T,A1914),0),IF(COUNTIF(Invoices!U:V,A1914)&lt;&gt;0,IF(COUNTIF(Invoices!U:V,A1914)&lt;&gt;0,SUMIF(Invoices!U:V,A1914,Invoices!V:V)/COUNTIF(Invoices!U:V,A1914),0),IF(COUNTIF(Invoices!W:X,A1914)&lt;&gt;0,IF(COUNTIF(Invoices!W:X,A1914)&lt;&gt;0,SUMIF(Invoices!W:X,A1914,Invoices!X:X)/COUNTIF(Invoices!W:X,A1914),0),IF(COUNTIF(Invoices!Y:Z,A1914)&lt;&gt;0,IF(COUNTIF(Invoices!Y:Z,A1914)&lt;&gt;0,SUMIF(Invoices!Y:Z,A1914,Invoices!Z:Z)/COUNTIF(Invoices!Y:Z,A1914),0),IF(COUNTIF(Invoices!AA:AB,A1914)&lt;&gt;0,IF(COUNTIF(Invoices!AA:AB,A1914)&lt;&gt;0,SUMIF(Invoices!AA:AB,A1914,Invoices!AB:AB)/COUNTIF(Invoices!AA:AB,A1914),0),IF(COUNTIF(Invoices!AC:AD,A1914)&lt;&gt;0,IF(COUNTIF(Invoices!AC:AD,A1914)&lt;&gt;0,SUMIF(Invoices!AC:AD,A1914,Invoices!AD:AD)/COUNTIF(Invoices!AC:AD,A1914),0),IF(COUNTIF(Invoices!AE:AF,A1914)&lt;&gt;0,IF(COUNTIF(Invoices!AE:AF,A1914)&lt;&gt;0,SUMIF(Invoices!AE:AF,A1914,Invoices!AF:AF)/COUNTIF(Invoices!AE:AF,A1914),0),IF(COUNTIF(Invoices!AG:AH,A1914)&lt;&gt;0,IF(COUNTIF(Invoices!AG:AH,A1914)&lt;&gt;0,SUMIF(Invoices!AG:AH,A1914,Invoices!AH:AH)/COUNTIF(Invoices!AG:AH,A1914),0),IF(COUNTIF(Invoices!AI:AJ,A1914)&lt;&gt;0,IF(COUNTIF(Invoices!AI:AJ,A1914)&lt;&gt;0,SUMIF(Invoices!AI:AJ,A1914,Invoices!AJ:AJ)/COUNTIF(Invoices!AI:AJ,A1914),0),IF(COUNTIF(Invoices!AK:AL,A1914)&lt;&gt;0,IF(COUNTIF(Invoices!AK:AL,A1914)&lt;&gt;0,SUMIF(Invoices!AK:AL,A1914,Invoices!AL:AL)/COUNTIF(Invoices!AK:AL,A1914),0),IF(COUNTIF(Invoices!AM:AN,A1914)&lt;&gt;0,IF(COUNTIF(Invoices!AM:AN,A1914)&lt;&gt;0,SUMIF(Invoices!AM:AN,A1914,Invoices!AN:AN)/COUNTIF(Invoices!AM:AN,A1914),0),"Not Available")))))))))))))))</f>
        <v>0.99</v>
      </c>
    </row>
    <row r="1915" spans="1:5" ht="13" x14ac:dyDescent="0.15">
      <c r="A1915" s="6" t="s">
        <v>3291</v>
      </c>
      <c r="B1915" s="6" t="s">
        <v>3292</v>
      </c>
      <c r="C1915" s="6" t="s">
        <v>1195</v>
      </c>
      <c r="D1915" s="6" t="s">
        <v>863</v>
      </c>
      <c r="E1915">
        <f ca="1">IF(COUNTIF(Invoices!K:L,A1915)&lt;&gt;0,IF(COUNTIF(Invoices!K:L,A1915)&lt;&gt;0,SUMIF(Invoices!K:L,A1915,Invoices!L:L)/COUNTIF(Invoices!K:L,A1915),0),IF(COUNTIF(Invoices!M:N,A1915)&lt;&gt;0,IF(COUNTIF(Invoices!M:N,A1915)&lt;&gt;0,SUMIF(Invoices!M:N,A1915,Invoices!N:N)/COUNTIF(Invoices!M:N,A1915),0),IF(COUNTIF(Invoices!O:P,A1915)&lt;&gt;0,IF(COUNTIF(Invoices!O:P,A1915)&lt;&gt;0,SUMIF(Invoices!O:P,A1915,Invoices!P:P)/COUNTIF(Invoices!O:P,A1915),0),IF(COUNTIF(Invoices!Q:R,A1915)&lt;&gt;0,IF(COUNTIF(Invoices!Q:R,A1915)&lt;&gt;0,SUMIF(Invoices!Q:R,A1915,Invoices!R:R)/COUNTIF(Invoices!Q:R,A1915),0),IF(COUNTIF(Invoices!S:T,A1915)&lt;&gt;0,IF(COUNTIF(Invoices!S:T,A1915)&lt;&gt;0,SUMIF(Invoices!S:T,A1915,Invoices!T:T)/COUNTIF(Invoices!S:T,A1915),0),IF(COUNTIF(Invoices!U:V,A1915)&lt;&gt;0,IF(COUNTIF(Invoices!U:V,A1915)&lt;&gt;0,SUMIF(Invoices!U:V,A1915,Invoices!V:V)/COUNTIF(Invoices!U:V,A1915),0),IF(COUNTIF(Invoices!W:X,A1915)&lt;&gt;0,IF(COUNTIF(Invoices!W:X,A1915)&lt;&gt;0,SUMIF(Invoices!W:X,A1915,Invoices!X:X)/COUNTIF(Invoices!W:X,A1915),0),IF(COUNTIF(Invoices!Y:Z,A1915)&lt;&gt;0,IF(COUNTIF(Invoices!Y:Z,A1915)&lt;&gt;0,SUMIF(Invoices!Y:Z,A1915,Invoices!Z:Z)/COUNTIF(Invoices!Y:Z,A1915),0),IF(COUNTIF(Invoices!AA:AB,A1915)&lt;&gt;0,IF(COUNTIF(Invoices!AA:AB,A1915)&lt;&gt;0,SUMIF(Invoices!AA:AB,A1915,Invoices!AB:AB)/COUNTIF(Invoices!AA:AB,A1915),0),IF(COUNTIF(Invoices!AC:AD,A1915)&lt;&gt;0,IF(COUNTIF(Invoices!AC:AD,A1915)&lt;&gt;0,SUMIF(Invoices!AC:AD,A1915,Invoices!AD:AD)/COUNTIF(Invoices!AC:AD,A1915),0),IF(COUNTIF(Invoices!AE:AF,A1915)&lt;&gt;0,IF(COUNTIF(Invoices!AE:AF,A1915)&lt;&gt;0,SUMIF(Invoices!AE:AF,A1915,Invoices!AF:AF)/COUNTIF(Invoices!AE:AF,A1915),0),IF(COUNTIF(Invoices!AG:AH,A1915)&lt;&gt;0,IF(COUNTIF(Invoices!AG:AH,A1915)&lt;&gt;0,SUMIF(Invoices!AG:AH,A1915,Invoices!AH:AH)/COUNTIF(Invoices!AG:AH,A1915),0),IF(COUNTIF(Invoices!AI:AJ,A1915)&lt;&gt;0,IF(COUNTIF(Invoices!AI:AJ,A1915)&lt;&gt;0,SUMIF(Invoices!AI:AJ,A1915,Invoices!AJ:AJ)/COUNTIF(Invoices!AI:AJ,A1915),0),IF(COUNTIF(Invoices!AK:AL,A1915)&lt;&gt;0,IF(COUNTIF(Invoices!AK:AL,A1915)&lt;&gt;0,SUMIF(Invoices!AK:AL,A1915,Invoices!AL:AL)/COUNTIF(Invoices!AK:AL,A1915),0),IF(COUNTIF(Invoices!AM:AN,A1915)&lt;&gt;0,IF(COUNTIF(Invoices!AM:AN,A1915)&lt;&gt;0,SUMIF(Invoices!AM:AN,A1915,Invoices!AN:AN)/COUNTIF(Invoices!AM:AN,A1915),0),"Not Available")))))))))))))))</f>
        <v>0.99</v>
      </c>
    </row>
    <row r="1916" spans="1:5" ht="13" x14ac:dyDescent="0.15">
      <c r="A1916" s="6" t="s">
        <v>3293</v>
      </c>
      <c r="B1916" s="6" t="s">
        <v>1019</v>
      </c>
      <c r="C1916" s="6" t="s">
        <v>1020</v>
      </c>
      <c r="D1916" s="6" t="s">
        <v>1021</v>
      </c>
      <c r="E1916" t="str">
        <f>IF(COUNTIF(Invoices!K:L,A1916)&lt;&gt;0,IF(COUNTIF(Invoices!K:L,A1916)&lt;&gt;0,SUMIF(Invoices!K:L,A1916,Invoices!L:L)/COUNTIF(Invoices!K:L,A1916),0),IF(COUNTIF(Invoices!M:N,A1916)&lt;&gt;0,IF(COUNTIF(Invoices!M:N,A1916)&lt;&gt;0,SUMIF(Invoices!M:N,A1916,Invoices!N:N)/COUNTIF(Invoices!M:N,A1916),0),IF(COUNTIF(Invoices!O:P,A1916)&lt;&gt;0,IF(COUNTIF(Invoices!O:P,A1916)&lt;&gt;0,SUMIF(Invoices!O:P,A1916,Invoices!P:P)/COUNTIF(Invoices!O:P,A1916),0),IF(COUNTIF(Invoices!Q:R,A1916)&lt;&gt;0,IF(COUNTIF(Invoices!Q:R,A1916)&lt;&gt;0,SUMIF(Invoices!Q:R,A1916,Invoices!R:R)/COUNTIF(Invoices!Q:R,A1916),0),IF(COUNTIF(Invoices!S:T,A1916)&lt;&gt;0,IF(COUNTIF(Invoices!S:T,A1916)&lt;&gt;0,SUMIF(Invoices!S:T,A1916,Invoices!T:T)/COUNTIF(Invoices!S:T,A1916),0),IF(COUNTIF(Invoices!U:V,A1916)&lt;&gt;0,IF(COUNTIF(Invoices!U:V,A1916)&lt;&gt;0,SUMIF(Invoices!U:V,A1916,Invoices!V:V)/COUNTIF(Invoices!U:V,A1916),0),IF(COUNTIF(Invoices!W:X,A1916)&lt;&gt;0,IF(COUNTIF(Invoices!W:X,A1916)&lt;&gt;0,SUMIF(Invoices!W:X,A1916,Invoices!X:X)/COUNTIF(Invoices!W:X,A1916),0),IF(COUNTIF(Invoices!Y:Z,A1916)&lt;&gt;0,IF(COUNTIF(Invoices!Y:Z,A1916)&lt;&gt;0,SUMIF(Invoices!Y:Z,A1916,Invoices!Z:Z)/COUNTIF(Invoices!Y:Z,A1916),0),IF(COUNTIF(Invoices!AA:AB,A1916)&lt;&gt;0,IF(COUNTIF(Invoices!AA:AB,A1916)&lt;&gt;0,SUMIF(Invoices!AA:AB,A1916,Invoices!AB:AB)/COUNTIF(Invoices!AA:AB,A1916),0),IF(COUNTIF(Invoices!AC:AD,A1916)&lt;&gt;0,IF(COUNTIF(Invoices!AC:AD,A1916)&lt;&gt;0,SUMIF(Invoices!AC:AD,A1916,Invoices!AD:AD)/COUNTIF(Invoices!AC:AD,A1916),0),IF(COUNTIF(Invoices!AE:AF,A1916)&lt;&gt;0,IF(COUNTIF(Invoices!AE:AF,A1916)&lt;&gt;0,SUMIF(Invoices!AE:AF,A1916,Invoices!AF:AF)/COUNTIF(Invoices!AE:AF,A1916),0),IF(COUNTIF(Invoices!AG:AH,A1916)&lt;&gt;0,IF(COUNTIF(Invoices!AG:AH,A1916)&lt;&gt;0,SUMIF(Invoices!AG:AH,A1916,Invoices!AH:AH)/COUNTIF(Invoices!AG:AH,A1916),0),IF(COUNTIF(Invoices!AI:AJ,A1916)&lt;&gt;0,IF(COUNTIF(Invoices!AI:AJ,A1916)&lt;&gt;0,SUMIF(Invoices!AI:AJ,A1916,Invoices!AJ:AJ)/COUNTIF(Invoices!AI:AJ,A1916),0),IF(COUNTIF(Invoices!AK:AL,A1916)&lt;&gt;0,IF(COUNTIF(Invoices!AK:AL,A1916)&lt;&gt;0,SUMIF(Invoices!AK:AL,A1916,Invoices!AL:AL)/COUNTIF(Invoices!AK:AL,A1916),0),IF(COUNTIF(Invoices!AM:AN,A1916)&lt;&gt;0,IF(COUNTIF(Invoices!AM:AN,A1916)&lt;&gt;0,SUMIF(Invoices!AM:AN,A1916,Invoices!AN:AN)/COUNTIF(Invoices!AM:AN,A1916),0),"Not Available")))))))))))))))</f>
        <v>Not Available</v>
      </c>
    </row>
    <row r="1917" spans="1:5" ht="13" x14ac:dyDescent="0.15">
      <c r="A1917" s="6" t="s">
        <v>3294</v>
      </c>
      <c r="B1917" s="6" t="s">
        <v>2340</v>
      </c>
      <c r="C1917" s="6" t="s">
        <v>901</v>
      </c>
      <c r="D1917" s="6" t="s">
        <v>714</v>
      </c>
      <c r="E1917">
        <f ca="1">IF(COUNTIF(Invoices!K:L,A1917)&lt;&gt;0,IF(COUNTIF(Invoices!K:L,A1917)&lt;&gt;0,SUMIF(Invoices!K:L,A1917,Invoices!L:L)/COUNTIF(Invoices!K:L,A1917),0),IF(COUNTIF(Invoices!M:N,A1917)&lt;&gt;0,IF(COUNTIF(Invoices!M:N,A1917)&lt;&gt;0,SUMIF(Invoices!M:N,A1917,Invoices!N:N)/COUNTIF(Invoices!M:N,A1917),0),IF(COUNTIF(Invoices!O:P,A1917)&lt;&gt;0,IF(COUNTIF(Invoices!O:P,A1917)&lt;&gt;0,SUMIF(Invoices!O:P,A1917,Invoices!P:P)/COUNTIF(Invoices!O:P,A1917),0),IF(COUNTIF(Invoices!Q:R,A1917)&lt;&gt;0,IF(COUNTIF(Invoices!Q:R,A1917)&lt;&gt;0,SUMIF(Invoices!Q:R,A1917,Invoices!R:R)/COUNTIF(Invoices!Q:R,A1917),0),IF(COUNTIF(Invoices!S:T,A1917)&lt;&gt;0,IF(COUNTIF(Invoices!S:T,A1917)&lt;&gt;0,SUMIF(Invoices!S:T,A1917,Invoices!T:T)/COUNTIF(Invoices!S:T,A1917),0),IF(COUNTIF(Invoices!U:V,A1917)&lt;&gt;0,IF(COUNTIF(Invoices!U:V,A1917)&lt;&gt;0,SUMIF(Invoices!U:V,A1917,Invoices!V:V)/COUNTIF(Invoices!U:V,A1917),0),IF(COUNTIF(Invoices!W:X,A1917)&lt;&gt;0,IF(COUNTIF(Invoices!W:X,A1917)&lt;&gt;0,SUMIF(Invoices!W:X,A1917,Invoices!X:X)/COUNTIF(Invoices!W:X,A1917),0),IF(COUNTIF(Invoices!Y:Z,A1917)&lt;&gt;0,IF(COUNTIF(Invoices!Y:Z,A1917)&lt;&gt;0,SUMIF(Invoices!Y:Z,A1917,Invoices!Z:Z)/COUNTIF(Invoices!Y:Z,A1917),0),IF(COUNTIF(Invoices!AA:AB,A1917)&lt;&gt;0,IF(COUNTIF(Invoices!AA:AB,A1917)&lt;&gt;0,SUMIF(Invoices!AA:AB,A1917,Invoices!AB:AB)/COUNTIF(Invoices!AA:AB,A1917),0),IF(COUNTIF(Invoices!AC:AD,A1917)&lt;&gt;0,IF(COUNTIF(Invoices!AC:AD,A1917)&lt;&gt;0,SUMIF(Invoices!AC:AD,A1917,Invoices!AD:AD)/COUNTIF(Invoices!AC:AD,A1917),0),IF(COUNTIF(Invoices!AE:AF,A1917)&lt;&gt;0,IF(COUNTIF(Invoices!AE:AF,A1917)&lt;&gt;0,SUMIF(Invoices!AE:AF,A1917,Invoices!AF:AF)/COUNTIF(Invoices!AE:AF,A1917),0),IF(COUNTIF(Invoices!AG:AH,A1917)&lt;&gt;0,IF(COUNTIF(Invoices!AG:AH,A1917)&lt;&gt;0,SUMIF(Invoices!AG:AH,A1917,Invoices!AH:AH)/COUNTIF(Invoices!AG:AH,A1917),0),IF(COUNTIF(Invoices!AI:AJ,A1917)&lt;&gt;0,IF(COUNTIF(Invoices!AI:AJ,A1917)&lt;&gt;0,SUMIF(Invoices!AI:AJ,A1917,Invoices!AJ:AJ)/COUNTIF(Invoices!AI:AJ,A1917),0),IF(COUNTIF(Invoices!AK:AL,A1917)&lt;&gt;0,IF(COUNTIF(Invoices!AK:AL,A1917)&lt;&gt;0,SUMIF(Invoices!AK:AL,A1917,Invoices!AL:AL)/COUNTIF(Invoices!AK:AL,A1917),0),IF(COUNTIF(Invoices!AM:AN,A1917)&lt;&gt;0,IF(COUNTIF(Invoices!AM:AN,A1917)&lt;&gt;0,SUMIF(Invoices!AM:AN,A1917,Invoices!AN:AN)/COUNTIF(Invoices!AM:AN,A1917),0),"Not Available")))))))))))))))</f>
        <v>0.99</v>
      </c>
    </row>
    <row r="1918" spans="1:5" ht="13" x14ac:dyDescent="0.15">
      <c r="A1918" s="6" t="s">
        <v>3295</v>
      </c>
      <c r="C1918" s="6" t="s">
        <v>1010</v>
      </c>
      <c r="D1918" s="6" t="s">
        <v>600</v>
      </c>
      <c r="E1918" t="str">
        <f>IF(COUNTIF(Invoices!K:L,A1918)&lt;&gt;0,IF(COUNTIF(Invoices!K:L,A1918)&lt;&gt;0,SUMIF(Invoices!K:L,A1918,Invoices!L:L)/COUNTIF(Invoices!K:L,A1918),0),IF(COUNTIF(Invoices!M:N,A1918)&lt;&gt;0,IF(COUNTIF(Invoices!M:N,A1918)&lt;&gt;0,SUMIF(Invoices!M:N,A1918,Invoices!N:N)/COUNTIF(Invoices!M:N,A1918),0),IF(COUNTIF(Invoices!O:P,A1918)&lt;&gt;0,IF(COUNTIF(Invoices!O:P,A1918)&lt;&gt;0,SUMIF(Invoices!O:P,A1918,Invoices!P:P)/COUNTIF(Invoices!O:P,A1918),0),IF(COUNTIF(Invoices!Q:R,A1918)&lt;&gt;0,IF(COUNTIF(Invoices!Q:R,A1918)&lt;&gt;0,SUMIF(Invoices!Q:R,A1918,Invoices!R:R)/COUNTIF(Invoices!Q:R,A1918),0),IF(COUNTIF(Invoices!S:T,A1918)&lt;&gt;0,IF(COUNTIF(Invoices!S:T,A1918)&lt;&gt;0,SUMIF(Invoices!S:T,A1918,Invoices!T:T)/COUNTIF(Invoices!S:T,A1918),0),IF(COUNTIF(Invoices!U:V,A1918)&lt;&gt;0,IF(COUNTIF(Invoices!U:V,A1918)&lt;&gt;0,SUMIF(Invoices!U:V,A1918,Invoices!V:V)/COUNTIF(Invoices!U:V,A1918),0),IF(COUNTIF(Invoices!W:X,A1918)&lt;&gt;0,IF(COUNTIF(Invoices!W:X,A1918)&lt;&gt;0,SUMIF(Invoices!W:X,A1918,Invoices!X:X)/COUNTIF(Invoices!W:X,A1918),0),IF(COUNTIF(Invoices!Y:Z,A1918)&lt;&gt;0,IF(COUNTIF(Invoices!Y:Z,A1918)&lt;&gt;0,SUMIF(Invoices!Y:Z,A1918,Invoices!Z:Z)/COUNTIF(Invoices!Y:Z,A1918),0),IF(COUNTIF(Invoices!AA:AB,A1918)&lt;&gt;0,IF(COUNTIF(Invoices!AA:AB,A1918)&lt;&gt;0,SUMIF(Invoices!AA:AB,A1918,Invoices!AB:AB)/COUNTIF(Invoices!AA:AB,A1918),0),IF(COUNTIF(Invoices!AC:AD,A1918)&lt;&gt;0,IF(COUNTIF(Invoices!AC:AD,A1918)&lt;&gt;0,SUMIF(Invoices!AC:AD,A1918,Invoices!AD:AD)/COUNTIF(Invoices!AC:AD,A1918),0),IF(COUNTIF(Invoices!AE:AF,A1918)&lt;&gt;0,IF(COUNTIF(Invoices!AE:AF,A1918)&lt;&gt;0,SUMIF(Invoices!AE:AF,A1918,Invoices!AF:AF)/COUNTIF(Invoices!AE:AF,A1918),0),IF(COUNTIF(Invoices!AG:AH,A1918)&lt;&gt;0,IF(COUNTIF(Invoices!AG:AH,A1918)&lt;&gt;0,SUMIF(Invoices!AG:AH,A1918,Invoices!AH:AH)/COUNTIF(Invoices!AG:AH,A1918),0),IF(COUNTIF(Invoices!AI:AJ,A1918)&lt;&gt;0,IF(COUNTIF(Invoices!AI:AJ,A1918)&lt;&gt;0,SUMIF(Invoices!AI:AJ,A1918,Invoices!AJ:AJ)/COUNTIF(Invoices!AI:AJ,A1918),0),IF(COUNTIF(Invoices!AK:AL,A1918)&lt;&gt;0,IF(COUNTIF(Invoices!AK:AL,A1918)&lt;&gt;0,SUMIF(Invoices!AK:AL,A1918,Invoices!AL:AL)/COUNTIF(Invoices!AK:AL,A1918),0),IF(COUNTIF(Invoices!AM:AN,A1918)&lt;&gt;0,IF(COUNTIF(Invoices!AM:AN,A1918)&lt;&gt;0,SUMIF(Invoices!AM:AN,A1918,Invoices!AN:AN)/COUNTIF(Invoices!AM:AN,A1918),0),"Not Available")))))))))))))))</f>
        <v>Not Available</v>
      </c>
    </row>
    <row r="1919" spans="1:5" ht="13" x14ac:dyDescent="0.15">
      <c r="A1919" s="6" t="s">
        <v>3296</v>
      </c>
      <c r="B1919" s="6" t="s">
        <v>564</v>
      </c>
      <c r="C1919" s="6" t="s">
        <v>835</v>
      </c>
      <c r="D1919" s="6" t="s">
        <v>566</v>
      </c>
      <c r="E1919">
        <f ca="1">IF(COUNTIF(Invoices!K:L,A1919)&lt;&gt;0,IF(COUNTIF(Invoices!K:L,A1919)&lt;&gt;0,SUMIF(Invoices!K:L,A1919,Invoices!L:L)/COUNTIF(Invoices!K:L,A1919),0),IF(COUNTIF(Invoices!M:N,A1919)&lt;&gt;0,IF(COUNTIF(Invoices!M:N,A1919)&lt;&gt;0,SUMIF(Invoices!M:N,A1919,Invoices!N:N)/COUNTIF(Invoices!M:N,A1919),0),IF(COUNTIF(Invoices!O:P,A1919)&lt;&gt;0,IF(COUNTIF(Invoices!O:P,A1919)&lt;&gt;0,SUMIF(Invoices!O:P,A1919,Invoices!P:P)/COUNTIF(Invoices!O:P,A1919),0),IF(COUNTIF(Invoices!Q:R,A1919)&lt;&gt;0,IF(COUNTIF(Invoices!Q:R,A1919)&lt;&gt;0,SUMIF(Invoices!Q:R,A1919,Invoices!R:R)/COUNTIF(Invoices!Q:R,A1919),0),IF(COUNTIF(Invoices!S:T,A1919)&lt;&gt;0,IF(COUNTIF(Invoices!S:T,A1919)&lt;&gt;0,SUMIF(Invoices!S:T,A1919,Invoices!T:T)/COUNTIF(Invoices!S:T,A1919),0),IF(COUNTIF(Invoices!U:V,A1919)&lt;&gt;0,IF(COUNTIF(Invoices!U:V,A1919)&lt;&gt;0,SUMIF(Invoices!U:V,A1919,Invoices!V:V)/COUNTIF(Invoices!U:V,A1919),0),IF(COUNTIF(Invoices!W:X,A1919)&lt;&gt;0,IF(COUNTIF(Invoices!W:X,A1919)&lt;&gt;0,SUMIF(Invoices!W:X,A1919,Invoices!X:X)/COUNTIF(Invoices!W:X,A1919),0),IF(COUNTIF(Invoices!Y:Z,A1919)&lt;&gt;0,IF(COUNTIF(Invoices!Y:Z,A1919)&lt;&gt;0,SUMIF(Invoices!Y:Z,A1919,Invoices!Z:Z)/COUNTIF(Invoices!Y:Z,A1919),0),IF(COUNTIF(Invoices!AA:AB,A1919)&lt;&gt;0,IF(COUNTIF(Invoices!AA:AB,A1919)&lt;&gt;0,SUMIF(Invoices!AA:AB,A1919,Invoices!AB:AB)/COUNTIF(Invoices!AA:AB,A1919),0),IF(COUNTIF(Invoices!AC:AD,A1919)&lt;&gt;0,IF(COUNTIF(Invoices!AC:AD,A1919)&lt;&gt;0,SUMIF(Invoices!AC:AD,A1919,Invoices!AD:AD)/COUNTIF(Invoices!AC:AD,A1919),0),IF(COUNTIF(Invoices!AE:AF,A1919)&lt;&gt;0,IF(COUNTIF(Invoices!AE:AF,A1919)&lt;&gt;0,SUMIF(Invoices!AE:AF,A1919,Invoices!AF:AF)/COUNTIF(Invoices!AE:AF,A1919),0),IF(COUNTIF(Invoices!AG:AH,A1919)&lt;&gt;0,IF(COUNTIF(Invoices!AG:AH,A1919)&lt;&gt;0,SUMIF(Invoices!AG:AH,A1919,Invoices!AH:AH)/COUNTIF(Invoices!AG:AH,A1919),0),IF(COUNTIF(Invoices!AI:AJ,A1919)&lt;&gt;0,IF(COUNTIF(Invoices!AI:AJ,A1919)&lt;&gt;0,SUMIF(Invoices!AI:AJ,A1919,Invoices!AJ:AJ)/COUNTIF(Invoices!AI:AJ,A1919),0),IF(COUNTIF(Invoices!AK:AL,A1919)&lt;&gt;0,IF(COUNTIF(Invoices!AK:AL,A1919)&lt;&gt;0,SUMIF(Invoices!AK:AL,A1919,Invoices!AL:AL)/COUNTIF(Invoices!AK:AL,A1919),0),IF(COUNTIF(Invoices!AM:AN,A1919)&lt;&gt;0,IF(COUNTIF(Invoices!AM:AN,A1919)&lt;&gt;0,SUMIF(Invoices!AM:AN,A1919,Invoices!AN:AN)/COUNTIF(Invoices!AM:AN,A1919),0),"Not Available")))))))))))))))</f>
        <v>0.99</v>
      </c>
    </row>
    <row r="1920" spans="1:5" ht="13" x14ac:dyDescent="0.15">
      <c r="A1920" s="6" t="s">
        <v>3297</v>
      </c>
      <c r="B1920" s="6" t="s">
        <v>1959</v>
      </c>
      <c r="C1920" s="6" t="s">
        <v>1960</v>
      </c>
      <c r="D1920" s="6" t="s">
        <v>912</v>
      </c>
      <c r="E1920" t="str">
        <f>IF(COUNTIF(Invoices!K:L,A1920)&lt;&gt;0,IF(COUNTIF(Invoices!K:L,A1920)&lt;&gt;0,SUMIF(Invoices!K:L,A1920,Invoices!L:L)/COUNTIF(Invoices!K:L,A1920),0),IF(COUNTIF(Invoices!M:N,A1920)&lt;&gt;0,IF(COUNTIF(Invoices!M:N,A1920)&lt;&gt;0,SUMIF(Invoices!M:N,A1920,Invoices!N:N)/COUNTIF(Invoices!M:N,A1920),0),IF(COUNTIF(Invoices!O:P,A1920)&lt;&gt;0,IF(COUNTIF(Invoices!O:P,A1920)&lt;&gt;0,SUMIF(Invoices!O:P,A1920,Invoices!P:P)/COUNTIF(Invoices!O:P,A1920),0),IF(COUNTIF(Invoices!Q:R,A1920)&lt;&gt;0,IF(COUNTIF(Invoices!Q:R,A1920)&lt;&gt;0,SUMIF(Invoices!Q:R,A1920,Invoices!R:R)/COUNTIF(Invoices!Q:R,A1920),0),IF(COUNTIF(Invoices!S:T,A1920)&lt;&gt;0,IF(COUNTIF(Invoices!S:T,A1920)&lt;&gt;0,SUMIF(Invoices!S:T,A1920,Invoices!T:T)/COUNTIF(Invoices!S:T,A1920),0),IF(COUNTIF(Invoices!U:V,A1920)&lt;&gt;0,IF(COUNTIF(Invoices!U:V,A1920)&lt;&gt;0,SUMIF(Invoices!U:V,A1920,Invoices!V:V)/COUNTIF(Invoices!U:V,A1920),0),IF(COUNTIF(Invoices!W:X,A1920)&lt;&gt;0,IF(COUNTIF(Invoices!W:X,A1920)&lt;&gt;0,SUMIF(Invoices!W:X,A1920,Invoices!X:X)/COUNTIF(Invoices!W:X,A1920),0),IF(COUNTIF(Invoices!Y:Z,A1920)&lt;&gt;0,IF(COUNTIF(Invoices!Y:Z,A1920)&lt;&gt;0,SUMIF(Invoices!Y:Z,A1920,Invoices!Z:Z)/COUNTIF(Invoices!Y:Z,A1920),0),IF(COUNTIF(Invoices!AA:AB,A1920)&lt;&gt;0,IF(COUNTIF(Invoices!AA:AB,A1920)&lt;&gt;0,SUMIF(Invoices!AA:AB,A1920,Invoices!AB:AB)/COUNTIF(Invoices!AA:AB,A1920),0),IF(COUNTIF(Invoices!AC:AD,A1920)&lt;&gt;0,IF(COUNTIF(Invoices!AC:AD,A1920)&lt;&gt;0,SUMIF(Invoices!AC:AD,A1920,Invoices!AD:AD)/COUNTIF(Invoices!AC:AD,A1920),0),IF(COUNTIF(Invoices!AE:AF,A1920)&lt;&gt;0,IF(COUNTIF(Invoices!AE:AF,A1920)&lt;&gt;0,SUMIF(Invoices!AE:AF,A1920,Invoices!AF:AF)/COUNTIF(Invoices!AE:AF,A1920),0),IF(COUNTIF(Invoices!AG:AH,A1920)&lt;&gt;0,IF(COUNTIF(Invoices!AG:AH,A1920)&lt;&gt;0,SUMIF(Invoices!AG:AH,A1920,Invoices!AH:AH)/COUNTIF(Invoices!AG:AH,A1920),0),IF(COUNTIF(Invoices!AI:AJ,A1920)&lt;&gt;0,IF(COUNTIF(Invoices!AI:AJ,A1920)&lt;&gt;0,SUMIF(Invoices!AI:AJ,A1920,Invoices!AJ:AJ)/COUNTIF(Invoices!AI:AJ,A1920),0),IF(COUNTIF(Invoices!AK:AL,A1920)&lt;&gt;0,IF(COUNTIF(Invoices!AK:AL,A1920)&lt;&gt;0,SUMIF(Invoices!AK:AL,A1920,Invoices!AL:AL)/COUNTIF(Invoices!AK:AL,A1920),0),IF(COUNTIF(Invoices!AM:AN,A1920)&lt;&gt;0,IF(COUNTIF(Invoices!AM:AN,A1920)&lt;&gt;0,SUMIF(Invoices!AM:AN,A1920,Invoices!AN:AN)/COUNTIF(Invoices!AM:AN,A1920),0),"Not Available")))))))))))))))</f>
        <v>Not Available</v>
      </c>
    </row>
    <row r="1921" spans="1:5" ht="13" x14ac:dyDescent="0.15">
      <c r="A1921" s="6" t="s">
        <v>3298</v>
      </c>
      <c r="B1921" s="6" t="s">
        <v>3299</v>
      </c>
      <c r="C1921" s="6" t="s">
        <v>1372</v>
      </c>
      <c r="D1921" s="6" t="s">
        <v>529</v>
      </c>
      <c r="E1921">
        <f ca="1">IF(COUNTIF(Invoices!K:L,A1921)&lt;&gt;0,IF(COUNTIF(Invoices!K:L,A1921)&lt;&gt;0,SUMIF(Invoices!K:L,A1921,Invoices!L:L)/COUNTIF(Invoices!K:L,A1921),0),IF(COUNTIF(Invoices!M:N,A1921)&lt;&gt;0,IF(COUNTIF(Invoices!M:N,A1921)&lt;&gt;0,SUMIF(Invoices!M:N,A1921,Invoices!N:N)/COUNTIF(Invoices!M:N,A1921),0),IF(COUNTIF(Invoices!O:P,A1921)&lt;&gt;0,IF(COUNTIF(Invoices!O:P,A1921)&lt;&gt;0,SUMIF(Invoices!O:P,A1921,Invoices!P:P)/COUNTIF(Invoices!O:P,A1921),0),IF(COUNTIF(Invoices!Q:R,A1921)&lt;&gt;0,IF(COUNTIF(Invoices!Q:R,A1921)&lt;&gt;0,SUMIF(Invoices!Q:R,A1921,Invoices!R:R)/COUNTIF(Invoices!Q:R,A1921),0),IF(COUNTIF(Invoices!S:T,A1921)&lt;&gt;0,IF(COUNTIF(Invoices!S:T,A1921)&lt;&gt;0,SUMIF(Invoices!S:T,A1921,Invoices!T:T)/COUNTIF(Invoices!S:T,A1921),0),IF(COUNTIF(Invoices!U:V,A1921)&lt;&gt;0,IF(COUNTIF(Invoices!U:V,A1921)&lt;&gt;0,SUMIF(Invoices!U:V,A1921,Invoices!V:V)/COUNTIF(Invoices!U:V,A1921),0),IF(COUNTIF(Invoices!W:X,A1921)&lt;&gt;0,IF(COUNTIF(Invoices!W:X,A1921)&lt;&gt;0,SUMIF(Invoices!W:X,A1921,Invoices!X:X)/COUNTIF(Invoices!W:X,A1921),0),IF(COUNTIF(Invoices!Y:Z,A1921)&lt;&gt;0,IF(COUNTIF(Invoices!Y:Z,A1921)&lt;&gt;0,SUMIF(Invoices!Y:Z,A1921,Invoices!Z:Z)/COUNTIF(Invoices!Y:Z,A1921),0),IF(COUNTIF(Invoices!AA:AB,A1921)&lt;&gt;0,IF(COUNTIF(Invoices!AA:AB,A1921)&lt;&gt;0,SUMIF(Invoices!AA:AB,A1921,Invoices!AB:AB)/COUNTIF(Invoices!AA:AB,A1921),0),IF(COUNTIF(Invoices!AC:AD,A1921)&lt;&gt;0,IF(COUNTIF(Invoices!AC:AD,A1921)&lt;&gt;0,SUMIF(Invoices!AC:AD,A1921,Invoices!AD:AD)/COUNTIF(Invoices!AC:AD,A1921),0),IF(COUNTIF(Invoices!AE:AF,A1921)&lt;&gt;0,IF(COUNTIF(Invoices!AE:AF,A1921)&lt;&gt;0,SUMIF(Invoices!AE:AF,A1921,Invoices!AF:AF)/COUNTIF(Invoices!AE:AF,A1921),0),IF(COUNTIF(Invoices!AG:AH,A1921)&lt;&gt;0,IF(COUNTIF(Invoices!AG:AH,A1921)&lt;&gt;0,SUMIF(Invoices!AG:AH,A1921,Invoices!AH:AH)/COUNTIF(Invoices!AG:AH,A1921),0),IF(COUNTIF(Invoices!AI:AJ,A1921)&lt;&gt;0,IF(COUNTIF(Invoices!AI:AJ,A1921)&lt;&gt;0,SUMIF(Invoices!AI:AJ,A1921,Invoices!AJ:AJ)/COUNTIF(Invoices!AI:AJ,A1921),0),IF(COUNTIF(Invoices!AK:AL,A1921)&lt;&gt;0,IF(COUNTIF(Invoices!AK:AL,A1921)&lt;&gt;0,SUMIF(Invoices!AK:AL,A1921,Invoices!AL:AL)/COUNTIF(Invoices!AK:AL,A1921),0),IF(COUNTIF(Invoices!AM:AN,A1921)&lt;&gt;0,IF(COUNTIF(Invoices!AM:AN,A1921)&lt;&gt;0,SUMIF(Invoices!AM:AN,A1921,Invoices!AN:AN)/COUNTIF(Invoices!AM:AN,A1921),0),"Not Available")))))))))))))))</f>
        <v>0.99</v>
      </c>
    </row>
    <row r="1922" spans="1:5" ht="13" x14ac:dyDescent="0.15">
      <c r="A1922" s="6" t="s">
        <v>3300</v>
      </c>
      <c r="B1922" s="6" t="s">
        <v>3301</v>
      </c>
      <c r="C1922" s="6" t="s">
        <v>2232</v>
      </c>
      <c r="D1922" s="6" t="s">
        <v>2233</v>
      </c>
      <c r="E1922">
        <f ca="1">IF(COUNTIF(Invoices!K:L,A1922)&lt;&gt;0,IF(COUNTIF(Invoices!K:L,A1922)&lt;&gt;0,SUMIF(Invoices!K:L,A1922,Invoices!L:L)/COUNTIF(Invoices!K:L,A1922),0),IF(COUNTIF(Invoices!M:N,A1922)&lt;&gt;0,IF(COUNTIF(Invoices!M:N,A1922)&lt;&gt;0,SUMIF(Invoices!M:N,A1922,Invoices!N:N)/COUNTIF(Invoices!M:N,A1922),0),IF(COUNTIF(Invoices!O:P,A1922)&lt;&gt;0,IF(COUNTIF(Invoices!O:P,A1922)&lt;&gt;0,SUMIF(Invoices!O:P,A1922,Invoices!P:P)/COUNTIF(Invoices!O:P,A1922),0),IF(COUNTIF(Invoices!Q:R,A1922)&lt;&gt;0,IF(COUNTIF(Invoices!Q:R,A1922)&lt;&gt;0,SUMIF(Invoices!Q:R,A1922,Invoices!R:R)/COUNTIF(Invoices!Q:R,A1922),0),IF(COUNTIF(Invoices!S:T,A1922)&lt;&gt;0,IF(COUNTIF(Invoices!S:T,A1922)&lt;&gt;0,SUMIF(Invoices!S:T,A1922,Invoices!T:T)/COUNTIF(Invoices!S:T,A1922),0),IF(COUNTIF(Invoices!U:V,A1922)&lt;&gt;0,IF(COUNTIF(Invoices!U:V,A1922)&lt;&gt;0,SUMIF(Invoices!U:V,A1922,Invoices!V:V)/COUNTIF(Invoices!U:V,A1922),0),IF(COUNTIF(Invoices!W:X,A1922)&lt;&gt;0,IF(COUNTIF(Invoices!W:X,A1922)&lt;&gt;0,SUMIF(Invoices!W:X,A1922,Invoices!X:X)/COUNTIF(Invoices!W:X,A1922),0),IF(COUNTIF(Invoices!Y:Z,A1922)&lt;&gt;0,IF(COUNTIF(Invoices!Y:Z,A1922)&lt;&gt;0,SUMIF(Invoices!Y:Z,A1922,Invoices!Z:Z)/COUNTIF(Invoices!Y:Z,A1922),0),IF(COUNTIF(Invoices!AA:AB,A1922)&lt;&gt;0,IF(COUNTIF(Invoices!AA:AB,A1922)&lt;&gt;0,SUMIF(Invoices!AA:AB,A1922,Invoices!AB:AB)/COUNTIF(Invoices!AA:AB,A1922),0),IF(COUNTIF(Invoices!AC:AD,A1922)&lt;&gt;0,IF(COUNTIF(Invoices!AC:AD,A1922)&lt;&gt;0,SUMIF(Invoices!AC:AD,A1922,Invoices!AD:AD)/COUNTIF(Invoices!AC:AD,A1922),0),IF(COUNTIF(Invoices!AE:AF,A1922)&lt;&gt;0,IF(COUNTIF(Invoices!AE:AF,A1922)&lt;&gt;0,SUMIF(Invoices!AE:AF,A1922,Invoices!AF:AF)/COUNTIF(Invoices!AE:AF,A1922),0),IF(COUNTIF(Invoices!AG:AH,A1922)&lt;&gt;0,IF(COUNTIF(Invoices!AG:AH,A1922)&lt;&gt;0,SUMIF(Invoices!AG:AH,A1922,Invoices!AH:AH)/COUNTIF(Invoices!AG:AH,A1922),0),IF(COUNTIF(Invoices!AI:AJ,A1922)&lt;&gt;0,IF(COUNTIF(Invoices!AI:AJ,A1922)&lt;&gt;0,SUMIF(Invoices!AI:AJ,A1922,Invoices!AJ:AJ)/COUNTIF(Invoices!AI:AJ,A1922),0),IF(COUNTIF(Invoices!AK:AL,A1922)&lt;&gt;0,IF(COUNTIF(Invoices!AK:AL,A1922)&lt;&gt;0,SUMIF(Invoices!AK:AL,A1922,Invoices!AL:AL)/COUNTIF(Invoices!AK:AL,A1922),0),IF(COUNTIF(Invoices!AM:AN,A1922)&lt;&gt;0,IF(COUNTIF(Invoices!AM:AN,A1922)&lt;&gt;0,SUMIF(Invoices!AM:AN,A1922,Invoices!AN:AN)/COUNTIF(Invoices!AM:AN,A1922),0),"Not Available")))))))))))))))</f>
        <v>0.99</v>
      </c>
    </row>
    <row r="1923" spans="1:5" ht="13" x14ac:dyDescent="0.15">
      <c r="A1923" s="6" t="s">
        <v>3302</v>
      </c>
      <c r="B1923" s="6" t="s">
        <v>3303</v>
      </c>
      <c r="C1923" s="6" t="s">
        <v>1150</v>
      </c>
      <c r="D1923" s="6" t="s">
        <v>1151</v>
      </c>
      <c r="E1923" t="str">
        <f>IF(COUNTIF(Invoices!K:L,A1923)&lt;&gt;0,IF(COUNTIF(Invoices!K:L,A1923)&lt;&gt;0,SUMIF(Invoices!K:L,A1923,Invoices!L:L)/COUNTIF(Invoices!K:L,A1923),0),IF(COUNTIF(Invoices!M:N,A1923)&lt;&gt;0,IF(COUNTIF(Invoices!M:N,A1923)&lt;&gt;0,SUMIF(Invoices!M:N,A1923,Invoices!N:N)/COUNTIF(Invoices!M:N,A1923),0),IF(COUNTIF(Invoices!O:P,A1923)&lt;&gt;0,IF(COUNTIF(Invoices!O:P,A1923)&lt;&gt;0,SUMIF(Invoices!O:P,A1923,Invoices!P:P)/COUNTIF(Invoices!O:P,A1923),0),IF(COUNTIF(Invoices!Q:R,A1923)&lt;&gt;0,IF(COUNTIF(Invoices!Q:R,A1923)&lt;&gt;0,SUMIF(Invoices!Q:R,A1923,Invoices!R:R)/COUNTIF(Invoices!Q:R,A1923),0),IF(COUNTIF(Invoices!S:T,A1923)&lt;&gt;0,IF(COUNTIF(Invoices!S:T,A1923)&lt;&gt;0,SUMIF(Invoices!S:T,A1923,Invoices!T:T)/COUNTIF(Invoices!S:T,A1923),0),IF(COUNTIF(Invoices!U:V,A1923)&lt;&gt;0,IF(COUNTIF(Invoices!U:V,A1923)&lt;&gt;0,SUMIF(Invoices!U:V,A1923,Invoices!V:V)/COUNTIF(Invoices!U:V,A1923),0),IF(COUNTIF(Invoices!W:X,A1923)&lt;&gt;0,IF(COUNTIF(Invoices!W:X,A1923)&lt;&gt;0,SUMIF(Invoices!W:X,A1923,Invoices!X:X)/COUNTIF(Invoices!W:X,A1923),0),IF(COUNTIF(Invoices!Y:Z,A1923)&lt;&gt;0,IF(COUNTIF(Invoices!Y:Z,A1923)&lt;&gt;0,SUMIF(Invoices!Y:Z,A1923,Invoices!Z:Z)/COUNTIF(Invoices!Y:Z,A1923),0),IF(COUNTIF(Invoices!AA:AB,A1923)&lt;&gt;0,IF(COUNTIF(Invoices!AA:AB,A1923)&lt;&gt;0,SUMIF(Invoices!AA:AB,A1923,Invoices!AB:AB)/COUNTIF(Invoices!AA:AB,A1923),0),IF(COUNTIF(Invoices!AC:AD,A1923)&lt;&gt;0,IF(COUNTIF(Invoices!AC:AD,A1923)&lt;&gt;0,SUMIF(Invoices!AC:AD,A1923,Invoices!AD:AD)/COUNTIF(Invoices!AC:AD,A1923),0),IF(COUNTIF(Invoices!AE:AF,A1923)&lt;&gt;0,IF(COUNTIF(Invoices!AE:AF,A1923)&lt;&gt;0,SUMIF(Invoices!AE:AF,A1923,Invoices!AF:AF)/COUNTIF(Invoices!AE:AF,A1923),0),IF(COUNTIF(Invoices!AG:AH,A1923)&lt;&gt;0,IF(COUNTIF(Invoices!AG:AH,A1923)&lt;&gt;0,SUMIF(Invoices!AG:AH,A1923,Invoices!AH:AH)/COUNTIF(Invoices!AG:AH,A1923),0),IF(COUNTIF(Invoices!AI:AJ,A1923)&lt;&gt;0,IF(COUNTIF(Invoices!AI:AJ,A1923)&lt;&gt;0,SUMIF(Invoices!AI:AJ,A1923,Invoices!AJ:AJ)/COUNTIF(Invoices!AI:AJ,A1923),0),IF(COUNTIF(Invoices!AK:AL,A1923)&lt;&gt;0,IF(COUNTIF(Invoices!AK:AL,A1923)&lt;&gt;0,SUMIF(Invoices!AK:AL,A1923,Invoices!AL:AL)/COUNTIF(Invoices!AK:AL,A1923),0),IF(COUNTIF(Invoices!AM:AN,A1923)&lt;&gt;0,IF(COUNTIF(Invoices!AM:AN,A1923)&lt;&gt;0,SUMIF(Invoices!AM:AN,A1923,Invoices!AN:AN)/COUNTIF(Invoices!AM:AN,A1923),0),"Not Available")))))))))))))))</f>
        <v>Not Available</v>
      </c>
    </row>
    <row r="1924" spans="1:5" ht="13" x14ac:dyDescent="0.15">
      <c r="A1924" s="6" t="s">
        <v>3304</v>
      </c>
      <c r="B1924" s="6" t="s">
        <v>1425</v>
      </c>
      <c r="C1924" s="6" t="s">
        <v>599</v>
      </c>
      <c r="D1924" s="6" t="s">
        <v>600</v>
      </c>
      <c r="E1924">
        <f ca="1">IF(COUNTIF(Invoices!K:L,A1924)&lt;&gt;0,IF(COUNTIF(Invoices!K:L,A1924)&lt;&gt;0,SUMIF(Invoices!K:L,A1924,Invoices!L:L)/COUNTIF(Invoices!K:L,A1924),0),IF(COUNTIF(Invoices!M:N,A1924)&lt;&gt;0,IF(COUNTIF(Invoices!M:N,A1924)&lt;&gt;0,SUMIF(Invoices!M:N,A1924,Invoices!N:N)/COUNTIF(Invoices!M:N,A1924),0),IF(COUNTIF(Invoices!O:P,A1924)&lt;&gt;0,IF(COUNTIF(Invoices!O:P,A1924)&lt;&gt;0,SUMIF(Invoices!O:P,A1924,Invoices!P:P)/COUNTIF(Invoices!O:P,A1924),0),IF(COUNTIF(Invoices!Q:R,A1924)&lt;&gt;0,IF(COUNTIF(Invoices!Q:R,A1924)&lt;&gt;0,SUMIF(Invoices!Q:R,A1924,Invoices!R:R)/COUNTIF(Invoices!Q:R,A1924),0),IF(COUNTIF(Invoices!S:T,A1924)&lt;&gt;0,IF(COUNTIF(Invoices!S:T,A1924)&lt;&gt;0,SUMIF(Invoices!S:T,A1924,Invoices!T:T)/COUNTIF(Invoices!S:T,A1924),0),IF(COUNTIF(Invoices!U:V,A1924)&lt;&gt;0,IF(COUNTIF(Invoices!U:V,A1924)&lt;&gt;0,SUMIF(Invoices!U:V,A1924,Invoices!V:V)/COUNTIF(Invoices!U:V,A1924),0),IF(COUNTIF(Invoices!W:X,A1924)&lt;&gt;0,IF(COUNTIF(Invoices!W:X,A1924)&lt;&gt;0,SUMIF(Invoices!W:X,A1924,Invoices!X:X)/COUNTIF(Invoices!W:X,A1924),0),IF(COUNTIF(Invoices!Y:Z,A1924)&lt;&gt;0,IF(COUNTIF(Invoices!Y:Z,A1924)&lt;&gt;0,SUMIF(Invoices!Y:Z,A1924,Invoices!Z:Z)/COUNTIF(Invoices!Y:Z,A1924),0),IF(COUNTIF(Invoices!AA:AB,A1924)&lt;&gt;0,IF(COUNTIF(Invoices!AA:AB,A1924)&lt;&gt;0,SUMIF(Invoices!AA:AB,A1924,Invoices!AB:AB)/COUNTIF(Invoices!AA:AB,A1924),0),IF(COUNTIF(Invoices!AC:AD,A1924)&lt;&gt;0,IF(COUNTIF(Invoices!AC:AD,A1924)&lt;&gt;0,SUMIF(Invoices!AC:AD,A1924,Invoices!AD:AD)/COUNTIF(Invoices!AC:AD,A1924),0),IF(COUNTIF(Invoices!AE:AF,A1924)&lt;&gt;0,IF(COUNTIF(Invoices!AE:AF,A1924)&lt;&gt;0,SUMIF(Invoices!AE:AF,A1924,Invoices!AF:AF)/COUNTIF(Invoices!AE:AF,A1924),0),IF(COUNTIF(Invoices!AG:AH,A1924)&lt;&gt;0,IF(COUNTIF(Invoices!AG:AH,A1924)&lt;&gt;0,SUMIF(Invoices!AG:AH,A1924,Invoices!AH:AH)/COUNTIF(Invoices!AG:AH,A1924),0),IF(COUNTIF(Invoices!AI:AJ,A1924)&lt;&gt;0,IF(COUNTIF(Invoices!AI:AJ,A1924)&lt;&gt;0,SUMIF(Invoices!AI:AJ,A1924,Invoices!AJ:AJ)/COUNTIF(Invoices!AI:AJ,A1924),0),IF(COUNTIF(Invoices!AK:AL,A1924)&lt;&gt;0,IF(COUNTIF(Invoices!AK:AL,A1924)&lt;&gt;0,SUMIF(Invoices!AK:AL,A1924,Invoices!AL:AL)/COUNTIF(Invoices!AK:AL,A1924),0),IF(COUNTIF(Invoices!AM:AN,A1924)&lt;&gt;0,IF(COUNTIF(Invoices!AM:AN,A1924)&lt;&gt;0,SUMIF(Invoices!AM:AN,A1924,Invoices!AN:AN)/COUNTIF(Invoices!AM:AN,A1924),0),"Not Available")))))))))))))))</f>
        <v>0.99</v>
      </c>
    </row>
    <row r="1925" spans="1:5" ht="13" x14ac:dyDescent="0.15">
      <c r="A1925" s="6" t="s">
        <v>3304</v>
      </c>
      <c r="B1925" s="6" t="s">
        <v>927</v>
      </c>
      <c r="C1925" s="6" t="s">
        <v>928</v>
      </c>
      <c r="D1925" s="6" t="s">
        <v>522</v>
      </c>
      <c r="E1925">
        <f ca="1">IF(COUNTIF(Invoices!K:L,A1925)&lt;&gt;0,IF(COUNTIF(Invoices!K:L,A1925)&lt;&gt;0,SUMIF(Invoices!K:L,A1925,Invoices!L:L)/COUNTIF(Invoices!K:L,A1925),0),IF(COUNTIF(Invoices!M:N,A1925)&lt;&gt;0,IF(COUNTIF(Invoices!M:N,A1925)&lt;&gt;0,SUMIF(Invoices!M:N,A1925,Invoices!N:N)/COUNTIF(Invoices!M:N,A1925),0),IF(COUNTIF(Invoices!O:P,A1925)&lt;&gt;0,IF(COUNTIF(Invoices!O:P,A1925)&lt;&gt;0,SUMIF(Invoices!O:P,A1925,Invoices!P:P)/COUNTIF(Invoices!O:P,A1925),0),IF(COUNTIF(Invoices!Q:R,A1925)&lt;&gt;0,IF(COUNTIF(Invoices!Q:R,A1925)&lt;&gt;0,SUMIF(Invoices!Q:R,A1925,Invoices!R:R)/COUNTIF(Invoices!Q:R,A1925),0),IF(COUNTIF(Invoices!S:T,A1925)&lt;&gt;0,IF(COUNTIF(Invoices!S:T,A1925)&lt;&gt;0,SUMIF(Invoices!S:T,A1925,Invoices!T:T)/COUNTIF(Invoices!S:T,A1925),0),IF(COUNTIF(Invoices!U:V,A1925)&lt;&gt;0,IF(COUNTIF(Invoices!U:V,A1925)&lt;&gt;0,SUMIF(Invoices!U:V,A1925,Invoices!V:V)/COUNTIF(Invoices!U:V,A1925),0),IF(COUNTIF(Invoices!W:X,A1925)&lt;&gt;0,IF(COUNTIF(Invoices!W:X,A1925)&lt;&gt;0,SUMIF(Invoices!W:X,A1925,Invoices!X:X)/COUNTIF(Invoices!W:X,A1925),0),IF(COUNTIF(Invoices!Y:Z,A1925)&lt;&gt;0,IF(COUNTIF(Invoices!Y:Z,A1925)&lt;&gt;0,SUMIF(Invoices!Y:Z,A1925,Invoices!Z:Z)/COUNTIF(Invoices!Y:Z,A1925),0),IF(COUNTIF(Invoices!AA:AB,A1925)&lt;&gt;0,IF(COUNTIF(Invoices!AA:AB,A1925)&lt;&gt;0,SUMIF(Invoices!AA:AB,A1925,Invoices!AB:AB)/COUNTIF(Invoices!AA:AB,A1925),0),IF(COUNTIF(Invoices!AC:AD,A1925)&lt;&gt;0,IF(COUNTIF(Invoices!AC:AD,A1925)&lt;&gt;0,SUMIF(Invoices!AC:AD,A1925,Invoices!AD:AD)/COUNTIF(Invoices!AC:AD,A1925),0),IF(COUNTIF(Invoices!AE:AF,A1925)&lt;&gt;0,IF(COUNTIF(Invoices!AE:AF,A1925)&lt;&gt;0,SUMIF(Invoices!AE:AF,A1925,Invoices!AF:AF)/COUNTIF(Invoices!AE:AF,A1925),0),IF(COUNTIF(Invoices!AG:AH,A1925)&lt;&gt;0,IF(COUNTIF(Invoices!AG:AH,A1925)&lt;&gt;0,SUMIF(Invoices!AG:AH,A1925,Invoices!AH:AH)/COUNTIF(Invoices!AG:AH,A1925),0),IF(COUNTIF(Invoices!AI:AJ,A1925)&lt;&gt;0,IF(COUNTIF(Invoices!AI:AJ,A1925)&lt;&gt;0,SUMIF(Invoices!AI:AJ,A1925,Invoices!AJ:AJ)/COUNTIF(Invoices!AI:AJ,A1925),0),IF(COUNTIF(Invoices!AK:AL,A1925)&lt;&gt;0,IF(COUNTIF(Invoices!AK:AL,A1925)&lt;&gt;0,SUMIF(Invoices!AK:AL,A1925,Invoices!AL:AL)/COUNTIF(Invoices!AK:AL,A1925),0),IF(COUNTIF(Invoices!AM:AN,A1925)&lt;&gt;0,IF(COUNTIF(Invoices!AM:AN,A1925)&lt;&gt;0,SUMIF(Invoices!AM:AN,A1925,Invoices!AN:AN)/COUNTIF(Invoices!AM:AN,A1925),0),"Not Available")))))))))))))))</f>
        <v>0.99</v>
      </c>
    </row>
    <row r="1926" spans="1:5" ht="13" x14ac:dyDescent="0.15">
      <c r="A1926" s="6" t="s">
        <v>3305</v>
      </c>
      <c r="B1926" s="6" t="s">
        <v>562</v>
      </c>
      <c r="C1926" s="6" t="s">
        <v>812</v>
      </c>
      <c r="D1926" s="6" t="s">
        <v>562</v>
      </c>
      <c r="E1926" t="str">
        <f>IF(COUNTIF(Invoices!K:L,A1926)&lt;&gt;0,IF(COUNTIF(Invoices!K:L,A1926)&lt;&gt;0,SUMIF(Invoices!K:L,A1926,Invoices!L:L)/COUNTIF(Invoices!K:L,A1926),0),IF(COUNTIF(Invoices!M:N,A1926)&lt;&gt;0,IF(COUNTIF(Invoices!M:N,A1926)&lt;&gt;0,SUMIF(Invoices!M:N,A1926,Invoices!N:N)/COUNTIF(Invoices!M:N,A1926),0),IF(COUNTIF(Invoices!O:P,A1926)&lt;&gt;0,IF(COUNTIF(Invoices!O:P,A1926)&lt;&gt;0,SUMIF(Invoices!O:P,A1926,Invoices!P:P)/COUNTIF(Invoices!O:P,A1926),0),IF(COUNTIF(Invoices!Q:R,A1926)&lt;&gt;0,IF(COUNTIF(Invoices!Q:R,A1926)&lt;&gt;0,SUMIF(Invoices!Q:R,A1926,Invoices!R:R)/COUNTIF(Invoices!Q:R,A1926),0),IF(COUNTIF(Invoices!S:T,A1926)&lt;&gt;0,IF(COUNTIF(Invoices!S:T,A1926)&lt;&gt;0,SUMIF(Invoices!S:T,A1926,Invoices!T:T)/COUNTIF(Invoices!S:T,A1926),0),IF(COUNTIF(Invoices!U:V,A1926)&lt;&gt;0,IF(COUNTIF(Invoices!U:V,A1926)&lt;&gt;0,SUMIF(Invoices!U:V,A1926,Invoices!V:V)/COUNTIF(Invoices!U:V,A1926),0),IF(COUNTIF(Invoices!W:X,A1926)&lt;&gt;0,IF(COUNTIF(Invoices!W:X,A1926)&lt;&gt;0,SUMIF(Invoices!W:X,A1926,Invoices!X:X)/COUNTIF(Invoices!W:X,A1926),0),IF(COUNTIF(Invoices!Y:Z,A1926)&lt;&gt;0,IF(COUNTIF(Invoices!Y:Z,A1926)&lt;&gt;0,SUMIF(Invoices!Y:Z,A1926,Invoices!Z:Z)/COUNTIF(Invoices!Y:Z,A1926),0),IF(COUNTIF(Invoices!AA:AB,A1926)&lt;&gt;0,IF(COUNTIF(Invoices!AA:AB,A1926)&lt;&gt;0,SUMIF(Invoices!AA:AB,A1926,Invoices!AB:AB)/COUNTIF(Invoices!AA:AB,A1926),0),IF(COUNTIF(Invoices!AC:AD,A1926)&lt;&gt;0,IF(COUNTIF(Invoices!AC:AD,A1926)&lt;&gt;0,SUMIF(Invoices!AC:AD,A1926,Invoices!AD:AD)/COUNTIF(Invoices!AC:AD,A1926),0),IF(COUNTIF(Invoices!AE:AF,A1926)&lt;&gt;0,IF(COUNTIF(Invoices!AE:AF,A1926)&lt;&gt;0,SUMIF(Invoices!AE:AF,A1926,Invoices!AF:AF)/COUNTIF(Invoices!AE:AF,A1926),0),IF(COUNTIF(Invoices!AG:AH,A1926)&lt;&gt;0,IF(COUNTIF(Invoices!AG:AH,A1926)&lt;&gt;0,SUMIF(Invoices!AG:AH,A1926,Invoices!AH:AH)/COUNTIF(Invoices!AG:AH,A1926),0),IF(COUNTIF(Invoices!AI:AJ,A1926)&lt;&gt;0,IF(COUNTIF(Invoices!AI:AJ,A1926)&lt;&gt;0,SUMIF(Invoices!AI:AJ,A1926,Invoices!AJ:AJ)/COUNTIF(Invoices!AI:AJ,A1926),0),IF(COUNTIF(Invoices!AK:AL,A1926)&lt;&gt;0,IF(COUNTIF(Invoices!AK:AL,A1926)&lt;&gt;0,SUMIF(Invoices!AK:AL,A1926,Invoices!AL:AL)/COUNTIF(Invoices!AK:AL,A1926),0),IF(COUNTIF(Invoices!AM:AN,A1926)&lt;&gt;0,IF(COUNTIF(Invoices!AM:AN,A1926)&lt;&gt;0,SUMIF(Invoices!AM:AN,A1926,Invoices!AN:AN)/COUNTIF(Invoices!AM:AN,A1926),0),"Not Available")))))))))))))))</f>
        <v>Not Available</v>
      </c>
    </row>
    <row r="1927" spans="1:5" ht="13" x14ac:dyDescent="0.15">
      <c r="A1927" s="6" t="s">
        <v>3306</v>
      </c>
      <c r="C1927" s="6" t="s">
        <v>735</v>
      </c>
      <c r="D1927" s="6" t="s">
        <v>736</v>
      </c>
      <c r="E1927" t="str">
        <f>IF(COUNTIF(Invoices!K:L,A1927)&lt;&gt;0,IF(COUNTIF(Invoices!K:L,A1927)&lt;&gt;0,SUMIF(Invoices!K:L,A1927,Invoices!L:L)/COUNTIF(Invoices!K:L,A1927),0),IF(COUNTIF(Invoices!M:N,A1927)&lt;&gt;0,IF(COUNTIF(Invoices!M:N,A1927)&lt;&gt;0,SUMIF(Invoices!M:N,A1927,Invoices!N:N)/COUNTIF(Invoices!M:N,A1927),0),IF(COUNTIF(Invoices!O:P,A1927)&lt;&gt;0,IF(COUNTIF(Invoices!O:P,A1927)&lt;&gt;0,SUMIF(Invoices!O:P,A1927,Invoices!P:P)/COUNTIF(Invoices!O:P,A1927),0),IF(COUNTIF(Invoices!Q:R,A1927)&lt;&gt;0,IF(COUNTIF(Invoices!Q:R,A1927)&lt;&gt;0,SUMIF(Invoices!Q:R,A1927,Invoices!R:R)/COUNTIF(Invoices!Q:R,A1927),0),IF(COUNTIF(Invoices!S:T,A1927)&lt;&gt;0,IF(COUNTIF(Invoices!S:T,A1927)&lt;&gt;0,SUMIF(Invoices!S:T,A1927,Invoices!T:T)/COUNTIF(Invoices!S:T,A1927),0),IF(COUNTIF(Invoices!U:V,A1927)&lt;&gt;0,IF(COUNTIF(Invoices!U:V,A1927)&lt;&gt;0,SUMIF(Invoices!U:V,A1927,Invoices!V:V)/COUNTIF(Invoices!U:V,A1927),0),IF(COUNTIF(Invoices!W:X,A1927)&lt;&gt;0,IF(COUNTIF(Invoices!W:X,A1927)&lt;&gt;0,SUMIF(Invoices!W:X,A1927,Invoices!X:X)/COUNTIF(Invoices!W:X,A1927),0),IF(COUNTIF(Invoices!Y:Z,A1927)&lt;&gt;0,IF(COUNTIF(Invoices!Y:Z,A1927)&lt;&gt;0,SUMIF(Invoices!Y:Z,A1927,Invoices!Z:Z)/COUNTIF(Invoices!Y:Z,A1927),0),IF(COUNTIF(Invoices!AA:AB,A1927)&lt;&gt;0,IF(COUNTIF(Invoices!AA:AB,A1927)&lt;&gt;0,SUMIF(Invoices!AA:AB,A1927,Invoices!AB:AB)/COUNTIF(Invoices!AA:AB,A1927),0),IF(COUNTIF(Invoices!AC:AD,A1927)&lt;&gt;0,IF(COUNTIF(Invoices!AC:AD,A1927)&lt;&gt;0,SUMIF(Invoices!AC:AD,A1927,Invoices!AD:AD)/COUNTIF(Invoices!AC:AD,A1927),0),IF(COUNTIF(Invoices!AE:AF,A1927)&lt;&gt;0,IF(COUNTIF(Invoices!AE:AF,A1927)&lt;&gt;0,SUMIF(Invoices!AE:AF,A1927,Invoices!AF:AF)/COUNTIF(Invoices!AE:AF,A1927),0),IF(COUNTIF(Invoices!AG:AH,A1927)&lt;&gt;0,IF(COUNTIF(Invoices!AG:AH,A1927)&lt;&gt;0,SUMIF(Invoices!AG:AH,A1927,Invoices!AH:AH)/COUNTIF(Invoices!AG:AH,A1927),0),IF(COUNTIF(Invoices!AI:AJ,A1927)&lt;&gt;0,IF(COUNTIF(Invoices!AI:AJ,A1927)&lt;&gt;0,SUMIF(Invoices!AI:AJ,A1927,Invoices!AJ:AJ)/COUNTIF(Invoices!AI:AJ,A1927),0),IF(COUNTIF(Invoices!AK:AL,A1927)&lt;&gt;0,IF(COUNTIF(Invoices!AK:AL,A1927)&lt;&gt;0,SUMIF(Invoices!AK:AL,A1927,Invoices!AL:AL)/COUNTIF(Invoices!AK:AL,A1927),0),IF(COUNTIF(Invoices!AM:AN,A1927)&lt;&gt;0,IF(COUNTIF(Invoices!AM:AN,A1927)&lt;&gt;0,SUMIF(Invoices!AM:AN,A1927,Invoices!AN:AN)/COUNTIF(Invoices!AM:AN,A1927),0),"Not Available")))))))))))))))</f>
        <v>Not Available</v>
      </c>
    </row>
    <row r="1928" spans="1:5" ht="13" x14ac:dyDescent="0.15">
      <c r="A1928" s="6" t="s">
        <v>3307</v>
      </c>
      <c r="C1928" s="6" t="s">
        <v>1227</v>
      </c>
      <c r="D1928" s="6" t="s">
        <v>1227</v>
      </c>
      <c r="E1928">
        <f ca="1">IF(COUNTIF(Invoices!K:L,A1928)&lt;&gt;0,IF(COUNTIF(Invoices!K:L,A1928)&lt;&gt;0,SUMIF(Invoices!K:L,A1928,Invoices!L:L)/COUNTIF(Invoices!K:L,A1928),0),IF(COUNTIF(Invoices!M:N,A1928)&lt;&gt;0,IF(COUNTIF(Invoices!M:N,A1928)&lt;&gt;0,SUMIF(Invoices!M:N,A1928,Invoices!N:N)/COUNTIF(Invoices!M:N,A1928),0),IF(COUNTIF(Invoices!O:P,A1928)&lt;&gt;0,IF(COUNTIF(Invoices!O:P,A1928)&lt;&gt;0,SUMIF(Invoices!O:P,A1928,Invoices!P:P)/COUNTIF(Invoices!O:P,A1928),0),IF(COUNTIF(Invoices!Q:R,A1928)&lt;&gt;0,IF(COUNTIF(Invoices!Q:R,A1928)&lt;&gt;0,SUMIF(Invoices!Q:R,A1928,Invoices!R:R)/COUNTIF(Invoices!Q:R,A1928),0),IF(COUNTIF(Invoices!S:T,A1928)&lt;&gt;0,IF(COUNTIF(Invoices!S:T,A1928)&lt;&gt;0,SUMIF(Invoices!S:T,A1928,Invoices!T:T)/COUNTIF(Invoices!S:T,A1928),0),IF(COUNTIF(Invoices!U:V,A1928)&lt;&gt;0,IF(COUNTIF(Invoices!U:V,A1928)&lt;&gt;0,SUMIF(Invoices!U:V,A1928,Invoices!V:V)/COUNTIF(Invoices!U:V,A1928),0),IF(COUNTIF(Invoices!W:X,A1928)&lt;&gt;0,IF(COUNTIF(Invoices!W:X,A1928)&lt;&gt;0,SUMIF(Invoices!W:X,A1928,Invoices!X:X)/COUNTIF(Invoices!W:X,A1928),0),IF(COUNTIF(Invoices!Y:Z,A1928)&lt;&gt;0,IF(COUNTIF(Invoices!Y:Z,A1928)&lt;&gt;0,SUMIF(Invoices!Y:Z,A1928,Invoices!Z:Z)/COUNTIF(Invoices!Y:Z,A1928),0),IF(COUNTIF(Invoices!AA:AB,A1928)&lt;&gt;0,IF(COUNTIF(Invoices!AA:AB,A1928)&lt;&gt;0,SUMIF(Invoices!AA:AB,A1928,Invoices!AB:AB)/COUNTIF(Invoices!AA:AB,A1928),0),IF(COUNTIF(Invoices!AC:AD,A1928)&lt;&gt;0,IF(COUNTIF(Invoices!AC:AD,A1928)&lt;&gt;0,SUMIF(Invoices!AC:AD,A1928,Invoices!AD:AD)/COUNTIF(Invoices!AC:AD,A1928),0),IF(COUNTIF(Invoices!AE:AF,A1928)&lt;&gt;0,IF(COUNTIF(Invoices!AE:AF,A1928)&lt;&gt;0,SUMIF(Invoices!AE:AF,A1928,Invoices!AF:AF)/COUNTIF(Invoices!AE:AF,A1928),0),IF(COUNTIF(Invoices!AG:AH,A1928)&lt;&gt;0,IF(COUNTIF(Invoices!AG:AH,A1928)&lt;&gt;0,SUMIF(Invoices!AG:AH,A1928,Invoices!AH:AH)/COUNTIF(Invoices!AG:AH,A1928),0),IF(COUNTIF(Invoices!AI:AJ,A1928)&lt;&gt;0,IF(COUNTIF(Invoices!AI:AJ,A1928)&lt;&gt;0,SUMIF(Invoices!AI:AJ,A1928,Invoices!AJ:AJ)/COUNTIF(Invoices!AI:AJ,A1928),0),IF(COUNTIF(Invoices!AK:AL,A1928)&lt;&gt;0,IF(COUNTIF(Invoices!AK:AL,A1928)&lt;&gt;0,SUMIF(Invoices!AK:AL,A1928,Invoices!AL:AL)/COUNTIF(Invoices!AK:AL,A1928),0),IF(COUNTIF(Invoices!AM:AN,A1928)&lt;&gt;0,IF(COUNTIF(Invoices!AM:AN,A1928)&lt;&gt;0,SUMIF(Invoices!AM:AN,A1928,Invoices!AN:AN)/COUNTIF(Invoices!AM:AN,A1928),0),"Not Available")))))))))))))))</f>
        <v>0.99</v>
      </c>
    </row>
    <row r="1929" spans="1:5" ht="13" x14ac:dyDescent="0.15">
      <c r="A1929" s="6" t="s">
        <v>3307</v>
      </c>
      <c r="C1929" s="6" t="s">
        <v>1327</v>
      </c>
      <c r="D1929" s="6" t="s">
        <v>1182</v>
      </c>
      <c r="E1929">
        <f ca="1">IF(COUNTIF(Invoices!K:L,A1929)&lt;&gt;0,IF(COUNTIF(Invoices!K:L,A1929)&lt;&gt;0,SUMIF(Invoices!K:L,A1929,Invoices!L:L)/COUNTIF(Invoices!K:L,A1929),0),IF(COUNTIF(Invoices!M:N,A1929)&lt;&gt;0,IF(COUNTIF(Invoices!M:N,A1929)&lt;&gt;0,SUMIF(Invoices!M:N,A1929,Invoices!N:N)/COUNTIF(Invoices!M:N,A1929),0),IF(COUNTIF(Invoices!O:P,A1929)&lt;&gt;0,IF(COUNTIF(Invoices!O:P,A1929)&lt;&gt;0,SUMIF(Invoices!O:P,A1929,Invoices!P:P)/COUNTIF(Invoices!O:P,A1929),0),IF(COUNTIF(Invoices!Q:R,A1929)&lt;&gt;0,IF(COUNTIF(Invoices!Q:R,A1929)&lt;&gt;0,SUMIF(Invoices!Q:R,A1929,Invoices!R:R)/COUNTIF(Invoices!Q:R,A1929),0),IF(COUNTIF(Invoices!S:T,A1929)&lt;&gt;0,IF(COUNTIF(Invoices!S:T,A1929)&lt;&gt;0,SUMIF(Invoices!S:T,A1929,Invoices!T:T)/COUNTIF(Invoices!S:T,A1929),0),IF(COUNTIF(Invoices!U:V,A1929)&lt;&gt;0,IF(COUNTIF(Invoices!U:V,A1929)&lt;&gt;0,SUMIF(Invoices!U:V,A1929,Invoices!V:V)/COUNTIF(Invoices!U:V,A1929),0),IF(COUNTIF(Invoices!W:X,A1929)&lt;&gt;0,IF(COUNTIF(Invoices!W:X,A1929)&lt;&gt;0,SUMIF(Invoices!W:X,A1929,Invoices!X:X)/COUNTIF(Invoices!W:X,A1929),0),IF(COUNTIF(Invoices!Y:Z,A1929)&lt;&gt;0,IF(COUNTIF(Invoices!Y:Z,A1929)&lt;&gt;0,SUMIF(Invoices!Y:Z,A1929,Invoices!Z:Z)/COUNTIF(Invoices!Y:Z,A1929),0),IF(COUNTIF(Invoices!AA:AB,A1929)&lt;&gt;0,IF(COUNTIF(Invoices!AA:AB,A1929)&lt;&gt;0,SUMIF(Invoices!AA:AB,A1929,Invoices!AB:AB)/COUNTIF(Invoices!AA:AB,A1929),0),IF(COUNTIF(Invoices!AC:AD,A1929)&lt;&gt;0,IF(COUNTIF(Invoices!AC:AD,A1929)&lt;&gt;0,SUMIF(Invoices!AC:AD,A1929,Invoices!AD:AD)/COUNTIF(Invoices!AC:AD,A1929),0),IF(COUNTIF(Invoices!AE:AF,A1929)&lt;&gt;0,IF(COUNTIF(Invoices!AE:AF,A1929)&lt;&gt;0,SUMIF(Invoices!AE:AF,A1929,Invoices!AF:AF)/COUNTIF(Invoices!AE:AF,A1929),0),IF(COUNTIF(Invoices!AG:AH,A1929)&lt;&gt;0,IF(COUNTIF(Invoices!AG:AH,A1929)&lt;&gt;0,SUMIF(Invoices!AG:AH,A1929,Invoices!AH:AH)/COUNTIF(Invoices!AG:AH,A1929),0),IF(COUNTIF(Invoices!AI:AJ,A1929)&lt;&gt;0,IF(COUNTIF(Invoices!AI:AJ,A1929)&lt;&gt;0,SUMIF(Invoices!AI:AJ,A1929,Invoices!AJ:AJ)/COUNTIF(Invoices!AI:AJ,A1929),0),IF(COUNTIF(Invoices!AK:AL,A1929)&lt;&gt;0,IF(COUNTIF(Invoices!AK:AL,A1929)&lt;&gt;0,SUMIF(Invoices!AK:AL,A1929,Invoices!AL:AL)/COUNTIF(Invoices!AK:AL,A1929),0),IF(COUNTIF(Invoices!AM:AN,A1929)&lt;&gt;0,IF(COUNTIF(Invoices!AM:AN,A1929)&lt;&gt;0,SUMIF(Invoices!AM:AN,A1929,Invoices!AN:AN)/COUNTIF(Invoices!AM:AN,A1929),0),"Not Available")))))))))))))))</f>
        <v>0.99</v>
      </c>
    </row>
    <row r="1930" spans="1:5" ht="13" x14ac:dyDescent="0.15">
      <c r="A1930" s="6" t="s">
        <v>3308</v>
      </c>
      <c r="C1930" s="6" t="s">
        <v>830</v>
      </c>
      <c r="D1930" s="6" t="s">
        <v>590</v>
      </c>
      <c r="E1930" t="str">
        <f>IF(COUNTIF(Invoices!K:L,A1930)&lt;&gt;0,IF(COUNTIF(Invoices!K:L,A1930)&lt;&gt;0,SUMIF(Invoices!K:L,A1930,Invoices!L:L)/COUNTIF(Invoices!K:L,A1930),0),IF(COUNTIF(Invoices!M:N,A1930)&lt;&gt;0,IF(COUNTIF(Invoices!M:N,A1930)&lt;&gt;0,SUMIF(Invoices!M:N,A1930,Invoices!N:N)/COUNTIF(Invoices!M:N,A1930),0),IF(COUNTIF(Invoices!O:P,A1930)&lt;&gt;0,IF(COUNTIF(Invoices!O:P,A1930)&lt;&gt;0,SUMIF(Invoices!O:P,A1930,Invoices!P:P)/COUNTIF(Invoices!O:P,A1930),0),IF(COUNTIF(Invoices!Q:R,A1930)&lt;&gt;0,IF(COUNTIF(Invoices!Q:R,A1930)&lt;&gt;0,SUMIF(Invoices!Q:R,A1930,Invoices!R:R)/COUNTIF(Invoices!Q:R,A1930),0),IF(COUNTIF(Invoices!S:T,A1930)&lt;&gt;0,IF(COUNTIF(Invoices!S:T,A1930)&lt;&gt;0,SUMIF(Invoices!S:T,A1930,Invoices!T:T)/COUNTIF(Invoices!S:T,A1930),0),IF(COUNTIF(Invoices!U:V,A1930)&lt;&gt;0,IF(COUNTIF(Invoices!U:V,A1930)&lt;&gt;0,SUMIF(Invoices!U:V,A1930,Invoices!V:V)/COUNTIF(Invoices!U:V,A1930),0),IF(COUNTIF(Invoices!W:X,A1930)&lt;&gt;0,IF(COUNTIF(Invoices!W:X,A1930)&lt;&gt;0,SUMIF(Invoices!W:X,A1930,Invoices!X:X)/COUNTIF(Invoices!W:X,A1930),0),IF(COUNTIF(Invoices!Y:Z,A1930)&lt;&gt;0,IF(COUNTIF(Invoices!Y:Z,A1930)&lt;&gt;0,SUMIF(Invoices!Y:Z,A1930,Invoices!Z:Z)/COUNTIF(Invoices!Y:Z,A1930),0),IF(COUNTIF(Invoices!AA:AB,A1930)&lt;&gt;0,IF(COUNTIF(Invoices!AA:AB,A1930)&lt;&gt;0,SUMIF(Invoices!AA:AB,A1930,Invoices!AB:AB)/COUNTIF(Invoices!AA:AB,A1930),0),IF(COUNTIF(Invoices!AC:AD,A1930)&lt;&gt;0,IF(COUNTIF(Invoices!AC:AD,A1930)&lt;&gt;0,SUMIF(Invoices!AC:AD,A1930,Invoices!AD:AD)/COUNTIF(Invoices!AC:AD,A1930),0),IF(COUNTIF(Invoices!AE:AF,A1930)&lt;&gt;0,IF(COUNTIF(Invoices!AE:AF,A1930)&lt;&gt;0,SUMIF(Invoices!AE:AF,A1930,Invoices!AF:AF)/COUNTIF(Invoices!AE:AF,A1930),0),IF(COUNTIF(Invoices!AG:AH,A1930)&lt;&gt;0,IF(COUNTIF(Invoices!AG:AH,A1930)&lt;&gt;0,SUMIF(Invoices!AG:AH,A1930,Invoices!AH:AH)/COUNTIF(Invoices!AG:AH,A1930),0),IF(COUNTIF(Invoices!AI:AJ,A1930)&lt;&gt;0,IF(COUNTIF(Invoices!AI:AJ,A1930)&lt;&gt;0,SUMIF(Invoices!AI:AJ,A1930,Invoices!AJ:AJ)/COUNTIF(Invoices!AI:AJ,A1930),0),IF(COUNTIF(Invoices!AK:AL,A1930)&lt;&gt;0,IF(COUNTIF(Invoices!AK:AL,A1930)&lt;&gt;0,SUMIF(Invoices!AK:AL,A1930,Invoices!AL:AL)/COUNTIF(Invoices!AK:AL,A1930),0),IF(COUNTIF(Invoices!AM:AN,A1930)&lt;&gt;0,IF(COUNTIF(Invoices!AM:AN,A1930)&lt;&gt;0,SUMIF(Invoices!AM:AN,A1930,Invoices!AN:AN)/COUNTIF(Invoices!AM:AN,A1930),0),"Not Available")))))))))))))))</f>
        <v>Not Available</v>
      </c>
    </row>
    <row r="1931" spans="1:5" ht="13" x14ac:dyDescent="0.15">
      <c r="A1931" s="6" t="s">
        <v>3309</v>
      </c>
      <c r="B1931" s="6" t="s">
        <v>3310</v>
      </c>
      <c r="C1931" s="6" t="s">
        <v>687</v>
      </c>
      <c r="D1931" s="6" t="s">
        <v>685</v>
      </c>
      <c r="E1931">
        <f ca="1">IF(COUNTIF(Invoices!K:L,A1931)&lt;&gt;0,IF(COUNTIF(Invoices!K:L,A1931)&lt;&gt;0,SUMIF(Invoices!K:L,A1931,Invoices!L:L)/COUNTIF(Invoices!K:L,A1931),0),IF(COUNTIF(Invoices!M:N,A1931)&lt;&gt;0,IF(COUNTIF(Invoices!M:N,A1931)&lt;&gt;0,SUMIF(Invoices!M:N,A1931,Invoices!N:N)/COUNTIF(Invoices!M:N,A1931),0),IF(COUNTIF(Invoices!O:P,A1931)&lt;&gt;0,IF(COUNTIF(Invoices!O:P,A1931)&lt;&gt;0,SUMIF(Invoices!O:P,A1931,Invoices!P:P)/COUNTIF(Invoices!O:P,A1931),0),IF(COUNTIF(Invoices!Q:R,A1931)&lt;&gt;0,IF(COUNTIF(Invoices!Q:R,A1931)&lt;&gt;0,SUMIF(Invoices!Q:R,A1931,Invoices!R:R)/COUNTIF(Invoices!Q:R,A1931),0),IF(COUNTIF(Invoices!S:T,A1931)&lt;&gt;0,IF(COUNTIF(Invoices!S:T,A1931)&lt;&gt;0,SUMIF(Invoices!S:T,A1931,Invoices!T:T)/COUNTIF(Invoices!S:T,A1931),0),IF(COUNTIF(Invoices!U:V,A1931)&lt;&gt;0,IF(COUNTIF(Invoices!U:V,A1931)&lt;&gt;0,SUMIF(Invoices!U:V,A1931,Invoices!V:V)/COUNTIF(Invoices!U:V,A1931),0),IF(COUNTIF(Invoices!W:X,A1931)&lt;&gt;0,IF(COUNTIF(Invoices!W:X,A1931)&lt;&gt;0,SUMIF(Invoices!W:X,A1931,Invoices!X:X)/COUNTIF(Invoices!W:X,A1931),0),IF(COUNTIF(Invoices!Y:Z,A1931)&lt;&gt;0,IF(COUNTIF(Invoices!Y:Z,A1931)&lt;&gt;0,SUMIF(Invoices!Y:Z,A1931,Invoices!Z:Z)/COUNTIF(Invoices!Y:Z,A1931),0),IF(COUNTIF(Invoices!AA:AB,A1931)&lt;&gt;0,IF(COUNTIF(Invoices!AA:AB,A1931)&lt;&gt;0,SUMIF(Invoices!AA:AB,A1931,Invoices!AB:AB)/COUNTIF(Invoices!AA:AB,A1931),0),IF(COUNTIF(Invoices!AC:AD,A1931)&lt;&gt;0,IF(COUNTIF(Invoices!AC:AD,A1931)&lt;&gt;0,SUMIF(Invoices!AC:AD,A1931,Invoices!AD:AD)/COUNTIF(Invoices!AC:AD,A1931),0),IF(COUNTIF(Invoices!AE:AF,A1931)&lt;&gt;0,IF(COUNTIF(Invoices!AE:AF,A1931)&lt;&gt;0,SUMIF(Invoices!AE:AF,A1931,Invoices!AF:AF)/COUNTIF(Invoices!AE:AF,A1931),0),IF(COUNTIF(Invoices!AG:AH,A1931)&lt;&gt;0,IF(COUNTIF(Invoices!AG:AH,A1931)&lt;&gt;0,SUMIF(Invoices!AG:AH,A1931,Invoices!AH:AH)/COUNTIF(Invoices!AG:AH,A1931),0),IF(COUNTIF(Invoices!AI:AJ,A1931)&lt;&gt;0,IF(COUNTIF(Invoices!AI:AJ,A1931)&lt;&gt;0,SUMIF(Invoices!AI:AJ,A1931,Invoices!AJ:AJ)/COUNTIF(Invoices!AI:AJ,A1931),0),IF(COUNTIF(Invoices!AK:AL,A1931)&lt;&gt;0,IF(COUNTIF(Invoices!AK:AL,A1931)&lt;&gt;0,SUMIF(Invoices!AK:AL,A1931,Invoices!AL:AL)/COUNTIF(Invoices!AK:AL,A1931),0),IF(COUNTIF(Invoices!AM:AN,A1931)&lt;&gt;0,IF(COUNTIF(Invoices!AM:AN,A1931)&lt;&gt;0,SUMIF(Invoices!AM:AN,A1931,Invoices!AN:AN)/COUNTIF(Invoices!AM:AN,A1931),0),"Not Available")))))))))))))))</f>
        <v>0.99</v>
      </c>
    </row>
    <row r="1932" spans="1:5" ht="13" x14ac:dyDescent="0.15">
      <c r="A1932" s="6" t="s">
        <v>3311</v>
      </c>
      <c r="C1932" s="6" t="s">
        <v>1042</v>
      </c>
      <c r="D1932" s="6" t="s">
        <v>1043</v>
      </c>
      <c r="E1932" t="str">
        <f>IF(COUNTIF(Invoices!K:L,A1932)&lt;&gt;0,IF(COUNTIF(Invoices!K:L,A1932)&lt;&gt;0,SUMIF(Invoices!K:L,A1932,Invoices!L:L)/COUNTIF(Invoices!K:L,A1932),0),IF(COUNTIF(Invoices!M:N,A1932)&lt;&gt;0,IF(COUNTIF(Invoices!M:N,A1932)&lt;&gt;0,SUMIF(Invoices!M:N,A1932,Invoices!N:N)/COUNTIF(Invoices!M:N,A1932),0),IF(COUNTIF(Invoices!O:P,A1932)&lt;&gt;0,IF(COUNTIF(Invoices!O:P,A1932)&lt;&gt;0,SUMIF(Invoices!O:P,A1932,Invoices!P:P)/COUNTIF(Invoices!O:P,A1932),0),IF(COUNTIF(Invoices!Q:R,A1932)&lt;&gt;0,IF(COUNTIF(Invoices!Q:R,A1932)&lt;&gt;0,SUMIF(Invoices!Q:R,A1932,Invoices!R:R)/COUNTIF(Invoices!Q:R,A1932),0),IF(COUNTIF(Invoices!S:T,A1932)&lt;&gt;0,IF(COUNTIF(Invoices!S:T,A1932)&lt;&gt;0,SUMIF(Invoices!S:T,A1932,Invoices!T:T)/COUNTIF(Invoices!S:T,A1932),0),IF(COUNTIF(Invoices!U:V,A1932)&lt;&gt;0,IF(COUNTIF(Invoices!U:V,A1932)&lt;&gt;0,SUMIF(Invoices!U:V,A1932,Invoices!V:V)/COUNTIF(Invoices!U:V,A1932),0),IF(COUNTIF(Invoices!W:X,A1932)&lt;&gt;0,IF(COUNTIF(Invoices!W:X,A1932)&lt;&gt;0,SUMIF(Invoices!W:X,A1932,Invoices!X:X)/COUNTIF(Invoices!W:X,A1932),0),IF(COUNTIF(Invoices!Y:Z,A1932)&lt;&gt;0,IF(COUNTIF(Invoices!Y:Z,A1932)&lt;&gt;0,SUMIF(Invoices!Y:Z,A1932,Invoices!Z:Z)/COUNTIF(Invoices!Y:Z,A1932),0),IF(COUNTIF(Invoices!AA:AB,A1932)&lt;&gt;0,IF(COUNTIF(Invoices!AA:AB,A1932)&lt;&gt;0,SUMIF(Invoices!AA:AB,A1932,Invoices!AB:AB)/COUNTIF(Invoices!AA:AB,A1932),0),IF(COUNTIF(Invoices!AC:AD,A1932)&lt;&gt;0,IF(COUNTIF(Invoices!AC:AD,A1932)&lt;&gt;0,SUMIF(Invoices!AC:AD,A1932,Invoices!AD:AD)/COUNTIF(Invoices!AC:AD,A1932),0),IF(COUNTIF(Invoices!AE:AF,A1932)&lt;&gt;0,IF(COUNTIF(Invoices!AE:AF,A1932)&lt;&gt;0,SUMIF(Invoices!AE:AF,A1932,Invoices!AF:AF)/COUNTIF(Invoices!AE:AF,A1932),0),IF(COUNTIF(Invoices!AG:AH,A1932)&lt;&gt;0,IF(COUNTIF(Invoices!AG:AH,A1932)&lt;&gt;0,SUMIF(Invoices!AG:AH,A1932,Invoices!AH:AH)/COUNTIF(Invoices!AG:AH,A1932),0),IF(COUNTIF(Invoices!AI:AJ,A1932)&lt;&gt;0,IF(COUNTIF(Invoices!AI:AJ,A1932)&lt;&gt;0,SUMIF(Invoices!AI:AJ,A1932,Invoices!AJ:AJ)/COUNTIF(Invoices!AI:AJ,A1932),0),IF(COUNTIF(Invoices!AK:AL,A1932)&lt;&gt;0,IF(COUNTIF(Invoices!AK:AL,A1932)&lt;&gt;0,SUMIF(Invoices!AK:AL,A1932,Invoices!AL:AL)/COUNTIF(Invoices!AK:AL,A1932),0),IF(COUNTIF(Invoices!AM:AN,A1932)&lt;&gt;0,IF(COUNTIF(Invoices!AM:AN,A1932)&lt;&gt;0,SUMIF(Invoices!AM:AN,A1932,Invoices!AN:AN)/COUNTIF(Invoices!AM:AN,A1932),0),"Not Available")))))))))))))))</f>
        <v>Not Available</v>
      </c>
    </row>
    <row r="1933" spans="1:5" ht="13" x14ac:dyDescent="0.15">
      <c r="A1933" s="6" t="s">
        <v>3312</v>
      </c>
      <c r="B1933" s="6" t="s">
        <v>3313</v>
      </c>
      <c r="C1933" s="6" t="s">
        <v>3314</v>
      </c>
      <c r="D1933" s="6" t="s">
        <v>3315</v>
      </c>
      <c r="E1933" t="str">
        <f>IF(COUNTIF(Invoices!K:L,A1933)&lt;&gt;0,IF(COUNTIF(Invoices!K:L,A1933)&lt;&gt;0,SUMIF(Invoices!K:L,A1933,Invoices!L:L)/COUNTIF(Invoices!K:L,A1933),0),IF(COUNTIF(Invoices!M:N,A1933)&lt;&gt;0,IF(COUNTIF(Invoices!M:N,A1933)&lt;&gt;0,SUMIF(Invoices!M:N,A1933,Invoices!N:N)/COUNTIF(Invoices!M:N,A1933),0),IF(COUNTIF(Invoices!O:P,A1933)&lt;&gt;0,IF(COUNTIF(Invoices!O:P,A1933)&lt;&gt;0,SUMIF(Invoices!O:P,A1933,Invoices!P:P)/COUNTIF(Invoices!O:P,A1933),0),IF(COUNTIF(Invoices!Q:R,A1933)&lt;&gt;0,IF(COUNTIF(Invoices!Q:R,A1933)&lt;&gt;0,SUMIF(Invoices!Q:R,A1933,Invoices!R:R)/COUNTIF(Invoices!Q:R,A1933),0),IF(COUNTIF(Invoices!S:T,A1933)&lt;&gt;0,IF(COUNTIF(Invoices!S:T,A1933)&lt;&gt;0,SUMIF(Invoices!S:T,A1933,Invoices!T:T)/COUNTIF(Invoices!S:T,A1933),0),IF(COUNTIF(Invoices!U:V,A1933)&lt;&gt;0,IF(COUNTIF(Invoices!U:V,A1933)&lt;&gt;0,SUMIF(Invoices!U:V,A1933,Invoices!V:V)/COUNTIF(Invoices!U:V,A1933),0),IF(COUNTIF(Invoices!W:X,A1933)&lt;&gt;0,IF(COUNTIF(Invoices!W:X,A1933)&lt;&gt;0,SUMIF(Invoices!W:X,A1933,Invoices!X:X)/COUNTIF(Invoices!W:X,A1933),0),IF(COUNTIF(Invoices!Y:Z,A1933)&lt;&gt;0,IF(COUNTIF(Invoices!Y:Z,A1933)&lt;&gt;0,SUMIF(Invoices!Y:Z,A1933,Invoices!Z:Z)/COUNTIF(Invoices!Y:Z,A1933),0),IF(COUNTIF(Invoices!AA:AB,A1933)&lt;&gt;0,IF(COUNTIF(Invoices!AA:AB,A1933)&lt;&gt;0,SUMIF(Invoices!AA:AB,A1933,Invoices!AB:AB)/COUNTIF(Invoices!AA:AB,A1933),0),IF(COUNTIF(Invoices!AC:AD,A1933)&lt;&gt;0,IF(COUNTIF(Invoices!AC:AD,A1933)&lt;&gt;0,SUMIF(Invoices!AC:AD,A1933,Invoices!AD:AD)/COUNTIF(Invoices!AC:AD,A1933),0),IF(COUNTIF(Invoices!AE:AF,A1933)&lt;&gt;0,IF(COUNTIF(Invoices!AE:AF,A1933)&lt;&gt;0,SUMIF(Invoices!AE:AF,A1933,Invoices!AF:AF)/COUNTIF(Invoices!AE:AF,A1933),0),IF(COUNTIF(Invoices!AG:AH,A1933)&lt;&gt;0,IF(COUNTIF(Invoices!AG:AH,A1933)&lt;&gt;0,SUMIF(Invoices!AG:AH,A1933,Invoices!AH:AH)/COUNTIF(Invoices!AG:AH,A1933),0),IF(COUNTIF(Invoices!AI:AJ,A1933)&lt;&gt;0,IF(COUNTIF(Invoices!AI:AJ,A1933)&lt;&gt;0,SUMIF(Invoices!AI:AJ,A1933,Invoices!AJ:AJ)/COUNTIF(Invoices!AI:AJ,A1933),0),IF(COUNTIF(Invoices!AK:AL,A1933)&lt;&gt;0,IF(COUNTIF(Invoices!AK:AL,A1933)&lt;&gt;0,SUMIF(Invoices!AK:AL,A1933,Invoices!AL:AL)/COUNTIF(Invoices!AK:AL,A1933),0),IF(COUNTIF(Invoices!AM:AN,A1933)&lt;&gt;0,IF(COUNTIF(Invoices!AM:AN,A1933)&lt;&gt;0,SUMIF(Invoices!AM:AN,A1933,Invoices!AN:AN)/COUNTIF(Invoices!AM:AN,A1933),0),"Not Available")))))))))))))))</f>
        <v>Not Available</v>
      </c>
    </row>
    <row r="1934" spans="1:5" ht="13" x14ac:dyDescent="0.15">
      <c r="A1934" s="6" t="s">
        <v>3316</v>
      </c>
      <c r="B1934" s="6" t="s">
        <v>2410</v>
      </c>
      <c r="C1934" s="6" t="s">
        <v>1081</v>
      </c>
      <c r="D1934" s="6" t="s">
        <v>758</v>
      </c>
      <c r="E1934">
        <f ca="1">IF(COUNTIF(Invoices!K:L,A1934)&lt;&gt;0,IF(COUNTIF(Invoices!K:L,A1934)&lt;&gt;0,SUMIF(Invoices!K:L,A1934,Invoices!L:L)/COUNTIF(Invoices!K:L,A1934),0),IF(COUNTIF(Invoices!M:N,A1934)&lt;&gt;0,IF(COUNTIF(Invoices!M:N,A1934)&lt;&gt;0,SUMIF(Invoices!M:N,A1934,Invoices!N:N)/COUNTIF(Invoices!M:N,A1934),0),IF(COUNTIF(Invoices!O:P,A1934)&lt;&gt;0,IF(COUNTIF(Invoices!O:P,A1934)&lt;&gt;0,SUMIF(Invoices!O:P,A1934,Invoices!P:P)/COUNTIF(Invoices!O:P,A1934),0),IF(COUNTIF(Invoices!Q:R,A1934)&lt;&gt;0,IF(COUNTIF(Invoices!Q:R,A1934)&lt;&gt;0,SUMIF(Invoices!Q:R,A1934,Invoices!R:R)/COUNTIF(Invoices!Q:R,A1934),0),IF(COUNTIF(Invoices!S:T,A1934)&lt;&gt;0,IF(COUNTIF(Invoices!S:T,A1934)&lt;&gt;0,SUMIF(Invoices!S:T,A1934,Invoices!T:T)/COUNTIF(Invoices!S:T,A1934),0),IF(COUNTIF(Invoices!U:V,A1934)&lt;&gt;0,IF(COUNTIF(Invoices!U:V,A1934)&lt;&gt;0,SUMIF(Invoices!U:V,A1934,Invoices!V:V)/COUNTIF(Invoices!U:V,A1934),0),IF(COUNTIF(Invoices!W:X,A1934)&lt;&gt;0,IF(COUNTIF(Invoices!W:X,A1934)&lt;&gt;0,SUMIF(Invoices!W:X,A1934,Invoices!X:X)/COUNTIF(Invoices!W:X,A1934),0),IF(COUNTIF(Invoices!Y:Z,A1934)&lt;&gt;0,IF(COUNTIF(Invoices!Y:Z,A1934)&lt;&gt;0,SUMIF(Invoices!Y:Z,A1934,Invoices!Z:Z)/COUNTIF(Invoices!Y:Z,A1934),0),IF(COUNTIF(Invoices!AA:AB,A1934)&lt;&gt;0,IF(COUNTIF(Invoices!AA:AB,A1934)&lt;&gt;0,SUMIF(Invoices!AA:AB,A1934,Invoices!AB:AB)/COUNTIF(Invoices!AA:AB,A1934),0),IF(COUNTIF(Invoices!AC:AD,A1934)&lt;&gt;0,IF(COUNTIF(Invoices!AC:AD,A1934)&lt;&gt;0,SUMIF(Invoices!AC:AD,A1934,Invoices!AD:AD)/COUNTIF(Invoices!AC:AD,A1934),0),IF(COUNTIF(Invoices!AE:AF,A1934)&lt;&gt;0,IF(COUNTIF(Invoices!AE:AF,A1934)&lt;&gt;0,SUMIF(Invoices!AE:AF,A1934,Invoices!AF:AF)/COUNTIF(Invoices!AE:AF,A1934),0),IF(COUNTIF(Invoices!AG:AH,A1934)&lt;&gt;0,IF(COUNTIF(Invoices!AG:AH,A1934)&lt;&gt;0,SUMIF(Invoices!AG:AH,A1934,Invoices!AH:AH)/COUNTIF(Invoices!AG:AH,A1934),0),IF(COUNTIF(Invoices!AI:AJ,A1934)&lt;&gt;0,IF(COUNTIF(Invoices!AI:AJ,A1934)&lt;&gt;0,SUMIF(Invoices!AI:AJ,A1934,Invoices!AJ:AJ)/COUNTIF(Invoices!AI:AJ,A1934),0),IF(COUNTIF(Invoices!AK:AL,A1934)&lt;&gt;0,IF(COUNTIF(Invoices!AK:AL,A1934)&lt;&gt;0,SUMIF(Invoices!AK:AL,A1934,Invoices!AL:AL)/COUNTIF(Invoices!AK:AL,A1934),0),IF(COUNTIF(Invoices!AM:AN,A1934)&lt;&gt;0,IF(COUNTIF(Invoices!AM:AN,A1934)&lt;&gt;0,SUMIF(Invoices!AM:AN,A1934,Invoices!AN:AN)/COUNTIF(Invoices!AM:AN,A1934),0),"Not Available")))))))))))))))</f>
        <v>0.99</v>
      </c>
    </row>
    <row r="1935" spans="1:5" ht="13" x14ac:dyDescent="0.15">
      <c r="A1935" s="6" t="s">
        <v>3317</v>
      </c>
      <c r="B1935" s="6" t="s">
        <v>1019</v>
      </c>
      <c r="C1935" s="6" t="s">
        <v>1020</v>
      </c>
      <c r="D1935" s="6" t="s">
        <v>1021</v>
      </c>
      <c r="E1935">
        <f ca="1">IF(COUNTIF(Invoices!K:L,A1935)&lt;&gt;0,IF(COUNTIF(Invoices!K:L,A1935)&lt;&gt;0,SUMIF(Invoices!K:L,A1935,Invoices!L:L)/COUNTIF(Invoices!K:L,A1935),0),IF(COUNTIF(Invoices!M:N,A1935)&lt;&gt;0,IF(COUNTIF(Invoices!M:N,A1935)&lt;&gt;0,SUMIF(Invoices!M:N,A1935,Invoices!N:N)/COUNTIF(Invoices!M:N,A1935),0),IF(COUNTIF(Invoices!O:P,A1935)&lt;&gt;0,IF(COUNTIF(Invoices!O:P,A1935)&lt;&gt;0,SUMIF(Invoices!O:P,A1935,Invoices!P:P)/COUNTIF(Invoices!O:P,A1935),0),IF(COUNTIF(Invoices!Q:R,A1935)&lt;&gt;0,IF(COUNTIF(Invoices!Q:R,A1935)&lt;&gt;0,SUMIF(Invoices!Q:R,A1935,Invoices!R:R)/COUNTIF(Invoices!Q:R,A1935),0),IF(COUNTIF(Invoices!S:T,A1935)&lt;&gt;0,IF(COUNTIF(Invoices!S:T,A1935)&lt;&gt;0,SUMIF(Invoices!S:T,A1935,Invoices!T:T)/COUNTIF(Invoices!S:T,A1935),0),IF(COUNTIF(Invoices!U:V,A1935)&lt;&gt;0,IF(COUNTIF(Invoices!U:V,A1935)&lt;&gt;0,SUMIF(Invoices!U:V,A1935,Invoices!V:V)/COUNTIF(Invoices!U:V,A1935),0),IF(COUNTIF(Invoices!W:X,A1935)&lt;&gt;0,IF(COUNTIF(Invoices!W:X,A1935)&lt;&gt;0,SUMIF(Invoices!W:X,A1935,Invoices!X:X)/COUNTIF(Invoices!W:X,A1935),0),IF(COUNTIF(Invoices!Y:Z,A1935)&lt;&gt;0,IF(COUNTIF(Invoices!Y:Z,A1935)&lt;&gt;0,SUMIF(Invoices!Y:Z,A1935,Invoices!Z:Z)/COUNTIF(Invoices!Y:Z,A1935),0),IF(COUNTIF(Invoices!AA:AB,A1935)&lt;&gt;0,IF(COUNTIF(Invoices!AA:AB,A1935)&lt;&gt;0,SUMIF(Invoices!AA:AB,A1935,Invoices!AB:AB)/COUNTIF(Invoices!AA:AB,A1935),0),IF(COUNTIF(Invoices!AC:AD,A1935)&lt;&gt;0,IF(COUNTIF(Invoices!AC:AD,A1935)&lt;&gt;0,SUMIF(Invoices!AC:AD,A1935,Invoices!AD:AD)/COUNTIF(Invoices!AC:AD,A1935),0),IF(COUNTIF(Invoices!AE:AF,A1935)&lt;&gt;0,IF(COUNTIF(Invoices!AE:AF,A1935)&lt;&gt;0,SUMIF(Invoices!AE:AF,A1935,Invoices!AF:AF)/COUNTIF(Invoices!AE:AF,A1935),0),IF(COUNTIF(Invoices!AG:AH,A1935)&lt;&gt;0,IF(COUNTIF(Invoices!AG:AH,A1935)&lt;&gt;0,SUMIF(Invoices!AG:AH,A1935,Invoices!AH:AH)/COUNTIF(Invoices!AG:AH,A1935),0),IF(COUNTIF(Invoices!AI:AJ,A1935)&lt;&gt;0,IF(COUNTIF(Invoices!AI:AJ,A1935)&lt;&gt;0,SUMIF(Invoices!AI:AJ,A1935,Invoices!AJ:AJ)/COUNTIF(Invoices!AI:AJ,A1935),0),IF(COUNTIF(Invoices!AK:AL,A1935)&lt;&gt;0,IF(COUNTIF(Invoices!AK:AL,A1935)&lt;&gt;0,SUMIF(Invoices!AK:AL,A1935,Invoices!AL:AL)/COUNTIF(Invoices!AK:AL,A1935),0),IF(COUNTIF(Invoices!AM:AN,A1935)&lt;&gt;0,IF(COUNTIF(Invoices!AM:AN,A1935)&lt;&gt;0,SUMIF(Invoices!AM:AN,A1935,Invoices!AN:AN)/COUNTIF(Invoices!AM:AN,A1935),0),"Not Available")))))))))))))))</f>
        <v>0.99</v>
      </c>
    </row>
    <row r="1936" spans="1:5" ht="13" x14ac:dyDescent="0.15">
      <c r="A1936" s="6" t="s">
        <v>3318</v>
      </c>
      <c r="B1936" s="6" t="s">
        <v>3319</v>
      </c>
      <c r="C1936" s="6" t="s">
        <v>1750</v>
      </c>
      <c r="D1936" s="6" t="s">
        <v>1751</v>
      </c>
      <c r="E1936" t="str">
        <f>IF(COUNTIF(Invoices!K:L,A1936)&lt;&gt;0,IF(COUNTIF(Invoices!K:L,A1936)&lt;&gt;0,SUMIF(Invoices!K:L,A1936,Invoices!L:L)/COUNTIF(Invoices!K:L,A1936),0),IF(COUNTIF(Invoices!M:N,A1936)&lt;&gt;0,IF(COUNTIF(Invoices!M:N,A1936)&lt;&gt;0,SUMIF(Invoices!M:N,A1936,Invoices!N:N)/COUNTIF(Invoices!M:N,A1936),0),IF(COUNTIF(Invoices!O:P,A1936)&lt;&gt;0,IF(COUNTIF(Invoices!O:P,A1936)&lt;&gt;0,SUMIF(Invoices!O:P,A1936,Invoices!P:P)/COUNTIF(Invoices!O:P,A1936),0),IF(COUNTIF(Invoices!Q:R,A1936)&lt;&gt;0,IF(COUNTIF(Invoices!Q:R,A1936)&lt;&gt;0,SUMIF(Invoices!Q:R,A1936,Invoices!R:R)/COUNTIF(Invoices!Q:R,A1936),0),IF(COUNTIF(Invoices!S:T,A1936)&lt;&gt;0,IF(COUNTIF(Invoices!S:T,A1936)&lt;&gt;0,SUMIF(Invoices!S:T,A1936,Invoices!T:T)/COUNTIF(Invoices!S:T,A1936),0),IF(COUNTIF(Invoices!U:V,A1936)&lt;&gt;0,IF(COUNTIF(Invoices!U:V,A1936)&lt;&gt;0,SUMIF(Invoices!U:V,A1936,Invoices!V:V)/COUNTIF(Invoices!U:V,A1936),0),IF(COUNTIF(Invoices!W:X,A1936)&lt;&gt;0,IF(COUNTIF(Invoices!W:X,A1936)&lt;&gt;0,SUMIF(Invoices!W:X,A1936,Invoices!X:X)/COUNTIF(Invoices!W:X,A1936),0),IF(COUNTIF(Invoices!Y:Z,A1936)&lt;&gt;0,IF(COUNTIF(Invoices!Y:Z,A1936)&lt;&gt;0,SUMIF(Invoices!Y:Z,A1936,Invoices!Z:Z)/COUNTIF(Invoices!Y:Z,A1936),0),IF(COUNTIF(Invoices!AA:AB,A1936)&lt;&gt;0,IF(COUNTIF(Invoices!AA:AB,A1936)&lt;&gt;0,SUMIF(Invoices!AA:AB,A1936,Invoices!AB:AB)/COUNTIF(Invoices!AA:AB,A1936),0),IF(COUNTIF(Invoices!AC:AD,A1936)&lt;&gt;0,IF(COUNTIF(Invoices!AC:AD,A1936)&lt;&gt;0,SUMIF(Invoices!AC:AD,A1936,Invoices!AD:AD)/COUNTIF(Invoices!AC:AD,A1936),0),IF(COUNTIF(Invoices!AE:AF,A1936)&lt;&gt;0,IF(COUNTIF(Invoices!AE:AF,A1936)&lt;&gt;0,SUMIF(Invoices!AE:AF,A1936,Invoices!AF:AF)/COUNTIF(Invoices!AE:AF,A1936),0),IF(COUNTIF(Invoices!AG:AH,A1936)&lt;&gt;0,IF(COUNTIF(Invoices!AG:AH,A1936)&lt;&gt;0,SUMIF(Invoices!AG:AH,A1936,Invoices!AH:AH)/COUNTIF(Invoices!AG:AH,A1936),0),IF(COUNTIF(Invoices!AI:AJ,A1936)&lt;&gt;0,IF(COUNTIF(Invoices!AI:AJ,A1936)&lt;&gt;0,SUMIF(Invoices!AI:AJ,A1936,Invoices!AJ:AJ)/COUNTIF(Invoices!AI:AJ,A1936),0),IF(COUNTIF(Invoices!AK:AL,A1936)&lt;&gt;0,IF(COUNTIF(Invoices!AK:AL,A1936)&lt;&gt;0,SUMIF(Invoices!AK:AL,A1936,Invoices!AL:AL)/COUNTIF(Invoices!AK:AL,A1936),0),IF(COUNTIF(Invoices!AM:AN,A1936)&lt;&gt;0,IF(COUNTIF(Invoices!AM:AN,A1936)&lt;&gt;0,SUMIF(Invoices!AM:AN,A1936,Invoices!AN:AN)/COUNTIF(Invoices!AM:AN,A1936),0),"Not Available")))))))))))))))</f>
        <v>Not Available</v>
      </c>
    </row>
    <row r="1937" spans="1:5" ht="13" x14ac:dyDescent="0.15">
      <c r="A1937" s="6" t="s">
        <v>3320</v>
      </c>
      <c r="C1937" s="6" t="s">
        <v>1640</v>
      </c>
      <c r="D1937" s="6" t="s">
        <v>1641</v>
      </c>
      <c r="E1937">
        <f ca="1">IF(COUNTIF(Invoices!K:L,A1937)&lt;&gt;0,IF(COUNTIF(Invoices!K:L,A1937)&lt;&gt;0,SUMIF(Invoices!K:L,A1937,Invoices!L:L)/COUNTIF(Invoices!K:L,A1937),0),IF(COUNTIF(Invoices!M:N,A1937)&lt;&gt;0,IF(COUNTIF(Invoices!M:N,A1937)&lt;&gt;0,SUMIF(Invoices!M:N,A1937,Invoices!N:N)/COUNTIF(Invoices!M:N,A1937),0),IF(COUNTIF(Invoices!O:P,A1937)&lt;&gt;0,IF(COUNTIF(Invoices!O:P,A1937)&lt;&gt;0,SUMIF(Invoices!O:P,A1937,Invoices!P:P)/COUNTIF(Invoices!O:P,A1937),0),IF(COUNTIF(Invoices!Q:R,A1937)&lt;&gt;0,IF(COUNTIF(Invoices!Q:R,A1937)&lt;&gt;0,SUMIF(Invoices!Q:R,A1937,Invoices!R:R)/COUNTIF(Invoices!Q:R,A1937),0),IF(COUNTIF(Invoices!S:T,A1937)&lt;&gt;0,IF(COUNTIF(Invoices!S:T,A1937)&lt;&gt;0,SUMIF(Invoices!S:T,A1937,Invoices!T:T)/COUNTIF(Invoices!S:T,A1937),0),IF(COUNTIF(Invoices!U:V,A1937)&lt;&gt;0,IF(COUNTIF(Invoices!U:V,A1937)&lt;&gt;0,SUMIF(Invoices!U:V,A1937,Invoices!V:V)/COUNTIF(Invoices!U:V,A1937),0),IF(COUNTIF(Invoices!W:X,A1937)&lt;&gt;0,IF(COUNTIF(Invoices!W:X,A1937)&lt;&gt;0,SUMIF(Invoices!W:X,A1937,Invoices!X:X)/COUNTIF(Invoices!W:X,A1937),0),IF(COUNTIF(Invoices!Y:Z,A1937)&lt;&gt;0,IF(COUNTIF(Invoices!Y:Z,A1937)&lt;&gt;0,SUMIF(Invoices!Y:Z,A1937,Invoices!Z:Z)/COUNTIF(Invoices!Y:Z,A1937),0),IF(COUNTIF(Invoices!AA:AB,A1937)&lt;&gt;0,IF(COUNTIF(Invoices!AA:AB,A1937)&lt;&gt;0,SUMIF(Invoices!AA:AB,A1937,Invoices!AB:AB)/COUNTIF(Invoices!AA:AB,A1937),0),IF(COUNTIF(Invoices!AC:AD,A1937)&lt;&gt;0,IF(COUNTIF(Invoices!AC:AD,A1937)&lt;&gt;0,SUMIF(Invoices!AC:AD,A1937,Invoices!AD:AD)/COUNTIF(Invoices!AC:AD,A1937),0),IF(COUNTIF(Invoices!AE:AF,A1937)&lt;&gt;0,IF(COUNTIF(Invoices!AE:AF,A1937)&lt;&gt;0,SUMIF(Invoices!AE:AF,A1937,Invoices!AF:AF)/COUNTIF(Invoices!AE:AF,A1937),0),IF(COUNTIF(Invoices!AG:AH,A1937)&lt;&gt;0,IF(COUNTIF(Invoices!AG:AH,A1937)&lt;&gt;0,SUMIF(Invoices!AG:AH,A1937,Invoices!AH:AH)/COUNTIF(Invoices!AG:AH,A1937),0),IF(COUNTIF(Invoices!AI:AJ,A1937)&lt;&gt;0,IF(COUNTIF(Invoices!AI:AJ,A1937)&lt;&gt;0,SUMIF(Invoices!AI:AJ,A1937,Invoices!AJ:AJ)/COUNTIF(Invoices!AI:AJ,A1937),0),IF(COUNTIF(Invoices!AK:AL,A1937)&lt;&gt;0,IF(COUNTIF(Invoices!AK:AL,A1937)&lt;&gt;0,SUMIF(Invoices!AK:AL,A1937,Invoices!AL:AL)/COUNTIF(Invoices!AK:AL,A1937),0),IF(COUNTIF(Invoices!AM:AN,A1937)&lt;&gt;0,IF(COUNTIF(Invoices!AM:AN,A1937)&lt;&gt;0,SUMIF(Invoices!AM:AN,A1937,Invoices!AN:AN)/COUNTIF(Invoices!AM:AN,A1937),0),"Not Available")))))))))))))))</f>
        <v>0.99</v>
      </c>
    </row>
    <row r="1938" spans="1:5" ht="13" x14ac:dyDescent="0.15">
      <c r="A1938" s="6" t="s">
        <v>3321</v>
      </c>
      <c r="C1938" s="6" t="s">
        <v>830</v>
      </c>
      <c r="D1938" s="6" t="s">
        <v>590</v>
      </c>
      <c r="E1938" t="str">
        <f>IF(COUNTIF(Invoices!K:L,A1938)&lt;&gt;0,IF(COUNTIF(Invoices!K:L,A1938)&lt;&gt;0,SUMIF(Invoices!K:L,A1938,Invoices!L:L)/COUNTIF(Invoices!K:L,A1938),0),IF(COUNTIF(Invoices!M:N,A1938)&lt;&gt;0,IF(COUNTIF(Invoices!M:N,A1938)&lt;&gt;0,SUMIF(Invoices!M:N,A1938,Invoices!N:N)/COUNTIF(Invoices!M:N,A1938),0),IF(COUNTIF(Invoices!O:P,A1938)&lt;&gt;0,IF(COUNTIF(Invoices!O:P,A1938)&lt;&gt;0,SUMIF(Invoices!O:P,A1938,Invoices!P:P)/COUNTIF(Invoices!O:P,A1938),0),IF(COUNTIF(Invoices!Q:R,A1938)&lt;&gt;0,IF(COUNTIF(Invoices!Q:R,A1938)&lt;&gt;0,SUMIF(Invoices!Q:R,A1938,Invoices!R:R)/COUNTIF(Invoices!Q:R,A1938),0),IF(COUNTIF(Invoices!S:T,A1938)&lt;&gt;0,IF(COUNTIF(Invoices!S:T,A1938)&lt;&gt;0,SUMIF(Invoices!S:T,A1938,Invoices!T:T)/COUNTIF(Invoices!S:T,A1938),0),IF(COUNTIF(Invoices!U:V,A1938)&lt;&gt;0,IF(COUNTIF(Invoices!U:V,A1938)&lt;&gt;0,SUMIF(Invoices!U:V,A1938,Invoices!V:V)/COUNTIF(Invoices!U:V,A1938),0),IF(COUNTIF(Invoices!W:X,A1938)&lt;&gt;0,IF(COUNTIF(Invoices!W:X,A1938)&lt;&gt;0,SUMIF(Invoices!W:X,A1938,Invoices!X:X)/COUNTIF(Invoices!W:X,A1938),0),IF(COUNTIF(Invoices!Y:Z,A1938)&lt;&gt;0,IF(COUNTIF(Invoices!Y:Z,A1938)&lt;&gt;0,SUMIF(Invoices!Y:Z,A1938,Invoices!Z:Z)/COUNTIF(Invoices!Y:Z,A1938),0),IF(COUNTIF(Invoices!AA:AB,A1938)&lt;&gt;0,IF(COUNTIF(Invoices!AA:AB,A1938)&lt;&gt;0,SUMIF(Invoices!AA:AB,A1938,Invoices!AB:AB)/COUNTIF(Invoices!AA:AB,A1938),0),IF(COUNTIF(Invoices!AC:AD,A1938)&lt;&gt;0,IF(COUNTIF(Invoices!AC:AD,A1938)&lt;&gt;0,SUMIF(Invoices!AC:AD,A1938,Invoices!AD:AD)/COUNTIF(Invoices!AC:AD,A1938),0),IF(COUNTIF(Invoices!AE:AF,A1938)&lt;&gt;0,IF(COUNTIF(Invoices!AE:AF,A1938)&lt;&gt;0,SUMIF(Invoices!AE:AF,A1938,Invoices!AF:AF)/COUNTIF(Invoices!AE:AF,A1938),0),IF(COUNTIF(Invoices!AG:AH,A1938)&lt;&gt;0,IF(COUNTIF(Invoices!AG:AH,A1938)&lt;&gt;0,SUMIF(Invoices!AG:AH,A1938,Invoices!AH:AH)/COUNTIF(Invoices!AG:AH,A1938),0),IF(COUNTIF(Invoices!AI:AJ,A1938)&lt;&gt;0,IF(COUNTIF(Invoices!AI:AJ,A1938)&lt;&gt;0,SUMIF(Invoices!AI:AJ,A1938,Invoices!AJ:AJ)/COUNTIF(Invoices!AI:AJ,A1938),0),IF(COUNTIF(Invoices!AK:AL,A1938)&lt;&gt;0,IF(COUNTIF(Invoices!AK:AL,A1938)&lt;&gt;0,SUMIF(Invoices!AK:AL,A1938,Invoices!AL:AL)/COUNTIF(Invoices!AK:AL,A1938),0),IF(COUNTIF(Invoices!AM:AN,A1938)&lt;&gt;0,IF(COUNTIF(Invoices!AM:AN,A1938)&lt;&gt;0,SUMIF(Invoices!AM:AN,A1938,Invoices!AN:AN)/COUNTIF(Invoices!AM:AN,A1938),0),"Not Available")))))))))))))))</f>
        <v>Not Available</v>
      </c>
    </row>
    <row r="1939" spans="1:5" ht="13" x14ac:dyDescent="0.15">
      <c r="A1939" s="6" t="s">
        <v>3322</v>
      </c>
      <c r="C1939" s="6" t="s">
        <v>706</v>
      </c>
      <c r="D1939" s="6" t="s">
        <v>707</v>
      </c>
      <c r="E1939">
        <f ca="1">IF(COUNTIF(Invoices!K:L,A1939)&lt;&gt;0,IF(COUNTIF(Invoices!K:L,A1939)&lt;&gt;0,SUMIF(Invoices!K:L,A1939,Invoices!L:L)/COUNTIF(Invoices!K:L,A1939),0),IF(COUNTIF(Invoices!M:N,A1939)&lt;&gt;0,IF(COUNTIF(Invoices!M:N,A1939)&lt;&gt;0,SUMIF(Invoices!M:N,A1939,Invoices!N:N)/COUNTIF(Invoices!M:N,A1939),0),IF(COUNTIF(Invoices!O:P,A1939)&lt;&gt;0,IF(COUNTIF(Invoices!O:P,A1939)&lt;&gt;0,SUMIF(Invoices!O:P,A1939,Invoices!P:P)/COUNTIF(Invoices!O:P,A1939),0),IF(COUNTIF(Invoices!Q:R,A1939)&lt;&gt;0,IF(COUNTIF(Invoices!Q:R,A1939)&lt;&gt;0,SUMIF(Invoices!Q:R,A1939,Invoices!R:R)/COUNTIF(Invoices!Q:R,A1939),0),IF(COUNTIF(Invoices!S:T,A1939)&lt;&gt;0,IF(COUNTIF(Invoices!S:T,A1939)&lt;&gt;0,SUMIF(Invoices!S:T,A1939,Invoices!T:T)/COUNTIF(Invoices!S:T,A1939),0),IF(COUNTIF(Invoices!U:V,A1939)&lt;&gt;0,IF(COUNTIF(Invoices!U:V,A1939)&lt;&gt;0,SUMIF(Invoices!U:V,A1939,Invoices!V:V)/COUNTIF(Invoices!U:V,A1939),0),IF(COUNTIF(Invoices!W:X,A1939)&lt;&gt;0,IF(COUNTIF(Invoices!W:X,A1939)&lt;&gt;0,SUMIF(Invoices!W:X,A1939,Invoices!X:X)/COUNTIF(Invoices!W:X,A1939),0),IF(COUNTIF(Invoices!Y:Z,A1939)&lt;&gt;0,IF(COUNTIF(Invoices!Y:Z,A1939)&lt;&gt;0,SUMIF(Invoices!Y:Z,A1939,Invoices!Z:Z)/COUNTIF(Invoices!Y:Z,A1939),0),IF(COUNTIF(Invoices!AA:AB,A1939)&lt;&gt;0,IF(COUNTIF(Invoices!AA:AB,A1939)&lt;&gt;0,SUMIF(Invoices!AA:AB,A1939,Invoices!AB:AB)/COUNTIF(Invoices!AA:AB,A1939),0),IF(COUNTIF(Invoices!AC:AD,A1939)&lt;&gt;0,IF(COUNTIF(Invoices!AC:AD,A1939)&lt;&gt;0,SUMIF(Invoices!AC:AD,A1939,Invoices!AD:AD)/COUNTIF(Invoices!AC:AD,A1939),0),IF(COUNTIF(Invoices!AE:AF,A1939)&lt;&gt;0,IF(COUNTIF(Invoices!AE:AF,A1939)&lt;&gt;0,SUMIF(Invoices!AE:AF,A1939,Invoices!AF:AF)/COUNTIF(Invoices!AE:AF,A1939),0),IF(COUNTIF(Invoices!AG:AH,A1939)&lt;&gt;0,IF(COUNTIF(Invoices!AG:AH,A1939)&lt;&gt;0,SUMIF(Invoices!AG:AH,A1939,Invoices!AH:AH)/COUNTIF(Invoices!AG:AH,A1939),0),IF(COUNTIF(Invoices!AI:AJ,A1939)&lt;&gt;0,IF(COUNTIF(Invoices!AI:AJ,A1939)&lt;&gt;0,SUMIF(Invoices!AI:AJ,A1939,Invoices!AJ:AJ)/COUNTIF(Invoices!AI:AJ,A1939),0),IF(COUNTIF(Invoices!AK:AL,A1939)&lt;&gt;0,IF(COUNTIF(Invoices!AK:AL,A1939)&lt;&gt;0,SUMIF(Invoices!AK:AL,A1939,Invoices!AL:AL)/COUNTIF(Invoices!AK:AL,A1939),0),IF(COUNTIF(Invoices!AM:AN,A1939)&lt;&gt;0,IF(COUNTIF(Invoices!AM:AN,A1939)&lt;&gt;0,SUMIF(Invoices!AM:AN,A1939,Invoices!AN:AN)/COUNTIF(Invoices!AM:AN,A1939),0),"Not Available")))))))))))))))</f>
        <v>0.99</v>
      </c>
    </row>
    <row r="1940" spans="1:5" ht="13" x14ac:dyDescent="0.15">
      <c r="A1940" s="6" t="s">
        <v>3323</v>
      </c>
      <c r="C1940" s="6" t="s">
        <v>589</v>
      </c>
      <c r="D1940" s="6" t="s">
        <v>590</v>
      </c>
      <c r="E1940">
        <f ca="1">IF(COUNTIF(Invoices!K:L,A1940)&lt;&gt;0,IF(COUNTIF(Invoices!K:L,A1940)&lt;&gt;0,SUMIF(Invoices!K:L,A1940,Invoices!L:L)/COUNTIF(Invoices!K:L,A1940),0),IF(COUNTIF(Invoices!M:N,A1940)&lt;&gt;0,IF(COUNTIF(Invoices!M:N,A1940)&lt;&gt;0,SUMIF(Invoices!M:N,A1940,Invoices!N:N)/COUNTIF(Invoices!M:N,A1940),0),IF(COUNTIF(Invoices!O:P,A1940)&lt;&gt;0,IF(COUNTIF(Invoices!O:P,A1940)&lt;&gt;0,SUMIF(Invoices!O:P,A1940,Invoices!P:P)/COUNTIF(Invoices!O:P,A1940),0),IF(COUNTIF(Invoices!Q:R,A1940)&lt;&gt;0,IF(COUNTIF(Invoices!Q:R,A1940)&lt;&gt;0,SUMIF(Invoices!Q:R,A1940,Invoices!R:R)/COUNTIF(Invoices!Q:R,A1940),0),IF(COUNTIF(Invoices!S:T,A1940)&lt;&gt;0,IF(COUNTIF(Invoices!S:T,A1940)&lt;&gt;0,SUMIF(Invoices!S:T,A1940,Invoices!T:T)/COUNTIF(Invoices!S:T,A1940),0),IF(COUNTIF(Invoices!U:V,A1940)&lt;&gt;0,IF(COUNTIF(Invoices!U:V,A1940)&lt;&gt;0,SUMIF(Invoices!U:V,A1940,Invoices!V:V)/COUNTIF(Invoices!U:V,A1940),0),IF(COUNTIF(Invoices!W:X,A1940)&lt;&gt;0,IF(COUNTIF(Invoices!W:X,A1940)&lt;&gt;0,SUMIF(Invoices!W:X,A1940,Invoices!X:X)/COUNTIF(Invoices!W:X,A1940),0),IF(COUNTIF(Invoices!Y:Z,A1940)&lt;&gt;0,IF(COUNTIF(Invoices!Y:Z,A1940)&lt;&gt;0,SUMIF(Invoices!Y:Z,A1940,Invoices!Z:Z)/COUNTIF(Invoices!Y:Z,A1940),0),IF(COUNTIF(Invoices!AA:AB,A1940)&lt;&gt;0,IF(COUNTIF(Invoices!AA:AB,A1940)&lt;&gt;0,SUMIF(Invoices!AA:AB,A1940,Invoices!AB:AB)/COUNTIF(Invoices!AA:AB,A1940),0),IF(COUNTIF(Invoices!AC:AD,A1940)&lt;&gt;0,IF(COUNTIF(Invoices!AC:AD,A1940)&lt;&gt;0,SUMIF(Invoices!AC:AD,A1940,Invoices!AD:AD)/COUNTIF(Invoices!AC:AD,A1940),0),IF(COUNTIF(Invoices!AE:AF,A1940)&lt;&gt;0,IF(COUNTIF(Invoices!AE:AF,A1940)&lt;&gt;0,SUMIF(Invoices!AE:AF,A1940,Invoices!AF:AF)/COUNTIF(Invoices!AE:AF,A1940),0),IF(COUNTIF(Invoices!AG:AH,A1940)&lt;&gt;0,IF(COUNTIF(Invoices!AG:AH,A1940)&lt;&gt;0,SUMIF(Invoices!AG:AH,A1940,Invoices!AH:AH)/COUNTIF(Invoices!AG:AH,A1940),0),IF(COUNTIF(Invoices!AI:AJ,A1940)&lt;&gt;0,IF(COUNTIF(Invoices!AI:AJ,A1940)&lt;&gt;0,SUMIF(Invoices!AI:AJ,A1940,Invoices!AJ:AJ)/COUNTIF(Invoices!AI:AJ,A1940),0),IF(COUNTIF(Invoices!AK:AL,A1940)&lt;&gt;0,IF(COUNTIF(Invoices!AK:AL,A1940)&lt;&gt;0,SUMIF(Invoices!AK:AL,A1940,Invoices!AL:AL)/COUNTIF(Invoices!AK:AL,A1940),0),IF(COUNTIF(Invoices!AM:AN,A1940)&lt;&gt;0,IF(COUNTIF(Invoices!AM:AN,A1940)&lt;&gt;0,SUMIF(Invoices!AM:AN,A1940,Invoices!AN:AN)/COUNTIF(Invoices!AM:AN,A1940),0),"Not Available")))))))))))))))</f>
        <v>0.99</v>
      </c>
    </row>
    <row r="1941" spans="1:5" ht="13" x14ac:dyDescent="0.15">
      <c r="A1941" s="6" t="s">
        <v>3324</v>
      </c>
      <c r="B1941" s="6" t="s">
        <v>3325</v>
      </c>
      <c r="C1941" s="6" t="s">
        <v>1497</v>
      </c>
      <c r="D1941" s="6" t="s">
        <v>1498</v>
      </c>
      <c r="E1941" t="str">
        <f>IF(COUNTIF(Invoices!K:L,A1941)&lt;&gt;0,IF(COUNTIF(Invoices!K:L,A1941)&lt;&gt;0,SUMIF(Invoices!K:L,A1941,Invoices!L:L)/COUNTIF(Invoices!K:L,A1941),0),IF(COUNTIF(Invoices!M:N,A1941)&lt;&gt;0,IF(COUNTIF(Invoices!M:N,A1941)&lt;&gt;0,SUMIF(Invoices!M:N,A1941,Invoices!N:N)/COUNTIF(Invoices!M:N,A1941),0),IF(COUNTIF(Invoices!O:P,A1941)&lt;&gt;0,IF(COUNTIF(Invoices!O:P,A1941)&lt;&gt;0,SUMIF(Invoices!O:P,A1941,Invoices!P:P)/COUNTIF(Invoices!O:P,A1941),0),IF(COUNTIF(Invoices!Q:R,A1941)&lt;&gt;0,IF(COUNTIF(Invoices!Q:R,A1941)&lt;&gt;0,SUMIF(Invoices!Q:R,A1941,Invoices!R:R)/COUNTIF(Invoices!Q:R,A1941),0),IF(COUNTIF(Invoices!S:T,A1941)&lt;&gt;0,IF(COUNTIF(Invoices!S:T,A1941)&lt;&gt;0,SUMIF(Invoices!S:T,A1941,Invoices!T:T)/COUNTIF(Invoices!S:T,A1941),0),IF(COUNTIF(Invoices!U:V,A1941)&lt;&gt;0,IF(COUNTIF(Invoices!U:V,A1941)&lt;&gt;0,SUMIF(Invoices!U:V,A1941,Invoices!V:V)/COUNTIF(Invoices!U:V,A1941),0),IF(COUNTIF(Invoices!W:X,A1941)&lt;&gt;0,IF(COUNTIF(Invoices!W:X,A1941)&lt;&gt;0,SUMIF(Invoices!W:X,A1941,Invoices!X:X)/COUNTIF(Invoices!W:X,A1941),0),IF(COUNTIF(Invoices!Y:Z,A1941)&lt;&gt;0,IF(COUNTIF(Invoices!Y:Z,A1941)&lt;&gt;0,SUMIF(Invoices!Y:Z,A1941,Invoices!Z:Z)/COUNTIF(Invoices!Y:Z,A1941),0),IF(COUNTIF(Invoices!AA:AB,A1941)&lt;&gt;0,IF(COUNTIF(Invoices!AA:AB,A1941)&lt;&gt;0,SUMIF(Invoices!AA:AB,A1941,Invoices!AB:AB)/COUNTIF(Invoices!AA:AB,A1941),0),IF(COUNTIF(Invoices!AC:AD,A1941)&lt;&gt;0,IF(COUNTIF(Invoices!AC:AD,A1941)&lt;&gt;0,SUMIF(Invoices!AC:AD,A1941,Invoices!AD:AD)/COUNTIF(Invoices!AC:AD,A1941),0),IF(COUNTIF(Invoices!AE:AF,A1941)&lt;&gt;0,IF(COUNTIF(Invoices!AE:AF,A1941)&lt;&gt;0,SUMIF(Invoices!AE:AF,A1941,Invoices!AF:AF)/COUNTIF(Invoices!AE:AF,A1941),0),IF(COUNTIF(Invoices!AG:AH,A1941)&lt;&gt;0,IF(COUNTIF(Invoices!AG:AH,A1941)&lt;&gt;0,SUMIF(Invoices!AG:AH,A1941,Invoices!AH:AH)/COUNTIF(Invoices!AG:AH,A1941),0),IF(COUNTIF(Invoices!AI:AJ,A1941)&lt;&gt;0,IF(COUNTIF(Invoices!AI:AJ,A1941)&lt;&gt;0,SUMIF(Invoices!AI:AJ,A1941,Invoices!AJ:AJ)/COUNTIF(Invoices!AI:AJ,A1941),0),IF(COUNTIF(Invoices!AK:AL,A1941)&lt;&gt;0,IF(COUNTIF(Invoices!AK:AL,A1941)&lt;&gt;0,SUMIF(Invoices!AK:AL,A1941,Invoices!AL:AL)/COUNTIF(Invoices!AK:AL,A1941),0),IF(COUNTIF(Invoices!AM:AN,A1941)&lt;&gt;0,IF(COUNTIF(Invoices!AM:AN,A1941)&lt;&gt;0,SUMIF(Invoices!AM:AN,A1941,Invoices!AN:AN)/COUNTIF(Invoices!AM:AN,A1941),0),"Not Available")))))))))))))))</f>
        <v>Not Available</v>
      </c>
    </row>
    <row r="1942" spans="1:5" ht="13" x14ac:dyDescent="0.15">
      <c r="A1942" s="6" t="s">
        <v>3326</v>
      </c>
      <c r="B1942" s="6" t="s">
        <v>707</v>
      </c>
      <c r="C1942" s="6" t="s">
        <v>1089</v>
      </c>
      <c r="D1942" s="6" t="s">
        <v>707</v>
      </c>
      <c r="E1942">
        <f ca="1">IF(COUNTIF(Invoices!K:L,A1942)&lt;&gt;0,IF(COUNTIF(Invoices!K:L,A1942)&lt;&gt;0,SUMIF(Invoices!K:L,A1942,Invoices!L:L)/COUNTIF(Invoices!K:L,A1942),0),IF(COUNTIF(Invoices!M:N,A1942)&lt;&gt;0,IF(COUNTIF(Invoices!M:N,A1942)&lt;&gt;0,SUMIF(Invoices!M:N,A1942,Invoices!N:N)/COUNTIF(Invoices!M:N,A1942),0),IF(COUNTIF(Invoices!O:P,A1942)&lt;&gt;0,IF(COUNTIF(Invoices!O:P,A1942)&lt;&gt;0,SUMIF(Invoices!O:P,A1942,Invoices!P:P)/COUNTIF(Invoices!O:P,A1942),0),IF(COUNTIF(Invoices!Q:R,A1942)&lt;&gt;0,IF(COUNTIF(Invoices!Q:R,A1942)&lt;&gt;0,SUMIF(Invoices!Q:R,A1942,Invoices!R:R)/COUNTIF(Invoices!Q:R,A1942),0),IF(COUNTIF(Invoices!S:T,A1942)&lt;&gt;0,IF(COUNTIF(Invoices!S:T,A1942)&lt;&gt;0,SUMIF(Invoices!S:T,A1942,Invoices!T:T)/COUNTIF(Invoices!S:T,A1942),0),IF(COUNTIF(Invoices!U:V,A1942)&lt;&gt;0,IF(COUNTIF(Invoices!U:V,A1942)&lt;&gt;0,SUMIF(Invoices!U:V,A1942,Invoices!V:V)/COUNTIF(Invoices!U:V,A1942),0),IF(COUNTIF(Invoices!W:X,A1942)&lt;&gt;0,IF(COUNTIF(Invoices!W:X,A1942)&lt;&gt;0,SUMIF(Invoices!W:X,A1942,Invoices!X:X)/COUNTIF(Invoices!W:X,A1942),0),IF(COUNTIF(Invoices!Y:Z,A1942)&lt;&gt;0,IF(COUNTIF(Invoices!Y:Z,A1942)&lt;&gt;0,SUMIF(Invoices!Y:Z,A1942,Invoices!Z:Z)/COUNTIF(Invoices!Y:Z,A1942),0),IF(COUNTIF(Invoices!AA:AB,A1942)&lt;&gt;0,IF(COUNTIF(Invoices!AA:AB,A1942)&lt;&gt;0,SUMIF(Invoices!AA:AB,A1942,Invoices!AB:AB)/COUNTIF(Invoices!AA:AB,A1942),0),IF(COUNTIF(Invoices!AC:AD,A1942)&lt;&gt;0,IF(COUNTIF(Invoices!AC:AD,A1942)&lt;&gt;0,SUMIF(Invoices!AC:AD,A1942,Invoices!AD:AD)/COUNTIF(Invoices!AC:AD,A1942),0),IF(COUNTIF(Invoices!AE:AF,A1942)&lt;&gt;0,IF(COUNTIF(Invoices!AE:AF,A1942)&lt;&gt;0,SUMIF(Invoices!AE:AF,A1942,Invoices!AF:AF)/COUNTIF(Invoices!AE:AF,A1942),0),IF(COUNTIF(Invoices!AG:AH,A1942)&lt;&gt;0,IF(COUNTIF(Invoices!AG:AH,A1942)&lt;&gt;0,SUMIF(Invoices!AG:AH,A1942,Invoices!AH:AH)/COUNTIF(Invoices!AG:AH,A1942),0),IF(COUNTIF(Invoices!AI:AJ,A1942)&lt;&gt;0,IF(COUNTIF(Invoices!AI:AJ,A1942)&lt;&gt;0,SUMIF(Invoices!AI:AJ,A1942,Invoices!AJ:AJ)/COUNTIF(Invoices!AI:AJ,A1942),0),IF(COUNTIF(Invoices!AK:AL,A1942)&lt;&gt;0,IF(COUNTIF(Invoices!AK:AL,A1942)&lt;&gt;0,SUMIF(Invoices!AK:AL,A1942,Invoices!AL:AL)/COUNTIF(Invoices!AK:AL,A1942),0),IF(COUNTIF(Invoices!AM:AN,A1942)&lt;&gt;0,IF(COUNTIF(Invoices!AM:AN,A1942)&lt;&gt;0,SUMIF(Invoices!AM:AN,A1942,Invoices!AN:AN)/COUNTIF(Invoices!AM:AN,A1942),0),"Not Available")))))))))))))))</f>
        <v>0.99</v>
      </c>
    </row>
    <row r="1943" spans="1:5" ht="13" x14ac:dyDescent="0.15">
      <c r="A1943" s="6" t="s">
        <v>3327</v>
      </c>
      <c r="B1943" s="6" t="s">
        <v>655</v>
      </c>
      <c r="C1943" s="6" t="s">
        <v>656</v>
      </c>
      <c r="D1943" s="6" t="s">
        <v>655</v>
      </c>
      <c r="E1943">
        <f ca="1">IF(COUNTIF(Invoices!K:L,A1943)&lt;&gt;0,IF(COUNTIF(Invoices!K:L,A1943)&lt;&gt;0,SUMIF(Invoices!K:L,A1943,Invoices!L:L)/COUNTIF(Invoices!K:L,A1943),0),IF(COUNTIF(Invoices!M:N,A1943)&lt;&gt;0,IF(COUNTIF(Invoices!M:N,A1943)&lt;&gt;0,SUMIF(Invoices!M:N,A1943,Invoices!N:N)/COUNTIF(Invoices!M:N,A1943),0),IF(COUNTIF(Invoices!O:P,A1943)&lt;&gt;0,IF(COUNTIF(Invoices!O:P,A1943)&lt;&gt;0,SUMIF(Invoices!O:P,A1943,Invoices!P:P)/COUNTIF(Invoices!O:P,A1943),0),IF(COUNTIF(Invoices!Q:R,A1943)&lt;&gt;0,IF(COUNTIF(Invoices!Q:R,A1943)&lt;&gt;0,SUMIF(Invoices!Q:R,A1943,Invoices!R:R)/COUNTIF(Invoices!Q:R,A1943),0),IF(COUNTIF(Invoices!S:T,A1943)&lt;&gt;0,IF(COUNTIF(Invoices!S:T,A1943)&lt;&gt;0,SUMIF(Invoices!S:T,A1943,Invoices!T:T)/COUNTIF(Invoices!S:T,A1943),0),IF(COUNTIF(Invoices!U:V,A1943)&lt;&gt;0,IF(COUNTIF(Invoices!U:V,A1943)&lt;&gt;0,SUMIF(Invoices!U:V,A1943,Invoices!V:V)/COUNTIF(Invoices!U:V,A1943),0),IF(COUNTIF(Invoices!W:X,A1943)&lt;&gt;0,IF(COUNTIF(Invoices!W:X,A1943)&lt;&gt;0,SUMIF(Invoices!W:X,A1943,Invoices!X:X)/COUNTIF(Invoices!W:X,A1943),0),IF(COUNTIF(Invoices!Y:Z,A1943)&lt;&gt;0,IF(COUNTIF(Invoices!Y:Z,A1943)&lt;&gt;0,SUMIF(Invoices!Y:Z,A1943,Invoices!Z:Z)/COUNTIF(Invoices!Y:Z,A1943),0),IF(COUNTIF(Invoices!AA:AB,A1943)&lt;&gt;0,IF(COUNTIF(Invoices!AA:AB,A1943)&lt;&gt;0,SUMIF(Invoices!AA:AB,A1943,Invoices!AB:AB)/COUNTIF(Invoices!AA:AB,A1943),0),IF(COUNTIF(Invoices!AC:AD,A1943)&lt;&gt;0,IF(COUNTIF(Invoices!AC:AD,A1943)&lt;&gt;0,SUMIF(Invoices!AC:AD,A1943,Invoices!AD:AD)/COUNTIF(Invoices!AC:AD,A1943),0),IF(COUNTIF(Invoices!AE:AF,A1943)&lt;&gt;0,IF(COUNTIF(Invoices!AE:AF,A1943)&lt;&gt;0,SUMIF(Invoices!AE:AF,A1943,Invoices!AF:AF)/COUNTIF(Invoices!AE:AF,A1943),0),IF(COUNTIF(Invoices!AG:AH,A1943)&lt;&gt;0,IF(COUNTIF(Invoices!AG:AH,A1943)&lt;&gt;0,SUMIF(Invoices!AG:AH,A1943,Invoices!AH:AH)/COUNTIF(Invoices!AG:AH,A1943),0),IF(COUNTIF(Invoices!AI:AJ,A1943)&lt;&gt;0,IF(COUNTIF(Invoices!AI:AJ,A1943)&lt;&gt;0,SUMIF(Invoices!AI:AJ,A1943,Invoices!AJ:AJ)/COUNTIF(Invoices!AI:AJ,A1943),0),IF(COUNTIF(Invoices!AK:AL,A1943)&lt;&gt;0,IF(COUNTIF(Invoices!AK:AL,A1943)&lt;&gt;0,SUMIF(Invoices!AK:AL,A1943,Invoices!AL:AL)/COUNTIF(Invoices!AK:AL,A1943),0),IF(COUNTIF(Invoices!AM:AN,A1943)&lt;&gt;0,IF(COUNTIF(Invoices!AM:AN,A1943)&lt;&gt;0,SUMIF(Invoices!AM:AN,A1943,Invoices!AN:AN)/COUNTIF(Invoices!AM:AN,A1943),0),"Not Available")))))))))))))))</f>
        <v>0.99</v>
      </c>
    </row>
    <row r="1944" spans="1:5" ht="13" x14ac:dyDescent="0.15">
      <c r="A1944" s="6" t="s">
        <v>3328</v>
      </c>
      <c r="B1944" s="6" t="s">
        <v>3329</v>
      </c>
      <c r="C1944" s="6" t="s">
        <v>950</v>
      </c>
      <c r="D1944" s="6" t="s">
        <v>655</v>
      </c>
      <c r="E1944" t="str">
        <f>IF(COUNTIF(Invoices!K:L,A1944)&lt;&gt;0,IF(COUNTIF(Invoices!K:L,A1944)&lt;&gt;0,SUMIF(Invoices!K:L,A1944,Invoices!L:L)/COUNTIF(Invoices!K:L,A1944),0),IF(COUNTIF(Invoices!M:N,A1944)&lt;&gt;0,IF(COUNTIF(Invoices!M:N,A1944)&lt;&gt;0,SUMIF(Invoices!M:N,A1944,Invoices!N:N)/COUNTIF(Invoices!M:N,A1944),0),IF(COUNTIF(Invoices!O:P,A1944)&lt;&gt;0,IF(COUNTIF(Invoices!O:P,A1944)&lt;&gt;0,SUMIF(Invoices!O:P,A1944,Invoices!P:P)/COUNTIF(Invoices!O:P,A1944),0),IF(COUNTIF(Invoices!Q:R,A1944)&lt;&gt;0,IF(COUNTIF(Invoices!Q:R,A1944)&lt;&gt;0,SUMIF(Invoices!Q:R,A1944,Invoices!R:R)/COUNTIF(Invoices!Q:R,A1944),0),IF(COUNTIF(Invoices!S:T,A1944)&lt;&gt;0,IF(COUNTIF(Invoices!S:T,A1944)&lt;&gt;0,SUMIF(Invoices!S:T,A1944,Invoices!T:T)/COUNTIF(Invoices!S:T,A1944),0),IF(COUNTIF(Invoices!U:V,A1944)&lt;&gt;0,IF(COUNTIF(Invoices!U:V,A1944)&lt;&gt;0,SUMIF(Invoices!U:V,A1944,Invoices!V:V)/COUNTIF(Invoices!U:V,A1944),0),IF(COUNTIF(Invoices!W:X,A1944)&lt;&gt;0,IF(COUNTIF(Invoices!W:X,A1944)&lt;&gt;0,SUMIF(Invoices!W:X,A1944,Invoices!X:X)/COUNTIF(Invoices!W:X,A1944),0),IF(COUNTIF(Invoices!Y:Z,A1944)&lt;&gt;0,IF(COUNTIF(Invoices!Y:Z,A1944)&lt;&gt;0,SUMIF(Invoices!Y:Z,A1944,Invoices!Z:Z)/COUNTIF(Invoices!Y:Z,A1944),0),IF(COUNTIF(Invoices!AA:AB,A1944)&lt;&gt;0,IF(COUNTIF(Invoices!AA:AB,A1944)&lt;&gt;0,SUMIF(Invoices!AA:AB,A1944,Invoices!AB:AB)/COUNTIF(Invoices!AA:AB,A1944),0),IF(COUNTIF(Invoices!AC:AD,A1944)&lt;&gt;0,IF(COUNTIF(Invoices!AC:AD,A1944)&lt;&gt;0,SUMIF(Invoices!AC:AD,A1944,Invoices!AD:AD)/COUNTIF(Invoices!AC:AD,A1944),0),IF(COUNTIF(Invoices!AE:AF,A1944)&lt;&gt;0,IF(COUNTIF(Invoices!AE:AF,A1944)&lt;&gt;0,SUMIF(Invoices!AE:AF,A1944,Invoices!AF:AF)/COUNTIF(Invoices!AE:AF,A1944),0),IF(COUNTIF(Invoices!AG:AH,A1944)&lt;&gt;0,IF(COUNTIF(Invoices!AG:AH,A1944)&lt;&gt;0,SUMIF(Invoices!AG:AH,A1944,Invoices!AH:AH)/COUNTIF(Invoices!AG:AH,A1944),0),IF(COUNTIF(Invoices!AI:AJ,A1944)&lt;&gt;0,IF(COUNTIF(Invoices!AI:AJ,A1944)&lt;&gt;0,SUMIF(Invoices!AI:AJ,A1944,Invoices!AJ:AJ)/COUNTIF(Invoices!AI:AJ,A1944),0),IF(COUNTIF(Invoices!AK:AL,A1944)&lt;&gt;0,IF(COUNTIF(Invoices!AK:AL,A1944)&lt;&gt;0,SUMIF(Invoices!AK:AL,A1944,Invoices!AL:AL)/COUNTIF(Invoices!AK:AL,A1944),0),IF(COUNTIF(Invoices!AM:AN,A1944)&lt;&gt;0,IF(COUNTIF(Invoices!AM:AN,A1944)&lt;&gt;0,SUMIF(Invoices!AM:AN,A1944,Invoices!AN:AN)/COUNTIF(Invoices!AM:AN,A1944),0),"Not Available")))))))))))))))</f>
        <v>Not Available</v>
      </c>
    </row>
    <row r="1945" spans="1:5" ht="13" x14ac:dyDescent="0.15">
      <c r="A1945" s="6" t="s">
        <v>3330</v>
      </c>
      <c r="B1945" s="6" t="s">
        <v>1404</v>
      </c>
      <c r="C1945" s="6" t="s">
        <v>1405</v>
      </c>
      <c r="D1945" s="6" t="s">
        <v>1404</v>
      </c>
      <c r="E1945" t="str">
        <f>IF(COUNTIF(Invoices!K:L,A1945)&lt;&gt;0,IF(COUNTIF(Invoices!K:L,A1945)&lt;&gt;0,SUMIF(Invoices!K:L,A1945,Invoices!L:L)/COUNTIF(Invoices!K:L,A1945),0),IF(COUNTIF(Invoices!M:N,A1945)&lt;&gt;0,IF(COUNTIF(Invoices!M:N,A1945)&lt;&gt;0,SUMIF(Invoices!M:N,A1945,Invoices!N:N)/COUNTIF(Invoices!M:N,A1945),0),IF(COUNTIF(Invoices!O:P,A1945)&lt;&gt;0,IF(COUNTIF(Invoices!O:P,A1945)&lt;&gt;0,SUMIF(Invoices!O:P,A1945,Invoices!P:P)/COUNTIF(Invoices!O:P,A1945),0),IF(COUNTIF(Invoices!Q:R,A1945)&lt;&gt;0,IF(COUNTIF(Invoices!Q:R,A1945)&lt;&gt;0,SUMIF(Invoices!Q:R,A1945,Invoices!R:R)/COUNTIF(Invoices!Q:R,A1945),0),IF(COUNTIF(Invoices!S:T,A1945)&lt;&gt;0,IF(COUNTIF(Invoices!S:T,A1945)&lt;&gt;0,SUMIF(Invoices!S:T,A1945,Invoices!T:T)/COUNTIF(Invoices!S:T,A1945),0),IF(COUNTIF(Invoices!U:V,A1945)&lt;&gt;0,IF(COUNTIF(Invoices!U:V,A1945)&lt;&gt;0,SUMIF(Invoices!U:V,A1945,Invoices!V:V)/COUNTIF(Invoices!U:V,A1945),0),IF(COUNTIF(Invoices!W:X,A1945)&lt;&gt;0,IF(COUNTIF(Invoices!W:X,A1945)&lt;&gt;0,SUMIF(Invoices!W:X,A1945,Invoices!X:X)/COUNTIF(Invoices!W:X,A1945),0),IF(COUNTIF(Invoices!Y:Z,A1945)&lt;&gt;0,IF(COUNTIF(Invoices!Y:Z,A1945)&lt;&gt;0,SUMIF(Invoices!Y:Z,A1945,Invoices!Z:Z)/COUNTIF(Invoices!Y:Z,A1945),0),IF(COUNTIF(Invoices!AA:AB,A1945)&lt;&gt;0,IF(COUNTIF(Invoices!AA:AB,A1945)&lt;&gt;0,SUMIF(Invoices!AA:AB,A1945,Invoices!AB:AB)/COUNTIF(Invoices!AA:AB,A1945),0),IF(COUNTIF(Invoices!AC:AD,A1945)&lt;&gt;0,IF(COUNTIF(Invoices!AC:AD,A1945)&lt;&gt;0,SUMIF(Invoices!AC:AD,A1945,Invoices!AD:AD)/COUNTIF(Invoices!AC:AD,A1945),0),IF(COUNTIF(Invoices!AE:AF,A1945)&lt;&gt;0,IF(COUNTIF(Invoices!AE:AF,A1945)&lt;&gt;0,SUMIF(Invoices!AE:AF,A1945,Invoices!AF:AF)/COUNTIF(Invoices!AE:AF,A1945),0),IF(COUNTIF(Invoices!AG:AH,A1945)&lt;&gt;0,IF(COUNTIF(Invoices!AG:AH,A1945)&lt;&gt;0,SUMIF(Invoices!AG:AH,A1945,Invoices!AH:AH)/COUNTIF(Invoices!AG:AH,A1945),0),IF(COUNTIF(Invoices!AI:AJ,A1945)&lt;&gt;0,IF(COUNTIF(Invoices!AI:AJ,A1945)&lt;&gt;0,SUMIF(Invoices!AI:AJ,A1945,Invoices!AJ:AJ)/COUNTIF(Invoices!AI:AJ,A1945),0),IF(COUNTIF(Invoices!AK:AL,A1945)&lt;&gt;0,IF(COUNTIF(Invoices!AK:AL,A1945)&lt;&gt;0,SUMIF(Invoices!AK:AL,A1945,Invoices!AL:AL)/COUNTIF(Invoices!AK:AL,A1945),0),IF(COUNTIF(Invoices!AM:AN,A1945)&lt;&gt;0,IF(COUNTIF(Invoices!AM:AN,A1945)&lt;&gt;0,SUMIF(Invoices!AM:AN,A1945,Invoices!AN:AN)/COUNTIF(Invoices!AM:AN,A1945),0),"Not Available")))))))))))))))</f>
        <v>Not Available</v>
      </c>
    </row>
    <row r="1946" spans="1:5" ht="13" x14ac:dyDescent="0.15">
      <c r="A1946" s="6" t="s">
        <v>3331</v>
      </c>
      <c r="B1946" s="6" t="s">
        <v>1005</v>
      </c>
      <c r="C1946" s="6" t="s">
        <v>775</v>
      </c>
      <c r="D1946" s="6" t="s">
        <v>681</v>
      </c>
      <c r="E1946" t="str">
        <f>IF(COUNTIF(Invoices!K:L,A1946)&lt;&gt;0,IF(COUNTIF(Invoices!K:L,A1946)&lt;&gt;0,SUMIF(Invoices!K:L,A1946,Invoices!L:L)/COUNTIF(Invoices!K:L,A1946),0),IF(COUNTIF(Invoices!M:N,A1946)&lt;&gt;0,IF(COUNTIF(Invoices!M:N,A1946)&lt;&gt;0,SUMIF(Invoices!M:N,A1946,Invoices!N:N)/COUNTIF(Invoices!M:N,A1946),0),IF(COUNTIF(Invoices!O:P,A1946)&lt;&gt;0,IF(COUNTIF(Invoices!O:P,A1946)&lt;&gt;0,SUMIF(Invoices!O:P,A1946,Invoices!P:P)/COUNTIF(Invoices!O:P,A1946),0),IF(COUNTIF(Invoices!Q:R,A1946)&lt;&gt;0,IF(COUNTIF(Invoices!Q:R,A1946)&lt;&gt;0,SUMIF(Invoices!Q:R,A1946,Invoices!R:R)/COUNTIF(Invoices!Q:R,A1946),0),IF(COUNTIF(Invoices!S:T,A1946)&lt;&gt;0,IF(COUNTIF(Invoices!S:T,A1946)&lt;&gt;0,SUMIF(Invoices!S:T,A1946,Invoices!T:T)/COUNTIF(Invoices!S:T,A1946),0),IF(COUNTIF(Invoices!U:V,A1946)&lt;&gt;0,IF(COUNTIF(Invoices!U:V,A1946)&lt;&gt;0,SUMIF(Invoices!U:V,A1946,Invoices!V:V)/COUNTIF(Invoices!U:V,A1946),0),IF(COUNTIF(Invoices!W:X,A1946)&lt;&gt;0,IF(COUNTIF(Invoices!W:X,A1946)&lt;&gt;0,SUMIF(Invoices!W:X,A1946,Invoices!X:X)/COUNTIF(Invoices!W:X,A1946),0),IF(COUNTIF(Invoices!Y:Z,A1946)&lt;&gt;0,IF(COUNTIF(Invoices!Y:Z,A1946)&lt;&gt;0,SUMIF(Invoices!Y:Z,A1946,Invoices!Z:Z)/COUNTIF(Invoices!Y:Z,A1946),0),IF(COUNTIF(Invoices!AA:AB,A1946)&lt;&gt;0,IF(COUNTIF(Invoices!AA:AB,A1946)&lt;&gt;0,SUMIF(Invoices!AA:AB,A1946,Invoices!AB:AB)/COUNTIF(Invoices!AA:AB,A1946),0),IF(COUNTIF(Invoices!AC:AD,A1946)&lt;&gt;0,IF(COUNTIF(Invoices!AC:AD,A1946)&lt;&gt;0,SUMIF(Invoices!AC:AD,A1946,Invoices!AD:AD)/COUNTIF(Invoices!AC:AD,A1946),0),IF(COUNTIF(Invoices!AE:AF,A1946)&lt;&gt;0,IF(COUNTIF(Invoices!AE:AF,A1946)&lt;&gt;0,SUMIF(Invoices!AE:AF,A1946,Invoices!AF:AF)/COUNTIF(Invoices!AE:AF,A1946),0),IF(COUNTIF(Invoices!AG:AH,A1946)&lt;&gt;0,IF(COUNTIF(Invoices!AG:AH,A1946)&lt;&gt;0,SUMIF(Invoices!AG:AH,A1946,Invoices!AH:AH)/COUNTIF(Invoices!AG:AH,A1946),0),IF(COUNTIF(Invoices!AI:AJ,A1946)&lt;&gt;0,IF(COUNTIF(Invoices!AI:AJ,A1946)&lt;&gt;0,SUMIF(Invoices!AI:AJ,A1946,Invoices!AJ:AJ)/COUNTIF(Invoices!AI:AJ,A1946),0),IF(COUNTIF(Invoices!AK:AL,A1946)&lt;&gt;0,IF(COUNTIF(Invoices!AK:AL,A1946)&lt;&gt;0,SUMIF(Invoices!AK:AL,A1946,Invoices!AL:AL)/COUNTIF(Invoices!AK:AL,A1946),0),IF(COUNTIF(Invoices!AM:AN,A1946)&lt;&gt;0,IF(COUNTIF(Invoices!AM:AN,A1946)&lt;&gt;0,SUMIF(Invoices!AM:AN,A1946,Invoices!AN:AN)/COUNTIF(Invoices!AM:AN,A1946),0),"Not Available")))))))))))))))</f>
        <v>Not Available</v>
      </c>
    </row>
    <row r="1947" spans="1:5" ht="13" x14ac:dyDescent="0.15">
      <c r="A1947" s="6" t="s">
        <v>3332</v>
      </c>
      <c r="B1947" s="6" t="s">
        <v>610</v>
      </c>
      <c r="C1947" s="6" t="s">
        <v>611</v>
      </c>
      <c r="D1947" s="6" t="s">
        <v>612</v>
      </c>
      <c r="E1947" t="str">
        <f>IF(COUNTIF(Invoices!K:L,A1947)&lt;&gt;0,IF(COUNTIF(Invoices!K:L,A1947)&lt;&gt;0,SUMIF(Invoices!K:L,A1947,Invoices!L:L)/COUNTIF(Invoices!K:L,A1947),0),IF(COUNTIF(Invoices!M:N,A1947)&lt;&gt;0,IF(COUNTIF(Invoices!M:N,A1947)&lt;&gt;0,SUMIF(Invoices!M:N,A1947,Invoices!N:N)/COUNTIF(Invoices!M:N,A1947),0),IF(COUNTIF(Invoices!O:P,A1947)&lt;&gt;0,IF(COUNTIF(Invoices!O:P,A1947)&lt;&gt;0,SUMIF(Invoices!O:P,A1947,Invoices!P:P)/COUNTIF(Invoices!O:P,A1947),0),IF(COUNTIF(Invoices!Q:R,A1947)&lt;&gt;0,IF(COUNTIF(Invoices!Q:R,A1947)&lt;&gt;0,SUMIF(Invoices!Q:R,A1947,Invoices!R:R)/COUNTIF(Invoices!Q:R,A1947),0),IF(COUNTIF(Invoices!S:T,A1947)&lt;&gt;0,IF(COUNTIF(Invoices!S:T,A1947)&lt;&gt;0,SUMIF(Invoices!S:T,A1947,Invoices!T:T)/COUNTIF(Invoices!S:T,A1947),0),IF(COUNTIF(Invoices!U:V,A1947)&lt;&gt;0,IF(COUNTIF(Invoices!U:V,A1947)&lt;&gt;0,SUMIF(Invoices!U:V,A1947,Invoices!V:V)/COUNTIF(Invoices!U:V,A1947),0),IF(COUNTIF(Invoices!W:X,A1947)&lt;&gt;0,IF(COUNTIF(Invoices!W:X,A1947)&lt;&gt;0,SUMIF(Invoices!W:X,A1947,Invoices!X:X)/COUNTIF(Invoices!W:X,A1947),0),IF(COUNTIF(Invoices!Y:Z,A1947)&lt;&gt;0,IF(COUNTIF(Invoices!Y:Z,A1947)&lt;&gt;0,SUMIF(Invoices!Y:Z,A1947,Invoices!Z:Z)/COUNTIF(Invoices!Y:Z,A1947),0),IF(COUNTIF(Invoices!AA:AB,A1947)&lt;&gt;0,IF(COUNTIF(Invoices!AA:AB,A1947)&lt;&gt;0,SUMIF(Invoices!AA:AB,A1947,Invoices!AB:AB)/COUNTIF(Invoices!AA:AB,A1947),0),IF(COUNTIF(Invoices!AC:AD,A1947)&lt;&gt;0,IF(COUNTIF(Invoices!AC:AD,A1947)&lt;&gt;0,SUMIF(Invoices!AC:AD,A1947,Invoices!AD:AD)/COUNTIF(Invoices!AC:AD,A1947),0),IF(COUNTIF(Invoices!AE:AF,A1947)&lt;&gt;0,IF(COUNTIF(Invoices!AE:AF,A1947)&lt;&gt;0,SUMIF(Invoices!AE:AF,A1947,Invoices!AF:AF)/COUNTIF(Invoices!AE:AF,A1947),0),IF(COUNTIF(Invoices!AG:AH,A1947)&lt;&gt;0,IF(COUNTIF(Invoices!AG:AH,A1947)&lt;&gt;0,SUMIF(Invoices!AG:AH,A1947,Invoices!AH:AH)/COUNTIF(Invoices!AG:AH,A1947),0),IF(COUNTIF(Invoices!AI:AJ,A1947)&lt;&gt;0,IF(COUNTIF(Invoices!AI:AJ,A1947)&lt;&gt;0,SUMIF(Invoices!AI:AJ,A1947,Invoices!AJ:AJ)/COUNTIF(Invoices!AI:AJ,A1947),0),IF(COUNTIF(Invoices!AK:AL,A1947)&lt;&gt;0,IF(COUNTIF(Invoices!AK:AL,A1947)&lt;&gt;0,SUMIF(Invoices!AK:AL,A1947,Invoices!AL:AL)/COUNTIF(Invoices!AK:AL,A1947),0),IF(COUNTIF(Invoices!AM:AN,A1947)&lt;&gt;0,IF(COUNTIF(Invoices!AM:AN,A1947)&lt;&gt;0,SUMIF(Invoices!AM:AN,A1947,Invoices!AN:AN)/COUNTIF(Invoices!AM:AN,A1947),0),"Not Available")))))))))))))))</f>
        <v>Not Available</v>
      </c>
    </row>
    <row r="1948" spans="1:5" ht="13" x14ac:dyDescent="0.15">
      <c r="A1948" s="6" t="s">
        <v>3333</v>
      </c>
      <c r="B1948" s="6" t="s">
        <v>1394</v>
      </c>
      <c r="C1948" s="6" t="s">
        <v>1395</v>
      </c>
      <c r="D1948" s="6" t="s">
        <v>878</v>
      </c>
      <c r="E1948">
        <f ca="1">IF(COUNTIF(Invoices!K:L,A1948)&lt;&gt;0,IF(COUNTIF(Invoices!K:L,A1948)&lt;&gt;0,SUMIF(Invoices!K:L,A1948,Invoices!L:L)/COUNTIF(Invoices!K:L,A1948),0),IF(COUNTIF(Invoices!M:N,A1948)&lt;&gt;0,IF(COUNTIF(Invoices!M:N,A1948)&lt;&gt;0,SUMIF(Invoices!M:N,A1948,Invoices!N:N)/COUNTIF(Invoices!M:N,A1948),0),IF(COUNTIF(Invoices!O:P,A1948)&lt;&gt;0,IF(COUNTIF(Invoices!O:P,A1948)&lt;&gt;0,SUMIF(Invoices!O:P,A1948,Invoices!P:P)/COUNTIF(Invoices!O:P,A1948),0),IF(COUNTIF(Invoices!Q:R,A1948)&lt;&gt;0,IF(COUNTIF(Invoices!Q:R,A1948)&lt;&gt;0,SUMIF(Invoices!Q:R,A1948,Invoices!R:R)/COUNTIF(Invoices!Q:R,A1948),0),IF(COUNTIF(Invoices!S:T,A1948)&lt;&gt;0,IF(COUNTIF(Invoices!S:T,A1948)&lt;&gt;0,SUMIF(Invoices!S:T,A1948,Invoices!T:T)/COUNTIF(Invoices!S:T,A1948),0),IF(COUNTIF(Invoices!U:V,A1948)&lt;&gt;0,IF(COUNTIF(Invoices!U:V,A1948)&lt;&gt;0,SUMIF(Invoices!U:V,A1948,Invoices!V:V)/COUNTIF(Invoices!U:V,A1948),0),IF(COUNTIF(Invoices!W:X,A1948)&lt;&gt;0,IF(COUNTIF(Invoices!W:X,A1948)&lt;&gt;0,SUMIF(Invoices!W:X,A1948,Invoices!X:X)/COUNTIF(Invoices!W:X,A1948),0),IF(COUNTIF(Invoices!Y:Z,A1948)&lt;&gt;0,IF(COUNTIF(Invoices!Y:Z,A1948)&lt;&gt;0,SUMIF(Invoices!Y:Z,A1948,Invoices!Z:Z)/COUNTIF(Invoices!Y:Z,A1948),0),IF(COUNTIF(Invoices!AA:AB,A1948)&lt;&gt;0,IF(COUNTIF(Invoices!AA:AB,A1948)&lt;&gt;0,SUMIF(Invoices!AA:AB,A1948,Invoices!AB:AB)/COUNTIF(Invoices!AA:AB,A1948),0),IF(COUNTIF(Invoices!AC:AD,A1948)&lt;&gt;0,IF(COUNTIF(Invoices!AC:AD,A1948)&lt;&gt;0,SUMIF(Invoices!AC:AD,A1948,Invoices!AD:AD)/COUNTIF(Invoices!AC:AD,A1948),0),IF(COUNTIF(Invoices!AE:AF,A1948)&lt;&gt;0,IF(COUNTIF(Invoices!AE:AF,A1948)&lt;&gt;0,SUMIF(Invoices!AE:AF,A1948,Invoices!AF:AF)/COUNTIF(Invoices!AE:AF,A1948),0),IF(COUNTIF(Invoices!AG:AH,A1948)&lt;&gt;0,IF(COUNTIF(Invoices!AG:AH,A1948)&lt;&gt;0,SUMIF(Invoices!AG:AH,A1948,Invoices!AH:AH)/COUNTIF(Invoices!AG:AH,A1948),0),IF(COUNTIF(Invoices!AI:AJ,A1948)&lt;&gt;0,IF(COUNTIF(Invoices!AI:AJ,A1948)&lt;&gt;0,SUMIF(Invoices!AI:AJ,A1948,Invoices!AJ:AJ)/COUNTIF(Invoices!AI:AJ,A1948),0),IF(COUNTIF(Invoices!AK:AL,A1948)&lt;&gt;0,IF(COUNTIF(Invoices!AK:AL,A1948)&lt;&gt;0,SUMIF(Invoices!AK:AL,A1948,Invoices!AL:AL)/COUNTIF(Invoices!AK:AL,A1948),0),IF(COUNTIF(Invoices!AM:AN,A1948)&lt;&gt;0,IF(COUNTIF(Invoices!AM:AN,A1948)&lt;&gt;0,SUMIF(Invoices!AM:AN,A1948,Invoices!AN:AN)/COUNTIF(Invoices!AM:AN,A1948),0),"Not Available")))))))))))))))</f>
        <v>0.99</v>
      </c>
    </row>
    <row r="1949" spans="1:5" ht="13" x14ac:dyDescent="0.15">
      <c r="A1949" s="6" t="s">
        <v>3334</v>
      </c>
      <c r="B1949" s="6" t="s">
        <v>1249</v>
      </c>
      <c r="C1949" s="6" t="s">
        <v>1250</v>
      </c>
      <c r="D1949" s="6" t="s">
        <v>1251</v>
      </c>
      <c r="E1949" t="str">
        <f>IF(COUNTIF(Invoices!K:L,A1949)&lt;&gt;0,IF(COUNTIF(Invoices!K:L,A1949)&lt;&gt;0,SUMIF(Invoices!K:L,A1949,Invoices!L:L)/COUNTIF(Invoices!K:L,A1949),0),IF(COUNTIF(Invoices!M:N,A1949)&lt;&gt;0,IF(COUNTIF(Invoices!M:N,A1949)&lt;&gt;0,SUMIF(Invoices!M:N,A1949,Invoices!N:N)/COUNTIF(Invoices!M:N,A1949),0),IF(COUNTIF(Invoices!O:P,A1949)&lt;&gt;0,IF(COUNTIF(Invoices!O:P,A1949)&lt;&gt;0,SUMIF(Invoices!O:P,A1949,Invoices!P:P)/COUNTIF(Invoices!O:P,A1949),0),IF(COUNTIF(Invoices!Q:R,A1949)&lt;&gt;0,IF(COUNTIF(Invoices!Q:R,A1949)&lt;&gt;0,SUMIF(Invoices!Q:R,A1949,Invoices!R:R)/COUNTIF(Invoices!Q:R,A1949),0),IF(COUNTIF(Invoices!S:T,A1949)&lt;&gt;0,IF(COUNTIF(Invoices!S:T,A1949)&lt;&gt;0,SUMIF(Invoices!S:T,A1949,Invoices!T:T)/COUNTIF(Invoices!S:T,A1949),0),IF(COUNTIF(Invoices!U:V,A1949)&lt;&gt;0,IF(COUNTIF(Invoices!U:V,A1949)&lt;&gt;0,SUMIF(Invoices!U:V,A1949,Invoices!V:V)/COUNTIF(Invoices!U:V,A1949),0),IF(COUNTIF(Invoices!W:X,A1949)&lt;&gt;0,IF(COUNTIF(Invoices!W:X,A1949)&lt;&gt;0,SUMIF(Invoices!W:X,A1949,Invoices!X:X)/COUNTIF(Invoices!W:X,A1949),0),IF(COUNTIF(Invoices!Y:Z,A1949)&lt;&gt;0,IF(COUNTIF(Invoices!Y:Z,A1949)&lt;&gt;0,SUMIF(Invoices!Y:Z,A1949,Invoices!Z:Z)/COUNTIF(Invoices!Y:Z,A1949),0),IF(COUNTIF(Invoices!AA:AB,A1949)&lt;&gt;0,IF(COUNTIF(Invoices!AA:AB,A1949)&lt;&gt;0,SUMIF(Invoices!AA:AB,A1949,Invoices!AB:AB)/COUNTIF(Invoices!AA:AB,A1949),0),IF(COUNTIF(Invoices!AC:AD,A1949)&lt;&gt;0,IF(COUNTIF(Invoices!AC:AD,A1949)&lt;&gt;0,SUMIF(Invoices!AC:AD,A1949,Invoices!AD:AD)/COUNTIF(Invoices!AC:AD,A1949),0),IF(COUNTIF(Invoices!AE:AF,A1949)&lt;&gt;0,IF(COUNTIF(Invoices!AE:AF,A1949)&lt;&gt;0,SUMIF(Invoices!AE:AF,A1949,Invoices!AF:AF)/COUNTIF(Invoices!AE:AF,A1949),0),IF(COUNTIF(Invoices!AG:AH,A1949)&lt;&gt;0,IF(COUNTIF(Invoices!AG:AH,A1949)&lt;&gt;0,SUMIF(Invoices!AG:AH,A1949,Invoices!AH:AH)/COUNTIF(Invoices!AG:AH,A1949),0),IF(COUNTIF(Invoices!AI:AJ,A1949)&lt;&gt;0,IF(COUNTIF(Invoices!AI:AJ,A1949)&lt;&gt;0,SUMIF(Invoices!AI:AJ,A1949,Invoices!AJ:AJ)/COUNTIF(Invoices!AI:AJ,A1949),0),IF(COUNTIF(Invoices!AK:AL,A1949)&lt;&gt;0,IF(COUNTIF(Invoices!AK:AL,A1949)&lt;&gt;0,SUMIF(Invoices!AK:AL,A1949,Invoices!AL:AL)/COUNTIF(Invoices!AK:AL,A1949),0),IF(COUNTIF(Invoices!AM:AN,A1949)&lt;&gt;0,IF(COUNTIF(Invoices!AM:AN,A1949)&lt;&gt;0,SUMIF(Invoices!AM:AN,A1949,Invoices!AN:AN)/COUNTIF(Invoices!AM:AN,A1949),0),"Not Available")))))))))))))))</f>
        <v>Not Available</v>
      </c>
    </row>
    <row r="1950" spans="1:5" ht="13" x14ac:dyDescent="0.15">
      <c r="A1950" s="6" t="s">
        <v>3335</v>
      </c>
      <c r="B1950" s="6" t="s">
        <v>1394</v>
      </c>
      <c r="C1950" s="6" t="s">
        <v>1395</v>
      </c>
      <c r="D1950" s="6" t="s">
        <v>878</v>
      </c>
      <c r="E1950">
        <f ca="1">IF(COUNTIF(Invoices!K:L,A1950)&lt;&gt;0,IF(COUNTIF(Invoices!K:L,A1950)&lt;&gt;0,SUMIF(Invoices!K:L,A1950,Invoices!L:L)/COUNTIF(Invoices!K:L,A1950),0),IF(COUNTIF(Invoices!M:N,A1950)&lt;&gt;0,IF(COUNTIF(Invoices!M:N,A1950)&lt;&gt;0,SUMIF(Invoices!M:N,A1950,Invoices!N:N)/COUNTIF(Invoices!M:N,A1950),0),IF(COUNTIF(Invoices!O:P,A1950)&lt;&gt;0,IF(COUNTIF(Invoices!O:P,A1950)&lt;&gt;0,SUMIF(Invoices!O:P,A1950,Invoices!P:P)/COUNTIF(Invoices!O:P,A1950),0),IF(COUNTIF(Invoices!Q:R,A1950)&lt;&gt;0,IF(COUNTIF(Invoices!Q:R,A1950)&lt;&gt;0,SUMIF(Invoices!Q:R,A1950,Invoices!R:R)/COUNTIF(Invoices!Q:R,A1950),0),IF(COUNTIF(Invoices!S:T,A1950)&lt;&gt;0,IF(COUNTIF(Invoices!S:T,A1950)&lt;&gt;0,SUMIF(Invoices!S:T,A1950,Invoices!T:T)/COUNTIF(Invoices!S:T,A1950),0),IF(COUNTIF(Invoices!U:V,A1950)&lt;&gt;0,IF(COUNTIF(Invoices!U:V,A1950)&lt;&gt;0,SUMIF(Invoices!U:V,A1950,Invoices!V:V)/COUNTIF(Invoices!U:V,A1950),0),IF(COUNTIF(Invoices!W:X,A1950)&lt;&gt;0,IF(COUNTIF(Invoices!W:X,A1950)&lt;&gt;0,SUMIF(Invoices!W:X,A1950,Invoices!X:X)/COUNTIF(Invoices!W:X,A1950),0),IF(COUNTIF(Invoices!Y:Z,A1950)&lt;&gt;0,IF(COUNTIF(Invoices!Y:Z,A1950)&lt;&gt;0,SUMIF(Invoices!Y:Z,A1950,Invoices!Z:Z)/COUNTIF(Invoices!Y:Z,A1950),0),IF(COUNTIF(Invoices!AA:AB,A1950)&lt;&gt;0,IF(COUNTIF(Invoices!AA:AB,A1950)&lt;&gt;0,SUMIF(Invoices!AA:AB,A1950,Invoices!AB:AB)/COUNTIF(Invoices!AA:AB,A1950),0),IF(COUNTIF(Invoices!AC:AD,A1950)&lt;&gt;0,IF(COUNTIF(Invoices!AC:AD,A1950)&lt;&gt;0,SUMIF(Invoices!AC:AD,A1950,Invoices!AD:AD)/COUNTIF(Invoices!AC:AD,A1950),0),IF(COUNTIF(Invoices!AE:AF,A1950)&lt;&gt;0,IF(COUNTIF(Invoices!AE:AF,A1950)&lt;&gt;0,SUMIF(Invoices!AE:AF,A1950,Invoices!AF:AF)/COUNTIF(Invoices!AE:AF,A1950),0),IF(COUNTIF(Invoices!AG:AH,A1950)&lt;&gt;0,IF(COUNTIF(Invoices!AG:AH,A1950)&lt;&gt;0,SUMIF(Invoices!AG:AH,A1950,Invoices!AH:AH)/COUNTIF(Invoices!AG:AH,A1950),0),IF(COUNTIF(Invoices!AI:AJ,A1950)&lt;&gt;0,IF(COUNTIF(Invoices!AI:AJ,A1950)&lt;&gt;0,SUMIF(Invoices!AI:AJ,A1950,Invoices!AJ:AJ)/COUNTIF(Invoices!AI:AJ,A1950),0),IF(COUNTIF(Invoices!AK:AL,A1950)&lt;&gt;0,IF(COUNTIF(Invoices!AK:AL,A1950)&lt;&gt;0,SUMIF(Invoices!AK:AL,A1950,Invoices!AL:AL)/COUNTIF(Invoices!AK:AL,A1950),0),IF(COUNTIF(Invoices!AM:AN,A1950)&lt;&gt;0,IF(COUNTIF(Invoices!AM:AN,A1950)&lt;&gt;0,SUMIF(Invoices!AM:AN,A1950,Invoices!AN:AN)/COUNTIF(Invoices!AM:AN,A1950),0),"Not Available")))))))))))))))</f>
        <v>0.99</v>
      </c>
    </row>
    <row r="1951" spans="1:5" ht="13" x14ac:dyDescent="0.15">
      <c r="A1951" s="6" t="s">
        <v>3336</v>
      </c>
      <c r="B1951" s="6" t="s">
        <v>529</v>
      </c>
      <c r="C1951" s="6" t="s">
        <v>1329</v>
      </c>
      <c r="D1951" s="6" t="s">
        <v>529</v>
      </c>
      <c r="E1951">
        <f ca="1">IF(COUNTIF(Invoices!K:L,A1951)&lt;&gt;0,IF(COUNTIF(Invoices!K:L,A1951)&lt;&gt;0,SUMIF(Invoices!K:L,A1951,Invoices!L:L)/COUNTIF(Invoices!K:L,A1951),0),IF(COUNTIF(Invoices!M:N,A1951)&lt;&gt;0,IF(COUNTIF(Invoices!M:N,A1951)&lt;&gt;0,SUMIF(Invoices!M:N,A1951,Invoices!N:N)/COUNTIF(Invoices!M:N,A1951),0),IF(COUNTIF(Invoices!O:P,A1951)&lt;&gt;0,IF(COUNTIF(Invoices!O:P,A1951)&lt;&gt;0,SUMIF(Invoices!O:P,A1951,Invoices!P:P)/COUNTIF(Invoices!O:P,A1951),0),IF(COUNTIF(Invoices!Q:R,A1951)&lt;&gt;0,IF(COUNTIF(Invoices!Q:R,A1951)&lt;&gt;0,SUMIF(Invoices!Q:R,A1951,Invoices!R:R)/COUNTIF(Invoices!Q:R,A1951),0),IF(COUNTIF(Invoices!S:T,A1951)&lt;&gt;0,IF(COUNTIF(Invoices!S:T,A1951)&lt;&gt;0,SUMIF(Invoices!S:T,A1951,Invoices!T:T)/COUNTIF(Invoices!S:T,A1951),0),IF(COUNTIF(Invoices!U:V,A1951)&lt;&gt;0,IF(COUNTIF(Invoices!U:V,A1951)&lt;&gt;0,SUMIF(Invoices!U:V,A1951,Invoices!V:V)/COUNTIF(Invoices!U:V,A1951),0),IF(COUNTIF(Invoices!W:X,A1951)&lt;&gt;0,IF(COUNTIF(Invoices!W:X,A1951)&lt;&gt;0,SUMIF(Invoices!W:X,A1951,Invoices!X:X)/COUNTIF(Invoices!W:X,A1951),0),IF(COUNTIF(Invoices!Y:Z,A1951)&lt;&gt;0,IF(COUNTIF(Invoices!Y:Z,A1951)&lt;&gt;0,SUMIF(Invoices!Y:Z,A1951,Invoices!Z:Z)/COUNTIF(Invoices!Y:Z,A1951),0),IF(COUNTIF(Invoices!AA:AB,A1951)&lt;&gt;0,IF(COUNTIF(Invoices!AA:AB,A1951)&lt;&gt;0,SUMIF(Invoices!AA:AB,A1951,Invoices!AB:AB)/COUNTIF(Invoices!AA:AB,A1951),0),IF(COUNTIF(Invoices!AC:AD,A1951)&lt;&gt;0,IF(COUNTIF(Invoices!AC:AD,A1951)&lt;&gt;0,SUMIF(Invoices!AC:AD,A1951,Invoices!AD:AD)/COUNTIF(Invoices!AC:AD,A1951),0),IF(COUNTIF(Invoices!AE:AF,A1951)&lt;&gt;0,IF(COUNTIF(Invoices!AE:AF,A1951)&lt;&gt;0,SUMIF(Invoices!AE:AF,A1951,Invoices!AF:AF)/COUNTIF(Invoices!AE:AF,A1951),0),IF(COUNTIF(Invoices!AG:AH,A1951)&lt;&gt;0,IF(COUNTIF(Invoices!AG:AH,A1951)&lt;&gt;0,SUMIF(Invoices!AG:AH,A1951,Invoices!AH:AH)/COUNTIF(Invoices!AG:AH,A1951),0),IF(COUNTIF(Invoices!AI:AJ,A1951)&lt;&gt;0,IF(COUNTIF(Invoices!AI:AJ,A1951)&lt;&gt;0,SUMIF(Invoices!AI:AJ,A1951,Invoices!AJ:AJ)/COUNTIF(Invoices!AI:AJ,A1951),0),IF(COUNTIF(Invoices!AK:AL,A1951)&lt;&gt;0,IF(COUNTIF(Invoices!AK:AL,A1951)&lt;&gt;0,SUMIF(Invoices!AK:AL,A1951,Invoices!AL:AL)/COUNTIF(Invoices!AK:AL,A1951),0),IF(COUNTIF(Invoices!AM:AN,A1951)&lt;&gt;0,IF(COUNTIF(Invoices!AM:AN,A1951)&lt;&gt;0,SUMIF(Invoices!AM:AN,A1951,Invoices!AN:AN)/COUNTIF(Invoices!AM:AN,A1951),0),"Not Available")))))))))))))))</f>
        <v>0.99</v>
      </c>
    </row>
    <row r="1952" spans="1:5" ht="13" x14ac:dyDescent="0.15">
      <c r="A1952" s="6" t="s">
        <v>3337</v>
      </c>
      <c r="C1952" s="6" t="s">
        <v>592</v>
      </c>
      <c r="D1952" s="6" t="s">
        <v>593</v>
      </c>
      <c r="E1952">
        <f ca="1">IF(COUNTIF(Invoices!K:L,A1952)&lt;&gt;0,IF(COUNTIF(Invoices!K:L,A1952)&lt;&gt;0,SUMIF(Invoices!K:L,A1952,Invoices!L:L)/COUNTIF(Invoices!K:L,A1952),0),IF(COUNTIF(Invoices!M:N,A1952)&lt;&gt;0,IF(COUNTIF(Invoices!M:N,A1952)&lt;&gt;0,SUMIF(Invoices!M:N,A1952,Invoices!N:N)/COUNTIF(Invoices!M:N,A1952),0),IF(COUNTIF(Invoices!O:P,A1952)&lt;&gt;0,IF(COUNTIF(Invoices!O:P,A1952)&lt;&gt;0,SUMIF(Invoices!O:P,A1952,Invoices!P:P)/COUNTIF(Invoices!O:P,A1952),0),IF(COUNTIF(Invoices!Q:R,A1952)&lt;&gt;0,IF(COUNTIF(Invoices!Q:R,A1952)&lt;&gt;0,SUMIF(Invoices!Q:R,A1952,Invoices!R:R)/COUNTIF(Invoices!Q:R,A1952),0),IF(COUNTIF(Invoices!S:T,A1952)&lt;&gt;0,IF(COUNTIF(Invoices!S:T,A1952)&lt;&gt;0,SUMIF(Invoices!S:T,A1952,Invoices!T:T)/COUNTIF(Invoices!S:T,A1952),0),IF(COUNTIF(Invoices!U:V,A1952)&lt;&gt;0,IF(COUNTIF(Invoices!U:V,A1952)&lt;&gt;0,SUMIF(Invoices!U:V,A1952,Invoices!V:V)/COUNTIF(Invoices!U:V,A1952),0),IF(COUNTIF(Invoices!W:X,A1952)&lt;&gt;0,IF(COUNTIF(Invoices!W:X,A1952)&lt;&gt;0,SUMIF(Invoices!W:X,A1952,Invoices!X:X)/COUNTIF(Invoices!W:X,A1952),0),IF(COUNTIF(Invoices!Y:Z,A1952)&lt;&gt;0,IF(COUNTIF(Invoices!Y:Z,A1952)&lt;&gt;0,SUMIF(Invoices!Y:Z,A1952,Invoices!Z:Z)/COUNTIF(Invoices!Y:Z,A1952),0),IF(COUNTIF(Invoices!AA:AB,A1952)&lt;&gt;0,IF(COUNTIF(Invoices!AA:AB,A1952)&lt;&gt;0,SUMIF(Invoices!AA:AB,A1952,Invoices!AB:AB)/COUNTIF(Invoices!AA:AB,A1952),0),IF(COUNTIF(Invoices!AC:AD,A1952)&lt;&gt;0,IF(COUNTIF(Invoices!AC:AD,A1952)&lt;&gt;0,SUMIF(Invoices!AC:AD,A1952,Invoices!AD:AD)/COUNTIF(Invoices!AC:AD,A1952),0),IF(COUNTIF(Invoices!AE:AF,A1952)&lt;&gt;0,IF(COUNTIF(Invoices!AE:AF,A1952)&lt;&gt;0,SUMIF(Invoices!AE:AF,A1952,Invoices!AF:AF)/COUNTIF(Invoices!AE:AF,A1952),0),IF(COUNTIF(Invoices!AG:AH,A1952)&lt;&gt;0,IF(COUNTIF(Invoices!AG:AH,A1952)&lt;&gt;0,SUMIF(Invoices!AG:AH,A1952,Invoices!AH:AH)/COUNTIF(Invoices!AG:AH,A1952),0),IF(COUNTIF(Invoices!AI:AJ,A1952)&lt;&gt;0,IF(COUNTIF(Invoices!AI:AJ,A1952)&lt;&gt;0,SUMIF(Invoices!AI:AJ,A1952,Invoices!AJ:AJ)/COUNTIF(Invoices!AI:AJ,A1952),0),IF(COUNTIF(Invoices!AK:AL,A1952)&lt;&gt;0,IF(COUNTIF(Invoices!AK:AL,A1952)&lt;&gt;0,SUMIF(Invoices!AK:AL,A1952,Invoices!AL:AL)/COUNTIF(Invoices!AK:AL,A1952),0),IF(COUNTIF(Invoices!AM:AN,A1952)&lt;&gt;0,IF(COUNTIF(Invoices!AM:AN,A1952)&lt;&gt;0,SUMIF(Invoices!AM:AN,A1952,Invoices!AN:AN)/COUNTIF(Invoices!AM:AN,A1952),0),"Not Available")))))))))))))))</f>
        <v>0.99</v>
      </c>
    </row>
    <row r="1953" spans="1:5" ht="13" x14ac:dyDescent="0.15">
      <c r="A1953" s="6" t="s">
        <v>3338</v>
      </c>
      <c r="B1953" s="6" t="s">
        <v>1223</v>
      </c>
      <c r="C1953" s="6" t="s">
        <v>977</v>
      </c>
      <c r="D1953" s="6" t="s">
        <v>976</v>
      </c>
      <c r="E1953" t="str">
        <f>IF(COUNTIF(Invoices!K:L,A1953)&lt;&gt;0,IF(COUNTIF(Invoices!K:L,A1953)&lt;&gt;0,SUMIF(Invoices!K:L,A1953,Invoices!L:L)/COUNTIF(Invoices!K:L,A1953),0),IF(COUNTIF(Invoices!M:N,A1953)&lt;&gt;0,IF(COUNTIF(Invoices!M:N,A1953)&lt;&gt;0,SUMIF(Invoices!M:N,A1953,Invoices!N:N)/COUNTIF(Invoices!M:N,A1953),0),IF(COUNTIF(Invoices!O:P,A1953)&lt;&gt;0,IF(COUNTIF(Invoices!O:P,A1953)&lt;&gt;0,SUMIF(Invoices!O:P,A1953,Invoices!P:P)/COUNTIF(Invoices!O:P,A1953),0),IF(COUNTIF(Invoices!Q:R,A1953)&lt;&gt;0,IF(COUNTIF(Invoices!Q:R,A1953)&lt;&gt;0,SUMIF(Invoices!Q:R,A1953,Invoices!R:R)/COUNTIF(Invoices!Q:R,A1953),0),IF(COUNTIF(Invoices!S:T,A1953)&lt;&gt;0,IF(COUNTIF(Invoices!S:T,A1953)&lt;&gt;0,SUMIF(Invoices!S:T,A1953,Invoices!T:T)/COUNTIF(Invoices!S:T,A1953),0),IF(COUNTIF(Invoices!U:V,A1953)&lt;&gt;0,IF(COUNTIF(Invoices!U:V,A1953)&lt;&gt;0,SUMIF(Invoices!U:V,A1953,Invoices!V:V)/COUNTIF(Invoices!U:V,A1953),0),IF(COUNTIF(Invoices!W:X,A1953)&lt;&gt;0,IF(COUNTIF(Invoices!W:X,A1953)&lt;&gt;0,SUMIF(Invoices!W:X,A1953,Invoices!X:X)/COUNTIF(Invoices!W:X,A1953),0),IF(COUNTIF(Invoices!Y:Z,A1953)&lt;&gt;0,IF(COUNTIF(Invoices!Y:Z,A1953)&lt;&gt;0,SUMIF(Invoices!Y:Z,A1953,Invoices!Z:Z)/COUNTIF(Invoices!Y:Z,A1953),0),IF(COUNTIF(Invoices!AA:AB,A1953)&lt;&gt;0,IF(COUNTIF(Invoices!AA:AB,A1953)&lt;&gt;0,SUMIF(Invoices!AA:AB,A1953,Invoices!AB:AB)/COUNTIF(Invoices!AA:AB,A1953),0),IF(COUNTIF(Invoices!AC:AD,A1953)&lt;&gt;0,IF(COUNTIF(Invoices!AC:AD,A1953)&lt;&gt;0,SUMIF(Invoices!AC:AD,A1953,Invoices!AD:AD)/COUNTIF(Invoices!AC:AD,A1953),0),IF(COUNTIF(Invoices!AE:AF,A1953)&lt;&gt;0,IF(COUNTIF(Invoices!AE:AF,A1953)&lt;&gt;0,SUMIF(Invoices!AE:AF,A1953,Invoices!AF:AF)/COUNTIF(Invoices!AE:AF,A1953),0),IF(COUNTIF(Invoices!AG:AH,A1953)&lt;&gt;0,IF(COUNTIF(Invoices!AG:AH,A1953)&lt;&gt;0,SUMIF(Invoices!AG:AH,A1953,Invoices!AH:AH)/COUNTIF(Invoices!AG:AH,A1953),0),IF(COUNTIF(Invoices!AI:AJ,A1953)&lt;&gt;0,IF(COUNTIF(Invoices!AI:AJ,A1953)&lt;&gt;0,SUMIF(Invoices!AI:AJ,A1953,Invoices!AJ:AJ)/COUNTIF(Invoices!AI:AJ,A1953),0),IF(COUNTIF(Invoices!AK:AL,A1953)&lt;&gt;0,IF(COUNTIF(Invoices!AK:AL,A1953)&lt;&gt;0,SUMIF(Invoices!AK:AL,A1953,Invoices!AL:AL)/COUNTIF(Invoices!AK:AL,A1953),0),IF(COUNTIF(Invoices!AM:AN,A1953)&lt;&gt;0,IF(COUNTIF(Invoices!AM:AN,A1953)&lt;&gt;0,SUMIF(Invoices!AM:AN,A1953,Invoices!AN:AN)/COUNTIF(Invoices!AM:AN,A1953),0),"Not Available")))))))))))))))</f>
        <v>Not Available</v>
      </c>
    </row>
    <row r="1954" spans="1:5" ht="13" x14ac:dyDescent="0.15">
      <c r="A1954" s="6" t="s">
        <v>3339</v>
      </c>
      <c r="C1954" s="6" t="s">
        <v>1059</v>
      </c>
      <c r="D1954" s="6" t="s">
        <v>1059</v>
      </c>
      <c r="E1954" t="str">
        <f>IF(COUNTIF(Invoices!K:L,A1954)&lt;&gt;0,IF(COUNTIF(Invoices!K:L,A1954)&lt;&gt;0,SUMIF(Invoices!K:L,A1954,Invoices!L:L)/COUNTIF(Invoices!K:L,A1954),0),IF(COUNTIF(Invoices!M:N,A1954)&lt;&gt;0,IF(COUNTIF(Invoices!M:N,A1954)&lt;&gt;0,SUMIF(Invoices!M:N,A1954,Invoices!N:N)/COUNTIF(Invoices!M:N,A1954),0),IF(COUNTIF(Invoices!O:P,A1954)&lt;&gt;0,IF(COUNTIF(Invoices!O:P,A1954)&lt;&gt;0,SUMIF(Invoices!O:P,A1954,Invoices!P:P)/COUNTIF(Invoices!O:P,A1954),0),IF(COUNTIF(Invoices!Q:R,A1954)&lt;&gt;0,IF(COUNTIF(Invoices!Q:R,A1954)&lt;&gt;0,SUMIF(Invoices!Q:R,A1954,Invoices!R:R)/COUNTIF(Invoices!Q:R,A1954),0),IF(COUNTIF(Invoices!S:T,A1954)&lt;&gt;0,IF(COUNTIF(Invoices!S:T,A1954)&lt;&gt;0,SUMIF(Invoices!S:T,A1954,Invoices!T:T)/COUNTIF(Invoices!S:T,A1954),0),IF(COUNTIF(Invoices!U:V,A1954)&lt;&gt;0,IF(COUNTIF(Invoices!U:V,A1954)&lt;&gt;0,SUMIF(Invoices!U:V,A1954,Invoices!V:V)/COUNTIF(Invoices!U:V,A1954),0),IF(COUNTIF(Invoices!W:X,A1954)&lt;&gt;0,IF(COUNTIF(Invoices!W:X,A1954)&lt;&gt;0,SUMIF(Invoices!W:X,A1954,Invoices!X:X)/COUNTIF(Invoices!W:X,A1954),0),IF(COUNTIF(Invoices!Y:Z,A1954)&lt;&gt;0,IF(COUNTIF(Invoices!Y:Z,A1954)&lt;&gt;0,SUMIF(Invoices!Y:Z,A1954,Invoices!Z:Z)/COUNTIF(Invoices!Y:Z,A1954),0),IF(COUNTIF(Invoices!AA:AB,A1954)&lt;&gt;0,IF(COUNTIF(Invoices!AA:AB,A1954)&lt;&gt;0,SUMIF(Invoices!AA:AB,A1954,Invoices!AB:AB)/COUNTIF(Invoices!AA:AB,A1954),0),IF(COUNTIF(Invoices!AC:AD,A1954)&lt;&gt;0,IF(COUNTIF(Invoices!AC:AD,A1954)&lt;&gt;0,SUMIF(Invoices!AC:AD,A1954,Invoices!AD:AD)/COUNTIF(Invoices!AC:AD,A1954),0),IF(COUNTIF(Invoices!AE:AF,A1954)&lt;&gt;0,IF(COUNTIF(Invoices!AE:AF,A1954)&lt;&gt;0,SUMIF(Invoices!AE:AF,A1954,Invoices!AF:AF)/COUNTIF(Invoices!AE:AF,A1954),0),IF(COUNTIF(Invoices!AG:AH,A1954)&lt;&gt;0,IF(COUNTIF(Invoices!AG:AH,A1954)&lt;&gt;0,SUMIF(Invoices!AG:AH,A1954,Invoices!AH:AH)/COUNTIF(Invoices!AG:AH,A1954),0),IF(COUNTIF(Invoices!AI:AJ,A1954)&lt;&gt;0,IF(COUNTIF(Invoices!AI:AJ,A1954)&lt;&gt;0,SUMIF(Invoices!AI:AJ,A1954,Invoices!AJ:AJ)/COUNTIF(Invoices!AI:AJ,A1954),0),IF(COUNTIF(Invoices!AK:AL,A1954)&lt;&gt;0,IF(COUNTIF(Invoices!AK:AL,A1954)&lt;&gt;0,SUMIF(Invoices!AK:AL,A1954,Invoices!AL:AL)/COUNTIF(Invoices!AK:AL,A1954),0),IF(COUNTIF(Invoices!AM:AN,A1954)&lt;&gt;0,IF(COUNTIF(Invoices!AM:AN,A1954)&lt;&gt;0,SUMIF(Invoices!AM:AN,A1954,Invoices!AN:AN)/COUNTIF(Invoices!AM:AN,A1954),0),"Not Available")))))))))))))))</f>
        <v>Not Available</v>
      </c>
    </row>
    <row r="1955" spans="1:5" ht="13" x14ac:dyDescent="0.15">
      <c r="A1955" s="6" t="s">
        <v>3340</v>
      </c>
      <c r="B1955" s="6" t="s">
        <v>655</v>
      </c>
      <c r="C1955" s="6" t="s">
        <v>656</v>
      </c>
      <c r="D1955" s="6" t="s">
        <v>655</v>
      </c>
      <c r="E1955">
        <f ca="1">IF(COUNTIF(Invoices!K:L,A1955)&lt;&gt;0,IF(COUNTIF(Invoices!K:L,A1955)&lt;&gt;0,SUMIF(Invoices!K:L,A1955,Invoices!L:L)/COUNTIF(Invoices!K:L,A1955),0),IF(COUNTIF(Invoices!M:N,A1955)&lt;&gt;0,IF(COUNTIF(Invoices!M:N,A1955)&lt;&gt;0,SUMIF(Invoices!M:N,A1955,Invoices!N:N)/COUNTIF(Invoices!M:N,A1955),0),IF(COUNTIF(Invoices!O:P,A1955)&lt;&gt;0,IF(COUNTIF(Invoices!O:P,A1955)&lt;&gt;0,SUMIF(Invoices!O:P,A1955,Invoices!P:P)/COUNTIF(Invoices!O:P,A1955),0),IF(COUNTIF(Invoices!Q:R,A1955)&lt;&gt;0,IF(COUNTIF(Invoices!Q:R,A1955)&lt;&gt;0,SUMIF(Invoices!Q:R,A1955,Invoices!R:R)/COUNTIF(Invoices!Q:R,A1955),0),IF(COUNTIF(Invoices!S:T,A1955)&lt;&gt;0,IF(COUNTIF(Invoices!S:T,A1955)&lt;&gt;0,SUMIF(Invoices!S:T,A1955,Invoices!T:T)/COUNTIF(Invoices!S:T,A1955),0),IF(COUNTIF(Invoices!U:V,A1955)&lt;&gt;0,IF(COUNTIF(Invoices!U:V,A1955)&lt;&gt;0,SUMIF(Invoices!U:V,A1955,Invoices!V:V)/COUNTIF(Invoices!U:V,A1955),0),IF(COUNTIF(Invoices!W:X,A1955)&lt;&gt;0,IF(COUNTIF(Invoices!W:X,A1955)&lt;&gt;0,SUMIF(Invoices!W:X,A1955,Invoices!X:X)/COUNTIF(Invoices!W:X,A1955),0),IF(COUNTIF(Invoices!Y:Z,A1955)&lt;&gt;0,IF(COUNTIF(Invoices!Y:Z,A1955)&lt;&gt;0,SUMIF(Invoices!Y:Z,A1955,Invoices!Z:Z)/COUNTIF(Invoices!Y:Z,A1955),0),IF(COUNTIF(Invoices!AA:AB,A1955)&lt;&gt;0,IF(COUNTIF(Invoices!AA:AB,A1955)&lt;&gt;0,SUMIF(Invoices!AA:AB,A1955,Invoices!AB:AB)/COUNTIF(Invoices!AA:AB,A1955),0),IF(COUNTIF(Invoices!AC:AD,A1955)&lt;&gt;0,IF(COUNTIF(Invoices!AC:AD,A1955)&lt;&gt;0,SUMIF(Invoices!AC:AD,A1955,Invoices!AD:AD)/COUNTIF(Invoices!AC:AD,A1955),0),IF(COUNTIF(Invoices!AE:AF,A1955)&lt;&gt;0,IF(COUNTIF(Invoices!AE:AF,A1955)&lt;&gt;0,SUMIF(Invoices!AE:AF,A1955,Invoices!AF:AF)/COUNTIF(Invoices!AE:AF,A1955),0),IF(COUNTIF(Invoices!AG:AH,A1955)&lt;&gt;0,IF(COUNTIF(Invoices!AG:AH,A1955)&lt;&gt;0,SUMIF(Invoices!AG:AH,A1955,Invoices!AH:AH)/COUNTIF(Invoices!AG:AH,A1955),0),IF(COUNTIF(Invoices!AI:AJ,A1955)&lt;&gt;0,IF(COUNTIF(Invoices!AI:AJ,A1955)&lt;&gt;0,SUMIF(Invoices!AI:AJ,A1955,Invoices!AJ:AJ)/COUNTIF(Invoices!AI:AJ,A1955),0),IF(COUNTIF(Invoices!AK:AL,A1955)&lt;&gt;0,IF(COUNTIF(Invoices!AK:AL,A1955)&lt;&gt;0,SUMIF(Invoices!AK:AL,A1955,Invoices!AL:AL)/COUNTIF(Invoices!AK:AL,A1955),0),IF(COUNTIF(Invoices!AM:AN,A1955)&lt;&gt;0,IF(COUNTIF(Invoices!AM:AN,A1955)&lt;&gt;0,SUMIF(Invoices!AM:AN,A1955,Invoices!AN:AN)/COUNTIF(Invoices!AM:AN,A1955),0),"Not Available")))))))))))))))</f>
        <v>0.99</v>
      </c>
    </row>
    <row r="1956" spans="1:5" ht="13" x14ac:dyDescent="0.15">
      <c r="A1956" s="6" t="s">
        <v>3341</v>
      </c>
      <c r="B1956" s="6" t="s">
        <v>677</v>
      </c>
      <c r="C1956" s="6" t="s">
        <v>676</v>
      </c>
      <c r="D1956" s="6" t="s">
        <v>677</v>
      </c>
      <c r="E1956">
        <f ca="1">IF(COUNTIF(Invoices!K:L,A1956)&lt;&gt;0,IF(COUNTIF(Invoices!K:L,A1956)&lt;&gt;0,SUMIF(Invoices!K:L,A1956,Invoices!L:L)/COUNTIF(Invoices!K:L,A1956),0),IF(COUNTIF(Invoices!M:N,A1956)&lt;&gt;0,IF(COUNTIF(Invoices!M:N,A1956)&lt;&gt;0,SUMIF(Invoices!M:N,A1956,Invoices!N:N)/COUNTIF(Invoices!M:N,A1956),0),IF(COUNTIF(Invoices!O:P,A1956)&lt;&gt;0,IF(COUNTIF(Invoices!O:P,A1956)&lt;&gt;0,SUMIF(Invoices!O:P,A1956,Invoices!P:P)/COUNTIF(Invoices!O:P,A1956),0),IF(COUNTIF(Invoices!Q:R,A1956)&lt;&gt;0,IF(COUNTIF(Invoices!Q:R,A1956)&lt;&gt;0,SUMIF(Invoices!Q:R,A1956,Invoices!R:R)/COUNTIF(Invoices!Q:R,A1956),0),IF(COUNTIF(Invoices!S:T,A1956)&lt;&gt;0,IF(COUNTIF(Invoices!S:T,A1956)&lt;&gt;0,SUMIF(Invoices!S:T,A1956,Invoices!T:T)/COUNTIF(Invoices!S:T,A1956),0),IF(COUNTIF(Invoices!U:V,A1956)&lt;&gt;0,IF(COUNTIF(Invoices!U:V,A1956)&lt;&gt;0,SUMIF(Invoices!U:V,A1956,Invoices!V:V)/COUNTIF(Invoices!U:V,A1956),0),IF(COUNTIF(Invoices!W:X,A1956)&lt;&gt;0,IF(COUNTIF(Invoices!W:X,A1956)&lt;&gt;0,SUMIF(Invoices!W:X,A1956,Invoices!X:X)/COUNTIF(Invoices!W:X,A1956),0),IF(COUNTIF(Invoices!Y:Z,A1956)&lt;&gt;0,IF(COUNTIF(Invoices!Y:Z,A1956)&lt;&gt;0,SUMIF(Invoices!Y:Z,A1956,Invoices!Z:Z)/COUNTIF(Invoices!Y:Z,A1956),0),IF(COUNTIF(Invoices!AA:AB,A1956)&lt;&gt;0,IF(COUNTIF(Invoices!AA:AB,A1956)&lt;&gt;0,SUMIF(Invoices!AA:AB,A1956,Invoices!AB:AB)/COUNTIF(Invoices!AA:AB,A1956),0),IF(COUNTIF(Invoices!AC:AD,A1956)&lt;&gt;0,IF(COUNTIF(Invoices!AC:AD,A1956)&lt;&gt;0,SUMIF(Invoices!AC:AD,A1956,Invoices!AD:AD)/COUNTIF(Invoices!AC:AD,A1956),0),IF(COUNTIF(Invoices!AE:AF,A1956)&lt;&gt;0,IF(COUNTIF(Invoices!AE:AF,A1956)&lt;&gt;0,SUMIF(Invoices!AE:AF,A1956,Invoices!AF:AF)/COUNTIF(Invoices!AE:AF,A1956),0),IF(COUNTIF(Invoices!AG:AH,A1956)&lt;&gt;0,IF(COUNTIF(Invoices!AG:AH,A1956)&lt;&gt;0,SUMIF(Invoices!AG:AH,A1956,Invoices!AH:AH)/COUNTIF(Invoices!AG:AH,A1956),0),IF(COUNTIF(Invoices!AI:AJ,A1956)&lt;&gt;0,IF(COUNTIF(Invoices!AI:AJ,A1956)&lt;&gt;0,SUMIF(Invoices!AI:AJ,A1956,Invoices!AJ:AJ)/COUNTIF(Invoices!AI:AJ,A1956),0),IF(COUNTIF(Invoices!AK:AL,A1956)&lt;&gt;0,IF(COUNTIF(Invoices!AK:AL,A1956)&lt;&gt;0,SUMIF(Invoices!AK:AL,A1956,Invoices!AL:AL)/COUNTIF(Invoices!AK:AL,A1956),0),IF(COUNTIF(Invoices!AM:AN,A1956)&lt;&gt;0,IF(COUNTIF(Invoices!AM:AN,A1956)&lt;&gt;0,SUMIF(Invoices!AM:AN,A1956,Invoices!AN:AN)/COUNTIF(Invoices!AM:AN,A1956),0),"Not Available")))))))))))))))</f>
        <v>0.99</v>
      </c>
    </row>
    <row r="1957" spans="1:5" ht="13" x14ac:dyDescent="0.15">
      <c r="A1957" s="6" t="s">
        <v>3342</v>
      </c>
      <c r="C1957" s="6" t="s">
        <v>862</v>
      </c>
      <c r="D1957" s="6" t="s">
        <v>863</v>
      </c>
      <c r="E1957" t="str">
        <f>IF(COUNTIF(Invoices!K:L,A1957)&lt;&gt;0,IF(COUNTIF(Invoices!K:L,A1957)&lt;&gt;0,SUMIF(Invoices!K:L,A1957,Invoices!L:L)/COUNTIF(Invoices!K:L,A1957),0),IF(COUNTIF(Invoices!M:N,A1957)&lt;&gt;0,IF(COUNTIF(Invoices!M:N,A1957)&lt;&gt;0,SUMIF(Invoices!M:N,A1957,Invoices!N:N)/COUNTIF(Invoices!M:N,A1957),0),IF(COUNTIF(Invoices!O:P,A1957)&lt;&gt;0,IF(COUNTIF(Invoices!O:P,A1957)&lt;&gt;0,SUMIF(Invoices!O:P,A1957,Invoices!P:P)/COUNTIF(Invoices!O:P,A1957),0),IF(COUNTIF(Invoices!Q:R,A1957)&lt;&gt;0,IF(COUNTIF(Invoices!Q:R,A1957)&lt;&gt;0,SUMIF(Invoices!Q:R,A1957,Invoices!R:R)/COUNTIF(Invoices!Q:R,A1957),0),IF(COUNTIF(Invoices!S:T,A1957)&lt;&gt;0,IF(COUNTIF(Invoices!S:T,A1957)&lt;&gt;0,SUMIF(Invoices!S:T,A1957,Invoices!T:T)/COUNTIF(Invoices!S:T,A1957),0),IF(COUNTIF(Invoices!U:V,A1957)&lt;&gt;0,IF(COUNTIF(Invoices!U:V,A1957)&lt;&gt;0,SUMIF(Invoices!U:V,A1957,Invoices!V:V)/COUNTIF(Invoices!U:V,A1957),0),IF(COUNTIF(Invoices!W:X,A1957)&lt;&gt;0,IF(COUNTIF(Invoices!W:X,A1957)&lt;&gt;0,SUMIF(Invoices!W:X,A1957,Invoices!X:X)/COUNTIF(Invoices!W:X,A1957),0),IF(COUNTIF(Invoices!Y:Z,A1957)&lt;&gt;0,IF(COUNTIF(Invoices!Y:Z,A1957)&lt;&gt;0,SUMIF(Invoices!Y:Z,A1957,Invoices!Z:Z)/COUNTIF(Invoices!Y:Z,A1957),0),IF(COUNTIF(Invoices!AA:AB,A1957)&lt;&gt;0,IF(COUNTIF(Invoices!AA:AB,A1957)&lt;&gt;0,SUMIF(Invoices!AA:AB,A1957,Invoices!AB:AB)/COUNTIF(Invoices!AA:AB,A1957),0),IF(COUNTIF(Invoices!AC:AD,A1957)&lt;&gt;0,IF(COUNTIF(Invoices!AC:AD,A1957)&lt;&gt;0,SUMIF(Invoices!AC:AD,A1957,Invoices!AD:AD)/COUNTIF(Invoices!AC:AD,A1957),0),IF(COUNTIF(Invoices!AE:AF,A1957)&lt;&gt;0,IF(COUNTIF(Invoices!AE:AF,A1957)&lt;&gt;0,SUMIF(Invoices!AE:AF,A1957,Invoices!AF:AF)/COUNTIF(Invoices!AE:AF,A1957),0),IF(COUNTIF(Invoices!AG:AH,A1957)&lt;&gt;0,IF(COUNTIF(Invoices!AG:AH,A1957)&lt;&gt;0,SUMIF(Invoices!AG:AH,A1957,Invoices!AH:AH)/COUNTIF(Invoices!AG:AH,A1957),0),IF(COUNTIF(Invoices!AI:AJ,A1957)&lt;&gt;0,IF(COUNTIF(Invoices!AI:AJ,A1957)&lt;&gt;0,SUMIF(Invoices!AI:AJ,A1957,Invoices!AJ:AJ)/COUNTIF(Invoices!AI:AJ,A1957),0),IF(COUNTIF(Invoices!AK:AL,A1957)&lt;&gt;0,IF(COUNTIF(Invoices!AK:AL,A1957)&lt;&gt;0,SUMIF(Invoices!AK:AL,A1957,Invoices!AL:AL)/COUNTIF(Invoices!AK:AL,A1957),0),IF(COUNTIF(Invoices!AM:AN,A1957)&lt;&gt;0,IF(COUNTIF(Invoices!AM:AN,A1957)&lt;&gt;0,SUMIF(Invoices!AM:AN,A1957,Invoices!AN:AN)/COUNTIF(Invoices!AM:AN,A1957),0),"Not Available")))))))))))))))</f>
        <v>Not Available</v>
      </c>
    </row>
    <row r="1958" spans="1:5" ht="13" x14ac:dyDescent="0.15">
      <c r="A1958" s="6" t="s">
        <v>3343</v>
      </c>
      <c r="C1958" s="6" t="s">
        <v>602</v>
      </c>
      <c r="D1958" s="6" t="s">
        <v>603</v>
      </c>
      <c r="E1958">
        <f ca="1">IF(COUNTIF(Invoices!K:L,A1958)&lt;&gt;0,IF(COUNTIF(Invoices!K:L,A1958)&lt;&gt;0,SUMIF(Invoices!K:L,A1958,Invoices!L:L)/COUNTIF(Invoices!K:L,A1958),0),IF(COUNTIF(Invoices!M:N,A1958)&lt;&gt;0,IF(COUNTIF(Invoices!M:N,A1958)&lt;&gt;0,SUMIF(Invoices!M:N,A1958,Invoices!N:N)/COUNTIF(Invoices!M:N,A1958),0),IF(COUNTIF(Invoices!O:P,A1958)&lt;&gt;0,IF(COUNTIF(Invoices!O:P,A1958)&lt;&gt;0,SUMIF(Invoices!O:P,A1958,Invoices!P:P)/COUNTIF(Invoices!O:P,A1958),0),IF(COUNTIF(Invoices!Q:R,A1958)&lt;&gt;0,IF(COUNTIF(Invoices!Q:R,A1958)&lt;&gt;0,SUMIF(Invoices!Q:R,A1958,Invoices!R:R)/COUNTIF(Invoices!Q:R,A1958),0),IF(COUNTIF(Invoices!S:T,A1958)&lt;&gt;0,IF(COUNTIF(Invoices!S:T,A1958)&lt;&gt;0,SUMIF(Invoices!S:T,A1958,Invoices!T:T)/COUNTIF(Invoices!S:T,A1958),0),IF(COUNTIF(Invoices!U:V,A1958)&lt;&gt;0,IF(COUNTIF(Invoices!U:V,A1958)&lt;&gt;0,SUMIF(Invoices!U:V,A1958,Invoices!V:V)/COUNTIF(Invoices!U:V,A1958),0),IF(COUNTIF(Invoices!W:X,A1958)&lt;&gt;0,IF(COUNTIF(Invoices!W:X,A1958)&lt;&gt;0,SUMIF(Invoices!W:X,A1958,Invoices!X:X)/COUNTIF(Invoices!W:X,A1958),0),IF(COUNTIF(Invoices!Y:Z,A1958)&lt;&gt;0,IF(COUNTIF(Invoices!Y:Z,A1958)&lt;&gt;0,SUMIF(Invoices!Y:Z,A1958,Invoices!Z:Z)/COUNTIF(Invoices!Y:Z,A1958),0),IF(COUNTIF(Invoices!AA:AB,A1958)&lt;&gt;0,IF(COUNTIF(Invoices!AA:AB,A1958)&lt;&gt;0,SUMIF(Invoices!AA:AB,A1958,Invoices!AB:AB)/COUNTIF(Invoices!AA:AB,A1958),0),IF(COUNTIF(Invoices!AC:AD,A1958)&lt;&gt;0,IF(COUNTIF(Invoices!AC:AD,A1958)&lt;&gt;0,SUMIF(Invoices!AC:AD,A1958,Invoices!AD:AD)/COUNTIF(Invoices!AC:AD,A1958),0),IF(COUNTIF(Invoices!AE:AF,A1958)&lt;&gt;0,IF(COUNTIF(Invoices!AE:AF,A1958)&lt;&gt;0,SUMIF(Invoices!AE:AF,A1958,Invoices!AF:AF)/COUNTIF(Invoices!AE:AF,A1958),0),IF(COUNTIF(Invoices!AG:AH,A1958)&lt;&gt;0,IF(COUNTIF(Invoices!AG:AH,A1958)&lt;&gt;0,SUMIF(Invoices!AG:AH,A1958,Invoices!AH:AH)/COUNTIF(Invoices!AG:AH,A1958),0),IF(COUNTIF(Invoices!AI:AJ,A1958)&lt;&gt;0,IF(COUNTIF(Invoices!AI:AJ,A1958)&lt;&gt;0,SUMIF(Invoices!AI:AJ,A1958,Invoices!AJ:AJ)/COUNTIF(Invoices!AI:AJ,A1958),0),IF(COUNTIF(Invoices!AK:AL,A1958)&lt;&gt;0,IF(COUNTIF(Invoices!AK:AL,A1958)&lt;&gt;0,SUMIF(Invoices!AK:AL,A1958,Invoices!AL:AL)/COUNTIF(Invoices!AK:AL,A1958),0),IF(COUNTIF(Invoices!AM:AN,A1958)&lt;&gt;0,IF(COUNTIF(Invoices!AM:AN,A1958)&lt;&gt;0,SUMIF(Invoices!AM:AN,A1958,Invoices!AN:AN)/COUNTIF(Invoices!AM:AN,A1958),0),"Not Available")))))))))))))))</f>
        <v>0.99</v>
      </c>
    </row>
    <row r="1959" spans="1:5" ht="13" x14ac:dyDescent="0.15">
      <c r="A1959" s="6" t="s">
        <v>3344</v>
      </c>
      <c r="B1959" s="6" t="s">
        <v>2527</v>
      </c>
      <c r="C1959" s="6" t="s">
        <v>2528</v>
      </c>
      <c r="D1959" s="6" t="s">
        <v>681</v>
      </c>
      <c r="E1959" t="str">
        <f>IF(COUNTIF(Invoices!K:L,A1959)&lt;&gt;0,IF(COUNTIF(Invoices!K:L,A1959)&lt;&gt;0,SUMIF(Invoices!K:L,A1959,Invoices!L:L)/COUNTIF(Invoices!K:L,A1959),0),IF(COUNTIF(Invoices!M:N,A1959)&lt;&gt;0,IF(COUNTIF(Invoices!M:N,A1959)&lt;&gt;0,SUMIF(Invoices!M:N,A1959,Invoices!N:N)/COUNTIF(Invoices!M:N,A1959),0),IF(COUNTIF(Invoices!O:P,A1959)&lt;&gt;0,IF(COUNTIF(Invoices!O:P,A1959)&lt;&gt;0,SUMIF(Invoices!O:P,A1959,Invoices!P:P)/COUNTIF(Invoices!O:P,A1959),0),IF(COUNTIF(Invoices!Q:R,A1959)&lt;&gt;0,IF(COUNTIF(Invoices!Q:R,A1959)&lt;&gt;0,SUMIF(Invoices!Q:R,A1959,Invoices!R:R)/COUNTIF(Invoices!Q:R,A1959),0),IF(COUNTIF(Invoices!S:T,A1959)&lt;&gt;0,IF(COUNTIF(Invoices!S:T,A1959)&lt;&gt;0,SUMIF(Invoices!S:T,A1959,Invoices!T:T)/COUNTIF(Invoices!S:T,A1959),0),IF(COUNTIF(Invoices!U:V,A1959)&lt;&gt;0,IF(COUNTIF(Invoices!U:V,A1959)&lt;&gt;0,SUMIF(Invoices!U:V,A1959,Invoices!V:V)/COUNTIF(Invoices!U:V,A1959),0),IF(COUNTIF(Invoices!W:X,A1959)&lt;&gt;0,IF(COUNTIF(Invoices!W:X,A1959)&lt;&gt;0,SUMIF(Invoices!W:X,A1959,Invoices!X:X)/COUNTIF(Invoices!W:X,A1959),0),IF(COUNTIF(Invoices!Y:Z,A1959)&lt;&gt;0,IF(COUNTIF(Invoices!Y:Z,A1959)&lt;&gt;0,SUMIF(Invoices!Y:Z,A1959,Invoices!Z:Z)/COUNTIF(Invoices!Y:Z,A1959),0),IF(COUNTIF(Invoices!AA:AB,A1959)&lt;&gt;0,IF(COUNTIF(Invoices!AA:AB,A1959)&lt;&gt;0,SUMIF(Invoices!AA:AB,A1959,Invoices!AB:AB)/COUNTIF(Invoices!AA:AB,A1959),0),IF(COUNTIF(Invoices!AC:AD,A1959)&lt;&gt;0,IF(COUNTIF(Invoices!AC:AD,A1959)&lt;&gt;0,SUMIF(Invoices!AC:AD,A1959,Invoices!AD:AD)/COUNTIF(Invoices!AC:AD,A1959),0),IF(COUNTIF(Invoices!AE:AF,A1959)&lt;&gt;0,IF(COUNTIF(Invoices!AE:AF,A1959)&lt;&gt;0,SUMIF(Invoices!AE:AF,A1959,Invoices!AF:AF)/COUNTIF(Invoices!AE:AF,A1959),0),IF(COUNTIF(Invoices!AG:AH,A1959)&lt;&gt;0,IF(COUNTIF(Invoices!AG:AH,A1959)&lt;&gt;0,SUMIF(Invoices!AG:AH,A1959,Invoices!AH:AH)/COUNTIF(Invoices!AG:AH,A1959),0),IF(COUNTIF(Invoices!AI:AJ,A1959)&lt;&gt;0,IF(COUNTIF(Invoices!AI:AJ,A1959)&lt;&gt;0,SUMIF(Invoices!AI:AJ,A1959,Invoices!AJ:AJ)/COUNTIF(Invoices!AI:AJ,A1959),0),IF(COUNTIF(Invoices!AK:AL,A1959)&lt;&gt;0,IF(COUNTIF(Invoices!AK:AL,A1959)&lt;&gt;0,SUMIF(Invoices!AK:AL,A1959,Invoices!AL:AL)/COUNTIF(Invoices!AK:AL,A1959),0),IF(COUNTIF(Invoices!AM:AN,A1959)&lt;&gt;0,IF(COUNTIF(Invoices!AM:AN,A1959)&lt;&gt;0,SUMIF(Invoices!AM:AN,A1959,Invoices!AN:AN)/COUNTIF(Invoices!AM:AN,A1959),0),"Not Available")))))))))))))))</f>
        <v>Not Available</v>
      </c>
    </row>
    <row r="1960" spans="1:5" ht="13" x14ac:dyDescent="0.15">
      <c r="A1960" s="6" t="s">
        <v>3345</v>
      </c>
      <c r="C1960" s="6" t="s">
        <v>1327</v>
      </c>
      <c r="D1960" s="6" t="s">
        <v>1182</v>
      </c>
      <c r="E1960">
        <f ca="1">IF(COUNTIF(Invoices!K:L,A1960)&lt;&gt;0,IF(COUNTIF(Invoices!K:L,A1960)&lt;&gt;0,SUMIF(Invoices!K:L,A1960,Invoices!L:L)/COUNTIF(Invoices!K:L,A1960),0),IF(COUNTIF(Invoices!M:N,A1960)&lt;&gt;0,IF(COUNTIF(Invoices!M:N,A1960)&lt;&gt;0,SUMIF(Invoices!M:N,A1960,Invoices!N:N)/COUNTIF(Invoices!M:N,A1960),0),IF(COUNTIF(Invoices!O:P,A1960)&lt;&gt;0,IF(COUNTIF(Invoices!O:P,A1960)&lt;&gt;0,SUMIF(Invoices!O:P,A1960,Invoices!P:P)/COUNTIF(Invoices!O:P,A1960),0),IF(COUNTIF(Invoices!Q:R,A1960)&lt;&gt;0,IF(COUNTIF(Invoices!Q:R,A1960)&lt;&gt;0,SUMIF(Invoices!Q:R,A1960,Invoices!R:R)/COUNTIF(Invoices!Q:R,A1960),0),IF(COUNTIF(Invoices!S:T,A1960)&lt;&gt;0,IF(COUNTIF(Invoices!S:T,A1960)&lt;&gt;0,SUMIF(Invoices!S:T,A1960,Invoices!T:T)/COUNTIF(Invoices!S:T,A1960),0),IF(COUNTIF(Invoices!U:V,A1960)&lt;&gt;0,IF(COUNTIF(Invoices!U:V,A1960)&lt;&gt;0,SUMIF(Invoices!U:V,A1960,Invoices!V:V)/COUNTIF(Invoices!U:V,A1960),0),IF(COUNTIF(Invoices!W:X,A1960)&lt;&gt;0,IF(COUNTIF(Invoices!W:X,A1960)&lt;&gt;0,SUMIF(Invoices!W:X,A1960,Invoices!X:X)/COUNTIF(Invoices!W:X,A1960),0),IF(COUNTIF(Invoices!Y:Z,A1960)&lt;&gt;0,IF(COUNTIF(Invoices!Y:Z,A1960)&lt;&gt;0,SUMIF(Invoices!Y:Z,A1960,Invoices!Z:Z)/COUNTIF(Invoices!Y:Z,A1960),0),IF(COUNTIF(Invoices!AA:AB,A1960)&lt;&gt;0,IF(COUNTIF(Invoices!AA:AB,A1960)&lt;&gt;0,SUMIF(Invoices!AA:AB,A1960,Invoices!AB:AB)/COUNTIF(Invoices!AA:AB,A1960),0),IF(COUNTIF(Invoices!AC:AD,A1960)&lt;&gt;0,IF(COUNTIF(Invoices!AC:AD,A1960)&lt;&gt;0,SUMIF(Invoices!AC:AD,A1960,Invoices!AD:AD)/COUNTIF(Invoices!AC:AD,A1960),0),IF(COUNTIF(Invoices!AE:AF,A1960)&lt;&gt;0,IF(COUNTIF(Invoices!AE:AF,A1960)&lt;&gt;0,SUMIF(Invoices!AE:AF,A1960,Invoices!AF:AF)/COUNTIF(Invoices!AE:AF,A1960),0),IF(COUNTIF(Invoices!AG:AH,A1960)&lt;&gt;0,IF(COUNTIF(Invoices!AG:AH,A1960)&lt;&gt;0,SUMIF(Invoices!AG:AH,A1960,Invoices!AH:AH)/COUNTIF(Invoices!AG:AH,A1960),0),IF(COUNTIF(Invoices!AI:AJ,A1960)&lt;&gt;0,IF(COUNTIF(Invoices!AI:AJ,A1960)&lt;&gt;0,SUMIF(Invoices!AI:AJ,A1960,Invoices!AJ:AJ)/COUNTIF(Invoices!AI:AJ,A1960),0),IF(COUNTIF(Invoices!AK:AL,A1960)&lt;&gt;0,IF(COUNTIF(Invoices!AK:AL,A1960)&lt;&gt;0,SUMIF(Invoices!AK:AL,A1960,Invoices!AL:AL)/COUNTIF(Invoices!AK:AL,A1960),0),IF(COUNTIF(Invoices!AM:AN,A1960)&lt;&gt;0,IF(COUNTIF(Invoices!AM:AN,A1960)&lt;&gt;0,SUMIF(Invoices!AM:AN,A1960,Invoices!AN:AN)/COUNTIF(Invoices!AM:AN,A1960),0),"Not Available")))))))))))))))</f>
        <v>0.99</v>
      </c>
    </row>
    <row r="1961" spans="1:5" ht="13" x14ac:dyDescent="0.15">
      <c r="A1961" s="6" t="s">
        <v>3346</v>
      </c>
      <c r="B1961" s="6" t="s">
        <v>606</v>
      </c>
      <c r="C1961" s="6" t="s">
        <v>1118</v>
      </c>
      <c r="D1961" s="6" t="s">
        <v>608</v>
      </c>
      <c r="E1961" t="str">
        <f>IF(COUNTIF(Invoices!K:L,A1961)&lt;&gt;0,IF(COUNTIF(Invoices!K:L,A1961)&lt;&gt;0,SUMIF(Invoices!K:L,A1961,Invoices!L:L)/COUNTIF(Invoices!K:L,A1961),0),IF(COUNTIF(Invoices!M:N,A1961)&lt;&gt;0,IF(COUNTIF(Invoices!M:N,A1961)&lt;&gt;0,SUMIF(Invoices!M:N,A1961,Invoices!N:N)/COUNTIF(Invoices!M:N,A1961),0),IF(COUNTIF(Invoices!O:P,A1961)&lt;&gt;0,IF(COUNTIF(Invoices!O:P,A1961)&lt;&gt;0,SUMIF(Invoices!O:P,A1961,Invoices!P:P)/COUNTIF(Invoices!O:P,A1961),0),IF(COUNTIF(Invoices!Q:R,A1961)&lt;&gt;0,IF(COUNTIF(Invoices!Q:R,A1961)&lt;&gt;0,SUMIF(Invoices!Q:R,A1961,Invoices!R:R)/COUNTIF(Invoices!Q:R,A1961),0),IF(COUNTIF(Invoices!S:T,A1961)&lt;&gt;0,IF(COUNTIF(Invoices!S:T,A1961)&lt;&gt;0,SUMIF(Invoices!S:T,A1961,Invoices!T:T)/COUNTIF(Invoices!S:T,A1961),0),IF(COUNTIF(Invoices!U:V,A1961)&lt;&gt;0,IF(COUNTIF(Invoices!U:V,A1961)&lt;&gt;0,SUMIF(Invoices!U:V,A1961,Invoices!V:V)/COUNTIF(Invoices!U:V,A1961),0),IF(COUNTIF(Invoices!W:X,A1961)&lt;&gt;0,IF(COUNTIF(Invoices!W:X,A1961)&lt;&gt;0,SUMIF(Invoices!W:X,A1961,Invoices!X:X)/COUNTIF(Invoices!W:X,A1961),0),IF(COUNTIF(Invoices!Y:Z,A1961)&lt;&gt;0,IF(COUNTIF(Invoices!Y:Z,A1961)&lt;&gt;0,SUMIF(Invoices!Y:Z,A1961,Invoices!Z:Z)/COUNTIF(Invoices!Y:Z,A1961),0),IF(COUNTIF(Invoices!AA:AB,A1961)&lt;&gt;0,IF(COUNTIF(Invoices!AA:AB,A1961)&lt;&gt;0,SUMIF(Invoices!AA:AB,A1961,Invoices!AB:AB)/COUNTIF(Invoices!AA:AB,A1961),0),IF(COUNTIF(Invoices!AC:AD,A1961)&lt;&gt;0,IF(COUNTIF(Invoices!AC:AD,A1961)&lt;&gt;0,SUMIF(Invoices!AC:AD,A1961,Invoices!AD:AD)/COUNTIF(Invoices!AC:AD,A1961),0),IF(COUNTIF(Invoices!AE:AF,A1961)&lt;&gt;0,IF(COUNTIF(Invoices!AE:AF,A1961)&lt;&gt;0,SUMIF(Invoices!AE:AF,A1961,Invoices!AF:AF)/COUNTIF(Invoices!AE:AF,A1961),0),IF(COUNTIF(Invoices!AG:AH,A1961)&lt;&gt;0,IF(COUNTIF(Invoices!AG:AH,A1961)&lt;&gt;0,SUMIF(Invoices!AG:AH,A1961,Invoices!AH:AH)/COUNTIF(Invoices!AG:AH,A1961),0),IF(COUNTIF(Invoices!AI:AJ,A1961)&lt;&gt;0,IF(COUNTIF(Invoices!AI:AJ,A1961)&lt;&gt;0,SUMIF(Invoices!AI:AJ,A1961,Invoices!AJ:AJ)/COUNTIF(Invoices!AI:AJ,A1961),0),IF(COUNTIF(Invoices!AK:AL,A1961)&lt;&gt;0,IF(COUNTIF(Invoices!AK:AL,A1961)&lt;&gt;0,SUMIF(Invoices!AK:AL,A1961,Invoices!AL:AL)/COUNTIF(Invoices!AK:AL,A1961),0),IF(COUNTIF(Invoices!AM:AN,A1961)&lt;&gt;0,IF(COUNTIF(Invoices!AM:AN,A1961)&lt;&gt;0,SUMIF(Invoices!AM:AN,A1961,Invoices!AN:AN)/COUNTIF(Invoices!AM:AN,A1961),0),"Not Available")))))))))))))))</f>
        <v>Not Available</v>
      </c>
    </row>
    <row r="1962" spans="1:5" ht="13" x14ac:dyDescent="0.15">
      <c r="A1962" s="6" t="s">
        <v>3347</v>
      </c>
      <c r="B1962" s="6" t="s">
        <v>3348</v>
      </c>
      <c r="C1962" s="6" t="s">
        <v>855</v>
      </c>
      <c r="D1962" s="6" t="s">
        <v>574</v>
      </c>
      <c r="E1962" t="str">
        <f>IF(COUNTIF(Invoices!K:L,A1962)&lt;&gt;0,IF(COUNTIF(Invoices!K:L,A1962)&lt;&gt;0,SUMIF(Invoices!K:L,A1962,Invoices!L:L)/COUNTIF(Invoices!K:L,A1962),0),IF(COUNTIF(Invoices!M:N,A1962)&lt;&gt;0,IF(COUNTIF(Invoices!M:N,A1962)&lt;&gt;0,SUMIF(Invoices!M:N,A1962,Invoices!N:N)/COUNTIF(Invoices!M:N,A1962),0),IF(COUNTIF(Invoices!O:P,A1962)&lt;&gt;0,IF(COUNTIF(Invoices!O:P,A1962)&lt;&gt;0,SUMIF(Invoices!O:P,A1962,Invoices!P:P)/COUNTIF(Invoices!O:P,A1962),0),IF(COUNTIF(Invoices!Q:R,A1962)&lt;&gt;0,IF(COUNTIF(Invoices!Q:R,A1962)&lt;&gt;0,SUMIF(Invoices!Q:R,A1962,Invoices!R:R)/COUNTIF(Invoices!Q:R,A1962),0),IF(COUNTIF(Invoices!S:T,A1962)&lt;&gt;0,IF(COUNTIF(Invoices!S:T,A1962)&lt;&gt;0,SUMIF(Invoices!S:T,A1962,Invoices!T:T)/COUNTIF(Invoices!S:T,A1962),0),IF(COUNTIF(Invoices!U:V,A1962)&lt;&gt;0,IF(COUNTIF(Invoices!U:V,A1962)&lt;&gt;0,SUMIF(Invoices!U:V,A1962,Invoices!V:V)/COUNTIF(Invoices!U:V,A1962),0),IF(COUNTIF(Invoices!W:X,A1962)&lt;&gt;0,IF(COUNTIF(Invoices!W:X,A1962)&lt;&gt;0,SUMIF(Invoices!W:X,A1962,Invoices!X:X)/COUNTIF(Invoices!W:X,A1962),0),IF(COUNTIF(Invoices!Y:Z,A1962)&lt;&gt;0,IF(COUNTIF(Invoices!Y:Z,A1962)&lt;&gt;0,SUMIF(Invoices!Y:Z,A1962,Invoices!Z:Z)/COUNTIF(Invoices!Y:Z,A1962),0),IF(COUNTIF(Invoices!AA:AB,A1962)&lt;&gt;0,IF(COUNTIF(Invoices!AA:AB,A1962)&lt;&gt;0,SUMIF(Invoices!AA:AB,A1962,Invoices!AB:AB)/COUNTIF(Invoices!AA:AB,A1962),0),IF(COUNTIF(Invoices!AC:AD,A1962)&lt;&gt;0,IF(COUNTIF(Invoices!AC:AD,A1962)&lt;&gt;0,SUMIF(Invoices!AC:AD,A1962,Invoices!AD:AD)/COUNTIF(Invoices!AC:AD,A1962),0),IF(COUNTIF(Invoices!AE:AF,A1962)&lt;&gt;0,IF(COUNTIF(Invoices!AE:AF,A1962)&lt;&gt;0,SUMIF(Invoices!AE:AF,A1962,Invoices!AF:AF)/COUNTIF(Invoices!AE:AF,A1962),0),IF(COUNTIF(Invoices!AG:AH,A1962)&lt;&gt;0,IF(COUNTIF(Invoices!AG:AH,A1962)&lt;&gt;0,SUMIF(Invoices!AG:AH,A1962,Invoices!AH:AH)/COUNTIF(Invoices!AG:AH,A1962),0),IF(COUNTIF(Invoices!AI:AJ,A1962)&lt;&gt;0,IF(COUNTIF(Invoices!AI:AJ,A1962)&lt;&gt;0,SUMIF(Invoices!AI:AJ,A1962,Invoices!AJ:AJ)/COUNTIF(Invoices!AI:AJ,A1962),0),IF(COUNTIF(Invoices!AK:AL,A1962)&lt;&gt;0,IF(COUNTIF(Invoices!AK:AL,A1962)&lt;&gt;0,SUMIF(Invoices!AK:AL,A1962,Invoices!AL:AL)/COUNTIF(Invoices!AK:AL,A1962),0),IF(COUNTIF(Invoices!AM:AN,A1962)&lt;&gt;0,IF(COUNTIF(Invoices!AM:AN,A1962)&lt;&gt;0,SUMIF(Invoices!AM:AN,A1962,Invoices!AN:AN)/COUNTIF(Invoices!AM:AN,A1962),0),"Not Available")))))))))))))))</f>
        <v>Not Available</v>
      </c>
    </row>
    <row r="1963" spans="1:5" ht="13" x14ac:dyDescent="0.15">
      <c r="A1963" s="6" t="s">
        <v>3349</v>
      </c>
      <c r="B1963" s="6" t="s">
        <v>707</v>
      </c>
      <c r="C1963" s="6" t="s">
        <v>1089</v>
      </c>
      <c r="D1963" s="6" t="s">
        <v>707</v>
      </c>
      <c r="E1963">
        <f ca="1">IF(COUNTIF(Invoices!K:L,A1963)&lt;&gt;0,IF(COUNTIF(Invoices!K:L,A1963)&lt;&gt;0,SUMIF(Invoices!K:L,A1963,Invoices!L:L)/COUNTIF(Invoices!K:L,A1963),0),IF(COUNTIF(Invoices!M:N,A1963)&lt;&gt;0,IF(COUNTIF(Invoices!M:N,A1963)&lt;&gt;0,SUMIF(Invoices!M:N,A1963,Invoices!N:N)/COUNTIF(Invoices!M:N,A1963),0),IF(COUNTIF(Invoices!O:P,A1963)&lt;&gt;0,IF(COUNTIF(Invoices!O:P,A1963)&lt;&gt;0,SUMIF(Invoices!O:P,A1963,Invoices!P:P)/COUNTIF(Invoices!O:P,A1963),0),IF(COUNTIF(Invoices!Q:R,A1963)&lt;&gt;0,IF(COUNTIF(Invoices!Q:R,A1963)&lt;&gt;0,SUMIF(Invoices!Q:R,A1963,Invoices!R:R)/COUNTIF(Invoices!Q:R,A1963),0),IF(COUNTIF(Invoices!S:T,A1963)&lt;&gt;0,IF(COUNTIF(Invoices!S:T,A1963)&lt;&gt;0,SUMIF(Invoices!S:T,A1963,Invoices!T:T)/COUNTIF(Invoices!S:T,A1963),0),IF(COUNTIF(Invoices!U:V,A1963)&lt;&gt;0,IF(COUNTIF(Invoices!U:V,A1963)&lt;&gt;0,SUMIF(Invoices!U:V,A1963,Invoices!V:V)/COUNTIF(Invoices!U:V,A1963),0),IF(COUNTIF(Invoices!W:X,A1963)&lt;&gt;0,IF(COUNTIF(Invoices!W:X,A1963)&lt;&gt;0,SUMIF(Invoices!W:X,A1963,Invoices!X:X)/COUNTIF(Invoices!W:X,A1963),0),IF(COUNTIF(Invoices!Y:Z,A1963)&lt;&gt;0,IF(COUNTIF(Invoices!Y:Z,A1963)&lt;&gt;0,SUMIF(Invoices!Y:Z,A1963,Invoices!Z:Z)/COUNTIF(Invoices!Y:Z,A1963),0),IF(COUNTIF(Invoices!AA:AB,A1963)&lt;&gt;0,IF(COUNTIF(Invoices!AA:AB,A1963)&lt;&gt;0,SUMIF(Invoices!AA:AB,A1963,Invoices!AB:AB)/COUNTIF(Invoices!AA:AB,A1963),0),IF(COUNTIF(Invoices!AC:AD,A1963)&lt;&gt;0,IF(COUNTIF(Invoices!AC:AD,A1963)&lt;&gt;0,SUMIF(Invoices!AC:AD,A1963,Invoices!AD:AD)/COUNTIF(Invoices!AC:AD,A1963),0),IF(COUNTIF(Invoices!AE:AF,A1963)&lt;&gt;0,IF(COUNTIF(Invoices!AE:AF,A1963)&lt;&gt;0,SUMIF(Invoices!AE:AF,A1963,Invoices!AF:AF)/COUNTIF(Invoices!AE:AF,A1963),0),IF(COUNTIF(Invoices!AG:AH,A1963)&lt;&gt;0,IF(COUNTIF(Invoices!AG:AH,A1963)&lt;&gt;0,SUMIF(Invoices!AG:AH,A1963,Invoices!AH:AH)/COUNTIF(Invoices!AG:AH,A1963),0),IF(COUNTIF(Invoices!AI:AJ,A1963)&lt;&gt;0,IF(COUNTIF(Invoices!AI:AJ,A1963)&lt;&gt;0,SUMIF(Invoices!AI:AJ,A1963,Invoices!AJ:AJ)/COUNTIF(Invoices!AI:AJ,A1963),0),IF(COUNTIF(Invoices!AK:AL,A1963)&lt;&gt;0,IF(COUNTIF(Invoices!AK:AL,A1963)&lt;&gt;0,SUMIF(Invoices!AK:AL,A1963,Invoices!AL:AL)/COUNTIF(Invoices!AK:AL,A1963),0),IF(COUNTIF(Invoices!AM:AN,A1963)&lt;&gt;0,IF(COUNTIF(Invoices!AM:AN,A1963)&lt;&gt;0,SUMIF(Invoices!AM:AN,A1963,Invoices!AN:AN)/COUNTIF(Invoices!AM:AN,A1963),0),"Not Available")))))))))))))))</f>
        <v>0.99</v>
      </c>
    </row>
    <row r="1964" spans="1:5" ht="13" x14ac:dyDescent="0.15">
      <c r="A1964" s="6" t="s">
        <v>3350</v>
      </c>
      <c r="B1964" s="6" t="s">
        <v>529</v>
      </c>
      <c r="C1964" s="6" t="s">
        <v>530</v>
      </c>
      <c r="D1964" s="6" t="s">
        <v>529</v>
      </c>
      <c r="E1964" t="str">
        <f>IF(COUNTIF(Invoices!K:L,A1964)&lt;&gt;0,IF(COUNTIF(Invoices!K:L,A1964)&lt;&gt;0,SUMIF(Invoices!K:L,A1964,Invoices!L:L)/COUNTIF(Invoices!K:L,A1964),0),IF(COUNTIF(Invoices!M:N,A1964)&lt;&gt;0,IF(COUNTIF(Invoices!M:N,A1964)&lt;&gt;0,SUMIF(Invoices!M:N,A1964,Invoices!N:N)/COUNTIF(Invoices!M:N,A1964),0),IF(COUNTIF(Invoices!O:P,A1964)&lt;&gt;0,IF(COUNTIF(Invoices!O:P,A1964)&lt;&gt;0,SUMIF(Invoices!O:P,A1964,Invoices!P:P)/COUNTIF(Invoices!O:P,A1964),0),IF(COUNTIF(Invoices!Q:R,A1964)&lt;&gt;0,IF(COUNTIF(Invoices!Q:R,A1964)&lt;&gt;0,SUMIF(Invoices!Q:R,A1964,Invoices!R:R)/COUNTIF(Invoices!Q:R,A1964),0),IF(COUNTIF(Invoices!S:T,A1964)&lt;&gt;0,IF(COUNTIF(Invoices!S:T,A1964)&lt;&gt;0,SUMIF(Invoices!S:T,A1964,Invoices!T:T)/COUNTIF(Invoices!S:T,A1964),0),IF(COUNTIF(Invoices!U:V,A1964)&lt;&gt;0,IF(COUNTIF(Invoices!U:V,A1964)&lt;&gt;0,SUMIF(Invoices!U:V,A1964,Invoices!V:V)/COUNTIF(Invoices!U:V,A1964),0),IF(COUNTIF(Invoices!W:X,A1964)&lt;&gt;0,IF(COUNTIF(Invoices!W:X,A1964)&lt;&gt;0,SUMIF(Invoices!W:X,A1964,Invoices!X:X)/COUNTIF(Invoices!W:X,A1964),0),IF(COUNTIF(Invoices!Y:Z,A1964)&lt;&gt;0,IF(COUNTIF(Invoices!Y:Z,A1964)&lt;&gt;0,SUMIF(Invoices!Y:Z,A1964,Invoices!Z:Z)/COUNTIF(Invoices!Y:Z,A1964),0),IF(COUNTIF(Invoices!AA:AB,A1964)&lt;&gt;0,IF(COUNTIF(Invoices!AA:AB,A1964)&lt;&gt;0,SUMIF(Invoices!AA:AB,A1964,Invoices!AB:AB)/COUNTIF(Invoices!AA:AB,A1964),0),IF(COUNTIF(Invoices!AC:AD,A1964)&lt;&gt;0,IF(COUNTIF(Invoices!AC:AD,A1964)&lt;&gt;0,SUMIF(Invoices!AC:AD,A1964,Invoices!AD:AD)/COUNTIF(Invoices!AC:AD,A1964),0),IF(COUNTIF(Invoices!AE:AF,A1964)&lt;&gt;0,IF(COUNTIF(Invoices!AE:AF,A1964)&lt;&gt;0,SUMIF(Invoices!AE:AF,A1964,Invoices!AF:AF)/COUNTIF(Invoices!AE:AF,A1964),0),IF(COUNTIF(Invoices!AG:AH,A1964)&lt;&gt;0,IF(COUNTIF(Invoices!AG:AH,A1964)&lt;&gt;0,SUMIF(Invoices!AG:AH,A1964,Invoices!AH:AH)/COUNTIF(Invoices!AG:AH,A1964),0),IF(COUNTIF(Invoices!AI:AJ,A1964)&lt;&gt;0,IF(COUNTIF(Invoices!AI:AJ,A1964)&lt;&gt;0,SUMIF(Invoices!AI:AJ,A1964,Invoices!AJ:AJ)/COUNTIF(Invoices!AI:AJ,A1964),0),IF(COUNTIF(Invoices!AK:AL,A1964)&lt;&gt;0,IF(COUNTIF(Invoices!AK:AL,A1964)&lt;&gt;0,SUMIF(Invoices!AK:AL,A1964,Invoices!AL:AL)/COUNTIF(Invoices!AK:AL,A1964),0),IF(COUNTIF(Invoices!AM:AN,A1964)&lt;&gt;0,IF(COUNTIF(Invoices!AM:AN,A1964)&lt;&gt;0,SUMIF(Invoices!AM:AN,A1964,Invoices!AN:AN)/COUNTIF(Invoices!AM:AN,A1964),0),"Not Available")))))))))))))))</f>
        <v>Not Available</v>
      </c>
    </row>
    <row r="1965" spans="1:5" ht="13" x14ac:dyDescent="0.15">
      <c r="A1965" s="6" t="s">
        <v>3350</v>
      </c>
      <c r="B1965" s="6" t="s">
        <v>3351</v>
      </c>
      <c r="C1965" s="6" t="s">
        <v>1372</v>
      </c>
      <c r="D1965" s="6" t="s">
        <v>529</v>
      </c>
      <c r="E1965" t="str">
        <f>IF(COUNTIF(Invoices!K:L,A1965)&lt;&gt;0,IF(COUNTIF(Invoices!K:L,A1965)&lt;&gt;0,SUMIF(Invoices!K:L,A1965,Invoices!L:L)/COUNTIF(Invoices!K:L,A1965),0),IF(COUNTIF(Invoices!M:N,A1965)&lt;&gt;0,IF(COUNTIF(Invoices!M:N,A1965)&lt;&gt;0,SUMIF(Invoices!M:N,A1965,Invoices!N:N)/COUNTIF(Invoices!M:N,A1965),0),IF(COUNTIF(Invoices!O:P,A1965)&lt;&gt;0,IF(COUNTIF(Invoices!O:P,A1965)&lt;&gt;0,SUMIF(Invoices!O:P,A1965,Invoices!P:P)/COUNTIF(Invoices!O:P,A1965),0),IF(COUNTIF(Invoices!Q:R,A1965)&lt;&gt;0,IF(COUNTIF(Invoices!Q:R,A1965)&lt;&gt;0,SUMIF(Invoices!Q:R,A1965,Invoices!R:R)/COUNTIF(Invoices!Q:R,A1965),0),IF(COUNTIF(Invoices!S:T,A1965)&lt;&gt;0,IF(COUNTIF(Invoices!S:T,A1965)&lt;&gt;0,SUMIF(Invoices!S:T,A1965,Invoices!T:T)/COUNTIF(Invoices!S:T,A1965),0),IF(COUNTIF(Invoices!U:V,A1965)&lt;&gt;0,IF(COUNTIF(Invoices!U:V,A1965)&lt;&gt;0,SUMIF(Invoices!U:V,A1965,Invoices!V:V)/COUNTIF(Invoices!U:V,A1965),0),IF(COUNTIF(Invoices!W:X,A1965)&lt;&gt;0,IF(COUNTIF(Invoices!W:X,A1965)&lt;&gt;0,SUMIF(Invoices!W:X,A1965,Invoices!X:X)/COUNTIF(Invoices!W:X,A1965),0),IF(COUNTIF(Invoices!Y:Z,A1965)&lt;&gt;0,IF(COUNTIF(Invoices!Y:Z,A1965)&lt;&gt;0,SUMIF(Invoices!Y:Z,A1965,Invoices!Z:Z)/COUNTIF(Invoices!Y:Z,A1965),0),IF(COUNTIF(Invoices!AA:AB,A1965)&lt;&gt;0,IF(COUNTIF(Invoices!AA:AB,A1965)&lt;&gt;0,SUMIF(Invoices!AA:AB,A1965,Invoices!AB:AB)/COUNTIF(Invoices!AA:AB,A1965),0),IF(COUNTIF(Invoices!AC:AD,A1965)&lt;&gt;0,IF(COUNTIF(Invoices!AC:AD,A1965)&lt;&gt;0,SUMIF(Invoices!AC:AD,A1965,Invoices!AD:AD)/COUNTIF(Invoices!AC:AD,A1965),0),IF(COUNTIF(Invoices!AE:AF,A1965)&lt;&gt;0,IF(COUNTIF(Invoices!AE:AF,A1965)&lt;&gt;0,SUMIF(Invoices!AE:AF,A1965,Invoices!AF:AF)/COUNTIF(Invoices!AE:AF,A1965),0),IF(COUNTIF(Invoices!AG:AH,A1965)&lt;&gt;0,IF(COUNTIF(Invoices!AG:AH,A1965)&lt;&gt;0,SUMIF(Invoices!AG:AH,A1965,Invoices!AH:AH)/COUNTIF(Invoices!AG:AH,A1965),0),IF(COUNTIF(Invoices!AI:AJ,A1965)&lt;&gt;0,IF(COUNTIF(Invoices!AI:AJ,A1965)&lt;&gt;0,SUMIF(Invoices!AI:AJ,A1965,Invoices!AJ:AJ)/COUNTIF(Invoices!AI:AJ,A1965),0),IF(COUNTIF(Invoices!AK:AL,A1965)&lt;&gt;0,IF(COUNTIF(Invoices!AK:AL,A1965)&lt;&gt;0,SUMIF(Invoices!AK:AL,A1965,Invoices!AL:AL)/COUNTIF(Invoices!AK:AL,A1965),0),IF(COUNTIF(Invoices!AM:AN,A1965)&lt;&gt;0,IF(COUNTIF(Invoices!AM:AN,A1965)&lt;&gt;0,SUMIF(Invoices!AM:AN,A1965,Invoices!AN:AN)/COUNTIF(Invoices!AM:AN,A1965),0),"Not Available")))))))))))))))</f>
        <v>Not Available</v>
      </c>
    </row>
    <row r="1966" spans="1:5" ht="13" x14ac:dyDescent="0.15">
      <c r="A1966" s="6" t="s">
        <v>3352</v>
      </c>
      <c r="B1966" s="6" t="s">
        <v>1208</v>
      </c>
      <c r="C1966" s="6" t="s">
        <v>1209</v>
      </c>
      <c r="D1966" s="6" t="s">
        <v>1210</v>
      </c>
      <c r="E1966">
        <f ca="1">IF(COUNTIF(Invoices!K:L,A1966)&lt;&gt;0,IF(COUNTIF(Invoices!K:L,A1966)&lt;&gt;0,SUMIF(Invoices!K:L,A1966,Invoices!L:L)/COUNTIF(Invoices!K:L,A1966),0),IF(COUNTIF(Invoices!M:N,A1966)&lt;&gt;0,IF(COUNTIF(Invoices!M:N,A1966)&lt;&gt;0,SUMIF(Invoices!M:N,A1966,Invoices!N:N)/COUNTIF(Invoices!M:N,A1966),0),IF(COUNTIF(Invoices!O:P,A1966)&lt;&gt;0,IF(COUNTIF(Invoices!O:P,A1966)&lt;&gt;0,SUMIF(Invoices!O:P,A1966,Invoices!P:P)/COUNTIF(Invoices!O:P,A1966),0),IF(COUNTIF(Invoices!Q:R,A1966)&lt;&gt;0,IF(COUNTIF(Invoices!Q:R,A1966)&lt;&gt;0,SUMIF(Invoices!Q:R,A1966,Invoices!R:R)/COUNTIF(Invoices!Q:R,A1966),0),IF(COUNTIF(Invoices!S:T,A1966)&lt;&gt;0,IF(COUNTIF(Invoices!S:T,A1966)&lt;&gt;0,SUMIF(Invoices!S:T,A1966,Invoices!T:T)/COUNTIF(Invoices!S:T,A1966),0),IF(COUNTIF(Invoices!U:V,A1966)&lt;&gt;0,IF(COUNTIF(Invoices!U:V,A1966)&lt;&gt;0,SUMIF(Invoices!U:V,A1966,Invoices!V:V)/COUNTIF(Invoices!U:V,A1966),0),IF(COUNTIF(Invoices!W:X,A1966)&lt;&gt;0,IF(COUNTIF(Invoices!W:X,A1966)&lt;&gt;0,SUMIF(Invoices!W:X,A1966,Invoices!X:X)/COUNTIF(Invoices!W:X,A1966),0),IF(COUNTIF(Invoices!Y:Z,A1966)&lt;&gt;0,IF(COUNTIF(Invoices!Y:Z,A1966)&lt;&gt;0,SUMIF(Invoices!Y:Z,A1966,Invoices!Z:Z)/COUNTIF(Invoices!Y:Z,A1966),0),IF(COUNTIF(Invoices!AA:AB,A1966)&lt;&gt;0,IF(COUNTIF(Invoices!AA:AB,A1966)&lt;&gt;0,SUMIF(Invoices!AA:AB,A1966,Invoices!AB:AB)/COUNTIF(Invoices!AA:AB,A1966),0),IF(COUNTIF(Invoices!AC:AD,A1966)&lt;&gt;0,IF(COUNTIF(Invoices!AC:AD,A1966)&lt;&gt;0,SUMIF(Invoices!AC:AD,A1966,Invoices!AD:AD)/COUNTIF(Invoices!AC:AD,A1966),0),IF(COUNTIF(Invoices!AE:AF,A1966)&lt;&gt;0,IF(COUNTIF(Invoices!AE:AF,A1966)&lt;&gt;0,SUMIF(Invoices!AE:AF,A1966,Invoices!AF:AF)/COUNTIF(Invoices!AE:AF,A1966),0),IF(COUNTIF(Invoices!AG:AH,A1966)&lt;&gt;0,IF(COUNTIF(Invoices!AG:AH,A1966)&lt;&gt;0,SUMIF(Invoices!AG:AH,A1966,Invoices!AH:AH)/COUNTIF(Invoices!AG:AH,A1966),0),IF(COUNTIF(Invoices!AI:AJ,A1966)&lt;&gt;0,IF(COUNTIF(Invoices!AI:AJ,A1966)&lt;&gt;0,SUMIF(Invoices!AI:AJ,A1966,Invoices!AJ:AJ)/COUNTIF(Invoices!AI:AJ,A1966),0),IF(COUNTIF(Invoices!AK:AL,A1966)&lt;&gt;0,IF(COUNTIF(Invoices!AK:AL,A1966)&lt;&gt;0,SUMIF(Invoices!AK:AL,A1966,Invoices!AL:AL)/COUNTIF(Invoices!AK:AL,A1966),0),IF(COUNTIF(Invoices!AM:AN,A1966)&lt;&gt;0,IF(COUNTIF(Invoices!AM:AN,A1966)&lt;&gt;0,SUMIF(Invoices!AM:AN,A1966,Invoices!AN:AN)/COUNTIF(Invoices!AM:AN,A1966),0),"Not Available")))))))))))))))</f>
        <v>0.99</v>
      </c>
    </row>
    <row r="1967" spans="1:5" ht="13" x14ac:dyDescent="0.15">
      <c r="A1967" s="6" t="s">
        <v>3353</v>
      </c>
      <c r="B1967" s="6" t="s">
        <v>1959</v>
      </c>
      <c r="C1967" s="6" t="s">
        <v>1960</v>
      </c>
      <c r="D1967" s="6" t="s">
        <v>912</v>
      </c>
      <c r="E1967" t="str">
        <f>IF(COUNTIF(Invoices!K:L,A1967)&lt;&gt;0,IF(COUNTIF(Invoices!K:L,A1967)&lt;&gt;0,SUMIF(Invoices!K:L,A1967,Invoices!L:L)/COUNTIF(Invoices!K:L,A1967),0),IF(COUNTIF(Invoices!M:N,A1967)&lt;&gt;0,IF(COUNTIF(Invoices!M:N,A1967)&lt;&gt;0,SUMIF(Invoices!M:N,A1967,Invoices!N:N)/COUNTIF(Invoices!M:N,A1967),0),IF(COUNTIF(Invoices!O:P,A1967)&lt;&gt;0,IF(COUNTIF(Invoices!O:P,A1967)&lt;&gt;0,SUMIF(Invoices!O:P,A1967,Invoices!P:P)/COUNTIF(Invoices!O:P,A1967),0),IF(COUNTIF(Invoices!Q:R,A1967)&lt;&gt;0,IF(COUNTIF(Invoices!Q:R,A1967)&lt;&gt;0,SUMIF(Invoices!Q:R,A1967,Invoices!R:R)/COUNTIF(Invoices!Q:R,A1967),0),IF(COUNTIF(Invoices!S:T,A1967)&lt;&gt;0,IF(COUNTIF(Invoices!S:T,A1967)&lt;&gt;0,SUMIF(Invoices!S:T,A1967,Invoices!T:T)/COUNTIF(Invoices!S:T,A1967),0),IF(COUNTIF(Invoices!U:V,A1967)&lt;&gt;0,IF(COUNTIF(Invoices!U:V,A1967)&lt;&gt;0,SUMIF(Invoices!U:V,A1967,Invoices!V:V)/COUNTIF(Invoices!U:V,A1967),0),IF(COUNTIF(Invoices!W:X,A1967)&lt;&gt;0,IF(COUNTIF(Invoices!W:X,A1967)&lt;&gt;0,SUMIF(Invoices!W:X,A1967,Invoices!X:X)/COUNTIF(Invoices!W:X,A1967),0),IF(COUNTIF(Invoices!Y:Z,A1967)&lt;&gt;0,IF(COUNTIF(Invoices!Y:Z,A1967)&lt;&gt;0,SUMIF(Invoices!Y:Z,A1967,Invoices!Z:Z)/COUNTIF(Invoices!Y:Z,A1967),0),IF(COUNTIF(Invoices!AA:AB,A1967)&lt;&gt;0,IF(COUNTIF(Invoices!AA:AB,A1967)&lt;&gt;0,SUMIF(Invoices!AA:AB,A1967,Invoices!AB:AB)/COUNTIF(Invoices!AA:AB,A1967),0),IF(COUNTIF(Invoices!AC:AD,A1967)&lt;&gt;0,IF(COUNTIF(Invoices!AC:AD,A1967)&lt;&gt;0,SUMIF(Invoices!AC:AD,A1967,Invoices!AD:AD)/COUNTIF(Invoices!AC:AD,A1967),0),IF(COUNTIF(Invoices!AE:AF,A1967)&lt;&gt;0,IF(COUNTIF(Invoices!AE:AF,A1967)&lt;&gt;0,SUMIF(Invoices!AE:AF,A1967,Invoices!AF:AF)/COUNTIF(Invoices!AE:AF,A1967),0),IF(COUNTIF(Invoices!AG:AH,A1967)&lt;&gt;0,IF(COUNTIF(Invoices!AG:AH,A1967)&lt;&gt;0,SUMIF(Invoices!AG:AH,A1967,Invoices!AH:AH)/COUNTIF(Invoices!AG:AH,A1967),0),IF(COUNTIF(Invoices!AI:AJ,A1967)&lt;&gt;0,IF(COUNTIF(Invoices!AI:AJ,A1967)&lt;&gt;0,SUMIF(Invoices!AI:AJ,A1967,Invoices!AJ:AJ)/COUNTIF(Invoices!AI:AJ,A1967),0),IF(COUNTIF(Invoices!AK:AL,A1967)&lt;&gt;0,IF(COUNTIF(Invoices!AK:AL,A1967)&lt;&gt;0,SUMIF(Invoices!AK:AL,A1967,Invoices!AL:AL)/COUNTIF(Invoices!AK:AL,A1967),0),IF(COUNTIF(Invoices!AM:AN,A1967)&lt;&gt;0,IF(COUNTIF(Invoices!AM:AN,A1967)&lt;&gt;0,SUMIF(Invoices!AM:AN,A1967,Invoices!AN:AN)/COUNTIF(Invoices!AM:AN,A1967),0),"Not Available")))))))))))))))</f>
        <v>Not Available</v>
      </c>
    </row>
    <row r="1968" spans="1:5" ht="13" x14ac:dyDescent="0.15">
      <c r="A1968" s="6" t="s">
        <v>3354</v>
      </c>
      <c r="B1968" s="6" t="s">
        <v>562</v>
      </c>
      <c r="C1968" s="6" t="s">
        <v>910</v>
      </c>
      <c r="D1968" s="6" t="s">
        <v>562</v>
      </c>
      <c r="E1968">
        <f ca="1">IF(COUNTIF(Invoices!K:L,A1968)&lt;&gt;0,IF(COUNTIF(Invoices!K:L,A1968)&lt;&gt;0,SUMIF(Invoices!K:L,A1968,Invoices!L:L)/COUNTIF(Invoices!K:L,A1968),0),IF(COUNTIF(Invoices!M:N,A1968)&lt;&gt;0,IF(COUNTIF(Invoices!M:N,A1968)&lt;&gt;0,SUMIF(Invoices!M:N,A1968,Invoices!N:N)/COUNTIF(Invoices!M:N,A1968),0),IF(COUNTIF(Invoices!O:P,A1968)&lt;&gt;0,IF(COUNTIF(Invoices!O:P,A1968)&lt;&gt;0,SUMIF(Invoices!O:P,A1968,Invoices!P:P)/COUNTIF(Invoices!O:P,A1968),0),IF(COUNTIF(Invoices!Q:R,A1968)&lt;&gt;0,IF(COUNTIF(Invoices!Q:R,A1968)&lt;&gt;0,SUMIF(Invoices!Q:R,A1968,Invoices!R:R)/COUNTIF(Invoices!Q:R,A1968),0),IF(COUNTIF(Invoices!S:T,A1968)&lt;&gt;0,IF(COUNTIF(Invoices!S:T,A1968)&lt;&gt;0,SUMIF(Invoices!S:T,A1968,Invoices!T:T)/COUNTIF(Invoices!S:T,A1968),0),IF(COUNTIF(Invoices!U:V,A1968)&lt;&gt;0,IF(COUNTIF(Invoices!U:V,A1968)&lt;&gt;0,SUMIF(Invoices!U:V,A1968,Invoices!V:V)/COUNTIF(Invoices!U:V,A1968),0),IF(COUNTIF(Invoices!W:X,A1968)&lt;&gt;0,IF(COUNTIF(Invoices!W:X,A1968)&lt;&gt;0,SUMIF(Invoices!W:X,A1968,Invoices!X:X)/COUNTIF(Invoices!W:X,A1968),0),IF(COUNTIF(Invoices!Y:Z,A1968)&lt;&gt;0,IF(COUNTIF(Invoices!Y:Z,A1968)&lt;&gt;0,SUMIF(Invoices!Y:Z,A1968,Invoices!Z:Z)/COUNTIF(Invoices!Y:Z,A1968),0),IF(COUNTIF(Invoices!AA:AB,A1968)&lt;&gt;0,IF(COUNTIF(Invoices!AA:AB,A1968)&lt;&gt;0,SUMIF(Invoices!AA:AB,A1968,Invoices!AB:AB)/COUNTIF(Invoices!AA:AB,A1968),0),IF(COUNTIF(Invoices!AC:AD,A1968)&lt;&gt;0,IF(COUNTIF(Invoices!AC:AD,A1968)&lt;&gt;0,SUMIF(Invoices!AC:AD,A1968,Invoices!AD:AD)/COUNTIF(Invoices!AC:AD,A1968),0),IF(COUNTIF(Invoices!AE:AF,A1968)&lt;&gt;0,IF(COUNTIF(Invoices!AE:AF,A1968)&lt;&gt;0,SUMIF(Invoices!AE:AF,A1968,Invoices!AF:AF)/COUNTIF(Invoices!AE:AF,A1968),0),IF(COUNTIF(Invoices!AG:AH,A1968)&lt;&gt;0,IF(COUNTIF(Invoices!AG:AH,A1968)&lt;&gt;0,SUMIF(Invoices!AG:AH,A1968,Invoices!AH:AH)/COUNTIF(Invoices!AG:AH,A1968),0),IF(COUNTIF(Invoices!AI:AJ,A1968)&lt;&gt;0,IF(COUNTIF(Invoices!AI:AJ,A1968)&lt;&gt;0,SUMIF(Invoices!AI:AJ,A1968,Invoices!AJ:AJ)/COUNTIF(Invoices!AI:AJ,A1968),0),IF(COUNTIF(Invoices!AK:AL,A1968)&lt;&gt;0,IF(COUNTIF(Invoices!AK:AL,A1968)&lt;&gt;0,SUMIF(Invoices!AK:AL,A1968,Invoices!AL:AL)/COUNTIF(Invoices!AK:AL,A1968),0),IF(COUNTIF(Invoices!AM:AN,A1968)&lt;&gt;0,IF(COUNTIF(Invoices!AM:AN,A1968)&lt;&gt;0,SUMIF(Invoices!AM:AN,A1968,Invoices!AN:AN)/COUNTIF(Invoices!AM:AN,A1968),0),"Not Available")))))))))))))))</f>
        <v>0.99</v>
      </c>
    </row>
    <row r="1969" spans="1:5" ht="13" x14ac:dyDescent="0.15">
      <c r="A1969" s="6" t="s">
        <v>3354</v>
      </c>
      <c r="B1969" s="6" t="s">
        <v>562</v>
      </c>
      <c r="C1969" s="6" t="s">
        <v>657</v>
      </c>
      <c r="D1969" s="6" t="s">
        <v>562</v>
      </c>
      <c r="E1969">
        <f ca="1">IF(COUNTIF(Invoices!K:L,A1969)&lt;&gt;0,IF(COUNTIF(Invoices!K:L,A1969)&lt;&gt;0,SUMIF(Invoices!K:L,A1969,Invoices!L:L)/COUNTIF(Invoices!K:L,A1969),0),IF(COUNTIF(Invoices!M:N,A1969)&lt;&gt;0,IF(COUNTIF(Invoices!M:N,A1969)&lt;&gt;0,SUMIF(Invoices!M:N,A1969,Invoices!N:N)/COUNTIF(Invoices!M:N,A1969),0),IF(COUNTIF(Invoices!O:P,A1969)&lt;&gt;0,IF(COUNTIF(Invoices!O:P,A1969)&lt;&gt;0,SUMIF(Invoices!O:P,A1969,Invoices!P:P)/COUNTIF(Invoices!O:P,A1969),0),IF(COUNTIF(Invoices!Q:R,A1969)&lt;&gt;0,IF(COUNTIF(Invoices!Q:R,A1969)&lt;&gt;0,SUMIF(Invoices!Q:R,A1969,Invoices!R:R)/COUNTIF(Invoices!Q:R,A1969),0),IF(COUNTIF(Invoices!S:T,A1969)&lt;&gt;0,IF(COUNTIF(Invoices!S:T,A1969)&lt;&gt;0,SUMIF(Invoices!S:T,A1969,Invoices!T:T)/COUNTIF(Invoices!S:T,A1969),0),IF(COUNTIF(Invoices!U:V,A1969)&lt;&gt;0,IF(COUNTIF(Invoices!U:V,A1969)&lt;&gt;0,SUMIF(Invoices!U:V,A1969,Invoices!V:V)/COUNTIF(Invoices!U:V,A1969),0),IF(COUNTIF(Invoices!W:X,A1969)&lt;&gt;0,IF(COUNTIF(Invoices!W:X,A1969)&lt;&gt;0,SUMIF(Invoices!W:X,A1969,Invoices!X:X)/COUNTIF(Invoices!W:X,A1969),0),IF(COUNTIF(Invoices!Y:Z,A1969)&lt;&gt;0,IF(COUNTIF(Invoices!Y:Z,A1969)&lt;&gt;0,SUMIF(Invoices!Y:Z,A1969,Invoices!Z:Z)/COUNTIF(Invoices!Y:Z,A1969),0),IF(COUNTIF(Invoices!AA:AB,A1969)&lt;&gt;0,IF(COUNTIF(Invoices!AA:AB,A1969)&lt;&gt;0,SUMIF(Invoices!AA:AB,A1969,Invoices!AB:AB)/COUNTIF(Invoices!AA:AB,A1969),0),IF(COUNTIF(Invoices!AC:AD,A1969)&lt;&gt;0,IF(COUNTIF(Invoices!AC:AD,A1969)&lt;&gt;0,SUMIF(Invoices!AC:AD,A1969,Invoices!AD:AD)/COUNTIF(Invoices!AC:AD,A1969),0),IF(COUNTIF(Invoices!AE:AF,A1969)&lt;&gt;0,IF(COUNTIF(Invoices!AE:AF,A1969)&lt;&gt;0,SUMIF(Invoices!AE:AF,A1969,Invoices!AF:AF)/COUNTIF(Invoices!AE:AF,A1969),0),IF(COUNTIF(Invoices!AG:AH,A1969)&lt;&gt;0,IF(COUNTIF(Invoices!AG:AH,A1969)&lt;&gt;0,SUMIF(Invoices!AG:AH,A1969,Invoices!AH:AH)/COUNTIF(Invoices!AG:AH,A1969),0),IF(COUNTIF(Invoices!AI:AJ,A1969)&lt;&gt;0,IF(COUNTIF(Invoices!AI:AJ,A1969)&lt;&gt;0,SUMIF(Invoices!AI:AJ,A1969,Invoices!AJ:AJ)/COUNTIF(Invoices!AI:AJ,A1969),0),IF(COUNTIF(Invoices!AK:AL,A1969)&lt;&gt;0,IF(COUNTIF(Invoices!AK:AL,A1969)&lt;&gt;0,SUMIF(Invoices!AK:AL,A1969,Invoices!AL:AL)/COUNTIF(Invoices!AK:AL,A1969),0),IF(COUNTIF(Invoices!AM:AN,A1969)&lt;&gt;0,IF(COUNTIF(Invoices!AM:AN,A1969)&lt;&gt;0,SUMIF(Invoices!AM:AN,A1969,Invoices!AN:AN)/COUNTIF(Invoices!AM:AN,A1969),0),"Not Available")))))))))))))))</f>
        <v>0.99</v>
      </c>
    </row>
    <row r="1970" spans="1:5" ht="13" x14ac:dyDescent="0.15">
      <c r="A1970" s="6" t="s">
        <v>3355</v>
      </c>
      <c r="B1970" s="6" t="s">
        <v>1219</v>
      </c>
      <c r="C1970" s="6" t="s">
        <v>1220</v>
      </c>
      <c r="D1970" s="6" t="s">
        <v>562</v>
      </c>
      <c r="E1970">
        <f ca="1">IF(COUNTIF(Invoices!K:L,A1970)&lt;&gt;0,IF(COUNTIF(Invoices!K:L,A1970)&lt;&gt;0,SUMIF(Invoices!K:L,A1970,Invoices!L:L)/COUNTIF(Invoices!K:L,A1970),0),IF(COUNTIF(Invoices!M:N,A1970)&lt;&gt;0,IF(COUNTIF(Invoices!M:N,A1970)&lt;&gt;0,SUMIF(Invoices!M:N,A1970,Invoices!N:N)/COUNTIF(Invoices!M:N,A1970),0),IF(COUNTIF(Invoices!O:P,A1970)&lt;&gt;0,IF(COUNTIF(Invoices!O:P,A1970)&lt;&gt;0,SUMIF(Invoices!O:P,A1970,Invoices!P:P)/COUNTIF(Invoices!O:P,A1970),0),IF(COUNTIF(Invoices!Q:R,A1970)&lt;&gt;0,IF(COUNTIF(Invoices!Q:R,A1970)&lt;&gt;0,SUMIF(Invoices!Q:R,A1970,Invoices!R:R)/COUNTIF(Invoices!Q:R,A1970),0),IF(COUNTIF(Invoices!S:T,A1970)&lt;&gt;0,IF(COUNTIF(Invoices!S:T,A1970)&lt;&gt;0,SUMIF(Invoices!S:T,A1970,Invoices!T:T)/COUNTIF(Invoices!S:T,A1970),0),IF(COUNTIF(Invoices!U:V,A1970)&lt;&gt;0,IF(COUNTIF(Invoices!U:V,A1970)&lt;&gt;0,SUMIF(Invoices!U:V,A1970,Invoices!V:V)/COUNTIF(Invoices!U:V,A1970),0),IF(COUNTIF(Invoices!W:X,A1970)&lt;&gt;0,IF(COUNTIF(Invoices!W:X,A1970)&lt;&gt;0,SUMIF(Invoices!W:X,A1970,Invoices!X:X)/COUNTIF(Invoices!W:X,A1970),0),IF(COUNTIF(Invoices!Y:Z,A1970)&lt;&gt;0,IF(COUNTIF(Invoices!Y:Z,A1970)&lt;&gt;0,SUMIF(Invoices!Y:Z,A1970,Invoices!Z:Z)/COUNTIF(Invoices!Y:Z,A1970),0),IF(COUNTIF(Invoices!AA:AB,A1970)&lt;&gt;0,IF(COUNTIF(Invoices!AA:AB,A1970)&lt;&gt;0,SUMIF(Invoices!AA:AB,A1970,Invoices!AB:AB)/COUNTIF(Invoices!AA:AB,A1970),0),IF(COUNTIF(Invoices!AC:AD,A1970)&lt;&gt;0,IF(COUNTIF(Invoices!AC:AD,A1970)&lt;&gt;0,SUMIF(Invoices!AC:AD,A1970,Invoices!AD:AD)/COUNTIF(Invoices!AC:AD,A1970),0),IF(COUNTIF(Invoices!AE:AF,A1970)&lt;&gt;0,IF(COUNTIF(Invoices!AE:AF,A1970)&lt;&gt;0,SUMIF(Invoices!AE:AF,A1970,Invoices!AF:AF)/COUNTIF(Invoices!AE:AF,A1970),0),IF(COUNTIF(Invoices!AG:AH,A1970)&lt;&gt;0,IF(COUNTIF(Invoices!AG:AH,A1970)&lt;&gt;0,SUMIF(Invoices!AG:AH,A1970,Invoices!AH:AH)/COUNTIF(Invoices!AG:AH,A1970),0),IF(COUNTIF(Invoices!AI:AJ,A1970)&lt;&gt;0,IF(COUNTIF(Invoices!AI:AJ,A1970)&lt;&gt;0,SUMIF(Invoices!AI:AJ,A1970,Invoices!AJ:AJ)/COUNTIF(Invoices!AI:AJ,A1970),0),IF(COUNTIF(Invoices!AK:AL,A1970)&lt;&gt;0,IF(COUNTIF(Invoices!AK:AL,A1970)&lt;&gt;0,SUMIF(Invoices!AK:AL,A1970,Invoices!AL:AL)/COUNTIF(Invoices!AK:AL,A1970),0),IF(COUNTIF(Invoices!AM:AN,A1970)&lt;&gt;0,IF(COUNTIF(Invoices!AM:AN,A1970)&lt;&gt;0,SUMIF(Invoices!AM:AN,A1970,Invoices!AN:AN)/COUNTIF(Invoices!AM:AN,A1970),0),"Not Available")))))))))))))))</f>
        <v>0.99</v>
      </c>
    </row>
    <row r="1971" spans="1:5" ht="13" x14ac:dyDescent="0.15">
      <c r="A1971" s="6" t="s">
        <v>3356</v>
      </c>
      <c r="B1971" s="6" t="s">
        <v>3357</v>
      </c>
      <c r="C1971" s="6" t="s">
        <v>1150</v>
      </c>
      <c r="D1971" s="6" t="s">
        <v>1151</v>
      </c>
      <c r="E1971">
        <f ca="1">IF(COUNTIF(Invoices!K:L,A1971)&lt;&gt;0,IF(COUNTIF(Invoices!K:L,A1971)&lt;&gt;0,SUMIF(Invoices!K:L,A1971,Invoices!L:L)/COUNTIF(Invoices!K:L,A1971),0),IF(COUNTIF(Invoices!M:N,A1971)&lt;&gt;0,IF(COUNTIF(Invoices!M:N,A1971)&lt;&gt;0,SUMIF(Invoices!M:N,A1971,Invoices!N:N)/COUNTIF(Invoices!M:N,A1971),0),IF(COUNTIF(Invoices!O:P,A1971)&lt;&gt;0,IF(COUNTIF(Invoices!O:P,A1971)&lt;&gt;0,SUMIF(Invoices!O:P,A1971,Invoices!P:P)/COUNTIF(Invoices!O:P,A1971),0),IF(COUNTIF(Invoices!Q:R,A1971)&lt;&gt;0,IF(COUNTIF(Invoices!Q:R,A1971)&lt;&gt;0,SUMIF(Invoices!Q:R,A1971,Invoices!R:R)/COUNTIF(Invoices!Q:R,A1971),0),IF(COUNTIF(Invoices!S:T,A1971)&lt;&gt;0,IF(COUNTIF(Invoices!S:T,A1971)&lt;&gt;0,SUMIF(Invoices!S:T,A1971,Invoices!T:T)/COUNTIF(Invoices!S:T,A1971),0),IF(COUNTIF(Invoices!U:V,A1971)&lt;&gt;0,IF(COUNTIF(Invoices!U:V,A1971)&lt;&gt;0,SUMIF(Invoices!U:V,A1971,Invoices!V:V)/COUNTIF(Invoices!U:V,A1971),0),IF(COUNTIF(Invoices!W:X,A1971)&lt;&gt;0,IF(COUNTIF(Invoices!W:X,A1971)&lt;&gt;0,SUMIF(Invoices!W:X,A1971,Invoices!X:X)/COUNTIF(Invoices!W:X,A1971),0),IF(COUNTIF(Invoices!Y:Z,A1971)&lt;&gt;0,IF(COUNTIF(Invoices!Y:Z,A1971)&lt;&gt;0,SUMIF(Invoices!Y:Z,A1971,Invoices!Z:Z)/COUNTIF(Invoices!Y:Z,A1971),0),IF(COUNTIF(Invoices!AA:AB,A1971)&lt;&gt;0,IF(COUNTIF(Invoices!AA:AB,A1971)&lt;&gt;0,SUMIF(Invoices!AA:AB,A1971,Invoices!AB:AB)/COUNTIF(Invoices!AA:AB,A1971),0),IF(COUNTIF(Invoices!AC:AD,A1971)&lt;&gt;0,IF(COUNTIF(Invoices!AC:AD,A1971)&lt;&gt;0,SUMIF(Invoices!AC:AD,A1971,Invoices!AD:AD)/COUNTIF(Invoices!AC:AD,A1971),0),IF(COUNTIF(Invoices!AE:AF,A1971)&lt;&gt;0,IF(COUNTIF(Invoices!AE:AF,A1971)&lt;&gt;0,SUMIF(Invoices!AE:AF,A1971,Invoices!AF:AF)/COUNTIF(Invoices!AE:AF,A1971),0),IF(COUNTIF(Invoices!AG:AH,A1971)&lt;&gt;0,IF(COUNTIF(Invoices!AG:AH,A1971)&lt;&gt;0,SUMIF(Invoices!AG:AH,A1971,Invoices!AH:AH)/COUNTIF(Invoices!AG:AH,A1971),0),IF(COUNTIF(Invoices!AI:AJ,A1971)&lt;&gt;0,IF(COUNTIF(Invoices!AI:AJ,A1971)&lt;&gt;0,SUMIF(Invoices!AI:AJ,A1971,Invoices!AJ:AJ)/COUNTIF(Invoices!AI:AJ,A1971),0),IF(COUNTIF(Invoices!AK:AL,A1971)&lt;&gt;0,IF(COUNTIF(Invoices!AK:AL,A1971)&lt;&gt;0,SUMIF(Invoices!AK:AL,A1971,Invoices!AL:AL)/COUNTIF(Invoices!AK:AL,A1971),0),IF(COUNTIF(Invoices!AM:AN,A1971)&lt;&gt;0,IF(COUNTIF(Invoices!AM:AN,A1971)&lt;&gt;0,SUMIF(Invoices!AM:AN,A1971,Invoices!AN:AN)/COUNTIF(Invoices!AM:AN,A1971),0),"Not Available")))))))))))))))</f>
        <v>0.99</v>
      </c>
    </row>
    <row r="1972" spans="1:5" ht="13" x14ac:dyDescent="0.15">
      <c r="A1972" s="6" t="s">
        <v>3358</v>
      </c>
      <c r="B1972" s="6" t="s">
        <v>543</v>
      </c>
      <c r="C1972" s="6" t="s">
        <v>1165</v>
      </c>
      <c r="D1972" s="6" t="s">
        <v>543</v>
      </c>
      <c r="E1972">
        <f ca="1">IF(COUNTIF(Invoices!K:L,A1972)&lt;&gt;0,IF(COUNTIF(Invoices!K:L,A1972)&lt;&gt;0,SUMIF(Invoices!K:L,A1972,Invoices!L:L)/COUNTIF(Invoices!K:L,A1972),0),IF(COUNTIF(Invoices!M:N,A1972)&lt;&gt;0,IF(COUNTIF(Invoices!M:N,A1972)&lt;&gt;0,SUMIF(Invoices!M:N,A1972,Invoices!N:N)/COUNTIF(Invoices!M:N,A1972),0),IF(COUNTIF(Invoices!O:P,A1972)&lt;&gt;0,IF(COUNTIF(Invoices!O:P,A1972)&lt;&gt;0,SUMIF(Invoices!O:P,A1972,Invoices!P:P)/COUNTIF(Invoices!O:P,A1972),0),IF(COUNTIF(Invoices!Q:R,A1972)&lt;&gt;0,IF(COUNTIF(Invoices!Q:R,A1972)&lt;&gt;0,SUMIF(Invoices!Q:R,A1972,Invoices!R:R)/COUNTIF(Invoices!Q:R,A1972),0),IF(COUNTIF(Invoices!S:T,A1972)&lt;&gt;0,IF(COUNTIF(Invoices!S:T,A1972)&lt;&gt;0,SUMIF(Invoices!S:T,A1972,Invoices!T:T)/COUNTIF(Invoices!S:T,A1972),0),IF(COUNTIF(Invoices!U:V,A1972)&lt;&gt;0,IF(COUNTIF(Invoices!U:V,A1972)&lt;&gt;0,SUMIF(Invoices!U:V,A1972,Invoices!V:V)/COUNTIF(Invoices!U:V,A1972),0),IF(COUNTIF(Invoices!W:X,A1972)&lt;&gt;0,IF(COUNTIF(Invoices!W:X,A1972)&lt;&gt;0,SUMIF(Invoices!W:X,A1972,Invoices!X:X)/COUNTIF(Invoices!W:X,A1972),0),IF(COUNTIF(Invoices!Y:Z,A1972)&lt;&gt;0,IF(COUNTIF(Invoices!Y:Z,A1972)&lt;&gt;0,SUMIF(Invoices!Y:Z,A1972,Invoices!Z:Z)/COUNTIF(Invoices!Y:Z,A1972),0),IF(COUNTIF(Invoices!AA:AB,A1972)&lt;&gt;0,IF(COUNTIF(Invoices!AA:AB,A1972)&lt;&gt;0,SUMIF(Invoices!AA:AB,A1972,Invoices!AB:AB)/COUNTIF(Invoices!AA:AB,A1972),0),IF(COUNTIF(Invoices!AC:AD,A1972)&lt;&gt;0,IF(COUNTIF(Invoices!AC:AD,A1972)&lt;&gt;0,SUMIF(Invoices!AC:AD,A1972,Invoices!AD:AD)/COUNTIF(Invoices!AC:AD,A1972),0),IF(COUNTIF(Invoices!AE:AF,A1972)&lt;&gt;0,IF(COUNTIF(Invoices!AE:AF,A1972)&lt;&gt;0,SUMIF(Invoices!AE:AF,A1972,Invoices!AF:AF)/COUNTIF(Invoices!AE:AF,A1972),0),IF(COUNTIF(Invoices!AG:AH,A1972)&lt;&gt;0,IF(COUNTIF(Invoices!AG:AH,A1972)&lt;&gt;0,SUMIF(Invoices!AG:AH,A1972,Invoices!AH:AH)/COUNTIF(Invoices!AG:AH,A1972),0),IF(COUNTIF(Invoices!AI:AJ,A1972)&lt;&gt;0,IF(COUNTIF(Invoices!AI:AJ,A1972)&lt;&gt;0,SUMIF(Invoices!AI:AJ,A1972,Invoices!AJ:AJ)/COUNTIF(Invoices!AI:AJ,A1972),0),IF(COUNTIF(Invoices!AK:AL,A1972)&lt;&gt;0,IF(COUNTIF(Invoices!AK:AL,A1972)&lt;&gt;0,SUMIF(Invoices!AK:AL,A1972,Invoices!AL:AL)/COUNTIF(Invoices!AK:AL,A1972),0),IF(COUNTIF(Invoices!AM:AN,A1972)&lt;&gt;0,IF(COUNTIF(Invoices!AM:AN,A1972)&lt;&gt;0,SUMIF(Invoices!AM:AN,A1972,Invoices!AN:AN)/COUNTIF(Invoices!AM:AN,A1972),0),"Not Available")))))))))))))))</f>
        <v>0.99</v>
      </c>
    </row>
    <row r="1973" spans="1:5" ht="13" x14ac:dyDescent="0.15">
      <c r="A1973" s="6" t="s">
        <v>3359</v>
      </c>
      <c r="B1973" s="6" t="s">
        <v>1184</v>
      </c>
      <c r="C1973" s="6" t="s">
        <v>1185</v>
      </c>
      <c r="D1973" s="6" t="s">
        <v>962</v>
      </c>
      <c r="E1973">
        <f ca="1">IF(COUNTIF(Invoices!K:L,A1973)&lt;&gt;0,IF(COUNTIF(Invoices!K:L,A1973)&lt;&gt;0,SUMIF(Invoices!K:L,A1973,Invoices!L:L)/COUNTIF(Invoices!K:L,A1973),0),IF(COUNTIF(Invoices!M:N,A1973)&lt;&gt;0,IF(COUNTIF(Invoices!M:N,A1973)&lt;&gt;0,SUMIF(Invoices!M:N,A1973,Invoices!N:N)/COUNTIF(Invoices!M:N,A1973),0),IF(COUNTIF(Invoices!O:P,A1973)&lt;&gt;0,IF(COUNTIF(Invoices!O:P,A1973)&lt;&gt;0,SUMIF(Invoices!O:P,A1973,Invoices!P:P)/COUNTIF(Invoices!O:P,A1973),0),IF(COUNTIF(Invoices!Q:R,A1973)&lt;&gt;0,IF(COUNTIF(Invoices!Q:R,A1973)&lt;&gt;0,SUMIF(Invoices!Q:R,A1973,Invoices!R:R)/COUNTIF(Invoices!Q:R,A1973),0),IF(COUNTIF(Invoices!S:T,A1973)&lt;&gt;0,IF(COUNTIF(Invoices!S:T,A1973)&lt;&gt;0,SUMIF(Invoices!S:T,A1973,Invoices!T:T)/COUNTIF(Invoices!S:T,A1973),0),IF(COUNTIF(Invoices!U:V,A1973)&lt;&gt;0,IF(COUNTIF(Invoices!U:V,A1973)&lt;&gt;0,SUMIF(Invoices!U:V,A1973,Invoices!V:V)/COUNTIF(Invoices!U:V,A1973),0),IF(COUNTIF(Invoices!W:X,A1973)&lt;&gt;0,IF(COUNTIF(Invoices!W:X,A1973)&lt;&gt;0,SUMIF(Invoices!W:X,A1973,Invoices!X:X)/COUNTIF(Invoices!W:X,A1973),0),IF(COUNTIF(Invoices!Y:Z,A1973)&lt;&gt;0,IF(COUNTIF(Invoices!Y:Z,A1973)&lt;&gt;0,SUMIF(Invoices!Y:Z,A1973,Invoices!Z:Z)/COUNTIF(Invoices!Y:Z,A1973),0),IF(COUNTIF(Invoices!AA:AB,A1973)&lt;&gt;0,IF(COUNTIF(Invoices!AA:AB,A1973)&lt;&gt;0,SUMIF(Invoices!AA:AB,A1973,Invoices!AB:AB)/COUNTIF(Invoices!AA:AB,A1973),0),IF(COUNTIF(Invoices!AC:AD,A1973)&lt;&gt;0,IF(COUNTIF(Invoices!AC:AD,A1973)&lt;&gt;0,SUMIF(Invoices!AC:AD,A1973,Invoices!AD:AD)/COUNTIF(Invoices!AC:AD,A1973),0),IF(COUNTIF(Invoices!AE:AF,A1973)&lt;&gt;0,IF(COUNTIF(Invoices!AE:AF,A1973)&lt;&gt;0,SUMIF(Invoices!AE:AF,A1973,Invoices!AF:AF)/COUNTIF(Invoices!AE:AF,A1973),0),IF(COUNTIF(Invoices!AG:AH,A1973)&lt;&gt;0,IF(COUNTIF(Invoices!AG:AH,A1973)&lt;&gt;0,SUMIF(Invoices!AG:AH,A1973,Invoices!AH:AH)/COUNTIF(Invoices!AG:AH,A1973),0),IF(COUNTIF(Invoices!AI:AJ,A1973)&lt;&gt;0,IF(COUNTIF(Invoices!AI:AJ,A1973)&lt;&gt;0,SUMIF(Invoices!AI:AJ,A1973,Invoices!AJ:AJ)/COUNTIF(Invoices!AI:AJ,A1973),0),IF(COUNTIF(Invoices!AK:AL,A1973)&lt;&gt;0,IF(COUNTIF(Invoices!AK:AL,A1973)&lt;&gt;0,SUMIF(Invoices!AK:AL,A1973,Invoices!AL:AL)/COUNTIF(Invoices!AK:AL,A1973),0),IF(COUNTIF(Invoices!AM:AN,A1973)&lt;&gt;0,IF(COUNTIF(Invoices!AM:AN,A1973)&lt;&gt;0,SUMIF(Invoices!AM:AN,A1973,Invoices!AN:AN)/COUNTIF(Invoices!AM:AN,A1973),0),"Not Available")))))))))))))))</f>
        <v>0.99</v>
      </c>
    </row>
    <row r="1974" spans="1:5" ht="13" x14ac:dyDescent="0.15">
      <c r="A1974" s="6" t="s">
        <v>3360</v>
      </c>
      <c r="B1974" s="6" t="s">
        <v>957</v>
      </c>
      <c r="C1974" s="6" t="s">
        <v>958</v>
      </c>
      <c r="D1974" s="6" t="s">
        <v>959</v>
      </c>
      <c r="E1974">
        <f ca="1">IF(COUNTIF(Invoices!K:L,A1974)&lt;&gt;0,IF(COUNTIF(Invoices!K:L,A1974)&lt;&gt;0,SUMIF(Invoices!K:L,A1974,Invoices!L:L)/COUNTIF(Invoices!K:L,A1974),0),IF(COUNTIF(Invoices!M:N,A1974)&lt;&gt;0,IF(COUNTIF(Invoices!M:N,A1974)&lt;&gt;0,SUMIF(Invoices!M:N,A1974,Invoices!N:N)/COUNTIF(Invoices!M:N,A1974),0),IF(COUNTIF(Invoices!O:P,A1974)&lt;&gt;0,IF(COUNTIF(Invoices!O:P,A1974)&lt;&gt;0,SUMIF(Invoices!O:P,A1974,Invoices!P:P)/COUNTIF(Invoices!O:P,A1974),0),IF(COUNTIF(Invoices!Q:R,A1974)&lt;&gt;0,IF(COUNTIF(Invoices!Q:R,A1974)&lt;&gt;0,SUMIF(Invoices!Q:R,A1974,Invoices!R:R)/COUNTIF(Invoices!Q:R,A1974),0),IF(COUNTIF(Invoices!S:T,A1974)&lt;&gt;0,IF(COUNTIF(Invoices!S:T,A1974)&lt;&gt;0,SUMIF(Invoices!S:T,A1974,Invoices!T:T)/COUNTIF(Invoices!S:T,A1974),0),IF(COUNTIF(Invoices!U:V,A1974)&lt;&gt;0,IF(COUNTIF(Invoices!U:V,A1974)&lt;&gt;0,SUMIF(Invoices!U:V,A1974,Invoices!V:V)/COUNTIF(Invoices!U:V,A1974),0),IF(COUNTIF(Invoices!W:X,A1974)&lt;&gt;0,IF(COUNTIF(Invoices!W:X,A1974)&lt;&gt;0,SUMIF(Invoices!W:X,A1974,Invoices!X:X)/COUNTIF(Invoices!W:X,A1974),0),IF(COUNTIF(Invoices!Y:Z,A1974)&lt;&gt;0,IF(COUNTIF(Invoices!Y:Z,A1974)&lt;&gt;0,SUMIF(Invoices!Y:Z,A1974,Invoices!Z:Z)/COUNTIF(Invoices!Y:Z,A1974),0),IF(COUNTIF(Invoices!AA:AB,A1974)&lt;&gt;0,IF(COUNTIF(Invoices!AA:AB,A1974)&lt;&gt;0,SUMIF(Invoices!AA:AB,A1974,Invoices!AB:AB)/COUNTIF(Invoices!AA:AB,A1974),0),IF(COUNTIF(Invoices!AC:AD,A1974)&lt;&gt;0,IF(COUNTIF(Invoices!AC:AD,A1974)&lt;&gt;0,SUMIF(Invoices!AC:AD,A1974,Invoices!AD:AD)/COUNTIF(Invoices!AC:AD,A1974),0),IF(COUNTIF(Invoices!AE:AF,A1974)&lt;&gt;0,IF(COUNTIF(Invoices!AE:AF,A1974)&lt;&gt;0,SUMIF(Invoices!AE:AF,A1974,Invoices!AF:AF)/COUNTIF(Invoices!AE:AF,A1974),0),IF(COUNTIF(Invoices!AG:AH,A1974)&lt;&gt;0,IF(COUNTIF(Invoices!AG:AH,A1974)&lt;&gt;0,SUMIF(Invoices!AG:AH,A1974,Invoices!AH:AH)/COUNTIF(Invoices!AG:AH,A1974),0),IF(COUNTIF(Invoices!AI:AJ,A1974)&lt;&gt;0,IF(COUNTIF(Invoices!AI:AJ,A1974)&lt;&gt;0,SUMIF(Invoices!AI:AJ,A1974,Invoices!AJ:AJ)/COUNTIF(Invoices!AI:AJ,A1974),0),IF(COUNTIF(Invoices!AK:AL,A1974)&lt;&gt;0,IF(COUNTIF(Invoices!AK:AL,A1974)&lt;&gt;0,SUMIF(Invoices!AK:AL,A1974,Invoices!AL:AL)/COUNTIF(Invoices!AK:AL,A1974),0),IF(COUNTIF(Invoices!AM:AN,A1974)&lt;&gt;0,IF(COUNTIF(Invoices!AM:AN,A1974)&lt;&gt;0,SUMIF(Invoices!AM:AN,A1974,Invoices!AN:AN)/COUNTIF(Invoices!AM:AN,A1974),0),"Not Available")))))))))))))))</f>
        <v>0.99</v>
      </c>
    </row>
    <row r="1975" spans="1:5" ht="13" x14ac:dyDescent="0.15">
      <c r="A1975" s="6" t="s">
        <v>3361</v>
      </c>
      <c r="B1975" s="6" t="s">
        <v>1308</v>
      </c>
      <c r="C1975" s="6" t="s">
        <v>1304</v>
      </c>
      <c r="D1975" s="6" t="s">
        <v>810</v>
      </c>
      <c r="E1975">
        <f ca="1">IF(COUNTIF(Invoices!K:L,A1975)&lt;&gt;0,IF(COUNTIF(Invoices!K:L,A1975)&lt;&gt;0,SUMIF(Invoices!K:L,A1975,Invoices!L:L)/COUNTIF(Invoices!K:L,A1975),0),IF(COUNTIF(Invoices!M:N,A1975)&lt;&gt;0,IF(COUNTIF(Invoices!M:N,A1975)&lt;&gt;0,SUMIF(Invoices!M:N,A1975,Invoices!N:N)/COUNTIF(Invoices!M:N,A1975),0),IF(COUNTIF(Invoices!O:P,A1975)&lt;&gt;0,IF(COUNTIF(Invoices!O:P,A1975)&lt;&gt;0,SUMIF(Invoices!O:P,A1975,Invoices!P:P)/COUNTIF(Invoices!O:P,A1975),0),IF(COUNTIF(Invoices!Q:R,A1975)&lt;&gt;0,IF(COUNTIF(Invoices!Q:R,A1975)&lt;&gt;0,SUMIF(Invoices!Q:R,A1975,Invoices!R:R)/COUNTIF(Invoices!Q:R,A1975),0),IF(COUNTIF(Invoices!S:T,A1975)&lt;&gt;0,IF(COUNTIF(Invoices!S:T,A1975)&lt;&gt;0,SUMIF(Invoices!S:T,A1975,Invoices!T:T)/COUNTIF(Invoices!S:T,A1975),0),IF(COUNTIF(Invoices!U:V,A1975)&lt;&gt;0,IF(COUNTIF(Invoices!U:V,A1975)&lt;&gt;0,SUMIF(Invoices!U:V,A1975,Invoices!V:V)/COUNTIF(Invoices!U:V,A1975),0),IF(COUNTIF(Invoices!W:X,A1975)&lt;&gt;0,IF(COUNTIF(Invoices!W:X,A1975)&lt;&gt;0,SUMIF(Invoices!W:X,A1975,Invoices!X:X)/COUNTIF(Invoices!W:X,A1975),0),IF(COUNTIF(Invoices!Y:Z,A1975)&lt;&gt;0,IF(COUNTIF(Invoices!Y:Z,A1975)&lt;&gt;0,SUMIF(Invoices!Y:Z,A1975,Invoices!Z:Z)/COUNTIF(Invoices!Y:Z,A1975),0),IF(COUNTIF(Invoices!AA:AB,A1975)&lt;&gt;0,IF(COUNTIF(Invoices!AA:AB,A1975)&lt;&gt;0,SUMIF(Invoices!AA:AB,A1975,Invoices!AB:AB)/COUNTIF(Invoices!AA:AB,A1975),0),IF(COUNTIF(Invoices!AC:AD,A1975)&lt;&gt;0,IF(COUNTIF(Invoices!AC:AD,A1975)&lt;&gt;0,SUMIF(Invoices!AC:AD,A1975,Invoices!AD:AD)/COUNTIF(Invoices!AC:AD,A1975),0),IF(COUNTIF(Invoices!AE:AF,A1975)&lt;&gt;0,IF(COUNTIF(Invoices!AE:AF,A1975)&lt;&gt;0,SUMIF(Invoices!AE:AF,A1975,Invoices!AF:AF)/COUNTIF(Invoices!AE:AF,A1975),0),IF(COUNTIF(Invoices!AG:AH,A1975)&lt;&gt;0,IF(COUNTIF(Invoices!AG:AH,A1975)&lt;&gt;0,SUMIF(Invoices!AG:AH,A1975,Invoices!AH:AH)/COUNTIF(Invoices!AG:AH,A1975),0),IF(COUNTIF(Invoices!AI:AJ,A1975)&lt;&gt;0,IF(COUNTIF(Invoices!AI:AJ,A1975)&lt;&gt;0,SUMIF(Invoices!AI:AJ,A1975,Invoices!AJ:AJ)/COUNTIF(Invoices!AI:AJ,A1975),0),IF(COUNTIF(Invoices!AK:AL,A1975)&lt;&gt;0,IF(COUNTIF(Invoices!AK:AL,A1975)&lt;&gt;0,SUMIF(Invoices!AK:AL,A1975,Invoices!AL:AL)/COUNTIF(Invoices!AK:AL,A1975),0),IF(COUNTIF(Invoices!AM:AN,A1975)&lt;&gt;0,IF(COUNTIF(Invoices!AM:AN,A1975)&lt;&gt;0,SUMIF(Invoices!AM:AN,A1975,Invoices!AN:AN)/COUNTIF(Invoices!AM:AN,A1975),0),"Not Available")))))))))))))))</f>
        <v>0.99</v>
      </c>
    </row>
    <row r="1976" spans="1:5" ht="13" x14ac:dyDescent="0.15">
      <c r="A1976" s="6" t="s">
        <v>3362</v>
      </c>
      <c r="B1976" s="6" t="s">
        <v>1434</v>
      </c>
      <c r="C1976" s="6" t="s">
        <v>1435</v>
      </c>
      <c r="D1976" s="6" t="s">
        <v>1140</v>
      </c>
      <c r="E1976">
        <f ca="1">IF(COUNTIF(Invoices!K:L,A1976)&lt;&gt;0,IF(COUNTIF(Invoices!K:L,A1976)&lt;&gt;0,SUMIF(Invoices!K:L,A1976,Invoices!L:L)/COUNTIF(Invoices!K:L,A1976),0),IF(COUNTIF(Invoices!M:N,A1976)&lt;&gt;0,IF(COUNTIF(Invoices!M:N,A1976)&lt;&gt;0,SUMIF(Invoices!M:N,A1976,Invoices!N:N)/COUNTIF(Invoices!M:N,A1976),0),IF(COUNTIF(Invoices!O:P,A1976)&lt;&gt;0,IF(COUNTIF(Invoices!O:P,A1976)&lt;&gt;0,SUMIF(Invoices!O:P,A1976,Invoices!P:P)/COUNTIF(Invoices!O:P,A1976),0),IF(COUNTIF(Invoices!Q:R,A1976)&lt;&gt;0,IF(COUNTIF(Invoices!Q:R,A1976)&lt;&gt;0,SUMIF(Invoices!Q:R,A1976,Invoices!R:R)/COUNTIF(Invoices!Q:R,A1976),0),IF(COUNTIF(Invoices!S:T,A1976)&lt;&gt;0,IF(COUNTIF(Invoices!S:T,A1976)&lt;&gt;0,SUMIF(Invoices!S:T,A1976,Invoices!T:T)/COUNTIF(Invoices!S:T,A1976),0),IF(COUNTIF(Invoices!U:V,A1976)&lt;&gt;0,IF(COUNTIF(Invoices!U:V,A1976)&lt;&gt;0,SUMIF(Invoices!U:V,A1976,Invoices!V:V)/COUNTIF(Invoices!U:V,A1976),0),IF(COUNTIF(Invoices!W:X,A1976)&lt;&gt;0,IF(COUNTIF(Invoices!W:X,A1976)&lt;&gt;0,SUMIF(Invoices!W:X,A1976,Invoices!X:X)/COUNTIF(Invoices!W:X,A1976),0),IF(COUNTIF(Invoices!Y:Z,A1976)&lt;&gt;0,IF(COUNTIF(Invoices!Y:Z,A1976)&lt;&gt;0,SUMIF(Invoices!Y:Z,A1976,Invoices!Z:Z)/COUNTIF(Invoices!Y:Z,A1976),0),IF(COUNTIF(Invoices!AA:AB,A1976)&lt;&gt;0,IF(COUNTIF(Invoices!AA:AB,A1976)&lt;&gt;0,SUMIF(Invoices!AA:AB,A1976,Invoices!AB:AB)/COUNTIF(Invoices!AA:AB,A1976),0),IF(COUNTIF(Invoices!AC:AD,A1976)&lt;&gt;0,IF(COUNTIF(Invoices!AC:AD,A1976)&lt;&gt;0,SUMIF(Invoices!AC:AD,A1976,Invoices!AD:AD)/COUNTIF(Invoices!AC:AD,A1976),0),IF(COUNTIF(Invoices!AE:AF,A1976)&lt;&gt;0,IF(COUNTIF(Invoices!AE:AF,A1976)&lt;&gt;0,SUMIF(Invoices!AE:AF,A1976,Invoices!AF:AF)/COUNTIF(Invoices!AE:AF,A1976),0),IF(COUNTIF(Invoices!AG:AH,A1976)&lt;&gt;0,IF(COUNTIF(Invoices!AG:AH,A1976)&lt;&gt;0,SUMIF(Invoices!AG:AH,A1976,Invoices!AH:AH)/COUNTIF(Invoices!AG:AH,A1976),0),IF(COUNTIF(Invoices!AI:AJ,A1976)&lt;&gt;0,IF(COUNTIF(Invoices!AI:AJ,A1976)&lt;&gt;0,SUMIF(Invoices!AI:AJ,A1976,Invoices!AJ:AJ)/COUNTIF(Invoices!AI:AJ,A1976),0),IF(COUNTIF(Invoices!AK:AL,A1976)&lt;&gt;0,IF(COUNTIF(Invoices!AK:AL,A1976)&lt;&gt;0,SUMIF(Invoices!AK:AL,A1976,Invoices!AL:AL)/COUNTIF(Invoices!AK:AL,A1976),0),IF(COUNTIF(Invoices!AM:AN,A1976)&lt;&gt;0,IF(COUNTIF(Invoices!AM:AN,A1976)&lt;&gt;0,SUMIF(Invoices!AM:AN,A1976,Invoices!AN:AN)/COUNTIF(Invoices!AM:AN,A1976),0),"Not Available")))))))))))))))</f>
        <v>0.99</v>
      </c>
    </row>
    <row r="1977" spans="1:5" ht="13" x14ac:dyDescent="0.15">
      <c r="A1977" s="6" t="s">
        <v>3363</v>
      </c>
      <c r="B1977" s="6" t="s">
        <v>557</v>
      </c>
      <c r="C1977" s="6" t="s">
        <v>558</v>
      </c>
      <c r="D1977" s="6" t="s">
        <v>559</v>
      </c>
      <c r="E1977">
        <f ca="1">IF(COUNTIF(Invoices!K:L,A1977)&lt;&gt;0,IF(COUNTIF(Invoices!K:L,A1977)&lt;&gt;0,SUMIF(Invoices!K:L,A1977,Invoices!L:L)/COUNTIF(Invoices!K:L,A1977),0),IF(COUNTIF(Invoices!M:N,A1977)&lt;&gt;0,IF(COUNTIF(Invoices!M:N,A1977)&lt;&gt;0,SUMIF(Invoices!M:N,A1977,Invoices!N:N)/COUNTIF(Invoices!M:N,A1977),0),IF(COUNTIF(Invoices!O:P,A1977)&lt;&gt;0,IF(COUNTIF(Invoices!O:P,A1977)&lt;&gt;0,SUMIF(Invoices!O:P,A1977,Invoices!P:P)/COUNTIF(Invoices!O:P,A1977),0),IF(COUNTIF(Invoices!Q:R,A1977)&lt;&gt;0,IF(COUNTIF(Invoices!Q:R,A1977)&lt;&gt;0,SUMIF(Invoices!Q:R,A1977,Invoices!R:R)/COUNTIF(Invoices!Q:R,A1977),0),IF(COUNTIF(Invoices!S:T,A1977)&lt;&gt;0,IF(COUNTIF(Invoices!S:T,A1977)&lt;&gt;0,SUMIF(Invoices!S:T,A1977,Invoices!T:T)/COUNTIF(Invoices!S:T,A1977),0),IF(COUNTIF(Invoices!U:V,A1977)&lt;&gt;0,IF(COUNTIF(Invoices!U:V,A1977)&lt;&gt;0,SUMIF(Invoices!U:V,A1977,Invoices!V:V)/COUNTIF(Invoices!U:V,A1977),0),IF(COUNTIF(Invoices!W:X,A1977)&lt;&gt;0,IF(COUNTIF(Invoices!W:X,A1977)&lt;&gt;0,SUMIF(Invoices!W:X,A1977,Invoices!X:X)/COUNTIF(Invoices!W:X,A1977),0),IF(COUNTIF(Invoices!Y:Z,A1977)&lt;&gt;0,IF(COUNTIF(Invoices!Y:Z,A1977)&lt;&gt;0,SUMIF(Invoices!Y:Z,A1977,Invoices!Z:Z)/COUNTIF(Invoices!Y:Z,A1977),0),IF(COUNTIF(Invoices!AA:AB,A1977)&lt;&gt;0,IF(COUNTIF(Invoices!AA:AB,A1977)&lt;&gt;0,SUMIF(Invoices!AA:AB,A1977,Invoices!AB:AB)/COUNTIF(Invoices!AA:AB,A1977),0),IF(COUNTIF(Invoices!AC:AD,A1977)&lt;&gt;0,IF(COUNTIF(Invoices!AC:AD,A1977)&lt;&gt;0,SUMIF(Invoices!AC:AD,A1977,Invoices!AD:AD)/COUNTIF(Invoices!AC:AD,A1977),0),IF(COUNTIF(Invoices!AE:AF,A1977)&lt;&gt;0,IF(COUNTIF(Invoices!AE:AF,A1977)&lt;&gt;0,SUMIF(Invoices!AE:AF,A1977,Invoices!AF:AF)/COUNTIF(Invoices!AE:AF,A1977),0),IF(COUNTIF(Invoices!AG:AH,A1977)&lt;&gt;0,IF(COUNTIF(Invoices!AG:AH,A1977)&lt;&gt;0,SUMIF(Invoices!AG:AH,A1977,Invoices!AH:AH)/COUNTIF(Invoices!AG:AH,A1977),0),IF(COUNTIF(Invoices!AI:AJ,A1977)&lt;&gt;0,IF(COUNTIF(Invoices!AI:AJ,A1977)&lt;&gt;0,SUMIF(Invoices!AI:AJ,A1977,Invoices!AJ:AJ)/COUNTIF(Invoices!AI:AJ,A1977),0),IF(COUNTIF(Invoices!AK:AL,A1977)&lt;&gt;0,IF(COUNTIF(Invoices!AK:AL,A1977)&lt;&gt;0,SUMIF(Invoices!AK:AL,A1977,Invoices!AL:AL)/COUNTIF(Invoices!AK:AL,A1977),0),IF(COUNTIF(Invoices!AM:AN,A1977)&lt;&gt;0,IF(COUNTIF(Invoices!AM:AN,A1977)&lt;&gt;0,SUMIF(Invoices!AM:AN,A1977,Invoices!AN:AN)/COUNTIF(Invoices!AM:AN,A1977),0),"Not Available")))))))))))))))</f>
        <v>0.99</v>
      </c>
    </row>
    <row r="1978" spans="1:5" ht="13" x14ac:dyDescent="0.15">
      <c r="A1978" s="6" t="s">
        <v>3364</v>
      </c>
      <c r="B1978" s="6" t="s">
        <v>3365</v>
      </c>
      <c r="C1978" s="6" t="s">
        <v>1628</v>
      </c>
      <c r="D1978" s="6" t="s">
        <v>1629</v>
      </c>
      <c r="E1978">
        <f ca="1">IF(COUNTIF(Invoices!K:L,A1978)&lt;&gt;0,IF(COUNTIF(Invoices!K:L,A1978)&lt;&gt;0,SUMIF(Invoices!K:L,A1978,Invoices!L:L)/COUNTIF(Invoices!K:L,A1978),0),IF(COUNTIF(Invoices!M:N,A1978)&lt;&gt;0,IF(COUNTIF(Invoices!M:N,A1978)&lt;&gt;0,SUMIF(Invoices!M:N,A1978,Invoices!N:N)/COUNTIF(Invoices!M:N,A1978),0),IF(COUNTIF(Invoices!O:P,A1978)&lt;&gt;0,IF(COUNTIF(Invoices!O:P,A1978)&lt;&gt;0,SUMIF(Invoices!O:P,A1978,Invoices!P:P)/COUNTIF(Invoices!O:P,A1978),0),IF(COUNTIF(Invoices!Q:R,A1978)&lt;&gt;0,IF(COUNTIF(Invoices!Q:R,A1978)&lt;&gt;0,SUMIF(Invoices!Q:R,A1978,Invoices!R:R)/COUNTIF(Invoices!Q:R,A1978),0),IF(COUNTIF(Invoices!S:T,A1978)&lt;&gt;0,IF(COUNTIF(Invoices!S:T,A1978)&lt;&gt;0,SUMIF(Invoices!S:T,A1978,Invoices!T:T)/COUNTIF(Invoices!S:T,A1978),0),IF(COUNTIF(Invoices!U:V,A1978)&lt;&gt;0,IF(COUNTIF(Invoices!U:V,A1978)&lt;&gt;0,SUMIF(Invoices!U:V,A1978,Invoices!V:V)/COUNTIF(Invoices!U:V,A1978),0),IF(COUNTIF(Invoices!W:X,A1978)&lt;&gt;0,IF(COUNTIF(Invoices!W:X,A1978)&lt;&gt;0,SUMIF(Invoices!W:X,A1978,Invoices!X:X)/COUNTIF(Invoices!W:X,A1978),0),IF(COUNTIF(Invoices!Y:Z,A1978)&lt;&gt;0,IF(COUNTIF(Invoices!Y:Z,A1978)&lt;&gt;0,SUMIF(Invoices!Y:Z,A1978,Invoices!Z:Z)/COUNTIF(Invoices!Y:Z,A1978),0),IF(COUNTIF(Invoices!AA:AB,A1978)&lt;&gt;0,IF(COUNTIF(Invoices!AA:AB,A1978)&lt;&gt;0,SUMIF(Invoices!AA:AB,A1978,Invoices!AB:AB)/COUNTIF(Invoices!AA:AB,A1978),0),IF(COUNTIF(Invoices!AC:AD,A1978)&lt;&gt;0,IF(COUNTIF(Invoices!AC:AD,A1978)&lt;&gt;0,SUMIF(Invoices!AC:AD,A1978,Invoices!AD:AD)/COUNTIF(Invoices!AC:AD,A1978),0),IF(COUNTIF(Invoices!AE:AF,A1978)&lt;&gt;0,IF(COUNTIF(Invoices!AE:AF,A1978)&lt;&gt;0,SUMIF(Invoices!AE:AF,A1978,Invoices!AF:AF)/COUNTIF(Invoices!AE:AF,A1978),0),IF(COUNTIF(Invoices!AG:AH,A1978)&lt;&gt;0,IF(COUNTIF(Invoices!AG:AH,A1978)&lt;&gt;0,SUMIF(Invoices!AG:AH,A1978,Invoices!AH:AH)/COUNTIF(Invoices!AG:AH,A1978),0),IF(COUNTIF(Invoices!AI:AJ,A1978)&lt;&gt;0,IF(COUNTIF(Invoices!AI:AJ,A1978)&lt;&gt;0,SUMIF(Invoices!AI:AJ,A1978,Invoices!AJ:AJ)/COUNTIF(Invoices!AI:AJ,A1978),0),IF(COUNTIF(Invoices!AK:AL,A1978)&lt;&gt;0,IF(COUNTIF(Invoices!AK:AL,A1978)&lt;&gt;0,SUMIF(Invoices!AK:AL,A1978,Invoices!AL:AL)/COUNTIF(Invoices!AK:AL,A1978),0),IF(COUNTIF(Invoices!AM:AN,A1978)&lt;&gt;0,IF(COUNTIF(Invoices!AM:AN,A1978)&lt;&gt;0,SUMIF(Invoices!AM:AN,A1978,Invoices!AN:AN)/COUNTIF(Invoices!AM:AN,A1978),0),"Not Available")))))))))))))))</f>
        <v>0.99</v>
      </c>
    </row>
    <row r="1979" spans="1:5" ht="13" x14ac:dyDescent="0.15">
      <c r="A1979" s="6" t="s">
        <v>3366</v>
      </c>
      <c r="C1979" s="6" t="s">
        <v>1010</v>
      </c>
      <c r="D1979" s="6" t="s">
        <v>600</v>
      </c>
      <c r="E1979" t="str">
        <f>IF(COUNTIF(Invoices!K:L,A1979)&lt;&gt;0,IF(COUNTIF(Invoices!K:L,A1979)&lt;&gt;0,SUMIF(Invoices!K:L,A1979,Invoices!L:L)/COUNTIF(Invoices!K:L,A1979),0),IF(COUNTIF(Invoices!M:N,A1979)&lt;&gt;0,IF(COUNTIF(Invoices!M:N,A1979)&lt;&gt;0,SUMIF(Invoices!M:N,A1979,Invoices!N:N)/COUNTIF(Invoices!M:N,A1979),0),IF(COUNTIF(Invoices!O:P,A1979)&lt;&gt;0,IF(COUNTIF(Invoices!O:P,A1979)&lt;&gt;0,SUMIF(Invoices!O:P,A1979,Invoices!P:P)/COUNTIF(Invoices!O:P,A1979),0),IF(COUNTIF(Invoices!Q:R,A1979)&lt;&gt;0,IF(COUNTIF(Invoices!Q:R,A1979)&lt;&gt;0,SUMIF(Invoices!Q:R,A1979,Invoices!R:R)/COUNTIF(Invoices!Q:R,A1979),0),IF(COUNTIF(Invoices!S:T,A1979)&lt;&gt;0,IF(COUNTIF(Invoices!S:T,A1979)&lt;&gt;0,SUMIF(Invoices!S:T,A1979,Invoices!T:T)/COUNTIF(Invoices!S:T,A1979),0),IF(COUNTIF(Invoices!U:V,A1979)&lt;&gt;0,IF(COUNTIF(Invoices!U:V,A1979)&lt;&gt;0,SUMIF(Invoices!U:V,A1979,Invoices!V:V)/COUNTIF(Invoices!U:V,A1979),0),IF(COUNTIF(Invoices!W:X,A1979)&lt;&gt;0,IF(COUNTIF(Invoices!W:X,A1979)&lt;&gt;0,SUMIF(Invoices!W:X,A1979,Invoices!X:X)/COUNTIF(Invoices!W:X,A1979),0),IF(COUNTIF(Invoices!Y:Z,A1979)&lt;&gt;0,IF(COUNTIF(Invoices!Y:Z,A1979)&lt;&gt;0,SUMIF(Invoices!Y:Z,A1979,Invoices!Z:Z)/COUNTIF(Invoices!Y:Z,A1979),0),IF(COUNTIF(Invoices!AA:AB,A1979)&lt;&gt;0,IF(COUNTIF(Invoices!AA:AB,A1979)&lt;&gt;0,SUMIF(Invoices!AA:AB,A1979,Invoices!AB:AB)/COUNTIF(Invoices!AA:AB,A1979),0),IF(COUNTIF(Invoices!AC:AD,A1979)&lt;&gt;0,IF(COUNTIF(Invoices!AC:AD,A1979)&lt;&gt;0,SUMIF(Invoices!AC:AD,A1979,Invoices!AD:AD)/COUNTIF(Invoices!AC:AD,A1979),0),IF(COUNTIF(Invoices!AE:AF,A1979)&lt;&gt;0,IF(COUNTIF(Invoices!AE:AF,A1979)&lt;&gt;0,SUMIF(Invoices!AE:AF,A1979,Invoices!AF:AF)/COUNTIF(Invoices!AE:AF,A1979),0),IF(COUNTIF(Invoices!AG:AH,A1979)&lt;&gt;0,IF(COUNTIF(Invoices!AG:AH,A1979)&lt;&gt;0,SUMIF(Invoices!AG:AH,A1979,Invoices!AH:AH)/COUNTIF(Invoices!AG:AH,A1979),0),IF(COUNTIF(Invoices!AI:AJ,A1979)&lt;&gt;0,IF(COUNTIF(Invoices!AI:AJ,A1979)&lt;&gt;0,SUMIF(Invoices!AI:AJ,A1979,Invoices!AJ:AJ)/COUNTIF(Invoices!AI:AJ,A1979),0),IF(COUNTIF(Invoices!AK:AL,A1979)&lt;&gt;0,IF(COUNTIF(Invoices!AK:AL,A1979)&lt;&gt;0,SUMIF(Invoices!AK:AL,A1979,Invoices!AL:AL)/COUNTIF(Invoices!AK:AL,A1979),0),IF(COUNTIF(Invoices!AM:AN,A1979)&lt;&gt;0,IF(COUNTIF(Invoices!AM:AN,A1979)&lt;&gt;0,SUMIF(Invoices!AM:AN,A1979,Invoices!AN:AN)/COUNTIF(Invoices!AM:AN,A1979),0),"Not Available")))))))))))))))</f>
        <v>Not Available</v>
      </c>
    </row>
    <row r="1980" spans="1:5" ht="13" x14ac:dyDescent="0.15">
      <c r="A1980" s="6" t="s">
        <v>3367</v>
      </c>
      <c r="B1980" s="6" t="s">
        <v>1690</v>
      </c>
      <c r="C1980" s="6" t="s">
        <v>3368</v>
      </c>
      <c r="D1980" s="6" t="s">
        <v>3369</v>
      </c>
      <c r="E1980" t="str">
        <f>IF(COUNTIF(Invoices!K:L,A1980)&lt;&gt;0,IF(COUNTIF(Invoices!K:L,A1980)&lt;&gt;0,SUMIF(Invoices!K:L,A1980,Invoices!L:L)/COUNTIF(Invoices!K:L,A1980),0),IF(COUNTIF(Invoices!M:N,A1980)&lt;&gt;0,IF(COUNTIF(Invoices!M:N,A1980)&lt;&gt;0,SUMIF(Invoices!M:N,A1980,Invoices!N:N)/COUNTIF(Invoices!M:N,A1980),0),IF(COUNTIF(Invoices!O:P,A1980)&lt;&gt;0,IF(COUNTIF(Invoices!O:P,A1980)&lt;&gt;0,SUMIF(Invoices!O:P,A1980,Invoices!P:P)/COUNTIF(Invoices!O:P,A1980),0),IF(COUNTIF(Invoices!Q:R,A1980)&lt;&gt;0,IF(COUNTIF(Invoices!Q:R,A1980)&lt;&gt;0,SUMIF(Invoices!Q:R,A1980,Invoices!R:R)/COUNTIF(Invoices!Q:R,A1980),0),IF(COUNTIF(Invoices!S:T,A1980)&lt;&gt;0,IF(COUNTIF(Invoices!S:T,A1980)&lt;&gt;0,SUMIF(Invoices!S:T,A1980,Invoices!T:T)/COUNTIF(Invoices!S:T,A1980),0),IF(COUNTIF(Invoices!U:V,A1980)&lt;&gt;0,IF(COUNTIF(Invoices!U:V,A1980)&lt;&gt;0,SUMIF(Invoices!U:V,A1980,Invoices!V:V)/COUNTIF(Invoices!U:V,A1980),0),IF(COUNTIF(Invoices!W:X,A1980)&lt;&gt;0,IF(COUNTIF(Invoices!W:X,A1980)&lt;&gt;0,SUMIF(Invoices!W:X,A1980,Invoices!X:X)/COUNTIF(Invoices!W:X,A1980),0),IF(COUNTIF(Invoices!Y:Z,A1980)&lt;&gt;0,IF(COUNTIF(Invoices!Y:Z,A1980)&lt;&gt;0,SUMIF(Invoices!Y:Z,A1980,Invoices!Z:Z)/COUNTIF(Invoices!Y:Z,A1980),0),IF(COUNTIF(Invoices!AA:AB,A1980)&lt;&gt;0,IF(COUNTIF(Invoices!AA:AB,A1980)&lt;&gt;0,SUMIF(Invoices!AA:AB,A1980,Invoices!AB:AB)/COUNTIF(Invoices!AA:AB,A1980),0),IF(COUNTIF(Invoices!AC:AD,A1980)&lt;&gt;0,IF(COUNTIF(Invoices!AC:AD,A1980)&lt;&gt;0,SUMIF(Invoices!AC:AD,A1980,Invoices!AD:AD)/COUNTIF(Invoices!AC:AD,A1980),0),IF(COUNTIF(Invoices!AE:AF,A1980)&lt;&gt;0,IF(COUNTIF(Invoices!AE:AF,A1980)&lt;&gt;0,SUMIF(Invoices!AE:AF,A1980,Invoices!AF:AF)/COUNTIF(Invoices!AE:AF,A1980),0),IF(COUNTIF(Invoices!AG:AH,A1980)&lt;&gt;0,IF(COUNTIF(Invoices!AG:AH,A1980)&lt;&gt;0,SUMIF(Invoices!AG:AH,A1980,Invoices!AH:AH)/COUNTIF(Invoices!AG:AH,A1980),0),IF(COUNTIF(Invoices!AI:AJ,A1980)&lt;&gt;0,IF(COUNTIF(Invoices!AI:AJ,A1980)&lt;&gt;0,SUMIF(Invoices!AI:AJ,A1980,Invoices!AJ:AJ)/COUNTIF(Invoices!AI:AJ,A1980),0),IF(COUNTIF(Invoices!AK:AL,A1980)&lt;&gt;0,IF(COUNTIF(Invoices!AK:AL,A1980)&lt;&gt;0,SUMIF(Invoices!AK:AL,A1980,Invoices!AL:AL)/COUNTIF(Invoices!AK:AL,A1980),0),IF(COUNTIF(Invoices!AM:AN,A1980)&lt;&gt;0,IF(COUNTIF(Invoices!AM:AN,A1980)&lt;&gt;0,SUMIF(Invoices!AM:AN,A1980,Invoices!AN:AN)/COUNTIF(Invoices!AM:AN,A1980),0),"Not Available")))))))))))))))</f>
        <v>Not Available</v>
      </c>
    </row>
    <row r="1981" spans="1:5" ht="13" x14ac:dyDescent="0.15">
      <c r="A1981" s="6" t="s">
        <v>3370</v>
      </c>
      <c r="B1981" s="6" t="s">
        <v>1244</v>
      </c>
      <c r="C1981" s="6" t="s">
        <v>1245</v>
      </c>
      <c r="D1981" s="6" t="s">
        <v>1182</v>
      </c>
      <c r="E1981" t="str">
        <f>IF(COUNTIF(Invoices!K:L,A1981)&lt;&gt;0,IF(COUNTIF(Invoices!K:L,A1981)&lt;&gt;0,SUMIF(Invoices!K:L,A1981,Invoices!L:L)/COUNTIF(Invoices!K:L,A1981),0),IF(COUNTIF(Invoices!M:N,A1981)&lt;&gt;0,IF(COUNTIF(Invoices!M:N,A1981)&lt;&gt;0,SUMIF(Invoices!M:N,A1981,Invoices!N:N)/COUNTIF(Invoices!M:N,A1981),0),IF(COUNTIF(Invoices!O:P,A1981)&lt;&gt;0,IF(COUNTIF(Invoices!O:P,A1981)&lt;&gt;0,SUMIF(Invoices!O:P,A1981,Invoices!P:P)/COUNTIF(Invoices!O:P,A1981),0),IF(COUNTIF(Invoices!Q:R,A1981)&lt;&gt;0,IF(COUNTIF(Invoices!Q:R,A1981)&lt;&gt;0,SUMIF(Invoices!Q:R,A1981,Invoices!R:R)/COUNTIF(Invoices!Q:R,A1981),0),IF(COUNTIF(Invoices!S:T,A1981)&lt;&gt;0,IF(COUNTIF(Invoices!S:T,A1981)&lt;&gt;0,SUMIF(Invoices!S:T,A1981,Invoices!T:T)/COUNTIF(Invoices!S:T,A1981),0),IF(COUNTIF(Invoices!U:V,A1981)&lt;&gt;0,IF(COUNTIF(Invoices!U:V,A1981)&lt;&gt;0,SUMIF(Invoices!U:V,A1981,Invoices!V:V)/COUNTIF(Invoices!U:V,A1981),0),IF(COUNTIF(Invoices!W:X,A1981)&lt;&gt;0,IF(COUNTIF(Invoices!W:X,A1981)&lt;&gt;0,SUMIF(Invoices!W:X,A1981,Invoices!X:X)/COUNTIF(Invoices!W:X,A1981),0),IF(COUNTIF(Invoices!Y:Z,A1981)&lt;&gt;0,IF(COUNTIF(Invoices!Y:Z,A1981)&lt;&gt;0,SUMIF(Invoices!Y:Z,A1981,Invoices!Z:Z)/COUNTIF(Invoices!Y:Z,A1981),0),IF(COUNTIF(Invoices!AA:AB,A1981)&lt;&gt;0,IF(COUNTIF(Invoices!AA:AB,A1981)&lt;&gt;0,SUMIF(Invoices!AA:AB,A1981,Invoices!AB:AB)/COUNTIF(Invoices!AA:AB,A1981),0),IF(COUNTIF(Invoices!AC:AD,A1981)&lt;&gt;0,IF(COUNTIF(Invoices!AC:AD,A1981)&lt;&gt;0,SUMIF(Invoices!AC:AD,A1981,Invoices!AD:AD)/COUNTIF(Invoices!AC:AD,A1981),0),IF(COUNTIF(Invoices!AE:AF,A1981)&lt;&gt;0,IF(COUNTIF(Invoices!AE:AF,A1981)&lt;&gt;0,SUMIF(Invoices!AE:AF,A1981,Invoices!AF:AF)/COUNTIF(Invoices!AE:AF,A1981),0),IF(COUNTIF(Invoices!AG:AH,A1981)&lt;&gt;0,IF(COUNTIF(Invoices!AG:AH,A1981)&lt;&gt;0,SUMIF(Invoices!AG:AH,A1981,Invoices!AH:AH)/COUNTIF(Invoices!AG:AH,A1981),0),IF(COUNTIF(Invoices!AI:AJ,A1981)&lt;&gt;0,IF(COUNTIF(Invoices!AI:AJ,A1981)&lt;&gt;0,SUMIF(Invoices!AI:AJ,A1981,Invoices!AJ:AJ)/COUNTIF(Invoices!AI:AJ,A1981),0),IF(COUNTIF(Invoices!AK:AL,A1981)&lt;&gt;0,IF(COUNTIF(Invoices!AK:AL,A1981)&lt;&gt;0,SUMIF(Invoices!AK:AL,A1981,Invoices!AL:AL)/COUNTIF(Invoices!AK:AL,A1981),0),IF(COUNTIF(Invoices!AM:AN,A1981)&lt;&gt;0,IF(COUNTIF(Invoices!AM:AN,A1981)&lt;&gt;0,SUMIF(Invoices!AM:AN,A1981,Invoices!AN:AN)/COUNTIF(Invoices!AM:AN,A1981),0),"Not Available")))))))))))))))</f>
        <v>Not Available</v>
      </c>
    </row>
    <row r="1982" spans="1:5" ht="13" x14ac:dyDescent="0.15">
      <c r="A1982" s="6" t="s">
        <v>3371</v>
      </c>
      <c r="B1982" s="6" t="s">
        <v>731</v>
      </c>
      <c r="C1982" s="6" t="s">
        <v>732</v>
      </c>
      <c r="D1982" s="6" t="s">
        <v>731</v>
      </c>
      <c r="E1982" t="str">
        <f>IF(COUNTIF(Invoices!K:L,A1982)&lt;&gt;0,IF(COUNTIF(Invoices!K:L,A1982)&lt;&gt;0,SUMIF(Invoices!K:L,A1982,Invoices!L:L)/COUNTIF(Invoices!K:L,A1982),0),IF(COUNTIF(Invoices!M:N,A1982)&lt;&gt;0,IF(COUNTIF(Invoices!M:N,A1982)&lt;&gt;0,SUMIF(Invoices!M:N,A1982,Invoices!N:N)/COUNTIF(Invoices!M:N,A1982),0),IF(COUNTIF(Invoices!O:P,A1982)&lt;&gt;0,IF(COUNTIF(Invoices!O:P,A1982)&lt;&gt;0,SUMIF(Invoices!O:P,A1982,Invoices!P:P)/COUNTIF(Invoices!O:P,A1982),0),IF(COUNTIF(Invoices!Q:R,A1982)&lt;&gt;0,IF(COUNTIF(Invoices!Q:R,A1982)&lt;&gt;0,SUMIF(Invoices!Q:R,A1982,Invoices!R:R)/COUNTIF(Invoices!Q:R,A1982),0),IF(COUNTIF(Invoices!S:T,A1982)&lt;&gt;0,IF(COUNTIF(Invoices!S:T,A1982)&lt;&gt;0,SUMIF(Invoices!S:T,A1982,Invoices!T:T)/COUNTIF(Invoices!S:T,A1982),0),IF(COUNTIF(Invoices!U:V,A1982)&lt;&gt;0,IF(COUNTIF(Invoices!U:V,A1982)&lt;&gt;0,SUMIF(Invoices!U:V,A1982,Invoices!V:V)/COUNTIF(Invoices!U:V,A1982),0),IF(COUNTIF(Invoices!W:X,A1982)&lt;&gt;0,IF(COUNTIF(Invoices!W:X,A1982)&lt;&gt;0,SUMIF(Invoices!W:X,A1982,Invoices!X:X)/COUNTIF(Invoices!W:X,A1982),0),IF(COUNTIF(Invoices!Y:Z,A1982)&lt;&gt;0,IF(COUNTIF(Invoices!Y:Z,A1982)&lt;&gt;0,SUMIF(Invoices!Y:Z,A1982,Invoices!Z:Z)/COUNTIF(Invoices!Y:Z,A1982),0),IF(COUNTIF(Invoices!AA:AB,A1982)&lt;&gt;0,IF(COUNTIF(Invoices!AA:AB,A1982)&lt;&gt;0,SUMIF(Invoices!AA:AB,A1982,Invoices!AB:AB)/COUNTIF(Invoices!AA:AB,A1982),0),IF(COUNTIF(Invoices!AC:AD,A1982)&lt;&gt;0,IF(COUNTIF(Invoices!AC:AD,A1982)&lt;&gt;0,SUMIF(Invoices!AC:AD,A1982,Invoices!AD:AD)/COUNTIF(Invoices!AC:AD,A1982),0),IF(COUNTIF(Invoices!AE:AF,A1982)&lt;&gt;0,IF(COUNTIF(Invoices!AE:AF,A1982)&lt;&gt;0,SUMIF(Invoices!AE:AF,A1982,Invoices!AF:AF)/COUNTIF(Invoices!AE:AF,A1982),0),IF(COUNTIF(Invoices!AG:AH,A1982)&lt;&gt;0,IF(COUNTIF(Invoices!AG:AH,A1982)&lt;&gt;0,SUMIF(Invoices!AG:AH,A1982,Invoices!AH:AH)/COUNTIF(Invoices!AG:AH,A1982),0),IF(COUNTIF(Invoices!AI:AJ,A1982)&lt;&gt;0,IF(COUNTIF(Invoices!AI:AJ,A1982)&lt;&gt;0,SUMIF(Invoices!AI:AJ,A1982,Invoices!AJ:AJ)/COUNTIF(Invoices!AI:AJ,A1982),0),IF(COUNTIF(Invoices!AK:AL,A1982)&lt;&gt;0,IF(COUNTIF(Invoices!AK:AL,A1982)&lt;&gt;0,SUMIF(Invoices!AK:AL,A1982,Invoices!AL:AL)/COUNTIF(Invoices!AK:AL,A1982),0),IF(COUNTIF(Invoices!AM:AN,A1982)&lt;&gt;0,IF(COUNTIF(Invoices!AM:AN,A1982)&lt;&gt;0,SUMIF(Invoices!AM:AN,A1982,Invoices!AN:AN)/COUNTIF(Invoices!AM:AN,A1982),0),"Not Available")))))))))))))))</f>
        <v>Not Available</v>
      </c>
    </row>
    <row r="1983" spans="1:5" ht="13" x14ac:dyDescent="0.15">
      <c r="A1983" s="6" t="s">
        <v>3372</v>
      </c>
      <c r="C1983" s="6" t="s">
        <v>1059</v>
      </c>
      <c r="D1983" s="6" t="s">
        <v>1059</v>
      </c>
      <c r="E1983">
        <f ca="1">IF(COUNTIF(Invoices!K:L,A1983)&lt;&gt;0,IF(COUNTIF(Invoices!K:L,A1983)&lt;&gt;0,SUMIF(Invoices!K:L,A1983,Invoices!L:L)/COUNTIF(Invoices!K:L,A1983),0),IF(COUNTIF(Invoices!M:N,A1983)&lt;&gt;0,IF(COUNTIF(Invoices!M:N,A1983)&lt;&gt;0,SUMIF(Invoices!M:N,A1983,Invoices!N:N)/COUNTIF(Invoices!M:N,A1983),0),IF(COUNTIF(Invoices!O:P,A1983)&lt;&gt;0,IF(COUNTIF(Invoices!O:P,A1983)&lt;&gt;0,SUMIF(Invoices!O:P,A1983,Invoices!P:P)/COUNTIF(Invoices!O:P,A1983),0),IF(COUNTIF(Invoices!Q:R,A1983)&lt;&gt;0,IF(COUNTIF(Invoices!Q:R,A1983)&lt;&gt;0,SUMIF(Invoices!Q:R,A1983,Invoices!R:R)/COUNTIF(Invoices!Q:R,A1983),0),IF(COUNTIF(Invoices!S:T,A1983)&lt;&gt;0,IF(COUNTIF(Invoices!S:T,A1983)&lt;&gt;0,SUMIF(Invoices!S:T,A1983,Invoices!T:T)/COUNTIF(Invoices!S:T,A1983),0),IF(COUNTIF(Invoices!U:V,A1983)&lt;&gt;0,IF(COUNTIF(Invoices!U:V,A1983)&lt;&gt;0,SUMIF(Invoices!U:V,A1983,Invoices!V:V)/COUNTIF(Invoices!U:V,A1983),0),IF(COUNTIF(Invoices!W:X,A1983)&lt;&gt;0,IF(COUNTIF(Invoices!W:X,A1983)&lt;&gt;0,SUMIF(Invoices!W:X,A1983,Invoices!X:X)/COUNTIF(Invoices!W:X,A1983),0),IF(COUNTIF(Invoices!Y:Z,A1983)&lt;&gt;0,IF(COUNTIF(Invoices!Y:Z,A1983)&lt;&gt;0,SUMIF(Invoices!Y:Z,A1983,Invoices!Z:Z)/COUNTIF(Invoices!Y:Z,A1983),0),IF(COUNTIF(Invoices!AA:AB,A1983)&lt;&gt;0,IF(COUNTIF(Invoices!AA:AB,A1983)&lt;&gt;0,SUMIF(Invoices!AA:AB,A1983,Invoices!AB:AB)/COUNTIF(Invoices!AA:AB,A1983),0),IF(COUNTIF(Invoices!AC:AD,A1983)&lt;&gt;0,IF(COUNTIF(Invoices!AC:AD,A1983)&lt;&gt;0,SUMIF(Invoices!AC:AD,A1983,Invoices!AD:AD)/COUNTIF(Invoices!AC:AD,A1983),0),IF(COUNTIF(Invoices!AE:AF,A1983)&lt;&gt;0,IF(COUNTIF(Invoices!AE:AF,A1983)&lt;&gt;0,SUMIF(Invoices!AE:AF,A1983,Invoices!AF:AF)/COUNTIF(Invoices!AE:AF,A1983),0),IF(COUNTIF(Invoices!AG:AH,A1983)&lt;&gt;0,IF(COUNTIF(Invoices!AG:AH,A1983)&lt;&gt;0,SUMIF(Invoices!AG:AH,A1983,Invoices!AH:AH)/COUNTIF(Invoices!AG:AH,A1983),0),IF(COUNTIF(Invoices!AI:AJ,A1983)&lt;&gt;0,IF(COUNTIF(Invoices!AI:AJ,A1983)&lt;&gt;0,SUMIF(Invoices!AI:AJ,A1983,Invoices!AJ:AJ)/COUNTIF(Invoices!AI:AJ,A1983),0),IF(COUNTIF(Invoices!AK:AL,A1983)&lt;&gt;0,IF(COUNTIF(Invoices!AK:AL,A1983)&lt;&gt;0,SUMIF(Invoices!AK:AL,A1983,Invoices!AL:AL)/COUNTIF(Invoices!AK:AL,A1983),0),IF(COUNTIF(Invoices!AM:AN,A1983)&lt;&gt;0,IF(COUNTIF(Invoices!AM:AN,A1983)&lt;&gt;0,SUMIF(Invoices!AM:AN,A1983,Invoices!AN:AN)/COUNTIF(Invoices!AM:AN,A1983),0),"Not Available")))))))))))))))</f>
        <v>0.99</v>
      </c>
    </row>
    <row r="1984" spans="1:5" ht="13" x14ac:dyDescent="0.15">
      <c r="A1984" s="6" t="s">
        <v>3373</v>
      </c>
      <c r="B1984" s="6" t="s">
        <v>1404</v>
      </c>
      <c r="C1984" s="6" t="s">
        <v>1405</v>
      </c>
      <c r="D1984" s="6" t="s">
        <v>1404</v>
      </c>
      <c r="E1984">
        <f ca="1">IF(COUNTIF(Invoices!K:L,A1984)&lt;&gt;0,IF(COUNTIF(Invoices!K:L,A1984)&lt;&gt;0,SUMIF(Invoices!K:L,A1984,Invoices!L:L)/COUNTIF(Invoices!K:L,A1984),0),IF(COUNTIF(Invoices!M:N,A1984)&lt;&gt;0,IF(COUNTIF(Invoices!M:N,A1984)&lt;&gt;0,SUMIF(Invoices!M:N,A1984,Invoices!N:N)/COUNTIF(Invoices!M:N,A1984),0),IF(COUNTIF(Invoices!O:P,A1984)&lt;&gt;0,IF(COUNTIF(Invoices!O:P,A1984)&lt;&gt;0,SUMIF(Invoices!O:P,A1984,Invoices!P:P)/COUNTIF(Invoices!O:P,A1984),0),IF(COUNTIF(Invoices!Q:R,A1984)&lt;&gt;0,IF(COUNTIF(Invoices!Q:R,A1984)&lt;&gt;0,SUMIF(Invoices!Q:R,A1984,Invoices!R:R)/COUNTIF(Invoices!Q:R,A1984),0),IF(COUNTIF(Invoices!S:T,A1984)&lt;&gt;0,IF(COUNTIF(Invoices!S:T,A1984)&lt;&gt;0,SUMIF(Invoices!S:T,A1984,Invoices!T:T)/COUNTIF(Invoices!S:T,A1984),0),IF(COUNTIF(Invoices!U:V,A1984)&lt;&gt;0,IF(COUNTIF(Invoices!U:V,A1984)&lt;&gt;0,SUMIF(Invoices!U:V,A1984,Invoices!V:V)/COUNTIF(Invoices!U:V,A1984),0),IF(COUNTIF(Invoices!W:X,A1984)&lt;&gt;0,IF(COUNTIF(Invoices!W:X,A1984)&lt;&gt;0,SUMIF(Invoices!W:X,A1984,Invoices!X:X)/COUNTIF(Invoices!W:X,A1984),0),IF(COUNTIF(Invoices!Y:Z,A1984)&lt;&gt;0,IF(COUNTIF(Invoices!Y:Z,A1984)&lt;&gt;0,SUMIF(Invoices!Y:Z,A1984,Invoices!Z:Z)/COUNTIF(Invoices!Y:Z,A1984),0),IF(COUNTIF(Invoices!AA:AB,A1984)&lt;&gt;0,IF(COUNTIF(Invoices!AA:AB,A1984)&lt;&gt;0,SUMIF(Invoices!AA:AB,A1984,Invoices!AB:AB)/COUNTIF(Invoices!AA:AB,A1984),0),IF(COUNTIF(Invoices!AC:AD,A1984)&lt;&gt;0,IF(COUNTIF(Invoices!AC:AD,A1984)&lt;&gt;0,SUMIF(Invoices!AC:AD,A1984,Invoices!AD:AD)/COUNTIF(Invoices!AC:AD,A1984),0),IF(COUNTIF(Invoices!AE:AF,A1984)&lt;&gt;0,IF(COUNTIF(Invoices!AE:AF,A1984)&lt;&gt;0,SUMIF(Invoices!AE:AF,A1984,Invoices!AF:AF)/COUNTIF(Invoices!AE:AF,A1984),0),IF(COUNTIF(Invoices!AG:AH,A1984)&lt;&gt;0,IF(COUNTIF(Invoices!AG:AH,A1984)&lt;&gt;0,SUMIF(Invoices!AG:AH,A1984,Invoices!AH:AH)/COUNTIF(Invoices!AG:AH,A1984),0),IF(COUNTIF(Invoices!AI:AJ,A1984)&lt;&gt;0,IF(COUNTIF(Invoices!AI:AJ,A1984)&lt;&gt;0,SUMIF(Invoices!AI:AJ,A1984,Invoices!AJ:AJ)/COUNTIF(Invoices!AI:AJ,A1984),0),IF(COUNTIF(Invoices!AK:AL,A1984)&lt;&gt;0,IF(COUNTIF(Invoices!AK:AL,A1984)&lt;&gt;0,SUMIF(Invoices!AK:AL,A1984,Invoices!AL:AL)/COUNTIF(Invoices!AK:AL,A1984),0),IF(COUNTIF(Invoices!AM:AN,A1984)&lt;&gt;0,IF(COUNTIF(Invoices!AM:AN,A1984)&lt;&gt;0,SUMIF(Invoices!AM:AN,A1984,Invoices!AN:AN)/COUNTIF(Invoices!AM:AN,A1984),0),"Not Available")))))))))))))))</f>
        <v>0.99</v>
      </c>
    </row>
    <row r="1985" spans="1:5" ht="13" x14ac:dyDescent="0.15">
      <c r="A1985" s="6" t="s">
        <v>3374</v>
      </c>
      <c r="B1985" s="6" t="s">
        <v>3375</v>
      </c>
      <c r="C1985" s="6" t="s">
        <v>792</v>
      </c>
      <c r="D1985" s="6" t="s">
        <v>793</v>
      </c>
      <c r="E1985" t="str">
        <f>IF(COUNTIF(Invoices!K:L,A1985)&lt;&gt;0,IF(COUNTIF(Invoices!K:L,A1985)&lt;&gt;0,SUMIF(Invoices!K:L,A1985,Invoices!L:L)/COUNTIF(Invoices!K:L,A1985),0),IF(COUNTIF(Invoices!M:N,A1985)&lt;&gt;0,IF(COUNTIF(Invoices!M:N,A1985)&lt;&gt;0,SUMIF(Invoices!M:N,A1985,Invoices!N:N)/COUNTIF(Invoices!M:N,A1985),0),IF(COUNTIF(Invoices!O:P,A1985)&lt;&gt;0,IF(COUNTIF(Invoices!O:P,A1985)&lt;&gt;0,SUMIF(Invoices!O:P,A1985,Invoices!P:P)/COUNTIF(Invoices!O:P,A1985),0),IF(COUNTIF(Invoices!Q:R,A1985)&lt;&gt;0,IF(COUNTIF(Invoices!Q:R,A1985)&lt;&gt;0,SUMIF(Invoices!Q:R,A1985,Invoices!R:R)/COUNTIF(Invoices!Q:R,A1985),0),IF(COUNTIF(Invoices!S:T,A1985)&lt;&gt;0,IF(COUNTIF(Invoices!S:T,A1985)&lt;&gt;0,SUMIF(Invoices!S:T,A1985,Invoices!T:T)/COUNTIF(Invoices!S:T,A1985),0),IF(COUNTIF(Invoices!U:V,A1985)&lt;&gt;0,IF(COUNTIF(Invoices!U:V,A1985)&lt;&gt;0,SUMIF(Invoices!U:V,A1985,Invoices!V:V)/COUNTIF(Invoices!U:V,A1985),0),IF(COUNTIF(Invoices!W:X,A1985)&lt;&gt;0,IF(COUNTIF(Invoices!W:X,A1985)&lt;&gt;0,SUMIF(Invoices!W:X,A1985,Invoices!X:X)/COUNTIF(Invoices!W:X,A1985),0),IF(COUNTIF(Invoices!Y:Z,A1985)&lt;&gt;0,IF(COUNTIF(Invoices!Y:Z,A1985)&lt;&gt;0,SUMIF(Invoices!Y:Z,A1985,Invoices!Z:Z)/COUNTIF(Invoices!Y:Z,A1985),0),IF(COUNTIF(Invoices!AA:AB,A1985)&lt;&gt;0,IF(COUNTIF(Invoices!AA:AB,A1985)&lt;&gt;0,SUMIF(Invoices!AA:AB,A1985,Invoices!AB:AB)/COUNTIF(Invoices!AA:AB,A1985),0),IF(COUNTIF(Invoices!AC:AD,A1985)&lt;&gt;0,IF(COUNTIF(Invoices!AC:AD,A1985)&lt;&gt;0,SUMIF(Invoices!AC:AD,A1985,Invoices!AD:AD)/COUNTIF(Invoices!AC:AD,A1985),0),IF(COUNTIF(Invoices!AE:AF,A1985)&lt;&gt;0,IF(COUNTIF(Invoices!AE:AF,A1985)&lt;&gt;0,SUMIF(Invoices!AE:AF,A1985,Invoices!AF:AF)/COUNTIF(Invoices!AE:AF,A1985),0),IF(COUNTIF(Invoices!AG:AH,A1985)&lt;&gt;0,IF(COUNTIF(Invoices!AG:AH,A1985)&lt;&gt;0,SUMIF(Invoices!AG:AH,A1985,Invoices!AH:AH)/COUNTIF(Invoices!AG:AH,A1985),0),IF(COUNTIF(Invoices!AI:AJ,A1985)&lt;&gt;0,IF(COUNTIF(Invoices!AI:AJ,A1985)&lt;&gt;0,SUMIF(Invoices!AI:AJ,A1985,Invoices!AJ:AJ)/COUNTIF(Invoices!AI:AJ,A1985),0),IF(COUNTIF(Invoices!AK:AL,A1985)&lt;&gt;0,IF(COUNTIF(Invoices!AK:AL,A1985)&lt;&gt;0,SUMIF(Invoices!AK:AL,A1985,Invoices!AL:AL)/COUNTIF(Invoices!AK:AL,A1985),0),IF(COUNTIF(Invoices!AM:AN,A1985)&lt;&gt;0,IF(COUNTIF(Invoices!AM:AN,A1985)&lt;&gt;0,SUMIF(Invoices!AM:AN,A1985,Invoices!AN:AN)/COUNTIF(Invoices!AM:AN,A1985),0),"Not Available")))))))))))))))</f>
        <v>Not Available</v>
      </c>
    </row>
    <row r="1986" spans="1:5" ht="13" x14ac:dyDescent="0.15">
      <c r="A1986" s="6" t="s">
        <v>3376</v>
      </c>
      <c r="B1986" s="6" t="s">
        <v>3377</v>
      </c>
      <c r="C1986" s="6" t="s">
        <v>1750</v>
      </c>
      <c r="D1986" s="6" t="s">
        <v>1751</v>
      </c>
      <c r="E1986">
        <f ca="1">IF(COUNTIF(Invoices!K:L,A1986)&lt;&gt;0,IF(COUNTIF(Invoices!K:L,A1986)&lt;&gt;0,SUMIF(Invoices!K:L,A1986,Invoices!L:L)/COUNTIF(Invoices!K:L,A1986),0),IF(COUNTIF(Invoices!M:N,A1986)&lt;&gt;0,IF(COUNTIF(Invoices!M:N,A1986)&lt;&gt;0,SUMIF(Invoices!M:N,A1986,Invoices!N:N)/COUNTIF(Invoices!M:N,A1986),0),IF(COUNTIF(Invoices!O:P,A1986)&lt;&gt;0,IF(COUNTIF(Invoices!O:P,A1986)&lt;&gt;0,SUMIF(Invoices!O:P,A1986,Invoices!P:P)/COUNTIF(Invoices!O:P,A1986),0),IF(COUNTIF(Invoices!Q:R,A1986)&lt;&gt;0,IF(COUNTIF(Invoices!Q:R,A1986)&lt;&gt;0,SUMIF(Invoices!Q:R,A1986,Invoices!R:R)/COUNTIF(Invoices!Q:R,A1986),0),IF(COUNTIF(Invoices!S:T,A1986)&lt;&gt;0,IF(COUNTIF(Invoices!S:T,A1986)&lt;&gt;0,SUMIF(Invoices!S:T,A1986,Invoices!T:T)/COUNTIF(Invoices!S:T,A1986),0),IF(COUNTIF(Invoices!U:V,A1986)&lt;&gt;0,IF(COUNTIF(Invoices!U:V,A1986)&lt;&gt;0,SUMIF(Invoices!U:V,A1986,Invoices!V:V)/COUNTIF(Invoices!U:V,A1986),0),IF(COUNTIF(Invoices!W:X,A1986)&lt;&gt;0,IF(COUNTIF(Invoices!W:X,A1986)&lt;&gt;0,SUMIF(Invoices!W:X,A1986,Invoices!X:X)/COUNTIF(Invoices!W:X,A1986),0),IF(COUNTIF(Invoices!Y:Z,A1986)&lt;&gt;0,IF(COUNTIF(Invoices!Y:Z,A1986)&lt;&gt;0,SUMIF(Invoices!Y:Z,A1986,Invoices!Z:Z)/COUNTIF(Invoices!Y:Z,A1986),0),IF(COUNTIF(Invoices!AA:AB,A1986)&lt;&gt;0,IF(COUNTIF(Invoices!AA:AB,A1986)&lt;&gt;0,SUMIF(Invoices!AA:AB,A1986,Invoices!AB:AB)/COUNTIF(Invoices!AA:AB,A1986),0),IF(COUNTIF(Invoices!AC:AD,A1986)&lt;&gt;0,IF(COUNTIF(Invoices!AC:AD,A1986)&lt;&gt;0,SUMIF(Invoices!AC:AD,A1986,Invoices!AD:AD)/COUNTIF(Invoices!AC:AD,A1986),0),IF(COUNTIF(Invoices!AE:AF,A1986)&lt;&gt;0,IF(COUNTIF(Invoices!AE:AF,A1986)&lt;&gt;0,SUMIF(Invoices!AE:AF,A1986,Invoices!AF:AF)/COUNTIF(Invoices!AE:AF,A1986),0),IF(COUNTIF(Invoices!AG:AH,A1986)&lt;&gt;0,IF(COUNTIF(Invoices!AG:AH,A1986)&lt;&gt;0,SUMIF(Invoices!AG:AH,A1986,Invoices!AH:AH)/COUNTIF(Invoices!AG:AH,A1986),0),IF(COUNTIF(Invoices!AI:AJ,A1986)&lt;&gt;0,IF(COUNTIF(Invoices!AI:AJ,A1986)&lt;&gt;0,SUMIF(Invoices!AI:AJ,A1986,Invoices!AJ:AJ)/COUNTIF(Invoices!AI:AJ,A1986),0),IF(COUNTIF(Invoices!AK:AL,A1986)&lt;&gt;0,IF(COUNTIF(Invoices!AK:AL,A1986)&lt;&gt;0,SUMIF(Invoices!AK:AL,A1986,Invoices!AL:AL)/COUNTIF(Invoices!AK:AL,A1986),0),IF(COUNTIF(Invoices!AM:AN,A1986)&lt;&gt;0,IF(COUNTIF(Invoices!AM:AN,A1986)&lt;&gt;0,SUMIF(Invoices!AM:AN,A1986,Invoices!AN:AN)/COUNTIF(Invoices!AM:AN,A1986),0),"Not Available")))))))))))))))</f>
        <v>0.99</v>
      </c>
    </row>
    <row r="1987" spans="1:5" ht="13" x14ac:dyDescent="0.15">
      <c r="A1987" s="6" t="s">
        <v>3378</v>
      </c>
      <c r="B1987" s="6" t="s">
        <v>573</v>
      </c>
      <c r="C1987" s="6" t="s">
        <v>855</v>
      </c>
      <c r="D1987" s="6" t="s">
        <v>574</v>
      </c>
      <c r="E1987" t="str">
        <f>IF(COUNTIF(Invoices!K:L,A1987)&lt;&gt;0,IF(COUNTIF(Invoices!K:L,A1987)&lt;&gt;0,SUMIF(Invoices!K:L,A1987,Invoices!L:L)/COUNTIF(Invoices!K:L,A1987),0),IF(COUNTIF(Invoices!M:N,A1987)&lt;&gt;0,IF(COUNTIF(Invoices!M:N,A1987)&lt;&gt;0,SUMIF(Invoices!M:N,A1987,Invoices!N:N)/COUNTIF(Invoices!M:N,A1987),0),IF(COUNTIF(Invoices!O:P,A1987)&lt;&gt;0,IF(COUNTIF(Invoices!O:P,A1987)&lt;&gt;0,SUMIF(Invoices!O:P,A1987,Invoices!P:P)/COUNTIF(Invoices!O:P,A1987),0),IF(COUNTIF(Invoices!Q:R,A1987)&lt;&gt;0,IF(COUNTIF(Invoices!Q:R,A1987)&lt;&gt;0,SUMIF(Invoices!Q:R,A1987,Invoices!R:R)/COUNTIF(Invoices!Q:R,A1987),0),IF(COUNTIF(Invoices!S:T,A1987)&lt;&gt;0,IF(COUNTIF(Invoices!S:T,A1987)&lt;&gt;0,SUMIF(Invoices!S:T,A1987,Invoices!T:T)/COUNTIF(Invoices!S:T,A1987),0),IF(COUNTIF(Invoices!U:V,A1987)&lt;&gt;0,IF(COUNTIF(Invoices!U:V,A1987)&lt;&gt;0,SUMIF(Invoices!U:V,A1987,Invoices!V:V)/COUNTIF(Invoices!U:V,A1987),0),IF(COUNTIF(Invoices!W:X,A1987)&lt;&gt;0,IF(COUNTIF(Invoices!W:X,A1987)&lt;&gt;0,SUMIF(Invoices!W:X,A1987,Invoices!X:X)/COUNTIF(Invoices!W:X,A1987),0),IF(COUNTIF(Invoices!Y:Z,A1987)&lt;&gt;0,IF(COUNTIF(Invoices!Y:Z,A1987)&lt;&gt;0,SUMIF(Invoices!Y:Z,A1987,Invoices!Z:Z)/COUNTIF(Invoices!Y:Z,A1987),0),IF(COUNTIF(Invoices!AA:AB,A1987)&lt;&gt;0,IF(COUNTIF(Invoices!AA:AB,A1987)&lt;&gt;0,SUMIF(Invoices!AA:AB,A1987,Invoices!AB:AB)/COUNTIF(Invoices!AA:AB,A1987),0),IF(COUNTIF(Invoices!AC:AD,A1987)&lt;&gt;0,IF(COUNTIF(Invoices!AC:AD,A1987)&lt;&gt;0,SUMIF(Invoices!AC:AD,A1987,Invoices!AD:AD)/COUNTIF(Invoices!AC:AD,A1987),0),IF(COUNTIF(Invoices!AE:AF,A1987)&lt;&gt;0,IF(COUNTIF(Invoices!AE:AF,A1987)&lt;&gt;0,SUMIF(Invoices!AE:AF,A1987,Invoices!AF:AF)/COUNTIF(Invoices!AE:AF,A1987),0),IF(COUNTIF(Invoices!AG:AH,A1987)&lt;&gt;0,IF(COUNTIF(Invoices!AG:AH,A1987)&lt;&gt;0,SUMIF(Invoices!AG:AH,A1987,Invoices!AH:AH)/COUNTIF(Invoices!AG:AH,A1987),0),IF(COUNTIF(Invoices!AI:AJ,A1987)&lt;&gt;0,IF(COUNTIF(Invoices!AI:AJ,A1987)&lt;&gt;0,SUMIF(Invoices!AI:AJ,A1987,Invoices!AJ:AJ)/COUNTIF(Invoices!AI:AJ,A1987),0),IF(COUNTIF(Invoices!AK:AL,A1987)&lt;&gt;0,IF(COUNTIF(Invoices!AK:AL,A1987)&lt;&gt;0,SUMIF(Invoices!AK:AL,A1987,Invoices!AL:AL)/COUNTIF(Invoices!AK:AL,A1987),0),IF(COUNTIF(Invoices!AM:AN,A1987)&lt;&gt;0,IF(COUNTIF(Invoices!AM:AN,A1987)&lt;&gt;0,SUMIF(Invoices!AM:AN,A1987,Invoices!AN:AN)/COUNTIF(Invoices!AM:AN,A1987),0),"Not Available")))))))))))))))</f>
        <v>Not Available</v>
      </c>
    </row>
    <row r="1988" spans="1:5" ht="13" x14ac:dyDescent="0.15">
      <c r="A1988" s="6" t="s">
        <v>3379</v>
      </c>
      <c r="C1988" s="6" t="s">
        <v>595</v>
      </c>
      <c r="D1988" s="6" t="s">
        <v>596</v>
      </c>
      <c r="E1988">
        <f ca="1">IF(COUNTIF(Invoices!K:L,A1988)&lt;&gt;0,IF(COUNTIF(Invoices!K:L,A1988)&lt;&gt;0,SUMIF(Invoices!K:L,A1988,Invoices!L:L)/COUNTIF(Invoices!K:L,A1988),0),IF(COUNTIF(Invoices!M:N,A1988)&lt;&gt;0,IF(COUNTIF(Invoices!M:N,A1988)&lt;&gt;0,SUMIF(Invoices!M:N,A1988,Invoices!N:N)/COUNTIF(Invoices!M:N,A1988),0),IF(COUNTIF(Invoices!O:P,A1988)&lt;&gt;0,IF(COUNTIF(Invoices!O:P,A1988)&lt;&gt;0,SUMIF(Invoices!O:P,A1988,Invoices!P:P)/COUNTIF(Invoices!O:P,A1988),0),IF(COUNTIF(Invoices!Q:R,A1988)&lt;&gt;0,IF(COUNTIF(Invoices!Q:R,A1988)&lt;&gt;0,SUMIF(Invoices!Q:R,A1988,Invoices!R:R)/COUNTIF(Invoices!Q:R,A1988),0),IF(COUNTIF(Invoices!S:T,A1988)&lt;&gt;0,IF(COUNTIF(Invoices!S:T,A1988)&lt;&gt;0,SUMIF(Invoices!S:T,A1988,Invoices!T:T)/COUNTIF(Invoices!S:T,A1988),0),IF(COUNTIF(Invoices!U:V,A1988)&lt;&gt;0,IF(COUNTIF(Invoices!U:V,A1988)&lt;&gt;0,SUMIF(Invoices!U:V,A1988,Invoices!V:V)/COUNTIF(Invoices!U:V,A1988),0),IF(COUNTIF(Invoices!W:X,A1988)&lt;&gt;0,IF(COUNTIF(Invoices!W:X,A1988)&lt;&gt;0,SUMIF(Invoices!W:X,A1988,Invoices!X:X)/COUNTIF(Invoices!W:X,A1988),0),IF(COUNTIF(Invoices!Y:Z,A1988)&lt;&gt;0,IF(COUNTIF(Invoices!Y:Z,A1988)&lt;&gt;0,SUMIF(Invoices!Y:Z,A1988,Invoices!Z:Z)/COUNTIF(Invoices!Y:Z,A1988),0),IF(COUNTIF(Invoices!AA:AB,A1988)&lt;&gt;0,IF(COUNTIF(Invoices!AA:AB,A1988)&lt;&gt;0,SUMIF(Invoices!AA:AB,A1988,Invoices!AB:AB)/COUNTIF(Invoices!AA:AB,A1988),0),IF(COUNTIF(Invoices!AC:AD,A1988)&lt;&gt;0,IF(COUNTIF(Invoices!AC:AD,A1988)&lt;&gt;0,SUMIF(Invoices!AC:AD,A1988,Invoices!AD:AD)/COUNTIF(Invoices!AC:AD,A1988),0),IF(COUNTIF(Invoices!AE:AF,A1988)&lt;&gt;0,IF(COUNTIF(Invoices!AE:AF,A1988)&lt;&gt;0,SUMIF(Invoices!AE:AF,A1988,Invoices!AF:AF)/COUNTIF(Invoices!AE:AF,A1988),0),IF(COUNTIF(Invoices!AG:AH,A1988)&lt;&gt;0,IF(COUNTIF(Invoices!AG:AH,A1988)&lt;&gt;0,SUMIF(Invoices!AG:AH,A1988,Invoices!AH:AH)/COUNTIF(Invoices!AG:AH,A1988),0),IF(COUNTIF(Invoices!AI:AJ,A1988)&lt;&gt;0,IF(COUNTIF(Invoices!AI:AJ,A1988)&lt;&gt;0,SUMIF(Invoices!AI:AJ,A1988,Invoices!AJ:AJ)/COUNTIF(Invoices!AI:AJ,A1988),0),IF(COUNTIF(Invoices!AK:AL,A1988)&lt;&gt;0,IF(COUNTIF(Invoices!AK:AL,A1988)&lt;&gt;0,SUMIF(Invoices!AK:AL,A1988,Invoices!AL:AL)/COUNTIF(Invoices!AK:AL,A1988),0),IF(COUNTIF(Invoices!AM:AN,A1988)&lt;&gt;0,IF(COUNTIF(Invoices!AM:AN,A1988)&lt;&gt;0,SUMIF(Invoices!AM:AN,A1988,Invoices!AN:AN)/COUNTIF(Invoices!AM:AN,A1988),0),"Not Available")))))))))))))))</f>
        <v>0.99</v>
      </c>
    </row>
    <row r="1989" spans="1:5" ht="13" x14ac:dyDescent="0.15">
      <c r="A1989" s="6" t="s">
        <v>3379</v>
      </c>
      <c r="B1989" s="6" t="s">
        <v>3380</v>
      </c>
      <c r="C1989" s="6" t="s">
        <v>3083</v>
      </c>
      <c r="D1989" s="6" t="s">
        <v>1182</v>
      </c>
      <c r="E1989">
        <f ca="1">IF(COUNTIF(Invoices!K:L,A1989)&lt;&gt;0,IF(COUNTIF(Invoices!K:L,A1989)&lt;&gt;0,SUMIF(Invoices!K:L,A1989,Invoices!L:L)/COUNTIF(Invoices!K:L,A1989),0),IF(COUNTIF(Invoices!M:N,A1989)&lt;&gt;0,IF(COUNTIF(Invoices!M:N,A1989)&lt;&gt;0,SUMIF(Invoices!M:N,A1989,Invoices!N:N)/COUNTIF(Invoices!M:N,A1989),0),IF(COUNTIF(Invoices!O:P,A1989)&lt;&gt;0,IF(COUNTIF(Invoices!O:P,A1989)&lt;&gt;0,SUMIF(Invoices!O:P,A1989,Invoices!P:P)/COUNTIF(Invoices!O:P,A1989),0),IF(COUNTIF(Invoices!Q:R,A1989)&lt;&gt;0,IF(COUNTIF(Invoices!Q:R,A1989)&lt;&gt;0,SUMIF(Invoices!Q:R,A1989,Invoices!R:R)/COUNTIF(Invoices!Q:R,A1989),0),IF(COUNTIF(Invoices!S:T,A1989)&lt;&gt;0,IF(COUNTIF(Invoices!S:T,A1989)&lt;&gt;0,SUMIF(Invoices!S:T,A1989,Invoices!T:T)/COUNTIF(Invoices!S:T,A1989),0),IF(COUNTIF(Invoices!U:V,A1989)&lt;&gt;0,IF(COUNTIF(Invoices!U:V,A1989)&lt;&gt;0,SUMIF(Invoices!U:V,A1989,Invoices!V:V)/COUNTIF(Invoices!U:V,A1989),0),IF(COUNTIF(Invoices!W:X,A1989)&lt;&gt;0,IF(COUNTIF(Invoices!W:X,A1989)&lt;&gt;0,SUMIF(Invoices!W:X,A1989,Invoices!X:X)/COUNTIF(Invoices!W:X,A1989),0),IF(COUNTIF(Invoices!Y:Z,A1989)&lt;&gt;0,IF(COUNTIF(Invoices!Y:Z,A1989)&lt;&gt;0,SUMIF(Invoices!Y:Z,A1989,Invoices!Z:Z)/COUNTIF(Invoices!Y:Z,A1989),0),IF(COUNTIF(Invoices!AA:AB,A1989)&lt;&gt;0,IF(COUNTIF(Invoices!AA:AB,A1989)&lt;&gt;0,SUMIF(Invoices!AA:AB,A1989,Invoices!AB:AB)/COUNTIF(Invoices!AA:AB,A1989),0),IF(COUNTIF(Invoices!AC:AD,A1989)&lt;&gt;0,IF(COUNTIF(Invoices!AC:AD,A1989)&lt;&gt;0,SUMIF(Invoices!AC:AD,A1989,Invoices!AD:AD)/COUNTIF(Invoices!AC:AD,A1989),0),IF(COUNTIF(Invoices!AE:AF,A1989)&lt;&gt;0,IF(COUNTIF(Invoices!AE:AF,A1989)&lt;&gt;0,SUMIF(Invoices!AE:AF,A1989,Invoices!AF:AF)/COUNTIF(Invoices!AE:AF,A1989),0),IF(COUNTIF(Invoices!AG:AH,A1989)&lt;&gt;0,IF(COUNTIF(Invoices!AG:AH,A1989)&lt;&gt;0,SUMIF(Invoices!AG:AH,A1989,Invoices!AH:AH)/COUNTIF(Invoices!AG:AH,A1989),0),IF(COUNTIF(Invoices!AI:AJ,A1989)&lt;&gt;0,IF(COUNTIF(Invoices!AI:AJ,A1989)&lt;&gt;0,SUMIF(Invoices!AI:AJ,A1989,Invoices!AJ:AJ)/COUNTIF(Invoices!AI:AJ,A1989),0),IF(COUNTIF(Invoices!AK:AL,A1989)&lt;&gt;0,IF(COUNTIF(Invoices!AK:AL,A1989)&lt;&gt;0,SUMIF(Invoices!AK:AL,A1989,Invoices!AL:AL)/COUNTIF(Invoices!AK:AL,A1989),0),IF(COUNTIF(Invoices!AM:AN,A1989)&lt;&gt;0,IF(COUNTIF(Invoices!AM:AN,A1989)&lt;&gt;0,SUMIF(Invoices!AM:AN,A1989,Invoices!AN:AN)/COUNTIF(Invoices!AM:AN,A1989),0),"Not Available")))))))))))))))</f>
        <v>0.99</v>
      </c>
    </row>
    <row r="1990" spans="1:5" ht="13" x14ac:dyDescent="0.15">
      <c r="A1990" s="6" t="s">
        <v>3381</v>
      </c>
      <c r="B1990" s="6" t="s">
        <v>1007</v>
      </c>
      <c r="C1990" s="6" t="s">
        <v>1008</v>
      </c>
      <c r="D1990" s="6" t="s">
        <v>681</v>
      </c>
      <c r="E1990">
        <f ca="1">IF(COUNTIF(Invoices!K:L,A1990)&lt;&gt;0,IF(COUNTIF(Invoices!K:L,A1990)&lt;&gt;0,SUMIF(Invoices!K:L,A1990,Invoices!L:L)/COUNTIF(Invoices!K:L,A1990),0),IF(COUNTIF(Invoices!M:N,A1990)&lt;&gt;0,IF(COUNTIF(Invoices!M:N,A1990)&lt;&gt;0,SUMIF(Invoices!M:N,A1990,Invoices!N:N)/COUNTIF(Invoices!M:N,A1990),0),IF(COUNTIF(Invoices!O:P,A1990)&lt;&gt;0,IF(COUNTIF(Invoices!O:P,A1990)&lt;&gt;0,SUMIF(Invoices!O:P,A1990,Invoices!P:P)/COUNTIF(Invoices!O:P,A1990),0),IF(COUNTIF(Invoices!Q:R,A1990)&lt;&gt;0,IF(COUNTIF(Invoices!Q:R,A1990)&lt;&gt;0,SUMIF(Invoices!Q:R,A1990,Invoices!R:R)/COUNTIF(Invoices!Q:R,A1990),0),IF(COUNTIF(Invoices!S:T,A1990)&lt;&gt;0,IF(COUNTIF(Invoices!S:T,A1990)&lt;&gt;0,SUMIF(Invoices!S:T,A1990,Invoices!T:T)/COUNTIF(Invoices!S:T,A1990),0),IF(COUNTIF(Invoices!U:V,A1990)&lt;&gt;0,IF(COUNTIF(Invoices!U:V,A1990)&lt;&gt;0,SUMIF(Invoices!U:V,A1990,Invoices!V:V)/COUNTIF(Invoices!U:V,A1990),0),IF(COUNTIF(Invoices!W:X,A1990)&lt;&gt;0,IF(COUNTIF(Invoices!W:X,A1990)&lt;&gt;0,SUMIF(Invoices!W:X,A1990,Invoices!X:X)/COUNTIF(Invoices!W:X,A1990),0),IF(COUNTIF(Invoices!Y:Z,A1990)&lt;&gt;0,IF(COUNTIF(Invoices!Y:Z,A1990)&lt;&gt;0,SUMIF(Invoices!Y:Z,A1990,Invoices!Z:Z)/COUNTIF(Invoices!Y:Z,A1990),0),IF(COUNTIF(Invoices!AA:AB,A1990)&lt;&gt;0,IF(COUNTIF(Invoices!AA:AB,A1990)&lt;&gt;0,SUMIF(Invoices!AA:AB,A1990,Invoices!AB:AB)/COUNTIF(Invoices!AA:AB,A1990),0),IF(COUNTIF(Invoices!AC:AD,A1990)&lt;&gt;0,IF(COUNTIF(Invoices!AC:AD,A1990)&lt;&gt;0,SUMIF(Invoices!AC:AD,A1990,Invoices!AD:AD)/COUNTIF(Invoices!AC:AD,A1990),0),IF(COUNTIF(Invoices!AE:AF,A1990)&lt;&gt;0,IF(COUNTIF(Invoices!AE:AF,A1990)&lt;&gt;0,SUMIF(Invoices!AE:AF,A1990,Invoices!AF:AF)/COUNTIF(Invoices!AE:AF,A1990),0),IF(COUNTIF(Invoices!AG:AH,A1990)&lt;&gt;0,IF(COUNTIF(Invoices!AG:AH,A1990)&lt;&gt;0,SUMIF(Invoices!AG:AH,A1990,Invoices!AH:AH)/COUNTIF(Invoices!AG:AH,A1990),0),IF(COUNTIF(Invoices!AI:AJ,A1990)&lt;&gt;0,IF(COUNTIF(Invoices!AI:AJ,A1990)&lt;&gt;0,SUMIF(Invoices!AI:AJ,A1990,Invoices!AJ:AJ)/COUNTIF(Invoices!AI:AJ,A1990),0),IF(COUNTIF(Invoices!AK:AL,A1990)&lt;&gt;0,IF(COUNTIF(Invoices!AK:AL,A1990)&lt;&gt;0,SUMIF(Invoices!AK:AL,A1990,Invoices!AL:AL)/COUNTIF(Invoices!AK:AL,A1990),0),IF(COUNTIF(Invoices!AM:AN,A1990)&lt;&gt;0,IF(COUNTIF(Invoices!AM:AN,A1990)&lt;&gt;0,SUMIF(Invoices!AM:AN,A1990,Invoices!AN:AN)/COUNTIF(Invoices!AM:AN,A1990),0),"Not Available")))))))))))))))</f>
        <v>0.99</v>
      </c>
    </row>
    <row r="1991" spans="1:5" ht="13" x14ac:dyDescent="0.15">
      <c r="A1991" s="6" t="s">
        <v>3382</v>
      </c>
      <c r="B1991" s="6" t="s">
        <v>1007</v>
      </c>
      <c r="C1991" s="6" t="s">
        <v>1008</v>
      </c>
      <c r="D1991" s="6" t="s">
        <v>681</v>
      </c>
      <c r="E1991">
        <f ca="1">IF(COUNTIF(Invoices!K:L,A1991)&lt;&gt;0,IF(COUNTIF(Invoices!K:L,A1991)&lt;&gt;0,SUMIF(Invoices!K:L,A1991,Invoices!L:L)/COUNTIF(Invoices!K:L,A1991),0),IF(COUNTIF(Invoices!M:N,A1991)&lt;&gt;0,IF(COUNTIF(Invoices!M:N,A1991)&lt;&gt;0,SUMIF(Invoices!M:N,A1991,Invoices!N:N)/COUNTIF(Invoices!M:N,A1991),0),IF(COUNTIF(Invoices!O:P,A1991)&lt;&gt;0,IF(COUNTIF(Invoices!O:P,A1991)&lt;&gt;0,SUMIF(Invoices!O:P,A1991,Invoices!P:P)/COUNTIF(Invoices!O:P,A1991),0),IF(COUNTIF(Invoices!Q:R,A1991)&lt;&gt;0,IF(COUNTIF(Invoices!Q:R,A1991)&lt;&gt;0,SUMIF(Invoices!Q:R,A1991,Invoices!R:R)/COUNTIF(Invoices!Q:R,A1991),0),IF(COUNTIF(Invoices!S:T,A1991)&lt;&gt;0,IF(COUNTIF(Invoices!S:T,A1991)&lt;&gt;0,SUMIF(Invoices!S:T,A1991,Invoices!T:T)/COUNTIF(Invoices!S:T,A1991),0),IF(COUNTIF(Invoices!U:V,A1991)&lt;&gt;0,IF(COUNTIF(Invoices!U:V,A1991)&lt;&gt;0,SUMIF(Invoices!U:V,A1991,Invoices!V:V)/COUNTIF(Invoices!U:V,A1991),0),IF(COUNTIF(Invoices!W:X,A1991)&lt;&gt;0,IF(COUNTIF(Invoices!W:X,A1991)&lt;&gt;0,SUMIF(Invoices!W:X,A1991,Invoices!X:X)/COUNTIF(Invoices!W:X,A1991),0),IF(COUNTIF(Invoices!Y:Z,A1991)&lt;&gt;0,IF(COUNTIF(Invoices!Y:Z,A1991)&lt;&gt;0,SUMIF(Invoices!Y:Z,A1991,Invoices!Z:Z)/COUNTIF(Invoices!Y:Z,A1991),0),IF(COUNTIF(Invoices!AA:AB,A1991)&lt;&gt;0,IF(COUNTIF(Invoices!AA:AB,A1991)&lt;&gt;0,SUMIF(Invoices!AA:AB,A1991,Invoices!AB:AB)/COUNTIF(Invoices!AA:AB,A1991),0),IF(COUNTIF(Invoices!AC:AD,A1991)&lt;&gt;0,IF(COUNTIF(Invoices!AC:AD,A1991)&lt;&gt;0,SUMIF(Invoices!AC:AD,A1991,Invoices!AD:AD)/COUNTIF(Invoices!AC:AD,A1991),0),IF(COUNTIF(Invoices!AE:AF,A1991)&lt;&gt;0,IF(COUNTIF(Invoices!AE:AF,A1991)&lt;&gt;0,SUMIF(Invoices!AE:AF,A1991,Invoices!AF:AF)/COUNTIF(Invoices!AE:AF,A1991),0),IF(COUNTIF(Invoices!AG:AH,A1991)&lt;&gt;0,IF(COUNTIF(Invoices!AG:AH,A1991)&lt;&gt;0,SUMIF(Invoices!AG:AH,A1991,Invoices!AH:AH)/COUNTIF(Invoices!AG:AH,A1991),0),IF(COUNTIF(Invoices!AI:AJ,A1991)&lt;&gt;0,IF(COUNTIF(Invoices!AI:AJ,A1991)&lt;&gt;0,SUMIF(Invoices!AI:AJ,A1991,Invoices!AJ:AJ)/COUNTIF(Invoices!AI:AJ,A1991),0),IF(COUNTIF(Invoices!AK:AL,A1991)&lt;&gt;0,IF(COUNTIF(Invoices!AK:AL,A1991)&lt;&gt;0,SUMIF(Invoices!AK:AL,A1991,Invoices!AL:AL)/COUNTIF(Invoices!AK:AL,A1991),0),IF(COUNTIF(Invoices!AM:AN,A1991)&lt;&gt;0,IF(COUNTIF(Invoices!AM:AN,A1991)&lt;&gt;0,SUMIF(Invoices!AM:AN,A1991,Invoices!AN:AN)/COUNTIF(Invoices!AM:AN,A1991),0),"Not Available")))))))))))))))</f>
        <v>0.99</v>
      </c>
    </row>
    <row r="1992" spans="1:5" ht="13" x14ac:dyDescent="0.15">
      <c r="A1992" s="6" t="s">
        <v>3383</v>
      </c>
      <c r="C1992" s="6" t="s">
        <v>1241</v>
      </c>
      <c r="D1992" s="6" t="s">
        <v>1242</v>
      </c>
      <c r="E1992" t="str">
        <f>IF(COUNTIF(Invoices!K:L,A1992)&lt;&gt;0,IF(COUNTIF(Invoices!K:L,A1992)&lt;&gt;0,SUMIF(Invoices!K:L,A1992,Invoices!L:L)/COUNTIF(Invoices!K:L,A1992),0),IF(COUNTIF(Invoices!M:N,A1992)&lt;&gt;0,IF(COUNTIF(Invoices!M:N,A1992)&lt;&gt;0,SUMIF(Invoices!M:N,A1992,Invoices!N:N)/COUNTIF(Invoices!M:N,A1992),0),IF(COUNTIF(Invoices!O:P,A1992)&lt;&gt;0,IF(COUNTIF(Invoices!O:P,A1992)&lt;&gt;0,SUMIF(Invoices!O:P,A1992,Invoices!P:P)/COUNTIF(Invoices!O:P,A1992),0),IF(COUNTIF(Invoices!Q:R,A1992)&lt;&gt;0,IF(COUNTIF(Invoices!Q:R,A1992)&lt;&gt;0,SUMIF(Invoices!Q:R,A1992,Invoices!R:R)/COUNTIF(Invoices!Q:R,A1992),0),IF(COUNTIF(Invoices!S:T,A1992)&lt;&gt;0,IF(COUNTIF(Invoices!S:T,A1992)&lt;&gt;0,SUMIF(Invoices!S:T,A1992,Invoices!T:T)/COUNTIF(Invoices!S:T,A1992),0),IF(COUNTIF(Invoices!U:V,A1992)&lt;&gt;0,IF(COUNTIF(Invoices!U:V,A1992)&lt;&gt;0,SUMIF(Invoices!U:V,A1992,Invoices!V:V)/COUNTIF(Invoices!U:V,A1992),0),IF(COUNTIF(Invoices!W:X,A1992)&lt;&gt;0,IF(COUNTIF(Invoices!W:X,A1992)&lt;&gt;0,SUMIF(Invoices!W:X,A1992,Invoices!X:X)/COUNTIF(Invoices!W:X,A1992),0),IF(COUNTIF(Invoices!Y:Z,A1992)&lt;&gt;0,IF(COUNTIF(Invoices!Y:Z,A1992)&lt;&gt;0,SUMIF(Invoices!Y:Z,A1992,Invoices!Z:Z)/COUNTIF(Invoices!Y:Z,A1992),0),IF(COUNTIF(Invoices!AA:AB,A1992)&lt;&gt;0,IF(COUNTIF(Invoices!AA:AB,A1992)&lt;&gt;0,SUMIF(Invoices!AA:AB,A1992,Invoices!AB:AB)/COUNTIF(Invoices!AA:AB,A1992),0),IF(COUNTIF(Invoices!AC:AD,A1992)&lt;&gt;0,IF(COUNTIF(Invoices!AC:AD,A1992)&lt;&gt;0,SUMIF(Invoices!AC:AD,A1992,Invoices!AD:AD)/COUNTIF(Invoices!AC:AD,A1992),0),IF(COUNTIF(Invoices!AE:AF,A1992)&lt;&gt;0,IF(COUNTIF(Invoices!AE:AF,A1992)&lt;&gt;0,SUMIF(Invoices!AE:AF,A1992,Invoices!AF:AF)/COUNTIF(Invoices!AE:AF,A1992),0),IF(COUNTIF(Invoices!AG:AH,A1992)&lt;&gt;0,IF(COUNTIF(Invoices!AG:AH,A1992)&lt;&gt;0,SUMIF(Invoices!AG:AH,A1992,Invoices!AH:AH)/COUNTIF(Invoices!AG:AH,A1992),0),IF(COUNTIF(Invoices!AI:AJ,A1992)&lt;&gt;0,IF(COUNTIF(Invoices!AI:AJ,A1992)&lt;&gt;0,SUMIF(Invoices!AI:AJ,A1992,Invoices!AJ:AJ)/COUNTIF(Invoices!AI:AJ,A1992),0),IF(COUNTIF(Invoices!AK:AL,A1992)&lt;&gt;0,IF(COUNTIF(Invoices!AK:AL,A1992)&lt;&gt;0,SUMIF(Invoices!AK:AL,A1992,Invoices!AL:AL)/COUNTIF(Invoices!AK:AL,A1992),0),IF(COUNTIF(Invoices!AM:AN,A1992)&lt;&gt;0,IF(COUNTIF(Invoices!AM:AN,A1992)&lt;&gt;0,SUMIF(Invoices!AM:AN,A1992,Invoices!AN:AN)/COUNTIF(Invoices!AM:AN,A1992),0),"Not Available")))))))))))))))</f>
        <v>Not Available</v>
      </c>
    </row>
    <row r="1993" spans="1:5" ht="13" x14ac:dyDescent="0.15">
      <c r="A1993" s="6" t="s">
        <v>2195</v>
      </c>
      <c r="B1993" s="6" t="s">
        <v>573</v>
      </c>
      <c r="C1993" s="6" t="s">
        <v>2195</v>
      </c>
      <c r="D1993" s="6" t="s">
        <v>574</v>
      </c>
      <c r="E1993">
        <f ca="1">IF(COUNTIF(Invoices!K:L,A1993)&lt;&gt;0,IF(COUNTIF(Invoices!K:L,A1993)&lt;&gt;0,SUMIF(Invoices!K:L,A1993,Invoices!L:L)/COUNTIF(Invoices!K:L,A1993),0),IF(COUNTIF(Invoices!M:N,A1993)&lt;&gt;0,IF(COUNTIF(Invoices!M:N,A1993)&lt;&gt;0,SUMIF(Invoices!M:N,A1993,Invoices!N:N)/COUNTIF(Invoices!M:N,A1993),0),IF(COUNTIF(Invoices!O:P,A1993)&lt;&gt;0,IF(COUNTIF(Invoices!O:P,A1993)&lt;&gt;0,SUMIF(Invoices!O:P,A1993,Invoices!P:P)/COUNTIF(Invoices!O:P,A1993),0),IF(COUNTIF(Invoices!Q:R,A1993)&lt;&gt;0,IF(COUNTIF(Invoices!Q:R,A1993)&lt;&gt;0,SUMIF(Invoices!Q:R,A1993,Invoices!R:R)/COUNTIF(Invoices!Q:R,A1993),0),IF(COUNTIF(Invoices!S:T,A1993)&lt;&gt;0,IF(COUNTIF(Invoices!S:T,A1993)&lt;&gt;0,SUMIF(Invoices!S:T,A1993,Invoices!T:T)/COUNTIF(Invoices!S:T,A1993),0),IF(COUNTIF(Invoices!U:V,A1993)&lt;&gt;0,IF(COUNTIF(Invoices!U:V,A1993)&lt;&gt;0,SUMIF(Invoices!U:V,A1993,Invoices!V:V)/COUNTIF(Invoices!U:V,A1993),0),IF(COUNTIF(Invoices!W:X,A1993)&lt;&gt;0,IF(COUNTIF(Invoices!W:X,A1993)&lt;&gt;0,SUMIF(Invoices!W:X,A1993,Invoices!X:X)/COUNTIF(Invoices!W:X,A1993),0),IF(COUNTIF(Invoices!Y:Z,A1993)&lt;&gt;0,IF(COUNTIF(Invoices!Y:Z,A1993)&lt;&gt;0,SUMIF(Invoices!Y:Z,A1993,Invoices!Z:Z)/COUNTIF(Invoices!Y:Z,A1993),0),IF(COUNTIF(Invoices!AA:AB,A1993)&lt;&gt;0,IF(COUNTIF(Invoices!AA:AB,A1993)&lt;&gt;0,SUMIF(Invoices!AA:AB,A1993,Invoices!AB:AB)/COUNTIF(Invoices!AA:AB,A1993),0),IF(COUNTIF(Invoices!AC:AD,A1993)&lt;&gt;0,IF(COUNTIF(Invoices!AC:AD,A1993)&lt;&gt;0,SUMIF(Invoices!AC:AD,A1993,Invoices!AD:AD)/COUNTIF(Invoices!AC:AD,A1993),0),IF(COUNTIF(Invoices!AE:AF,A1993)&lt;&gt;0,IF(COUNTIF(Invoices!AE:AF,A1993)&lt;&gt;0,SUMIF(Invoices!AE:AF,A1993,Invoices!AF:AF)/COUNTIF(Invoices!AE:AF,A1993),0),IF(COUNTIF(Invoices!AG:AH,A1993)&lt;&gt;0,IF(COUNTIF(Invoices!AG:AH,A1993)&lt;&gt;0,SUMIF(Invoices!AG:AH,A1993,Invoices!AH:AH)/COUNTIF(Invoices!AG:AH,A1993),0),IF(COUNTIF(Invoices!AI:AJ,A1993)&lt;&gt;0,IF(COUNTIF(Invoices!AI:AJ,A1993)&lt;&gt;0,SUMIF(Invoices!AI:AJ,A1993,Invoices!AJ:AJ)/COUNTIF(Invoices!AI:AJ,A1993),0),IF(COUNTIF(Invoices!AK:AL,A1993)&lt;&gt;0,IF(COUNTIF(Invoices!AK:AL,A1993)&lt;&gt;0,SUMIF(Invoices!AK:AL,A1993,Invoices!AL:AL)/COUNTIF(Invoices!AK:AL,A1993),0),IF(COUNTIF(Invoices!AM:AN,A1993)&lt;&gt;0,IF(COUNTIF(Invoices!AM:AN,A1993)&lt;&gt;0,SUMIF(Invoices!AM:AN,A1993,Invoices!AN:AN)/COUNTIF(Invoices!AM:AN,A1993),0),"Not Available")))))))))))))))</f>
        <v>0.99</v>
      </c>
    </row>
    <row r="1994" spans="1:5" ht="13" x14ac:dyDescent="0.15">
      <c r="A1994" s="6" t="s">
        <v>3384</v>
      </c>
      <c r="B1994" s="6" t="s">
        <v>3385</v>
      </c>
      <c r="C1994" s="6" t="s">
        <v>1804</v>
      </c>
      <c r="D1994" s="6" t="s">
        <v>810</v>
      </c>
      <c r="E1994">
        <f ca="1">IF(COUNTIF(Invoices!K:L,A1994)&lt;&gt;0,IF(COUNTIF(Invoices!K:L,A1994)&lt;&gt;0,SUMIF(Invoices!K:L,A1994,Invoices!L:L)/COUNTIF(Invoices!K:L,A1994),0),IF(COUNTIF(Invoices!M:N,A1994)&lt;&gt;0,IF(COUNTIF(Invoices!M:N,A1994)&lt;&gt;0,SUMIF(Invoices!M:N,A1994,Invoices!N:N)/COUNTIF(Invoices!M:N,A1994),0),IF(COUNTIF(Invoices!O:P,A1994)&lt;&gt;0,IF(COUNTIF(Invoices!O:P,A1994)&lt;&gt;0,SUMIF(Invoices!O:P,A1994,Invoices!P:P)/COUNTIF(Invoices!O:P,A1994),0),IF(COUNTIF(Invoices!Q:R,A1994)&lt;&gt;0,IF(COUNTIF(Invoices!Q:R,A1994)&lt;&gt;0,SUMIF(Invoices!Q:R,A1994,Invoices!R:R)/COUNTIF(Invoices!Q:R,A1994),0),IF(COUNTIF(Invoices!S:T,A1994)&lt;&gt;0,IF(COUNTIF(Invoices!S:T,A1994)&lt;&gt;0,SUMIF(Invoices!S:T,A1994,Invoices!T:T)/COUNTIF(Invoices!S:T,A1994),0),IF(COUNTIF(Invoices!U:V,A1994)&lt;&gt;0,IF(COUNTIF(Invoices!U:V,A1994)&lt;&gt;0,SUMIF(Invoices!U:V,A1994,Invoices!V:V)/COUNTIF(Invoices!U:V,A1994),0),IF(COUNTIF(Invoices!W:X,A1994)&lt;&gt;0,IF(COUNTIF(Invoices!W:X,A1994)&lt;&gt;0,SUMIF(Invoices!W:X,A1994,Invoices!X:X)/COUNTIF(Invoices!W:X,A1994),0),IF(COUNTIF(Invoices!Y:Z,A1994)&lt;&gt;0,IF(COUNTIF(Invoices!Y:Z,A1994)&lt;&gt;0,SUMIF(Invoices!Y:Z,A1994,Invoices!Z:Z)/COUNTIF(Invoices!Y:Z,A1994),0),IF(COUNTIF(Invoices!AA:AB,A1994)&lt;&gt;0,IF(COUNTIF(Invoices!AA:AB,A1994)&lt;&gt;0,SUMIF(Invoices!AA:AB,A1994,Invoices!AB:AB)/COUNTIF(Invoices!AA:AB,A1994),0),IF(COUNTIF(Invoices!AC:AD,A1994)&lt;&gt;0,IF(COUNTIF(Invoices!AC:AD,A1994)&lt;&gt;0,SUMIF(Invoices!AC:AD,A1994,Invoices!AD:AD)/COUNTIF(Invoices!AC:AD,A1994),0),IF(COUNTIF(Invoices!AE:AF,A1994)&lt;&gt;0,IF(COUNTIF(Invoices!AE:AF,A1994)&lt;&gt;0,SUMIF(Invoices!AE:AF,A1994,Invoices!AF:AF)/COUNTIF(Invoices!AE:AF,A1994),0),IF(COUNTIF(Invoices!AG:AH,A1994)&lt;&gt;0,IF(COUNTIF(Invoices!AG:AH,A1994)&lt;&gt;0,SUMIF(Invoices!AG:AH,A1994,Invoices!AH:AH)/COUNTIF(Invoices!AG:AH,A1994),0),IF(COUNTIF(Invoices!AI:AJ,A1994)&lt;&gt;0,IF(COUNTIF(Invoices!AI:AJ,A1994)&lt;&gt;0,SUMIF(Invoices!AI:AJ,A1994,Invoices!AJ:AJ)/COUNTIF(Invoices!AI:AJ,A1994),0),IF(COUNTIF(Invoices!AK:AL,A1994)&lt;&gt;0,IF(COUNTIF(Invoices!AK:AL,A1994)&lt;&gt;0,SUMIF(Invoices!AK:AL,A1994,Invoices!AL:AL)/COUNTIF(Invoices!AK:AL,A1994),0),IF(COUNTIF(Invoices!AM:AN,A1994)&lt;&gt;0,IF(COUNTIF(Invoices!AM:AN,A1994)&lt;&gt;0,SUMIF(Invoices!AM:AN,A1994,Invoices!AN:AN)/COUNTIF(Invoices!AM:AN,A1994),0),"Not Available")))))))))))))))</f>
        <v>0.99</v>
      </c>
    </row>
    <row r="1995" spans="1:5" ht="13" x14ac:dyDescent="0.15">
      <c r="A1995" s="6" t="s">
        <v>3384</v>
      </c>
      <c r="B1995" s="6" t="s">
        <v>1308</v>
      </c>
      <c r="C1995" s="6" t="s">
        <v>3217</v>
      </c>
      <c r="D1995" s="6" t="s">
        <v>810</v>
      </c>
      <c r="E1995">
        <f ca="1">IF(COUNTIF(Invoices!K:L,A1995)&lt;&gt;0,IF(COUNTIF(Invoices!K:L,A1995)&lt;&gt;0,SUMIF(Invoices!K:L,A1995,Invoices!L:L)/COUNTIF(Invoices!K:L,A1995),0),IF(COUNTIF(Invoices!M:N,A1995)&lt;&gt;0,IF(COUNTIF(Invoices!M:N,A1995)&lt;&gt;0,SUMIF(Invoices!M:N,A1995,Invoices!N:N)/COUNTIF(Invoices!M:N,A1995),0),IF(COUNTIF(Invoices!O:P,A1995)&lt;&gt;0,IF(COUNTIF(Invoices!O:P,A1995)&lt;&gt;0,SUMIF(Invoices!O:P,A1995,Invoices!P:P)/COUNTIF(Invoices!O:P,A1995),0),IF(COUNTIF(Invoices!Q:R,A1995)&lt;&gt;0,IF(COUNTIF(Invoices!Q:R,A1995)&lt;&gt;0,SUMIF(Invoices!Q:R,A1995,Invoices!R:R)/COUNTIF(Invoices!Q:R,A1995),0),IF(COUNTIF(Invoices!S:T,A1995)&lt;&gt;0,IF(COUNTIF(Invoices!S:T,A1995)&lt;&gt;0,SUMIF(Invoices!S:T,A1995,Invoices!T:T)/COUNTIF(Invoices!S:T,A1995),0),IF(COUNTIF(Invoices!U:V,A1995)&lt;&gt;0,IF(COUNTIF(Invoices!U:V,A1995)&lt;&gt;0,SUMIF(Invoices!U:V,A1995,Invoices!V:V)/COUNTIF(Invoices!U:V,A1995),0),IF(COUNTIF(Invoices!W:X,A1995)&lt;&gt;0,IF(COUNTIF(Invoices!W:X,A1995)&lt;&gt;0,SUMIF(Invoices!W:X,A1995,Invoices!X:X)/COUNTIF(Invoices!W:X,A1995),0),IF(COUNTIF(Invoices!Y:Z,A1995)&lt;&gt;0,IF(COUNTIF(Invoices!Y:Z,A1995)&lt;&gt;0,SUMIF(Invoices!Y:Z,A1995,Invoices!Z:Z)/COUNTIF(Invoices!Y:Z,A1995),0),IF(COUNTIF(Invoices!AA:AB,A1995)&lt;&gt;0,IF(COUNTIF(Invoices!AA:AB,A1995)&lt;&gt;0,SUMIF(Invoices!AA:AB,A1995,Invoices!AB:AB)/COUNTIF(Invoices!AA:AB,A1995),0),IF(COUNTIF(Invoices!AC:AD,A1995)&lt;&gt;0,IF(COUNTIF(Invoices!AC:AD,A1995)&lt;&gt;0,SUMIF(Invoices!AC:AD,A1995,Invoices!AD:AD)/COUNTIF(Invoices!AC:AD,A1995),0),IF(COUNTIF(Invoices!AE:AF,A1995)&lt;&gt;0,IF(COUNTIF(Invoices!AE:AF,A1995)&lt;&gt;0,SUMIF(Invoices!AE:AF,A1995,Invoices!AF:AF)/COUNTIF(Invoices!AE:AF,A1995),0),IF(COUNTIF(Invoices!AG:AH,A1995)&lt;&gt;0,IF(COUNTIF(Invoices!AG:AH,A1995)&lt;&gt;0,SUMIF(Invoices!AG:AH,A1995,Invoices!AH:AH)/COUNTIF(Invoices!AG:AH,A1995),0),IF(COUNTIF(Invoices!AI:AJ,A1995)&lt;&gt;0,IF(COUNTIF(Invoices!AI:AJ,A1995)&lt;&gt;0,SUMIF(Invoices!AI:AJ,A1995,Invoices!AJ:AJ)/COUNTIF(Invoices!AI:AJ,A1995),0),IF(COUNTIF(Invoices!AK:AL,A1995)&lt;&gt;0,IF(COUNTIF(Invoices!AK:AL,A1995)&lt;&gt;0,SUMIF(Invoices!AK:AL,A1995,Invoices!AL:AL)/COUNTIF(Invoices!AK:AL,A1995),0),IF(COUNTIF(Invoices!AM:AN,A1995)&lt;&gt;0,IF(COUNTIF(Invoices!AM:AN,A1995)&lt;&gt;0,SUMIF(Invoices!AM:AN,A1995,Invoices!AN:AN)/COUNTIF(Invoices!AM:AN,A1995),0),"Not Available")))))))))))))))</f>
        <v>0.99</v>
      </c>
    </row>
    <row r="1996" spans="1:5" ht="13" x14ac:dyDescent="0.15">
      <c r="A1996" s="6" t="s">
        <v>3386</v>
      </c>
      <c r="B1996" s="6" t="s">
        <v>1795</v>
      </c>
      <c r="C1996" s="6" t="s">
        <v>533</v>
      </c>
      <c r="D1996" s="6" t="s">
        <v>522</v>
      </c>
      <c r="E1996" t="str">
        <f>IF(COUNTIF(Invoices!K:L,A1996)&lt;&gt;0,IF(COUNTIF(Invoices!K:L,A1996)&lt;&gt;0,SUMIF(Invoices!K:L,A1996,Invoices!L:L)/COUNTIF(Invoices!K:L,A1996),0),IF(COUNTIF(Invoices!M:N,A1996)&lt;&gt;0,IF(COUNTIF(Invoices!M:N,A1996)&lt;&gt;0,SUMIF(Invoices!M:N,A1996,Invoices!N:N)/COUNTIF(Invoices!M:N,A1996),0),IF(COUNTIF(Invoices!O:P,A1996)&lt;&gt;0,IF(COUNTIF(Invoices!O:P,A1996)&lt;&gt;0,SUMIF(Invoices!O:P,A1996,Invoices!P:P)/COUNTIF(Invoices!O:P,A1996),0),IF(COUNTIF(Invoices!Q:R,A1996)&lt;&gt;0,IF(COUNTIF(Invoices!Q:R,A1996)&lt;&gt;0,SUMIF(Invoices!Q:R,A1996,Invoices!R:R)/COUNTIF(Invoices!Q:R,A1996),0),IF(COUNTIF(Invoices!S:T,A1996)&lt;&gt;0,IF(COUNTIF(Invoices!S:T,A1996)&lt;&gt;0,SUMIF(Invoices!S:T,A1996,Invoices!T:T)/COUNTIF(Invoices!S:T,A1996),0),IF(COUNTIF(Invoices!U:V,A1996)&lt;&gt;0,IF(COUNTIF(Invoices!U:V,A1996)&lt;&gt;0,SUMIF(Invoices!U:V,A1996,Invoices!V:V)/COUNTIF(Invoices!U:V,A1996),0),IF(COUNTIF(Invoices!W:X,A1996)&lt;&gt;0,IF(COUNTIF(Invoices!W:X,A1996)&lt;&gt;0,SUMIF(Invoices!W:X,A1996,Invoices!X:X)/COUNTIF(Invoices!W:X,A1996),0),IF(COUNTIF(Invoices!Y:Z,A1996)&lt;&gt;0,IF(COUNTIF(Invoices!Y:Z,A1996)&lt;&gt;0,SUMIF(Invoices!Y:Z,A1996,Invoices!Z:Z)/COUNTIF(Invoices!Y:Z,A1996),0),IF(COUNTIF(Invoices!AA:AB,A1996)&lt;&gt;0,IF(COUNTIF(Invoices!AA:AB,A1996)&lt;&gt;0,SUMIF(Invoices!AA:AB,A1996,Invoices!AB:AB)/COUNTIF(Invoices!AA:AB,A1996),0),IF(COUNTIF(Invoices!AC:AD,A1996)&lt;&gt;0,IF(COUNTIF(Invoices!AC:AD,A1996)&lt;&gt;0,SUMIF(Invoices!AC:AD,A1996,Invoices!AD:AD)/COUNTIF(Invoices!AC:AD,A1996),0),IF(COUNTIF(Invoices!AE:AF,A1996)&lt;&gt;0,IF(COUNTIF(Invoices!AE:AF,A1996)&lt;&gt;0,SUMIF(Invoices!AE:AF,A1996,Invoices!AF:AF)/COUNTIF(Invoices!AE:AF,A1996),0),IF(COUNTIF(Invoices!AG:AH,A1996)&lt;&gt;0,IF(COUNTIF(Invoices!AG:AH,A1996)&lt;&gt;0,SUMIF(Invoices!AG:AH,A1996,Invoices!AH:AH)/COUNTIF(Invoices!AG:AH,A1996),0),IF(COUNTIF(Invoices!AI:AJ,A1996)&lt;&gt;0,IF(COUNTIF(Invoices!AI:AJ,A1996)&lt;&gt;0,SUMIF(Invoices!AI:AJ,A1996,Invoices!AJ:AJ)/COUNTIF(Invoices!AI:AJ,A1996),0),IF(COUNTIF(Invoices!AK:AL,A1996)&lt;&gt;0,IF(COUNTIF(Invoices!AK:AL,A1996)&lt;&gt;0,SUMIF(Invoices!AK:AL,A1996,Invoices!AL:AL)/COUNTIF(Invoices!AK:AL,A1996),0),IF(COUNTIF(Invoices!AM:AN,A1996)&lt;&gt;0,IF(COUNTIF(Invoices!AM:AN,A1996)&lt;&gt;0,SUMIF(Invoices!AM:AN,A1996,Invoices!AN:AN)/COUNTIF(Invoices!AM:AN,A1996),0),"Not Available")))))))))))))))</f>
        <v>Not Available</v>
      </c>
    </row>
    <row r="1997" spans="1:5" ht="13" x14ac:dyDescent="0.15">
      <c r="A1997" s="6" t="s">
        <v>3387</v>
      </c>
      <c r="C1997" s="6" t="s">
        <v>1205</v>
      </c>
      <c r="D1997" s="6" t="s">
        <v>1206</v>
      </c>
      <c r="E1997" t="str">
        <f>IF(COUNTIF(Invoices!K:L,A1997)&lt;&gt;0,IF(COUNTIF(Invoices!K:L,A1997)&lt;&gt;0,SUMIF(Invoices!K:L,A1997,Invoices!L:L)/COUNTIF(Invoices!K:L,A1997),0),IF(COUNTIF(Invoices!M:N,A1997)&lt;&gt;0,IF(COUNTIF(Invoices!M:N,A1997)&lt;&gt;0,SUMIF(Invoices!M:N,A1997,Invoices!N:N)/COUNTIF(Invoices!M:N,A1997),0),IF(COUNTIF(Invoices!O:P,A1997)&lt;&gt;0,IF(COUNTIF(Invoices!O:P,A1997)&lt;&gt;0,SUMIF(Invoices!O:P,A1997,Invoices!P:P)/COUNTIF(Invoices!O:P,A1997),0),IF(COUNTIF(Invoices!Q:R,A1997)&lt;&gt;0,IF(COUNTIF(Invoices!Q:R,A1997)&lt;&gt;0,SUMIF(Invoices!Q:R,A1997,Invoices!R:R)/COUNTIF(Invoices!Q:R,A1997),0),IF(COUNTIF(Invoices!S:T,A1997)&lt;&gt;0,IF(COUNTIF(Invoices!S:T,A1997)&lt;&gt;0,SUMIF(Invoices!S:T,A1997,Invoices!T:T)/COUNTIF(Invoices!S:T,A1997),0),IF(COUNTIF(Invoices!U:V,A1997)&lt;&gt;0,IF(COUNTIF(Invoices!U:V,A1997)&lt;&gt;0,SUMIF(Invoices!U:V,A1997,Invoices!V:V)/COUNTIF(Invoices!U:V,A1997),0),IF(COUNTIF(Invoices!W:X,A1997)&lt;&gt;0,IF(COUNTIF(Invoices!W:X,A1997)&lt;&gt;0,SUMIF(Invoices!W:X,A1997,Invoices!X:X)/COUNTIF(Invoices!W:X,A1997),0),IF(COUNTIF(Invoices!Y:Z,A1997)&lt;&gt;0,IF(COUNTIF(Invoices!Y:Z,A1997)&lt;&gt;0,SUMIF(Invoices!Y:Z,A1997,Invoices!Z:Z)/COUNTIF(Invoices!Y:Z,A1997),0),IF(COUNTIF(Invoices!AA:AB,A1997)&lt;&gt;0,IF(COUNTIF(Invoices!AA:AB,A1997)&lt;&gt;0,SUMIF(Invoices!AA:AB,A1997,Invoices!AB:AB)/COUNTIF(Invoices!AA:AB,A1997),0),IF(COUNTIF(Invoices!AC:AD,A1997)&lt;&gt;0,IF(COUNTIF(Invoices!AC:AD,A1997)&lt;&gt;0,SUMIF(Invoices!AC:AD,A1997,Invoices!AD:AD)/COUNTIF(Invoices!AC:AD,A1997),0),IF(COUNTIF(Invoices!AE:AF,A1997)&lt;&gt;0,IF(COUNTIF(Invoices!AE:AF,A1997)&lt;&gt;0,SUMIF(Invoices!AE:AF,A1997,Invoices!AF:AF)/COUNTIF(Invoices!AE:AF,A1997),0),IF(COUNTIF(Invoices!AG:AH,A1997)&lt;&gt;0,IF(COUNTIF(Invoices!AG:AH,A1997)&lt;&gt;0,SUMIF(Invoices!AG:AH,A1997,Invoices!AH:AH)/COUNTIF(Invoices!AG:AH,A1997),0),IF(COUNTIF(Invoices!AI:AJ,A1997)&lt;&gt;0,IF(COUNTIF(Invoices!AI:AJ,A1997)&lt;&gt;0,SUMIF(Invoices!AI:AJ,A1997,Invoices!AJ:AJ)/COUNTIF(Invoices!AI:AJ,A1997),0),IF(COUNTIF(Invoices!AK:AL,A1997)&lt;&gt;0,IF(COUNTIF(Invoices!AK:AL,A1997)&lt;&gt;0,SUMIF(Invoices!AK:AL,A1997,Invoices!AL:AL)/COUNTIF(Invoices!AK:AL,A1997),0),IF(COUNTIF(Invoices!AM:AN,A1997)&lt;&gt;0,IF(COUNTIF(Invoices!AM:AN,A1997)&lt;&gt;0,SUMIF(Invoices!AM:AN,A1997,Invoices!AN:AN)/COUNTIF(Invoices!AM:AN,A1997),0),"Not Available")))))))))))))))</f>
        <v>Not Available</v>
      </c>
    </row>
    <row r="1998" spans="1:5" ht="13" x14ac:dyDescent="0.15">
      <c r="A1998" s="6" t="s">
        <v>3388</v>
      </c>
      <c r="B1998" s="6" t="s">
        <v>1046</v>
      </c>
      <c r="C1998" s="6" t="s">
        <v>1047</v>
      </c>
      <c r="D1998" s="6" t="s">
        <v>1046</v>
      </c>
      <c r="E1998" t="str">
        <f>IF(COUNTIF(Invoices!K:L,A1998)&lt;&gt;0,IF(COUNTIF(Invoices!K:L,A1998)&lt;&gt;0,SUMIF(Invoices!K:L,A1998,Invoices!L:L)/COUNTIF(Invoices!K:L,A1998),0),IF(COUNTIF(Invoices!M:N,A1998)&lt;&gt;0,IF(COUNTIF(Invoices!M:N,A1998)&lt;&gt;0,SUMIF(Invoices!M:N,A1998,Invoices!N:N)/COUNTIF(Invoices!M:N,A1998),0),IF(COUNTIF(Invoices!O:P,A1998)&lt;&gt;0,IF(COUNTIF(Invoices!O:P,A1998)&lt;&gt;0,SUMIF(Invoices!O:P,A1998,Invoices!P:P)/COUNTIF(Invoices!O:P,A1998),0),IF(COUNTIF(Invoices!Q:R,A1998)&lt;&gt;0,IF(COUNTIF(Invoices!Q:R,A1998)&lt;&gt;0,SUMIF(Invoices!Q:R,A1998,Invoices!R:R)/COUNTIF(Invoices!Q:R,A1998),0),IF(COUNTIF(Invoices!S:T,A1998)&lt;&gt;0,IF(COUNTIF(Invoices!S:T,A1998)&lt;&gt;0,SUMIF(Invoices!S:T,A1998,Invoices!T:T)/COUNTIF(Invoices!S:T,A1998),0),IF(COUNTIF(Invoices!U:V,A1998)&lt;&gt;0,IF(COUNTIF(Invoices!U:V,A1998)&lt;&gt;0,SUMIF(Invoices!U:V,A1998,Invoices!V:V)/COUNTIF(Invoices!U:V,A1998),0),IF(COUNTIF(Invoices!W:X,A1998)&lt;&gt;0,IF(COUNTIF(Invoices!W:X,A1998)&lt;&gt;0,SUMIF(Invoices!W:X,A1998,Invoices!X:X)/COUNTIF(Invoices!W:X,A1998),0),IF(COUNTIF(Invoices!Y:Z,A1998)&lt;&gt;0,IF(COUNTIF(Invoices!Y:Z,A1998)&lt;&gt;0,SUMIF(Invoices!Y:Z,A1998,Invoices!Z:Z)/COUNTIF(Invoices!Y:Z,A1998),0),IF(COUNTIF(Invoices!AA:AB,A1998)&lt;&gt;0,IF(COUNTIF(Invoices!AA:AB,A1998)&lt;&gt;0,SUMIF(Invoices!AA:AB,A1998,Invoices!AB:AB)/COUNTIF(Invoices!AA:AB,A1998),0),IF(COUNTIF(Invoices!AC:AD,A1998)&lt;&gt;0,IF(COUNTIF(Invoices!AC:AD,A1998)&lt;&gt;0,SUMIF(Invoices!AC:AD,A1998,Invoices!AD:AD)/COUNTIF(Invoices!AC:AD,A1998),0),IF(COUNTIF(Invoices!AE:AF,A1998)&lt;&gt;0,IF(COUNTIF(Invoices!AE:AF,A1998)&lt;&gt;0,SUMIF(Invoices!AE:AF,A1998,Invoices!AF:AF)/COUNTIF(Invoices!AE:AF,A1998),0),IF(COUNTIF(Invoices!AG:AH,A1998)&lt;&gt;0,IF(COUNTIF(Invoices!AG:AH,A1998)&lt;&gt;0,SUMIF(Invoices!AG:AH,A1998,Invoices!AH:AH)/COUNTIF(Invoices!AG:AH,A1998),0),IF(COUNTIF(Invoices!AI:AJ,A1998)&lt;&gt;0,IF(COUNTIF(Invoices!AI:AJ,A1998)&lt;&gt;0,SUMIF(Invoices!AI:AJ,A1998,Invoices!AJ:AJ)/COUNTIF(Invoices!AI:AJ,A1998),0),IF(COUNTIF(Invoices!AK:AL,A1998)&lt;&gt;0,IF(COUNTIF(Invoices!AK:AL,A1998)&lt;&gt;0,SUMIF(Invoices!AK:AL,A1998,Invoices!AL:AL)/COUNTIF(Invoices!AK:AL,A1998),0),IF(COUNTIF(Invoices!AM:AN,A1998)&lt;&gt;0,IF(COUNTIF(Invoices!AM:AN,A1998)&lt;&gt;0,SUMIF(Invoices!AM:AN,A1998,Invoices!AN:AN)/COUNTIF(Invoices!AM:AN,A1998),0),"Not Available")))))))))))))))</f>
        <v>Not Available</v>
      </c>
    </row>
    <row r="1999" spans="1:5" ht="13" x14ac:dyDescent="0.15">
      <c r="A1999" s="6" t="s">
        <v>3389</v>
      </c>
      <c r="B1999" s="6" t="s">
        <v>1260</v>
      </c>
      <c r="C1999" s="6" t="s">
        <v>1261</v>
      </c>
      <c r="D1999" s="6" t="s">
        <v>912</v>
      </c>
      <c r="E1999">
        <f ca="1">IF(COUNTIF(Invoices!K:L,A1999)&lt;&gt;0,IF(COUNTIF(Invoices!K:L,A1999)&lt;&gt;0,SUMIF(Invoices!K:L,A1999,Invoices!L:L)/COUNTIF(Invoices!K:L,A1999),0),IF(COUNTIF(Invoices!M:N,A1999)&lt;&gt;0,IF(COUNTIF(Invoices!M:N,A1999)&lt;&gt;0,SUMIF(Invoices!M:N,A1999,Invoices!N:N)/COUNTIF(Invoices!M:N,A1999),0),IF(COUNTIF(Invoices!O:P,A1999)&lt;&gt;0,IF(COUNTIF(Invoices!O:P,A1999)&lt;&gt;0,SUMIF(Invoices!O:P,A1999,Invoices!P:P)/COUNTIF(Invoices!O:P,A1999),0),IF(COUNTIF(Invoices!Q:R,A1999)&lt;&gt;0,IF(COUNTIF(Invoices!Q:R,A1999)&lt;&gt;0,SUMIF(Invoices!Q:R,A1999,Invoices!R:R)/COUNTIF(Invoices!Q:R,A1999),0),IF(COUNTIF(Invoices!S:T,A1999)&lt;&gt;0,IF(COUNTIF(Invoices!S:T,A1999)&lt;&gt;0,SUMIF(Invoices!S:T,A1999,Invoices!T:T)/COUNTIF(Invoices!S:T,A1999),0),IF(COUNTIF(Invoices!U:V,A1999)&lt;&gt;0,IF(COUNTIF(Invoices!U:V,A1999)&lt;&gt;0,SUMIF(Invoices!U:V,A1999,Invoices!V:V)/COUNTIF(Invoices!U:V,A1999),0),IF(COUNTIF(Invoices!W:X,A1999)&lt;&gt;0,IF(COUNTIF(Invoices!W:X,A1999)&lt;&gt;0,SUMIF(Invoices!W:X,A1999,Invoices!X:X)/COUNTIF(Invoices!W:X,A1999),0),IF(COUNTIF(Invoices!Y:Z,A1999)&lt;&gt;0,IF(COUNTIF(Invoices!Y:Z,A1999)&lt;&gt;0,SUMIF(Invoices!Y:Z,A1999,Invoices!Z:Z)/COUNTIF(Invoices!Y:Z,A1999),0),IF(COUNTIF(Invoices!AA:AB,A1999)&lt;&gt;0,IF(COUNTIF(Invoices!AA:AB,A1999)&lt;&gt;0,SUMIF(Invoices!AA:AB,A1999,Invoices!AB:AB)/COUNTIF(Invoices!AA:AB,A1999),0),IF(COUNTIF(Invoices!AC:AD,A1999)&lt;&gt;0,IF(COUNTIF(Invoices!AC:AD,A1999)&lt;&gt;0,SUMIF(Invoices!AC:AD,A1999,Invoices!AD:AD)/COUNTIF(Invoices!AC:AD,A1999),0),IF(COUNTIF(Invoices!AE:AF,A1999)&lt;&gt;0,IF(COUNTIF(Invoices!AE:AF,A1999)&lt;&gt;0,SUMIF(Invoices!AE:AF,A1999,Invoices!AF:AF)/COUNTIF(Invoices!AE:AF,A1999),0),IF(COUNTIF(Invoices!AG:AH,A1999)&lt;&gt;0,IF(COUNTIF(Invoices!AG:AH,A1999)&lt;&gt;0,SUMIF(Invoices!AG:AH,A1999,Invoices!AH:AH)/COUNTIF(Invoices!AG:AH,A1999),0),IF(COUNTIF(Invoices!AI:AJ,A1999)&lt;&gt;0,IF(COUNTIF(Invoices!AI:AJ,A1999)&lt;&gt;0,SUMIF(Invoices!AI:AJ,A1999,Invoices!AJ:AJ)/COUNTIF(Invoices!AI:AJ,A1999),0),IF(COUNTIF(Invoices!AK:AL,A1999)&lt;&gt;0,IF(COUNTIF(Invoices!AK:AL,A1999)&lt;&gt;0,SUMIF(Invoices!AK:AL,A1999,Invoices!AL:AL)/COUNTIF(Invoices!AK:AL,A1999),0),IF(COUNTIF(Invoices!AM:AN,A1999)&lt;&gt;0,IF(COUNTIF(Invoices!AM:AN,A1999)&lt;&gt;0,SUMIF(Invoices!AM:AN,A1999,Invoices!AN:AN)/COUNTIF(Invoices!AM:AN,A1999),0),"Not Available")))))))))))))))</f>
        <v>0.99</v>
      </c>
    </row>
    <row r="2000" spans="1:5" ht="13" x14ac:dyDescent="0.15">
      <c r="A2000" s="6" t="s">
        <v>3390</v>
      </c>
      <c r="B2000" s="6" t="s">
        <v>3391</v>
      </c>
      <c r="C2000" s="6" t="s">
        <v>743</v>
      </c>
      <c r="D2000" s="6" t="s">
        <v>744</v>
      </c>
      <c r="E2000">
        <f ca="1">IF(COUNTIF(Invoices!K:L,A2000)&lt;&gt;0,IF(COUNTIF(Invoices!K:L,A2000)&lt;&gt;0,SUMIF(Invoices!K:L,A2000,Invoices!L:L)/COUNTIF(Invoices!K:L,A2000),0),IF(COUNTIF(Invoices!M:N,A2000)&lt;&gt;0,IF(COUNTIF(Invoices!M:N,A2000)&lt;&gt;0,SUMIF(Invoices!M:N,A2000,Invoices!N:N)/COUNTIF(Invoices!M:N,A2000),0),IF(COUNTIF(Invoices!O:P,A2000)&lt;&gt;0,IF(COUNTIF(Invoices!O:P,A2000)&lt;&gt;0,SUMIF(Invoices!O:P,A2000,Invoices!P:P)/COUNTIF(Invoices!O:P,A2000),0),IF(COUNTIF(Invoices!Q:R,A2000)&lt;&gt;0,IF(COUNTIF(Invoices!Q:R,A2000)&lt;&gt;0,SUMIF(Invoices!Q:R,A2000,Invoices!R:R)/COUNTIF(Invoices!Q:R,A2000),0),IF(COUNTIF(Invoices!S:T,A2000)&lt;&gt;0,IF(COUNTIF(Invoices!S:T,A2000)&lt;&gt;0,SUMIF(Invoices!S:T,A2000,Invoices!T:T)/COUNTIF(Invoices!S:T,A2000),0),IF(COUNTIF(Invoices!U:V,A2000)&lt;&gt;0,IF(COUNTIF(Invoices!U:V,A2000)&lt;&gt;0,SUMIF(Invoices!U:V,A2000,Invoices!V:V)/COUNTIF(Invoices!U:V,A2000),0),IF(COUNTIF(Invoices!W:X,A2000)&lt;&gt;0,IF(COUNTIF(Invoices!W:X,A2000)&lt;&gt;0,SUMIF(Invoices!W:X,A2000,Invoices!X:X)/COUNTIF(Invoices!W:X,A2000),0),IF(COUNTIF(Invoices!Y:Z,A2000)&lt;&gt;0,IF(COUNTIF(Invoices!Y:Z,A2000)&lt;&gt;0,SUMIF(Invoices!Y:Z,A2000,Invoices!Z:Z)/COUNTIF(Invoices!Y:Z,A2000),0),IF(COUNTIF(Invoices!AA:AB,A2000)&lt;&gt;0,IF(COUNTIF(Invoices!AA:AB,A2000)&lt;&gt;0,SUMIF(Invoices!AA:AB,A2000,Invoices!AB:AB)/COUNTIF(Invoices!AA:AB,A2000),0),IF(COUNTIF(Invoices!AC:AD,A2000)&lt;&gt;0,IF(COUNTIF(Invoices!AC:AD,A2000)&lt;&gt;0,SUMIF(Invoices!AC:AD,A2000,Invoices!AD:AD)/COUNTIF(Invoices!AC:AD,A2000),0),IF(COUNTIF(Invoices!AE:AF,A2000)&lt;&gt;0,IF(COUNTIF(Invoices!AE:AF,A2000)&lt;&gt;0,SUMIF(Invoices!AE:AF,A2000,Invoices!AF:AF)/COUNTIF(Invoices!AE:AF,A2000),0),IF(COUNTIF(Invoices!AG:AH,A2000)&lt;&gt;0,IF(COUNTIF(Invoices!AG:AH,A2000)&lt;&gt;0,SUMIF(Invoices!AG:AH,A2000,Invoices!AH:AH)/COUNTIF(Invoices!AG:AH,A2000),0),IF(COUNTIF(Invoices!AI:AJ,A2000)&lt;&gt;0,IF(COUNTIF(Invoices!AI:AJ,A2000)&lt;&gt;0,SUMIF(Invoices!AI:AJ,A2000,Invoices!AJ:AJ)/COUNTIF(Invoices!AI:AJ,A2000),0),IF(COUNTIF(Invoices!AK:AL,A2000)&lt;&gt;0,IF(COUNTIF(Invoices!AK:AL,A2000)&lt;&gt;0,SUMIF(Invoices!AK:AL,A2000,Invoices!AL:AL)/COUNTIF(Invoices!AK:AL,A2000),0),IF(COUNTIF(Invoices!AM:AN,A2000)&lt;&gt;0,IF(COUNTIF(Invoices!AM:AN,A2000)&lt;&gt;0,SUMIF(Invoices!AM:AN,A2000,Invoices!AN:AN)/COUNTIF(Invoices!AM:AN,A2000),0),"Not Available")))))))))))))))</f>
        <v>0.99</v>
      </c>
    </row>
    <row r="2001" spans="1:5" ht="13" x14ac:dyDescent="0.15">
      <c r="A2001" s="6" t="s">
        <v>3392</v>
      </c>
      <c r="C2001" s="6" t="s">
        <v>561</v>
      </c>
      <c r="D2001" s="6" t="s">
        <v>562</v>
      </c>
      <c r="E2001" t="str">
        <f>IF(COUNTIF(Invoices!K:L,A2001)&lt;&gt;0,IF(COUNTIF(Invoices!K:L,A2001)&lt;&gt;0,SUMIF(Invoices!K:L,A2001,Invoices!L:L)/COUNTIF(Invoices!K:L,A2001),0),IF(COUNTIF(Invoices!M:N,A2001)&lt;&gt;0,IF(COUNTIF(Invoices!M:N,A2001)&lt;&gt;0,SUMIF(Invoices!M:N,A2001,Invoices!N:N)/COUNTIF(Invoices!M:N,A2001),0),IF(COUNTIF(Invoices!O:P,A2001)&lt;&gt;0,IF(COUNTIF(Invoices!O:P,A2001)&lt;&gt;0,SUMIF(Invoices!O:P,A2001,Invoices!P:P)/COUNTIF(Invoices!O:P,A2001),0),IF(COUNTIF(Invoices!Q:R,A2001)&lt;&gt;0,IF(COUNTIF(Invoices!Q:R,A2001)&lt;&gt;0,SUMIF(Invoices!Q:R,A2001,Invoices!R:R)/COUNTIF(Invoices!Q:R,A2001),0),IF(COUNTIF(Invoices!S:T,A2001)&lt;&gt;0,IF(COUNTIF(Invoices!S:T,A2001)&lt;&gt;0,SUMIF(Invoices!S:T,A2001,Invoices!T:T)/COUNTIF(Invoices!S:T,A2001),0),IF(COUNTIF(Invoices!U:V,A2001)&lt;&gt;0,IF(COUNTIF(Invoices!U:V,A2001)&lt;&gt;0,SUMIF(Invoices!U:V,A2001,Invoices!V:V)/COUNTIF(Invoices!U:V,A2001),0),IF(COUNTIF(Invoices!W:X,A2001)&lt;&gt;0,IF(COUNTIF(Invoices!W:X,A2001)&lt;&gt;0,SUMIF(Invoices!W:X,A2001,Invoices!X:X)/COUNTIF(Invoices!W:X,A2001),0),IF(COUNTIF(Invoices!Y:Z,A2001)&lt;&gt;0,IF(COUNTIF(Invoices!Y:Z,A2001)&lt;&gt;0,SUMIF(Invoices!Y:Z,A2001,Invoices!Z:Z)/COUNTIF(Invoices!Y:Z,A2001),0),IF(COUNTIF(Invoices!AA:AB,A2001)&lt;&gt;0,IF(COUNTIF(Invoices!AA:AB,A2001)&lt;&gt;0,SUMIF(Invoices!AA:AB,A2001,Invoices!AB:AB)/COUNTIF(Invoices!AA:AB,A2001),0),IF(COUNTIF(Invoices!AC:AD,A2001)&lt;&gt;0,IF(COUNTIF(Invoices!AC:AD,A2001)&lt;&gt;0,SUMIF(Invoices!AC:AD,A2001,Invoices!AD:AD)/COUNTIF(Invoices!AC:AD,A2001),0),IF(COUNTIF(Invoices!AE:AF,A2001)&lt;&gt;0,IF(COUNTIF(Invoices!AE:AF,A2001)&lt;&gt;0,SUMIF(Invoices!AE:AF,A2001,Invoices!AF:AF)/COUNTIF(Invoices!AE:AF,A2001),0),IF(COUNTIF(Invoices!AG:AH,A2001)&lt;&gt;0,IF(COUNTIF(Invoices!AG:AH,A2001)&lt;&gt;0,SUMIF(Invoices!AG:AH,A2001,Invoices!AH:AH)/COUNTIF(Invoices!AG:AH,A2001),0),IF(COUNTIF(Invoices!AI:AJ,A2001)&lt;&gt;0,IF(COUNTIF(Invoices!AI:AJ,A2001)&lt;&gt;0,SUMIF(Invoices!AI:AJ,A2001,Invoices!AJ:AJ)/COUNTIF(Invoices!AI:AJ,A2001),0),IF(COUNTIF(Invoices!AK:AL,A2001)&lt;&gt;0,IF(COUNTIF(Invoices!AK:AL,A2001)&lt;&gt;0,SUMIF(Invoices!AK:AL,A2001,Invoices!AL:AL)/COUNTIF(Invoices!AK:AL,A2001),0),IF(COUNTIF(Invoices!AM:AN,A2001)&lt;&gt;0,IF(COUNTIF(Invoices!AM:AN,A2001)&lt;&gt;0,SUMIF(Invoices!AM:AN,A2001,Invoices!AN:AN)/COUNTIF(Invoices!AM:AN,A2001),0),"Not Available")))))))))))))))</f>
        <v>Not Available</v>
      </c>
    </row>
    <row r="2002" spans="1:5" ht="13" x14ac:dyDescent="0.15">
      <c r="A2002" s="6" t="s">
        <v>3393</v>
      </c>
      <c r="B2002" s="6" t="s">
        <v>808</v>
      </c>
      <c r="C2002" s="6" t="s">
        <v>809</v>
      </c>
      <c r="D2002" s="6" t="s">
        <v>810</v>
      </c>
      <c r="E2002" t="str">
        <f>IF(COUNTIF(Invoices!K:L,A2002)&lt;&gt;0,IF(COUNTIF(Invoices!K:L,A2002)&lt;&gt;0,SUMIF(Invoices!K:L,A2002,Invoices!L:L)/COUNTIF(Invoices!K:L,A2002),0),IF(COUNTIF(Invoices!M:N,A2002)&lt;&gt;0,IF(COUNTIF(Invoices!M:N,A2002)&lt;&gt;0,SUMIF(Invoices!M:N,A2002,Invoices!N:N)/COUNTIF(Invoices!M:N,A2002),0),IF(COUNTIF(Invoices!O:P,A2002)&lt;&gt;0,IF(COUNTIF(Invoices!O:P,A2002)&lt;&gt;0,SUMIF(Invoices!O:P,A2002,Invoices!P:P)/COUNTIF(Invoices!O:P,A2002),0),IF(COUNTIF(Invoices!Q:R,A2002)&lt;&gt;0,IF(COUNTIF(Invoices!Q:R,A2002)&lt;&gt;0,SUMIF(Invoices!Q:R,A2002,Invoices!R:R)/COUNTIF(Invoices!Q:R,A2002),0),IF(COUNTIF(Invoices!S:T,A2002)&lt;&gt;0,IF(COUNTIF(Invoices!S:T,A2002)&lt;&gt;0,SUMIF(Invoices!S:T,A2002,Invoices!T:T)/COUNTIF(Invoices!S:T,A2002),0),IF(COUNTIF(Invoices!U:V,A2002)&lt;&gt;0,IF(COUNTIF(Invoices!U:V,A2002)&lt;&gt;0,SUMIF(Invoices!U:V,A2002,Invoices!V:V)/COUNTIF(Invoices!U:V,A2002),0),IF(COUNTIF(Invoices!W:X,A2002)&lt;&gt;0,IF(COUNTIF(Invoices!W:X,A2002)&lt;&gt;0,SUMIF(Invoices!W:X,A2002,Invoices!X:X)/COUNTIF(Invoices!W:X,A2002),0),IF(COUNTIF(Invoices!Y:Z,A2002)&lt;&gt;0,IF(COUNTIF(Invoices!Y:Z,A2002)&lt;&gt;0,SUMIF(Invoices!Y:Z,A2002,Invoices!Z:Z)/COUNTIF(Invoices!Y:Z,A2002),0),IF(COUNTIF(Invoices!AA:AB,A2002)&lt;&gt;0,IF(COUNTIF(Invoices!AA:AB,A2002)&lt;&gt;0,SUMIF(Invoices!AA:AB,A2002,Invoices!AB:AB)/COUNTIF(Invoices!AA:AB,A2002),0),IF(COUNTIF(Invoices!AC:AD,A2002)&lt;&gt;0,IF(COUNTIF(Invoices!AC:AD,A2002)&lt;&gt;0,SUMIF(Invoices!AC:AD,A2002,Invoices!AD:AD)/COUNTIF(Invoices!AC:AD,A2002),0),IF(COUNTIF(Invoices!AE:AF,A2002)&lt;&gt;0,IF(COUNTIF(Invoices!AE:AF,A2002)&lt;&gt;0,SUMIF(Invoices!AE:AF,A2002,Invoices!AF:AF)/COUNTIF(Invoices!AE:AF,A2002),0),IF(COUNTIF(Invoices!AG:AH,A2002)&lt;&gt;0,IF(COUNTIF(Invoices!AG:AH,A2002)&lt;&gt;0,SUMIF(Invoices!AG:AH,A2002,Invoices!AH:AH)/COUNTIF(Invoices!AG:AH,A2002),0),IF(COUNTIF(Invoices!AI:AJ,A2002)&lt;&gt;0,IF(COUNTIF(Invoices!AI:AJ,A2002)&lt;&gt;0,SUMIF(Invoices!AI:AJ,A2002,Invoices!AJ:AJ)/COUNTIF(Invoices!AI:AJ,A2002),0),IF(COUNTIF(Invoices!AK:AL,A2002)&lt;&gt;0,IF(COUNTIF(Invoices!AK:AL,A2002)&lt;&gt;0,SUMIF(Invoices!AK:AL,A2002,Invoices!AL:AL)/COUNTIF(Invoices!AK:AL,A2002),0),IF(COUNTIF(Invoices!AM:AN,A2002)&lt;&gt;0,IF(COUNTIF(Invoices!AM:AN,A2002)&lt;&gt;0,SUMIF(Invoices!AM:AN,A2002,Invoices!AN:AN)/COUNTIF(Invoices!AM:AN,A2002),0),"Not Available")))))))))))))))</f>
        <v>Not Available</v>
      </c>
    </row>
    <row r="2003" spans="1:5" ht="13" x14ac:dyDescent="0.15">
      <c r="A2003" s="6" t="s">
        <v>3394</v>
      </c>
      <c r="B2003" s="6" t="s">
        <v>1326</v>
      </c>
      <c r="C2003" s="6" t="s">
        <v>1136</v>
      </c>
      <c r="D2003" s="6" t="s">
        <v>681</v>
      </c>
      <c r="E2003">
        <f ca="1">IF(COUNTIF(Invoices!K:L,A2003)&lt;&gt;0,IF(COUNTIF(Invoices!K:L,A2003)&lt;&gt;0,SUMIF(Invoices!K:L,A2003,Invoices!L:L)/COUNTIF(Invoices!K:L,A2003),0),IF(COUNTIF(Invoices!M:N,A2003)&lt;&gt;0,IF(COUNTIF(Invoices!M:N,A2003)&lt;&gt;0,SUMIF(Invoices!M:N,A2003,Invoices!N:N)/COUNTIF(Invoices!M:N,A2003),0),IF(COUNTIF(Invoices!O:P,A2003)&lt;&gt;0,IF(COUNTIF(Invoices!O:P,A2003)&lt;&gt;0,SUMIF(Invoices!O:P,A2003,Invoices!P:P)/COUNTIF(Invoices!O:P,A2003),0),IF(COUNTIF(Invoices!Q:R,A2003)&lt;&gt;0,IF(COUNTIF(Invoices!Q:R,A2003)&lt;&gt;0,SUMIF(Invoices!Q:R,A2003,Invoices!R:R)/COUNTIF(Invoices!Q:R,A2003),0),IF(COUNTIF(Invoices!S:T,A2003)&lt;&gt;0,IF(COUNTIF(Invoices!S:T,A2003)&lt;&gt;0,SUMIF(Invoices!S:T,A2003,Invoices!T:T)/COUNTIF(Invoices!S:T,A2003),0),IF(COUNTIF(Invoices!U:V,A2003)&lt;&gt;0,IF(COUNTIF(Invoices!U:V,A2003)&lt;&gt;0,SUMIF(Invoices!U:V,A2003,Invoices!V:V)/COUNTIF(Invoices!U:V,A2003),0),IF(COUNTIF(Invoices!W:X,A2003)&lt;&gt;0,IF(COUNTIF(Invoices!W:X,A2003)&lt;&gt;0,SUMIF(Invoices!W:X,A2003,Invoices!X:X)/COUNTIF(Invoices!W:X,A2003),0),IF(COUNTIF(Invoices!Y:Z,A2003)&lt;&gt;0,IF(COUNTIF(Invoices!Y:Z,A2003)&lt;&gt;0,SUMIF(Invoices!Y:Z,A2003,Invoices!Z:Z)/COUNTIF(Invoices!Y:Z,A2003),0),IF(COUNTIF(Invoices!AA:AB,A2003)&lt;&gt;0,IF(COUNTIF(Invoices!AA:AB,A2003)&lt;&gt;0,SUMIF(Invoices!AA:AB,A2003,Invoices!AB:AB)/COUNTIF(Invoices!AA:AB,A2003),0),IF(COUNTIF(Invoices!AC:AD,A2003)&lt;&gt;0,IF(COUNTIF(Invoices!AC:AD,A2003)&lt;&gt;0,SUMIF(Invoices!AC:AD,A2003,Invoices!AD:AD)/COUNTIF(Invoices!AC:AD,A2003),0),IF(COUNTIF(Invoices!AE:AF,A2003)&lt;&gt;0,IF(COUNTIF(Invoices!AE:AF,A2003)&lt;&gt;0,SUMIF(Invoices!AE:AF,A2003,Invoices!AF:AF)/COUNTIF(Invoices!AE:AF,A2003),0),IF(COUNTIF(Invoices!AG:AH,A2003)&lt;&gt;0,IF(COUNTIF(Invoices!AG:AH,A2003)&lt;&gt;0,SUMIF(Invoices!AG:AH,A2003,Invoices!AH:AH)/COUNTIF(Invoices!AG:AH,A2003),0),IF(COUNTIF(Invoices!AI:AJ,A2003)&lt;&gt;0,IF(COUNTIF(Invoices!AI:AJ,A2003)&lt;&gt;0,SUMIF(Invoices!AI:AJ,A2003,Invoices!AJ:AJ)/COUNTIF(Invoices!AI:AJ,A2003),0),IF(COUNTIF(Invoices!AK:AL,A2003)&lt;&gt;0,IF(COUNTIF(Invoices!AK:AL,A2003)&lt;&gt;0,SUMIF(Invoices!AK:AL,A2003,Invoices!AL:AL)/COUNTIF(Invoices!AK:AL,A2003),0),IF(COUNTIF(Invoices!AM:AN,A2003)&lt;&gt;0,IF(COUNTIF(Invoices!AM:AN,A2003)&lt;&gt;0,SUMIF(Invoices!AM:AN,A2003,Invoices!AN:AN)/COUNTIF(Invoices!AM:AN,A2003),0),"Not Available")))))))))))))))</f>
        <v>0.99</v>
      </c>
    </row>
    <row r="2004" spans="1:5" ht="13" x14ac:dyDescent="0.15">
      <c r="A2004" s="6" t="s">
        <v>3395</v>
      </c>
      <c r="C2004" s="6" t="s">
        <v>709</v>
      </c>
      <c r="D2004" s="6" t="s">
        <v>710</v>
      </c>
      <c r="E2004" t="str">
        <f>IF(COUNTIF(Invoices!K:L,A2004)&lt;&gt;0,IF(COUNTIF(Invoices!K:L,A2004)&lt;&gt;0,SUMIF(Invoices!K:L,A2004,Invoices!L:L)/COUNTIF(Invoices!K:L,A2004),0),IF(COUNTIF(Invoices!M:N,A2004)&lt;&gt;0,IF(COUNTIF(Invoices!M:N,A2004)&lt;&gt;0,SUMIF(Invoices!M:N,A2004,Invoices!N:N)/COUNTIF(Invoices!M:N,A2004),0),IF(COUNTIF(Invoices!O:P,A2004)&lt;&gt;0,IF(COUNTIF(Invoices!O:P,A2004)&lt;&gt;0,SUMIF(Invoices!O:P,A2004,Invoices!P:P)/COUNTIF(Invoices!O:P,A2004),0),IF(COUNTIF(Invoices!Q:R,A2004)&lt;&gt;0,IF(COUNTIF(Invoices!Q:R,A2004)&lt;&gt;0,SUMIF(Invoices!Q:R,A2004,Invoices!R:R)/COUNTIF(Invoices!Q:R,A2004),0),IF(COUNTIF(Invoices!S:T,A2004)&lt;&gt;0,IF(COUNTIF(Invoices!S:T,A2004)&lt;&gt;0,SUMIF(Invoices!S:T,A2004,Invoices!T:T)/COUNTIF(Invoices!S:T,A2004),0),IF(COUNTIF(Invoices!U:V,A2004)&lt;&gt;0,IF(COUNTIF(Invoices!U:V,A2004)&lt;&gt;0,SUMIF(Invoices!U:V,A2004,Invoices!V:V)/COUNTIF(Invoices!U:V,A2004),0),IF(COUNTIF(Invoices!W:X,A2004)&lt;&gt;0,IF(COUNTIF(Invoices!W:X,A2004)&lt;&gt;0,SUMIF(Invoices!W:X,A2004,Invoices!X:X)/COUNTIF(Invoices!W:X,A2004),0),IF(COUNTIF(Invoices!Y:Z,A2004)&lt;&gt;0,IF(COUNTIF(Invoices!Y:Z,A2004)&lt;&gt;0,SUMIF(Invoices!Y:Z,A2004,Invoices!Z:Z)/COUNTIF(Invoices!Y:Z,A2004),0),IF(COUNTIF(Invoices!AA:AB,A2004)&lt;&gt;0,IF(COUNTIF(Invoices!AA:AB,A2004)&lt;&gt;0,SUMIF(Invoices!AA:AB,A2004,Invoices!AB:AB)/COUNTIF(Invoices!AA:AB,A2004),0),IF(COUNTIF(Invoices!AC:AD,A2004)&lt;&gt;0,IF(COUNTIF(Invoices!AC:AD,A2004)&lt;&gt;0,SUMIF(Invoices!AC:AD,A2004,Invoices!AD:AD)/COUNTIF(Invoices!AC:AD,A2004),0),IF(COUNTIF(Invoices!AE:AF,A2004)&lt;&gt;0,IF(COUNTIF(Invoices!AE:AF,A2004)&lt;&gt;0,SUMIF(Invoices!AE:AF,A2004,Invoices!AF:AF)/COUNTIF(Invoices!AE:AF,A2004),0),IF(COUNTIF(Invoices!AG:AH,A2004)&lt;&gt;0,IF(COUNTIF(Invoices!AG:AH,A2004)&lt;&gt;0,SUMIF(Invoices!AG:AH,A2004,Invoices!AH:AH)/COUNTIF(Invoices!AG:AH,A2004),0),IF(COUNTIF(Invoices!AI:AJ,A2004)&lt;&gt;0,IF(COUNTIF(Invoices!AI:AJ,A2004)&lt;&gt;0,SUMIF(Invoices!AI:AJ,A2004,Invoices!AJ:AJ)/COUNTIF(Invoices!AI:AJ,A2004),0),IF(COUNTIF(Invoices!AK:AL,A2004)&lt;&gt;0,IF(COUNTIF(Invoices!AK:AL,A2004)&lt;&gt;0,SUMIF(Invoices!AK:AL,A2004,Invoices!AL:AL)/COUNTIF(Invoices!AK:AL,A2004),0),IF(COUNTIF(Invoices!AM:AN,A2004)&lt;&gt;0,IF(COUNTIF(Invoices!AM:AN,A2004)&lt;&gt;0,SUMIF(Invoices!AM:AN,A2004,Invoices!AN:AN)/COUNTIF(Invoices!AM:AN,A2004),0),"Not Available")))))))))))))))</f>
        <v>Not Available</v>
      </c>
    </row>
    <row r="2005" spans="1:5" ht="13" x14ac:dyDescent="0.15">
      <c r="A2005" s="6" t="s">
        <v>3396</v>
      </c>
      <c r="B2005" s="6" t="s">
        <v>731</v>
      </c>
      <c r="C2005" s="6" t="s">
        <v>732</v>
      </c>
      <c r="D2005" s="6" t="s">
        <v>731</v>
      </c>
      <c r="E2005" t="str">
        <f>IF(COUNTIF(Invoices!K:L,A2005)&lt;&gt;0,IF(COUNTIF(Invoices!K:L,A2005)&lt;&gt;0,SUMIF(Invoices!K:L,A2005,Invoices!L:L)/COUNTIF(Invoices!K:L,A2005),0),IF(COUNTIF(Invoices!M:N,A2005)&lt;&gt;0,IF(COUNTIF(Invoices!M:N,A2005)&lt;&gt;0,SUMIF(Invoices!M:N,A2005,Invoices!N:N)/COUNTIF(Invoices!M:N,A2005),0),IF(COUNTIF(Invoices!O:P,A2005)&lt;&gt;0,IF(COUNTIF(Invoices!O:P,A2005)&lt;&gt;0,SUMIF(Invoices!O:P,A2005,Invoices!P:P)/COUNTIF(Invoices!O:P,A2005),0),IF(COUNTIF(Invoices!Q:R,A2005)&lt;&gt;0,IF(COUNTIF(Invoices!Q:R,A2005)&lt;&gt;0,SUMIF(Invoices!Q:R,A2005,Invoices!R:R)/COUNTIF(Invoices!Q:R,A2005),0),IF(COUNTIF(Invoices!S:T,A2005)&lt;&gt;0,IF(COUNTIF(Invoices!S:T,A2005)&lt;&gt;0,SUMIF(Invoices!S:T,A2005,Invoices!T:T)/COUNTIF(Invoices!S:T,A2005),0),IF(COUNTIF(Invoices!U:V,A2005)&lt;&gt;0,IF(COUNTIF(Invoices!U:V,A2005)&lt;&gt;0,SUMIF(Invoices!U:V,A2005,Invoices!V:V)/COUNTIF(Invoices!U:V,A2005),0),IF(COUNTIF(Invoices!W:X,A2005)&lt;&gt;0,IF(COUNTIF(Invoices!W:X,A2005)&lt;&gt;0,SUMIF(Invoices!W:X,A2005,Invoices!X:X)/COUNTIF(Invoices!W:X,A2005),0),IF(COUNTIF(Invoices!Y:Z,A2005)&lt;&gt;0,IF(COUNTIF(Invoices!Y:Z,A2005)&lt;&gt;0,SUMIF(Invoices!Y:Z,A2005,Invoices!Z:Z)/COUNTIF(Invoices!Y:Z,A2005),0),IF(COUNTIF(Invoices!AA:AB,A2005)&lt;&gt;0,IF(COUNTIF(Invoices!AA:AB,A2005)&lt;&gt;0,SUMIF(Invoices!AA:AB,A2005,Invoices!AB:AB)/COUNTIF(Invoices!AA:AB,A2005),0),IF(COUNTIF(Invoices!AC:AD,A2005)&lt;&gt;0,IF(COUNTIF(Invoices!AC:AD,A2005)&lt;&gt;0,SUMIF(Invoices!AC:AD,A2005,Invoices!AD:AD)/COUNTIF(Invoices!AC:AD,A2005),0),IF(COUNTIF(Invoices!AE:AF,A2005)&lt;&gt;0,IF(COUNTIF(Invoices!AE:AF,A2005)&lt;&gt;0,SUMIF(Invoices!AE:AF,A2005,Invoices!AF:AF)/COUNTIF(Invoices!AE:AF,A2005),0),IF(COUNTIF(Invoices!AG:AH,A2005)&lt;&gt;0,IF(COUNTIF(Invoices!AG:AH,A2005)&lt;&gt;0,SUMIF(Invoices!AG:AH,A2005,Invoices!AH:AH)/COUNTIF(Invoices!AG:AH,A2005),0),IF(COUNTIF(Invoices!AI:AJ,A2005)&lt;&gt;0,IF(COUNTIF(Invoices!AI:AJ,A2005)&lt;&gt;0,SUMIF(Invoices!AI:AJ,A2005,Invoices!AJ:AJ)/COUNTIF(Invoices!AI:AJ,A2005),0),IF(COUNTIF(Invoices!AK:AL,A2005)&lt;&gt;0,IF(COUNTIF(Invoices!AK:AL,A2005)&lt;&gt;0,SUMIF(Invoices!AK:AL,A2005,Invoices!AL:AL)/COUNTIF(Invoices!AK:AL,A2005),0),IF(COUNTIF(Invoices!AM:AN,A2005)&lt;&gt;0,IF(COUNTIF(Invoices!AM:AN,A2005)&lt;&gt;0,SUMIF(Invoices!AM:AN,A2005,Invoices!AN:AN)/COUNTIF(Invoices!AM:AN,A2005),0),"Not Available")))))))))))))))</f>
        <v>Not Available</v>
      </c>
    </row>
    <row r="2006" spans="1:5" ht="13" x14ac:dyDescent="0.15">
      <c r="A2006" s="6" t="s">
        <v>3397</v>
      </c>
      <c r="B2006" s="6" t="s">
        <v>3398</v>
      </c>
      <c r="C2006" s="6" t="s">
        <v>1235</v>
      </c>
      <c r="D2006" s="6" t="s">
        <v>740</v>
      </c>
      <c r="E2006">
        <f ca="1">IF(COUNTIF(Invoices!K:L,A2006)&lt;&gt;0,IF(COUNTIF(Invoices!K:L,A2006)&lt;&gt;0,SUMIF(Invoices!K:L,A2006,Invoices!L:L)/COUNTIF(Invoices!K:L,A2006),0),IF(COUNTIF(Invoices!M:N,A2006)&lt;&gt;0,IF(COUNTIF(Invoices!M:N,A2006)&lt;&gt;0,SUMIF(Invoices!M:N,A2006,Invoices!N:N)/COUNTIF(Invoices!M:N,A2006),0),IF(COUNTIF(Invoices!O:P,A2006)&lt;&gt;0,IF(COUNTIF(Invoices!O:P,A2006)&lt;&gt;0,SUMIF(Invoices!O:P,A2006,Invoices!P:P)/COUNTIF(Invoices!O:P,A2006),0),IF(COUNTIF(Invoices!Q:R,A2006)&lt;&gt;0,IF(COUNTIF(Invoices!Q:R,A2006)&lt;&gt;0,SUMIF(Invoices!Q:R,A2006,Invoices!R:R)/COUNTIF(Invoices!Q:R,A2006),0),IF(COUNTIF(Invoices!S:T,A2006)&lt;&gt;0,IF(COUNTIF(Invoices!S:T,A2006)&lt;&gt;0,SUMIF(Invoices!S:T,A2006,Invoices!T:T)/COUNTIF(Invoices!S:T,A2006),0),IF(COUNTIF(Invoices!U:V,A2006)&lt;&gt;0,IF(COUNTIF(Invoices!U:V,A2006)&lt;&gt;0,SUMIF(Invoices!U:V,A2006,Invoices!V:V)/COUNTIF(Invoices!U:V,A2006),0),IF(COUNTIF(Invoices!W:X,A2006)&lt;&gt;0,IF(COUNTIF(Invoices!W:X,A2006)&lt;&gt;0,SUMIF(Invoices!W:X,A2006,Invoices!X:X)/COUNTIF(Invoices!W:X,A2006),0),IF(COUNTIF(Invoices!Y:Z,A2006)&lt;&gt;0,IF(COUNTIF(Invoices!Y:Z,A2006)&lt;&gt;0,SUMIF(Invoices!Y:Z,A2006,Invoices!Z:Z)/COUNTIF(Invoices!Y:Z,A2006),0),IF(COUNTIF(Invoices!AA:AB,A2006)&lt;&gt;0,IF(COUNTIF(Invoices!AA:AB,A2006)&lt;&gt;0,SUMIF(Invoices!AA:AB,A2006,Invoices!AB:AB)/COUNTIF(Invoices!AA:AB,A2006),0),IF(COUNTIF(Invoices!AC:AD,A2006)&lt;&gt;0,IF(COUNTIF(Invoices!AC:AD,A2006)&lt;&gt;0,SUMIF(Invoices!AC:AD,A2006,Invoices!AD:AD)/COUNTIF(Invoices!AC:AD,A2006),0),IF(COUNTIF(Invoices!AE:AF,A2006)&lt;&gt;0,IF(COUNTIF(Invoices!AE:AF,A2006)&lt;&gt;0,SUMIF(Invoices!AE:AF,A2006,Invoices!AF:AF)/COUNTIF(Invoices!AE:AF,A2006),0),IF(COUNTIF(Invoices!AG:AH,A2006)&lt;&gt;0,IF(COUNTIF(Invoices!AG:AH,A2006)&lt;&gt;0,SUMIF(Invoices!AG:AH,A2006,Invoices!AH:AH)/COUNTIF(Invoices!AG:AH,A2006),0),IF(COUNTIF(Invoices!AI:AJ,A2006)&lt;&gt;0,IF(COUNTIF(Invoices!AI:AJ,A2006)&lt;&gt;0,SUMIF(Invoices!AI:AJ,A2006,Invoices!AJ:AJ)/COUNTIF(Invoices!AI:AJ,A2006),0),IF(COUNTIF(Invoices!AK:AL,A2006)&lt;&gt;0,IF(COUNTIF(Invoices!AK:AL,A2006)&lt;&gt;0,SUMIF(Invoices!AK:AL,A2006,Invoices!AL:AL)/COUNTIF(Invoices!AK:AL,A2006),0),IF(COUNTIF(Invoices!AM:AN,A2006)&lt;&gt;0,IF(COUNTIF(Invoices!AM:AN,A2006)&lt;&gt;0,SUMIF(Invoices!AM:AN,A2006,Invoices!AN:AN)/COUNTIF(Invoices!AM:AN,A2006),0),"Not Available")))))))))))))))</f>
        <v>0.99</v>
      </c>
    </row>
    <row r="2007" spans="1:5" ht="13" x14ac:dyDescent="0.15">
      <c r="A2007" s="6" t="s">
        <v>3399</v>
      </c>
      <c r="C2007" s="6" t="s">
        <v>830</v>
      </c>
      <c r="D2007" s="6" t="s">
        <v>590</v>
      </c>
      <c r="E2007" t="str">
        <f>IF(COUNTIF(Invoices!K:L,A2007)&lt;&gt;0,IF(COUNTIF(Invoices!K:L,A2007)&lt;&gt;0,SUMIF(Invoices!K:L,A2007,Invoices!L:L)/COUNTIF(Invoices!K:L,A2007),0),IF(COUNTIF(Invoices!M:N,A2007)&lt;&gt;0,IF(COUNTIF(Invoices!M:N,A2007)&lt;&gt;0,SUMIF(Invoices!M:N,A2007,Invoices!N:N)/COUNTIF(Invoices!M:N,A2007),0),IF(COUNTIF(Invoices!O:P,A2007)&lt;&gt;0,IF(COUNTIF(Invoices!O:P,A2007)&lt;&gt;0,SUMIF(Invoices!O:P,A2007,Invoices!P:P)/COUNTIF(Invoices!O:P,A2007),0),IF(COUNTIF(Invoices!Q:R,A2007)&lt;&gt;0,IF(COUNTIF(Invoices!Q:R,A2007)&lt;&gt;0,SUMIF(Invoices!Q:R,A2007,Invoices!R:R)/COUNTIF(Invoices!Q:R,A2007),0),IF(COUNTIF(Invoices!S:T,A2007)&lt;&gt;0,IF(COUNTIF(Invoices!S:T,A2007)&lt;&gt;0,SUMIF(Invoices!S:T,A2007,Invoices!T:T)/COUNTIF(Invoices!S:T,A2007),0),IF(COUNTIF(Invoices!U:V,A2007)&lt;&gt;0,IF(COUNTIF(Invoices!U:V,A2007)&lt;&gt;0,SUMIF(Invoices!U:V,A2007,Invoices!V:V)/COUNTIF(Invoices!U:V,A2007),0),IF(COUNTIF(Invoices!W:X,A2007)&lt;&gt;0,IF(COUNTIF(Invoices!W:X,A2007)&lt;&gt;0,SUMIF(Invoices!W:X,A2007,Invoices!X:X)/COUNTIF(Invoices!W:X,A2007),0),IF(COUNTIF(Invoices!Y:Z,A2007)&lt;&gt;0,IF(COUNTIF(Invoices!Y:Z,A2007)&lt;&gt;0,SUMIF(Invoices!Y:Z,A2007,Invoices!Z:Z)/COUNTIF(Invoices!Y:Z,A2007),0),IF(COUNTIF(Invoices!AA:AB,A2007)&lt;&gt;0,IF(COUNTIF(Invoices!AA:AB,A2007)&lt;&gt;0,SUMIF(Invoices!AA:AB,A2007,Invoices!AB:AB)/COUNTIF(Invoices!AA:AB,A2007),0),IF(COUNTIF(Invoices!AC:AD,A2007)&lt;&gt;0,IF(COUNTIF(Invoices!AC:AD,A2007)&lt;&gt;0,SUMIF(Invoices!AC:AD,A2007,Invoices!AD:AD)/COUNTIF(Invoices!AC:AD,A2007),0),IF(COUNTIF(Invoices!AE:AF,A2007)&lt;&gt;0,IF(COUNTIF(Invoices!AE:AF,A2007)&lt;&gt;0,SUMIF(Invoices!AE:AF,A2007,Invoices!AF:AF)/COUNTIF(Invoices!AE:AF,A2007),0),IF(COUNTIF(Invoices!AG:AH,A2007)&lt;&gt;0,IF(COUNTIF(Invoices!AG:AH,A2007)&lt;&gt;0,SUMIF(Invoices!AG:AH,A2007,Invoices!AH:AH)/COUNTIF(Invoices!AG:AH,A2007),0),IF(COUNTIF(Invoices!AI:AJ,A2007)&lt;&gt;0,IF(COUNTIF(Invoices!AI:AJ,A2007)&lt;&gt;0,SUMIF(Invoices!AI:AJ,A2007,Invoices!AJ:AJ)/COUNTIF(Invoices!AI:AJ,A2007),0),IF(COUNTIF(Invoices!AK:AL,A2007)&lt;&gt;0,IF(COUNTIF(Invoices!AK:AL,A2007)&lt;&gt;0,SUMIF(Invoices!AK:AL,A2007,Invoices!AL:AL)/COUNTIF(Invoices!AK:AL,A2007),0),IF(COUNTIF(Invoices!AM:AN,A2007)&lt;&gt;0,IF(COUNTIF(Invoices!AM:AN,A2007)&lt;&gt;0,SUMIF(Invoices!AM:AN,A2007,Invoices!AN:AN)/COUNTIF(Invoices!AM:AN,A2007),0),"Not Available")))))))))))))))</f>
        <v>Not Available</v>
      </c>
    </row>
    <row r="2008" spans="1:5" ht="13" x14ac:dyDescent="0.15">
      <c r="A2008" s="6" t="s">
        <v>3400</v>
      </c>
      <c r="B2008" s="6" t="s">
        <v>1417</v>
      </c>
      <c r="C2008" s="6" t="s">
        <v>739</v>
      </c>
      <c r="D2008" s="6" t="s">
        <v>740</v>
      </c>
      <c r="E2008" t="str">
        <f>IF(COUNTIF(Invoices!K:L,A2008)&lt;&gt;0,IF(COUNTIF(Invoices!K:L,A2008)&lt;&gt;0,SUMIF(Invoices!K:L,A2008,Invoices!L:L)/COUNTIF(Invoices!K:L,A2008),0),IF(COUNTIF(Invoices!M:N,A2008)&lt;&gt;0,IF(COUNTIF(Invoices!M:N,A2008)&lt;&gt;0,SUMIF(Invoices!M:N,A2008,Invoices!N:N)/COUNTIF(Invoices!M:N,A2008),0),IF(COUNTIF(Invoices!O:P,A2008)&lt;&gt;0,IF(COUNTIF(Invoices!O:P,A2008)&lt;&gt;0,SUMIF(Invoices!O:P,A2008,Invoices!P:P)/COUNTIF(Invoices!O:P,A2008),0),IF(COUNTIF(Invoices!Q:R,A2008)&lt;&gt;0,IF(COUNTIF(Invoices!Q:R,A2008)&lt;&gt;0,SUMIF(Invoices!Q:R,A2008,Invoices!R:R)/COUNTIF(Invoices!Q:R,A2008),0),IF(COUNTIF(Invoices!S:T,A2008)&lt;&gt;0,IF(COUNTIF(Invoices!S:T,A2008)&lt;&gt;0,SUMIF(Invoices!S:T,A2008,Invoices!T:T)/COUNTIF(Invoices!S:T,A2008),0),IF(COUNTIF(Invoices!U:V,A2008)&lt;&gt;0,IF(COUNTIF(Invoices!U:V,A2008)&lt;&gt;0,SUMIF(Invoices!U:V,A2008,Invoices!V:V)/COUNTIF(Invoices!U:V,A2008),0),IF(COUNTIF(Invoices!W:X,A2008)&lt;&gt;0,IF(COUNTIF(Invoices!W:X,A2008)&lt;&gt;0,SUMIF(Invoices!W:X,A2008,Invoices!X:X)/COUNTIF(Invoices!W:X,A2008),0),IF(COUNTIF(Invoices!Y:Z,A2008)&lt;&gt;0,IF(COUNTIF(Invoices!Y:Z,A2008)&lt;&gt;0,SUMIF(Invoices!Y:Z,A2008,Invoices!Z:Z)/COUNTIF(Invoices!Y:Z,A2008),0),IF(COUNTIF(Invoices!AA:AB,A2008)&lt;&gt;0,IF(COUNTIF(Invoices!AA:AB,A2008)&lt;&gt;0,SUMIF(Invoices!AA:AB,A2008,Invoices!AB:AB)/COUNTIF(Invoices!AA:AB,A2008),0),IF(COUNTIF(Invoices!AC:AD,A2008)&lt;&gt;0,IF(COUNTIF(Invoices!AC:AD,A2008)&lt;&gt;0,SUMIF(Invoices!AC:AD,A2008,Invoices!AD:AD)/COUNTIF(Invoices!AC:AD,A2008),0),IF(COUNTIF(Invoices!AE:AF,A2008)&lt;&gt;0,IF(COUNTIF(Invoices!AE:AF,A2008)&lt;&gt;0,SUMIF(Invoices!AE:AF,A2008,Invoices!AF:AF)/COUNTIF(Invoices!AE:AF,A2008),0),IF(COUNTIF(Invoices!AG:AH,A2008)&lt;&gt;0,IF(COUNTIF(Invoices!AG:AH,A2008)&lt;&gt;0,SUMIF(Invoices!AG:AH,A2008,Invoices!AH:AH)/COUNTIF(Invoices!AG:AH,A2008),0),IF(COUNTIF(Invoices!AI:AJ,A2008)&lt;&gt;0,IF(COUNTIF(Invoices!AI:AJ,A2008)&lt;&gt;0,SUMIF(Invoices!AI:AJ,A2008,Invoices!AJ:AJ)/COUNTIF(Invoices!AI:AJ,A2008),0),IF(COUNTIF(Invoices!AK:AL,A2008)&lt;&gt;0,IF(COUNTIF(Invoices!AK:AL,A2008)&lt;&gt;0,SUMIF(Invoices!AK:AL,A2008,Invoices!AL:AL)/COUNTIF(Invoices!AK:AL,A2008),0),IF(COUNTIF(Invoices!AM:AN,A2008)&lt;&gt;0,IF(COUNTIF(Invoices!AM:AN,A2008)&lt;&gt;0,SUMIF(Invoices!AM:AN,A2008,Invoices!AN:AN)/COUNTIF(Invoices!AM:AN,A2008),0),"Not Available")))))))))))))))</f>
        <v>Not Available</v>
      </c>
    </row>
    <row r="2009" spans="1:5" ht="13" x14ac:dyDescent="0.15">
      <c r="A2009" s="6" t="s">
        <v>3401</v>
      </c>
      <c r="C2009" s="6" t="s">
        <v>1555</v>
      </c>
      <c r="D2009" s="6" t="s">
        <v>1555</v>
      </c>
      <c r="E2009">
        <f ca="1">IF(COUNTIF(Invoices!K:L,A2009)&lt;&gt;0,IF(COUNTIF(Invoices!K:L,A2009)&lt;&gt;0,SUMIF(Invoices!K:L,A2009,Invoices!L:L)/COUNTIF(Invoices!K:L,A2009),0),IF(COUNTIF(Invoices!M:N,A2009)&lt;&gt;0,IF(COUNTIF(Invoices!M:N,A2009)&lt;&gt;0,SUMIF(Invoices!M:N,A2009,Invoices!N:N)/COUNTIF(Invoices!M:N,A2009),0),IF(COUNTIF(Invoices!O:P,A2009)&lt;&gt;0,IF(COUNTIF(Invoices!O:P,A2009)&lt;&gt;0,SUMIF(Invoices!O:P,A2009,Invoices!P:P)/COUNTIF(Invoices!O:P,A2009),0),IF(COUNTIF(Invoices!Q:R,A2009)&lt;&gt;0,IF(COUNTIF(Invoices!Q:R,A2009)&lt;&gt;0,SUMIF(Invoices!Q:R,A2009,Invoices!R:R)/COUNTIF(Invoices!Q:R,A2009),0),IF(COUNTIF(Invoices!S:T,A2009)&lt;&gt;0,IF(COUNTIF(Invoices!S:T,A2009)&lt;&gt;0,SUMIF(Invoices!S:T,A2009,Invoices!T:T)/COUNTIF(Invoices!S:T,A2009),0),IF(COUNTIF(Invoices!U:V,A2009)&lt;&gt;0,IF(COUNTIF(Invoices!U:V,A2009)&lt;&gt;0,SUMIF(Invoices!U:V,A2009,Invoices!V:V)/COUNTIF(Invoices!U:V,A2009),0),IF(COUNTIF(Invoices!W:X,A2009)&lt;&gt;0,IF(COUNTIF(Invoices!W:X,A2009)&lt;&gt;0,SUMIF(Invoices!W:X,A2009,Invoices!X:X)/COUNTIF(Invoices!W:X,A2009),0),IF(COUNTIF(Invoices!Y:Z,A2009)&lt;&gt;0,IF(COUNTIF(Invoices!Y:Z,A2009)&lt;&gt;0,SUMIF(Invoices!Y:Z,A2009,Invoices!Z:Z)/COUNTIF(Invoices!Y:Z,A2009),0),IF(COUNTIF(Invoices!AA:AB,A2009)&lt;&gt;0,IF(COUNTIF(Invoices!AA:AB,A2009)&lt;&gt;0,SUMIF(Invoices!AA:AB,A2009,Invoices!AB:AB)/COUNTIF(Invoices!AA:AB,A2009),0),IF(COUNTIF(Invoices!AC:AD,A2009)&lt;&gt;0,IF(COUNTIF(Invoices!AC:AD,A2009)&lt;&gt;0,SUMIF(Invoices!AC:AD,A2009,Invoices!AD:AD)/COUNTIF(Invoices!AC:AD,A2009),0),IF(COUNTIF(Invoices!AE:AF,A2009)&lt;&gt;0,IF(COUNTIF(Invoices!AE:AF,A2009)&lt;&gt;0,SUMIF(Invoices!AE:AF,A2009,Invoices!AF:AF)/COUNTIF(Invoices!AE:AF,A2009),0),IF(COUNTIF(Invoices!AG:AH,A2009)&lt;&gt;0,IF(COUNTIF(Invoices!AG:AH,A2009)&lt;&gt;0,SUMIF(Invoices!AG:AH,A2009,Invoices!AH:AH)/COUNTIF(Invoices!AG:AH,A2009),0),IF(COUNTIF(Invoices!AI:AJ,A2009)&lt;&gt;0,IF(COUNTIF(Invoices!AI:AJ,A2009)&lt;&gt;0,SUMIF(Invoices!AI:AJ,A2009,Invoices!AJ:AJ)/COUNTIF(Invoices!AI:AJ,A2009),0),IF(COUNTIF(Invoices!AK:AL,A2009)&lt;&gt;0,IF(COUNTIF(Invoices!AK:AL,A2009)&lt;&gt;0,SUMIF(Invoices!AK:AL,A2009,Invoices!AL:AL)/COUNTIF(Invoices!AK:AL,A2009),0),IF(COUNTIF(Invoices!AM:AN,A2009)&lt;&gt;0,IF(COUNTIF(Invoices!AM:AN,A2009)&lt;&gt;0,SUMIF(Invoices!AM:AN,A2009,Invoices!AN:AN)/COUNTIF(Invoices!AM:AN,A2009),0),"Not Available")))))))))))))))</f>
        <v>0.99</v>
      </c>
    </row>
    <row r="2010" spans="1:5" ht="13" x14ac:dyDescent="0.15">
      <c r="A2010" s="6" t="s">
        <v>3402</v>
      </c>
      <c r="C2010" s="6" t="s">
        <v>706</v>
      </c>
      <c r="D2010" s="6" t="s">
        <v>707</v>
      </c>
      <c r="E2010">
        <f ca="1">IF(COUNTIF(Invoices!K:L,A2010)&lt;&gt;0,IF(COUNTIF(Invoices!K:L,A2010)&lt;&gt;0,SUMIF(Invoices!K:L,A2010,Invoices!L:L)/COUNTIF(Invoices!K:L,A2010),0),IF(COUNTIF(Invoices!M:N,A2010)&lt;&gt;0,IF(COUNTIF(Invoices!M:N,A2010)&lt;&gt;0,SUMIF(Invoices!M:N,A2010,Invoices!N:N)/COUNTIF(Invoices!M:N,A2010),0),IF(COUNTIF(Invoices!O:P,A2010)&lt;&gt;0,IF(COUNTIF(Invoices!O:P,A2010)&lt;&gt;0,SUMIF(Invoices!O:P,A2010,Invoices!P:P)/COUNTIF(Invoices!O:P,A2010),0),IF(COUNTIF(Invoices!Q:R,A2010)&lt;&gt;0,IF(COUNTIF(Invoices!Q:R,A2010)&lt;&gt;0,SUMIF(Invoices!Q:R,A2010,Invoices!R:R)/COUNTIF(Invoices!Q:R,A2010),0),IF(COUNTIF(Invoices!S:T,A2010)&lt;&gt;0,IF(COUNTIF(Invoices!S:T,A2010)&lt;&gt;0,SUMIF(Invoices!S:T,A2010,Invoices!T:T)/COUNTIF(Invoices!S:T,A2010),0),IF(COUNTIF(Invoices!U:V,A2010)&lt;&gt;0,IF(COUNTIF(Invoices!U:V,A2010)&lt;&gt;0,SUMIF(Invoices!U:V,A2010,Invoices!V:V)/COUNTIF(Invoices!U:V,A2010),0),IF(COUNTIF(Invoices!W:X,A2010)&lt;&gt;0,IF(COUNTIF(Invoices!W:X,A2010)&lt;&gt;0,SUMIF(Invoices!W:X,A2010,Invoices!X:X)/COUNTIF(Invoices!W:X,A2010),0),IF(COUNTIF(Invoices!Y:Z,A2010)&lt;&gt;0,IF(COUNTIF(Invoices!Y:Z,A2010)&lt;&gt;0,SUMIF(Invoices!Y:Z,A2010,Invoices!Z:Z)/COUNTIF(Invoices!Y:Z,A2010),0),IF(COUNTIF(Invoices!AA:AB,A2010)&lt;&gt;0,IF(COUNTIF(Invoices!AA:AB,A2010)&lt;&gt;0,SUMIF(Invoices!AA:AB,A2010,Invoices!AB:AB)/COUNTIF(Invoices!AA:AB,A2010),0),IF(COUNTIF(Invoices!AC:AD,A2010)&lt;&gt;0,IF(COUNTIF(Invoices!AC:AD,A2010)&lt;&gt;0,SUMIF(Invoices!AC:AD,A2010,Invoices!AD:AD)/COUNTIF(Invoices!AC:AD,A2010),0),IF(COUNTIF(Invoices!AE:AF,A2010)&lt;&gt;0,IF(COUNTIF(Invoices!AE:AF,A2010)&lt;&gt;0,SUMIF(Invoices!AE:AF,A2010,Invoices!AF:AF)/COUNTIF(Invoices!AE:AF,A2010),0),IF(COUNTIF(Invoices!AG:AH,A2010)&lt;&gt;0,IF(COUNTIF(Invoices!AG:AH,A2010)&lt;&gt;0,SUMIF(Invoices!AG:AH,A2010,Invoices!AH:AH)/COUNTIF(Invoices!AG:AH,A2010),0),IF(COUNTIF(Invoices!AI:AJ,A2010)&lt;&gt;0,IF(COUNTIF(Invoices!AI:AJ,A2010)&lt;&gt;0,SUMIF(Invoices!AI:AJ,A2010,Invoices!AJ:AJ)/COUNTIF(Invoices!AI:AJ,A2010),0),IF(COUNTIF(Invoices!AK:AL,A2010)&lt;&gt;0,IF(COUNTIF(Invoices!AK:AL,A2010)&lt;&gt;0,SUMIF(Invoices!AK:AL,A2010,Invoices!AL:AL)/COUNTIF(Invoices!AK:AL,A2010),0),IF(COUNTIF(Invoices!AM:AN,A2010)&lt;&gt;0,IF(COUNTIF(Invoices!AM:AN,A2010)&lt;&gt;0,SUMIF(Invoices!AM:AN,A2010,Invoices!AN:AN)/COUNTIF(Invoices!AM:AN,A2010),0),"Not Available")))))))))))))))</f>
        <v>0.99</v>
      </c>
    </row>
    <row r="2011" spans="1:5" ht="13" x14ac:dyDescent="0.15">
      <c r="A2011" s="6" t="s">
        <v>3403</v>
      </c>
      <c r="C2011" s="6" t="s">
        <v>768</v>
      </c>
      <c r="D2011" s="6" t="s">
        <v>518</v>
      </c>
      <c r="E2011" t="str">
        <f>IF(COUNTIF(Invoices!K:L,A2011)&lt;&gt;0,IF(COUNTIF(Invoices!K:L,A2011)&lt;&gt;0,SUMIF(Invoices!K:L,A2011,Invoices!L:L)/COUNTIF(Invoices!K:L,A2011),0),IF(COUNTIF(Invoices!M:N,A2011)&lt;&gt;0,IF(COUNTIF(Invoices!M:N,A2011)&lt;&gt;0,SUMIF(Invoices!M:N,A2011,Invoices!N:N)/COUNTIF(Invoices!M:N,A2011),0),IF(COUNTIF(Invoices!O:P,A2011)&lt;&gt;0,IF(COUNTIF(Invoices!O:P,A2011)&lt;&gt;0,SUMIF(Invoices!O:P,A2011,Invoices!P:P)/COUNTIF(Invoices!O:P,A2011),0),IF(COUNTIF(Invoices!Q:R,A2011)&lt;&gt;0,IF(COUNTIF(Invoices!Q:R,A2011)&lt;&gt;0,SUMIF(Invoices!Q:R,A2011,Invoices!R:R)/COUNTIF(Invoices!Q:R,A2011),0),IF(COUNTIF(Invoices!S:T,A2011)&lt;&gt;0,IF(COUNTIF(Invoices!S:T,A2011)&lt;&gt;0,SUMIF(Invoices!S:T,A2011,Invoices!T:T)/COUNTIF(Invoices!S:T,A2011),0),IF(COUNTIF(Invoices!U:V,A2011)&lt;&gt;0,IF(COUNTIF(Invoices!U:V,A2011)&lt;&gt;0,SUMIF(Invoices!U:V,A2011,Invoices!V:V)/COUNTIF(Invoices!U:V,A2011),0),IF(COUNTIF(Invoices!W:X,A2011)&lt;&gt;0,IF(COUNTIF(Invoices!W:X,A2011)&lt;&gt;0,SUMIF(Invoices!W:X,A2011,Invoices!X:X)/COUNTIF(Invoices!W:X,A2011),0),IF(COUNTIF(Invoices!Y:Z,A2011)&lt;&gt;0,IF(COUNTIF(Invoices!Y:Z,A2011)&lt;&gt;0,SUMIF(Invoices!Y:Z,A2011,Invoices!Z:Z)/COUNTIF(Invoices!Y:Z,A2011),0),IF(COUNTIF(Invoices!AA:AB,A2011)&lt;&gt;0,IF(COUNTIF(Invoices!AA:AB,A2011)&lt;&gt;0,SUMIF(Invoices!AA:AB,A2011,Invoices!AB:AB)/COUNTIF(Invoices!AA:AB,A2011),0),IF(COUNTIF(Invoices!AC:AD,A2011)&lt;&gt;0,IF(COUNTIF(Invoices!AC:AD,A2011)&lt;&gt;0,SUMIF(Invoices!AC:AD,A2011,Invoices!AD:AD)/COUNTIF(Invoices!AC:AD,A2011),0),IF(COUNTIF(Invoices!AE:AF,A2011)&lt;&gt;0,IF(COUNTIF(Invoices!AE:AF,A2011)&lt;&gt;0,SUMIF(Invoices!AE:AF,A2011,Invoices!AF:AF)/COUNTIF(Invoices!AE:AF,A2011),0),IF(COUNTIF(Invoices!AG:AH,A2011)&lt;&gt;0,IF(COUNTIF(Invoices!AG:AH,A2011)&lt;&gt;0,SUMIF(Invoices!AG:AH,A2011,Invoices!AH:AH)/COUNTIF(Invoices!AG:AH,A2011),0),IF(COUNTIF(Invoices!AI:AJ,A2011)&lt;&gt;0,IF(COUNTIF(Invoices!AI:AJ,A2011)&lt;&gt;0,SUMIF(Invoices!AI:AJ,A2011,Invoices!AJ:AJ)/COUNTIF(Invoices!AI:AJ,A2011),0),IF(COUNTIF(Invoices!AK:AL,A2011)&lt;&gt;0,IF(COUNTIF(Invoices!AK:AL,A2011)&lt;&gt;0,SUMIF(Invoices!AK:AL,A2011,Invoices!AL:AL)/COUNTIF(Invoices!AK:AL,A2011),0),IF(COUNTIF(Invoices!AM:AN,A2011)&lt;&gt;0,IF(COUNTIF(Invoices!AM:AN,A2011)&lt;&gt;0,SUMIF(Invoices!AM:AN,A2011,Invoices!AN:AN)/COUNTIF(Invoices!AM:AN,A2011),0),"Not Available")))))))))))))))</f>
        <v>Not Available</v>
      </c>
    </row>
    <row r="2012" spans="1:5" ht="13" x14ac:dyDescent="0.15">
      <c r="A2012" s="6" t="s">
        <v>3403</v>
      </c>
      <c r="C2012" s="6" t="s">
        <v>768</v>
      </c>
      <c r="D2012" s="6" t="s">
        <v>518</v>
      </c>
      <c r="E2012" t="str">
        <f>IF(COUNTIF(Invoices!K:L,A2012)&lt;&gt;0,IF(COUNTIF(Invoices!K:L,A2012)&lt;&gt;0,SUMIF(Invoices!K:L,A2012,Invoices!L:L)/COUNTIF(Invoices!K:L,A2012),0),IF(COUNTIF(Invoices!M:N,A2012)&lt;&gt;0,IF(COUNTIF(Invoices!M:N,A2012)&lt;&gt;0,SUMIF(Invoices!M:N,A2012,Invoices!N:N)/COUNTIF(Invoices!M:N,A2012),0),IF(COUNTIF(Invoices!O:P,A2012)&lt;&gt;0,IF(COUNTIF(Invoices!O:P,A2012)&lt;&gt;0,SUMIF(Invoices!O:P,A2012,Invoices!P:P)/COUNTIF(Invoices!O:P,A2012),0),IF(COUNTIF(Invoices!Q:R,A2012)&lt;&gt;0,IF(COUNTIF(Invoices!Q:R,A2012)&lt;&gt;0,SUMIF(Invoices!Q:R,A2012,Invoices!R:R)/COUNTIF(Invoices!Q:R,A2012),0),IF(COUNTIF(Invoices!S:T,A2012)&lt;&gt;0,IF(COUNTIF(Invoices!S:T,A2012)&lt;&gt;0,SUMIF(Invoices!S:T,A2012,Invoices!T:T)/COUNTIF(Invoices!S:T,A2012),0),IF(COUNTIF(Invoices!U:V,A2012)&lt;&gt;0,IF(COUNTIF(Invoices!U:V,A2012)&lt;&gt;0,SUMIF(Invoices!U:V,A2012,Invoices!V:V)/COUNTIF(Invoices!U:V,A2012),0),IF(COUNTIF(Invoices!W:X,A2012)&lt;&gt;0,IF(COUNTIF(Invoices!W:X,A2012)&lt;&gt;0,SUMIF(Invoices!W:X,A2012,Invoices!X:X)/COUNTIF(Invoices!W:X,A2012),0),IF(COUNTIF(Invoices!Y:Z,A2012)&lt;&gt;0,IF(COUNTIF(Invoices!Y:Z,A2012)&lt;&gt;0,SUMIF(Invoices!Y:Z,A2012,Invoices!Z:Z)/COUNTIF(Invoices!Y:Z,A2012),0),IF(COUNTIF(Invoices!AA:AB,A2012)&lt;&gt;0,IF(COUNTIF(Invoices!AA:AB,A2012)&lt;&gt;0,SUMIF(Invoices!AA:AB,A2012,Invoices!AB:AB)/COUNTIF(Invoices!AA:AB,A2012),0),IF(COUNTIF(Invoices!AC:AD,A2012)&lt;&gt;0,IF(COUNTIF(Invoices!AC:AD,A2012)&lt;&gt;0,SUMIF(Invoices!AC:AD,A2012,Invoices!AD:AD)/COUNTIF(Invoices!AC:AD,A2012),0),IF(COUNTIF(Invoices!AE:AF,A2012)&lt;&gt;0,IF(COUNTIF(Invoices!AE:AF,A2012)&lt;&gt;0,SUMIF(Invoices!AE:AF,A2012,Invoices!AF:AF)/COUNTIF(Invoices!AE:AF,A2012),0),IF(COUNTIF(Invoices!AG:AH,A2012)&lt;&gt;0,IF(COUNTIF(Invoices!AG:AH,A2012)&lt;&gt;0,SUMIF(Invoices!AG:AH,A2012,Invoices!AH:AH)/COUNTIF(Invoices!AG:AH,A2012),0),IF(COUNTIF(Invoices!AI:AJ,A2012)&lt;&gt;0,IF(COUNTIF(Invoices!AI:AJ,A2012)&lt;&gt;0,SUMIF(Invoices!AI:AJ,A2012,Invoices!AJ:AJ)/COUNTIF(Invoices!AI:AJ,A2012),0),IF(COUNTIF(Invoices!AK:AL,A2012)&lt;&gt;0,IF(COUNTIF(Invoices!AK:AL,A2012)&lt;&gt;0,SUMIF(Invoices!AK:AL,A2012,Invoices!AL:AL)/COUNTIF(Invoices!AK:AL,A2012),0),IF(COUNTIF(Invoices!AM:AN,A2012)&lt;&gt;0,IF(COUNTIF(Invoices!AM:AN,A2012)&lt;&gt;0,SUMIF(Invoices!AM:AN,A2012,Invoices!AN:AN)/COUNTIF(Invoices!AM:AN,A2012),0),"Not Available")))))))))))))))</f>
        <v>Not Available</v>
      </c>
    </row>
    <row r="2013" spans="1:5" ht="13" x14ac:dyDescent="0.15">
      <c r="A2013" s="6" t="s">
        <v>3404</v>
      </c>
      <c r="B2013" s="6" t="s">
        <v>904</v>
      </c>
      <c r="C2013" s="6" t="s">
        <v>905</v>
      </c>
      <c r="D2013" s="6" t="s">
        <v>906</v>
      </c>
      <c r="E2013">
        <f ca="1">IF(COUNTIF(Invoices!K:L,A2013)&lt;&gt;0,IF(COUNTIF(Invoices!K:L,A2013)&lt;&gt;0,SUMIF(Invoices!K:L,A2013,Invoices!L:L)/COUNTIF(Invoices!K:L,A2013),0),IF(COUNTIF(Invoices!M:N,A2013)&lt;&gt;0,IF(COUNTIF(Invoices!M:N,A2013)&lt;&gt;0,SUMIF(Invoices!M:N,A2013,Invoices!N:N)/COUNTIF(Invoices!M:N,A2013),0),IF(COUNTIF(Invoices!O:P,A2013)&lt;&gt;0,IF(COUNTIF(Invoices!O:P,A2013)&lt;&gt;0,SUMIF(Invoices!O:P,A2013,Invoices!P:P)/COUNTIF(Invoices!O:P,A2013),0),IF(COUNTIF(Invoices!Q:R,A2013)&lt;&gt;0,IF(COUNTIF(Invoices!Q:R,A2013)&lt;&gt;0,SUMIF(Invoices!Q:R,A2013,Invoices!R:R)/COUNTIF(Invoices!Q:R,A2013),0),IF(COUNTIF(Invoices!S:T,A2013)&lt;&gt;0,IF(COUNTIF(Invoices!S:T,A2013)&lt;&gt;0,SUMIF(Invoices!S:T,A2013,Invoices!T:T)/COUNTIF(Invoices!S:T,A2013),0),IF(COUNTIF(Invoices!U:V,A2013)&lt;&gt;0,IF(COUNTIF(Invoices!U:V,A2013)&lt;&gt;0,SUMIF(Invoices!U:V,A2013,Invoices!V:V)/COUNTIF(Invoices!U:V,A2013),0),IF(COUNTIF(Invoices!W:X,A2013)&lt;&gt;0,IF(COUNTIF(Invoices!W:X,A2013)&lt;&gt;0,SUMIF(Invoices!W:X,A2013,Invoices!X:X)/COUNTIF(Invoices!W:X,A2013),0),IF(COUNTIF(Invoices!Y:Z,A2013)&lt;&gt;0,IF(COUNTIF(Invoices!Y:Z,A2013)&lt;&gt;0,SUMIF(Invoices!Y:Z,A2013,Invoices!Z:Z)/COUNTIF(Invoices!Y:Z,A2013),0),IF(COUNTIF(Invoices!AA:AB,A2013)&lt;&gt;0,IF(COUNTIF(Invoices!AA:AB,A2013)&lt;&gt;0,SUMIF(Invoices!AA:AB,A2013,Invoices!AB:AB)/COUNTIF(Invoices!AA:AB,A2013),0),IF(COUNTIF(Invoices!AC:AD,A2013)&lt;&gt;0,IF(COUNTIF(Invoices!AC:AD,A2013)&lt;&gt;0,SUMIF(Invoices!AC:AD,A2013,Invoices!AD:AD)/COUNTIF(Invoices!AC:AD,A2013),0),IF(COUNTIF(Invoices!AE:AF,A2013)&lt;&gt;0,IF(COUNTIF(Invoices!AE:AF,A2013)&lt;&gt;0,SUMIF(Invoices!AE:AF,A2013,Invoices!AF:AF)/COUNTIF(Invoices!AE:AF,A2013),0),IF(COUNTIF(Invoices!AG:AH,A2013)&lt;&gt;0,IF(COUNTIF(Invoices!AG:AH,A2013)&lt;&gt;0,SUMIF(Invoices!AG:AH,A2013,Invoices!AH:AH)/COUNTIF(Invoices!AG:AH,A2013),0),IF(COUNTIF(Invoices!AI:AJ,A2013)&lt;&gt;0,IF(COUNTIF(Invoices!AI:AJ,A2013)&lt;&gt;0,SUMIF(Invoices!AI:AJ,A2013,Invoices!AJ:AJ)/COUNTIF(Invoices!AI:AJ,A2013),0),IF(COUNTIF(Invoices!AK:AL,A2013)&lt;&gt;0,IF(COUNTIF(Invoices!AK:AL,A2013)&lt;&gt;0,SUMIF(Invoices!AK:AL,A2013,Invoices!AL:AL)/COUNTIF(Invoices!AK:AL,A2013),0),IF(COUNTIF(Invoices!AM:AN,A2013)&lt;&gt;0,IF(COUNTIF(Invoices!AM:AN,A2013)&lt;&gt;0,SUMIF(Invoices!AM:AN,A2013,Invoices!AN:AN)/COUNTIF(Invoices!AM:AN,A2013),0),"Not Available")))))))))))))))</f>
        <v>0.99</v>
      </c>
    </row>
    <row r="2014" spans="1:5" ht="13" x14ac:dyDescent="0.15">
      <c r="A2014" s="6" t="s">
        <v>3405</v>
      </c>
      <c r="B2014" s="6" t="s">
        <v>1494</v>
      </c>
      <c r="C2014" s="6" t="s">
        <v>629</v>
      </c>
      <c r="D2014" s="6" t="s">
        <v>630</v>
      </c>
      <c r="E2014">
        <f ca="1">IF(COUNTIF(Invoices!K:L,A2014)&lt;&gt;0,IF(COUNTIF(Invoices!K:L,A2014)&lt;&gt;0,SUMIF(Invoices!K:L,A2014,Invoices!L:L)/COUNTIF(Invoices!K:L,A2014),0),IF(COUNTIF(Invoices!M:N,A2014)&lt;&gt;0,IF(COUNTIF(Invoices!M:N,A2014)&lt;&gt;0,SUMIF(Invoices!M:N,A2014,Invoices!N:N)/COUNTIF(Invoices!M:N,A2014),0),IF(COUNTIF(Invoices!O:P,A2014)&lt;&gt;0,IF(COUNTIF(Invoices!O:P,A2014)&lt;&gt;0,SUMIF(Invoices!O:P,A2014,Invoices!P:P)/COUNTIF(Invoices!O:P,A2014),0),IF(COUNTIF(Invoices!Q:R,A2014)&lt;&gt;0,IF(COUNTIF(Invoices!Q:R,A2014)&lt;&gt;0,SUMIF(Invoices!Q:R,A2014,Invoices!R:R)/COUNTIF(Invoices!Q:R,A2014),0),IF(COUNTIF(Invoices!S:T,A2014)&lt;&gt;0,IF(COUNTIF(Invoices!S:T,A2014)&lt;&gt;0,SUMIF(Invoices!S:T,A2014,Invoices!T:T)/COUNTIF(Invoices!S:T,A2014),0),IF(COUNTIF(Invoices!U:V,A2014)&lt;&gt;0,IF(COUNTIF(Invoices!U:V,A2014)&lt;&gt;0,SUMIF(Invoices!U:V,A2014,Invoices!V:V)/COUNTIF(Invoices!U:V,A2014),0),IF(COUNTIF(Invoices!W:X,A2014)&lt;&gt;0,IF(COUNTIF(Invoices!W:X,A2014)&lt;&gt;0,SUMIF(Invoices!W:X,A2014,Invoices!X:X)/COUNTIF(Invoices!W:X,A2014),0),IF(COUNTIF(Invoices!Y:Z,A2014)&lt;&gt;0,IF(COUNTIF(Invoices!Y:Z,A2014)&lt;&gt;0,SUMIF(Invoices!Y:Z,A2014,Invoices!Z:Z)/COUNTIF(Invoices!Y:Z,A2014),0),IF(COUNTIF(Invoices!AA:AB,A2014)&lt;&gt;0,IF(COUNTIF(Invoices!AA:AB,A2014)&lt;&gt;0,SUMIF(Invoices!AA:AB,A2014,Invoices!AB:AB)/COUNTIF(Invoices!AA:AB,A2014),0),IF(COUNTIF(Invoices!AC:AD,A2014)&lt;&gt;0,IF(COUNTIF(Invoices!AC:AD,A2014)&lt;&gt;0,SUMIF(Invoices!AC:AD,A2014,Invoices!AD:AD)/COUNTIF(Invoices!AC:AD,A2014),0),IF(COUNTIF(Invoices!AE:AF,A2014)&lt;&gt;0,IF(COUNTIF(Invoices!AE:AF,A2014)&lt;&gt;0,SUMIF(Invoices!AE:AF,A2014,Invoices!AF:AF)/COUNTIF(Invoices!AE:AF,A2014),0),IF(COUNTIF(Invoices!AG:AH,A2014)&lt;&gt;0,IF(COUNTIF(Invoices!AG:AH,A2014)&lt;&gt;0,SUMIF(Invoices!AG:AH,A2014,Invoices!AH:AH)/COUNTIF(Invoices!AG:AH,A2014),0),IF(COUNTIF(Invoices!AI:AJ,A2014)&lt;&gt;0,IF(COUNTIF(Invoices!AI:AJ,A2014)&lt;&gt;0,SUMIF(Invoices!AI:AJ,A2014,Invoices!AJ:AJ)/COUNTIF(Invoices!AI:AJ,A2014),0),IF(COUNTIF(Invoices!AK:AL,A2014)&lt;&gt;0,IF(COUNTIF(Invoices!AK:AL,A2014)&lt;&gt;0,SUMIF(Invoices!AK:AL,A2014,Invoices!AL:AL)/COUNTIF(Invoices!AK:AL,A2014),0),IF(COUNTIF(Invoices!AM:AN,A2014)&lt;&gt;0,IF(COUNTIF(Invoices!AM:AN,A2014)&lt;&gt;0,SUMIF(Invoices!AM:AN,A2014,Invoices!AN:AN)/COUNTIF(Invoices!AM:AN,A2014),0),"Not Available")))))))))))))))</f>
        <v>0.99</v>
      </c>
    </row>
    <row r="2015" spans="1:5" ht="13" x14ac:dyDescent="0.15">
      <c r="A2015" s="6" t="s">
        <v>3406</v>
      </c>
      <c r="C2015" s="6" t="s">
        <v>735</v>
      </c>
      <c r="D2015" s="6" t="s">
        <v>736</v>
      </c>
      <c r="E2015" t="str">
        <f>IF(COUNTIF(Invoices!K:L,A2015)&lt;&gt;0,IF(COUNTIF(Invoices!K:L,A2015)&lt;&gt;0,SUMIF(Invoices!K:L,A2015,Invoices!L:L)/COUNTIF(Invoices!K:L,A2015),0),IF(COUNTIF(Invoices!M:N,A2015)&lt;&gt;0,IF(COUNTIF(Invoices!M:N,A2015)&lt;&gt;0,SUMIF(Invoices!M:N,A2015,Invoices!N:N)/COUNTIF(Invoices!M:N,A2015),0),IF(COUNTIF(Invoices!O:P,A2015)&lt;&gt;0,IF(COUNTIF(Invoices!O:P,A2015)&lt;&gt;0,SUMIF(Invoices!O:P,A2015,Invoices!P:P)/COUNTIF(Invoices!O:P,A2015),0),IF(COUNTIF(Invoices!Q:R,A2015)&lt;&gt;0,IF(COUNTIF(Invoices!Q:R,A2015)&lt;&gt;0,SUMIF(Invoices!Q:R,A2015,Invoices!R:R)/COUNTIF(Invoices!Q:R,A2015),0),IF(COUNTIF(Invoices!S:T,A2015)&lt;&gt;0,IF(COUNTIF(Invoices!S:T,A2015)&lt;&gt;0,SUMIF(Invoices!S:T,A2015,Invoices!T:T)/COUNTIF(Invoices!S:T,A2015),0),IF(COUNTIF(Invoices!U:V,A2015)&lt;&gt;0,IF(COUNTIF(Invoices!U:V,A2015)&lt;&gt;0,SUMIF(Invoices!U:V,A2015,Invoices!V:V)/COUNTIF(Invoices!U:V,A2015),0),IF(COUNTIF(Invoices!W:X,A2015)&lt;&gt;0,IF(COUNTIF(Invoices!W:X,A2015)&lt;&gt;0,SUMIF(Invoices!W:X,A2015,Invoices!X:X)/COUNTIF(Invoices!W:X,A2015),0),IF(COUNTIF(Invoices!Y:Z,A2015)&lt;&gt;0,IF(COUNTIF(Invoices!Y:Z,A2015)&lt;&gt;0,SUMIF(Invoices!Y:Z,A2015,Invoices!Z:Z)/COUNTIF(Invoices!Y:Z,A2015),0),IF(COUNTIF(Invoices!AA:AB,A2015)&lt;&gt;0,IF(COUNTIF(Invoices!AA:AB,A2015)&lt;&gt;0,SUMIF(Invoices!AA:AB,A2015,Invoices!AB:AB)/COUNTIF(Invoices!AA:AB,A2015),0),IF(COUNTIF(Invoices!AC:AD,A2015)&lt;&gt;0,IF(COUNTIF(Invoices!AC:AD,A2015)&lt;&gt;0,SUMIF(Invoices!AC:AD,A2015,Invoices!AD:AD)/COUNTIF(Invoices!AC:AD,A2015),0),IF(COUNTIF(Invoices!AE:AF,A2015)&lt;&gt;0,IF(COUNTIF(Invoices!AE:AF,A2015)&lt;&gt;0,SUMIF(Invoices!AE:AF,A2015,Invoices!AF:AF)/COUNTIF(Invoices!AE:AF,A2015),0),IF(COUNTIF(Invoices!AG:AH,A2015)&lt;&gt;0,IF(COUNTIF(Invoices!AG:AH,A2015)&lt;&gt;0,SUMIF(Invoices!AG:AH,A2015,Invoices!AH:AH)/COUNTIF(Invoices!AG:AH,A2015),0),IF(COUNTIF(Invoices!AI:AJ,A2015)&lt;&gt;0,IF(COUNTIF(Invoices!AI:AJ,A2015)&lt;&gt;0,SUMIF(Invoices!AI:AJ,A2015,Invoices!AJ:AJ)/COUNTIF(Invoices!AI:AJ,A2015),0),IF(COUNTIF(Invoices!AK:AL,A2015)&lt;&gt;0,IF(COUNTIF(Invoices!AK:AL,A2015)&lt;&gt;0,SUMIF(Invoices!AK:AL,A2015,Invoices!AL:AL)/COUNTIF(Invoices!AK:AL,A2015),0),IF(COUNTIF(Invoices!AM:AN,A2015)&lt;&gt;0,IF(COUNTIF(Invoices!AM:AN,A2015)&lt;&gt;0,SUMIF(Invoices!AM:AN,A2015,Invoices!AN:AN)/COUNTIF(Invoices!AM:AN,A2015),0),"Not Available")))))))))))))))</f>
        <v>Not Available</v>
      </c>
    </row>
    <row r="2016" spans="1:5" ht="13" x14ac:dyDescent="0.15">
      <c r="A2016" s="6" t="s">
        <v>3407</v>
      </c>
      <c r="B2016" s="6" t="s">
        <v>1981</v>
      </c>
      <c r="C2016" s="6" t="s">
        <v>1982</v>
      </c>
      <c r="D2016" s="6" t="s">
        <v>522</v>
      </c>
      <c r="E2016">
        <f ca="1">IF(COUNTIF(Invoices!K:L,A2016)&lt;&gt;0,IF(COUNTIF(Invoices!K:L,A2016)&lt;&gt;0,SUMIF(Invoices!K:L,A2016,Invoices!L:L)/COUNTIF(Invoices!K:L,A2016),0),IF(COUNTIF(Invoices!M:N,A2016)&lt;&gt;0,IF(COUNTIF(Invoices!M:N,A2016)&lt;&gt;0,SUMIF(Invoices!M:N,A2016,Invoices!N:N)/COUNTIF(Invoices!M:N,A2016),0),IF(COUNTIF(Invoices!O:P,A2016)&lt;&gt;0,IF(COUNTIF(Invoices!O:P,A2016)&lt;&gt;0,SUMIF(Invoices!O:P,A2016,Invoices!P:P)/COUNTIF(Invoices!O:P,A2016),0),IF(COUNTIF(Invoices!Q:R,A2016)&lt;&gt;0,IF(COUNTIF(Invoices!Q:R,A2016)&lt;&gt;0,SUMIF(Invoices!Q:R,A2016,Invoices!R:R)/COUNTIF(Invoices!Q:R,A2016),0),IF(COUNTIF(Invoices!S:T,A2016)&lt;&gt;0,IF(COUNTIF(Invoices!S:T,A2016)&lt;&gt;0,SUMIF(Invoices!S:T,A2016,Invoices!T:T)/COUNTIF(Invoices!S:T,A2016),0),IF(COUNTIF(Invoices!U:V,A2016)&lt;&gt;0,IF(COUNTIF(Invoices!U:V,A2016)&lt;&gt;0,SUMIF(Invoices!U:V,A2016,Invoices!V:V)/COUNTIF(Invoices!U:V,A2016),0),IF(COUNTIF(Invoices!W:X,A2016)&lt;&gt;0,IF(COUNTIF(Invoices!W:X,A2016)&lt;&gt;0,SUMIF(Invoices!W:X,A2016,Invoices!X:X)/COUNTIF(Invoices!W:X,A2016),0),IF(COUNTIF(Invoices!Y:Z,A2016)&lt;&gt;0,IF(COUNTIF(Invoices!Y:Z,A2016)&lt;&gt;0,SUMIF(Invoices!Y:Z,A2016,Invoices!Z:Z)/COUNTIF(Invoices!Y:Z,A2016),0),IF(COUNTIF(Invoices!AA:AB,A2016)&lt;&gt;0,IF(COUNTIF(Invoices!AA:AB,A2016)&lt;&gt;0,SUMIF(Invoices!AA:AB,A2016,Invoices!AB:AB)/COUNTIF(Invoices!AA:AB,A2016),0),IF(COUNTIF(Invoices!AC:AD,A2016)&lt;&gt;0,IF(COUNTIF(Invoices!AC:AD,A2016)&lt;&gt;0,SUMIF(Invoices!AC:AD,A2016,Invoices!AD:AD)/COUNTIF(Invoices!AC:AD,A2016),0),IF(COUNTIF(Invoices!AE:AF,A2016)&lt;&gt;0,IF(COUNTIF(Invoices!AE:AF,A2016)&lt;&gt;0,SUMIF(Invoices!AE:AF,A2016,Invoices!AF:AF)/COUNTIF(Invoices!AE:AF,A2016),0),IF(COUNTIF(Invoices!AG:AH,A2016)&lt;&gt;0,IF(COUNTIF(Invoices!AG:AH,A2016)&lt;&gt;0,SUMIF(Invoices!AG:AH,A2016,Invoices!AH:AH)/COUNTIF(Invoices!AG:AH,A2016),0),IF(COUNTIF(Invoices!AI:AJ,A2016)&lt;&gt;0,IF(COUNTIF(Invoices!AI:AJ,A2016)&lt;&gt;0,SUMIF(Invoices!AI:AJ,A2016,Invoices!AJ:AJ)/COUNTIF(Invoices!AI:AJ,A2016),0),IF(COUNTIF(Invoices!AK:AL,A2016)&lt;&gt;0,IF(COUNTIF(Invoices!AK:AL,A2016)&lt;&gt;0,SUMIF(Invoices!AK:AL,A2016,Invoices!AL:AL)/COUNTIF(Invoices!AK:AL,A2016),0),IF(COUNTIF(Invoices!AM:AN,A2016)&lt;&gt;0,IF(COUNTIF(Invoices!AM:AN,A2016)&lt;&gt;0,SUMIF(Invoices!AM:AN,A2016,Invoices!AN:AN)/COUNTIF(Invoices!AM:AN,A2016),0),"Not Available")))))))))))))))</f>
        <v>0.99</v>
      </c>
    </row>
    <row r="2017" spans="1:5" ht="13" x14ac:dyDescent="0.15">
      <c r="A2017" s="6" t="s">
        <v>3408</v>
      </c>
      <c r="C2017" s="6" t="s">
        <v>1174</v>
      </c>
      <c r="D2017" s="6" t="s">
        <v>570</v>
      </c>
      <c r="E2017" t="str">
        <f>IF(COUNTIF(Invoices!K:L,A2017)&lt;&gt;0,IF(COUNTIF(Invoices!K:L,A2017)&lt;&gt;0,SUMIF(Invoices!K:L,A2017,Invoices!L:L)/COUNTIF(Invoices!K:L,A2017),0),IF(COUNTIF(Invoices!M:N,A2017)&lt;&gt;0,IF(COUNTIF(Invoices!M:N,A2017)&lt;&gt;0,SUMIF(Invoices!M:N,A2017,Invoices!N:N)/COUNTIF(Invoices!M:N,A2017),0),IF(COUNTIF(Invoices!O:P,A2017)&lt;&gt;0,IF(COUNTIF(Invoices!O:P,A2017)&lt;&gt;0,SUMIF(Invoices!O:P,A2017,Invoices!P:P)/COUNTIF(Invoices!O:P,A2017),0),IF(COUNTIF(Invoices!Q:R,A2017)&lt;&gt;0,IF(COUNTIF(Invoices!Q:R,A2017)&lt;&gt;0,SUMIF(Invoices!Q:R,A2017,Invoices!R:R)/COUNTIF(Invoices!Q:R,A2017),0),IF(COUNTIF(Invoices!S:T,A2017)&lt;&gt;0,IF(COUNTIF(Invoices!S:T,A2017)&lt;&gt;0,SUMIF(Invoices!S:T,A2017,Invoices!T:T)/COUNTIF(Invoices!S:T,A2017),0),IF(COUNTIF(Invoices!U:V,A2017)&lt;&gt;0,IF(COUNTIF(Invoices!U:V,A2017)&lt;&gt;0,SUMIF(Invoices!U:V,A2017,Invoices!V:V)/COUNTIF(Invoices!U:V,A2017),0),IF(COUNTIF(Invoices!W:X,A2017)&lt;&gt;0,IF(COUNTIF(Invoices!W:X,A2017)&lt;&gt;0,SUMIF(Invoices!W:X,A2017,Invoices!X:X)/COUNTIF(Invoices!W:X,A2017),0),IF(COUNTIF(Invoices!Y:Z,A2017)&lt;&gt;0,IF(COUNTIF(Invoices!Y:Z,A2017)&lt;&gt;0,SUMIF(Invoices!Y:Z,A2017,Invoices!Z:Z)/COUNTIF(Invoices!Y:Z,A2017),0),IF(COUNTIF(Invoices!AA:AB,A2017)&lt;&gt;0,IF(COUNTIF(Invoices!AA:AB,A2017)&lt;&gt;0,SUMIF(Invoices!AA:AB,A2017,Invoices!AB:AB)/COUNTIF(Invoices!AA:AB,A2017),0),IF(COUNTIF(Invoices!AC:AD,A2017)&lt;&gt;0,IF(COUNTIF(Invoices!AC:AD,A2017)&lt;&gt;0,SUMIF(Invoices!AC:AD,A2017,Invoices!AD:AD)/COUNTIF(Invoices!AC:AD,A2017),0),IF(COUNTIF(Invoices!AE:AF,A2017)&lt;&gt;0,IF(COUNTIF(Invoices!AE:AF,A2017)&lt;&gt;0,SUMIF(Invoices!AE:AF,A2017,Invoices!AF:AF)/COUNTIF(Invoices!AE:AF,A2017),0),IF(COUNTIF(Invoices!AG:AH,A2017)&lt;&gt;0,IF(COUNTIF(Invoices!AG:AH,A2017)&lt;&gt;0,SUMIF(Invoices!AG:AH,A2017,Invoices!AH:AH)/COUNTIF(Invoices!AG:AH,A2017),0),IF(COUNTIF(Invoices!AI:AJ,A2017)&lt;&gt;0,IF(COUNTIF(Invoices!AI:AJ,A2017)&lt;&gt;0,SUMIF(Invoices!AI:AJ,A2017,Invoices!AJ:AJ)/COUNTIF(Invoices!AI:AJ,A2017),0),IF(COUNTIF(Invoices!AK:AL,A2017)&lt;&gt;0,IF(COUNTIF(Invoices!AK:AL,A2017)&lt;&gt;0,SUMIF(Invoices!AK:AL,A2017,Invoices!AL:AL)/COUNTIF(Invoices!AK:AL,A2017),0),IF(COUNTIF(Invoices!AM:AN,A2017)&lt;&gt;0,IF(COUNTIF(Invoices!AM:AN,A2017)&lt;&gt;0,SUMIF(Invoices!AM:AN,A2017,Invoices!AN:AN)/COUNTIF(Invoices!AM:AN,A2017),0),"Not Available")))))))))))))))</f>
        <v>Not Available</v>
      </c>
    </row>
    <row r="2018" spans="1:5" ht="13" x14ac:dyDescent="0.15">
      <c r="A2018" s="6" t="s">
        <v>3409</v>
      </c>
      <c r="C2018" s="6" t="s">
        <v>526</v>
      </c>
      <c r="D2018" s="6" t="s">
        <v>527</v>
      </c>
      <c r="E2018">
        <f ca="1">IF(COUNTIF(Invoices!K:L,A2018)&lt;&gt;0,IF(COUNTIF(Invoices!K:L,A2018)&lt;&gt;0,SUMIF(Invoices!K:L,A2018,Invoices!L:L)/COUNTIF(Invoices!K:L,A2018),0),IF(COUNTIF(Invoices!M:N,A2018)&lt;&gt;0,IF(COUNTIF(Invoices!M:N,A2018)&lt;&gt;0,SUMIF(Invoices!M:N,A2018,Invoices!N:N)/COUNTIF(Invoices!M:N,A2018),0),IF(COUNTIF(Invoices!O:P,A2018)&lt;&gt;0,IF(COUNTIF(Invoices!O:P,A2018)&lt;&gt;0,SUMIF(Invoices!O:P,A2018,Invoices!P:P)/COUNTIF(Invoices!O:P,A2018),0),IF(COUNTIF(Invoices!Q:R,A2018)&lt;&gt;0,IF(COUNTIF(Invoices!Q:R,A2018)&lt;&gt;0,SUMIF(Invoices!Q:R,A2018,Invoices!R:R)/COUNTIF(Invoices!Q:R,A2018),0),IF(COUNTIF(Invoices!S:T,A2018)&lt;&gt;0,IF(COUNTIF(Invoices!S:T,A2018)&lt;&gt;0,SUMIF(Invoices!S:T,A2018,Invoices!T:T)/COUNTIF(Invoices!S:T,A2018),0),IF(COUNTIF(Invoices!U:V,A2018)&lt;&gt;0,IF(COUNTIF(Invoices!U:V,A2018)&lt;&gt;0,SUMIF(Invoices!U:V,A2018,Invoices!V:V)/COUNTIF(Invoices!U:V,A2018),0),IF(COUNTIF(Invoices!W:X,A2018)&lt;&gt;0,IF(COUNTIF(Invoices!W:X,A2018)&lt;&gt;0,SUMIF(Invoices!W:X,A2018,Invoices!X:X)/COUNTIF(Invoices!W:X,A2018),0),IF(COUNTIF(Invoices!Y:Z,A2018)&lt;&gt;0,IF(COUNTIF(Invoices!Y:Z,A2018)&lt;&gt;0,SUMIF(Invoices!Y:Z,A2018,Invoices!Z:Z)/COUNTIF(Invoices!Y:Z,A2018),0),IF(COUNTIF(Invoices!AA:AB,A2018)&lt;&gt;0,IF(COUNTIF(Invoices!AA:AB,A2018)&lt;&gt;0,SUMIF(Invoices!AA:AB,A2018,Invoices!AB:AB)/COUNTIF(Invoices!AA:AB,A2018),0),IF(COUNTIF(Invoices!AC:AD,A2018)&lt;&gt;0,IF(COUNTIF(Invoices!AC:AD,A2018)&lt;&gt;0,SUMIF(Invoices!AC:AD,A2018,Invoices!AD:AD)/COUNTIF(Invoices!AC:AD,A2018),0),IF(COUNTIF(Invoices!AE:AF,A2018)&lt;&gt;0,IF(COUNTIF(Invoices!AE:AF,A2018)&lt;&gt;0,SUMIF(Invoices!AE:AF,A2018,Invoices!AF:AF)/COUNTIF(Invoices!AE:AF,A2018),0),IF(COUNTIF(Invoices!AG:AH,A2018)&lt;&gt;0,IF(COUNTIF(Invoices!AG:AH,A2018)&lt;&gt;0,SUMIF(Invoices!AG:AH,A2018,Invoices!AH:AH)/COUNTIF(Invoices!AG:AH,A2018),0),IF(COUNTIF(Invoices!AI:AJ,A2018)&lt;&gt;0,IF(COUNTIF(Invoices!AI:AJ,A2018)&lt;&gt;0,SUMIF(Invoices!AI:AJ,A2018,Invoices!AJ:AJ)/COUNTIF(Invoices!AI:AJ,A2018),0),IF(COUNTIF(Invoices!AK:AL,A2018)&lt;&gt;0,IF(COUNTIF(Invoices!AK:AL,A2018)&lt;&gt;0,SUMIF(Invoices!AK:AL,A2018,Invoices!AL:AL)/COUNTIF(Invoices!AK:AL,A2018),0),IF(COUNTIF(Invoices!AM:AN,A2018)&lt;&gt;0,IF(COUNTIF(Invoices!AM:AN,A2018)&lt;&gt;0,SUMIF(Invoices!AM:AN,A2018,Invoices!AN:AN)/COUNTIF(Invoices!AM:AN,A2018),0),"Not Available")))))))))))))))</f>
        <v>1.99</v>
      </c>
    </row>
    <row r="2019" spans="1:5" ht="13" x14ac:dyDescent="0.15">
      <c r="A2019" s="6" t="s">
        <v>3410</v>
      </c>
      <c r="B2019" s="6" t="s">
        <v>2248</v>
      </c>
      <c r="C2019" s="6" t="s">
        <v>1314</v>
      </c>
      <c r="D2019" s="6" t="s">
        <v>1313</v>
      </c>
      <c r="E2019">
        <f ca="1">IF(COUNTIF(Invoices!K:L,A2019)&lt;&gt;0,IF(COUNTIF(Invoices!K:L,A2019)&lt;&gt;0,SUMIF(Invoices!K:L,A2019,Invoices!L:L)/COUNTIF(Invoices!K:L,A2019),0),IF(COUNTIF(Invoices!M:N,A2019)&lt;&gt;0,IF(COUNTIF(Invoices!M:N,A2019)&lt;&gt;0,SUMIF(Invoices!M:N,A2019,Invoices!N:N)/COUNTIF(Invoices!M:N,A2019),0),IF(COUNTIF(Invoices!O:P,A2019)&lt;&gt;0,IF(COUNTIF(Invoices!O:P,A2019)&lt;&gt;0,SUMIF(Invoices!O:P,A2019,Invoices!P:P)/COUNTIF(Invoices!O:P,A2019),0),IF(COUNTIF(Invoices!Q:R,A2019)&lt;&gt;0,IF(COUNTIF(Invoices!Q:R,A2019)&lt;&gt;0,SUMIF(Invoices!Q:R,A2019,Invoices!R:R)/COUNTIF(Invoices!Q:R,A2019),0),IF(COUNTIF(Invoices!S:T,A2019)&lt;&gt;0,IF(COUNTIF(Invoices!S:T,A2019)&lt;&gt;0,SUMIF(Invoices!S:T,A2019,Invoices!T:T)/COUNTIF(Invoices!S:T,A2019),0),IF(COUNTIF(Invoices!U:V,A2019)&lt;&gt;0,IF(COUNTIF(Invoices!U:V,A2019)&lt;&gt;0,SUMIF(Invoices!U:V,A2019,Invoices!V:V)/COUNTIF(Invoices!U:V,A2019),0),IF(COUNTIF(Invoices!W:X,A2019)&lt;&gt;0,IF(COUNTIF(Invoices!W:X,A2019)&lt;&gt;0,SUMIF(Invoices!W:X,A2019,Invoices!X:X)/COUNTIF(Invoices!W:X,A2019),0),IF(COUNTIF(Invoices!Y:Z,A2019)&lt;&gt;0,IF(COUNTIF(Invoices!Y:Z,A2019)&lt;&gt;0,SUMIF(Invoices!Y:Z,A2019,Invoices!Z:Z)/COUNTIF(Invoices!Y:Z,A2019),0),IF(COUNTIF(Invoices!AA:AB,A2019)&lt;&gt;0,IF(COUNTIF(Invoices!AA:AB,A2019)&lt;&gt;0,SUMIF(Invoices!AA:AB,A2019,Invoices!AB:AB)/COUNTIF(Invoices!AA:AB,A2019),0),IF(COUNTIF(Invoices!AC:AD,A2019)&lt;&gt;0,IF(COUNTIF(Invoices!AC:AD,A2019)&lt;&gt;0,SUMIF(Invoices!AC:AD,A2019,Invoices!AD:AD)/COUNTIF(Invoices!AC:AD,A2019),0),IF(COUNTIF(Invoices!AE:AF,A2019)&lt;&gt;0,IF(COUNTIF(Invoices!AE:AF,A2019)&lt;&gt;0,SUMIF(Invoices!AE:AF,A2019,Invoices!AF:AF)/COUNTIF(Invoices!AE:AF,A2019),0),IF(COUNTIF(Invoices!AG:AH,A2019)&lt;&gt;0,IF(COUNTIF(Invoices!AG:AH,A2019)&lt;&gt;0,SUMIF(Invoices!AG:AH,A2019,Invoices!AH:AH)/COUNTIF(Invoices!AG:AH,A2019),0),IF(COUNTIF(Invoices!AI:AJ,A2019)&lt;&gt;0,IF(COUNTIF(Invoices!AI:AJ,A2019)&lt;&gt;0,SUMIF(Invoices!AI:AJ,A2019,Invoices!AJ:AJ)/COUNTIF(Invoices!AI:AJ,A2019),0),IF(COUNTIF(Invoices!AK:AL,A2019)&lt;&gt;0,IF(COUNTIF(Invoices!AK:AL,A2019)&lt;&gt;0,SUMIF(Invoices!AK:AL,A2019,Invoices!AL:AL)/COUNTIF(Invoices!AK:AL,A2019),0),IF(COUNTIF(Invoices!AM:AN,A2019)&lt;&gt;0,IF(COUNTIF(Invoices!AM:AN,A2019)&lt;&gt;0,SUMIF(Invoices!AM:AN,A2019,Invoices!AN:AN)/COUNTIF(Invoices!AM:AN,A2019),0),"Not Available")))))))))))))))</f>
        <v>0.99</v>
      </c>
    </row>
    <row r="2020" spans="1:5" ht="13" x14ac:dyDescent="0.15">
      <c r="A2020" s="6" t="s">
        <v>3411</v>
      </c>
      <c r="B2020" s="6" t="s">
        <v>3412</v>
      </c>
      <c r="C2020" s="6" t="s">
        <v>1270</v>
      </c>
      <c r="D2020" s="6" t="s">
        <v>587</v>
      </c>
      <c r="E2020">
        <f ca="1">IF(COUNTIF(Invoices!K:L,A2020)&lt;&gt;0,IF(COUNTIF(Invoices!K:L,A2020)&lt;&gt;0,SUMIF(Invoices!K:L,A2020,Invoices!L:L)/COUNTIF(Invoices!K:L,A2020),0),IF(COUNTIF(Invoices!M:N,A2020)&lt;&gt;0,IF(COUNTIF(Invoices!M:N,A2020)&lt;&gt;0,SUMIF(Invoices!M:N,A2020,Invoices!N:N)/COUNTIF(Invoices!M:N,A2020),0),IF(COUNTIF(Invoices!O:P,A2020)&lt;&gt;0,IF(COUNTIF(Invoices!O:P,A2020)&lt;&gt;0,SUMIF(Invoices!O:P,A2020,Invoices!P:P)/COUNTIF(Invoices!O:P,A2020),0),IF(COUNTIF(Invoices!Q:R,A2020)&lt;&gt;0,IF(COUNTIF(Invoices!Q:R,A2020)&lt;&gt;0,SUMIF(Invoices!Q:R,A2020,Invoices!R:R)/COUNTIF(Invoices!Q:R,A2020),0),IF(COUNTIF(Invoices!S:T,A2020)&lt;&gt;0,IF(COUNTIF(Invoices!S:T,A2020)&lt;&gt;0,SUMIF(Invoices!S:T,A2020,Invoices!T:T)/COUNTIF(Invoices!S:T,A2020),0),IF(COUNTIF(Invoices!U:V,A2020)&lt;&gt;0,IF(COUNTIF(Invoices!U:V,A2020)&lt;&gt;0,SUMIF(Invoices!U:V,A2020,Invoices!V:V)/COUNTIF(Invoices!U:V,A2020),0),IF(COUNTIF(Invoices!W:X,A2020)&lt;&gt;0,IF(COUNTIF(Invoices!W:X,A2020)&lt;&gt;0,SUMIF(Invoices!W:X,A2020,Invoices!X:X)/COUNTIF(Invoices!W:X,A2020),0),IF(COUNTIF(Invoices!Y:Z,A2020)&lt;&gt;0,IF(COUNTIF(Invoices!Y:Z,A2020)&lt;&gt;0,SUMIF(Invoices!Y:Z,A2020,Invoices!Z:Z)/COUNTIF(Invoices!Y:Z,A2020),0),IF(COUNTIF(Invoices!AA:AB,A2020)&lt;&gt;0,IF(COUNTIF(Invoices!AA:AB,A2020)&lt;&gt;0,SUMIF(Invoices!AA:AB,A2020,Invoices!AB:AB)/COUNTIF(Invoices!AA:AB,A2020),0),IF(COUNTIF(Invoices!AC:AD,A2020)&lt;&gt;0,IF(COUNTIF(Invoices!AC:AD,A2020)&lt;&gt;0,SUMIF(Invoices!AC:AD,A2020,Invoices!AD:AD)/COUNTIF(Invoices!AC:AD,A2020),0),IF(COUNTIF(Invoices!AE:AF,A2020)&lt;&gt;0,IF(COUNTIF(Invoices!AE:AF,A2020)&lt;&gt;0,SUMIF(Invoices!AE:AF,A2020,Invoices!AF:AF)/COUNTIF(Invoices!AE:AF,A2020),0),IF(COUNTIF(Invoices!AG:AH,A2020)&lt;&gt;0,IF(COUNTIF(Invoices!AG:AH,A2020)&lt;&gt;0,SUMIF(Invoices!AG:AH,A2020,Invoices!AH:AH)/COUNTIF(Invoices!AG:AH,A2020),0),IF(COUNTIF(Invoices!AI:AJ,A2020)&lt;&gt;0,IF(COUNTIF(Invoices!AI:AJ,A2020)&lt;&gt;0,SUMIF(Invoices!AI:AJ,A2020,Invoices!AJ:AJ)/COUNTIF(Invoices!AI:AJ,A2020),0),IF(COUNTIF(Invoices!AK:AL,A2020)&lt;&gt;0,IF(COUNTIF(Invoices!AK:AL,A2020)&lt;&gt;0,SUMIF(Invoices!AK:AL,A2020,Invoices!AL:AL)/COUNTIF(Invoices!AK:AL,A2020),0),IF(COUNTIF(Invoices!AM:AN,A2020)&lt;&gt;0,IF(COUNTIF(Invoices!AM:AN,A2020)&lt;&gt;0,SUMIF(Invoices!AM:AN,A2020,Invoices!AN:AN)/COUNTIF(Invoices!AM:AN,A2020),0),"Not Available")))))))))))))))</f>
        <v>0.99</v>
      </c>
    </row>
    <row r="2021" spans="1:5" ht="13" x14ac:dyDescent="0.15">
      <c r="A2021" s="6" t="s">
        <v>3413</v>
      </c>
      <c r="C2021" s="6" t="s">
        <v>1133</v>
      </c>
      <c r="D2021" s="6" t="s">
        <v>600</v>
      </c>
      <c r="E2021" t="str">
        <f>IF(COUNTIF(Invoices!K:L,A2021)&lt;&gt;0,IF(COUNTIF(Invoices!K:L,A2021)&lt;&gt;0,SUMIF(Invoices!K:L,A2021,Invoices!L:L)/COUNTIF(Invoices!K:L,A2021),0),IF(COUNTIF(Invoices!M:N,A2021)&lt;&gt;0,IF(COUNTIF(Invoices!M:N,A2021)&lt;&gt;0,SUMIF(Invoices!M:N,A2021,Invoices!N:N)/COUNTIF(Invoices!M:N,A2021),0),IF(COUNTIF(Invoices!O:P,A2021)&lt;&gt;0,IF(COUNTIF(Invoices!O:P,A2021)&lt;&gt;0,SUMIF(Invoices!O:P,A2021,Invoices!P:P)/COUNTIF(Invoices!O:P,A2021),0),IF(COUNTIF(Invoices!Q:R,A2021)&lt;&gt;0,IF(COUNTIF(Invoices!Q:R,A2021)&lt;&gt;0,SUMIF(Invoices!Q:R,A2021,Invoices!R:R)/COUNTIF(Invoices!Q:R,A2021),0),IF(COUNTIF(Invoices!S:T,A2021)&lt;&gt;0,IF(COUNTIF(Invoices!S:T,A2021)&lt;&gt;0,SUMIF(Invoices!S:T,A2021,Invoices!T:T)/COUNTIF(Invoices!S:T,A2021),0),IF(COUNTIF(Invoices!U:V,A2021)&lt;&gt;0,IF(COUNTIF(Invoices!U:V,A2021)&lt;&gt;0,SUMIF(Invoices!U:V,A2021,Invoices!V:V)/COUNTIF(Invoices!U:V,A2021),0),IF(COUNTIF(Invoices!W:X,A2021)&lt;&gt;0,IF(COUNTIF(Invoices!W:X,A2021)&lt;&gt;0,SUMIF(Invoices!W:X,A2021,Invoices!X:X)/COUNTIF(Invoices!W:X,A2021),0),IF(COUNTIF(Invoices!Y:Z,A2021)&lt;&gt;0,IF(COUNTIF(Invoices!Y:Z,A2021)&lt;&gt;0,SUMIF(Invoices!Y:Z,A2021,Invoices!Z:Z)/COUNTIF(Invoices!Y:Z,A2021),0),IF(COUNTIF(Invoices!AA:AB,A2021)&lt;&gt;0,IF(COUNTIF(Invoices!AA:AB,A2021)&lt;&gt;0,SUMIF(Invoices!AA:AB,A2021,Invoices!AB:AB)/COUNTIF(Invoices!AA:AB,A2021),0),IF(COUNTIF(Invoices!AC:AD,A2021)&lt;&gt;0,IF(COUNTIF(Invoices!AC:AD,A2021)&lt;&gt;0,SUMIF(Invoices!AC:AD,A2021,Invoices!AD:AD)/COUNTIF(Invoices!AC:AD,A2021),0),IF(COUNTIF(Invoices!AE:AF,A2021)&lt;&gt;0,IF(COUNTIF(Invoices!AE:AF,A2021)&lt;&gt;0,SUMIF(Invoices!AE:AF,A2021,Invoices!AF:AF)/COUNTIF(Invoices!AE:AF,A2021),0),IF(COUNTIF(Invoices!AG:AH,A2021)&lt;&gt;0,IF(COUNTIF(Invoices!AG:AH,A2021)&lt;&gt;0,SUMIF(Invoices!AG:AH,A2021,Invoices!AH:AH)/COUNTIF(Invoices!AG:AH,A2021),0),IF(COUNTIF(Invoices!AI:AJ,A2021)&lt;&gt;0,IF(COUNTIF(Invoices!AI:AJ,A2021)&lt;&gt;0,SUMIF(Invoices!AI:AJ,A2021,Invoices!AJ:AJ)/COUNTIF(Invoices!AI:AJ,A2021),0),IF(COUNTIF(Invoices!AK:AL,A2021)&lt;&gt;0,IF(COUNTIF(Invoices!AK:AL,A2021)&lt;&gt;0,SUMIF(Invoices!AK:AL,A2021,Invoices!AL:AL)/COUNTIF(Invoices!AK:AL,A2021),0),IF(COUNTIF(Invoices!AM:AN,A2021)&lt;&gt;0,IF(COUNTIF(Invoices!AM:AN,A2021)&lt;&gt;0,SUMIF(Invoices!AM:AN,A2021,Invoices!AN:AN)/COUNTIF(Invoices!AM:AN,A2021),0),"Not Available")))))))))))))))</f>
        <v>Not Available</v>
      </c>
    </row>
    <row r="2022" spans="1:5" ht="13" x14ac:dyDescent="0.15">
      <c r="A2022" s="6" t="s">
        <v>3414</v>
      </c>
      <c r="B2022" s="6" t="s">
        <v>2193</v>
      </c>
      <c r="C2022" s="6" t="s">
        <v>991</v>
      </c>
      <c r="D2022" s="6" t="s">
        <v>714</v>
      </c>
      <c r="E2022" t="str">
        <f>IF(COUNTIF(Invoices!K:L,A2022)&lt;&gt;0,IF(COUNTIF(Invoices!K:L,A2022)&lt;&gt;0,SUMIF(Invoices!K:L,A2022,Invoices!L:L)/COUNTIF(Invoices!K:L,A2022),0),IF(COUNTIF(Invoices!M:N,A2022)&lt;&gt;0,IF(COUNTIF(Invoices!M:N,A2022)&lt;&gt;0,SUMIF(Invoices!M:N,A2022,Invoices!N:N)/COUNTIF(Invoices!M:N,A2022),0),IF(COUNTIF(Invoices!O:P,A2022)&lt;&gt;0,IF(COUNTIF(Invoices!O:P,A2022)&lt;&gt;0,SUMIF(Invoices!O:P,A2022,Invoices!P:P)/COUNTIF(Invoices!O:P,A2022),0),IF(COUNTIF(Invoices!Q:R,A2022)&lt;&gt;0,IF(COUNTIF(Invoices!Q:R,A2022)&lt;&gt;0,SUMIF(Invoices!Q:R,A2022,Invoices!R:R)/COUNTIF(Invoices!Q:R,A2022),0),IF(COUNTIF(Invoices!S:T,A2022)&lt;&gt;0,IF(COUNTIF(Invoices!S:T,A2022)&lt;&gt;0,SUMIF(Invoices!S:T,A2022,Invoices!T:T)/COUNTIF(Invoices!S:T,A2022),0),IF(COUNTIF(Invoices!U:V,A2022)&lt;&gt;0,IF(COUNTIF(Invoices!U:V,A2022)&lt;&gt;0,SUMIF(Invoices!U:V,A2022,Invoices!V:V)/COUNTIF(Invoices!U:V,A2022),0),IF(COUNTIF(Invoices!W:X,A2022)&lt;&gt;0,IF(COUNTIF(Invoices!W:X,A2022)&lt;&gt;0,SUMIF(Invoices!W:X,A2022,Invoices!X:X)/COUNTIF(Invoices!W:X,A2022),0),IF(COUNTIF(Invoices!Y:Z,A2022)&lt;&gt;0,IF(COUNTIF(Invoices!Y:Z,A2022)&lt;&gt;0,SUMIF(Invoices!Y:Z,A2022,Invoices!Z:Z)/COUNTIF(Invoices!Y:Z,A2022),0),IF(COUNTIF(Invoices!AA:AB,A2022)&lt;&gt;0,IF(COUNTIF(Invoices!AA:AB,A2022)&lt;&gt;0,SUMIF(Invoices!AA:AB,A2022,Invoices!AB:AB)/COUNTIF(Invoices!AA:AB,A2022),0),IF(COUNTIF(Invoices!AC:AD,A2022)&lt;&gt;0,IF(COUNTIF(Invoices!AC:AD,A2022)&lt;&gt;0,SUMIF(Invoices!AC:AD,A2022,Invoices!AD:AD)/COUNTIF(Invoices!AC:AD,A2022),0),IF(COUNTIF(Invoices!AE:AF,A2022)&lt;&gt;0,IF(COUNTIF(Invoices!AE:AF,A2022)&lt;&gt;0,SUMIF(Invoices!AE:AF,A2022,Invoices!AF:AF)/COUNTIF(Invoices!AE:AF,A2022),0),IF(COUNTIF(Invoices!AG:AH,A2022)&lt;&gt;0,IF(COUNTIF(Invoices!AG:AH,A2022)&lt;&gt;0,SUMIF(Invoices!AG:AH,A2022,Invoices!AH:AH)/COUNTIF(Invoices!AG:AH,A2022),0),IF(COUNTIF(Invoices!AI:AJ,A2022)&lt;&gt;0,IF(COUNTIF(Invoices!AI:AJ,A2022)&lt;&gt;0,SUMIF(Invoices!AI:AJ,A2022,Invoices!AJ:AJ)/COUNTIF(Invoices!AI:AJ,A2022),0),IF(COUNTIF(Invoices!AK:AL,A2022)&lt;&gt;0,IF(COUNTIF(Invoices!AK:AL,A2022)&lt;&gt;0,SUMIF(Invoices!AK:AL,A2022,Invoices!AL:AL)/COUNTIF(Invoices!AK:AL,A2022),0),IF(COUNTIF(Invoices!AM:AN,A2022)&lt;&gt;0,IF(COUNTIF(Invoices!AM:AN,A2022)&lt;&gt;0,SUMIF(Invoices!AM:AN,A2022,Invoices!AN:AN)/COUNTIF(Invoices!AM:AN,A2022),0),"Not Available")))))))))))))))</f>
        <v>Not Available</v>
      </c>
    </row>
    <row r="2023" spans="1:5" ht="13" x14ac:dyDescent="0.15">
      <c r="A2023" s="6" t="s">
        <v>3415</v>
      </c>
      <c r="C2023" s="6" t="s">
        <v>762</v>
      </c>
      <c r="D2023" s="6" t="s">
        <v>762</v>
      </c>
      <c r="E2023" t="str">
        <f>IF(COUNTIF(Invoices!K:L,A2023)&lt;&gt;0,IF(COUNTIF(Invoices!K:L,A2023)&lt;&gt;0,SUMIF(Invoices!K:L,A2023,Invoices!L:L)/COUNTIF(Invoices!K:L,A2023),0),IF(COUNTIF(Invoices!M:N,A2023)&lt;&gt;0,IF(COUNTIF(Invoices!M:N,A2023)&lt;&gt;0,SUMIF(Invoices!M:N,A2023,Invoices!N:N)/COUNTIF(Invoices!M:N,A2023),0),IF(COUNTIF(Invoices!O:P,A2023)&lt;&gt;0,IF(COUNTIF(Invoices!O:P,A2023)&lt;&gt;0,SUMIF(Invoices!O:P,A2023,Invoices!P:P)/COUNTIF(Invoices!O:P,A2023),0),IF(COUNTIF(Invoices!Q:R,A2023)&lt;&gt;0,IF(COUNTIF(Invoices!Q:R,A2023)&lt;&gt;0,SUMIF(Invoices!Q:R,A2023,Invoices!R:R)/COUNTIF(Invoices!Q:R,A2023),0),IF(COUNTIF(Invoices!S:T,A2023)&lt;&gt;0,IF(COUNTIF(Invoices!S:T,A2023)&lt;&gt;0,SUMIF(Invoices!S:T,A2023,Invoices!T:T)/COUNTIF(Invoices!S:T,A2023),0),IF(COUNTIF(Invoices!U:V,A2023)&lt;&gt;0,IF(COUNTIF(Invoices!U:V,A2023)&lt;&gt;0,SUMIF(Invoices!U:V,A2023,Invoices!V:V)/COUNTIF(Invoices!U:V,A2023),0),IF(COUNTIF(Invoices!W:X,A2023)&lt;&gt;0,IF(COUNTIF(Invoices!W:X,A2023)&lt;&gt;0,SUMIF(Invoices!W:X,A2023,Invoices!X:X)/COUNTIF(Invoices!W:X,A2023),0),IF(COUNTIF(Invoices!Y:Z,A2023)&lt;&gt;0,IF(COUNTIF(Invoices!Y:Z,A2023)&lt;&gt;0,SUMIF(Invoices!Y:Z,A2023,Invoices!Z:Z)/COUNTIF(Invoices!Y:Z,A2023),0),IF(COUNTIF(Invoices!AA:AB,A2023)&lt;&gt;0,IF(COUNTIF(Invoices!AA:AB,A2023)&lt;&gt;0,SUMIF(Invoices!AA:AB,A2023,Invoices!AB:AB)/COUNTIF(Invoices!AA:AB,A2023),0),IF(COUNTIF(Invoices!AC:AD,A2023)&lt;&gt;0,IF(COUNTIF(Invoices!AC:AD,A2023)&lt;&gt;0,SUMIF(Invoices!AC:AD,A2023,Invoices!AD:AD)/COUNTIF(Invoices!AC:AD,A2023),0),IF(COUNTIF(Invoices!AE:AF,A2023)&lt;&gt;0,IF(COUNTIF(Invoices!AE:AF,A2023)&lt;&gt;0,SUMIF(Invoices!AE:AF,A2023,Invoices!AF:AF)/COUNTIF(Invoices!AE:AF,A2023),0),IF(COUNTIF(Invoices!AG:AH,A2023)&lt;&gt;0,IF(COUNTIF(Invoices!AG:AH,A2023)&lt;&gt;0,SUMIF(Invoices!AG:AH,A2023,Invoices!AH:AH)/COUNTIF(Invoices!AG:AH,A2023),0),IF(COUNTIF(Invoices!AI:AJ,A2023)&lt;&gt;0,IF(COUNTIF(Invoices!AI:AJ,A2023)&lt;&gt;0,SUMIF(Invoices!AI:AJ,A2023,Invoices!AJ:AJ)/COUNTIF(Invoices!AI:AJ,A2023),0),IF(COUNTIF(Invoices!AK:AL,A2023)&lt;&gt;0,IF(COUNTIF(Invoices!AK:AL,A2023)&lt;&gt;0,SUMIF(Invoices!AK:AL,A2023,Invoices!AL:AL)/COUNTIF(Invoices!AK:AL,A2023),0),IF(COUNTIF(Invoices!AM:AN,A2023)&lt;&gt;0,IF(COUNTIF(Invoices!AM:AN,A2023)&lt;&gt;0,SUMIF(Invoices!AM:AN,A2023,Invoices!AN:AN)/COUNTIF(Invoices!AM:AN,A2023),0),"Not Available")))))))))))))))</f>
        <v>Not Available</v>
      </c>
    </row>
    <row r="2024" spans="1:5" ht="13" x14ac:dyDescent="0.15">
      <c r="A2024" s="6" t="s">
        <v>3416</v>
      </c>
      <c r="B2024" s="6" t="s">
        <v>2789</v>
      </c>
      <c r="C2024" s="6" t="s">
        <v>735</v>
      </c>
      <c r="D2024" s="6" t="s">
        <v>736</v>
      </c>
      <c r="E2024">
        <f ca="1">IF(COUNTIF(Invoices!K:L,A2024)&lt;&gt;0,IF(COUNTIF(Invoices!K:L,A2024)&lt;&gt;0,SUMIF(Invoices!K:L,A2024,Invoices!L:L)/COUNTIF(Invoices!K:L,A2024),0),IF(COUNTIF(Invoices!M:N,A2024)&lt;&gt;0,IF(COUNTIF(Invoices!M:N,A2024)&lt;&gt;0,SUMIF(Invoices!M:N,A2024,Invoices!N:N)/COUNTIF(Invoices!M:N,A2024),0),IF(COUNTIF(Invoices!O:P,A2024)&lt;&gt;0,IF(COUNTIF(Invoices!O:P,A2024)&lt;&gt;0,SUMIF(Invoices!O:P,A2024,Invoices!P:P)/COUNTIF(Invoices!O:P,A2024),0),IF(COUNTIF(Invoices!Q:R,A2024)&lt;&gt;0,IF(COUNTIF(Invoices!Q:R,A2024)&lt;&gt;0,SUMIF(Invoices!Q:R,A2024,Invoices!R:R)/COUNTIF(Invoices!Q:R,A2024),0),IF(COUNTIF(Invoices!S:T,A2024)&lt;&gt;0,IF(COUNTIF(Invoices!S:T,A2024)&lt;&gt;0,SUMIF(Invoices!S:T,A2024,Invoices!T:T)/COUNTIF(Invoices!S:T,A2024),0),IF(COUNTIF(Invoices!U:V,A2024)&lt;&gt;0,IF(COUNTIF(Invoices!U:V,A2024)&lt;&gt;0,SUMIF(Invoices!U:V,A2024,Invoices!V:V)/COUNTIF(Invoices!U:V,A2024),0),IF(COUNTIF(Invoices!W:X,A2024)&lt;&gt;0,IF(COUNTIF(Invoices!W:X,A2024)&lt;&gt;0,SUMIF(Invoices!W:X,A2024,Invoices!X:X)/COUNTIF(Invoices!W:X,A2024),0),IF(COUNTIF(Invoices!Y:Z,A2024)&lt;&gt;0,IF(COUNTIF(Invoices!Y:Z,A2024)&lt;&gt;0,SUMIF(Invoices!Y:Z,A2024,Invoices!Z:Z)/COUNTIF(Invoices!Y:Z,A2024),0),IF(COUNTIF(Invoices!AA:AB,A2024)&lt;&gt;0,IF(COUNTIF(Invoices!AA:AB,A2024)&lt;&gt;0,SUMIF(Invoices!AA:AB,A2024,Invoices!AB:AB)/COUNTIF(Invoices!AA:AB,A2024),0),IF(COUNTIF(Invoices!AC:AD,A2024)&lt;&gt;0,IF(COUNTIF(Invoices!AC:AD,A2024)&lt;&gt;0,SUMIF(Invoices!AC:AD,A2024,Invoices!AD:AD)/COUNTIF(Invoices!AC:AD,A2024),0),IF(COUNTIF(Invoices!AE:AF,A2024)&lt;&gt;0,IF(COUNTIF(Invoices!AE:AF,A2024)&lt;&gt;0,SUMIF(Invoices!AE:AF,A2024,Invoices!AF:AF)/COUNTIF(Invoices!AE:AF,A2024),0),IF(COUNTIF(Invoices!AG:AH,A2024)&lt;&gt;0,IF(COUNTIF(Invoices!AG:AH,A2024)&lt;&gt;0,SUMIF(Invoices!AG:AH,A2024,Invoices!AH:AH)/COUNTIF(Invoices!AG:AH,A2024),0),IF(COUNTIF(Invoices!AI:AJ,A2024)&lt;&gt;0,IF(COUNTIF(Invoices!AI:AJ,A2024)&lt;&gt;0,SUMIF(Invoices!AI:AJ,A2024,Invoices!AJ:AJ)/COUNTIF(Invoices!AI:AJ,A2024),0),IF(COUNTIF(Invoices!AK:AL,A2024)&lt;&gt;0,IF(COUNTIF(Invoices!AK:AL,A2024)&lt;&gt;0,SUMIF(Invoices!AK:AL,A2024,Invoices!AL:AL)/COUNTIF(Invoices!AK:AL,A2024),0),IF(COUNTIF(Invoices!AM:AN,A2024)&lt;&gt;0,IF(COUNTIF(Invoices!AM:AN,A2024)&lt;&gt;0,SUMIF(Invoices!AM:AN,A2024,Invoices!AN:AN)/COUNTIF(Invoices!AM:AN,A2024),0),"Not Available")))))))))))))))</f>
        <v>0.99</v>
      </c>
    </row>
    <row r="2025" spans="1:5" ht="13" x14ac:dyDescent="0.15">
      <c r="A2025" s="6" t="s">
        <v>3417</v>
      </c>
      <c r="B2025" s="6" t="s">
        <v>529</v>
      </c>
      <c r="C2025" s="6" t="s">
        <v>530</v>
      </c>
      <c r="D2025" s="6" t="s">
        <v>529</v>
      </c>
      <c r="E2025" t="str">
        <f>IF(COUNTIF(Invoices!K:L,A2025)&lt;&gt;0,IF(COUNTIF(Invoices!K:L,A2025)&lt;&gt;0,SUMIF(Invoices!K:L,A2025,Invoices!L:L)/COUNTIF(Invoices!K:L,A2025),0),IF(COUNTIF(Invoices!M:N,A2025)&lt;&gt;0,IF(COUNTIF(Invoices!M:N,A2025)&lt;&gt;0,SUMIF(Invoices!M:N,A2025,Invoices!N:N)/COUNTIF(Invoices!M:N,A2025),0),IF(COUNTIF(Invoices!O:P,A2025)&lt;&gt;0,IF(COUNTIF(Invoices!O:P,A2025)&lt;&gt;0,SUMIF(Invoices!O:P,A2025,Invoices!P:P)/COUNTIF(Invoices!O:P,A2025),0),IF(COUNTIF(Invoices!Q:R,A2025)&lt;&gt;0,IF(COUNTIF(Invoices!Q:R,A2025)&lt;&gt;0,SUMIF(Invoices!Q:R,A2025,Invoices!R:R)/COUNTIF(Invoices!Q:R,A2025),0),IF(COUNTIF(Invoices!S:T,A2025)&lt;&gt;0,IF(COUNTIF(Invoices!S:T,A2025)&lt;&gt;0,SUMIF(Invoices!S:T,A2025,Invoices!T:T)/COUNTIF(Invoices!S:T,A2025),0),IF(COUNTIF(Invoices!U:V,A2025)&lt;&gt;0,IF(COUNTIF(Invoices!U:V,A2025)&lt;&gt;0,SUMIF(Invoices!U:V,A2025,Invoices!V:V)/COUNTIF(Invoices!U:V,A2025),0),IF(COUNTIF(Invoices!W:X,A2025)&lt;&gt;0,IF(COUNTIF(Invoices!W:X,A2025)&lt;&gt;0,SUMIF(Invoices!W:X,A2025,Invoices!X:X)/COUNTIF(Invoices!W:X,A2025),0),IF(COUNTIF(Invoices!Y:Z,A2025)&lt;&gt;0,IF(COUNTIF(Invoices!Y:Z,A2025)&lt;&gt;0,SUMIF(Invoices!Y:Z,A2025,Invoices!Z:Z)/COUNTIF(Invoices!Y:Z,A2025),0),IF(COUNTIF(Invoices!AA:AB,A2025)&lt;&gt;0,IF(COUNTIF(Invoices!AA:AB,A2025)&lt;&gt;0,SUMIF(Invoices!AA:AB,A2025,Invoices!AB:AB)/COUNTIF(Invoices!AA:AB,A2025),0),IF(COUNTIF(Invoices!AC:AD,A2025)&lt;&gt;0,IF(COUNTIF(Invoices!AC:AD,A2025)&lt;&gt;0,SUMIF(Invoices!AC:AD,A2025,Invoices!AD:AD)/COUNTIF(Invoices!AC:AD,A2025),0),IF(COUNTIF(Invoices!AE:AF,A2025)&lt;&gt;0,IF(COUNTIF(Invoices!AE:AF,A2025)&lt;&gt;0,SUMIF(Invoices!AE:AF,A2025,Invoices!AF:AF)/COUNTIF(Invoices!AE:AF,A2025),0),IF(COUNTIF(Invoices!AG:AH,A2025)&lt;&gt;0,IF(COUNTIF(Invoices!AG:AH,A2025)&lt;&gt;0,SUMIF(Invoices!AG:AH,A2025,Invoices!AH:AH)/COUNTIF(Invoices!AG:AH,A2025),0),IF(COUNTIF(Invoices!AI:AJ,A2025)&lt;&gt;0,IF(COUNTIF(Invoices!AI:AJ,A2025)&lt;&gt;0,SUMIF(Invoices!AI:AJ,A2025,Invoices!AJ:AJ)/COUNTIF(Invoices!AI:AJ,A2025),0),IF(COUNTIF(Invoices!AK:AL,A2025)&lt;&gt;0,IF(COUNTIF(Invoices!AK:AL,A2025)&lt;&gt;0,SUMIF(Invoices!AK:AL,A2025,Invoices!AL:AL)/COUNTIF(Invoices!AK:AL,A2025),0),IF(COUNTIF(Invoices!AM:AN,A2025)&lt;&gt;0,IF(COUNTIF(Invoices!AM:AN,A2025)&lt;&gt;0,SUMIF(Invoices!AM:AN,A2025,Invoices!AN:AN)/COUNTIF(Invoices!AM:AN,A2025),0),"Not Available")))))))))))))))</f>
        <v>Not Available</v>
      </c>
    </row>
    <row r="2026" spans="1:5" ht="13" x14ac:dyDescent="0.15">
      <c r="A2026" s="6" t="s">
        <v>3418</v>
      </c>
      <c r="B2026" s="6" t="s">
        <v>3419</v>
      </c>
      <c r="C2026" s="6" t="s">
        <v>1121</v>
      </c>
      <c r="D2026" s="6" t="s">
        <v>562</v>
      </c>
      <c r="E2026">
        <f ca="1">IF(COUNTIF(Invoices!K:L,A2026)&lt;&gt;0,IF(COUNTIF(Invoices!K:L,A2026)&lt;&gt;0,SUMIF(Invoices!K:L,A2026,Invoices!L:L)/COUNTIF(Invoices!K:L,A2026),0),IF(COUNTIF(Invoices!M:N,A2026)&lt;&gt;0,IF(COUNTIF(Invoices!M:N,A2026)&lt;&gt;0,SUMIF(Invoices!M:N,A2026,Invoices!N:N)/COUNTIF(Invoices!M:N,A2026),0),IF(COUNTIF(Invoices!O:P,A2026)&lt;&gt;0,IF(COUNTIF(Invoices!O:P,A2026)&lt;&gt;0,SUMIF(Invoices!O:P,A2026,Invoices!P:P)/COUNTIF(Invoices!O:P,A2026),0),IF(COUNTIF(Invoices!Q:R,A2026)&lt;&gt;0,IF(COUNTIF(Invoices!Q:R,A2026)&lt;&gt;0,SUMIF(Invoices!Q:R,A2026,Invoices!R:R)/COUNTIF(Invoices!Q:R,A2026),0),IF(COUNTIF(Invoices!S:T,A2026)&lt;&gt;0,IF(COUNTIF(Invoices!S:T,A2026)&lt;&gt;0,SUMIF(Invoices!S:T,A2026,Invoices!T:T)/COUNTIF(Invoices!S:T,A2026),0),IF(COUNTIF(Invoices!U:V,A2026)&lt;&gt;0,IF(COUNTIF(Invoices!U:V,A2026)&lt;&gt;0,SUMIF(Invoices!U:V,A2026,Invoices!V:V)/COUNTIF(Invoices!U:V,A2026),0),IF(COUNTIF(Invoices!W:X,A2026)&lt;&gt;0,IF(COUNTIF(Invoices!W:X,A2026)&lt;&gt;0,SUMIF(Invoices!W:X,A2026,Invoices!X:X)/COUNTIF(Invoices!W:X,A2026),0),IF(COUNTIF(Invoices!Y:Z,A2026)&lt;&gt;0,IF(COUNTIF(Invoices!Y:Z,A2026)&lt;&gt;0,SUMIF(Invoices!Y:Z,A2026,Invoices!Z:Z)/COUNTIF(Invoices!Y:Z,A2026),0),IF(COUNTIF(Invoices!AA:AB,A2026)&lt;&gt;0,IF(COUNTIF(Invoices!AA:AB,A2026)&lt;&gt;0,SUMIF(Invoices!AA:AB,A2026,Invoices!AB:AB)/COUNTIF(Invoices!AA:AB,A2026),0),IF(COUNTIF(Invoices!AC:AD,A2026)&lt;&gt;0,IF(COUNTIF(Invoices!AC:AD,A2026)&lt;&gt;0,SUMIF(Invoices!AC:AD,A2026,Invoices!AD:AD)/COUNTIF(Invoices!AC:AD,A2026),0),IF(COUNTIF(Invoices!AE:AF,A2026)&lt;&gt;0,IF(COUNTIF(Invoices!AE:AF,A2026)&lt;&gt;0,SUMIF(Invoices!AE:AF,A2026,Invoices!AF:AF)/COUNTIF(Invoices!AE:AF,A2026),0),IF(COUNTIF(Invoices!AG:AH,A2026)&lt;&gt;0,IF(COUNTIF(Invoices!AG:AH,A2026)&lt;&gt;0,SUMIF(Invoices!AG:AH,A2026,Invoices!AH:AH)/COUNTIF(Invoices!AG:AH,A2026),0),IF(COUNTIF(Invoices!AI:AJ,A2026)&lt;&gt;0,IF(COUNTIF(Invoices!AI:AJ,A2026)&lt;&gt;0,SUMIF(Invoices!AI:AJ,A2026,Invoices!AJ:AJ)/COUNTIF(Invoices!AI:AJ,A2026),0),IF(COUNTIF(Invoices!AK:AL,A2026)&lt;&gt;0,IF(COUNTIF(Invoices!AK:AL,A2026)&lt;&gt;0,SUMIF(Invoices!AK:AL,A2026,Invoices!AL:AL)/COUNTIF(Invoices!AK:AL,A2026),0),IF(COUNTIF(Invoices!AM:AN,A2026)&lt;&gt;0,IF(COUNTIF(Invoices!AM:AN,A2026)&lt;&gt;0,SUMIF(Invoices!AM:AN,A2026,Invoices!AN:AN)/COUNTIF(Invoices!AM:AN,A2026),0),"Not Available")))))))))))))))</f>
        <v>0.99</v>
      </c>
    </row>
    <row r="2027" spans="1:5" ht="13" x14ac:dyDescent="0.15">
      <c r="A2027" s="6" t="s">
        <v>3420</v>
      </c>
      <c r="C2027" s="6" t="s">
        <v>524</v>
      </c>
      <c r="D2027" s="6" t="s">
        <v>518</v>
      </c>
      <c r="E2027" t="str">
        <f>IF(COUNTIF(Invoices!K:L,A2027)&lt;&gt;0,IF(COUNTIF(Invoices!K:L,A2027)&lt;&gt;0,SUMIF(Invoices!K:L,A2027,Invoices!L:L)/COUNTIF(Invoices!K:L,A2027),0),IF(COUNTIF(Invoices!M:N,A2027)&lt;&gt;0,IF(COUNTIF(Invoices!M:N,A2027)&lt;&gt;0,SUMIF(Invoices!M:N,A2027,Invoices!N:N)/COUNTIF(Invoices!M:N,A2027),0),IF(COUNTIF(Invoices!O:P,A2027)&lt;&gt;0,IF(COUNTIF(Invoices!O:P,A2027)&lt;&gt;0,SUMIF(Invoices!O:P,A2027,Invoices!P:P)/COUNTIF(Invoices!O:P,A2027),0),IF(COUNTIF(Invoices!Q:R,A2027)&lt;&gt;0,IF(COUNTIF(Invoices!Q:R,A2027)&lt;&gt;0,SUMIF(Invoices!Q:R,A2027,Invoices!R:R)/COUNTIF(Invoices!Q:R,A2027),0),IF(COUNTIF(Invoices!S:T,A2027)&lt;&gt;0,IF(COUNTIF(Invoices!S:T,A2027)&lt;&gt;0,SUMIF(Invoices!S:T,A2027,Invoices!T:T)/COUNTIF(Invoices!S:T,A2027),0),IF(COUNTIF(Invoices!U:V,A2027)&lt;&gt;0,IF(COUNTIF(Invoices!U:V,A2027)&lt;&gt;0,SUMIF(Invoices!U:V,A2027,Invoices!V:V)/COUNTIF(Invoices!U:V,A2027),0),IF(COUNTIF(Invoices!W:X,A2027)&lt;&gt;0,IF(COUNTIF(Invoices!W:X,A2027)&lt;&gt;0,SUMIF(Invoices!W:X,A2027,Invoices!X:X)/COUNTIF(Invoices!W:X,A2027),0),IF(COUNTIF(Invoices!Y:Z,A2027)&lt;&gt;0,IF(COUNTIF(Invoices!Y:Z,A2027)&lt;&gt;0,SUMIF(Invoices!Y:Z,A2027,Invoices!Z:Z)/COUNTIF(Invoices!Y:Z,A2027),0),IF(COUNTIF(Invoices!AA:AB,A2027)&lt;&gt;0,IF(COUNTIF(Invoices!AA:AB,A2027)&lt;&gt;0,SUMIF(Invoices!AA:AB,A2027,Invoices!AB:AB)/COUNTIF(Invoices!AA:AB,A2027),0),IF(COUNTIF(Invoices!AC:AD,A2027)&lt;&gt;0,IF(COUNTIF(Invoices!AC:AD,A2027)&lt;&gt;0,SUMIF(Invoices!AC:AD,A2027,Invoices!AD:AD)/COUNTIF(Invoices!AC:AD,A2027),0),IF(COUNTIF(Invoices!AE:AF,A2027)&lt;&gt;0,IF(COUNTIF(Invoices!AE:AF,A2027)&lt;&gt;0,SUMIF(Invoices!AE:AF,A2027,Invoices!AF:AF)/COUNTIF(Invoices!AE:AF,A2027),0),IF(COUNTIF(Invoices!AG:AH,A2027)&lt;&gt;0,IF(COUNTIF(Invoices!AG:AH,A2027)&lt;&gt;0,SUMIF(Invoices!AG:AH,A2027,Invoices!AH:AH)/COUNTIF(Invoices!AG:AH,A2027),0),IF(COUNTIF(Invoices!AI:AJ,A2027)&lt;&gt;0,IF(COUNTIF(Invoices!AI:AJ,A2027)&lt;&gt;0,SUMIF(Invoices!AI:AJ,A2027,Invoices!AJ:AJ)/COUNTIF(Invoices!AI:AJ,A2027),0),IF(COUNTIF(Invoices!AK:AL,A2027)&lt;&gt;0,IF(COUNTIF(Invoices!AK:AL,A2027)&lt;&gt;0,SUMIF(Invoices!AK:AL,A2027,Invoices!AL:AL)/COUNTIF(Invoices!AK:AL,A2027),0),IF(COUNTIF(Invoices!AM:AN,A2027)&lt;&gt;0,IF(COUNTIF(Invoices!AM:AN,A2027)&lt;&gt;0,SUMIF(Invoices!AM:AN,A2027,Invoices!AN:AN)/COUNTIF(Invoices!AM:AN,A2027),0),"Not Available")))))))))))))))</f>
        <v>Not Available</v>
      </c>
    </row>
    <row r="2028" spans="1:5" ht="13" x14ac:dyDescent="0.15">
      <c r="A2028" s="6" t="s">
        <v>3421</v>
      </c>
      <c r="B2028" s="6" t="s">
        <v>742</v>
      </c>
      <c r="C2028" s="6" t="s">
        <v>783</v>
      </c>
      <c r="D2028" s="6" t="s">
        <v>742</v>
      </c>
      <c r="E2028" t="str">
        <f>IF(COUNTIF(Invoices!K:L,A2028)&lt;&gt;0,IF(COUNTIF(Invoices!K:L,A2028)&lt;&gt;0,SUMIF(Invoices!K:L,A2028,Invoices!L:L)/COUNTIF(Invoices!K:L,A2028),0),IF(COUNTIF(Invoices!M:N,A2028)&lt;&gt;0,IF(COUNTIF(Invoices!M:N,A2028)&lt;&gt;0,SUMIF(Invoices!M:N,A2028,Invoices!N:N)/COUNTIF(Invoices!M:N,A2028),0),IF(COUNTIF(Invoices!O:P,A2028)&lt;&gt;0,IF(COUNTIF(Invoices!O:P,A2028)&lt;&gt;0,SUMIF(Invoices!O:P,A2028,Invoices!P:P)/COUNTIF(Invoices!O:P,A2028),0),IF(COUNTIF(Invoices!Q:R,A2028)&lt;&gt;0,IF(COUNTIF(Invoices!Q:R,A2028)&lt;&gt;0,SUMIF(Invoices!Q:R,A2028,Invoices!R:R)/COUNTIF(Invoices!Q:R,A2028),0),IF(COUNTIF(Invoices!S:T,A2028)&lt;&gt;0,IF(COUNTIF(Invoices!S:T,A2028)&lt;&gt;0,SUMIF(Invoices!S:T,A2028,Invoices!T:T)/COUNTIF(Invoices!S:T,A2028),0),IF(COUNTIF(Invoices!U:V,A2028)&lt;&gt;0,IF(COUNTIF(Invoices!U:V,A2028)&lt;&gt;0,SUMIF(Invoices!U:V,A2028,Invoices!V:V)/COUNTIF(Invoices!U:V,A2028),0),IF(COUNTIF(Invoices!W:X,A2028)&lt;&gt;0,IF(COUNTIF(Invoices!W:X,A2028)&lt;&gt;0,SUMIF(Invoices!W:X,A2028,Invoices!X:X)/COUNTIF(Invoices!W:X,A2028),0),IF(COUNTIF(Invoices!Y:Z,A2028)&lt;&gt;0,IF(COUNTIF(Invoices!Y:Z,A2028)&lt;&gt;0,SUMIF(Invoices!Y:Z,A2028,Invoices!Z:Z)/COUNTIF(Invoices!Y:Z,A2028),0),IF(COUNTIF(Invoices!AA:AB,A2028)&lt;&gt;0,IF(COUNTIF(Invoices!AA:AB,A2028)&lt;&gt;0,SUMIF(Invoices!AA:AB,A2028,Invoices!AB:AB)/COUNTIF(Invoices!AA:AB,A2028),0),IF(COUNTIF(Invoices!AC:AD,A2028)&lt;&gt;0,IF(COUNTIF(Invoices!AC:AD,A2028)&lt;&gt;0,SUMIF(Invoices!AC:AD,A2028,Invoices!AD:AD)/COUNTIF(Invoices!AC:AD,A2028),0),IF(COUNTIF(Invoices!AE:AF,A2028)&lt;&gt;0,IF(COUNTIF(Invoices!AE:AF,A2028)&lt;&gt;0,SUMIF(Invoices!AE:AF,A2028,Invoices!AF:AF)/COUNTIF(Invoices!AE:AF,A2028),0),IF(COUNTIF(Invoices!AG:AH,A2028)&lt;&gt;0,IF(COUNTIF(Invoices!AG:AH,A2028)&lt;&gt;0,SUMIF(Invoices!AG:AH,A2028,Invoices!AH:AH)/COUNTIF(Invoices!AG:AH,A2028),0),IF(COUNTIF(Invoices!AI:AJ,A2028)&lt;&gt;0,IF(COUNTIF(Invoices!AI:AJ,A2028)&lt;&gt;0,SUMIF(Invoices!AI:AJ,A2028,Invoices!AJ:AJ)/COUNTIF(Invoices!AI:AJ,A2028),0),IF(COUNTIF(Invoices!AK:AL,A2028)&lt;&gt;0,IF(COUNTIF(Invoices!AK:AL,A2028)&lt;&gt;0,SUMIF(Invoices!AK:AL,A2028,Invoices!AL:AL)/COUNTIF(Invoices!AK:AL,A2028),0),IF(COUNTIF(Invoices!AM:AN,A2028)&lt;&gt;0,IF(COUNTIF(Invoices!AM:AN,A2028)&lt;&gt;0,SUMIF(Invoices!AM:AN,A2028,Invoices!AN:AN)/COUNTIF(Invoices!AM:AN,A2028),0),"Not Available")))))))))))))))</f>
        <v>Not Available</v>
      </c>
    </row>
    <row r="2029" spans="1:5" ht="13" x14ac:dyDescent="0.15">
      <c r="A2029" s="6" t="s">
        <v>3422</v>
      </c>
      <c r="B2029" s="6" t="s">
        <v>1394</v>
      </c>
      <c r="C2029" s="6" t="s">
        <v>1016</v>
      </c>
      <c r="D2029" s="6" t="s">
        <v>878</v>
      </c>
      <c r="E2029">
        <f ca="1">IF(COUNTIF(Invoices!K:L,A2029)&lt;&gt;0,IF(COUNTIF(Invoices!K:L,A2029)&lt;&gt;0,SUMIF(Invoices!K:L,A2029,Invoices!L:L)/COUNTIF(Invoices!K:L,A2029),0),IF(COUNTIF(Invoices!M:N,A2029)&lt;&gt;0,IF(COUNTIF(Invoices!M:N,A2029)&lt;&gt;0,SUMIF(Invoices!M:N,A2029,Invoices!N:N)/COUNTIF(Invoices!M:N,A2029),0),IF(COUNTIF(Invoices!O:P,A2029)&lt;&gt;0,IF(COUNTIF(Invoices!O:P,A2029)&lt;&gt;0,SUMIF(Invoices!O:P,A2029,Invoices!P:P)/COUNTIF(Invoices!O:P,A2029),0),IF(COUNTIF(Invoices!Q:R,A2029)&lt;&gt;0,IF(COUNTIF(Invoices!Q:R,A2029)&lt;&gt;0,SUMIF(Invoices!Q:R,A2029,Invoices!R:R)/COUNTIF(Invoices!Q:R,A2029),0),IF(COUNTIF(Invoices!S:T,A2029)&lt;&gt;0,IF(COUNTIF(Invoices!S:T,A2029)&lt;&gt;0,SUMIF(Invoices!S:T,A2029,Invoices!T:T)/COUNTIF(Invoices!S:T,A2029),0),IF(COUNTIF(Invoices!U:V,A2029)&lt;&gt;0,IF(COUNTIF(Invoices!U:V,A2029)&lt;&gt;0,SUMIF(Invoices!U:V,A2029,Invoices!V:V)/COUNTIF(Invoices!U:V,A2029),0),IF(COUNTIF(Invoices!W:X,A2029)&lt;&gt;0,IF(COUNTIF(Invoices!W:X,A2029)&lt;&gt;0,SUMIF(Invoices!W:X,A2029,Invoices!X:X)/COUNTIF(Invoices!W:X,A2029),0),IF(COUNTIF(Invoices!Y:Z,A2029)&lt;&gt;0,IF(COUNTIF(Invoices!Y:Z,A2029)&lt;&gt;0,SUMIF(Invoices!Y:Z,A2029,Invoices!Z:Z)/COUNTIF(Invoices!Y:Z,A2029),0),IF(COUNTIF(Invoices!AA:AB,A2029)&lt;&gt;0,IF(COUNTIF(Invoices!AA:AB,A2029)&lt;&gt;0,SUMIF(Invoices!AA:AB,A2029,Invoices!AB:AB)/COUNTIF(Invoices!AA:AB,A2029),0),IF(COUNTIF(Invoices!AC:AD,A2029)&lt;&gt;0,IF(COUNTIF(Invoices!AC:AD,A2029)&lt;&gt;0,SUMIF(Invoices!AC:AD,A2029,Invoices!AD:AD)/COUNTIF(Invoices!AC:AD,A2029),0),IF(COUNTIF(Invoices!AE:AF,A2029)&lt;&gt;0,IF(COUNTIF(Invoices!AE:AF,A2029)&lt;&gt;0,SUMIF(Invoices!AE:AF,A2029,Invoices!AF:AF)/COUNTIF(Invoices!AE:AF,A2029),0),IF(COUNTIF(Invoices!AG:AH,A2029)&lt;&gt;0,IF(COUNTIF(Invoices!AG:AH,A2029)&lt;&gt;0,SUMIF(Invoices!AG:AH,A2029,Invoices!AH:AH)/COUNTIF(Invoices!AG:AH,A2029),0),IF(COUNTIF(Invoices!AI:AJ,A2029)&lt;&gt;0,IF(COUNTIF(Invoices!AI:AJ,A2029)&lt;&gt;0,SUMIF(Invoices!AI:AJ,A2029,Invoices!AJ:AJ)/COUNTIF(Invoices!AI:AJ,A2029),0),IF(COUNTIF(Invoices!AK:AL,A2029)&lt;&gt;0,IF(COUNTIF(Invoices!AK:AL,A2029)&lt;&gt;0,SUMIF(Invoices!AK:AL,A2029,Invoices!AL:AL)/COUNTIF(Invoices!AK:AL,A2029),0),IF(COUNTIF(Invoices!AM:AN,A2029)&lt;&gt;0,IF(COUNTIF(Invoices!AM:AN,A2029)&lt;&gt;0,SUMIF(Invoices!AM:AN,A2029,Invoices!AN:AN)/COUNTIF(Invoices!AM:AN,A2029),0),"Not Available")))))))))))))))</f>
        <v>0.99</v>
      </c>
    </row>
    <row r="2030" spans="1:5" ht="13" x14ac:dyDescent="0.15">
      <c r="A2030" s="6" t="s">
        <v>3423</v>
      </c>
      <c r="C2030" s="6" t="s">
        <v>931</v>
      </c>
      <c r="D2030" s="6" t="s">
        <v>932</v>
      </c>
      <c r="E2030" t="str">
        <f>IF(COUNTIF(Invoices!K:L,A2030)&lt;&gt;0,IF(COUNTIF(Invoices!K:L,A2030)&lt;&gt;0,SUMIF(Invoices!K:L,A2030,Invoices!L:L)/COUNTIF(Invoices!K:L,A2030),0),IF(COUNTIF(Invoices!M:N,A2030)&lt;&gt;0,IF(COUNTIF(Invoices!M:N,A2030)&lt;&gt;0,SUMIF(Invoices!M:N,A2030,Invoices!N:N)/COUNTIF(Invoices!M:N,A2030),0),IF(COUNTIF(Invoices!O:P,A2030)&lt;&gt;0,IF(COUNTIF(Invoices!O:P,A2030)&lt;&gt;0,SUMIF(Invoices!O:P,A2030,Invoices!P:P)/COUNTIF(Invoices!O:P,A2030),0),IF(COUNTIF(Invoices!Q:R,A2030)&lt;&gt;0,IF(COUNTIF(Invoices!Q:R,A2030)&lt;&gt;0,SUMIF(Invoices!Q:R,A2030,Invoices!R:R)/COUNTIF(Invoices!Q:R,A2030),0),IF(COUNTIF(Invoices!S:T,A2030)&lt;&gt;0,IF(COUNTIF(Invoices!S:T,A2030)&lt;&gt;0,SUMIF(Invoices!S:T,A2030,Invoices!T:T)/COUNTIF(Invoices!S:T,A2030),0),IF(COUNTIF(Invoices!U:V,A2030)&lt;&gt;0,IF(COUNTIF(Invoices!U:V,A2030)&lt;&gt;0,SUMIF(Invoices!U:V,A2030,Invoices!V:V)/COUNTIF(Invoices!U:V,A2030),0),IF(COUNTIF(Invoices!W:X,A2030)&lt;&gt;0,IF(COUNTIF(Invoices!W:X,A2030)&lt;&gt;0,SUMIF(Invoices!W:X,A2030,Invoices!X:X)/COUNTIF(Invoices!W:X,A2030),0),IF(COUNTIF(Invoices!Y:Z,A2030)&lt;&gt;0,IF(COUNTIF(Invoices!Y:Z,A2030)&lt;&gt;0,SUMIF(Invoices!Y:Z,A2030,Invoices!Z:Z)/COUNTIF(Invoices!Y:Z,A2030),0),IF(COUNTIF(Invoices!AA:AB,A2030)&lt;&gt;0,IF(COUNTIF(Invoices!AA:AB,A2030)&lt;&gt;0,SUMIF(Invoices!AA:AB,A2030,Invoices!AB:AB)/COUNTIF(Invoices!AA:AB,A2030),0),IF(COUNTIF(Invoices!AC:AD,A2030)&lt;&gt;0,IF(COUNTIF(Invoices!AC:AD,A2030)&lt;&gt;0,SUMIF(Invoices!AC:AD,A2030,Invoices!AD:AD)/COUNTIF(Invoices!AC:AD,A2030),0),IF(COUNTIF(Invoices!AE:AF,A2030)&lt;&gt;0,IF(COUNTIF(Invoices!AE:AF,A2030)&lt;&gt;0,SUMIF(Invoices!AE:AF,A2030,Invoices!AF:AF)/COUNTIF(Invoices!AE:AF,A2030),0),IF(COUNTIF(Invoices!AG:AH,A2030)&lt;&gt;0,IF(COUNTIF(Invoices!AG:AH,A2030)&lt;&gt;0,SUMIF(Invoices!AG:AH,A2030,Invoices!AH:AH)/COUNTIF(Invoices!AG:AH,A2030),0),IF(COUNTIF(Invoices!AI:AJ,A2030)&lt;&gt;0,IF(COUNTIF(Invoices!AI:AJ,A2030)&lt;&gt;0,SUMIF(Invoices!AI:AJ,A2030,Invoices!AJ:AJ)/COUNTIF(Invoices!AI:AJ,A2030),0),IF(COUNTIF(Invoices!AK:AL,A2030)&lt;&gt;0,IF(COUNTIF(Invoices!AK:AL,A2030)&lt;&gt;0,SUMIF(Invoices!AK:AL,A2030,Invoices!AL:AL)/COUNTIF(Invoices!AK:AL,A2030),0),IF(COUNTIF(Invoices!AM:AN,A2030)&lt;&gt;0,IF(COUNTIF(Invoices!AM:AN,A2030)&lt;&gt;0,SUMIF(Invoices!AM:AN,A2030,Invoices!AN:AN)/COUNTIF(Invoices!AM:AN,A2030),0),"Not Available")))))))))))))))</f>
        <v>Not Available</v>
      </c>
    </row>
    <row r="2031" spans="1:5" ht="13" x14ac:dyDescent="0.15">
      <c r="A2031" s="6" t="s">
        <v>3424</v>
      </c>
      <c r="C2031" s="6" t="s">
        <v>877</v>
      </c>
      <c r="D2031" s="6" t="s">
        <v>878</v>
      </c>
      <c r="E2031">
        <f ca="1">IF(COUNTIF(Invoices!K:L,A2031)&lt;&gt;0,IF(COUNTIF(Invoices!K:L,A2031)&lt;&gt;0,SUMIF(Invoices!K:L,A2031,Invoices!L:L)/COUNTIF(Invoices!K:L,A2031),0),IF(COUNTIF(Invoices!M:N,A2031)&lt;&gt;0,IF(COUNTIF(Invoices!M:N,A2031)&lt;&gt;0,SUMIF(Invoices!M:N,A2031,Invoices!N:N)/COUNTIF(Invoices!M:N,A2031),0),IF(COUNTIF(Invoices!O:P,A2031)&lt;&gt;0,IF(COUNTIF(Invoices!O:P,A2031)&lt;&gt;0,SUMIF(Invoices!O:P,A2031,Invoices!P:P)/COUNTIF(Invoices!O:P,A2031),0),IF(COUNTIF(Invoices!Q:R,A2031)&lt;&gt;0,IF(COUNTIF(Invoices!Q:R,A2031)&lt;&gt;0,SUMIF(Invoices!Q:R,A2031,Invoices!R:R)/COUNTIF(Invoices!Q:R,A2031),0),IF(COUNTIF(Invoices!S:T,A2031)&lt;&gt;0,IF(COUNTIF(Invoices!S:T,A2031)&lt;&gt;0,SUMIF(Invoices!S:T,A2031,Invoices!T:T)/COUNTIF(Invoices!S:T,A2031),0),IF(COUNTIF(Invoices!U:V,A2031)&lt;&gt;0,IF(COUNTIF(Invoices!U:V,A2031)&lt;&gt;0,SUMIF(Invoices!U:V,A2031,Invoices!V:V)/COUNTIF(Invoices!U:V,A2031),0),IF(COUNTIF(Invoices!W:X,A2031)&lt;&gt;0,IF(COUNTIF(Invoices!W:X,A2031)&lt;&gt;0,SUMIF(Invoices!W:X,A2031,Invoices!X:X)/COUNTIF(Invoices!W:X,A2031),0),IF(COUNTIF(Invoices!Y:Z,A2031)&lt;&gt;0,IF(COUNTIF(Invoices!Y:Z,A2031)&lt;&gt;0,SUMIF(Invoices!Y:Z,A2031,Invoices!Z:Z)/COUNTIF(Invoices!Y:Z,A2031),0),IF(COUNTIF(Invoices!AA:AB,A2031)&lt;&gt;0,IF(COUNTIF(Invoices!AA:AB,A2031)&lt;&gt;0,SUMIF(Invoices!AA:AB,A2031,Invoices!AB:AB)/COUNTIF(Invoices!AA:AB,A2031),0),IF(COUNTIF(Invoices!AC:AD,A2031)&lt;&gt;0,IF(COUNTIF(Invoices!AC:AD,A2031)&lt;&gt;0,SUMIF(Invoices!AC:AD,A2031,Invoices!AD:AD)/COUNTIF(Invoices!AC:AD,A2031),0),IF(COUNTIF(Invoices!AE:AF,A2031)&lt;&gt;0,IF(COUNTIF(Invoices!AE:AF,A2031)&lt;&gt;0,SUMIF(Invoices!AE:AF,A2031,Invoices!AF:AF)/COUNTIF(Invoices!AE:AF,A2031),0),IF(COUNTIF(Invoices!AG:AH,A2031)&lt;&gt;0,IF(COUNTIF(Invoices!AG:AH,A2031)&lt;&gt;0,SUMIF(Invoices!AG:AH,A2031,Invoices!AH:AH)/COUNTIF(Invoices!AG:AH,A2031),0),IF(COUNTIF(Invoices!AI:AJ,A2031)&lt;&gt;0,IF(COUNTIF(Invoices!AI:AJ,A2031)&lt;&gt;0,SUMIF(Invoices!AI:AJ,A2031,Invoices!AJ:AJ)/COUNTIF(Invoices!AI:AJ,A2031),0),IF(COUNTIF(Invoices!AK:AL,A2031)&lt;&gt;0,IF(COUNTIF(Invoices!AK:AL,A2031)&lt;&gt;0,SUMIF(Invoices!AK:AL,A2031,Invoices!AL:AL)/COUNTIF(Invoices!AK:AL,A2031),0),IF(COUNTIF(Invoices!AM:AN,A2031)&lt;&gt;0,IF(COUNTIF(Invoices!AM:AN,A2031)&lt;&gt;0,SUMIF(Invoices!AM:AN,A2031,Invoices!AN:AN)/COUNTIF(Invoices!AM:AN,A2031),0),"Not Available")))))))))))))))</f>
        <v>0.99</v>
      </c>
    </row>
    <row r="2032" spans="1:5" ht="13" x14ac:dyDescent="0.15">
      <c r="A2032" s="6" t="s">
        <v>3425</v>
      </c>
      <c r="C2032" s="6" t="s">
        <v>592</v>
      </c>
      <c r="D2032" s="6" t="s">
        <v>593</v>
      </c>
      <c r="E2032">
        <f ca="1">IF(COUNTIF(Invoices!K:L,A2032)&lt;&gt;0,IF(COUNTIF(Invoices!K:L,A2032)&lt;&gt;0,SUMIF(Invoices!K:L,A2032,Invoices!L:L)/COUNTIF(Invoices!K:L,A2032),0),IF(COUNTIF(Invoices!M:N,A2032)&lt;&gt;0,IF(COUNTIF(Invoices!M:N,A2032)&lt;&gt;0,SUMIF(Invoices!M:N,A2032,Invoices!N:N)/COUNTIF(Invoices!M:N,A2032),0),IF(COUNTIF(Invoices!O:P,A2032)&lt;&gt;0,IF(COUNTIF(Invoices!O:P,A2032)&lt;&gt;0,SUMIF(Invoices!O:P,A2032,Invoices!P:P)/COUNTIF(Invoices!O:P,A2032),0),IF(COUNTIF(Invoices!Q:R,A2032)&lt;&gt;0,IF(COUNTIF(Invoices!Q:R,A2032)&lt;&gt;0,SUMIF(Invoices!Q:R,A2032,Invoices!R:R)/COUNTIF(Invoices!Q:R,A2032),0),IF(COUNTIF(Invoices!S:T,A2032)&lt;&gt;0,IF(COUNTIF(Invoices!S:T,A2032)&lt;&gt;0,SUMIF(Invoices!S:T,A2032,Invoices!T:T)/COUNTIF(Invoices!S:T,A2032),0),IF(COUNTIF(Invoices!U:V,A2032)&lt;&gt;0,IF(COUNTIF(Invoices!U:V,A2032)&lt;&gt;0,SUMIF(Invoices!U:V,A2032,Invoices!V:V)/COUNTIF(Invoices!U:V,A2032),0),IF(COUNTIF(Invoices!W:X,A2032)&lt;&gt;0,IF(COUNTIF(Invoices!W:X,A2032)&lt;&gt;0,SUMIF(Invoices!W:X,A2032,Invoices!X:X)/COUNTIF(Invoices!W:X,A2032),0),IF(COUNTIF(Invoices!Y:Z,A2032)&lt;&gt;0,IF(COUNTIF(Invoices!Y:Z,A2032)&lt;&gt;0,SUMIF(Invoices!Y:Z,A2032,Invoices!Z:Z)/COUNTIF(Invoices!Y:Z,A2032),0),IF(COUNTIF(Invoices!AA:AB,A2032)&lt;&gt;0,IF(COUNTIF(Invoices!AA:AB,A2032)&lt;&gt;0,SUMIF(Invoices!AA:AB,A2032,Invoices!AB:AB)/COUNTIF(Invoices!AA:AB,A2032),0),IF(COUNTIF(Invoices!AC:AD,A2032)&lt;&gt;0,IF(COUNTIF(Invoices!AC:AD,A2032)&lt;&gt;0,SUMIF(Invoices!AC:AD,A2032,Invoices!AD:AD)/COUNTIF(Invoices!AC:AD,A2032),0),IF(COUNTIF(Invoices!AE:AF,A2032)&lt;&gt;0,IF(COUNTIF(Invoices!AE:AF,A2032)&lt;&gt;0,SUMIF(Invoices!AE:AF,A2032,Invoices!AF:AF)/COUNTIF(Invoices!AE:AF,A2032),0),IF(COUNTIF(Invoices!AG:AH,A2032)&lt;&gt;0,IF(COUNTIF(Invoices!AG:AH,A2032)&lt;&gt;0,SUMIF(Invoices!AG:AH,A2032,Invoices!AH:AH)/COUNTIF(Invoices!AG:AH,A2032),0),IF(COUNTIF(Invoices!AI:AJ,A2032)&lt;&gt;0,IF(COUNTIF(Invoices!AI:AJ,A2032)&lt;&gt;0,SUMIF(Invoices!AI:AJ,A2032,Invoices!AJ:AJ)/COUNTIF(Invoices!AI:AJ,A2032),0),IF(COUNTIF(Invoices!AK:AL,A2032)&lt;&gt;0,IF(COUNTIF(Invoices!AK:AL,A2032)&lt;&gt;0,SUMIF(Invoices!AK:AL,A2032,Invoices!AL:AL)/COUNTIF(Invoices!AK:AL,A2032),0),IF(COUNTIF(Invoices!AM:AN,A2032)&lt;&gt;0,IF(COUNTIF(Invoices!AM:AN,A2032)&lt;&gt;0,SUMIF(Invoices!AM:AN,A2032,Invoices!AN:AN)/COUNTIF(Invoices!AM:AN,A2032),0),"Not Available")))))))))))))))</f>
        <v>0.99</v>
      </c>
    </row>
    <row r="2033" spans="1:5" ht="13" x14ac:dyDescent="0.15">
      <c r="A2033" s="6" t="s">
        <v>3426</v>
      </c>
      <c r="C2033" s="6" t="s">
        <v>983</v>
      </c>
      <c r="D2033" s="6" t="s">
        <v>797</v>
      </c>
      <c r="E2033">
        <f ca="1">IF(COUNTIF(Invoices!K:L,A2033)&lt;&gt;0,IF(COUNTIF(Invoices!K:L,A2033)&lt;&gt;0,SUMIF(Invoices!K:L,A2033,Invoices!L:L)/COUNTIF(Invoices!K:L,A2033),0),IF(COUNTIF(Invoices!M:N,A2033)&lt;&gt;0,IF(COUNTIF(Invoices!M:N,A2033)&lt;&gt;0,SUMIF(Invoices!M:N,A2033,Invoices!N:N)/COUNTIF(Invoices!M:N,A2033),0),IF(COUNTIF(Invoices!O:P,A2033)&lt;&gt;0,IF(COUNTIF(Invoices!O:P,A2033)&lt;&gt;0,SUMIF(Invoices!O:P,A2033,Invoices!P:P)/COUNTIF(Invoices!O:P,A2033),0),IF(COUNTIF(Invoices!Q:R,A2033)&lt;&gt;0,IF(COUNTIF(Invoices!Q:R,A2033)&lt;&gt;0,SUMIF(Invoices!Q:R,A2033,Invoices!R:R)/COUNTIF(Invoices!Q:R,A2033),0),IF(COUNTIF(Invoices!S:T,A2033)&lt;&gt;0,IF(COUNTIF(Invoices!S:T,A2033)&lt;&gt;0,SUMIF(Invoices!S:T,A2033,Invoices!T:T)/COUNTIF(Invoices!S:T,A2033),0),IF(COUNTIF(Invoices!U:V,A2033)&lt;&gt;0,IF(COUNTIF(Invoices!U:V,A2033)&lt;&gt;0,SUMIF(Invoices!U:V,A2033,Invoices!V:V)/COUNTIF(Invoices!U:V,A2033),0),IF(COUNTIF(Invoices!W:X,A2033)&lt;&gt;0,IF(COUNTIF(Invoices!W:X,A2033)&lt;&gt;0,SUMIF(Invoices!W:X,A2033,Invoices!X:X)/COUNTIF(Invoices!W:X,A2033),0),IF(COUNTIF(Invoices!Y:Z,A2033)&lt;&gt;0,IF(COUNTIF(Invoices!Y:Z,A2033)&lt;&gt;0,SUMIF(Invoices!Y:Z,A2033,Invoices!Z:Z)/COUNTIF(Invoices!Y:Z,A2033),0),IF(COUNTIF(Invoices!AA:AB,A2033)&lt;&gt;0,IF(COUNTIF(Invoices!AA:AB,A2033)&lt;&gt;0,SUMIF(Invoices!AA:AB,A2033,Invoices!AB:AB)/COUNTIF(Invoices!AA:AB,A2033),0),IF(COUNTIF(Invoices!AC:AD,A2033)&lt;&gt;0,IF(COUNTIF(Invoices!AC:AD,A2033)&lt;&gt;0,SUMIF(Invoices!AC:AD,A2033,Invoices!AD:AD)/COUNTIF(Invoices!AC:AD,A2033),0),IF(COUNTIF(Invoices!AE:AF,A2033)&lt;&gt;0,IF(COUNTIF(Invoices!AE:AF,A2033)&lt;&gt;0,SUMIF(Invoices!AE:AF,A2033,Invoices!AF:AF)/COUNTIF(Invoices!AE:AF,A2033),0),IF(COUNTIF(Invoices!AG:AH,A2033)&lt;&gt;0,IF(COUNTIF(Invoices!AG:AH,A2033)&lt;&gt;0,SUMIF(Invoices!AG:AH,A2033,Invoices!AH:AH)/COUNTIF(Invoices!AG:AH,A2033),0),IF(COUNTIF(Invoices!AI:AJ,A2033)&lt;&gt;0,IF(COUNTIF(Invoices!AI:AJ,A2033)&lt;&gt;0,SUMIF(Invoices!AI:AJ,A2033,Invoices!AJ:AJ)/COUNTIF(Invoices!AI:AJ,A2033),0),IF(COUNTIF(Invoices!AK:AL,A2033)&lt;&gt;0,IF(COUNTIF(Invoices!AK:AL,A2033)&lt;&gt;0,SUMIF(Invoices!AK:AL,A2033,Invoices!AL:AL)/COUNTIF(Invoices!AK:AL,A2033),0),IF(COUNTIF(Invoices!AM:AN,A2033)&lt;&gt;0,IF(COUNTIF(Invoices!AM:AN,A2033)&lt;&gt;0,SUMIF(Invoices!AM:AN,A2033,Invoices!AN:AN)/COUNTIF(Invoices!AM:AN,A2033),0),"Not Available")))))))))))))))</f>
        <v>0.99</v>
      </c>
    </row>
    <row r="2034" spans="1:5" ht="13" x14ac:dyDescent="0.15">
      <c r="A2034" s="6" t="s">
        <v>3427</v>
      </c>
      <c r="C2034" s="6" t="s">
        <v>1067</v>
      </c>
      <c r="D2034" s="6" t="s">
        <v>1068</v>
      </c>
      <c r="E2034">
        <f ca="1">IF(COUNTIF(Invoices!K:L,A2034)&lt;&gt;0,IF(COUNTIF(Invoices!K:L,A2034)&lt;&gt;0,SUMIF(Invoices!K:L,A2034,Invoices!L:L)/COUNTIF(Invoices!K:L,A2034),0),IF(COUNTIF(Invoices!M:N,A2034)&lt;&gt;0,IF(COUNTIF(Invoices!M:N,A2034)&lt;&gt;0,SUMIF(Invoices!M:N,A2034,Invoices!N:N)/COUNTIF(Invoices!M:N,A2034),0),IF(COUNTIF(Invoices!O:P,A2034)&lt;&gt;0,IF(COUNTIF(Invoices!O:P,A2034)&lt;&gt;0,SUMIF(Invoices!O:P,A2034,Invoices!P:P)/COUNTIF(Invoices!O:P,A2034),0),IF(COUNTIF(Invoices!Q:R,A2034)&lt;&gt;0,IF(COUNTIF(Invoices!Q:R,A2034)&lt;&gt;0,SUMIF(Invoices!Q:R,A2034,Invoices!R:R)/COUNTIF(Invoices!Q:R,A2034),0),IF(COUNTIF(Invoices!S:T,A2034)&lt;&gt;0,IF(COUNTIF(Invoices!S:T,A2034)&lt;&gt;0,SUMIF(Invoices!S:T,A2034,Invoices!T:T)/COUNTIF(Invoices!S:T,A2034),0),IF(COUNTIF(Invoices!U:V,A2034)&lt;&gt;0,IF(COUNTIF(Invoices!U:V,A2034)&lt;&gt;0,SUMIF(Invoices!U:V,A2034,Invoices!V:V)/COUNTIF(Invoices!U:V,A2034),0),IF(COUNTIF(Invoices!W:X,A2034)&lt;&gt;0,IF(COUNTIF(Invoices!W:X,A2034)&lt;&gt;0,SUMIF(Invoices!W:X,A2034,Invoices!X:X)/COUNTIF(Invoices!W:X,A2034),0),IF(COUNTIF(Invoices!Y:Z,A2034)&lt;&gt;0,IF(COUNTIF(Invoices!Y:Z,A2034)&lt;&gt;0,SUMIF(Invoices!Y:Z,A2034,Invoices!Z:Z)/COUNTIF(Invoices!Y:Z,A2034),0),IF(COUNTIF(Invoices!AA:AB,A2034)&lt;&gt;0,IF(COUNTIF(Invoices!AA:AB,A2034)&lt;&gt;0,SUMIF(Invoices!AA:AB,A2034,Invoices!AB:AB)/COUNTIF(Invoices!AA:AB,A2034),0),IF(COUNTIF(Invoices!AC:AD,A2034)&lt;&gt;0,IF(COUNTIF(Invoices!AC:AD,A2034)&lt;&gt;0,SUMIF(Invoices!AC:AD,A2034,Invoices!AD:AD)/COUNTIF(Invoices!AC:AD,A2034),0),IF(COUNTIF(Invoices!AE:AF,A2034)&lt;&gt;0,IF(COUNTIF(Invoices!AE:AF,A2034)&lt;&gt;0,SUMIF(Invoices!AE:AF,A2034,Invoices!AF:AF)/COUNTIF(Invoices!AE:AF,A2034),0),IF(COUNTIF(Invoices!AG:AH,A2034)&lt;&gt;0,IF(COUNTIF(Invoices!AG:AH,A2034)&lt;&gt;0,SUMIF(Invoices!AG:AH,A2034,Invoices!AH:AH)/COUNTIF(Invoices!AG:AH,A2034),0),IF(COUNTIF(Invoices!AI:AJ,A2034)&lt;&gt;0,IF(COUNTIF(Invoices!AI:AJ,A2034)&lt;&gt;0,SUMIF(Invoices!AI:AJ,A2034,Invoices!AJ:AJ)/COUNTIF(Invoices!AI:AJ,A2034),0),IF(COUNTIF(Invoices!AK:AL,A2034)&lt;&gt;0,IF(COUNTIF(Invoices!AK:AL,A2034)&lt;&gt;0,SUMIF(Invoices!AK:AL,A2034,Invoices!AL:AL)/COUNTIF(Invoices!AK:AL,A2034),0),IF(COUNTIF(Invoices!AM:AN,A2034)&lt;&gt;0,IF(COUNTIF(Invoices!AM:AN,A2034)&lt;&gt;0,SUMIF(Invoices!AM:AN,A2034,Invoices!AN:AN)/COUNTIF(Invoices!AM:AN,A2034),0),"Not Available")))))))))))))))</f>
        <v>0.99</v>
      </c>
    </row>
    <row r="2035" spans="1:5" ht="13" x14ac:dyDescent="0.15">
      <c r="A2035" s="6" t="s">
        <v>3428</v>
      </c>
      <c r="B2035" s="6" t="s">
        <v>966</v>
      </c>
      <c r="C2035" s="6" t="s">
        <v>967</v>
      </c>
      <c r="D2035" s="6" t="s">
        <v>968</v>
      </c>
      <c r="E2035">
        <f ca="1">IF(COUNTIF(Invoices!K:L,A2035)&lt;&gt;0,IF(COUNTIF(Invoices!K:L,A2035)&lt;&gt;0,SUMIF(Invoices!K:L,A2035,Invoices!L:L)/COUNTIF(Invoices!K:L,A2035),0),IF(COUNTIF(Invoices!M:N,A2035)&lt;&gt;0,IF(COUNTIF(Invoices!M:N,A2035)&lt;&gt;0,SUMIF(Invoices!M:N,A2035,Invoices!N:N)/COUNTIF(Invoices!M:N,A2035),0),IF(COUNTIF(Invoices!O:P,A2035)&lt;&gt;0,IF(COUNTIF(Invoices!O:P,A2035)&lt;&gt;0,SUMIF(Invoices!O:P,A2035,Invoices!P:P)/COUNTIF(Invoices!O:P,A2035),0),IF(COUNTIF(Invoices!Q:R,A2035)&lt;&gt;0,IF(COUNTIF(Invoices!Q:R,A2035)&lt;&gt;0,SUMIF(Invoices!Q:R,A2035,Invoices!R:R)/COUNTIF(Invoices!Q:R,A2035),0),IF(COUNTIF(Invoices!S:T,A2035)&lt;&gt;0,IF(COUNTIF(Invoices!S:T,A2035)&lt;&gt;0,SUMIF(Invoices!S:T,A2035,Invoices!T:T)/COUNTIF(Invoices!S:T,A2035),0),IF(COUNTIF(Invoices!U:V,A2035)&lt;&gt;0,IF(COUNTIF(Invoices!U:V,A2035)&lt;&gt;0,SUMIF(Invoices!U:V,A2035,Invoices!V:V)/COUNTIF(Invoices!U:V,A2035),0),IF(COUNTIF(Invoices!W:X,A2035)&lt;&gt;0,IF(COUNTIF(Invoices!W:X,A2035)&lt;&gt;0,SUMIF(Invoices!W:X,A2035,Invoices!X:X)/COUNTIF(Invoices!W:X,A2035),0),IF(COUNTIF(Invoices!Y:Z,A2035)&lt;&gt;0,IF(COUNTIF(Invoices!Y:Z,A2035)&lt;&gt;0,SUMIF(Invoices!Y:Z,A2035,Invoices!Z:Z)/COUNTIF(Invoices!Y:Z,A2035),0),IF(COUNTIF(Invoices!AA:AB,A2035)&lt;&gt;0,IF(COUNTIF(Invoices!AA:AB,A2035)&lt;&gt;0,SUMIF(Invoices!AA:AB,A2035,Invoices!AB:AB)/COUNTIF(Invoices!AA:AB,A2035),0),IF(COUNTIF(Invoices!AC:AD,A2035)&lt;&gt;0,IF(COUNTIF(Invoices!AC:AD,A2035)&lt;&gt;0,SUMIF(Invoices!AC:AD,A2035,Invoices!AD:AD)/COUNTIF(Invoices!AC:AD,A2035),0),IF(COUNTIF(Invoices!AE:AF,A2035)&lt;&gt;0,IF(COUNTIF(Invoices!AE:AF,A2035)&lt;&gt;0,SUMIF(Invoices!AE:AF,A2035,Invoices!AF:AF)/COUNTIF(Invoices!AE:AF,A2035),0),IF(COUNTIF(Invoices!AG:AH,A2035)&lt;&gt;0,IF(COUNTIF(Invoices!AG:AH,A2035)&lt;&gt;0,SUMIF(Invoices!AG:AH,A2035,Invoices!AH:AH)/COUNTIF(Invoices!AG:AH,A2035),0),IF(COUNTIF(Invoices!AI:AJ,A2035)&lt;&gt;0,IF(COUNTIF(Invoices!AI:AJ,A2035)&lt;&gt;0,SUMIF(Invoices!AI:AJ,A2035,Invoices!AJ:AJ)/COUNTIF(Invoices!AI:AJ,A2035),0),IF(COUNTIF(Invoices!AK:AL,A2035)&lt;&gt;0,IF(COUNTIF(Invoices!AK:AL,A2035)&lt;&gt;0,SUMIF(Invoices!AK:AL,A2035,Invoices!AL:AL)/COUNTIF(Invoices!AK:AL,A2035),0),IF(COUNTIF(Invoices!AM:AN,A2035)&lt;&gt;0,IF(COUNTIF(Invoices!AM:AN,A2035)&lt;&gt;0,SUMIF(Invoices!AM:AN,A2035,Invoices!AN:AN)/COUNTIF(Invoices!AM:AN,A2035),0),"Not Available")))))))))))))))</f>
        <v>0.99</v>
      </c>
    </row>
    <row r="2036" spans="1:5" ht="13" x14ac:dyDescent="0.15">
      <c r="A2036" s="6" t="s">
        <v>3429</v>
      </c>
      <c r="C2036" s="6" t="s">
        <v>1028</v>
      </c>
      <c r="D2036" s="6" t="s">
        <v>690</v>
      </c>
      <c r="E2036">
        <f ca="1">IF(COUNTIF(Invoices!K:L,A2036)&lt;&gt;0,IF(COUNTIF(Invoices!K:L,A2036)&lt;&gt;0,SUMIF(Invoices!K:L,A2036,Invoices!L:L)/COUNTIF(Invoices!K:L,A2036),0),IF(COUNTIF(Invoices!M:N,A2036)&lt;&gt;0,IF(COUNTIF(Invoices!M:N,A2036)&lt;&gt;0,SUMIF(Invoices!M:N,A2036,Invoices!N:N)/COUNTIF(Invoices!M:N,A2036),0),IF(COUNTIF(Invoices!O:P,A2036)&lt;&gt;0,IF(COUNTIF(Invoices!O:P,A2036)&lt;&gt;0,SUMIF(Invoices!O:P,A2036,Invoices!P:P)/COUNTIF(Invoices!O:P,A2036),0),IF(COUNTIF(Invoices!Q:R,A2036)&lt;&gt;0,IF(COUNTIF(Invoices!Q:R,A2036)&lt;&gt;0,SUMIF(Invoices!Q:R,A2036,Invoices!R:R)/COUNTIF(Invoices!Q:R,A2036),0),IF(COUNTIF(Invoices!S:T,A2036)&lt;&gt;0,IF(COUNTIF(Invoices!S:T,A2036)&lt;&gt;0,SUMIF(Invoices!S:T,A2036,Invoices!T:T)/COUNTIF(Invoices!S:T,A2036),0),IF(COUNTIF(Invoices!U:V,A2036)&lt;&gt;0,IF(COUNTIF(Invoices!U:V,A2036)&lt;&gt;0,SUMIF(Invoices!U:V,A2036,Invoices!V:V)/COUNTIF(Invoices!U:V,A2036),0),IF(COUNTIF(Invoices!W:X,A2036)&lt;&gt;0,IF(COUNTIF(Invoices!W:X,A2036)&lt;&gt;0,SUMIF(Invoices!W:X,A2036,Invoices!X:X)/COUNTIF(Invoices!W:X,A2036),0),IF(COUNTIF(Invoices!Y:Z,A2036)&lt;&gt;0,IF(COUNTIF(Invoices!Y:Z,A2036)&lt;&gt;0,SUMIF(Invoices!Y:Z,A2036,Invoices!Z:Z)/COUNTIF(Invoices!Y:Z,A2036),0),IF(COUNTIF(Invoices!AA:AB,A2036)&lt;&gt;0,IF(COUNTIF(Invoices!AA:AB,A2036)&lt;&gt;0,SUMIF(Invoices!AA:AB,A2036,Invoices!AB:AB)/COUNTIF(Invoices!AA:AB,A2036),0),IF(COUNTIF(Invoices!AC:AD,A2036)&lt;&gt;0,IF(COUNTIF(Invoices!AC:AD,A2036)&lt;&gt;0,SUMIF(Invoices!AC:AD,A2036,Invoices!AD:AD)/COUNTIF(Invoices!AC:AD,A2036),0),IF(COUNTIF(Invoices!AE:AF,A2036)&lt;&gt;0,IF(COUNTIF(Invoices!AE:AF,A2036)&lt;&gt;0,SUMIF(Invoices!AE:AF,A2036,Invoices!AF:AF)/COUNTIF(Invoices!AE:AF,A2036),0),IF(COUNTIF(Invoices!AG:AH,A2036)&lt;&gt;0,IF(COUNTIF(Invoices!AG:AH,A2036)&lt;&gt;0,SUMIF(Invoices!AG:AH,A2036,Invoices!AH:AH)/COUNTIF(Invoices!AG:AH,A2036),0),IF(COUNTIF(Invoices!AI:AJ,A2036)&lt;&gt;0,IF(COUNTIF(Invoices!AI:AJ,A2036)&lt;&gt;0,SUMIF(Invoices!AI:AJ,A2036,Invoices!AJ:AJ)/COUNTIF(Invoices!AI:AJ,A2036),0),IF(COUNTIF(Invoices!AK:AL,A2036)&lt;&gt;0,IF(COUNTIF(Invoices!AK:AL,A2036)&lt;&gt;0,SUMIF(Invoices!AK:AL,A2036,Invoices!AL:AL)/COUNTIF(Invoices!AK:AL,A2036),0),IF(COUNTIF(Invoices!AM:AN,A2036)&lt;&gt;0,IF(COUNTIF(Invoices!AM:AN,A2036)&lt;&gt;0,SUMIF(Invoices!AM:AN,A2036,Invoices!AN:AN)/COUNTIF(Invoices!AM:AN,A2036),0),"Not Available")))))))))))))))</f>
        <v>0.99</v>
      </c>
    </row>
    <row r="2037" spans="1:5" ht="13" x14ac:dyDescent="0.15">
      <c r="A2037" s="6" t="s">
        <v>3429</v>
      </c>
      <c r="B2037" s="6" t="s">
        <v>3430</v>
      </c>
      <c r="C2037" s="6" t="s">
        <v>1089</v>
      </c>
      <c r="D2037" s="6" t="s">
        <v>707</v>
      </c>
      <c r="E2037">
        <f ca="1">IF(COUNTIF(Invoices!K:L,A2037)&lt;&gt;0,IF(COUNTIF(Invoices!K:L,A2037)&lt;&gt;0,SUMIF(Invoices!K:L,A2037,Invoices!L:L)/COUNTIF(Invoices!K:L,A2037),0),IF(COUNTIF(Invoices!M:N,A2037)&lt;&gt;0,IF(COUNTIF(Invoices!M:N,A2037)&lt;&gt;0,SUMIF(Invoices!M:N,A2037,Invoices!N:N)/COUNTIF(Invoices!M:N,A2037),0),IF(COUNTIF(Invoices!O:P,A2037)&lt;&gt;0,IF(COUNTIF(Invoices!O:P,A2037)&lt;&gt;0,SUMIF(Invoices!O:P,A2037,Invoices!P:P)/COUNTIF(Invoices!O:P,A2037),0),IF(COUNTIF(Invoices!Q:R,A2037)&lt;&gt;0,IF(COUNTIF(Invoices!Q:R,A2037)&lt;&gt;0,SUMIF(Invoices!Q:R,A2037,Invoices!R:R)/COUNTIF(Invoices!Q:R,A2037),0),IF(COUNTIF(Invoices!S:T,A2037)&lt;&gt;0,IF(COUNTIF(Invoices!S:T,A2037)&lt;&gt;0,SUMIF(Invoices!S:T,A2037,Invoices!T:T)/COUNTIF(Invoices!S:T,A2037),0),IF(COUNTIF(Invoices!U:V,A2037)&lt;&gt;0,IF(COUNTIF(Invoices!U:V,A2037)&lt;&gt;0,SUMIF(Invoices!U:V,A2037,Invoices!V:V)/COUNTIF(Invoices!U:V,A2037),0),IF(COUNTIF(Invoices!W:X,A2037)&lt;&gt;0,IF(COUNTIF(Invoices!W:X,A2037)&lt;&gt;0,SUMIF(Invoices!W:X,A2037,Invoices!X:X)/COUNTIF(Invoices!W:X,A2037),0),IF(COUNTIF(Invoices!Y:Z,A2037)&lt;&gt;0,IF(COUNTIF(Invoices!Y:Z,A2037)&lt;&gt;0,SUMIF(Invoices!Y:Z,A2037,Invoices!Z:Z)/COUNTIF(Invoices!Y:Z,A2037),0),IF(COUNTIF(Invoices!AA:AB,A2037)&lt;&gt;0,IF(COUNTIF(Invoices!AA:AB,A2037)&lt;&gt;0,SUMIF(Invoices!AA:AB,A2037,Invoices!AB:AB)/COUNTIF(Invoices!AA:AB,A2037),0),IF(COUNTIF(Invoices!AC:AD,A2037)&lt;&gt;0,IF(COUNTIF(Invoices!AC:AD,A2037)&lt;&gt;0,SUMIF(Invoices!AC:AD,A2037,Invoices!AD:AD)/COUNTIF(Invoices!AC:AD,A2037),0),IF(COUNTIF(Invoices!AE:AF,A2037)&lt;&gt;0,IF(COUNTIF(Invoices!AE:AF,A2037)&lt;&gt;0,SUMIF(Invoices!AE:AF,A2037,Invoices!AF:AF)/COUNTIF(Invoices!AE:AF,A2037),0),IF(COUNTIF(Invoices!AG:AH,A2037)&lt;&gt;0,IF(COUNTIF(Invoices!AG:AH,A2037)&lt;&gt;0,SUMIF(Invoices!AG:AH,A2037,Invoices!AH:AH)/COUNTIF(Invoices!AG:AH,A2037),0),IF(COUNTIF(Invoices!AI:AJ,A2037)&lt;&gt;0,IF(COUNTIF(Invoices!AI:AJ,A2037)&lt;&gt;0,SUMIF(Invoices!AI:AJ,A2037,Invoices!AJ:AJ)/COUNTIF(Invoices!AI:AJ,A2037),0),IF(COUNTIF(Invoices!AK:AL,A2037)&lt;&gt;0,IF(COUNTIF(Invoices!AK:AL,A2037)&lt;&gt;0,SUMIF(Invoices!AK:AL,A2037,Invoices!AL:AL)/COUNTIF(Invoices!AK:AL,A2037),0),IF(COUNTIF(Invoices!AM:AN,A2037)&lt;&gt;0,IF(COUNTIF(Invoices!AM:AN,A2037)&lt;&gt;0,SUMIF(Invoices!AM:AN,A2037,Invoices!AN:AN)/COUNTIF(Invoices!AM:AN,A2037),0),"Not Available")))))))))))))))</f>
        <v>0.99</v>
      </c>
    </row>
    <row r="2038" spans="1:5" ht="13" x14ac:dyDescent="0.15">
      <c r="A2038" s="6" t="s">
        <v>3431</v>
      </c>
      <c r="C2038" s="6" t="s">
        <v>1059</v>
      </c>
      <c r="D2038" s="6" t="s">
        <v>1059</v>
      </c>
      <c r="E2038">
        <f ca="1">IF(COUNTIF(Invoices!K:L,A2038)&lt;&gt;0,IF(COUNTIF(Invoices!K:L,A2038)&lt;&gt;0,SUMIF(Invoices!K:L,A2038,Invoices!L:L)/COUNTIF(Invoices!K:L,A2038),0),IF(COUNTIF(Invoices!M:N,A2038)&lt;&gt;0,IF(COUNTIF(Invoices!M:N,A2038)&lt;&gt;0,SUMIF(Invoices!M:N,A2038,Invoices!N:N)/COUNTIF(Invoices!M:N,A2038),0),IF(COUNTIF(Invoices!O:P,A2038)&lt;&gt;0,IF(COUNTIF(Invoices!O:P,A2038)&lt;&gt;0,SUMIF(Invoices!O:P,A2038,Invoices!P:P)/COUNTIF(Invoices!O:P,A2038),0),IF(COUNTIF(Invoices!Q:R,A2038)&lt;&gt;0,IF(COUNTIF(Invoices!Q:R,A2038)&lt;&gt;0,SUMIF(Invoices!Q:R,A2038,Invoices!R:R)/COUNTIF(Invoices!Q:R,A2038),0),IF(COUNTIF(Invoices!S:T,A2038)&lt;&gt;0,IF(COUNTIF(Invoices!S:T,A2038)&lt;&gt;0,SUMIF(Invoices!S:T,A2038,Invoices!T:T)/COUNTIF(Invoices!S:T,A2038),0),IF(COUNTIF(Invoices!U:V,A2038)&lt;&gt;0,IF(COUNTIF(Invoices!U:V,A2038)&lt;&gt;0,SUMIF(Invoices!U:V,A2038,Invoices!V:V)/COUNTIF(Invoices!U:V,A2038),0),IF(COUNTIF(Invoices!W:X,A2038)&lt;&gt;0,IF(COUNTIF(Invoices!W:X,A2038)&lt;&gt;0,SUMIF(Invoices!W:X,A2038,Invoices!X:X)/COUNTIF(Invoices!W:X,A2038),0),IF(COUNTIF(Invoices!Y:Z,A2038)&lt;&gt;0,IF(COUNTIF(Invoices!Y:Z,A2038)&lt;&gt;0,SUMIF(Invoices!Y:Z,A2038,Invoices!Z:Z)/COUNTIF(Invoices!Y:Z,A2038),0),IF(COUNTIF(Invoices!AA:AB,A2038)&lt;&gt;0,IF(COUNTIF(Invoices!AA:AB,A2038)&lt;&gt;0,SUMIF(Invoices!AA:AB,A2038,Invoices!AB:AB)/COUNTIF(Invoices!AA:AB,A2038),0),IF(COUNTIF(Invoices!AC:AD,A2038)&lt;&gt;0,IF(COUNTIF(Invoices!AC:AD,A2038)&lt;&gt;0,SUMIF(Invoices!AC:AD,A2038,Invoices!AD:AD)/COUNTIF(Invoices!AC:AD,A2038),0),IF(COUNTIF(Invoices!AE:AF,A2038)&lt;&gt;0,IF(COUNTIF(Invoices!AE:AF,A2038)&lt;&gt;0,SUMIF(Invoices!AE:AF,A2038,Invoices!AF:AF)/COUNTIF(Invoices!AE:AF,A2038),0),IF(COUNTIF(Invoices!AG:AH,A2038)&lt;&gt;0,IF(COUNTIF(Invoices!AG:AH,A2038)&lt;&gt;0,SUMIF(Invoices!AG:AH,A2038,Invoices!AH:AH)/COUNTIF(Invoices!AG:AH,A2038),0),IF(COUNTIF(Invoices!AI:AJ,A2038)&lt;&gt;0,IF(COUNTIF(Invoices!AI:AJ,A2038)&lt;&gt;0,SUMIF(Invoices!AI:AJ,A2038,Invoices!AJ:AJ)/COUNTIF(Invoices!AI:AJ,A2038),0),IF(COUNTIF(Invoices!AK:AL,A2038)&lt;&gt;0,IF(COUNTIF(Invoices!AK:AL,A2038)&lt;&gt;0,SUMIF(Invoices!AK:AL,A2038,Invoices!AL:AL)/COUNTIF(Invoices!AK:AL,A2038),0),IF(COUNTIF(Invoices!AM:AN,A2038)&lt;&gt;0,IF(COUNTIF(Invoices!AM:AN,A2038)&lt;&gt;0,SUMIF(Invoices!AM:AN,A2038,Invoices!AN:AN)/COUNTIF(Invoices!AM:AN,A2038),0),"Not Available")))))))))))))))</f>
        <v>0.99</v>
      </c>
    </row>
    <row r="2039" spans="1:5" ht="13" x14ac:dyDescent="0.15">
      <c r="A2039" s="6" t="s">
        <v>3432</v>
      </c>
      <c r="B2039" s="6" t="s">
        <v>966</v>
      </c>
      <c r="C2039" s="6" t="s">
        <v>967</v>
      </c>
      <c r="D2039" s="6" t="s">
        <v>968</v>
      </c>
      <c r="E2039" t="str">
        <f>IF(COUNTIF(Invoices!K:L,A2039)&lt;&gt;0,IF(COUNTIF(Invoices!K:L,A2039)&lt;&gt;0,SUMIF(Invoices!K:L,A2039,Invoices!L:L)/COUNTIF(Invoices!K:L,A2039),0),IF(COUNTIF(Invoices!M:N,A2039)&lt;&gt;0,IF(COUNTIF(Invoices!M:N,A2039)&lt;&gt;0,SUMIF(Invoices!M:N,A2039,Invoices!N:N)/COUNTIF(Invoices!M:N,A2039),0),IF(COUNTIF(Invoices!O:P,A2039)&lt;&gt;0,IF(COUNTIF(Invoices!O:P,A2039)&lt;&gt;0,SUMIF(Invoices!O:P,A2039,Invoices!P:P)/COUNTIF(Invoices!O:P,A2039),0),IF(COUNTIF(Invoices!Q:R,A2039)&lt;&gt;0,IF(COUNTIF(Invoices!Q:R,A2039)&lt;&gt;0,SUMIF(Invoices!Q:R,A2039,Invoices!R:R)/COUNTIF(Invoices!Q:R,A2039),0),IF(COUNTIF(Invoices!S:T,A2039)&lt;&gt;0,IF(COUNTIF(Invoices!S:T,A2039)&lt;&gt;0,SUMIF(Invoices!S:T,A2039,Invoices!T:T)/COUNTIF(Invoices!S:T,A2039),0),IF(COUNTIF(Invoices!U:V,A2039)&lt;&gt;0,IF(COUNTIF(Invoices!U:V,A2039)&lt;&gt;0,SUMIF(Invoices!U:V,A2039,Invoices!V:V)/COUNTIF(Invoices!U:V,A2039),0),IF(COUNTIF(Invoices!W:X,A2039)&lt;&gt;0,IF(COUNTIF(Invoices!W:X,A2039)&lt;&gt;0,SUMIF(Invoices!W:X,A2039,Invoices!X:X)/COUNTIF(Invoices!W:X,A2039),0),IF(COUNTIF(Invoices!Y:Z,A2039)&lt;&gt;0,IF(COUNTIF(Invoices!Y:Z,A2039)&lt;&gt;0,SUMIF(Invoices!Y:Z,A2039,Invoices!Z:Z)/COUNTIF(Invoices!Y:Z,A2039),0),IF(COUNTIF(Invoices!AA:AB,A2039)&lt;&gt;0,IF(COUNTIF(Invoices!AA:AB,A2039)&lt;&gt;0,SUMIF(Invoices!AA:AB,A2039,Invoices!AB:AB)/COUNTIF(Invoices!AA:AB,A2039),0),IF(COUNTIF(Invoices!AC:AD,A2039)&lt;&gt;0,IF(COUNTIF(Invoices!AC:AD,A2039)&lt;&gt;0,SUMIF(Invoices!AC:AD,A2039,Invoices!AD:AD)/COUNTIF(Invoices!AC:AD,A2039),0),IF(COUNTIF(Invoices!AE:AF,A2039)&lt;&gt;0,IF(COUNTIF(Invoices!AE:AF,A2039)&lt;&gt;0,SUMIF(Invoices!AE:AF,A2039,Invoices!AF:AF)/COUNTIF(Invoices!AE:AF,A2039),0),IF(COUNTIF(Invoices!AG:AH,A2039)&lt;&gt;0,IF(COUNTIF(Invoices!AG:AH,A2039)&lt;&gt;0,SUMIF(Invoices!AG:AH,A2039,Invoices!AH:AH)/COUNTIF(Invoices!AG:AH,A2039),0),IF(COUNTIF(Invoices!AI:AJ,A2039)&lt;&gt;0,IF(COUNTIF(Invoices!AI:AJ,A2039)&lt;&gt;0,SUMIF(Invoices!AI:AJ,A2039,Invoices!AJ:AJ)/COUNTIF(Invoices!AI:AJ,A2039),0),IF(COUNTIF(Invoices!AK:AL,A2039)&lt;&gt;0,IF(COUNTIF(Invoices!AK:AL,A2039)&lt;&gt;0,SUMIF(Invoices!AK:AL,A2039,Invoices!AL:AL)/COUNTIF(Invoices!AK:AL,A2039),0),IF(COUNTIF(Invoices!AM:AN,A2039)&lt;&gt;0,IF(COUNTIF(Invoices!AM:AN,A2039)&lt;&gt;0,SUMIF(Invoices!AM:AN,A2039,Invoices!AN:AN)/COUNTIF(Invoices!AM:AN,A2039),0),"Not Available")))))))))))))))</f>
        <v>Not Available</v>
      </c>
    </row>
    <row r="2040" spans="1:5" ht="13" x14ac:dyDescent="0.15">
      <c r="A2040" s="6" t="s">
        <v>3433</v>
      </c>
      <c r="B2040" s="6" t="s">
        <v>3434</v>
      </c>
      <c r="C2040" s="6" t="s">
        <v>684</v>
      </c>
      <c r="D2040" s="6" t="s">
        <v>685</v>
      </c>
      <c r="E2040" t="str">
        <f>IF(COUNTIF(Invoices!K:L,A2040)&lt;&gt;0,IF(COUNTIF(Invoices!K:L,A2040)&lt;&gt;0,SUMIF(Invoices!K:L,A2040,Invoices!L:L)/COUNTIF(Invoices!K:L,A2040),0),IF(COUNTIF(Invoices!M:N,A2040)&lt;&gt;0,IF(COUNTIF(Invoices!M:N,A2040)&lt;&gt;0,SUMIF(Invoices!M:N,A2040,Invoices!N:N)/COUNTIF(Invoices!M:N,A2040),0),IF(COUNTIF(Invoices!O:P,A2040)&lt;&gt;0,IF(COUNTIF(Invoices!O:P,A2040)&lt;&gt;0,SUMIF(Invoices!O:P,A2040,Invoices!P:P)/COUNTIF(Invoices!O:P,A2040),0),IF(COUNTIF(Invoices!Q:R,A2040)&lt;&gt;0,IF(COUNTIF(Invoices!Q:R,A2040)&lt;&gt;0,SUMIF(Invoices!Q:R,A2040,Invoices!R:R)/COUNTIF(Invoices!Q:R,A2040),0),IF(COUNTIF(Invoices!S:T,A2040)&lt;&gt;0,IF(COUNTIF(Invoices!S:T,A2040)&lt;&gt;0,SUMIF(Invoices!S:T,A2040,Invoices!T:T)/COUNTIF(Invoices!S:T,A2040),0),IF(COUNTIF(Invoices!U:V,A2040)&lt;&gt;0,IF(COUNTIF(Invoices!U:V,A2040)&lt;&gt;0,SUMIF(Invoices!U:V,A2040,Invoices!V:V)/COUNTIF(Invoices!U:V,A2040),0),IF(COUNTIF(Invoices!W:X,A2040)&lt;&gt;0,IF(COUNTIF(Invoices!W:X,A2040)&lt;&gt;0,SUMIF(Invoices!W:X,A2040,Invoices!X:X)/COUNTIF(Invoices!W:X,A2040),0),IF(COUNTIF(Invoices!Y:Z,A2040)&lt;&gt;0,IF(COUNTIF(Invoices!Y:Z,A2040)&lt;&gt;0,SUMIF(Invoices!Y:Z,A2040,Invoices!Z:Z)/COUNTIF(Invoices!Y:Z,A2040),0),IF(COUNTIF(Invoices!AA:AB,A2040)&lt;&gt;0,IF(COUNTIF(Invoices!AA:AB,A2040)&lt;&gt;0,SUMIF(Invoices!AA:AB,A2040,Invoices!AB:AB)/COUNTIF(Invoices!AA:AB,A2040),0),IF(COUNTIF(Invoices!AC:AD,A2040)&lt;&gt;0,IF(COUNTIF(Invoices!AC:AD,A2040)&lt;&gt;0,SUMIF(Invoices!AC:AD,A2040,Invoices!AD:AD)/COUNTIF(Invoices!AC:AD,A2040),0),IF(COUNTIF(Invoices!AE:AF,A2040)&lt;&gt;0,IF(COUNTIF(Invoices!AE:AF,A2040)&lt;&gt;0,SUMIF(Invoices!AE:AF,A2040,Invoices!AF:AF)/COUNTIF(Invoices!AE:AF,A2040),0),IF(COUNTIF(Invoices!AG:AH,A2040)&lt;&gt;0,IF(COUNTIF(Invoices!AG:AH,A2040)&lt;&gt;0,SUMIF(Invoices!AG:AH,A2040,Invoices!AH:AH)/COUNTIF(Invoices!AG:AH,A2040),0),IF(COUNTIF(Invoices!AI:AJ,A2040)&lt;&gt;0,IF(COUNTIF(Invoices!AI:AJ,A2040)&lt;&gt;0,SUMIF(Invoices!AI:AJ,A2040,Invoices!AJ:AJ)/COUNTIF(Invoices!AI:AJ,A2040),0),IF(COUNTIF(Invoices!AK:AL,A2040)&lt;&gt;0,IF(COUNTIF(Invoices!AK:AL,A2040)&lt;&gt;0,SUMIF(Invoices!AK:AL,A2040,Invoices!AL:AL)/COUNTIF(Invoices!AK:AL,A2040),0),IF(COUNTIF(Invoices!AM:AN,A2040)&lt;&gt;0,IF(COUNTIF(Invoices!AM:AN,A2040)&lt;&gt;0,SUMIF(Invoices!AM:AN,A2040,Invoices!AN:AN)/COUNTIF(Invoices!AM:AN,A2040),0),"Not Available")))))))))))))))</f>
        <v>Not Available</v>
      </c>
    </row>
    <row r="2041" spans="1:5" ht="13" x14ac:dyDescent="0.15">
      <c r="A2041" s="6" t="s">
        <v>3433</v>
      </c>
      <c r="B2041" s="6" t="s">
        <v>3435</v>
      </c>
      <c r="C2041" s="6" t="s">
        <v>687</v>
      </c>
      <c r="D2041" s="6" t="s">
        <v>685</v>
      </c>
      <c r="E2041" t="str">
        <f>IF(COUNTIF(Invoices!K:L,A2041)&lt;&gt;0,IF(COUNTIF(Invoices!K:L,A2041)&lt;&gt;0,SUMIF(Invoices!K:L,A2041,Invoices!L:L)/COUNTIF(Invoices!K:L,A2041),0),IF(COUNTIF(Invoices!M:N,A2041)&lt;&gt;0,IF(COUNTIF(Invoices!M:N,A2041)&lt;&gt;0,SUMIF(Invoices!M:N,A2041,Invoices!N:N)/COUNTIF(Invoices!M:N,A2041),0),IF(COUNTIF(Invoices!O:P,A2041)&lt;&gt;0,IF(COUNTIF(Invoices!O:P,A2041)&lt;&gt;0,SUMIF(Invoices!O:P,A2041,Invoices!P:P)/COUNTIF(Invoices!O:P,A2041),0),IF(COUNTIF(Invoices!Q:R,A2041)&lt;&gt;0,IF(COUNTIF(Invoices!Q:R,A2041)&lt;&gt;0,SUMIF(Invoices!Q:R,A2041,Invoices!R:R)/COUNTIF(Invoices!Q:R,A2041),0),IF(COUNTIF(Invoices!S:T,A2041)&lt;&gt;0,IF(COUNTIF(Invoices!S:T,A2041)&lt;&gt;0,SUMIF(Invoices!S:T,A2041,Invoices!T:T)/COUNTIF(Invoices!S:T,A2041),0),IF(COUNTIF(Invoices!U:V,A2041)&lt;&gt;0,IF(COUNTIF(Invoices!U:V,A2041)&lt;&gt;0,SUMIF(Invoices!U:V,A2041,Invoices!V:V)/COUNTIF(Invoices!U:V,A2041),0),IF(COUNTIF(Invoices!W:X,A2041)&lt;&gt;0,IF(COUNTIF(Invoices!W:X,A2041)&lt;&gt;0,SUMIF(Invoices!W:X,A2041,Invoices!X:X)/COUNTIF(Invoices!W:X,A2041),0),IF(COUNTIF(Invoices!Y:Z,A2041)&lt;&gt;0,IF(COUNTIF(Invoices!Y:Z,A2041)&lt;&gt;0,SUMIF(Invoices!Y:Z,A2041,Invoices!Z:Z)/COUNTIF(Invoices!Y:Z,A2041),0),IF(COUNTIF(Invoices!AA:AB,A2041)&lt;&gt;0,IF(COUNTIF(Invoices!AA:AB,A2041)&lt;&gt;0,SUMIF(Invoices!AA:AB,A2041,Invoices!AB:AB)/COUNTIF(Invoices!AA:AB,A2041),0),IF(COUNTIF(Invoices!AC:AD,A2041)&lt;&gt;0,IF(COUNTIF(Invoices!AC:AD,A2041)&lt;&gt;0,SUMIF(Invoices!AC:AD,A2041,Invoices!AD:AD)/COUNTIF(Invoices!AC:AD,A2041),0),IF(COUNTIF(Invoices!AE:AF,A2041)&lt;&gt;0,IF(COUNTIF(Invoices!AE:AF,A2041)&lt;&gt;0,SUMIF(Invoices!AE:AF,A2041,Invoices!AF:AF)/COUNTIF(Invoices!AE:AF,A2041),0),IF(COUNTIF(Invoices!AG:AH,A2041)&lt;&gt;0,IF(COUNTIF(Invoices!AG:AH,A2041)&lt;&gt;0,SUMIF(Invoices!AG:AH,A2041,Invoices!AH:AH)/COUNTIF(Invoices!AG:AH,A2041),0),IF(COUNTIF(Invoices!AI:AJ,A2041)&lt;&gt;0,IF(COUNTIF(Invoices!AI:AJ,A2041)&lt;&gt;0,SUMIF(Invoices!AI:AJ,A2041,Invoices!AJ:AJ)/COUNTIF(Invoices!AI:AJ,A2041),0),IF(COUNTIF(Invoices!AK:AL,A2041)&lt;&gt;0,IF(COUNTIF(Invoices!AK:AL,A2041)&lt;&gt;0,SUMIF(Invoices!AK:AL,A2041,Invoices!AL:AL)/COUNTIF(Invoices!AK:AL,A2041),0),IF(COUNTIF(Invoices!AM:AN,A2041)&lt;&gt;0,IF(COUNTIF(Invoices!AM:AN,A2041)&lt;&gt;0,SUMIF(Invoices!AM:AN,A2041,Invoices!AN:AN)/COUNTIF(Invoices!AM:AN,A2041),0),"Not Available")))))))))))))))</f>
        <v>Not Available</v>
      </c>
    </row>
    <row r="2042" spans="1:5" ht="13" x14ac:dyDescent="0.15">
      <c r="A2042" s="6" t="s">
        <v>3436</v>
      </c>
      <c r="C2042" s="6" t="s">
        <v>666</v>
      </c>
      <c r="D2042" s="6" t="s">
        <v>667</v>
      </c>
      <c r="E2042" t="str">
        <f>IF(COUNTIF(Invoices!K:L,A2042)&lt;&gt;0,IF(COUNTIF(Invoices!K:L,A2042)&lt;&gt;0,SUMIF(Invoices!K:L,A2042,Invoices!L:L)/COUNTIF(Invoices!K:L,A2042),0),IF(COUNTIF(Invoices!M:N,A2042)&lt;&gt;0,IF(COUNTIF(Invoices!M:N,A2042)&lt;&gt;0,SUMIF(Invoices!M:N,A2042,Invoices!N:N)/COUNTIF(Invoices!M:N,A2042),0),IF(COUNTIF(Invoices!O:P,A2042)&lt;&gt;0,IF(COUNTIF(Invoices!O:P,A2042)&lt;&gt;0,SUMIF(Invoices!O:P,A2042,Invoices!P:P)/COUNTIF(Invoices!O:P,A2042),0),IF(COUNTIF(Invoices!Q:R,A2042)&lt;&gt;0,IF(COUNTIF(Invoices!Q:R,A2042)&lt;&gt;0,SUMIF(Invoices!Q:R,A2042,Invoices!R:R)/COUNTIF(Invoices!Q:R,A2042),0),IF(COUNTIF(Invoices!S:T,A2042)&lt;&gt;0,IF(COUNTIF(Invoices!S:T,A2042)&lt;&gt;0,SUMIF(Invoices!S:T,A2042,Invoices!T:T)/COUNTIF(Invoices!S:T,A2042),0),IF(COUNTIF(Invoices!U:V,A2042)&lt;&gt;0,IF(COUNTIF(Invoices!U:V,A2042)&lt;&gt;0,SUMIF(Invoices!U:V,A2042,Invoices!V:V)/COUNTIF(Invoices!U:V,A2042),0),IF(COUNTIF(Invoices!W:X,A2042)&lt;&gt;0,IF(COUNTIF(Invoices!W:X,A2042)&lt;&gt;0,SUMIF(Invoices!W:X,A2042,Invoices!X:X)/COUNTIF(Invoices!W:X,A2042),0),IF(COUNTIF(Invoices!Y:Z,A2042)&lt;&gt;0,IF(COUNTIF(Invoices!Y:Z,A2042)&lt;&gt;0,SUMIF(Invoices!Y:Z,A2042,Invoices!Z:Z)/COUNTIF(Invoices!Y:Z,A2042),0),IF(COUNTIF(Invoices!AA:AB,A2042)&lt;&gt;0,IF(COUNTIF(Invoices!AA:AB,A2042)&lt;&gt;0,SUMIF(Invoices!AA:AB,A2042,Invoices!AB:AB)/COUNTIF(Invoices!AA:AB,A2042),0),IF(COUNTIF(Invoices!AC:AD,A2042)&lt;&gt;0,IF(COUNTIF(Invoices!AC:AD,A2042)&lt;&gt;0,SUMIF(Invoices!AC:AD,A2042,Invoices!AD:AD)/COUNTIF(Invoices!AC:AD,A2042),0),IF(COUNTIF(Invoices!AE:AF,A2042)&lt;&gt;0,IF(COUNTIF(Invoices!AE:AF,A2042)&lt;&gt;0,SUMIF(Invoices!AE:AF,A2042,Invoices!AF:AF)/COUNTIF(Invoices!AE:AF,A2042),0),IF(COUNTIF(Invoices!AG:AH,A2042)&lt;&gt;0,IF(COUNTIF(Invoices!AG:AH,A2042)&lt;&gt;0,SUMIF(Invoices!AG:AH,A2042,Invoices!AH:AH)/COUNTIF(Invoices!AG:AH,A2042),0),IF(COUNTIF(Invoices!AI:AJ,A2042)&lt;&gt;0,IF(COUNTIF(Invoices!AI:AJ,A2042)&lt;&gt;0,SUMIF(Invoices!AI:AJ,A2042,Invoices!AJ:AJ)/COUNTIF(Invoices!AI:AJ,A2042),0),IF(COUNTIF(Invoices!AK:AL,A2042)&lt;&gt;0,IF(COUNTIF(Invoices!AK:AL,A2042)&lt;&gt;0,SUMIF(Invoices!AK:AL,A2042,Invoices!AL:AL)/COUNTIF(Invoices!AK:AL,A2042),0),IF(COUNTIF(Invoices!AM:AN,A2042)&lt;&gt;0,IF(COUNTIF(Invoices!AM:AN,A2042)&lt;&gt;0,SUMIF(Invoices!AM:AN,A2042,Invoices!AN:AN)/COUNTIF(Invoices!AM:AN,A2042),0),"Not Available")))))))))))))))</f>
        <v>Not Available</v>
      </c>
    </row>
    <row r="2043" spans="1:5" ht="13" x14ac:dyDescent="0.15">
      <c r="A2043" s="6" t="s">
        <v>3437</v>
      </c>
      <c r="C2043" s="6" t="s">
        <v>666</v>
      </c>
      <c r="D2043" s="6" t="s">
        <v>667</v>
      </c>
      <c r="E2043">
        <f ca="1">IF(COUNTIF(Invoices!K:L,A2043)&lt;&gt;0,IF(COUNTIF(Invoices!K:L,A2043)&lt;&gt;0,SUMIF(Invoices!K:L,A2043,Invoices!L:L)/COUNTIF(Invoices!K:L,A2043),0),IF(COUNTIF(Invoices!M:N,A2043)&lt;&gt;0,IF(COUNTIF(Invoices!M:N,A2043)&lt;&gt;0,SUMIF(Invoices!M:N,A2043,Invoices!N:N)/COUNTIF(Invoices!M:N,A2043),0),IF(COUNTIF(Invoices!O:P,A2043)&lt;&gt;0,IF(COUNTIF(Invoices!O:P,A2043)&lt;&gt;0,SUMIF(Invoices!O:P,A2043,Invoices!P:P)/COUNTIF(Invoices!O:P,A2043),0),IF(COUNTIF(Invoices!Q:R,A2043)&lt;&gt;0,IF(COUNTIF(Invoices!Q:R,A2043)&lt;&gt;0,SUMIF(Invoices!Q:R,A2043,Invoices!R:R)/COUNTIF(Invoices!Q:R,A2043),0),IF(COUNTIF(Invoices!S:T,A2043)&lt;&gt;0,IF(COUNTIF(Invoices!S:T,A2043)&lt;&gt;0,SUMIF(Invoices!S:T,A2043,Invoices!T:T)/COUNTIF(Invoices!S:T,A2043),0),IF(COUNTIF(Invoices!U:V,A2043)&lt;&gt;0,IF(COUNTIF(Invoices!U:V,A2043)&lt;&gt;0,SUMIF(Invoices!U:V,A2043,Invoices!V:V)/COUNTIF(Invoices!U:V,A2043),0),IF(COUNTIF(Invoices!W:X,A2043)&lt;&gt;0,IF(COUNTIF(Invoices!W:X,A2043)&lt;&gt;0,SUMIF(Invoices!W:X,A2043,Invoices!X:X)/COUNTIF(Invoices!W:X,A2043),0),IF(COUNTIF(Invoices!Y:Z,A2043)&lt;&gt;0,IF(COUNTIF(Invoices!Y:Z,A2043)&lt;&gt;0,SUMIF(Invoices!Y:Z,A2043,Invoices!Z:Z)/COUNTIF(Invoices!Y:Z,A2043),0),IF(COUNTIF(Invoices!AA:AB,A2043)&lt;&gt;0,IF(COUNTIF(Invoices!AA:AB,A2043)&lt;&gt;0,SUMIF(Invoices!AA:AB,A2043,Invoices!AB:AB)/COUNTIF(Invoices!AA:AB,A2043),0),IF(COUNTIF(Invoices!AC:AD,A2043)&lt;&gt;0,IF(COUNTIF(Invoices!AC:AD,A2043)&lt;&gt;0,SUMIF(Invoices!AC:AD,A2043,Invoices!AD:AD)/COUNTIF(Invoices!AC:AD,A2043),0),IF(COUNTIF(Invoices!AE:AF,A2043)&lt;&gt;0,IF(COUNTIF(Invoices!AE:AF,A2043)&lt;&gt;0,SUMIF(Invoices!AE:AF,A2043,Invoices!AF:AF)/COUNTIF(Invoices!AE:AF,A2043),0),IF(COUNTIF(Invoices!AG:AH,A2043)&lt;&gt;0,IF(COUNTIF(Invoices!AG:AH,A2043)&lt;&gt;0,SUMIF(Invoices!AG:AH,A2043,Invoices!AH:AH)/COUNTIF(Invoices!AG:AH,A2043),0),IF(COUNTIF(Invoices!AI:AJ,A2043)&lt;&gt;0,IF(COUNTIF(Invoices!AI:AJ,A2043)&lt;&gt;0,SUMIF(Invoices!AI:AJ,A2043,Invoices!AJ:AJ)/COUNTIF(Invoices!AI:AJ,A2043),0),IF(COUNTIF(Invoices!AK:AL,A2043)&lt;&gt;0,IF(COUNTIF(Invoices!AK:AL,A2043)&lt;&gt;0,SUMIF(Invoices!AK:AL,A2043,Invoices!AL:AL)/COUNTIF(Invoices!AK:AL,A2043),0),IF(COUNTIF(Invoices!AM:AN,A2043)&lt;&gt;0,IF(COUNTIF(Invoices!AM:AN,A2043)&lt;&gt;0,SUMIF(Invoices!AM:AN,A2043,Invoices!AN:AN)/COUNTIF(Invoices!AM:AN,A2043),0),"Not Available")))))))))))))))</f>
        <v>0.99</v>
      </c>
    </row>
    <row r="2044" spans="1:5" ht="13" x14ac:dyDescent="0.15">
      <c r="A2044" s="6" t="s">
        <v>3438</v>
      </c>
      <c r="B2044" s="6" t="s">
        <v>610</v>
      </c>
      <c r="C2044" s="6" t="s">
        <v>611</v>
      </c>
      <c r="D2044" s="6" t="s">
        <v>612</v>
      </c>
      <c r="E2044">
        <f ca="1">IF(COUNTIF(Invoices!K:L,A2044)&lt;&gt;0,IF(COUNTIF(Invoices!K:L,A2044)&lt;&gt;0,SUMIF(Invoices!K:L,A2044,Invoices!L:L)/COUNTIF(Invoices!K:L,A2044),0),IF(COUNTIF(Invoices!M:N,A2044)&lt;&gt;0,IF(COUNTIF(Invoices!M:N,A2044)&lt;&gt;0,SUMIF(Invoices!M:N,A2044,Invoices!N:N)/COUNTIF(Invoices!M:N,A2044),0),IF(COUNTIF(Invoices!O:P,A2044)&lt;&gt;0,IF(COUNTIF(Invoices!O:P,A2044)&lt;&gt;0,SUMIF(Invoices!O:P,A2044,Invoices!P:P)/COUNTIF(Invoices!O:P,A2044),0),IF(COUNTIF(Invoices!Q:R,A2044)&lt;&gt;0,IF(COUNTIF(Invoices!Q:R,A2044)&lt;&gt;0,SUMIF(Invoices!Q:R,A2044,Invoices!R:R)/COUNTIF(Invoices!Q:R,A2044),0),IF(COUNTIF(Invoices!S:T,A2044)&lt;&gt;0,IF(COUNTIF(Invoices!S:T,A2044)&lt;&gt;0,SUMIF(Invoices!S:T,A2044,Invoices!T:T)/COUNTIF(Invoices!S:T,A2044),0),IF(COUNTIF(Invoices!U:V,A2044)&lt;&gt;0,IF(COUNTIF(Invoices!U:V,A2044)&lt;&gt;0,SUMIF(Invoices!U:V,A2044,Invoices!V:V)/COUNTIF(Invoices!U:V,A2044),0),IF(COUNTIF(Invoices!W:X,A2044)&lt;&gt;0,IF(COUNTIF(Invoices!W:X,A2044)&lt;&gt;0,SUMIF(Invoices!W:X,A2044,Invoices!X:X)/COUNTIF(Invoices!W:X,A2044),0),IF(COUNTIF(Invoices!Y:Z,A2044)&lt;&gt;0,IF(COUNTIF(Invoices!Y:Z,A2044)&lt;&gt;0,SUMIF(Invoices!Y:Z,A2044,Invoices!Z:Z)/COUNTIF(Invoices!Y:Z,A2044),0),IF(COUNTIF(Invoices!AA:AB,A2044)&lt;&gt;0,IF(COUNTIF(Invoices!AA:AB,A2044)&lt;&gt;0,SUMIF(Invoices!AA:AB,A2044,Invoices!AB:AB)/COUNTIF(Invoices!AA:AB,A2044),0),IF(COUNTIF(Invoices!AC:AD,A2044)&lt;&gt;0,IF(COUNTIF(Invoices!AC:AD,A2044)&lt;&gt;0,SUMIF(Invoices!AC:AD,A2044,Invoices!AD:AD)/COUNTIF(Invoices!AC:AD,A2044),0),IF(COUNTIF(Invoices!AE:AF,A2044)&lt;&gt;0,IF(COUNTIF(Invoices!AE:AF,A2044)&lt;&gt;0,SUMIF(Invoices!AE:AF,A2044,Invoices!AF:AF)/COUNTIF(Invoices!AE:AF,A2044),0),IF(COUNTIF(Invoices!AG:AH,A2044)&lt;&gt;0,IF(COUNTIF(Invoices!AG:AH,A2044)&lt;&gt;0,SUMIF(Invoices!AG:AH,A2044,Invoices!AH:AH)/COUNTIF(Invoices!AG:AH,A2044),0),IF(COUNTIF(Invoices!AI:AJ,A2044)&lt;&gt;0,IF(COUNTIF(Invoices!AI:AJ,A2044)&lt;&gt;0,SUMIF(Invoices!AI:AJ,A2044,Invoices!AJ:AJ)/COUNTIF(Invoices!AI:AJ,A2044),0),IF(COUNTIF(Invoices!AK:AL,A2044)&lt;&gt;0,IF(COUNTIF(Invoices!AK:AL,A2044)&lt;&gt;0,SUMIF(Invoices!AK:AL,A2044,Invoices!AL:AL)/COUNTIF(Invoices!AK:AL,A2044),0),IF(COUNTIF(Invoices!AM:AN,A2044)&lt;&gt;0,IF(COUNTIF(Invoices!AM:AN,A2044)&lt;&gt;0,SUMIF(Invoices!AM:AN,A2044,Invoices!AN:AN)/COUNTIF(Invoices!AM:AN,A2044),0),"Not Available")))))))))))))))</f>
        <v>0.99</v>
      </c>
    </row>
    <row r="2045" spans="1:5" ht="13" x14ac:dyDescent="0.15">
      <c r="A2045" s="6" t="s">
        <v>3439</v>
      </c>
      <c r="C2045" s="6" t="s">
        <v>931</v>
      </c>
      <c r="D2045" s="6" t="s">
        <v>932</v>
      </c>
      <c r="E2045" t="str">
        <f>IF(COUNTIF(Invoices!K:L,A2045)&lt;&gt;0,IF(COUNTIF(Invoices!K:L,A2045)&lt;&gt;0,SUMIF(Invoices!K:L,A2045,Invoices!L:L)/COUNTIF(Invoices!K:L,A2045),0),IF(COUNTIF(Invoices!M:N,A2045)&lt;&gt;0,IF(COUNTIF(Invoices!M:N,A2045)&lt;&gt;0,SUMIF(Invoices!M:N,A2045,Invoices!N:N)/COUNTIF(Invoices!M:N,A2045),0),IF(COUNTIF(Invoices!O:P,A2045)&lt;&gt;0,IF(COUNTIF(Invoices!O:P,A2045)&lt;&gt;0,SUMIF(Invoices!O:P,A2045,Invoices!P:P)/COUNTIF(Invoices!O:P,A2045),0),IF(COUNTIF(Invoices!Q:R,A2045)&lt;&gt;0,IF(COUNTIF(Invoices!Q:R,A2045)&lt;&gt;0,SUMIF(Invoices!Q:R,A2045,Invoices!R:R)/COUNTIF(Invoices!Q:R,A2045),0),IF(COUNTIF(Invoices!S:T,A2045)&lt;&gt;0,IF(COUNTIF(Invoices!S:T,A2045)&lt;&gt;0,SUMIF(Invoices!S:T,A2045,Invoices!T:T)/COUNTIF(Invoices!S:T,A2045),0),IF(COUNTIF(Invoices!U:V,A2045)&lt;&gt;0,IF(COUNTIF(Invoices!U:V,A2045)&lt;&gt;0,SUMIF(Invoices!U:V,A2045,Invoices!V:V)/COUNTIF(Invoices!U:V,A2045),0),IF(COUNTIF(Invoices!W:X,A2045)&lt;&gt;0,IF(COUNTIF(Invoices!W:X,A2045)&lt;&gt;0,SUMIF(Invoices!W:X,A2045,Invoices!X:X)/COUNTIF(Invoices!W:X,A2045),0),IF(COUNTIF(Invoices!Y:Z,A2045)&lt;&gt;0,IF(COUNTIF(Invoices!Y:Z,A2045)&lt;&gt;0,SUMIF(Invoices!Y:Z,A2045,Invoices!Z:Z)/COUNTIF(Invoices!Y:Z,A2045),0),IF(COUNTIF(Invoices!AA:AB,A2045)&lt;&gt;0,IF(COUNTIF(Invoices!AA:AB,A2045)&lt;&gt;0,SUMIF(Invoices!AA:AB,A2045,Invoices!AB:AB)/COUNTIF(Invoices!AA:AB,A2045),0),IF(COUNTIF(Invoices!AC:AD,A2045)&lt;&gt;0,IF(COUNTIF(Invoices!AC:AD,A2045)&lt;&gt;0,SUMIF(Invoices!AC:AD,A2045,Invoices!AD:AD)/COUNTIF(Invoices!AC:AD,A2045),0),IF(COUNTIF(Invoices!AE:AF,A2045)&lt;&gt;0,IF(COUNTIF(Invoices!AE:AF,A2045)&lt;&gt;0,SUMIF(Invoices!AE:AF,A2045,Invoices!AF:AF)/COUNTIF(Invoices!AE:AF,A2045),0),IF(COUNTIF(Invoices!AG:AH,A2045)&lt;&gt;0,IF(COUNTIF(Invoices!AG:AH,A2045)&lt;&gt;0,SUMIF(Invoices!AG:AH,A2045,Invoices!AH:AH)/COUNTIF(Invoices!AG:AH,A2045),0),IF(COUNTIF(Invoices!AI:AJ,A2045)&lt;&gt;0,IF(COUNTIF(Invoices!AI:AJ,A2045)&lt;&gt;0,SUMIF(Invoices!AI:AJ,A2045,Invoices!AJ:AJ)/COUNTIF(Invoices!AI:AJ,A2045),0),IF(COUNTIF(Invoices!AK:AL,A2045)&lt;&gt;0,IF(COUNTIF(Invoices!AK:AL,A2045)&lt;&gt;0,SUMIF(Invoices!AK:AL,A2045,Invoices!AL:AL)/COUNTIF(Invoices!AK:AL,A2045),0),IF(COUNTIF(Invoices!AM:AN,A2045)&lt;&gt;0,IF(COUNTIF(Invoices!AM:AN,A2045)&lt;&gt;0,SUMIF(Invoices!AM:AN,A2045,Invoices!AN:AN)/COUNTIF(Invoices!AM:AN,A2045),0),"Not Available")))))))))))))))</f>
        <v>Not Available</v>
      </c>
    </row>
    <row r="2046" spans="1:5" ht="13" x14ac:dyDescent="0.15">
      <c r="A2046" s="6" t="s">
        <v>3440</v>
      </c>
      <c r="C2046" s="6" t="s">
        <v>1042</v>
      </c>
      <c r="D2046" s="6" t="s">
        <v>1043</v>
      </c>
      <c r="E2046" t="str">
        <f>IF(COUNTIF(Invoices!K:L,A2046)&lt;&gt;0,IF(COUNTIF(Invoices!K:L,A2046)&lt;&gt;0,SUMIF(Invoices!K:L,A2046,Invoices!L:L)/COUNTIF(Invoices!K:L,A2046),0),IF(COUNTIF(Invoices!M:N,A2046)&lt;&gt;0,IF(COUNTIF(Invoices!M:N,A2046)&lt;&gt;0,SUMIF(Invoices!M:N,A2046,Invoices!N:N)/COUNTIF(Invoices!M:N,A2046),0),IF(COUNTIF(Invoices!O:P,A2046)&lt;&gt;0,IF(COUNTIF(Invoices!O:P,A2046)&lt;&gt;0,SUMIF(Invoices!O:P,A2046,Invoices!P:P)/COUNTIF(Invoices!O:P,A2046),0),IF(COUNTIF(Invoices!Q:R,A2046)&lt;&gt;0,IF(COUNTIF(Invoices!Q:R,A2046)&lt;&gt;0,SUMIF(Invoices!Q:R,A2046,Invoices!R:R)/COUNTIF(Invoices!Q:R,A2046),0),IF(COUNTIF(Invoices!S:T,A2046)&lt;&gt;0,IF(COUNTIF(Invoices!S:T,A2046)&lt;&gt;0,SUMIF(Invoices!S:T,A2046,Invoices!T:T)/COUNTIF(Invoices!S:T,A2046),0),IF(COUNTIF(Invoices!U:V,A2046)&lt;&gt;0,IF(COUNTIF(Invoices!U:V,A2046)&lt;&gt;0,SUMIF(Invoices!U:V,A2046,Invoices!V:V)/COUNTIF(Invoices!U:V,A2046),0),IF(COUNTIF(Invoices!W:X,A2046)&lt;&gt;0,IF(COUNTIF(Invoices!W:X,A2046)&lt;&gt;0,SUMIF(Invoices!W:X,A2046,Invoices!X:X)/COUNTIF(Invoices!W:X,A2046),0),IF(COUNTIF(Invoices!Y:Z,A2046)&lt;&gt;0,IF(COUNTIF(Invoices!Y:Z,A2046)&lt;&gt;0,SUMIF(Invoices!Y:Z,A2046,Invoices!Z:Z)/COUNTIF(Invoices!Y:Z,A2046),0),IF(COUNTIF(Invoices!AA:AB,A2046)&lt;&gt;0,IF(COUNTIF(Invoices!AA:AB,A2046)&lt;&gt;0,SUMIF(Invoices!AA:AB,A2046,Invoices!AB:AB)/COUNTIF(Invoices!AA:AB,A2046),0),IF(COUNTIF(Invoices!AC:AD,A2046)&lt;&gt;0,IF(COUNTIF(Invoices!AC:AD,A2046)&lt;&gt;0,SUMIF(Invoices!AC:AD,A2046,Invoices!AD:AD)/COUNTIF(Invoices!AC:AD,A2046),0),IF(COUNTIF(Invoices!AE:AF,A2046)&lt;&gt;0,IF(COUNTIF(Invoices!AE:AF,A2046)&lt;&gt;0,SUMIF(Invoices!AE:AF,A2046,Invoices!AF:AF)/COUNTIF(Invoices!AE:AF,A2046),0),IF(COUNTIF(Invoices!AG:AH,A2046)&lt;&gt;0,IF(COUNTIF(Invoices!AG:AH,A2046)&lt;&gt;0,SUMIF(Invoices!AG:AH,A2046,Invoices!AH:AH)/COUNTIF(Invoices!AG:AH,A2046),0),IF(COUNTIF(Invoices!AI:AJ,A2046)&lt;&gt;0,IF(COUNTIF(Invoices!AI:AJ,A2046)&lt;&gt;0,SUMIF(Invoices!AI:AJ,A2046,Invoices!AJ:AJ)/COUNTIF(Invoices!AI:AJ,A2046),0),IF(COUNTIF(Invoices!AK:AL,A2046)&lt;&gt;0,IF(COUNTIF(Invoices!AK:AL,A2046)&lt;&gt;0,SUMIF(Invoices!AK:AL,A2046,Invoices!AL:AL)/COUNTIF(Invoices!AK:AL,A2046),0),IF(COUNTIF(Invoices!AM:AN,A2046)&lt;&gt;0,IF(COUNTIF(Invoices!AM:AN,A2046)&lt;&gt;0,SUMIF(Invoices!AM:AN,A2046,Invoices!AN:AN)/COUNTIF(Invoices!AM:AN,A2046),0),"Not Available")))))))))))))))</f>
        <v>Not Available</v>
      </c>
    </row>
    <row r="2047" spans="1:5" ht="13" x14ac:dyDescent="0.15">
      <c r="A2047" s="6" t="s">
        <v>3441</v>
      </c>
      <c r="B2047" s="6" t="s">
        <v>655</v>
      </c>
      <c r="C2047" s="6" t="s">
        <v>656</v>
      </c>
      <c r="D2047" s="6" t="s">
        <v>655</v>
      </c>
      <c r="E2047">
        <f ca="1">IF(COUNTIF(Invoices!K:L,A2047)&lt;&gt;0,IF(COUNTIF(Invoices!K:L,A2047)&lt;&gt;0,SUMIF(Invoices!K:L,A2047,Invoices!L:L)/COUNTIF(Invoices!K:L,A2047),0),IF(COUNTIF(Invoices!M:N,A2047)&lt;&gt;0,IF(COUNTIF(Invoices!M:N,A2047)&lt;&gt;0,SUMIF(Invoices!M:N,A2047,Invoices!N:N)/COUNTIF(Invoices!M:N,A2047),0),IF(COUNTIF(Invoices!O:P,A2047)&lt;&gt;0,IF(COUNTIF(Invoices!O:P,A2047)&lt;&gt;0,SUMIF(Invoices!O:P,A2047,Invoices!P:P)/COUNTIF(Invoices!O:P,A2047),0),IF(COUNTIF(Invoices!Q:R,A2047)&lt;&gt;0,IF(COUNTIF(Invoices!Q:R,A2047)&lt;&gt;0,SUMIF(Invoices!Q:R,A2047,Invoices!R:R)/COUNTIF(Invoices!Q:R,A2047),0),IF(COUNTIF(Invoices!S:T,A2047)&lt;&gt;0,IF(COUNTIF(Invoices!S:T,A2047)&lt;&gt;0,SUMIF(Invoices!S:T,A2047,Invoices!T:T)/COUNTIF(Invoices!S:T,A2047),0),IF(COUNTIF(Invoices!U:V,A2047)&lt;&gt;0,IF(COUNTIF(Invoices!U:V,A2047)&lt;&gt;0,SUMIF(Invoices!U:V,A2047,Invoices!V:V)/COUNTIF(Invoices!U:V,A2047),0),IF(COUNTIF(Invoices!W:X,A2047)&lt;&gt;0,IF(COUNTIF(Invoices!W:X,A2047)&lt;&gt;0,SUMIF(Invoices!W:X,A2047,Invoices!X:X)/COUNTIF(Invoices!W:X,A2047),0),IF(COUNTIF(Invoices!Y:Z,A2047)&lt;&gt;0,IF(COUNTIF(Invoices!Y:Z,A2047)&lt;&gt;0,SUMIF(Invoices!Y:Z,A2047,Invoices!Z:Z)/COUNTIF(Invoices!Y:Z,A2047),0),IF(COUNTIF(Invoices!AA:AB,A2047)&lt;&gt;0,IF(COUNTIF(Invoices!AA:AB,A2047)&lt;&gt;0,SUMIF(Invoices!AA:AB,A2047,Invoices!AB:AB)/COUNTIF(Invoices!AA:AB,A2047),0),IF(COUNTIF(Invoices!AC:AD,A2047)&lt;&gt;0,IF(COUNTIF(Invoices!AC:AD,A2047)&lt;&gt;0,SUMIF(Invoices!AC:AD,A2047,Invoices!AD:AD)/COUNTIF(Invoices!AC:AD,A2047),0),IF(COUNTIF(Invoices!AE:AF,A2047)&lt;&gt;0,IF(COUNTIF(Invoices!AE:AF,A2047)&lt;&gt;0,SUMIF(Invoices!AE:AF,A2047,Invoices!AF:AF)/COUNTIF(Invoices!AE:AF,A2047),0),IF(COUNTIF(Invoices!AG:AH,A2047)&lt;&gt;0,IF(COUNTIF(Invoices!AG:AH,A2047)&lt;&gt;0,SUMIF(Invoices!AG:AH,A2047,Invoices!AH:AH)/COUNTIF(Invoices!AG:AH,A2047),0),IF(COUNTIF(Invoices!AI:AJ,A2047)&lt;&gt;0,IF(COUNTIF(Invoices!AI:AJ,A2047)&lt;&gt;0,SUMIF(Invoices!AI:AJ,A2047,Invoices!AJ:AJ)/COUNTIF(Invoices!AI:AJ,A2047),0),IF(COUNTIF(Invoices!AK:AL,A2047)&lt;&gt;0,IF(COUNTIF(Invoices!AK:AL,A2047)&lt;&gt;0,SUMIF(Invoices!AK:AL,A2047,Invoices!AL:AL)/COUNTIF(Invoices!AK:AL,A2047),0),IF(COUNTIF(Invoices!AM:AN,A2047)&lt;&gt;0,IF(COUNTIF(Invoices!AM:AN,A2047)&lt;&gt;0,SUMIF(Invoices!AM:AN,A2047,Invoices!AN:AN)/COUNTIF(Invoices!AM:AN,A2047),0),"Not Available")))))))))))))))</f>
        <v>0.99</v>
      </c>
    </row>
    <row r="2048" spans="1:5" ht="13" x14ac:dyDescent="0.15">
      <c r="A2048" s="6" t="s">
        <v>3442</v>
      </c>
      <c r="C2048" s="6" t="s">
        <v>1640</v>
      </c>
      <c r="D2048" s="6" t="s">
        <v>1641</v>
      </c>
      <c r="E2048" t="str">
        <f>IF(COUNTIF(Invoices!K:L,A2048)&lt;&gt;0,IF(COUNTIF(Invoices!K:L,A2048)&lt;&gt;0,SUMIF(Invoices!K:L,A2048,Invoices!L:L)/COUNTIF(Invoices!K:L,A2048),0),IF(COUNTIF(Invoices!M:N,A2048)&lt;&gt;0,IF(COUNTIF(Invoices!M:N,A2048)&lt;&gt;0,SUMIF(Invoices!M:N,A2048,Invoices!N:N)/COUNTIF(Invoices!M:N,A2048),0),IF(COUNTIF(Invoices!O:P,A2048)&lt;&gt;0,IF(COUNTIF(Invoices!O:P,A2048)&lt;&gt;0,SUMIF(Invoices!O:P,A2048,Invoices!P:P)/COUNTIF(Invoices!O:P,A2048),0),IF(COUNTIF(Invoices!Q:R,A2048)&lt;&gt;0,IF(COUNTIF(Invoices!Q:R,A2048)&lt;&gt;0,SUMIF(Invoices!Q:R,A2048,Invoices!R:R)/COUNTIF(Invoices!Q:R,A2048),0),IF(COUNTIF(Invoices!S:T,A2048)&lt;&gt;0,IF(COUNTIF(Invoices!S:T,A2048)&lt;&gt;0,SUMIF(Invoices!S:T,A2048,Invoices!T:T)/COUNTIF(Invoices!S:T,A2048),0),IF(COUNTIF(Invoices!U:V,A2048)&lt;&gt;0,IF(COUNTIF(Invoices!U:V,A2048)&lt;&gt;0,SUMIF(Invoices!U:V,A2048,Invoices!V:V)/COUNTIF(Invoices!U:V,A2048),0),IF(COUNTIF(Invoices!W:X,A2048)&lt;&gt;0,IF(COUNTIF(Invoices!W:X,A2048)&lt;&gt;0,SUMIF(Invoices!W:X,A2048,Invoices!X:X)/COUNTIF(Invoices!W:X,A2048),0),IF(COUNTIF(Invoices!Y:Z,A2048)&lt;&gt;0,IF(COUNTIF(Invoices!Y:Z,A2048)&lt;&gt;0,SUMIF(Invoices!Y:Z,A2048,Invoices!Z:Z)/COUNTIF(Invoices!Y:Z,A2048),0),IF(COUNTIF(Invoices!AA:AB,A2048)&lt;&gt;0,IF(COUNTIF(Invoices!AA:AB,A2048)&lt;&gt;0,SUMIF(Invoices!AA:AB,A2048,Invoices!AB:AB)/COUNTIF(Invoices!AA:AB,A2048),0),IF(COUNTIF(Invoices!AC:AD,A2048)&lt;&gt;0,IF(COUNTIF(Invoices!AC:AD,A2048)&lt;&gt;0,SUMIF(Invoices!AC:AD,A2048,Invoices!AD:AD)/COUNTIF(Invoices!AC:AD,A2048),0),IF(COUNTIF(Invoices!AE:AF,A2048)&lt;&gt;0,IF(COUNTIF(Invoices!AE:AF,A2048)&lt;&gt;0,SUMIF(Invoices!AE:AF,A2048,Invoices!AF:AF)/COUNTIF(Invoices!AE:AF,A2048),0),IF(COUNTIF(Invoices!AG:AH,A2048)&lt;&gt;0,IF(COUNTIF(Invoices!AG:AH,A2048)&lt;&gt;0,SUMIF(Invoices!AG:AH,A2048,Invoices!AH:AH)/COUNTIF(Invoices!AG:AH,A2048),0),IF(COUNTIF(Invoices!AI:AJ,A2048)&lt;&gt;0,IF(COUNTIF(Invoices!AI:AJ,A2048)&lt;&gt;0,SUMIF(Invoices!AI:AJ,A2048,Invoices!AJ:AJ)/COUNTIF(Invoices!AI:AJ,A2048),0),IF(COUNTIF(Invoices!AK:AL,A2048)&lt;&gt;0,IF(COUNTIF(Invoices!AK:AL,A2048)&lt;&gt;0,SUMIF(Invoices!AK:AL,A2048,Invoices!AL:AL)/COUNTIF(Invoices!AK:AL,A2048),0),IF(COUNTIF(Invoices!AM:AN,A2048)&lt;&gt;0,IF(COUNTIF(Invoices!AM:AN,A2048)&lt;&gt;0,SUMIF(Invoices!AM:AN,A2048,Invoices!AN:AN)/COUNTIF(Invoices!AM:AN,A2048),0),"Not Available")))))))))))))))</f>
        <v>Not Available</v>
      </c>
    </row>
    <row r="2049" spans="1:5" ht="13" x14ac:dyDescent="0.15">
      <c r="A2049" s="6" t="s">
        <v>3443</v>
      </c>
      <c r="C2049" s="6" t="s">
        <v>706</v>
      </c>
      <c r="D2049" s="6" t="s">
        <v>707</v>
      </c>
      <c r="E2049">
        <f ca="1">IF(COUNTIF(Invoices!K:L,A2049)&lt;&gt;0,IF(COUNTIF(Invoices!K:L,A2049)&lt;&gt;0,SUMIF(Invoices!K:L,A2049,Invoices!L:L)/COUNTIF(Invoices!K:L,A2049),0),IF(COUNTIF(Invoices!M:N,A2049)&lt;&gt;0,IF(COUNTIF(Invoices!M:N,A2049)&lt;&gt;0,SUMIF(Invoices!M:N,A2049,Invoices!N:N)/COUNTIF(Invoices!M:N,A2049),0),IF(COUNTIF(Invoices!O:P,A2049)&lt;&gt;0,IF(COUNTIF(Invoices!O:P,A2049)&lt;&gt;0,SUMIF(Invoices!O:P,A2049,Invoices!P:P)/COUNTIF(Invoices!O:P,A2049),0),IF(COUNTIF(Invoices!Q:R,A2049)&lt;&gt;0,IF(COUNTIF(Invoices!Q:R,A2049)&lt;&gt;0,SUMIF(Invoices!Q:R,A2049,Invoices!R:R)/COUNTIF(Invoices!Q:R,A2049),0),IF(COUNTIF(Invoices!S:T,A2049)&lt;&gt;0,IF(COUNTIF(Invoices!S:T,A2049)&lt;&gt;0,SUMIF(Invoices!S:T,A2049,Invoices!T:T)/COUNTIF(Invoices!S:T,A2049),0),IF(COUNTIF(Invoices!U:V,A2049)&lt;&gt;0,IF(COUNTIF(Invoices!U:V,A2049)&lt;&gt;0,SUMIF(Invoices!U:V,A2049,Invoices!V:V)/COUNTIF(Invoices!U:V,A2049),0),IF(COUNTIF(Invoices!W:X,A2049)&lt;&gt;0,IF(COUNTIF(Invoices!W:X,A2049)&lt;&gt;0,SUMIF(Invoices!W:X,A2049,Invoices!X:X)/COUNTIF(Invoices!W:X,A2049),0),IF(COUNTIF(Invoices!Y:Z,A2049)&lt;&gt;0,IF(COUNTIF(Invoices!Y:Z,A2049)&lt;&gt;0,SUMIF(Invoices!Y:Z,A2049,Invoices!Z:Z)/COUNTIF(Invoices!Y:Z,A2049),0),IF(COUNTIF(Invoices!AA:AB,A2049)&lt;&gt;0,IF(COUNTIF(Invoices!AA:AB,A2049)&lt;&gt;0,SUMIF(Invoices!AA:AB,A2049,Invoices!AB:AB)/COUNTIF(Invoices!AA:AB,A2049),0),IF(COUNTIF(Invoices!AC:AD,A2049)&lt;&gt;0,IF(COUNTIF(Invoices!AC:AD,A2049)&lt;&gt;0,SUMIF(Invoices!AC:AD,A2049,Invoices!AD:AD)/COUNTIF(Invoices!AC:AD,A2049),0),IF(COUNTIF(Invoices!AE:AF,A2049)&lt;&gt;0,IF(COUNTIF(Invoices!AE:AF,A2049)&lt;&gt;0,SUMIF(Invoices!AE:AF,A2049,Invoices!AF:AF)/COUNTIF(Invoices!AE:AF,A2049),0),IF(COUNTIF(Invoices!AG:AH,A2049)&lt;&gt;0,IF(COUNTIF(Invoices!AG:AH,A2049)&lt;&gt;0,SUMIF(Invoices!AG:AH,A2049,Invoices!AH:AH)/COUNTIF(Invoices!AG:AH,A2049),0),IF(COUNTIF(Invoices!AI:AJ,A2049)&lt;&gt;0,IF(COUNTIF(Invoices!AI:AJ,A2049)&lt;&gt;0,SUMIF(Invoices!AI:AJ,A2049,Invoices!AJ:AJ)/COUNTIF(Invoices!AI:AJ,A2049),0),IF(COUNTIF(Invoices!AK:AL,A2049)&lt;&gt;0,IF(COUNTIF(Invoices!AK:AL,A2049)&lt;&gt;0,SUMIF(Invoices!AK:AL,A2049,Invoices!AL:AL)/COUNTIF(Invoices!AK:AL,A2049),0),IF(COUNTIF(Invoices!AM:AN,A2049)&lt;&gt;0,IF(COUNTIF(Invoices!AM:AN,A2049)&lt;&gt;0,SUMIF(Invoices!AM:AN,A2049,Invoices!AN:AN)/COUNTIF(Invoices!AM:AN,A2049),0),"Not Available")))))))))))))))</f>
        <v>0.99</v>
      </c>
    </row>
    <row r="2050" spans="1:5" ht="13" x14ac:dyDescent="0.15">
      <c r="A2050" s="6" t="s">
        <v>3444</v>
      </c>
      <c r="C2050" s="6" t="s">
        <v>666</v>
      </c>
      <c r="D2050" s="6" t="s">
        <v>667</v>
      </c>
      <c r="E2050">
        <f ca="1">IF(COUNTIF(Invoices!K:L,A2050)&lt;&gt;0,IF(COUNTIF(Invoices!K:L,A2050)&lt;&gt;0,SUMIF(Invoices!K:L,A2050,Invoices!L:L)/COUNTIF(Invoices!K:L,A2050),0),IF(COUNTIF(Invoices!M:N,A2050)&lt;&gt;0,IF(COUNTIF(Invoices!M:N,A2050)&lt;&gt;0,SUMIF(Invoices!M:N,A2050,Invoices!N:N)/COUNTIF(Invoices!M:N,A2050),0),IF(COUNTIF(Invoices!O:P,A2050)&lt;&gt;0,IF(COUNTIF(Invoices!O:P,A2050)&lt;&gt;0,SUMIF(Invoices!O:P,A2050,Invoices!P:P)/COUNTIF(Invoices!O:P,A2050),0),IF(COUNTIF(Invoices!Q:R,A2050)&lt;&gt;0,IF(COUNTIF(Invoices!Q:R,A2050)&lt;&gt;0,SUMIF(Invoices!Q:R,A2050,Invoices!R:R)/COUNTIF(Invoices!Q:R,A2050),0),IF(COUNTIF(Invoices!S:T,A2050)&lt;&gt;0,IF(COUNTIF(Invoices!S:T,A2050)&lt;&gt;0,SUMIF(Invoices!S:T,A2050,Invoices!T:T)/COUNTIF(Invoices!S:T,A2050),0),IF(COUNTIF(Invoices!U:V,A2050)&lt;&gt;0,IF(COUNTIF(Invoices!U:V,A2050)&lt;&gt;0,SUMIF(Invoices!U:V,A2050,Invoices!V:V)/COUNTIF(Invoices!U:V,A2050),0),IF(COUNTIF(Invoices!W:X,A2050)&lt;&gt;0,IF(COUNTIF(Invoices!W:X,A2050)&lt;&gt;0,SUMIF(Invoices!W:X,A2050,Invoices!X:X)/COUNTIF(Invoices!W:X,A2050),0),IF(COUNTIF(Invoices!Y:Z,A2050)&lt;&gt;0,IF(COUNTIF(Invoices!Y:Z,A2050)&lt;&gt;0,SUMIF(Invoices!Y:Z,A2050,Invoices!Z:Z)/COUNTIF(Invoices!Y:Z,A2050),0),IF(COUNTIF(Invoices!AA:AB,A2050)&lt;&gt;0,IF(COUNTIF(Invoices!AA:AB,A2050)&lt;&gt;0,SUMIF(Invoices!AA:AB,A2050,Invoices!AB:AB)/COUNTIF(Invoices!AA:AB,A2050),0),IF(COUNTIF(Invoices!AC:AD,A2050)&lt;&gt;0,IF(COUNTIF(Invoices!AC:AD,A2050)&lt;&gt;0,SUMIF(Invoices!AC:AD,A2050,Invoices!AD:AD)/COUNTIF(Invoices!AC:AD,A2050),0),IF(COUNTIF(Invoices!AE:AF,A2050)&lt;&gt;0,IF(COUNTIF(Invoices!AE:AF,A2050)&lt;&gt;0,SUMIF(Invoices!AE:AF,A2050,Invoices!AF:AF)/COUNTIF(Invoices!AE:AF,A2050),0),IF(COUNTIF(Invoices!AG:AH,A2050)&lt;&gt;0,IF(COUNTIF(Invoices!AG:AH,A2050)&lt;&gt;0,SUMIF(Invoices!AG:AH,A2050,Invoices!AH:AH)/COUNTIF(Invoices!AG:AH,A2050),0),IF(COUNTIF(Invoices!AI:AJ,A2050)&lt;&gt;0,IF(COUNTIF(Invoices!AI:AJ,A2050)&lt;&gt;0,SUMIF(Invoices!AI:AJ,A2050,Invoices!AJ:AJ)/COUNTIF(Invoices!AI:AJ,A2050),0),IF(COUNTIF(Invoices!AK:AL,A2050)&lt;&gt;0,IF(COUNTIF(Invoices!AK:AL,A2050)&lt;&gt;0,SUMIF(Invoices!AK:AL,A2050,Invoices!AL:AL)/COUNTIF(Invoices!AK:AL,A2050),0),IF(COUNTIF(Invoices!AM:AN,A2050)&lt;&gt;0,IF(COUNTIF(Invoices!AM:AN,A2050)&lt;&gt;0,SUMIF(Invoices!AM:AN,A2050,Invoices!AN:AN)/COUNTIF(Invoices!AM:AN,A2050),0),"Not Available")))))))))))))))</f>
        <v>0.99</v>
      </c>
    </row>
    <row r="2051" spans="1:5" ht="13" x14ac:dyDescent="0.15">
      <c r="A2051" s="6" t="s">
        <v>3445</v>
      </c>
      <c r="B2051" s="6" t="s">
        <v>731</v>
      </c>
      <c r="C2051" s="6" t="s">
        <v>732</v>
      </c>
      <c r="D2051" s="6" t="s">
        <v>731</v>
      </c>
      <c r="E2051">
        <f ca="1">IF(COUNTIF(Invoices!K:L,A2051)&lt;&gt;0,IF(COUNTIF(Invoices!K:L,A2051)&lt;&gt;0,SUMIF(Invoices!K:L,A2051,Invoices!L:L)/COUNTIF(Invoices!K:L,A2051),0),IF(COUNTIF(Invoices!M:N,A2051)&lt;&gt;0,IF(COUNTIF(Invoices!M:N,A2051)&lt;&gt;0,SUMIF(Invoices!M:N,A2051,Invoices!N:N)/COUNTIF(Invoices!M:N,A2051),0),IF(COUNTIF(Invoices!O:P,A2051)&lt;&gt;0,IF(COUNTIF(Invoices!O:P,A2051)&lt;&gt;0,SUMIF(Invoices!O:P,A2051,Invoices!P:P)/COUNTIF(Invoices!O:P,A2051),0),IF(COUNTIF(Invoices!Q:R,A2051)&lt;&gt;0,IF(COUNTIF(Invoices!Q:R,A2051)&lt;&gt;0,SUMIF(Invoices!Q:R,A2051,Invoices!R:R)/COUNTIF(Invoices!Q:R,A2051),0),IF(COUNTIF(Invoices!S:T,A2051)&lt;&gt;0,IF(COUNTIF(Invoices!S:T,A2051)&lt;&gt;0,SUMIF(Invoices!S:T,A2051,Invoices!T:T)/COUNTIF(Invoices!S:T,A2051),0),IF(COUNTIF(Invoices!U:V,A2051)&lt;&gt;0,IF(COUNTIF(Invoices!U:V,A2051)&lt;&gt;0,SUMIF(Invoices!U:V,A2051,Invoices!V:V)/COUNTIF(Invoices!U:V,A2051),0),IF(COUNTIF(Invoices!W:X,A2051)&lt;&gt;0,IF(COUNTIF(Invoices!W:X,A2051)&lt;&gt;0,SUMIF(Invoices!W:X,A2051,Invoices!X:X)/COUNTIF(Invoices!W:X,A2051),0),IF(COUNTIF(Invoices!Y:Z,A2051)&lt;&gt;0,IF(COUNTIF(Invoices!Y:Z,A2051)&lt;&gt;0,SUMIF(Invoices!Y:Z,A2051,Invoices!Z:Z)/COUNTIF(Invoices!Y:Z,A2051),0),IF(COUNTIF(Invoices!AA:AB,A2051)&lt;&gt;0,IF(COUNTIF(Invoices!AA:AB,A2051)&lt;&gt;0,SUMIF(Invoices!AA:AB,A2051,Invoices!AB:AB)/COUNTIF(Invoices!AA:AB,A2051),0),IF(COUNTIF(Invoices!AC:AD,A2051)&lt;&gt;0,IF(COUNTIF(Invoices!AC:AD,A2051)&lt;&gt;0,SUMIF(Invoices!AC:AD,A2051,Invoices!AD:AD)/COUNTIF(Invoices!AC:AD,A2051),0),IF(COUNTIF(Invoices!AE:AF,A2051)&lt;&gt;0,IF(COUNTIF(Invoices!AE:AF,A2051)&lt;&gt;0,SUMIF(Invoices!AE:AF,A2051,Invoices!AF:AF)/COUNTIF(Invoices!AE:AF,A2051),0),IF(COUNTIF(Invoices!AG:AH,A2051)&lt;&gt;0,IF(COUNTIF(Invoices!AG:AH,A2051)&lt;&gt;0,SUMIF(Invoices!AG:AH,A2051,Invoices!AH:AH)/COUNTIF(Invoices!AG:AH,A2051),0),IF(COUNTIF(Invoices!AI:AJ,A2051)&lt;&gt;0,IF(COUNTIF(Invoices!AI:AJ,A2051)&lt;&gt;0,SUMIF(Invoices!AI:AJ,A2051,Invoices!AJ:AJ)/COUNTIF(Invoices!AI:AJ,A2051),0),IF(COUNTIF(Invoices!AK:AL,A2051)&lt;&gt;0,IF(COUNTIF(Invoices!AK:AL,A2051)&lt;&gt;0,SUMIF(Invoices!AK:AL,A2051,Invoices!AL:AL)/COUNTIF(Invoices!AK:AL,A2051),0),IF(COUNTIF(Invoices!AM:AN,A2051)&lt;&gt;0,IF(COUNTIF(Invoices!AM:AN,A2051)&lt;&gt;0,SUMIF(Invoices!AM:AN,A2051,Invoices!AN:AN)/COUNTIF(Invoices!AM:AN,A2051),0),"Not Available")))))))))))))))</f>
        <v>0.99</v>
      </c>
    </row>
    <row r="2052" spans="1:5" ht="13" x14ac:dyDescent="0.15">
      <c r="A2052" s="6" t="s">
        <v>3446</v>
      </c>
      <c r="C2052" s="6" t="s">
        <v>1059</v>
      </c>
      <c r="D2052" s="6" t="s">
        <v>1059</v>
      </c>
      <c r="E2052" t="str">
        <f>IF(COUNTIF(Invoices!K:L,A2052)&lt;&gt;0,IF(COUNTIF(Invoices!K:L,A2052)&lt;&gt;0,SUMIF(Invoices!K:L,A2052,Invoices!L:L)/COUNTIF(Invoices!K:L,A2052),0),IF(COUNTIF(Invoices!M:N,A2052)&lt;&gt;0,IF(COUNTIF(Invoices!M:N,A2052)&lt;&gt;0,SUMIF(Invoices!M:N,A2052,Invoices!N:N)/COUNTIF(Invoices!M:N,A2052),0),IF(COUNTIF(Invoices!O:P,A2052)&lt;&gt;0,IF(COUNTIF(Invoices!O:P,A2052)&lt;&gt;0,SUMIF(Invoices!O:P,A2052,Invoices!P:P)/COUNTIF(Invoices!O:P,A2052),0),IF(COUNTIF(Invoices!Q:R,A2052)&lt;&gt;0,IF(COUNTIF(Invoices!Q:R,A2052)&lt;&gt;0,SUMIF(Invoices!Q:R,A2052,Invoices!R:R)/COUNTIF(Invoices!Q:R,A2052),0),IF(COUNTIF(Invoices!S:T,A2052)&lt;&gt;0,IF(COUNTIF(Invoices!S:T,A2052)&lt;&gt;0,SUMIF(Invoices!S:T,A2052,Invoices!T:T)/COUNTIF(Invoices!S:T,A2052),0),IF(COUNTIF(Invoices!U:V,A2052)&lt;&gt;0,IF(COUNTIF(Invoices!U:V,A2052)&lt;&gt;0,SUMIF(Invoices!U:V,A2052,Invoices!V:V)/COUNTIF(Invoices!U:V,A2052),0),IF(COUNTIF(Invoices!W:X,A2052)&lt;&gt;0,IF(COUNTIF(Invoices!W:X,A2052)&lt;&gt;0,SUMIF(Invoices!W:X,A2052,Invoices!X:X)/COUNTIF(Invoices!W:X,A2052),0),IF(COUNTIF(Invoices!Y:Z,A2052)&lt;&gt;0,IF(COUNTIF(Invoices!Y:Z,A2052)&lt;&gt;0,SUMIF(Invoices!Y:Z,A2052,Invoices!Z:Z)/COUNTIF(Invoices!Y:Z,A2052),0),IF(COUNTIF(Invoices!AA:AB,A2052)&lt;&gt;0,IF(COUNTIF(Invoices!AA:AB,A2052)&lt;&gt;0,SUMIF(Invoices!AA:AB,A2052,Invoices!AB:AB)/COUNTIF(Invoices!AA:AB,A2052),0),IF(COUNTIF(Invoices!AC:AD,A2052)&lt;&gt;0,IF(COUNTIF(Invoices!AC:AD,A2052)&lt;&gt;0,SUMIF(Invoices!AC:AD,A2052,Invoices!AD:AD)/COUNTIF(Invoices!AC:AD,A2052),0),IF(COUNTIF(Invoices!AE:AF,A2052)&lt;&gt;0,IF(COUNTIF(Invoices!AE:AF,A2052)&lt;&gt;0,SUMIF(Invoices!AE:AF,A2052,Invoices!AF:AF)/COUNTIF(Invoices!AE:AF,A2052),0),IF(COUNTIF(Invoices!AG:AH,A2052)&lt;&gt;0,IF(COUNTIF(Invoices!AG:AH,A2052)&lt;&gt;0,SUMIF(Invoices!AG:AH,A2052,Invoices!AH:AH)/COUNTIF(Invoices!AG:AH,A2052),0),IF(COUNTIF(Invoices!AI:AJ,A2052)&lt;&gt;0,IF(COUNTIF(Invoices!AI:AJ,A2052)&lt;&gt;0,SUMIF(Invoices!AI:AJ,A2052,Invoices!AJ:AJ)/COUNTIF(Invoices!AI:AJ,A2052),0),IF(COUNTIF(Invoices!AK:AL,A2052)&lt;&gt;0,IF(COUNTIF(Invoices!AK:AL,A2052)&lt;&gt;0,SUMIF(Invoices!AK:AL,A2052,Invoices!AL:AL)/COUNTIF(Invoices!AK:AL,A2052),0),IF(COUNTIF(Invoices!AM:AN,A2052)&lt;&gt;0,IF(COUNTIF(Invoices!AM:AN,A2052)&lt;&gt;0,SUMIF(Invoices!AM:AN,A2052,Invoices!AN:AN)/COUNTIF(Invoices!AM:AN,A2052),0),"Not Available")))))))))))))))</f>
        <v>Not Available</v>
      </c>
    </row>
    <row r="2053" spans="1:5" ht="13" x14ac:dyDescent="0.15">
      <c r="A2053" s="6" t="s">
        <v>3447</v>
      </c>
      <c r="C2053" s="6" t="s">
        <v>830</v>
      </c>
      <c r="D2053" s="6" t="s">
        <v>590</v>
      </c>
      <c r="E2053" t="str">
        <f>IF(COUNTIF(Invoices!K:L,A2053)&lt;&gt;0,IF(COUNTIF(Invoices!K:L,A2053)&lt;&gt;0,SUMIF(Invoices!K:L,A2053,Invoices!L:L)/COUNTIF(Invoices!K:L,A2053),0),IF(COUNTIF(Invoices!M:N,A2053)&lt;&gt;0,IF(COUNTIF(Invoices!M:N,A2053)&lt;&gt;0,SUMIF(Invoices!M:N,A2053,Invoices!N:N)/COUNTIF(Invoices!M:N,A2053),0),IF(COUNTIF(Invoices!O:P,A2053)&lt;&gt;0,IF(COUNTIF(Invoices!O:P,A2053)&lt;&gt;0,SUMIF(Invoices!O:P,A2053,Invoices!P:P)/COUNTIF(Invoices!O:P,A2053),0),IF(COUNTIF(Invoices!Q:R,A2053)&lt;&gt;0,IF(COUNTIF(Invoices!Q:R,A2053)&lt;&gt;0,SUMIF(Invoices!Q:R,A2053,Invoices!R:R)/COUNTIF(Invoices!Q:R,A2053),0),IF(COUNTIF(Invoices!S:T,A2053)&lt;&gt;0,IF(COUNTIF(Invoices!S:T,A2053)&lt;&gt;0,SUMIF(Invoices!S:T,A2053,Invoices!T:T)/COUNTIF(Invoices!S:T,A2053),0),IF(COUNTIF(Invoices!U:V,A2053)&lt;&gt;0,IF(COUNTIF(Invoices!U:V,A2053)&lt;&gt;0,SUMIF(Invoices!U:V,A2053,Invoices!V:V)/COUNTIF(Invoices!U:V,A2053),0),IF(COUNTIF(Invoices!W:X,A2053)&lt;&gt;0,IF(COUNTIF(Invoices!W:X,A2053)&lt;&gt;0,SUMIF(Invoices!W:X,A2053,Invoices!X:X)/COUNTIF(Invoices!W:X,A2053),0),IF(COUNTIF(Invoices!Y:Z,A2053)&lt;&gt;0,IF(COUNTIF(Invoices!Y:Z,A2053)&lt;&gt;0,SUMIF(Invoices!Y:Z,A2053,Invoices!Z:Z)/COUNTIF(Invoices!Y:Z,A2053),0),IF(COUNTIF(Invoices!AA:AB,A2053)&lt;&gt;0,IF(COUNTIF(Invoices!AA:AB,A2053)&lt;&gt;0,SUMIF(Invoices!AA:AB,A2053,Invoices!AB:AB)/COUNTIF(Invoices!AA:AB,A2053),0),IF(COUNTIF(Invoices!AC:AD,A2053)&lt;&gt;0,IF(COUNTIF(Invoices!AC:AD,A2053)&lt;&gt;0,SUMIF(Invoices!AC:AD,A2053,Invoices!AD:AD)/COUNTIF(Invoices!AC:AD,A2053),0),IF(COUNTIF(Invoices!AE:AF,A2053)&lt;&gt;0,IF(COUNTIF(Invoices!AE:AF,A2053)&lt;&gt;0,SUMIF(Invoices!AE:AF,A2053,Invoices!AF:AF)/COUNTIF(Invoices!AE:AF,A2053),0),IF(COUNTIF(Invoices!AG:AH,A2053)&lt;&gt;0,IF(COUNTIF(Invoices!AG:AH,A2053)&lt;&gt;0,SUMIF(Invoices!AG:AH,A2053,Invoices!AH:AH)/COUNTIF(Invoices!AG:AH,A2053),0),IF(COUNTIF(Invoices!AI:AJ,A2053)&lt;&gt;0,IF(COUNTIF(Invoices!AI:AJ,A2053)&lt;&gt;0,SUMIF(Invoices!AI:AJ,A2053,Invoices!AJ:AJ)/COUNTIF(Invoices!AI:AJ,A2053),0),IF(COUNTIF(Invoices!AK:AL,A2053)&lt;&gt;0,IF(COUNTIF(Invoices!AK:AL,A2053)&lt;&gt;0,SUMIF(Invoices!AK:AL,A2053,Invoices!AL:AL)/COUNTIF(Invoices!AK:AL,A2053),0),IF(COUNTIF(Invoices!AM:AN,A2053)&lt;&gt;0,IF(COUNTIF(Invoices!AM:AN,A2053)&lt;&gt;0,SUMIF(Invoices!AM:AN,A2053,Invoices!AN:AN)/COUNTIF(Invoices!AM:AN,A2053),0),"Not Available")))))))))))))))</f>
        <v>Not Available</v>
      </c>
    </row>
    <row r="2054" spans="1:5" ht="13" x14ac:dyDescent="0.15">
      <c r="A2054" s="6" t="s">
        <v>3448</v>
      </c>
      <c r="B2054" s="6" t="s">
        <v>1394</v>
      </c>
      <c r="C2054" s="6" t="s">
        <v>1395</v>
      </c>
      <c r="D2054" s="6" t="s">
        <v>878</v>
      </c>
      <c r="E2054">
        <f ca="1">IF(COUNTIF(Invoices!K:L,A2054)&lt;&gt;0,IF(COUNTIF(Invoices!K:L,A2054)&lt;&gt;0,SUMIF(Invoices!K:L,A2054,Invoices!L:L)/COUNTIF(Invoices!K:L,A2054),0),IF(COUNTIF(Invoices!M:N,A2054)&lt;&gt;0,IF(COUNTIF(Invoices!M:N,A2054)&lt;&gt;0,SUMIF(Invoices!M:N,A2054,Invoices!N:N)/COUNTIF(Invoices!M:N,A2054),0),IF(COUNTIF(Invoices!O:P,A2054)&lt;&gt;0,IF(COUNTIF(Invoices!O:P,A2054)&lt;&gt;0,SUMIF(Invoices!O:P,A2054,Invoices!P:P)/COUNTIF(Invoices!O:P,A2054),0),IF(COUNTIF(Invoices!Q:R,A2054)&lt;&gt;0,IF(COUNTIF(Invoices!Q:R,A2054)&lt;&gt;0,SUMIF(Invoices!Q:R,A2054,Invoices!R:R)/COUNTIF(Invoices!Q:R,A2054),0),IF(COUNTIF(Invoices!S:T,A2054)&lt;&gt;0,IF(COUNTIF(Invoices!S:T,A2054)&lt;&gt;0,SUMIF(Invoices!S:T,A2054,Invoices!T:T)/COUNTIF(Invoices!S:T,A2054),0),IF(COUNTIF(Invoices!U:V,A2054)&lt;&gt;0,IF(COUNTIF(Invoices!U:V,A2054)&lt;&gt;0,SUMIF(Invoices!U:V,A2054,Invoices!V:V)/COUNTIF(Invoices!U:V,A2054),0),IF(COUNTIF(Invoices!W:X,A2054)&lt;&gt;0,IF(COUNTIF(Invoices!W:X,A2054)&lt;&gt;0,SUMIF(Invoices!W:X,A2054,Invoices!X:X)/COUNTIF(Invoices!W:X,A2054),0),IF(COUNTIF(Invoices!Y:Z,A2054)&lt;&gt;0,IF(COUNTIF(Invoices!Y:Z,A2054)&lt;&gt;0,SUMIF(Invoices!Y:Z,A2054,Invoices!Z:Z)/COUNTIF(Invoices!Y:Z,A2054),0),IF(COUNTIF(Invoices!AA:AB,A2054)&lt;&gt;0,IF(COUNTIF(Invoices!AA:AB,A2054)&lt;&gt;0,SUMIF(Invoices!AA:AB,A2054,Invoices!AB:AB)/COUNTIF(Invoices!AA:AB,A2054),0),IF(COUNTIF(Invoices!AC:AD,A2054)&lt;&gt;0,IF(COUNTIF(Invoices!AC:AD,A2054)&lt;&gt;0,SUMIF(Invoices!AC:AD,A2054,Invoices!AD:AD)/COUNTIF(Invoices!AC:AD,A2054),0),IF(COUNTIF(Invoices!AE:AF,A2054)&lt;&gt;0,IF(COUNTIF(Invoices!AE:AF,A2054)&lt;&gt;0,SUMIF(Invoices!AE:AF,A2054,Invoices!AF:AF)/COUNTIF(Invoices!AE:AF,A2054),0),IF(COUNTIF(Invoices!AG:AH,A2054)&lt;&gt;0,IF(COUNTIF(Invoices!AG:AH,A2054)&lt;&gt;0,SUMIF(Invoices!AG:AH,A2054,Invoices!AH:AH)/COUNTIF(Invoices!AG:AH,A2054),0),IF(COUNTIF(Invoices!AI:AJ,A2054)&lt;&gt;0,IF(COUNTIF(Invoices!AI:AJ,A2054)&lt;&gt;0,SUMIF(Invoices!AI:AJ,A2054,Invoices!AJ:AJ)/COUNTIF(Invoices!AI:AJ,A2054),0),IF(COUNTIF(Invoices!AK:AL,A2054)&lt;&gt;0,IF(COUNTIF(Invoices!AK:AL,A2054)&lt;&gt;0,SUMIF(Invoices!AK:AL,A2054,Invoices!AL:AL)/COUNTIF(Invoices!AK:AL,A2054),0),IF(COUNTIF(Invoices!AM:AN,A2054)&lt;&gt;0,IF(COUNTIF(Invoices!AM:AN,A2054)&lt;&gt;0,SUMIF(Invoices!AM:AN,A2054,Invoices!AN:AN)/COUNTIF(Invoices!AM:AN,A2054),0),"Not Available")))))))))))))))</f>
        <v>0.99</v>
      </c>
    </row>
    <row r="2055" spans="1:5" ht="13" x14ac:dyDescent="0.15">
      <c r="A2055" s="6" t="s">
        <v>3449</v>
      </c>
      <c r="C2055" s="6" t="s">
        <v>1028</v>
      </c>
      <c r="D2055" s="6" t="s">
        <v>690</v>
      </c>
      <c r="E2055">
        <f ca="1">IF(COUNTIF(Invoices!K:L,A2055)&lt;&gt;0,IF(COUNTIF(Invoices!K:L,A2055)&lt;&gt;0,SUMIF(Invoices!K:L,A2055,Invoices!L:L)/COUNTIF(Invoices!K:L,A2055),0),IF(COUNTIF(Invoices!M:N,A2055)&lt;&gt;0,IF(COUNTIF(Invoices!M:N,A2055)&lt;&gt;0,SUMIF(Invoices!M:N,A2055,Invoices!N:N)/COUNTIF(Invoices!M:N,A2055),0),IF(COUNTIF(Invoices!O:P,A2055)&lt;&gt;0,IF(COUNTIF(Invoices!O:P,A2055)&lt;&gt;0,SUMIF(Invoices!O:P,A2055,Invoices!P:P)/COUNTIF(Invoices!O:P,A2055),0),IF(COUNTIF(Invoices!Q:R,A2055)&lt;&gt;0,IF(COUNTIF(Invoices!Q:R,A2055)&lt;&gt;0,SUMIF(Invoices!Q:R,A2055,Invoices!R:R)/COUNTIF(Invoices!Q:R,A2055),0),IF(COUNTIF(Invoices!S:T,A2055)&lt;&gt;0,IF(COUNTIF(Invoices!S:T,A2055)&lt;&gt;0,SUMIF(Invoices!S:T,A2055,Invoices!T:T)/COUNTIF(Invoices!S:T,A2055),0),IF(COUNTIF(Invoices!U:V,A2055)&lt;&gt;0,IF(COUNTIF(Invoices!U:V,A2055)&lt;&gt;0,SUMIF(Invoices!U:V,A2055,Invoices!V:V)/COUNTIF(Invoices!U:V,A2055),0),IF(COUNTIF(Invoices!W:X,A2055)&lt;&gt;0,IF(COUNTIF(Invoices!W:X,A2055)&lt;&gt;0,SUMIF(Invoices!W:X,A2055,Invoices!X:X)/COUNTIF(Invoices!W:X,A2055),0),IF(COUNTIF(Invoices!Y:Z,A2055)&lt;&gt;0,IF(COUNTIF(Invoices!Y:Z,A2055)&lt;&gt;0,SUMIF(Invoices!Y:Z,A2055,Invoices!Z:Z)/COUNTIF(Invoices!Y:Z,A2055),0),IF(COUNTIF(Invoices!AA:AB,A2055)&lt;&gt;0,IF(COUNTIF(Invoices!AA:AB,A2055)&lt;&gt;0,SUMIF(Invoices!AA:AB,A2055,Invoices!AB:AB)/COUNTIF(Invoices!AA:AB,A2055),0),IF(COUNTIF(Invoices!AC:AD,A2055)&lt;&gt;0,IF(COUNTIF(Invoices!AC:AD,A2055)&lt;&gt;0,SUMIF(Invoices!AC:AD,A2055,Invoices!AD:AD)/COUNTIF(Invoices!AC:AD,A2055),0),IF(COUNTIF(Invoices!AE:AF,A2055)&lt;&gt;0,IF(COUNTIF(Invoices!AE:AF,A2055)&lt;&gt;0,SUMIF(Invoices!AE:AF,A2055,Invoices!AF:AF)/COUNTIF(Invoices!AE:AF,A2055),0),IF(COUNTIF(Invoices!AG:AH,A2055)&lt;&gt;0,IF(COUNTIF(Invoices!AG:AH,A2055)&lt;&gt;0,SUMIF(Invoices!AG:AH,A2055,Invoices!AH:AH)/COUNTIF(Invoices!AG:AH,A2055),0),IF(COUNTIF(Invoices!AI:AJ,A2055)&lt;&gt;0,IF(COUNTIF(Invoices!AI:AJ,A2055)&lt;&gt;0,SUMIF(Invoices!AI:AJ,A2055,Invoices!AJ:AJ)/COUNTIF(Invoices!AI:AJ,A2055),0),IF(COUNTIF(Invoices!AK:AL,A2055)&lt;&gt;0,IF(COUNTIF(Invoices!AK:AL,A2055)&lt;&gt;0,SUMIF(Invoices!AK:AL,A2055,Invoices!AL:AL)/COUNTIF(Invoices!AK:AL,A2055),0),IF(COUNTIF(Invoices!AM:AN,A2055)&lt;&gt;0,IF(COUNTIF(Invoices!AM:AN,A2055)&lt;&gt;0,SUMIF(Invoices!AM:AN,A2055,Invoices!AN:AN)/COUNTIF(Invoices!AM:AN,A2055),0),"Not Available")))))))))))))))</f>
        <v>0.99</v>
      </c>
    </row>
    <row r="2056" spans="1:5" ht="13" x14ac:dyDescent="0.15">
      <c r="A2056" s="6" t="s">
        <v>3450</v>
      </c>
      <c r="C2056" s="6" t="s">
        <v>669</v>
      </c>
      <c r="D2056" s="6" t="s">
        <v>670</v>
      </c>
      <c r="E2056" t="str">
        <f>IF(COUNTIF(Invoices!K:L,A2056)&lt;&gt;0,IF(COUNTIF(Invoices!K:L,A2056)&lt;&gt;0,SUMIF(Invoices!K:L,A2056,Invoices!L:L)/COUNTIF(Invoices!K:L,A2056),0),IF(COUNTIF(Invoices!M:N,A2056)&lt;&gt;0,IF(COUNTIF(Invoices!M:N,A2056)&lt;&gt;0,SUMIF(Invoices!M:N,A2056,Invoices!N:N)/COUNTIF(Invoices!M:N,A2056),0),IF(COUNTIF(Invoices!O:P,A2056)&lt;&gt;0,IF(COUNTIF(Invoices!O:P,A2056)&lt;&gt;0,SUMIF(Invoices!O:P,A2056,Invoices!P:P)/COUNTIF(Invoices!O:P,A2056),0),IF(COUNTIF(Invoices!Q:R,A2056)&lt;&gt;0,IF(COUNTIF(Invoices!Q:R,A2056)&lt;&gt;0,SUMIF(Invoices!Q:R,A2056,Invoices!R:R)/COUNTIF(Invoices!Q:R,A2056),0),IF(COUNTIF(Invoices!S:T,A2056)&lt;&gt;0,IF(COUNTIF(Invoices!S:T,A2056)&lt;&gt;0,SUMIF(Invoices!S:T,A2056,Invoices!T:T)/COUNTIF(Invoices!S:T,A2056),0),IF(COUNTIF(Invoices!U:V,A2056)&lt;&gt;0,IF(COUNTIF(Invoices!U:V,A2056)&lt;&gt;0,SUMIF(Invoices!U:V,A2056,Invoices!V:V)/COUNTIF(Invoices!U:V,A2056),0),IF(COUNTIF(Invoices!W:X,A2056)&lt;&gt;0,IF(COUNTIF(Invoices!W:X,A2056)&lt;&gt;0,SUMIF(Invoices!W:X,A2056,Invoices!X:X)/COUNTIF(Invoices!W:X,A2056),0),IF(COUNTIF(Invoices!Y:Z,A2056)&lt;&gt;0,IF(COUNTIF(Invoices!Y:Z,A2056)&lt;&gt;0,SUMIF(Invoices!Y:Z,A2056,Invoices!Z:Z)/COUNTIF(Invoices!Y:Z,A2056),0),IF(COUNTIF(Invoices!AA:AB,A2056)&lt;&gt;0,IF(COUNTIF(Invoices!AA:AB,A2056)&lt;&gt;0,SUMIF(Invoices!AA:AB,A2056,Invoices!AB:AB)/COUNTIF(Invoices!AA:AB,A2056),0),IF(COUNTIF(Invoices!AC:AD,A2056)&lt;&gt;0,IF(COUNTIF(Invoices!AC:AD,A2056)&lt;&gt;0,SUMIF(Invoices!AC:AD,A2056,Invoices!AD:AD)/COUNTIF(Invoices!AC:AD,A2056),0),IF(COUNTIF(Invoices!AE:AF,A2056)&lt;&gt;0,IF(COUNTIF(Invoices!AE:AF,A2056)&lt;&gt;0,SUMIF(Invoices!AE:AF,A2056,Invoices!AF:AF)/COUNTIF(Invoices!AE:AF,A2056),0),IF(COUNTIF(Invoices!AG:AH,A2056)&lt;&gt;0,IF(COUNTIF(Invoices!AG:AH,A2056)&lt;&gt;0,SUMIF(Invoices!AG:AH,A2056,Invoices!AH:AH)/COUNTIF(Invoices!AG:AH,A2056),0),IF(COUNTIF(Invoices!AI:AJ,A2056)&lt;&gt;0,IF(COUNTIF(Invoices!AI:AJ,A2056)&lt;&gt;0,SUMIF(Invoices!AI:AJ,A2056,Invoices!AJ:AJ)/COUNTIF(Invoices!AI:AJ,A2056),0),IF(COUNTIF(Invoices!AK:AL,A2056)&lt;&gt;0,IF(COUNTIF(Invoices!AK:AL,A2056)&lt;&gt;0,SUMIF(Invoices!AK:AL,A2056,Invoices!AL:AL)/COUNTIF(Invoices!AK:AL,A2056),0),IF(COUNTIF(Invoices!AM:AN,A2056)&lt;&gt;0,IF(COUNTIF(Invoices!AM:AN,A2056)&lt;&gt;0,SUMIF(Invoices!AM:AN,A2056,Invoices!AN:AN)/COUNTIF(Invoices!AM:AN,A2056),0),"Not Available")))))))))))))))</f>
        <v>Not Available</v>
      </c>
    </row>
    <row r="2057" spans="1:5" ht="13" x14ac:dyDescent="0.15">
      <c r="A2057" s="6" t="s">
        <v>3451</v>
      </c>
      <c r="B2057" s="6" t="s">
        <v>724</v>
      </c>
      <c r="C2057" s="6" t="s">
        <v>725</v>
      </c>
      <c r="D2057" s="6" t="s">
        <v>726</v>
      </c>
      <c r="E2057">
        <f ca="1">IF(COUNTIF(Invoices!K:L,A2057)&lt;&gt;0,IF(COUNTIF(Invoices!K:L,A2057)&lt;&gt;0,SUMIF(Invoices!K:L,A2057,Invoices!L:L)/COUNTIF(Invoices!K:L,A2057),0),IF(COUNTIF(Invoices!M:N,A2057)&lt;&gt;0,IF(COUNTIF(Invoices!M:N,A2057)&lt;&gt;0,SUMIF(Invoices!M:N,A2057,Invoices!N:N)/COUNTIF(Invoices!M:N,A2057),0),IF(COUNTIF(Invoices!O:P,A2057)&lt;&gt;0,IF(COUNTIF(Invoices!O:P,A2057)&lt;&gt;0,SUMIF(Invoices!O:P,A2057,Invoices!P:P)/COUNTIF(Invoices!O:P,A2057),0),IF(COUNTIF(Invoices!Q:R,A2057)&lt;&gt;0,IF(COUNTIF(Invoices!Q:R,A2057)&lt;&gt;0,SUMIF(Invoices!Q:R,A2057,Invoices!R:R)/COUNTIF(Invoices!Q:R,A2057),0),IF(COUNTIF(Invoices!S:T,A2057)&lt;&gt;0,IF(COUNTIF(Invoices!S:T,A2057)&lt;&gt;0,SUMIF(Invoices!S:T,A2057,Invoices!T:T)/COUNTIF(Invoices!S:T,A2057),0),IF(COUNTIF(Invoices!U:V,A2057)&lt;&gt;0,IF(COUNTIF(Invoices!U:V,A2057)&lt;&gt;0,SUMIF(Invoices!U:V,A2057,Invoices!V:V)/COUNTIF(Invoices!U:V,A2057),0),IF(COUNTIF(Invoices!W:X,A2057)&lt;&gt;0,IF(COUNTIF(Invoices!W:X,A2057)&lt;&gt;0,SUMIF(Invoices!W:X,A2057,Invoices!X:X)/COUNTIF(Invoices!W:X,A2057),0),IF(COUNTIF(Invoices!Y:Z,A2057)&lt;&gt;0,IF(COUNTIF(Invoices!Y:Z,A2057)&lt;&gt;0,SUMIF(Invoices!Y:Z,A2057,Invoices!Z:Z)/COUNTIF(Invoices!Y:Z,A2057),0),IF(COUNTIF(Invoices!AA:AB,A2057)&lt;&gt;0,IF(COUNTIF(Invoices!AA:AB,A2057)&lt;&gt;0,SUMIF(Invoices!AA:AB,A2057,Invoices!AB:AB)/COUNTIF(Invoices!AA:AB,A2057),0),IF(COUNTIF(Invoices!AC:AD,A2057)&lt;&gt;0,IF(COUNTIF(Invoices!AC:AD,A2057)&lt;&gt;0,SUMIF(Invoices!AC:AD,A2057,Invoices!AD:AD)/COUNTIF(Invoices!AC:AD,A2057),0),IF(COUNTIF(Invoices!AE:AF,A2057)&lt;&gt;0,IF(COUNTIF(Invoices!AE:AF,A2057)&lt;&gt;0,SUMIF(Invoices!AE:AF,A2057,Invoices!AF:AF)/COUNTIF(Invoices!AE:AF,A2057),0),IF(COUNTIF(Invoices!AG:AH,A2057)&lt;&gt;0,IF(COUNTIF(Invoices!AG:AH,A2057)&lt;&gt;0,SUMIF(Invoices!AG:AH,A2057,Invoices!AH:AH)/COUNTIF(Invoices!AG:AH,A2057),0),IF(COUNTIF(Invoices!AI:AJ,A2057)&lt;&gt;0,IF(COUNTIF(Invoices!AI:AJ,A2057)&lt;&gt;0,SUMIF(Invoices!AI:AJ,A2057,Invoices!AJ:AJ)/COUNTIF(Invoices!AI:AJ,A2057),0),IF(COUNTIF(Invoices!AK:AL,A2057)&lt;&gt;0,IF(COUNTIF(Invoices!AK:AL,A2057)&lt;&gt;0,SUMIF(Invoices!AK:AL,A2057,Invoices!AL:AL)/COUNTIF(Invoices!AK:AL,A2057),0),IF(COUNTIF(Invoices!AM:AN,A2057)&lt;&gt;0,IF(COUNTIF(Invoices!AM:AN,A2057)&lt;&gt;0,SUMIF(Invoices!AM:AN,A2057,Invoices!AN:AN)/COUNTIF(Invoices!AM:AN,A2057),0),"Not Available")))))))))))))))</f>
        <v>0.99</v>
      </c>
    </row>
    <row r="2058" spans="1:5" ht="13" x14ac:dyDescent="0.15">
      <c r="A2058" s="6" t="s">
        <v>3452</v>
      </c>
      <c r="B2058" s="6" t="s">
        <v>3453</v>
      </c>
      <c r="C2058" s="6" t="s">
        <v>3454</v>
      </c>
      <c r="D2058" s="6" t="s">
        <v>3453</v>
      </c>
      <c r="E2058" t="str">
        <f>IF(COUNTIF(Invoices!K:L,A2058)&lt;&gt;0,IF(COUNTIF(Invoices!K:L,A2058)&lt;&gt;0,SUMIF(Invoices!K:L,A2058,Invoices!L:L)/COUNTIF(Invoices!K:L,A2058),0),IF(COUNTIF(Invoices!M:N,A2058)&lt;&gt;0,IF(COUNTIF(Invoices!M:N,A2058)&lt;&gt;0,SUMIF(Invoices!M:N,A2058,Invoices!N:N)/COUNTIF(Invoices!M:N,A2058),0),IF(COUNTIF(Invoices!O:P,A2058)&lt;&gt;0,IF(COUNTIF(Invoices!O:P,A2058)&lt;&gt;0,SUMIF(Invoices!O:P,A2058,Invoices!P:P)/COUNTIF(Invoices!O:P,A2058),0),IF(COUNTIF(Invoices!Q:R,A2058)&lt;&gt;0,IF(COUNTIF(Invoices!Q:R,A2058)&lt;&gt;0,SUMIF(Invoices!Q:R,A2058,Invoices!R:R)/COUNTIF(Invoices!Q:R,A2058),0),IF(COUNTIF(Invoices!S:T,A2058)&lt;&gt;0,IF(COUNTIF(Invoices!S:T,A2058)&lt;&gt;0,SUMIF(Invoices!S:T,A2058,Invoices!T:T)/COUNTIF(Invoices!S:T,A2058),0),IF(COUNTIF(Invoices!U:V,A2058)&lt;&gt;0,IF(COUNTIF(Invoices!U:V,A2058)&lt;&gt;0,SUMIF(Invoices!U:V,A2058,Invoices!V:V)/COUNTIF(Invoices!U:V,A2058),0),IF(COUNTIF(Invoices!W:X,A2058)&lt;&gt;0,IF(COUNTIF(Invoices!W:X,A2058)&lt;&gt;0,SUMIF(Invoices!W:X,A2058,Invoices!X:X)/COUNTIF(Invoices!W:X,A2058),0),IF(COUNTIF(Invoices!Y:Z,A2058)&lt;&gt;0,IF(COUNTIF(Invoices!Y:Z,A2058)&lt;&gt;0,SUMIF(Invoices!Y:Z,A2058,Invoices!Z:Z)/COUNTIF(Invoices!Y:Z,A2058),0),IF(COUNTIF(Invoices!AA:AB,A2058)&lt;&gt;0,IF(COUNTIF(Invoices!AA:AB,A2058)&lt;&gt;0,SUMIF(Invoices!AA:AB,A2058,Invoices!AB:AB)/COUNTIF(Invoices!AA:AB,A2058),0),IF(COUNTIF(Invoices!AC:AD,A2058)&lt;&gt;0,IF(COUNTIF(Invoices!AC:AD,A2058)&lt;&gt;0,SUMIF(Invoices!AC:AD,A2058,Invoices!AD:AD)/COUNTIF(Invoices!AC:AD,A2058),0),IF(COUNTIF(Invoices!AE:AF,A2058)&lt;&gt;0,IF(COUNTIF(Invoices!AE:AF,A2058)&lt;&gt;0,SUMIF(Invoices!AE:AF,A2058,Invoices!AF:AF)/COUNTIF(Invoices!AE:AF,A2058),0),IF(COUNTIF(Invoices!AG:AH,A2058)&lt;&gt;0,IF(COUNTIF(Invoices!AG:AH,A2058)&lt;&gt;0,SUMIF(Invoices!AG:AH,A2058,Invoices!AH:AH)/COUNTIF(Invoices!AG:AH,A2058),0),IF(COUNTIF(Invoices!AI:AJ,A2058)&lt;&gt;0,IF(COUNTIF(Invoices!AI:AJ,A2058)&lt;&gt;0,SUMIF(Invoices!AI:AJ,A2058,Invoices!AJ:AJ)/COUNTIF(Invoices!AI:AJ,A2058),0),IF(COUNTIF(Invoices!AK:AL,A2058)&lt;&gt;0,IF(COUNTIF(Invoices!AK:AL,A2058)&lt;&gt;0,SUMIF(Invoices!AK:AL,A2058,Invoices!AL:AL)/COUNTIF(Invoices!AK:AL,A2058),0),IF(COUNTIF(Invoices!AM:AN,A2058)&lt;&gt;0,IF(COUNTIF(Invoices!AM:AN,A2058)&lt;&gt;0,SUMIF(Invoices!AM:AN,A2058,Invoices!AN:AN)/COUNTIF(Invoices!AM:AN,A2058),0),"Not Available")))))))))))))))</f>
        <v>Not Available</v>
      </c>
    </row>
    <row r="2059" spans="1:5" ht="13" x14ac:dyDescent="0.15">
      <c r="A2059" s="6" t="s">
        <v>3455</v>
      </c>
      <c r="C2059" s="6" t="s">
        <v>692</v>
      </c>
      <c r="D2059" s="6" t="s">
        <v>693</v>
      </c>
      <c r="E2059">
        <f ca="1">IF(COUNTIF(Invoices!K:L,A2059)&lt;&gt;0,IF(COUNTIF(Invoices!K:L,A2059)&lt;&gt;0,SUMIF(Invoices!K:L,A2059,Invoices!L:L)/COUNTIF(Invoices!K:L,A2059),0),IF(COUNTIF(Invoices!M:N,A2059)&lt;&gt;0,IF(COUNTIF(Invoices!M:N,A2059)&lt;&gt;0,SUMIF(Invoices!M:N,A2059,Invoices!N:N)/COUNTIF(Invoices!M:N,A2059),0),IF(COUNTIF(Invoices!O:P,A2059)&lt;&gt;0,IF(COUNTIF(Invoices!O:P,A2059)&lt;&gt;0,SUMIF(Invoices!O:P,A2059,Invoices!P:P)/COUNTIF(Invoices!O:P,A2059),0),IF(COUNTIF(Invoices!Q:R,A2059)&lt;&gt;0,IF(COUNTIF(Invoices!Q:R,A2059)&lt;&gt;0,SUMIF(Invoices!Q:R,A2059,Invoices!R:R)/COUNTIF(Invoices!Q:R,A2059),0),IF(COUNTIF(Invoices!S:T,A2059)&lt;&gt;0,IF(COUNTIF(Invoices!S:T,A2059)&lt;&gt;0,SUMIF(Invoices!S:T,A2059,Invoices!T:T)/COUNTIF(Invoices!S:T,A2059),0),IF(COUNTIF(Invoices!U:V,A2059)&lt;&gt;0,IF(COUNTIF(Invoices!U:V,A2059)&lt;&gt;0,SUMIF(Invoices!U:V,A2059,Invoices!V:V)/COUNTIF(Invoices!U:V,A2059),0),IF(COUNTIF(Invoices!W:X,A2059)&lt;&gt;0,IF(COUNTIF(Invoices!W:X,A2059)&lt;&gt;0,SUMIF(Invoices!W:X,A2059,Invoices!X:X)/COUNTIF(Invoices!W:X,A2059),0),IF(COUNTIF(Invoices!Y:Z,A2059)&lt;&gt;0,IF(COUNTIF(Invoices!Y:Z,A2059)&lt;&gt;0,SUMIF(Invoices!Y:Z,A2059,Invoices!Z:Z)/COUNTIF(Invoices!Y:Z,A2059),0),IF(COUNTIF(Invoices!AA:AB,A2059)&lt;&gt;0,IF(COUNTIF(Invoices!AA:AB,A2059)&lt;&gt;0,SUMIF(Invoices!AA:AB,A2059,Invoices!AB:AB)/COUNTIF(Invoices!AA:AB,A2059),0),IF(COUNTIF(Invoices!AC:AD,A2059)&lt;&gt;0,IF(COUNTIF(Invoices!AC:AD,A2059)&lt;&gt;0,SUMIF(Invoices!AC:AD,A2059,Invoices!AD:AD)/COUNTIF(Invoices!AC:AD,A2059),0),IF(COUNTIF(Invoices!AE:AF,A2059)&lt;&gt;0,IF(COUNTIF(Invoices!AE:AF,A2059)&lt;&gt;0,SUMIF(Invoices!AE:AF,A2059,Invoices!AF:AF)/COUNTIF(Invoices!AE:AF,A2059),0),IF(COUNTIF(Invoices!AG:AH,A2059)&lt;&gt;0,IF(COUNTIF(Invoices!AG:AH,A2059)&lt;&gt;0,SUMIF(Invoices!AG:AH,A2059,Invoices!AH:AH)/COUNTIF(Invoices!AG:AH,A2059),0),IF(COUNTIF(Invoices!AI:AJ,A2059)&lt;&gt;0,IF(COUNTIF(Invoices!AI:AJ,A2059)&lt;&gt;0,SUMIF(Invoices!AI:AJ,A2059,Invoices!AJ:AJ)/COUNTIF(Invoices!AI:AJ,A2059),0),IF(COUNTIF(Invoices!AK:AL,A2059)&lt;&gt;0,IF(COUNTIF(Invoices!AK:AL,A2059)&lt;&gt;0,SUMIF(Invoices!AK:AL,A2059,Invoices!AL:AL)/COUNTIF(Invoices!AK:AL,A2059),0),IF(COUNTIF(Invoices!AM:AN,A2059)&lt;&gt;0,IF(COUNTIF(Invoices!AM:AN,A2059)&lt;&gt;0,SUMIF(Invoices!AM:AN,A2059,Invoices!AN:AN)/COUNTIF(Invoices!AM:AN,A2059),0),"Not Available")))))))))))))))</f>
        <v>1.99</v>
      </c>
    </row>
    <row r="2060" spans="1:5" ht="13" x14ac:dyDescent="0.15">
      <c r="A2060" s="6" t="s">
        <v>3456</v>
      </c>
      <c r="B2060" s="6" t="s">
        <v>677</v>
      </c>
      <c r="C2060" s="6" t="s">
        <v>676</v>
      </c>
      <c r="D2060" s="6" t="s">
        <v>677</v>
      </c>
      <c r="E2060">
        <f ca="1">IF(COUNTIF(Invoices!K:L,A2060)&lt;&gt;0,IF(COUNTIF(Invoices!K:L,A2060)&lt;&gt;0,SUMIF(Invoices!K:L,A2060,Invoices!L:L)/COUNTIF(Invoices!K:L,A2060),0),IF(COUNTIF(Invoices!M:N,A2060)&lt;&gt;0,IF(COUNTIF(Invoices!M:N,A2060)&lt;&gt;0,SUMIF(Invoices!M:N,A2060,Invoices!N:N)/COUNTIF(Invoices!M:N,A2060),0),IF(COUNTIF(Invoices!O:P,A2060)&lt;&gt;0,IF(COUNTIF(Invoices!O:P,A2060)&lt;&gt;0,SUMIF(Invoices!O:P,A2060,Invoices!P:P)/COUNTIF(Invoices!O:P,A2060),0),IF(COUNTIF(Invoices!Q:R,A2060)&lt;&gt;0,IF(COUNTIF(Invoices!Q:R,A2060)&lt;&gt;0,SUMIF(Invoices!Q:R,A2060,Invoices!R:R)/COUNTIF(Invoices!Q:R,A2060),0),IF(COUNTIF(Invoices!S:T,A2060)&lt;&gt;0,IF(COUNTIF(Invoices!S:T,A2060)&lt;&gt;0,SUMIF(Invoices!S:T,A2060,Invoices!T:T)/COUNTIF(Invoices!S:T,A2060),0),IF(COUNTIF(Invoices!U:V,A2060)&lt;&gt;0,IF(COUNTIF(Invoices!U:V,A2060)&lt;&gt;0,SUMIF(Invoices!U:V,A2060,Invoices!V:V)/COUNTIF(Invoices!U:V,A2060),0),IF(COUNTIF(Invoices!W:X,A2060)&lt;&gt;0,IF(COUNTIF(Invoices!W:X,A2060)&lt;&gt;0,SUMIF(Invoices!W:X,A2060,Invoices!X:X)/COUNTIF(Invoices!W:X,A2060),0),IF(COUNTIF(Invoices!Y:Z,A2060)&lt;&gt;0,IF(COUNTIF(Invoices!Y:Z,A2060)&lt;&gt;0,SUMIF(Invoices!Y:Z,A2060,Invoices!Z:Z)/COUNTIF(Invoices!Y:Z,A2060),0),IF(COUNTIF(Invoices!AA:AB,A2060)&lt;&gt;0,IF(COUNTIF(Invoices!AA:AB,A2060)&lt;&gt;0,SUMIF(Invoices!AA:AB,A2060,Invoices!AB:AB)/COUNTIF(Invoices!AA:AB,A2060),0),IF(COUNTIF(Invoices!AC:AD,A2060)&lt;&gt;0,IF(COUNTIF(Invoices!AC:AD,A2060)&lt;&gt;0,SUMIF(Invoices!AC:AD,A2060,Invoices!AD:AD)/COUNTIF(Invoices!AC:AD,A2060),0),IF(COUNTIF(Invoices!AE:AF,A2060)&lt;&gt;0,IF(COUNTIF(Invoices!AE:AF,A2060)&lt;&gt;0,SUMIF(Invoices!AE:AF,A2060,Invoices!AF:AF)/COUNTIF(Invoices!AE:AF,A2060),0),IF(COUNTIF(Invoices!AG:AH,A2060)&lt;&gt;0,IF(COUNTIF(Invoices!AG:AH,A2060)&lt;&gt;0,SUMIF(Invoices!AG:AH,A2060,Invoices!AH:AH)/COUNTIF(Invoices!AG:AH,A2060),0),IF(COUNTIF(Invoices!AI:AJ,A2060)&lt;&gt;0,IF(COUNTIF(Invoices!AI:AJ,A2060)&lt;&gt;0,SUMIF(Invoices!AI:AJ,A2060,Invoices!AJ:AJ)/COUNTIF(Invoices!AI:AJ,A2060),0),IF(COUNTIF(Invoices!AK:AL,A2060)&lt;&gt;0,IF(COUNTIF(Invoices!AK:AL,A2060)&lt;&gt;0,SUMIF(Invoices!AK:AL,A2060,Invoices!AL:AL)/COUNTIF(Invoices!AK:AL,A2060),0),IF(COUNTIF(Invoices!AM:AN,A2060)&lt;&gt;0,IF(COUNTIF(Invoices!AM:AN,A2060)&lt;&gt;0,SUMIF(Invoices!AM:AN,A2060,Invoices!AN:AN)/COUNTIF(Invoices!AM:AN,A2060),0),"Not Available")))))))))))))))</f>
        <v>0.99</v>
      </c>
    </row>
    <row r="2061" spans="1:5" ht="13" x14ac:dyDescent="0.15">
      <c r="A2061" s="6" t="s">
        <v>3457</v>
      </c>
      <c r="B2061" s="6" t="s">
        <v>1856</v>
      </c>
      <c r="C2061" s="6" t="s">
        <v>894</v>
      </c>
      <c r="D2061" s="6" t="s">
        <v>587</v>
      </c>
      <c r="E2061">
        <f ca="1">IF(COUNTIF(Invoices!K:L,A2061)&lt;&gt;0,IF(COUNTIF(Invoices!K:L,A2061)&lt;&gt;0,SUMIF(Invoices!K:L,A2061,Invoices!L:L)/COUNTIF(Invoices!K:L,A2061),0),IF(COUNTIF(Invoices!M:N,A2061)&lt;&gt;0,IF(COUNTIF(Invoices!M:N,A2061)&lt;&gt;0,SUMIF(Invoices!M:N,A2061,Invoices!N:N)/COUNTIF(Invoices!M:N,A2061),0),IF(COUNTIF(Invoices!O:P,A2061)&lt;&gt;0,IF(COUNTIF(Invoices!O:P,A2061)&lt;&gt;0,SUMIF(Invoices!O:P,A2061,Invoices!P:P)/COUNTIF(Invoices!O:P,A2061),0),IF(COUNTIF(Invoices!Q:R,A2061)&lt;&gt;0,IF(COUNTIF(Invoices!Q:R,A2061)&lt;&gt;0,SUMIF(Invoices!Q:R,A2061,Invoices!R:R)/COUNTIF(Invoices!Q:R,A2061),0),IF(COUNTIF(Invoices!S:T,A2061)&lt;&gt;0,IF(COUNTIF(Invoices!S:T,A2061)&lt;&gt;0,SUMIF(Invoices!S:T,A2061,Invoices!T:T)/COUNTIF(Invoices!S:T,A2061),0),IF(COUNTIF(Invoices!U:V,A2061)&lt;&gt;0,IF(COUNTIF(Invoices!U:V,A2061)&lt;&gt;0,SUMIF(Invoices!U:V,A2061,Invoices!V:V)/COUNTIF(Invoices!U:V,A2061),0),IF(COUNTIF(Invoices!W:X,A2061)&lt;&gt;0,IF(COUNTIF(Invoices!W:X,A2061)&lt;&gt;0,SUMIF(Invoices!W:X,A2061,Invoices!X:X)/COUNTIF(Invoices!W:X,A2061),0),IF(COUNTIF(Invoices!Y:Z,A2061)&lt;&gt;0,IF(COUNTIF(Invoices!Y:Z,A2061)&lt;&gt;0,SUMIF(Invoices!Y:Z,A2061,Invoices!Z:Z)/COUNTIF(Invoices!Y:Z,A2061),0),IF(COUNTIF(Invoices!AA:AB,A2061)&lt;&gt;0,IF(COUNTIF(Invoices!AA:AB,A2061)&lt;&gt;0,SUMIF(Invoices!AA:AB,A2061,Invoices!AB:AB)/COUNTIF(Invoices!AA:AB,A2061),0),IF(COUNTIF(Invoices!AC:AD,A2061)&lt;&gt;0,IF(COUNTIF(Invoices!AC:AD,A2061)&lt;&gt;0,SUMIF(Invoices!AC:AD,A2061,Invoices!AD:AD)/COUNTIF(Invoices!AC:AD,A2061),0),IF(COUNTIF(Invoices!AE:AF,A2061)&lt;&gt;0,IF(COUNTIF(Invoices!AE:AF,A2061)&lt;&gt;0,SUMIF(Invoices!AE:AF,A2061,Invoices!AF:AF)/COUNTIF(Invoices!AE:AF,A2061),0),IF(COUNTIF(Invoices!AG:AH,A2061)&lt;&gt;0,IF(COUNTIF(Invoices!AG:AH,A2061)&lt;&gt;0,SUMIF(Invoices!AG:AH,A2061,Invoices!AH:AH)/COUNTIF(Invoices!AG:AH,A2061),0),IF(COUNTIF(Invoices!AI:AJ,A2061)&lt;&gt;0,IF(COUNTIF(Invoices!AI:AJ,A2061)&lt;&gt;0,SUMIF(Invoices!AI:AJ,A2061,Invoices!AJ:AJ)/COUNTIF(Invoices!AI:AJ,A2061),0),IF(COUNTIF(Invoices!AK:AL,A2061)&lt;&gt;0,IF(COUNTIF(Invoices!AK:AL,A2061)&lt;&gt;0,SUMIF(Invoices!AK:AL,A2061,Invoices!AL:AL)/COUNTIF(Invoices!AK:AL,A2061),0),IF(COUNTIF(Invoices!AM:AN,A2061)&lt;&gt;0,IF(COUNTIF(Invoices!AM:AN,A2061)&lt;&gt;0,SUMIF(Invoices!AM:AN,A2061,Invoices!AN:AN)/COUNTIF(Invoices!AM:AN,A2061),0),"Not Available")))))))))))))))</f>
        <v>0.99</v>
      </c>
    </row>
    <row r="2062" spans="1:5" ht="13" x14ac:dyDescent="0.15">
      <c r="A2062" s="6" t="s">
        <v>3458</v>
      </c>
      <c r="B2062" s="6" t="s">
        <v>3459</v>
      </c>
      <c r="C2062" s="6" t="s">
        <v>546</v>
      </c>
      <c r="D2062" s="6" t="s">
        <v>547</v>
      </c>
      <c r="E2062" t="str">
        <f>IF(COUNTIF(Invoices!K:L,A2062)&lt;&gt;0,IF(COUNTIF(Invoices!K:L,A2062)&lt;&gt;0,SUMIF(Invoices!K:L,A2062,Invoices!L:L)/COUNTIF(Invoices!K:L,A2062),0),IF(COUNTIF(Invoices!M:N,A2062)&lt;&gt;0,IF(COUNTIF(Invoices!M:N,A2062)&lt;&gt;0,SUMIF(Invoices!M:N,A2062,Invoices!N:N)/COUNTIF(Invoices!M:N,A2062),0),IF(COUNTIF(Invoices!O:P,A2062)&lt;&gt;0,IF(COUNTIF(Invoices!O:P,A2062)&lt;&gt;0,SUMIF(Invoices!O:P,A2062,Invoices!P:P)/COUNTIF(Invoices!O:P,A2062),0),IF(COUNTIF(Invoices!Q:R,A2062)&lt;&gt;0,IF(COUNTIF(Invoices!Q:R,A2062)&lt;&gt;0,SUMIF(Invoices!Q:R,A2062,Invoices!R:R)/COUNTIF(Invoices!Q:R,A2062),0),IF(COUNTIF(Invoices!S:T,A2062)&lt;&gt;0,IF(COUNTIF(Invoices!S:T,A2062)&lt;&gt;0,SUMIF(Invoices!S:T,A2062,Invoices!T:T)/COUNTIF(Invoices!S:T,A2062),0),IF(COUNTIF(Invoices!U:V,A2062)&lt;&gt;0,IF(COUNTIF(Invoices!U:V,A2062)&lt;&gt;0,SUMIF(Invoices!U:V,A2062,Invoices!V:V)/COUNTIF(Invoices!U:V,A2062),0),IF(COUNTIF(Invoices!W:X,A2062)&lt;&gt;0,IF(COUNTIF(Invoices!W:X,A2062)&lt;&gt;0,SUMIF(Invoices!W:X,A2062,Invoices!X:X)/COUNTIF(Invoices!W:X,A2062),0),IF(COUNTIF(Invoices!Y:Z,A2062)&lt;&gt;0,IF(COUNTIF(Invoices!Y:Z,A2062)&lt;&gt;0,SUMIF(Invoices!Y:Z,A2062,Invoices!Z:Z)/COUNTIF(Invoices!Y:Z,A2062),0),IF(COUNTIF(Invoices!AA:AB,A2062)&lt;&gt;0,IF(COUNTIF(Invoices!AA:AB,A2062)&lt;&gt;0,SUMIF(Invoices!AA:AB,A2062,Invoices!AB:AB)/COUNTIF(Invoices!AA:AB,A2062),0),IF(COUNTIF(Invoices!AC:AD,A2062)&lt;&gt;0,IF(COUNTIF(Invoices!AC:AD,A2062)&lt;&gt;0,SUMIF(Invoices!AC:AD,A2062,Invoices!AD:AD)/COUNTIF(Invoices!AC:AD,A2062),0),IF(COUNTIF(Invoices!AE:AF,A2062)&lt;&gt;0,IF(COUNTIF(Invoices!AE:AF,A2062)&lt;&gt;0,SUMIF(Invoices!AE:AF,A2062,Invoices!AF:AF)/COUNTIF(Invoices!AE:AF,A2062),0),IF(COUNTIF(Invoices!AG:AH,A2062)&lt;&gt;0,IF(COUNTIF(Invoices!AG:AH,A2062)&lt;&gt;0,SUMIF(Invoices!AG:AH,A2062,Invoices!AH:AH)/COUNTIF(Invoices!AG:AH,A2062),0),IF(COUNTIF(Invoices!AI:AJ,A2062)&lt;&gt;0,IF(COUNTIF(Invoices!AI:AJ,A2062)&lt;&gt;0,SUMIF(Invoices!AI:AJ,A2062,Invoices!AJ:AJ)/COUNTIF(Invoices!AI:AJ,A2062),0),IF(COUNTIF(Invoices!AK:AL,A2062)&lt;&gt;0,IF(COUNTIF(Invoices!AK:AL,A2062)&lt;&gt;0,SUMIF(Invoices!AK:AL,A2062,Invoices!AL:AL)/COUNTIF(Invoices!AK:AL,A2062),0),IF(COUNTIF(Invoices!AM:AN,A2062)&lt;&gt;0,IF(COUNTIF(Invoices!AM:AN,A2062)&lt;&gt;0,SUMIF(Invoices!AM:AN,A2062,Invoices!AN:AN)/COUNTIF(Invoices!AM:AN,A2062),0),"Not Available")))))))))))))))</f>
        <v>Not Available</v>
      </c>
    </row>
    <row r="2063" spans="1:5" ht="13" x14ac:dyDescent="0.15">
      <c r="A2063" s="6" t="s">
        <v>3460</v>
      </c>
      <c r="C2063" s="6" t="s">
        <v>877</v>
      </c>
      <c r="D2063" s="6" t="s">
        <v>878</v>
      </c>
      <c r="E2063">
        <f ca="1">IF(COUNTIF(Invoices!K:L,A2063)&lt;&gt;0,IF(COUNTIF(Invoices!K:L,A2063)&lt;&gt;0,SUMIF(Invoices!K:L,A2063,Invoices!L:L)/COUNTIF(Invoices!K:L,A2063),0),IF(COUNTIF(Invoices!M:N,A2063)&lt;&gt;0,IF(COUNTIF(Invoices!M:N,A2063)&lt;&gt;0,SUMIF(Invoices!M:N,A2063,Invoices!N:N)/COUNTIF(Invoices!M:N,A2063),0),IF(COUNTIF(Invoices!O:P,A2063)&lt;&gt;0,IF(COUNTIF(Invoices!O:P,A2063)&lt;&gt;0,SUMIF(Invoices!O:P,A2063,Invoices!P:P)/COUNTIF(Invoices!O:P,A2063),0),IF(COUNTIF(Invoices!Q:R,A2063)&lt;&gt;0,IF(COUNTIF(Invoices!Q:R,A2063)&lt;&gt;0,SUMIF(Invoices!Q:R,A2063,Invoices!R:R)/COUNTIF(Invoices!Q:R,A2063),0),IF(COUNTIF(Invoices!S:T,A2063)&lt;&gt;0,IF(COUNTIF(Invoices!S:T,A2063)&lt;&gt;0,SUMIF(Invoices!S:T,A2063,Invoices!T:T)/COUNTIF(Invoices!S:T,A2063),0),IF(COUNTIF(Invoices!U:V,A2063)&lt;&gt;0,IF(COUNTIF(Invoices!U:V,A2063)&lt;&gt;0,SUMIF(Invoices!U:V,A2063,Invoices!V:V)/COUNTIF(Invoices!U:V,A2063),0),IF(COUNTIF(Invoices!W:X,A2063)&lt;&gt;0,IF(COUNTIF(Invoices!W:X,A2063)&lt;&gt;0,SUMIF(Invoices!W:X,A2063,Invoices!X:X)/COUNTIF(Invoices!W:X,A2063),0),IF(COUNTIF(Invoices!Y:Z,A2063)&lt;&gt;0,IF(COUNTIF(Invoices!Y:Z,A2063)&lt;&gt;0,SUMIF(Invoices!Y:Z,A2063,Invoices!Z:Z)/COUNTIF(Invoices!Y:Z,A2063),0),IF(COUNTIF(Invoices!AA:AB,A2063)&lt;&gt;0,IF(COUNTIF(Invoices!AA:AB,A2063)&lt;&gt;0,SUMIF(Invoices!AA:AB,A2063,Invoices!AB:AB)/COUNTIF(Invoices!AA:AB,A2063),0),IF(COUNTIF(Invoices!AC:AD,A2063)&lt;&gt;0,IF(COUNTIF(Invoices!AC:AD,A2063)&lt;&gt;0,SUMIF(Invoices!AC:AD,A2063,Invoices!AD:AD)/COUNTIF(Invoices!AC:AD,A2063),0),IF(COUNTIF(Invoices!AE:AF,A2063)&lt;&gt;0,IF(COUNTIF(Invoices!AE:AF,A2063)&lt;&gt;0,SUMIF(Invoices!AE:AF,A2063,Invoices!AF:AF)/COUNTIF(Invoices!AE:AF,A2063),0),IF(COUNTIF(Invoices!AG:AH,A2063)&lt;&gt;0,IF(COUNTIF(Invoices!AG:AH,A2063)&lt;&gt;0,SUMIF(Invoices!AG:AH,A2063,Invoices!AH:AH)/COUNTIF(Invoices!AG:AH,A2063),0),IF(COUNTIF(Invoices!AI:AJ,A2063)&lt;&gt;0,IF(COUNTIF(Invoices!AI:AJ,A2063)&lt;&gt;0,SUMIF(Invoices!AI:AJ,A2063,Invoices!AJ:AJ)/COUNTIF(Invoices!AI:AJ,A2063),0),IF(COUNTIF(Invoices!AK:AL,A2063)&lt;&gt;0,IF(COUNTIF(Invoices!AK:AL,A2063)&lt;&gt;0,SUMIF(Invoices!AK:AL,A2063,Invoices!AL:AL)/COUNTIF(Invoices!AK:AL,A2063),0),IF(COUNTIF(Invoices!AM:AN,A2063)&lt;&gt;0,IF(COUNTIF(Invoices!AM:AN,A2063)&lt;&gt;0,SUMIF(Invoices!AM:AN,A2063,Invoices!AN:AN)/COUNTIF(Invoices!AM:AN,A2063),0),"Not Available")))))))))))))))</f>
        <v>0.99</v>
      </c>
    </row>
    <row r="2064" spans="1:5" ht="13" x14ac:dyDescent="0.15">
      <c r="A2064" s="6" t="s">
        <v>3461</v>
      </c>
      <c r="B2064" s="6" t="s">
        <v>716</v>
      </c>
      <c r="C2064" s="6" t="s">
        <v>717</v>
      </c>
      <c r="D2064" s="6" t="s">
        <v>716</v>
      </c>
      <c r="E2064">
        <f ca="1">IF(COUNTIF(Invoices!K:L,A2064)&lt;&gt;0,IF(COUNTIF(Invoices!K:L,A2064)&lt;&gt;0,SUMIF(Invoices!K:L,A2064,Invoices!L:L)/COUNTIF(Invoices!K:L,A2064),0),IF(COUNTIF(Invoices!M:N,A2064)&lt;&gt;0,IF(COUNTIF(Invoices!M:N,A2064)&lt;&gt;0,SUMIF(Invoices!M:N,A2064,Invoices!N:N)/COUNTIF(Invoices!M:N,A2064),0),IF(COUNTIF(Invoices!O:P,A2064)&lt;&gt;0,IF(COUNTIF(Invoices!O:P,A2064)&lt;&gt;0,SUMIF(Invoices!O:P,A2064,Invoices!P:P)/COUNTIF(Invoices!O:P,A2064),0),IF(COUNTIF(Invoices!Q:R,A2064)&lt;&gt;0,IF(COUNTIF(Invoices!Q:R,A2064)&lt;&gt;0,SUMIF(Invoices!Q:R,A2064,Invoices!R:R)/COUNTIF(Invoices!Q:R,A2064),0),IF(COUNTIF(Invoices!S:T,A2064)&lt;&gt;0,IF(COUNTIF(Invoices!S:T,A2064)&lt;&gt;0,SUMIF(Invoices!S:T,A2064,Invoices!T:T)/COUNTIF(Invoices!S:T,A2064),0),IF(COUNTIF(Invoices!U:V,A2064)&lt;&gt;0,IF(COUNTIF(Invoices!U:V,A2064)&lt;&gt;0,SUMIF(Invoices!U:V,A2064,Invoices!V:V)/COUNTIF(Invoices!U:V,A2064),0),IF(COUNTIF(Invoices!W:X,A2064)&lt;&gt;0,IF(COUNTIF(Invoices!W:X,A2064)&lt;&gt;0,SUMIF(Invoices!W:X,A2064,Invoices!X:X)/COUNTIF(Invoices!W:X,A2064),0),IF(COUNTIF(Invoices!Y:Z,A2064)&lt;&gt;0,IF(COUNTIF(Invoices!Y:Z,A2064)&lt;&gt;0,SUMIF(Invoices!Y:Z,A2064,Invoices!Z:Z)/COUNTIF(Invoices!Y:Z,A2064),0),IF(COUNTIF(Invoices!AA:AB,A2064)&lt;&gt;0,IF(COUNTIF(Invoices!AA:AB,A2064)&lt;&gt;0,SUMIF(Invoices!AA:AB,A2064,Invoices!AB:AB)/COUNTIF(Invoices!AA:AB,A2064),0),IF(COUNTIF(Invoices!AC:AD,A2064)&lt;&gt;0,IF(COUNTIF(Invoices!AC:AD,A2064)&lt;&gt;0,SUMIF(Invoices!AC:AD,A2064,Invoices!AD:AD)/COUNTIF(Invoices!AC:AD,A2064),0),IF(COUNTIF(Invoices!AE:AF,A2064)&lt;&gt;0,IF(COUNTIF(Invoices!AE:AF,A2064)&lt;&gt;0,SUMIF(Invoices!AE:AF,A2064,Invoices!AF:AF)/COUNTIF(Invoices!AE:AF,A2064),0),IF(COUNTIF(Invoices!AG:AH,A2064)&lt;&gt;0,IF(COUNTIF(Invoices!AG:AH,A2064)&lt;&gt;0,SUMIF(Invoices!AG:AH,A2064,Invoices!AH:AH)/COUNTIF(Invoices!AG:AH,A2064),0),IF(COUNTIF(Invoices!AI:AJ,A2064)&lt;&gt;0,IF(COUNTIF(Invoices!AI:AJ,A2064)&lt;&gt;0,SUMIF(Invoices!AI:AJ,A2064,Invoices!AJ:AJ)/COUNTIF(Invoices!AI:AJ,A2064),0),IF(COUNTIF(Invoices!AK:AL,A2064)&lt;&gt;0,IF(COUNTIF(Invoices!AK:AL,A2064)&lt;&gt;0,SUMIF(Invoices!AK:AL,A2064,Invoices!AL:AL)/COUNTIF(Invoices!AK:AL,A2064),0),IF(COUNTIF(Invoices!AM:AN,A2064)&lt;&gt;0,IF(COUNTIF(Invoices!AM:AN,A2064)&lt;&gt;0,SUMIF(Invoices!AM:AN,A2064,Invoices!AN:AN)/COUNTIF(Invoices!AM:AN,A2064),0),"Not Available")))))))))))))))</f>
        <v>0.99</v>
      </c>
    </row>
    <row r="2065" spans="1:5" ht="13" x14ac:dyDescent="0.15">
      <c r="A2065" s="6" t="s">
        <v>3462</v>
      </c>
      <c r="B2065" s="6" t="s">
        <v>2016</v>
      </c>
      <c r="C2065" s="6" t="s">
        <v>1982</v>
      </c>
      <c r="D2065" s="6" t="s">
        <v>522</v>
      </c>
      <c r="E2065">
        <f ca="1">IF(COUNTIF(Invoices!K:L,A2065)&lt;&gt;0,IF(COUNTIF(Invoices!K:L,A2065)&lt;&gt;0,SUMIF(Invoices!K:L,A2065,Invoices!L:L)/COUNTIF(Invoices!K:L,A2065),0),IF(COUNTIF(Invoices!M:N,A2065)&lt;&gt;0,IF(COUNTIF(Invoices!M:N,A2065)&lt;&gt;0,SUMIF(Invoices!M:N,A2065,Invoices!N:N)/COUNTIF(Invoices!M:N,A2065),0),IF(COUNTIF(Invoices!O:P,A2065)&lt;&gt;0,IF(COUNTIF(Invoices!O:P,A2065)&lt;&gt;0,SUMIF(Invoices!O:P,A2065,Invoices!P:P)/COUNTIF(Invoices!O:P,A2065),0),IF(COUNTIF(Invoices!Q:R,A2065)&lt;&gt;0,IF(COUNTIF(Invoices!Q:R,A2065)&lt;&gt;0,SUMIF(Invoices!Q:R,A2065,Invoices!R:R)/COUNTIF(Invoices!Q:R,A2065),0),IF(COUNTIF(Invoices!S:T,A2065)&lt;&gt;0,IF(COUNTIF(Invoices!S:T,A2065)&lt;&gt;0,SUMIF(Invoices!S:T,A2065,Invoices!T:T)/COUNTIF(Invoices!S:T,A2065),0),IF(COUNTIF(Invoices!U:V,A2065)&lt;&gt;0,IF(COUNTIF(Invoices!U:V,A2065)&lt;&gt;0,SUMIF(Invoices!U:V,A2065,Invoices!V:V)/COUNTIF(Invoices!U:V,A2065),0),IF(COUNTIF(Invoices!W:X,A2065)&lt;&gt;0,IF(COUNTIF(Invoices!W:X,A2065)&lt;&gt;0,SUMIF(Invoices!W:X,A2065,Invoices!X:X)/COUNTIF(Invoices!W:X,A2065),0),IF(COUNTIF(Invoices!Y:Z,A2065)&lt;&gt;0,IF(COUNTIF(Invoices!Y:Z,A2065)&lt;&gt;0,SUMIF(Invoices!Y:Z,A2065,Invoices!Z:Z)/COUNTIF(Invoices!Y:Z,A2065),0),IF(COUNTIF(Invoices!AA:AB,A2065)&lt;&gt;0,IF(COUNTIF(Invoices!AA:AB,A2065)&lt;&gt;0,SUMIF(Invoices!AA:AB,A2065,Invoices!AB:AB)/COUNTIF(Invoices!AA:AB,A2065),0),IF(COUNTIF(Invoices!AC:AD,A2065)&lt;&gt;0,IF(COUNTIF(Invoices!AC:AD,A2065)&lt;&gt;0,SUMIF(Invoices!AC:AD,A2065,Invoices!AD:AD)/COUNTIF(Invoices!AC:AD,A2065),0),IF(COUNTIF(Invoices!AE:AF,A2065)&lt;&gt;0,IF(COUNTIF(Invoices!AE:AF,A2065)&lt;&gt;0,SUMIF(Invoices!AE:AF,A2065,Invoices!AF:AF)/COUNTIF(Invoices!AE:AF,A2065),0),IF(COUNTIF(Invoices!AG:AH,A2065)&lt;&gt;0,IF(COUNTIF(Invoices!AG:AH,A2065)&lt;&gt;0,SUMIF(Invoices!AG:AH,A2065,Invoices!AH:AH)/COUNTIF(Invoices!AG:AH,A2065),0),IF(COUNTIF(Invoices!AI:AJ,A2065)&lt;&gt;0,IF(COUNTIF(Invoices!AI:AJ,A2065)&lt;&gt;0,SUMIF(Invoices!AI:AJ,A2065,Invoices!AJ:AJ)/COUNTIF(Invoices!AI:AJ,A2065),0),IF(COUNTIF(Invoices!AK:AL,A2065)&lt;&gt;0,IF(COUNTIF(Invoices!AK:AL,A2065)&lt;&gt;0,SUMIF(Invoices!AK:AL,A2065,Invoices!AL:AL)/COUNTIF(Invoices!AK:AL,A2065),0),IF(COUNTIF(Invoices!AM:AN,A2065)&lt;&gt;0,IF(COUNTIF(Invoices!AM:AN,A2065)&lt;&gt;0,SUMIF(Invoices!AM:AN,A2065,Invoices!AN:AN)/COUNTIF(Invoices!AM:AN,A2065),0),"Not Available")))))))))))))))</f>
        <v>0.99</v>
      </c>
    </row>
    <row r="2066" spans="1:5" ht="13" x14ac:dyDescent="0.15">
      <c r="A2066" s="6" t="s">
        <v>3463</v>
      </c>
      <c r="B2066" s="6" t="s">
        <v>1269</v>
      </c>
      <c r="C2066" s="6" t="s">
        <v>1270</v>
      </c>
      <c r="D2066" s="6" t="s">
        <v>587</v>
      </c>
      <c r="E2066">
        <f ca="1">IF(COUNTIF(Invoices!K:L,A2066)&lt;&gt;0,IF(COUNTIF(Invoices!K:L,A2066)&lt;&gt;0,SUMIF(Invoices!K:L,A2066,Invoices!L:L)/COUNTIF(Invoices!K:L,A2066),0),IF(COUNTIF(Invoices!M:N,A2066)&lt;&gt;0,IF(COUNTIF(Invoices!M:N,A2066)&lt;&gt;0,SUMIF(Invoices!M:N,A2066,Invoices!N:N)/COUNTIF(Invoices!M:N,A2066),0),IF(COUNTIF(Invoices!O:P,A2066)&lt;&gt;0,IF(COUNTIF(Invoices!O:P,A2066)&lt;&gt;0,SUMIF(Invoices!O:P,A2066,Invoices!P:P)/COUNTIF(Invoices!O:P,A2066),0),IF(COUNTIF(Invoices!Q:R,A2066)&lt;&gt;0,IF(COUNTIF(Invoices!Q:R,A2066)&lt;&gt;0,SUMIF(Invoices!Q:R,A2066,Invoices!R:R)/COUNTIF(Invoices!Q:R,A2066),0),IF(COUNTIF(Invoices!S:T,A2066)&lt;&gt;0,IF(COUNTIF(Invoices!S:T,A2066)&lt;&gt;0,SUMIF(Invoices!S:T,A2066,Invoices!T:T)/COUNTIF(Invoices!S:T,A2066),0),IF(COUNTIF(Invoices!U:V,A2066)&lt;&gt;0,IF(COUNTIF(Invoices!U:V,A2066)&lt;&gt;0,SUMIF(Invoices!U:V,A2066,Invoices!V:V)/COUNTIF(Invoices!U:V,A2066),0),IF(COUNTIF(Invoices!W:X,A2066)&lt;&gt;0,IF(COUNTIF(Invoices!W:X,A2066)&lt;&gt;0,SUMIF(Invoices!W:X,A2066,Invoices!X:X)/COUNTIF(Invoices!W:X,A2066),0),IF(COUNTIF(Invoices!Y:Z,A2066)&lt;&gt;0,IF(COUNTIF(Invoices!Y:Z,A2066)&lt;&gt;0,SUMIF(Invoices!Y:Z,A2066,Invoices!Z:Z)/COUNTIF(Invoices!Y:Z,A2066),0),IF(COUNTIF(Invoices!AA:AB,A2066)&lt;&gt;0,IF(COUNTIF(Invoices!AA:AB,A2066)&lt;&gt;0,SUMIF(Invoices!AA:AB,A2066,Invoices!AB:AB)/COUNTIF(Invoices!AA:AB,A2066),0),IF(COUNTIF(Invoices!AC:AD,A2066)&lt;&gt;0,IF(COUNTIF(Invoices!AC:AD,A2066)&lt;&gt;0,SUMIF(Invoices!AC:AD,A2066,Invoices!AD:AD)/COUNTIF(Invoices!AC:AD,A2066),0),IF(COUNTIF(Invoices!AE:AF,A2066)&lt;&gt;0,IF(COUNTIF(Invoices!AE:AF,A2066)&lt;&gt;0,SUMIF(Invoices!AE:AF,A2066,Invoices!AF:AF)/COUNTIF(Invoices!AE:AF,A2066),0),IF(COUNTIF(Invoices!AG:AH,A2066)&lt;&gt;0,IF(COUNTIF(Invoices!AG:AH,A2066)&lt;&gt;0,SUMIF(Invoices!AG:AH,A2066,Invoices!AH:AH)/COUNTIF(Invoices!AG:AH,A2066),0),IF(COUNTIF(Invoices!AI:AJ,A2066)&lt;&gt;0,IF(COUNTIF(Invoices!AI:AJ,A2066)&lt;&gt;0,SUMIF(Invoices!AI:AJ,A2066,Invoices!AJ:AJ)/COUNTIF(Invoices!AI:AJ,A2066),0),IF(COUNTIF(Invoices!AK:AL,A2066)&lt;&gt;0,IF(COUNTIF(Invoices!AK:AL,A2066)&lt;&gt;0,SUMIF(Invoices!AK:AL,A2066,Invoices!AL:AL)/COUNTIF(Invoices!AK:AL,A2066),0),IF(COUNTIF(Invoices!AM:AN,A2066)&lt;&gt;0,IF(COUNTIF(Invoices!AM:AN,A2066)&lt;&gt;0,SUMIF(Invoices!AM:AN,A2066,Invoices!AN:AN)/COUNTIF(Invoices!AM:AN,A2066),0),"Not Available")))))))))))))))</f>
        <v>0.99</v>
      </c>
    </row>
    <row r="2067" spans="1:5" ht="13" x14ac:dyDescent="0.15">
      <c r="A2067" s="6" t="s">
        <v>3464</v>
      </c>
      <c r="C2067" s="6" t="s">
        <v>1391</v>
      </c>
      <c r="D2067" s="6" t="s">
        <v>673</v>
      </c>
      <c r="E2067" t="str">
        <f>IF(COUNTIF(Invoices!K:L,A2067)&lt;&gt;0,IF(COUNTIF(Invoices!K:L,A2067)&lt;&gt;0,SUMIF(Invoices!K:L,A2067,Invoices!L:L)/COUNTIF(Invoices!K:L,A2067),0),IF(COUNTIF(Invoices!M:N,A2067)&lt;&gt;0,IF(COUNTIF(Invoices!M:N,A2067)&lt;&gt;0,SUMIF(Invoices!M:N,A2067,Invoices!N:N)/COUNTIF(Invoices!M:N,A2067),0),IF(COUNTIF(Invoices!O:P,A2067)&lt;&gt;0,IF(COUNTIF(Invoices!O:P,A2067)&lt;&gt;0,SUMIF(Invoices!O:P,A2067,Invoices!P:P)/COUNTIF(Invoices!O:P,A2067),0),IF(COUNTIF(Invoices!Q:R,A2067)&lt;&gt;0,IF(COUNTIF(Invoices!Q:R,A2067)&lt;&gt;0,SUMIF(Invoices!Q:R,A2067,Invoices!R:R)/COUNTIF(Invoices!Q:R,A2067),0),IF(COUNTIF(Invoices!S:T,A2067)&lt;&gt;0,IF(COUNTIF(Invoices!S:T,A2067)&lt;&gt;0,SUMIF(Invoices!S:T,A2067,Invoices!T:T)/COUNTIF(Invoices!S:T,A2067),0),IF(COUNTIF(Invoices!U:V,A2067)&lt;&gt;0,IF(COUNTIF(Invoices!U:V,A2067)&lt;&gt;0,SUMIF(Invoices!U:V,A2067,Invoices!V:V)/COUNTIF(Invoices!U:V,A2067),0),IF(COUNTIF(Invoices!W:X,A2067)&lt;&gt;0,IF(COUNTIF(Invoices!W:X,A2067)&lt;&gt;0,SUMIF(Invoices!W:X,A2067,Invoices!X:X)/COUNTIF(Invoices!W:X,A2067),0),IF(COUNTIF(Invoices!Y:Z,A2067)&lt;&gt;0,IF(COUNTIF(Invoices!Y:Z,A2067)&lt;&gt;0,SUMIF(Invoices!Y:Z,A2067,Invoices!Z:Z)/COUNTIF(Invoices!Y:Z,A2067),0),IF(COUNTIF(Invoices!AA:AB,A2067)&lt;&gt;0,IF(COUNTIF(Invoices!AA:AB,A2067)&lt;&gt;0,SUMIF(Invoices!AA:AB,A2067,Invoices!AB:AB)/COUNTIF(Invoices!AA:AB,A2067),0),IF(COUNTIF(Invoices!AC:AD,A2067)&lt;&gt;0,IF(COUNTIF(Invoices!AC:AD,A2067)&lt;&gt;0,SUMIF(Invoices!AC:AD,A2067,Invoices!AD:AD)/COUNTIF(Invoices!AC:AD,A2067),0),IF(COUNTIF(Invoices!AE:AF,A2067)&lt;&gt;0,IF(COUNTIF(Invoices!AE:AF,A2067)&lt;&gt;0,SUMIF(Invoices!AE:AF,A2067,Invoices!AF:AF)/COUNTIF(Invoices!AE:AF,A2067),0),IF(COUNTIF(Invoices!AG:AH,A2067)&lt;&gt;0,IF(COUNTIF(Invoices!AG:AH,A2067)&lt;&gt;0,SUMIF(Invoices!AG:AH,A2067,Invoices!AH:AH)/COUNTIF(Invoices!AG:AH,A2067),0),IF(COUNTIF(Invoices!AI:AJ,A2067)&lt;&gt;0,IF(COUNTIF(Invoices!AI:AJ,A2067)&lt;&gt;0,SUMIF(Invoices!AI:AJ,A2067,Invoices!AJ:AJ)/COUNTIF(Invoices!AI:AJ,A2067),0),IF(COUNTIF(Invoices!AK:AL,A2067)&lt;&gt;0,IF(COUNTIF(Invoices!AK:AL,A2067)&lt;&gt;0,SUMIF(Invoices!AK:AL,A2067,Invoices!AL:AL)/COUNTIF(Invoices!AK:AL,A2067),0),IF(COUNTIF(Invoices!AM:AN,A2067)&lt;&gt;0,IF(COUNTIF(Invoices!AM:AN,A2067)&lt;&gt;0,SUMIF(Invoices!AM:AN,A2067,Invoices!AN:AN)/COUNTIF(Invoices!AM:AN,A2067),0),"Not Available")))))))))))))))</f>
        <v>Not Available</v>
      </c>
    </row>
    <row r="2068" spans="1:5" ht="13" x14ac:dyDescent="0.15">
      <c r="A2068" s="6" t="s">
        <v>3465</v>
      </c>
      <c r="C2068" s="6" t="s">
        <v>561</v>
      </c>
      <c r="D2068" s="6" t="s">
        <v>562</v>
      </c>
      <c r="E2068">
        <f ca="1">IF(COUNTIF(Invoices!K:L,A2068)&lt;&gt;0,IF(COUNTIF(Invoices!K:L,A2068)&lt;&gt;0,SUMIF(Invoices!K:L,A2068,Invoices!L:L)/COUNTIF(Invoices!K:L,A2068),0),IF(COUNTIF(Invoices!M:N,A2068)&lt;&gt;0,IF(COUNTIF(Invoices!M:N,A2068)&lt;&gt;0,SUMIF(Invoices!M:N,A2068,Invoices!N:N)/COUNTIF(Invoices!M:N,A2068),0),IF(COUNTIF(Invoices!O:P,A2068)&lt;&gt;0,IF(COUNTIF(Invoices!O:P,A2068)&lt;&gt;0,SUMIF(Invoices!O:P,A2068,Invoices!P:P)/COUNTIF(Invoices!O:P,A2068),0),IF(COUNTIF(Invoices!Q:R,A2068)&lt;&gt;0,IF(COUNTIF(Invoices!Q:R,A2068)&lt;&gt;0,SUMIF(Invoices!Q:R,A2068,Invoices!R:R)/COUNTIF(Invoices!Q:R,A2068),0),IF(COUNTIF(Invoices!S:T,A2068)&lt;&gt;0,IF(COUNTIF(Invoices!S:T,A2068)&lt;&gt;0,SUMIF(Invoices!S:T,A2068,Invoices!T:T)/COUNTIF(Invoices!S:T,A2068),0),IF(COUNTIF(Invoices!U:V,A2068)&lt;&gt;0,IF(COUNTIF(Invoices!U:V,A2068)&lt;&gt;0,SUMIF(Invoices!U:V,A2068,Invoices!V:V)/COUNTIF(Invoices!U:V,A2068),0),IF(COUNTIF(Invoices!W:X,A2068)&lt;&gt;0,IF(COUNTIF(Invoices!W:X,A2068)&lt;&gt;0,SUMIF(Invoices!W:X,A2068,Invoices!X:X)/COUNTIF(Invoices!W:X,A2068),0),IF(COUNTIF(Invoices!Y:Z,A2068)&lt;&gt;0,IF(COUNTIF(Invoices!Y:Z,A2068)&lt;&gt;0,SUMIF(Invoices!Y:Z,A2068,Invoices!Z:Z)/COUNTIF(Invoices!Y:Z,A2068),0),IF(COUNTIF(Invoices!AA:AB,A2068)&lt;&gt;0,IF(COUNTIF(Invoices!AA:AB,A2068)&lt;&gt;0,SUMIF(Invoices!AA:AB,A2068,Invoices!AB:AB)/COUNTIF(Invoices!AA:AB,A2068),0),IF(COUNTIF(Invoices!AC:AD,A2068)&lt;&gt;0,IF(COUNTIF(Invoices!AC:AD,A2068)&lt;&gt;0,SUMIF(Invoices!AC:AD,A2068,Invoices!AD:AD)/COUNTIF(Invoices!AC:AD,A2068),0),IF(COUNTIF(Invoices!AE:AF,A2068)&lt;&gt;0,IF(COUNTIF(Invoices!AE:AF,A2068)&lt;&gt;0,SUMIF(Invoices!AE:AF,A2068,Invoices!AF:AF)/COUNTIF(Invoices!AE:AF,A2068),0),IF(COUNTIF(Invoices!AG:AH,A2068)&lt;&gt;0,IF(COUNTIF(Invoices!AG:AH,A2068)&lt;&gt;0,SUMIF(Invoices!AG:AH,A2068,Invoices!AH:AH)/COUNTIF(Invoices!AG:AH,A2068),0),IF(COUNTIF(Invoices!AI:AJ,A2068)&lt;&gt;0,IF(COUNTIF(Invoices!AI:AJ,A2068)&lt;&gt;0,SUMIF(Invoices!AI:AJ,A2068,Invoices!AJ:AJ)/COUNTIF(Invoices!AI:AJ,A2068),0),IF(COUNTIF(Invoices!AK:AL,A2068)&lt;&gt;0,IF(COUNTIF(Invoices!AK:AL,A2068)&lt;&gt;0,SUMIF(Invoices!AK:AL,A2068,Invoices!AL:AL)/COUNTIF(Invoices!AK:AL,A2068),0),IF(COUNTIF(Invoices!AM:AN,A2068)&lt;&gt;0,IF(COUNTIF(Invoices!AM:AN,A2068)&lt;&gt;0,SUMIF(Invoices!AM:AN,A2068,Invoices!AN:AN)/COUNTIF(Invoices!AM:AN,A2068),0),"Not Available")))))))))))))))</f>
        <v>0.99</v>
      </c>
    </row>
    <row r="2069" spans="1:5" ht="13" x14ac:dyDescent="0.15">
      <c r="A2069" s="6" t="s">
        <v>3466</v>
      </c>
      <c r="C2069" s="6" t="s">
        <v>669</v>
      </c>
      <c r="D2069" s="6" t="s">
        <v>670</v>
      </c>
      <c r="E2069" t="str">
        <f>IF(COUNTIF(Invoices!K:L,A2069)&lt;&gt;0,IF(COUNTIF(Invoices!K:L,A2069)&lt;&gt;0,SUMIF(Invoices!K:L,A2069,Invoices!L:L)/COUNTIF(Invoices!K:L,A2069),0),IF(COUNTIF(Invoices!M:N,A2069)&lt;&gt;0,IF(COUNTIF(Invoices!M:N,A2069)&lt;&gt;0,SUMIF(Invoices!M:N,A2069,Invoices!N:N)/COUNTIF(Invoices!M:N,A2069),0),IF(COUNTIF(Invoices!O:P,A2069)&lt;&gt;0,IF(COUNTIF(Invoices!O:P,A2069)&lt;&gt;0,SUMIF(Invoices!O:P,A2069,Invoices!P:P)/COUNTIF(Invoices!O:P,A2069),0),IF(COUNTIF(Invoices!Q:R,A2069)&lt;&gt;0,IF(COUNTIF(Invoices!Q:R,A2069)&lt;&gt;0,SUMIF(Invoices!Q:R,A2069,Invoices!R:R)/COUNTIF(Invoices!Q:R,A2069),0),IF(COUNTIF(Invoices!S:T,A2069)&lt;&gt;0,IF(COUNTIF(Invoices!S:T,A2069)&lt;&gt;0,SUMIF(Invoices!S:T,A2069,Invoices!T:T)/COUNTIF(Invoices!S:T,A2069),0),IF(COUNTIF(Invoices!U:V,A2069)&lt;&gt;0,IF(COUNTIF(Invoices!U:V,A2069)&lt;&gt;0,SUMIF(Invoices!U:V,A2069,Invoices!V:V)/COUNTIF(Invoices!U:V,A2069),0),IF(COUNTIF(Invoices!W:X,A2069)&lt;&gt;0,IF(COUNTIF(Invoices!W:X,A2069)&lt;&gt;0,SUMIF(Invoices!W:X,A2069,Invoices!X:X)/COUNTIF(Invoices!W:X,A2069),0),IF(COUNTIF(Invoices!Y:Z,A2069)&lt;&gt;0,IF(COUNTIF(Invoices!Y:Z,A2069)&lt;&gt;0,SUMIF(Invoices!Y:Z,A2069,Invoices!Z:Z)/COUNTIF(Invoices!Y:Z,A2069),0),IF(COUNTIF(Invoices!AA:AB,A2069)&lt;&gt;0,IF(COUNTIF(Invoices!AA:AB,A2069)&lt;&gt;0,SUMIF(Invoices!AA:AB,A2069,Invoices!AB:AB)/COUNTIF(Invoices!AA:AB,A2069),0),IF(COUNTIF(Invoices!AC:AD,A2069)&lt;&gt;0,IF(COUNTIF(Invoices!AC:AD,A2069)&lt;&gt;0,SUMIF(Invoices!AC:AD,A2069,Invoices!AD:AD)/COUNTIF(Invoices!AC:AD,A2069),0),IF(COUNTIF(Invoices!AE:AF,A2069)&lt;&gt;0,IF(COUNTIF(Invoices!AE:AF,A2069)&lt;&gt;0,SUMIF(Invoices!AE:AF,A2069,Invoices!AF:AF)/COUNTIF(Invoices!AE:AF,A2069),0),IF(COUNTIF(Invoices!AG:AH,A2069)&lt;&gt;0,IF(COUNTIF(Invoices!AG:AH,A2069)&lt;&gt;0,SUMIF(Invoices!AG:AH,A2069,Invoices!AH:AH)/COUNTIF(Invoices!AG:AH,A2069),0),IF(COUNTIF(Invoices!AI:AJ,A2069)&lt;&gt;0,IF(COUNTIF(Invoices!AI:AJ,A2069)&lt;&gt;0,SUMIF(Invoices!AI:AJ,A2069,Invoices!AJ:AJ)/COUNTIF(Invoices!AI:AJ,A2069),0),IF(COUNTIF(Invoices!AK:AL,A2069)&lt;&gt;0,IF(COUNTIF(Invoices!AK:AL,A2069)&lt;&gt;0,SUMIF(Invoices!AK:AL,A2069,Invoices!AL:AL)/COUNTIF(Invoices!AK:AL,A2069),0),IF(COUNTIF(Invoices!AM:AN,A2069)&lt;&gt;0,IF(COUNTIF(Invoices!AM:AN,A2069)&lt;&gt;0,SUMIF(Invoices!AM:AN,A2069,Invoices!AN:AN)/COUNTIF(Invoices!AM:AN,A2069),0),"Not Available")))))))))))))))</f>
        <v>Not Available</v>
      </c>
    </row>
    <row r="2070" spans="1:5" ht="13" x14ac:dyDescent="0.15">
      <c r="A2070" s="6" t="s">
        <v>3467</v>
      </c>
      <c r="C2070" s="6" t="s">
        <v>783</v>
      </c>
      <c r="D2070" s="6" t="s">
        <v>742</v>
      </c>
      <c r="E2070" t="str">
        <f>IF(COUNTIF(Invoices!K:L,A2070)&lt;&gt;0,IF(COUNTIF(Invoices!K:L,A2070)&lt;&gt;0,SUMIF(Invoices!K:L,A2070,Invoices!L:L)/COUNTIF(Invoices!K:L,A2070),0),IF(COUNTIF(Invoices!M:N,A2070)&lt;&gt;0,IF(COUNTIF(Invoices!M:N,A2070)&lt;&gt;0,SUMIF(Invoices!M:N,A2070,Invoices!N:N)/COUNTIF(Invoices!M:N,A2070),0),IF(COUNTIF(Invoices!O:P,A2070)&lt;&gt;0,IF(COUNTIF(Invoices!O:P,A2070)&lt;&gt;0,SUMIF(Invoices!O:P,A2070,Invoices!P:P)/COUNTIF(Invoices!O:P,A2070),0),IF(COUNTIF(Invoices!Q:R,A2070)&lt;&gt;0,IF(COUNTIF(Invoices!Q:R,A2070)&lt;&gt;0,SUMIF(Invoices!Q:R,A2070,Invoices!R:R)/COUNTIF(Invoices!Q:R,A2070),0),IF(COUNTIF(Invoices!S:T,A2070)&lt;&gt;0,IF(COUNTIF(Invoices!S:T,A2070)&lt;&gt;0,SUMIF(Invoices!S:T,A2070,Invoices!T:T)/COUNTIF(Invoices!S:T,A2070),0),IF(COUNTIF(Invoices!U:V,A2070)&lt;&gt;0,IF(COUNTIF(Invoices!U:V,A2070)&lt;&gt;0,SUMIF(Invoices!U:V,A2070,Invoices!V:V)/COUNTIF(Invoices!U:V,A2070),0),IF(COUNTIF(Invoices!W:X,A2070)&lt;&gt;0,IF(COUNTIF(Invoices!W:X,A2070)&lt;&gt;0,SUMIF(Invoices!W:X,A2070,Invoices!X:X)/COUNTIF(Invoices!W:X,A2070),0),IF(COUNTIF(Invoices!Y:Z,A2070)&lt;&gt;0,IF(COUNTIF(Invoices!Y:Z,A2070)&lt;&gt;0,SUMIF(Invoices!Y:Z,A2070,Invoices!Z:Z)/COUNTIF(Invoices!Y:Z,A2070),0),IF(COUNTIF(Invoices!AA:AB,A2070)&lt;&gt;0,IF(COUNTIF(Invoices!AA:AB,A2070)&lt;&gt;0,SUMIF(Invoices!AA:AB,A2070,Invoices!AB:AB)/COUNTIF(Invoices!AA:AB,A2070),0),IF(COUNTIF(Invoices!AC:AD,A2070)&lt;&gt;0,IF(COUNTIF(Invoices!AC:AD,A2070)&lt;&gt;0,SUMIF(Invoices!AC:AD,A2070,Invoices!AD:AD)/COUNTIF(Invoices!AC:AD,A2070),0),IF(COUNTIF(Invoices!AE:AF,A2070)&lt;&gt;0,IF(COUNTIF(Invoices!AE:AF,A2070)&lt;&gt;0,SUMIF(Invoices!AE:AF,A2070,Invoices!AF:AF)/COUNTIF(Invoices!AE:AF,A2070),0),IF(COUNTIF(Invoices!AG:AH,A2070)&lt;&gt;0,IF(COUNTIF(Invoices!AG:AH,A2070)&lt;&gt;0,SUMIF(Invoices!AG:AH,A2070,Invoices!AH:AH)/COUNTIF(Invoices!AG:AH,A2070),0),IF(COUNTIF(Invoices!AI:AJ,A2070)&lt;&gt;0,IF(COUNTIF(Invoices!AI:AJ,A2070)&lt;&gt;0,SUMIF(Invoices!AI:AJ,A2070,Invoices!AJ:AJ)/COUNTIF(Invoices!AI:AJ,A2070),0),IF(COUNTIF(Invoices!AK:AL,A2070)&lt;&gt;0,IF(COUNTIF(Invoices!AK:AL,A2070)&lt;&gt;0,SUMIF(Invoices!AK:AL,A2070,Invoices!AL:AL)/COUNTIF(Invoices!AK:AL,A2070),0),IF(COUNTIF(Invoices!AM:AN,A2070)&lt;&gt;0,IF(COUNTIF(Invoices!AM:AN,A2070)&lt;&gt;0,SUMIF(Invoices!AM:AN,A2070,Invoices!AN:AN)/COUNTIF(Invoices!AM:AN,A2070),0),"Not Available")))))))))))))))</f>
        <v>Not Available</v>
      </c>
    </row>
    <row r="2071" spans="1:5" ht="13" x14ac:dyDescent="0.15">
      <c r="A2071" s="6" t="s">
        <v>3468</v>
      </c>
      <c r="B2071" s="6" t="s">
        <v>3469</v>
      </c>
      <c r="C2071" s="6" t="s">
        <v>743</v>
      </c>
      <c r="D2071" s="6" t="s">
        <v>744</v>
      </c>
      <c r="E2071">
        <f ca="1">IF(COUNTIF(Invoices!K:L,A2071)&lt;&gt;0,IF(COUNTIF(Invoices!K:L,A2071)&lt;&gt;0,SUMIF(Invoices!K:L,A2071,Invoices!L:L)/COUNTIF(Invoices!K:L,A2071),0),IF(COUNTIF(Invoices!M:N,A2071)&lt;&gt;0,IF(COUNTIF(Invoices!M:N,A2071)&lt;&gt;0,SUMIF(Invoices!M:N,A2071,Invoices!N:N)/COUNTIF(Invoices!M:N,A2071),0),IF(COUNTIF(Invoices!O:P,A2071)&lt;&gt;0,IF(COUNTIF(Invoices!O:P,A2071)&lt;&gt;0,SUMIF(Invoices!O:P,A2071,Invoices!P:P)/COUNTIF(Invoices!O:P,A2071),0),IF(COUNTIF(Invoices!Q:R,A2071)&lt;&gt;0,IF(COUNTIF(Invoices!Q:R,A2071)&lt;&gt;0,SUMIF(Invoices!Q:R,A2071,Invoices!R:R)/COUNTIF(Invoices!Q:R,A2071),0),IF(COUNTIF(Invoices!S:T,A2071)&lt;&gt;0,IF(COUNTIF(Invoices!S:T,A2071)&lt;&gt;0,SUMIF(Invoices!S:T,A2071,Invoices!T:T)/COUNTIF(Invoices!S:T,A2071),0),IF(COUNTIF(Invoices!U:V,A2071)&lt;&gt;0,IF(COUNTIF(Invoices!U:V,A2071)&lt;&gt;0,SUMIF(Invoices!U:V,A2071,Invoices!V:V)/COUNTIF(Invoices!U:V,A2071),0),IF(COUNTIF(Invoices!W:X,A2071)&lt;&gt;0,IF(COUNTIF(Invoices!W:X,A2071)&lt;&gt;0,SUMIF(Invoices!W:X,A2071,Invoices!X:X)/COUNTIF(Invoices!W:X,A2071),0),IF(COUNTIF(Invoices!Y:Z,A2071)&lt;&gt;0,IF(COUNTIF(Invoices!Y:Z,A2071)&lt;&gt;0,SUMIF(Invoices!Y:Z,A2071,Invoices!Z:Z)/COUNTIF(Invoices!Y:Z,A2071),0),IF(COUNTIF(Invoices!AA:AB,A2071)&lt;&gt;0,IF(COUNTIF(Invoices!AA:AB,A2071)&lt;&gt;0,SUMIF(Invoices!AA:AB,A2071,Invoices!AB:AB)/COUNTIF(Invoices!AA:AB,A2071),0),IF(COUNTIF(Invoices!AC:AD,A2071)&lt;&gt;0,IF(COUNTIF(Invoices!AC:AD,A2071)&lt;&gt;0,SUMIF(Invoices!AC:AD,A2071,Invoices!AD:AD)/COUNTIF(Invoices!AC:AD,A2071),0),IF(COUNTIF(Invoices!AE:AF,A2071)&lt;&gt;0,IF(COUNTIF(Invoices!AE:AF,A2071)&lt;&gt;0,SUMIF(Invoices!AE:AF,A2071,Invoices!AF:AF)/COUNTIF(Invoices!AE:AF,A2071),0),IF(COUNTIF(Invoices!AG:AH,A2071)&lt;&gt;0,IF(COUNTIF(Invoices!AG:AH,A2071)&lt;&gt;0,SUMIF(Invoices!AG:AH,A2071,Invoices!AH:AH)/COUNTIF(Invoices!AG:AH,A2071),0),IF(COUNTIF(Invoices!AI:AJ,A2071)&lt;&gt;0,IF(COUNTIF(Invoices!AI:AJ,A2071)&lt;&gt;0,SUMIF(Invoices!AI:AJ,A2071,Invoices!AJ:AJ)/COUNTIF(Invoices!AI:AJ,A2071),0),IF(COUNTIF(Invoices!AK:AL,A2071)&lt;&gt;0,IF(COUNTIF(Invoices!AK:AL,A2071)&lt;&gt;0,SUMIF(Invoices!AK:AL,A2071,Invoices!AL:AL)/COUNTIF(Invoices!AK:AL,A2071),0),IF(COUNTIF(Invoices!AM:AN,A2071)&lt;&gt;0,IF(COUNTIF(Invoices!AM:AN,A2071)&lt;&gt;0,SUMIF(Invoices!AM:AN,A2071,Invoices!AN:AN)/COUNTIF(Invoices!AM:AN,A2071),0),"Not Available")))))))))))))))</f>
        <v>0.99</v>
      </c>
    </row>
    <row r="2072" spans="1:5" ht="13" x14ac:dyDescent="0.15">
      <c r="A2072" s="6" t="s">
        <v>3470</v>
      </c>
      <c r="B2072" s="6" t="s">
        <v>3471</v>
      </c>
      <c r="C2072" s="6" t="s">
        <v>1110</v>
      </c>
      <c r="D2072" s="6" t="s">
        <v>1111</v>
      </c>
      <c r="E2072" t="str">
        <f>IF(COUNTIF(Invoices!K:L,A2072)&lt;&gt;0,IF(COUNTIF(Invoices!K:L,A2072)&lt;&gt;0,SUMIF(Invoices!K:L,A2072,Invoices!L:L)/COUNTIF(Invoices!K:L,A2072),0),IF(COUNTIF(Invoices!M:N,A2072)&lt;&gt;0,IF(COUNTIF(Invoices!M:N,A2072)&lt;&gt;0,SUMIF(Invoices!M:N,A2072,Invoices!N:N)/COUNTIF(Invoices!M:N,A2072),0),IF(COUNTIF(Invoices!O:P,A2072)&lt;&gt;0,IF(COUNTIF(Invoices!O:P,A2072)&lt;&gt;0,SUMIF(Invoices!O:P,A2072,Invoices!P:P)/COUNTIF(Invoices!O:P,A2072),0),IF(COUNTIF(Invoices!Q:R,A2072)&lt;&gt;0,IF(COUNTIF(Invoices!Q:R,A2072)&lt;&gt;0,SUMIF(Invoices!Q:R,A2072,Invoices!R:R)/COUNTIF(Invoices!Q:R,A2072),0),IF(COUNTIF(Invoices!S:T,A2072)&lt;&gt;0,IF(COUNTIF(Invoices!S:T,A2072)&lt;&gt;0,SUMIF(Invoices!S:T,A2072,Invoices!T:T)/COUNTIF(Invoices!S:T,A2072),0),IF(COUNTIF(Invoices!U:V,A2072)&lt;&gt;0,IF(COUNTIF(Invoices!U:V,A2072)&lt;&gt;0,SUMIF(Invoices!U:V,A2072,Invoices!V:V)/COUNTIF(Invoices!U:V,A2072),0),IF(COUNTIF(Invoices!W:X,A2072)&lt;&gt;0,IF(COUNTIF(Invoices!W:X,A2072)&lt;&gt;0,SUMIF(Invoices!W:X,A2072,Invoices!X:X)/COUNTIF(Invoices!W:X,A2072),0),IF(COUNTIF(Invoices!Y:Z,A2072)&lt;&gt;0,IF(COUNTIF(Invoices!Y:Z,A2072)&lt;&gt;0,SUMIF(Invoices!Y:Z,A2072,Invoices!Z:Z)/COUNTIF(Invoices!Y:Z,A2072),0),IF(COUNTIF(Invoices!AA:AB,A2072)&lt;&gt;0,IF(COUNTIF(Invoices!AA:AB,A2072)&lt;&gt;0,SUMIF(Invoices!AA:AB,A2072,Invoices!AB:AB)/COUNTIF(Invoices!AA:AB,A2072),0),IF(COUNTIF(Invoices!AC:AD,A2072)&lt;&gt;0,IF(COUNTIF(Invoices!AC:AD,A2072)&lt;&gt;0,SUMIF(Invoices!AC:AD,A2072,Invoices!AD:AD)/COUNTIF(Invoices!AC:AD,A2072),0),IF(COUNTIF(Invoices!AE:AF,A2072)&lt;&gt;0,IF(COUNTIF(Invoices!AE:AF,A2072)&lt;&gt;0,SUMIF(Invoices!AE:AF,A2072,Invoices!AF:AF)/COUNTIF(Invoices!AE:AF,A2072),0),IF(COUNTIF(Invoices!AG:AH,A2072)&lt;&gt;0,IF(COUNTIF(Invoices!AG:AH,A2072)&lt;&gt;0,SUMIF(Invoices!AG:AH,A2072,Invoices!AH:AH)/COUNTIF(Invoices!AG:AH,A2072),0),IF(COUNTIF(Invoices!AI:AJ,A2072)&lt;&gt;0,IF(COUNTIF(Invoices!AI:AJ,A2072)&lt;&gt;0,SUMIF(Invoices!AI:AJ,A2072,Invoices!AJ:AJ)/COUNTIF(Invoices!AI:AJ,A2072),0),IF(COUNTIF(Invoices!AK:AL,A2072)&lt;&gt;0,IF(COUNTIF(Invoices!AK:AL,A2072)&lt;&gt;0,SUMIF(Invoices!AK:AL,A2072,Invoices!AL:AL)/COUNTIF(Invoices!AK:AL,A2072),0),IF(COUNTIF(Invoices!AM:AN,A2072)&lt;&gt;0,IF(COUNTIF(Invoices!AM:AN,A2072)&lt;&gt;0,SUMIF(Invoices!AM:AN,A2072,Invoices!AN:AN)/COUNTIF(Invoices!AM:AN,A2072),0),"Not Available")))))))))))))))</f>
        <v>Not Available</v>
      </c>
    </row>
    <row r="2073" spans="1:5" ht="13" x14ac:dyDescent="0.15">
      <c r="A2073" s="6" t="s">
        <v>3472</v>
      </c>
      <c r="C2073" s="6" t="s">
        <v>602</v>
      </c>
      <c r="D2073" s="6" t="s">
        <v>603</v>
      </c>
      <c r="E2073" t="str">
        <f>IF(COUNTIF(Invoices!K:L,A2073)&lt;&gt;0,IF(COUNTIF(Invoices!K:L,A2073)&lt;&gt;0,SUMIF(Invoices!K:L,A2073,Invoices!L:L)/COUNTIF(Invoices!K:L,A2073),0),IF(COUNTIF(Invoices!M:N,A2073)&lt;&gt;0,IF(COUNTIF(Invoices!M:N,A2073)&lt;&gt;0,SUMIF(Invoices!M:N,A2073,Invoices!N:N)/COUNTIF(Invoices!M:N,A2073),0),IF(COUNTIF(Invoices!O:P,A2073)&lt;&gt;0,IF(COUNTIF(Invoices!O:P,A2073)&lt;&gt;0,SUMIF(Invoices!O:P,A2073,Invoices!P:P)/COUNTIF(Invoices!O:P,A2073),0),IF(COUNTIF(Invoices!Q:R,A2073)&lt;&gt;0,IF(COUNTIF(Invoices!Q:R,A2073)&lt;&gt;0,SUMIF(Invoices!Q:R,A2073,Invoices!R:R)/COUNTIF(Invoices!Q:R,A2073),0),IF(COUNTIF(Invoices!S:T,A2073)&lt;&gt;0,IF(COUNTIF(Invoices!S:T,A2073)&lt;&gt;0,SUMIF(Invoices!S:T,A2073,Invoices!T:T)/COUNTIF(Invoices!S:T,A2073),0),IF(COUNTIF(Invoices!U:V,A2073)&lt;&gt;0,IF(COUNTIF(Invoices!U:V,A2073)&lt;&gt;0,SUMIF(Invoices!U:V,A2073,Invoices!V:V)/COUNTIF(Invoices!U:V,A2073),0),IF(COUNTIF(Invoices!W:X,A2073)&lt;&gt;0,IF(COUNTIF(Invoices!W:X,A2073)&lt;&gt;0,SUMIF(Invoices!W:X,A2073,Invoices!X:X)/COUNTIF(Invoices!W:X,A2073),0),IF(COUNTIF(Invoices!Y:Z,A2073)&lt;&gt;0,IF(COUNTIF(Invoices!Y:Z,A2073)&lt;&gt;0,SUMIF(Invoices!Y:Z,A2073,Invoices!Z:Z)/COUNTIF(Invoices!Y:Z,A2073),0),IF(COUNTIF(Invoices!AA:AB,A2073)&lt;&gt;0,IF(COUNTIF(Invoices!AA:AB,A2073)&lt;&gt;0,SUMIF(Invoices!AA:AB,A2073,Invoices!AB:AB)/COUNTIF(Invoices!AA:AB,A2073),0),IF(COUNTIF(Invoices!AC:AD,A2073)&lt;&gt;0,IF(COUNTIF(Invoices!AC:AD,A2073)&lt;&gt;0,SUMIF(Invoices!AC:AD,A2073,Invoices!AD:AD)/COUNTIF(Invoices!AC:AD,A2073),0),IF(COUNTIF(Invoices!AE:AF,A2073)&lt;&gt;0,IF(COUNTIF(Invoices!AE:AF,A2073)&lt;&gt;0,SUMIF(Invoices!AE:AF,A2073,Invoices!AF:AF)/COUNTIF(Invoices!AE:AF,A2073),0),IF(COUNTIF(Invoices!AG:AH,A2073)&lt;&gt;0,IF(COUNTIF(Invoices!AG:AH,A2073)&lt;&gt;0,SUMIF(Invoices!AG:AH,A2073,Invoices!AH:AH)/COUNTIF(Invoices!AG:AH,A2073),0),IF(COUNTIF(Invoices!AI:AJ,A2073)&lt;&gt;0,IF(COUNTIF(Invoices!AI:AJ,A2073)&lt;&gt;0,SUMIF(Invoices!AI:AJ,A2073,Invoices!AJ:AJ)/COUNTIF(Invoices!AI:AJ,A2073),0),IF(COUNTIF(Invoices!AK:AL,A2073)&lt;&gt;0,IF(COUNTIF(Invoices!AK:AL,A2073)&lt;&gt;0,SUMIF(Invoices!AK:AL,A2073,Invoices!AL:AL)/COUNTIF(Invoices!AK:AL,A2073),0),IF(COUNTIF(Invoices!AM:AN,A2073)&lt;&gt;0,IF(COUNTIF(Invoices!AM:AN,A2073)&lt;&gt;0,SUMIF(Invoices!AM:AN,A2073,Invoices!AN:AN)/COUNTIF(Invoices!AM:AN,A2073),0),"Not Available")))))))))))))))</f>
        <v>Not Available</v>
      </c>
    </row>
    <row r="2074" spans="1:5" ht="13" x14ac:dyDescent="0.15">
      <c r="A2074" s="6" t="s">
        <v>3473</v>
      </c>
      <c r="C2074" s="6" t="s">
        <v>1555</v>
      </c>
      <c r="D2074" s="6" t="s">
        <v>1555</v>
      </c>
      <c r="E2074" t="str">
        <f>IF(COUNTIF(Invoices!K:L,A2074)&lt;&gt;0,IF(COUNTIF(Invoices!K:L,A2074)&lt;&gt;0,SUMIF(Invoices!K:L,A2074,Invoices!L:L)/COUNTIF(Invoices!K:L,A2074),0),IF(COUNTIF(Invoices!M:N,A2074)&lt;&gt;0,IF(COUNTIF(Invoices!M:N,A2074)&lt;&gt;0,SUMIF(Invoices!M:N,A2074,Invoices!N:N)/COUNTIF(Invoices!M:N,A2074),0),IF(COUNTIF(Invoices!O:P,A2074)&lt;&gt;0,IF(COUNTIF(Invoices!O:P,A2074)&lt;&gt;0,SUMIF(Invoices!O:P,A2074,Invoices!P:P)/COUNTIF(Invoices!O:P,A2074),0),IF(COUNTIF(Invoices!Q:R,A2074)&lt;&gt;0,IF(COUNTIF(Invoices!Q:R,A2074)&lt;&gt;0,SUMIF(Invoices!Q:R,A2074,Invoices!R:R)/COUNTIF(Invoices!Q:R,A2074),0),IF(COUNTIF(Invoices!S:T,A2074)&lt;&gt;0,IF(COUNTIF(Invoices!S:T,A2074)&lt;&gt;0,SUMIF(Invoices!S:T,A2074,Invoices!T:T)/COUNTIF(Invoices!S:T,A2074),0),IF(COUNTIF(Invoices!U:V,A2074)&lt;&gt;0,IF(COUNTIF(Invoices!U:V,A2074)&lt;&gt;0,SUMIF(Invoices!U:V,A2074,Invoices!V:V)/COUNTIF(Invoices!U:V,A2074),0),IF(COUNTIF(Invoices!W:X,A2074)&lt;&gt;0,IF(COUNTIF(Invoices!W:X,A2074)&lt;&gt;0,SUMIF(Invoices!W:X,A2074,Invoices!X:X)/COUNTIF(Invoices!W:X,A2074),0),IF(COUNTIF(Invoices!Y:Z,A2074)&lt;&gt;0,IF(COUNTIF(Invoices!Y:Z,A2074)&lt;&gt;0,SUMIF(Invoices!Y:Z,A2074,Invoices!Z:Z)/COUNTIF(Invoices!Y:Z,A2074),0),IF(COUNTIF(Invoices!AA:AB,A2074)&lt;&gt;0,IF(COUNTIF(Invoices!AA:AB,A2074)&lt;&gt;0,SUMIF(Invoices!AA:AB,A2074,Invoices!AB:AB)/COUNTIF(Invoices!AA:AB,A2074),0),IF(COUNTIF(Invoices!AC:AD,A2074)&lt;&gt;0,IF(COUNTIF(Invoices!AC:AD,A2074)&lt;&gt;0,SUMIF(Invoices!AC:AD,A2074,Invoices!AD:AD)/COUNTIF(Invoices!AC:AD,A2074),0),IF(COUNTIF(Invoices!AE:AF,A2074)&lt;&gt;0,IF(COUNTIF(Invoices!AE:AF,A2074)&lt;&gt;0,SUMIF(Invoices!AE:AF,A2074,Invoices!AF:AF)/COUNTIF(Invoices!AE:AF,A2074),0),IF(COUNTIF(Invoices!AG:AH,A2074)&lt;&gt;0,IF(COUNTIF(Invoices!AG:AH,A2074)&lt;&gt;0,SUMIF(Invoices!AG:AH,A2074,Invoices!AH:AH)/COUNTIF(Invoices!AG:AH,A2074),0),IF(COUNTIF(Invoices!AI:AJ,A2074)&lt;&gt;0,IF(COUNTIF(Invoices!AI:AJ,A2074)&lt;&gt;0,SUMIF(Invoices!AI:AJ,A2074,Invoices!AJ:AJ)/COUNTIF(Invoices!AI:AJ,A2074),0),IF(COUNTIF(Invoices!AK:AL,A2074)&lt;&gt;0,IF(COUNTIF(Invoices!AK:AL,A2074)&lt;&gt;0,SUMIF(Invoices!AK:AL,A2074,Invoices!AL:AL)/COUNTIF(Invoices!AK:AL,A2074),0),IF(COUNTIF(Invoices!AM:AN,A2074)&lt;&gt;0,IF(COUNTIF(Invoices!AM:AN,A2074)&lt;&gt;0,SUMIF(Invoices!AM:AN,A2074,Invoices!AN:AN)/COUNTIF(Invoices!AM:AN,A2074),0),"Not Available")))))))))))))))</f>
        <v>Not Available</v>
      </c>
    </row>
    <row r="2075" spans="1:5" ht="13" x14ac:dyDescent="0.15">
      <c r="A2075" s="6" t="s">
        <v>3474</v>
      </c>
      <c r="C2075" s="6" t="s">
        <v>1555</v>
      </c>
      <c r="D2075" s="6" t="s">
        <v>1555</v>
      </c>
      <c r="E2075">
        <f ca="1">IF(COUNTIF(Invoices!K:L,A2075)&lt;&gt;0,IF(COUNTIF(Invoices!K:L,A2075)&lt;&gt;0,SUMIF(Invoices!K:L,A2075,Invoices!L:L)/COUNTIF(Invoices!K:L,A2075),0),IF(COUNTIF(Invoices!M:N,A2075)&lt;&gt;0,IF(COUNTIF(Invoices!M:N,A2075)&lt;&gt;0,SUMIF(Invoices!M:N,A2075,Invoices!N:N)/COUNTIF(Invoices!M:N,A2075),0),IF(COUNTIF(Invoices!O:P,A2075)&lt;&gt;0,IF(COUNTIF(Invoices!O:P,A2075)&lt;&gt;0,SUMIF(Invoices!O:P,A2075,Invoices!P:P)/COUNTIF(Invoices!O:P,A2075),0),IF(COUNTIF(Invoices!Q:R,A2075)&lt;&gt;0,IF(COUNTIF(Invoices!Q:R,A2075)&lt;&gt;0,SUMIF(Invoices!Q:R,A2075,Invoices!R:R)/COUNTIF(Invoices!Q:R,A2075),0),IF(COUNTIF(Invoices!S:T,A2075)&lt;&gt;0,IF(COUNTIF(Invoices!S:T,A2075)&lt;&gt;0,SUMIF(Invoices!S:T,A2075,Invoices!T:T)/COUNTIF(Invoices!S:T,A2075),0),IF(COUNTIF(Invoices!U:V,A2075)&lt;&gt;0,IF(COUNTIF(Invoices!U:V,A2075)&lt;&gt;0,SUMIF(Invoices!U:V,A2075,Invoices!V:V)/COUNTIF(Invoices!U:V,A2075),0),IF(COUNTIF(Invoices!W:X,A2075)&lt;&gt;0,IF(COUNTIF(Invoices!W:X,A2075)&lt;&gt;0,SUMIF(Invoices!W:X,A2075,Invoices!X:X)/COUNTIF(Invoices!W:X,A2075),0),IF(COUNTIF(Invoices!Y:Z,A2075)&lt;&gt;0,IF(COUNTIF(Invoices!Y:Z,A2075)&lt;&gt;0,SUMIF(Invoices!Y:Z,A2075,Invoices!Z:Z)/COUNTIF(Invoices!Y:Z,A2075),0),IF(COUNTIF(Invoices!AA:AB,A2075)&lt;&gt;0,IF(COUNTIF(Invoices!AA:AB,A2075)&lt;&gt;0,SUMIF(Invoices!AA:AB,A2075,Invoices!AB:AB)/COUNTIF(Invoices!AA:AB,A2075),0),IF(COUNTIF(Invoices!AC:AD,A2075)&lt;&gt;0,IF(COUNTIF(Invoices!AC:AD,A2075)&lt;&gt;0,SUMIF(Invoices!AC:AD,A2075,Invoices!AD:AD)/COUNTIF(Invoices!AC:AD,A2075),0),IF(COUNTIF(Invoices!AE:AF,A2075)&lt;&gt;0,IF(COUNTIF(Invoices!AE:AF,A2075)&lt;&gt;0,SUMIF(Invoices!AE:AF,A2075,Invoices!AF:AF)/COUNTIF(Invoices!AE:AF,A2075),0),IF(COUNTIF(Invoices!AG:AH,A2075)&lt;&gt;0,IF(COUNTIF(Invoices!AG:AH,A2075)&lt;&gt;0,SUMIF(Invoices!AG:AH,A2075,Invoices!AH:AH)/COUNTIF(Invoices!AG:AH,A2075),0),IF(COUNTIF(Invoices!AI:AJ,A2075)&lt;&gt;0,IF(COUNTIF(Invoices!AI:AJ,A2075)&lt;&gt;0,SUMIF(Invoices!AI:AJ,A2075,Invoices!AJ:AJ)/COUNTIF(Invoices!AI:AJ,A2075),0),IF(COUNTIF(Invoices!AK:AL,A2075)&lt;&gt;0,IF(COUNTIF(Invoices!AK:AL,A2075)&lt;&gt;0,SUMIF(Invoices!AK:AL,A2075,Invoices!AL:AL)/COUNTIF(Invoices!AK:AL,A2075),0),IF(COUNTIF(Invoices!AM:AN,A2075)&lt;&gt;0,IF(COUNTIF(Invoices!AM:AN,A2075)&lt;&gt;0,SUMIF(Invoices!AM:AN,A2075,Invoices!AN:AN)/COUNTIF(Invoices!AM:AN,A2075),0),"Not Available")))))))))))))))</f>
        <v>0.99</v>
      </c>
    </row>
    <row r="2076" spans="1:5" ht="13" x14ac:dyDescent="0.15">
      <c r="A2076" s="6" t="s">
        <v>3475</v>
      </c>
      <c r="C2076" s="6" t="s">
        <v>1555</v>
      </c>
      <c r="D2076" s="6" t="s">
        <v>1555</v>
      </c>
      <c r="E2076" t="str">
        <f>IF(COUNTIF(Invoices!K:L,A2076)&lt;&gt;0,IF(COUNTIF(Invoices!K:L,A2076)&lt;&gt;0,SUMIF(Invoices!K:L,A2076,Invoices!L:L)/COUNTIF(Invoices!K:L,A2076),0),IF(COUNTIF(Invoices!M:N,A2076)&lt;&gt;0,IF(COUNTIF(Invoices!M:N,A2076)&lt;&gt;0,SUMIF(Invoices!M:N,A2076,Invoices!N:N)/COUNTIF(Invoices!M:N,A2076),0),IF(COUNTIF(Invoices!O:P,A2076)&lt;&gt;0,IF(COUNTIF(Invoices!O:P,A2076)&lt;&gt;0,SUMIF(Invoices!O:P,A2076,Invoices!P:P)/COUNTIF(Invoices!O:P,A2076),0),IF(COUNTIF(Invoices!Q:R,A2076)&lt;&gt;0,IF(COUNTIF(Invoices!Q:R,A2076)&lt;&gt;0,SUMIF(Invoices!Q:R,A2076,Invoices!R:R)/COUNTIF(Invoices!Q:R,A2076),0),IF(COUNTIF(Invoices!S:T,A2076)&lt;&gt;0,IF(COUNTIF(Invoices!S:T,A2076)&lt;&gt;0,SUMIF(Invoices!S:T,A2076,Invoices!T:T)/COUNTIF(Invoices!S:T,A2076),0),IF(COUNTIF(Invoices!U:V,A2076)&lt;&gt;0,IF(COUNTIF(Invoices!U:V,A2076)&lt;&gt;0,SUMIF(Invoices!U:V,A2076,Invoices!V:V)/COUNTIF(Invoices!U:V,A2076),0),IF(COUNTIF(Invoices!W:X,A2076)&lt;&gt;0,IF(COUNTIF(Invoices!W:X,A2076)&lt;&gt;0,SUMIF(Invoices!W:X,A2076,Invoices!X:X)/COUNTIF(Invoices!W:X,A2076),0),IF(COUNTIF(Invoices!Y:Z,A2076)&lt;&gt;0,IF(COUNTIF(Invoices!Y:Z,A2076)&lt;&gt;0,SUMIF(Invoices!Y:Z,A2076,Invoices!Z:Z)/COUNTIF(Invoices!Y:Z,A2076),0),IF(COUNTIF(Invoices!AA:AB,A2076)&lt;&gt;0,IF(COUNTIF(Invoices!AA:AB,A2076)&lt;&gt;0,SUMIF(Invoices!AA:AB,A2076,Invoices!AB:AB)/COUNTIF(Invoices!AA:AB,A2076),0),IF(COUNTIF(Invoices!AC:AD,A2076)&lt;&gt;0,IF(COUNTIF(Invoices!AC:AD,A2076)&lt;&gt;0,SUMIF(Invoices!AC:AD,A2076,Invoices!AD:AD)/COUNTIF(Invoices!AC:AD,A2076),0),IF(COUNTIF(Invoices!AE:AF,A2076)&lt;&gt;0,IF(COUNTIF(Invoices!AE:AF,A2076)&lt;&gt;0,SUMIF(Invoices!AE:AF,A2076,Invoices!AF:AF)/COUNTIF(Invoices!AE:AF,A2076),0),IF(COUNTIF(Invoices!AG:AH,A2076)&lt;&gt;0,IF(COUNTIF(Invoices!AG:AH,A2076)&lt;&gt;0,SUMIF(Invoices!AG:AH,A2076,Invoices!AH:AH)/COUNTIF(Invoices!AG:AH,A2076),0),IF(COUNTIF(Invoices!AI:AJ,A2076)&lt;&gt;0,IF(COUNTIF(Invoices!AI:AJ,A2076)&lt;&gt;0,SUMIF(Invoices!AI:AJ,A2076,Invoices!AJ:AJ)/COUNTIF(Invoices!AI:AJ,A2076),0),IF(COUNTIF(Invoices!AK:AL,A2076)&lt;&gt;0,IF(COUNTIF(Invoices!AK:AL,A2076)&lt;&gt;0,SUMIF(Invoices!AK:AL,A2076,Invoices!AL:AL)/COUNTIF(Invoices!AK:AL,A2076),0),IF(COUNTIF(Invoices!AM:AN,A2076)&lt;&gt;0,IF(COUNTIF(Invoices!AM:AN,A2076)&lt;&gt;0,SUMIF(Invoices!AM:AN,A2076,Invoices!AN:AN)/COUNTIF(Invoices!AM:AN,A2076),0),"Not Available")))))))))))))))</f>
        <v>Not Available</v>
      </c>
    </row>
    <row r="2077" spans="1:5" ht="13" x14ac:dyDescent="0.15">
      <c r="A2077" s="6" t="s">
        <v>3476</v>
      </c>
      <c r="B2077" s="6" t="s">
        <v>1223</v>
      </c>
      <c r="C2077" s="6" t="s">
        <v>1440</v>
      </c>
      <c r="D2077" s="6" t="s">
        <v>976</v>
      </c>
      <c r="E2077">
        <f ca="1">IF(COUNTIF(Invoices!K:L,A2077)&lt;&gt;0,IF(COUNTIF(Invoices!K:L,A2077)&lt;&gt;0,SUMIF(Invoices!K:L,A2077,Invoices!L:L)/COUNTIF(Invoices!K:L,A2077),0),IF(COUNTIF(Invoices!M:N,A2077)&lt;&gt;0,IF(COUNTIF(Invoices!M:N,A2077)&lt;&gt;0,SUMIF(Invoices!M:N,A2077,Invoices!N:N)/COUNTIF(Invoices!M:N,A2077),0),IF(COUNTIF(Invoices!O:P,A2077)&lt;&gt;0,IF(COUNTIF(Invoices!O:P,A2077)&lt;&gt;0,SUMIF(Invoices!O:P,A2077,Invoices!P:P)/COUNTIF(Invoices!O:P,A2077),0),IF(COUNTIF(Invoices!Q:R,A2077)&lt;&gt;0,IF(COUNTIF(Invoices!Q:R,A2077)&lt;&gt;0,SUMIF(Invoices!Q:R,A2077,Invoices!R:R)/COUNTIF(Invoices!Q:R,A2077),0),IF(COUNTIF(Invoices!S:T,A2077)&lt;&gt;0,IF(COUNTIF(Invoices!S:T,A2077)&lt;&gt;0,SUMIF(Invoices!S:T,A2077,Invoices!T:T)/COUNTIF(Invoices!S:T,A2077),0),IF(COUNTIF(Invoices!U:V,A2077)&lt;&gt;0,IF(COUNTIF(Invoices!U:V,A2077)&lt;&gt;0,SUMIF(Invoices!U:V,A2077,Invoices!V:V)/COUNTIF(Invoices!U:V,A2077),0),IF(COUNTIF(Invoices!W:X,A2077)&lt;&gt;0,IF(COUNTIF(Invoices!W:X,A2077)&lt;&gt;0,SUMIF(Invoices!W:X,A2077,Invoices!X:X)/COUNTIF(Invoices!W:X,A2077),0),IF(COUNTIF(Invoices!Y:Z,A2077)&lt;&gt;0,IF(COUNTIF(Invoices!Y:Z,A2077)&lt;&gt;0,SUMIF(Invoices!Y:Z,A2077,Invoices!Z:Z)/COUNTIF(Invoices!Y:Z,A2077),0),IF(COUNTIF(Invoices!AA:AB,A2077)&lt;&gt;0,IF(COUNTIF(Invoices!AA:AB,A2077)&lt;&gt;0,SUMIF(Invoices!AA:AB,A2077,Invoices!AB:AB)/COUNTIF(Invoices!AA:AB,A2077),0),IF(COUNTIF(Invoices!AC:AD,A2077)&lt;&gt;0,IF(COUNTIF(Invoices!AC:AD,A2077)&lt;&gt;0,SUMIF(Invoices!AC:AD,A2077,Invoices!AD:AD)/COUNTIF(Invoices!AC:AD,A2077),0),IF(COUNTIF(Invoices!AE:AF,A2077)&lt;&gt;0,IF(COUNTIF(Invoices!AE:AF,A2077)&lt;&gt;0,SUMIF(Invoices!AE:AF,A2077,Invoices!AF:AF)/COUNTIF(Invoices!AE:AF,A2077),0),IF(COUNTIF(Invoices!AG:AH,A2077)&lt;&gt;0,IF(COUNTIF(Invoices!AG:AH,A2077)&lt;&gt;0,SUMIF(Invoices!AG:AH,A2077,Invoices!AH:AH)/COUNTIF(Invoices!AG:AH,A2077),0),IF(COUNTIF(Invoices!AI:AJ,A2077)&lt;&gt;0,IF(COUNTIF(Invoices!AI:AJ,A2077)&lt;&gt;0,SUMIF(Invoices!AI:AJ,A2077,Invoices!AJ:AJ)/COUNTIF(Invoices!AI:AJ,A2077),0),IF(COUNTIF(Invoices!AK:AL,A2077)&lt;&gt;0,IF(COUNTIF(Invoices!AK:AL,A2077)&lt;&gt;0,SUMIF(Invoices!AK:AL,A2077,Invoices!AL:AL)/COUNTIF(Invoices!AK:AL,A2077),0),IF(COUNTIF(Invoices!AM:AN,A2077)&lt;&gt;0,IF(COUNTIF(Invoices!AM:AN,A2077)&lt;&gt;0,SUMIF(Invoices!AM:AN,A2077,Invoices!AN:AN)/COUNTIF(Invoices!AM:AN,A2077),0),"Not Available")))))))))))))))</f>
        <v>0.99</v>
      </c>
    </row>
    <row r="2078" spans="1:5" ht="13" x14ac:dyDescent="0.15">
      <c r="A2078" s="6" t="s">
        <v>3477</v>
      </c>
      <c r="B2078" s="6" t="s">
        <v>868</v>
      </c>
      <c r="C2078" s="6" t="s">
        <v>543</v>
      </c>
      <c r="D2078" s="6" t="s">
        <v>543</v>
      </c>
      <c r="E2078">
        <f ca="1">IF(COUNTIF(Invoices!K:L,A2078)&lt;&gt;0,IF(COUNTIF(Invoices!K:L,A2078)&lt;&gt;0,SUMIF(Invoices!K:L,A2078,Invoices!L:L)/COUNTIF(Invoices!K:L,A2078),0),IF(COUNTIF(Invoices!M:N,A2078)&lt;&gt;0,IF(COUNTIF(Invoices!M:N,A2078)&lt;&gt;0,SUMIF(Invoices!M:N,A2078,Invoices!N:N)/COUNTIF(Invoices!M:N,A2078),0),IF(COUNTIF(Invoices!O:P,A2078)&lt;&gt;0,IF(COUNTIF(Invoices!O:P,A2078)&lt;&gt;0,SUMIF(Invoices!O:P,A2078,Invoices!P:P)/COUNTIF(Invoices!O:P,A2078),0),IF(COUNTIF(Invoices!Q:R,A2078)&lt;&gt;0,IF(COUNTIF(Invoices!Q:R,A2078)&lt;&gt;0,SUMIF(Invoices!Q:R,A2078,Invoices!R:R)/COUNTIF(Invoices!Q:R,A2078),0),IF(COUNTIF(Invoices!S:T,A2078)&lt;&gt;0,IF(COUNTIF(Invoices!S:T,A2078)&lt;&gt;0,SUMIF(Invoices!S:T,A2078,Invoices!T:T)/COUNTIF(Invoices!S:T,A2078),0),IF(COUNTIF(Invoices!U:V,A2078)&lt;&gt;0,IF(COUNTIF(Invoices!U:V,A2078)&lt;&gt;0,SUMIF(Invoices!U:V,A2078,Invoices!V:V)/COUNTIF(Invoices!U:V,A2078),0),IF(COUNTIF(Invoices!W:X,A2078)&lt;&gt;0,IF(COUNTIF(Invoices!W:X,A2078)&lt;&gt;0,SUMIF(Invoices!W:X,A2078,Invoices!X:X)/COUNTIF(Invoices!W:X,A2078),0),IF(COUNTIF(Invoices!Y:Z,A2078)&lt;&gt;0,IF(COUNTIF(Invoices!Y:Z,A2078)&lt;&gt;0,SUMIF(Invoices!Y:Z,A2078,Invoices!Z:Z)/COUNTIF(Invoices!Y:Z,A2078),0),IF(COUNTIF(Invoices!AA:AB,A2078)&lt;&gt;0,IF(COUNTIF(Invoices!AA:AB,A2078)&lt;&gt;0,SUMIF(Invoices!AA:AB,A2078,Invoices!AB:AB)/COUNTIF(Invoices!AA:AB,A2078),0),IF(COUNTIF(Invoices!AC:AD,A2078)&lt;&gt;0,IF(COUNTIF(Invoices!AC:AD,A2078)&lt;&gt;0,SUMIF(Invoices!AC:AD,A2078,Invoices!AD:AD)/COUNTIF(Invoices!AC:AD,A2078),0),IF(COUNTIF(Invoices!AE:AF,A2078)&lt;&gt;0,IF(COUNTIF(Invoices!AE:AF,A2078)&lt;&gt;0,SUMIF(Invoices!AE:AF,A2078,Invoices!AF:AF)/COUNTIF(Invoices!AE:AF,A2078),0),IF(COUNTIF(Invoices!AG:AH,A2078)&lt;&gt;0,IF(COUNTIF(Invoices!AG:AH,A2078)&lt;&gt;0,SUMIF(Invoices!AG:AH,A2078,Invoices!AH:AH)/COUNTIF(Invoices!AG:AH,A2078),0),IF(COUNTIF(Invoices!AI:AJ,A2078)&lt;&gt;0,IF(COUNTIF(Invoices!AI:AJ,A2078)&lt;&gt;0,SUMIF(Invoices!AI:AJ,A2078,Invoices!AJ:AJ)/COUNTIF(Invoices!AI:AJ,A2078),0),IF(COUNTIF(Invoices!AK:AL,A2078)&lt;&gt;0,IF(COUNTIF(Invoices!AK:AL,A2078)&lt;&gt;0,SUMIF(Invoices!AK:AL,A2078,Invoices!AL:AL)/COUNTIF(Invoices!AK:AL,A2078),0),IF(COUNTIF(Invoices!AM:AN,A2078)&lt;&gt;0,IF(COUNTIF(Invoices!AM:AN,A2078)&lt;&gt;0,SUMIF(Invoices!AM:AN,A2078,Invoices!AN:AN)/COUNTIF(Invoices!AM:AN,A2078),0),"Not Available")))))))))))))))</f>
        <v>0.99</v>
      </c>
    </row>
    <row r="2079" spans="1:5" ht="13" x14ac:dyDescent="0.15">
      <c r="A2079" s="6" t="s">
        <v>3478</v>
      </c>
      <c r="B2079" s="6" t="s">
        <v>1473</v>
      </c>
      <c r="C2079" s="6" t="s">
        <v>1472</v>
      </c>
      <c r="D2079" s="6" t="s">
        <v>1021</v>
      </c>
      <c r="E2079">
        <f ca="1">IF(COUNTIF(Invoices!K:L,A2079)&lt;&gt;0,IF(COUNTIF(Invoices!K:L,A2079)&lt;&gt;0,SUMIF(Invoices!K:L,A2079,Invoices!L:L)/COUNTIF(Invoices!K:L,A2079),0),IF(COUNTIF(Invoices!M:N,A2079)&lt;&gt;0,IF(COUNTIF(Invoices!M:N,A2079)&lt;&gt;0,SUMIF(Invoices!M:N,A2079,Invoices!N:N)/COUNTIF(Invoices!M:N,A2079),0),IF(COUNTIF(Invoices!O:P,A2079)&lt;&gt;0,IF(COUNTIF(Invoices!O:P,A2079)&lt;&gt;0,SUMIF(Invoices!O:P,A2079,Invoices!P:P)/COUNTIF(Invoices!O:P,A2079),0),IF(COUNTIF(Invoices!Q:R,A2079)&lt;&gt;0,IF(COUNTIF(Invoices!Q:R,A2079)&lt;&gt;0,SUMIF(Invoices!Q:R,A2079,Invoices!R:R)/COUNTIF(Invoices!Q:R,A2079),0),IF(COUNTIF(Invoices!S:T,A2079)&lt;&gt;0,IF(COUNTIF(Invoices!S:T,A2079)&lt;&gt;0,SUMIF(Invoices!S:T,A2079,Invoices!T:T)/COUNTIF(Invoices!S:T,A2079),0),IF(COUNTIF(Invoices!U:V,A2079)&lt;&gt;0,IF(COUNTIF(Invoices!U:V,A2079)&lt;&gt;0,SUMIF(Invoices!U:V,A2079,Invoices!V:V)/COUNTIF(Invoices!U:V,A2079),0),IF(COUNTIF(Invoices!W:X,A2079)&lt;&gt;0,IF(COUNTIF(Invoices!W:X,A2079)&lt;&gt;0,SUMIF(Invoices!W:X,A2079,Invoices!X:X)/COUNTIF(Invoices!W:X,A2079),0),IF(COUNTIF(Invoices!Y:Z,A2079)&lt;&gt;0,IF(COUNTIF(Invoices!Y:Z,A2079)&lt;&gt;0,SUMIF(Invoices!Y:Z,A2079,Invoices!Z:Z)/COUNTIF(Invoices!Y:Z,A2079),0),IF(COUNTIF(Invoices!AA:AB,A2079)&lt;&gt;0,IF(COUNTIF(Invoices!AA:AB,A2079)&lt;&gt;0,SUMIF(Invoices!AA:AB,A2079,Invoices!AB:AB)/COUNTIF(Invoices!AA:AB,A2079),0),IF(COUNTIF(Invoices!AC:AD,A2079)&lt;&gt;0,IF(COUNTIF(Invoices!AC:AD,A2079)&lt;&gt;0,SUMIF(Invoices!AC:AD,A2079,Invoices!AD:AD)/COUNTIF(Invoices!AC:AD,A2079),0),IF(COUNTIF(Invoices!AE:AF,A2079)&lt;&gt;0,IF(COUNTIF(Invoices!AE:AF,A2079)&lt;&gt;0,SUMIF(Invoices!AE:AF,A2079,Invoices!AF:AF)/COUNTIF(Invoices!AE:AF,A2079),0),IF(COUNTIF(Invoices!AG:AH,A2079)&lt;&gt;0,IF(COUNTIF(Invoices!AG:AH,A2079)&lt;&gt;0,SUMIF(Invoices!AG:AH,A2079,Invoices!AH:AH)/COUNTIF(Invoices!AG:AH,A2079),0),IF(COUNTIF(Invoices!AI:AJ,A2079)&lt;&gt;0,IF(COUNTIF(Invoices!AI:AJ,A2079)&lt;&gt;0,SUMIF(Invoices!AI:AJ,A2079,Invoices!AJ:AJ)/COUNTIF(Invoices!AI:AJ,A2079),0),IF(COUNTIF(Invoices!AK:AL,A2079)&lt;&gt;0,IF(COUNTIF(Invoices!AK:AL,A2079)&lt;&gt;0,SUMIF(Invoices!AK:AL,A2079,Invoices!AL:AL)/COUNTIF(Invoices!AK:AL,A2079),0),IF(COUNTIF(Invoices!AM:AN,A2079)&lt;&gt;0,IF(COUNTIF(Invoices!AM:AN,A2079)&lt;&gt;0,SUMIF(Invoices!AM:AN,A2079,Invoices!AN:AN)/COUNTIF(Invoices!AM:AN,A2079),0),"Not Available")))))))))))))))</f>
        <v>0.99</v>
      </c>
    </row>
    <row r="2080" spans="1:5" ht="13" x14ac:dyDescent="0.15">
      <c r="A2080" s="6" t="s">
        <v>3479</v>
      </c>
      <c r="B2080" s="6" t="s">
        <v>3480</v>
      </c>
      <c r="C2080" s="6" t="s">
        <v>3481</v>
      </c>
      <c r="D2080" s="6" t="s">
        <v>2801</v>
      </c>
      <c r="E2080" t="str">
        <f>IF(COUNTIF(Invoices!K:L,A2080)&lt;&gt;0,IF(COUNTIF(Invoices!K:L,A2080)&lt;&gt;0,SUMIF(Invoices!K:L,A2080,Invoices!L:L)/COUNTIF(Invoices!K:L,A2080),0),IF(COUNTIF(Invoices!M:N,A2080)&lt;&gt;0,IF(COUNTIF(Invoices!M:N,A2080)&lt;&gt;0,SUMIF(Invoices!M:N,A2080,Invoices!N:N)/COUNTIF(Invoices!M:N,A2080),0),IF(COUNTIF(Invoices!O:P,A2080)&lt;&gt;0,IF(COUNTIF(Invoices!O:P,A2080)&lt;&gt;0,SUMIF(Invoices!O:P,A2080,Invoices!P:P)/COUNTIF(Invoices!O:P,A2080),0),IF(COUNTIF(Invoices!Q:R,A2080)&lt;&gt;0,IF(COUNTIF(Invoices!Q:R,A2080)&lt;&gt;0,SUMIF(Invoices!Q:R,A2080,Invoices!R:R)/COUNTIF(Invoices!Q:R,A2080),0),IF(COUNTIF(Invoices!S:T,A2080)&lt;&gt;0,IF(COUNTIF(Invoices!S:T,A2080)&lt;&gt;0,SUMIF(Invoices!S:T,A2080,Invoices!T:T)/COUNTIF(Invoices!S:T,A2080),0),IF(COUNTIF(Invoices!U:V,A2080)&lt;&gt;0,IF(COUNTIF(Invoices!U:V,A2080)&lt;&gt;0,SUMIF(Invoices!U:V,A2080,Invoices!V:V)/COUNTIF(Invoices!U:V,A2080),0),IF(COUNTIF(Invoices!W:X,A2080)&lt;&gt;0,IF(COUNTIF(Invoices!W:X,A2080)&lt;&gt;0,SUMIF(Invoices!W:X,A2080,Invoices!X:X)/COUNTIF(Invoices!W:X,A2080),0),IF(COUNTIF(Invoices!Y:Z,A2080)&lt;&gt;0,IF(COUNTIF(Invoices!Y:Z,A2080)&lt;&gt;0,SUMIF(Invoices!Y:Z,A2080,Invoices!Z:Z)/COUNTIF(Invoices!Y:Z,A2080),0),IF(COUNTIF(Invoices!AA:AB,A2080)&lt;&gt;0,IF(COUNTIF(Invoices!AA:AB,A2080)&lt;&gt;0,SUMIF(Invoices!AA:AB,A2080,Invoices!AB:AB)/COUNTIF(Invoices!AA:AB,A2080),0),IF(COUNTIF(Invoices!AC:AD,A2080)&lt;&gt;0,IF(COUNTIF(Invoices!AC:AD,A2080)&lt;&gt;0,SUMIF(Invoices!AC:AD,A2080,Invoices!AD:AD)/COUNTIF(Invoices!AC:AD,A2080),0),IF(COUNTIF(Invoices!AE:AF,A2080)&lt;&gt;0,IF(COUNTIF(Invoices!AE:AF,A2080)&lt;&gt;0,SUMIF(Invoices!AE:AF,A2080,Invoices!AF:AF)/COUNTIF(Invoices!AE:AF,A2080),0),IF(COUNTIF(Invoices!AG:AH,A2080)&lt;&gt;0,IF(COUNTIF(Invoices!AG:AH,A2080)&lt;&gt;0,SUMIF(Invoices!AG:AH,A2080,Invoices!AH:AH)/COUNTIF(Invoices!AG:AH,A2080),0),IF(COUNTIF(Invoices!AI:AJ,A2080)&lt;&gt;0,IF(COUNTIF(Invoices!AI:AJ,A2080)&lt;&gt;0,SUMIF(Invoices!AI:AJ,A2080,Invoices!AJ:AJ)/COUNTIF(Invoices!AI:AJ,A2080),0),IF(COUNTIF(Invoices!AK:AL,A2080)&lt;&gt;0,IF(COUNTIF(Invoices!AK:AL,A2080)&lt;&gt;0,SUMIF(Invoices!AK:AL,A2080,Invoices!AL:AL)/COUNTIF(Invoices!AK:AL,A2080),0),IF(COUNTIF(Invoices!AM:AN,A2080)&lt;&gt;0,IF(COUNTIF(Invoices!AM:AN,A2080)&lt;&gt;0,SUMIF(Invoices!AM:AN,A2080,Invoices!AN:AN)/COUNTIF(Invoices!AM:AN,A2080),0),"Not Available")))))))))))))))</f>
        <v>Not Available</v>
      </c>
    </row>
    <row r="2081" spans="1:5" ht="13" x14ac:dyDescent="0.15">
      <c r="A2081" s="6" t="s">
        <v>3482</v>
      </c>
      <c r="B2081" s="6" t="s">
        <v>993</v>
      </c>
      <c r="C2081" s="6" t="s">
        <v>994</v>
      </c>
      <c r="D2081" s="6" t="s">
        <v>912</v>
      </c>
      <c r="E2081" t="str">
        <f>IF(COUNTIF(Invoices!K:L,A2081)&lt;&gt;0,IF(COUNTIF(Invoices!K:L,A2081)&lt;&gt;0,SUMIF(Invoices!K:L,A2081,Invoices!L:L)/COUNTIF(Invoices!K:L,A2081),0),IF(COUNTIF(Invoices!M:N,A2081)&lt;&gt;0,IF(COUNTIF(Invoices!M:N,A2081)&lt;&gt;0,SUMIF(Invoices!M:N,A2081,Invoices!N:N)/COUNTIF(Invoices!M:N,A2081),0),IF(COUNTIF(Invoices!O:P,A2081)&lt;&gt;0,IF(COUNTIF(Invoices!O:P,A2081)&lt;&gt;0,SUMIF(Invoices!O:P,A2081,Invoices!P:P)/COUNTIF(Invoices!O:P,A2081),0),IF(COUNTIF(Invoices!Q:R,A2081)&lt;&gt;0,IF(COUNTIF(Invoices!Q:R,A2081)&lt;&gt;0,SUMIF(Invoices!Q:R,A2081,Invoices!R:R)/COUNTIF(Invoices!Q:R,A2081),0),IF(COUNTIF(Invoices!S:T,A2081)&lt;&gt;0,IF(COUNTIF(Invoices!S:T,A2081)&lt;&gt;0,SUMIF(Invoices!S:T,A2081,Invoices!T:T)/COUNTIF(Invoices!S:T,A2081),0),IF(COUNTIF(Invoices!U:V,A2081)&lt;&gt;0,IF(COUNTIF(Invoices!U:V,A2081)&lt;&gt;0,SUMIF(Invoices!U:V,A2081,Invoices!V:V)/COUNTIF(Invoices!U:V,A2081),0),IF(COUNTIF(Invoices!W:X,A2081)&lt;&gt;0,IF(COUNTIF(Invoices!W:X,A2081)&lt;&gt;0,SUMIF(Invoices!W:X,A2081,Invoices!X:X)/COUNTIF(Invoices!W:X,A2081),0),IF(COUNTIF(Invoices!Y:Z,A2081)&lt;&gt;0,IF(COUNTIF(Invoices!Y:Z,A2081)&lt;&gt;0,SUMIF(Invoices!Y:Z,A2081,Invoices!Z:Z)/COUNTIF(Invoices!Y:Z,A2081),0),IF(COUNTIF(Invoices!AA:AB,A2081)&lt;&gt;0,IF(COUNTIF(Invoices!AA:AB,A2081)&lt;&gt;0,SUMIF(Invoices!AA:AB,A2081,Invoices!AB:AB)/COUNTIF(Invoices!AA:AB,A2081),0),IF(COUNTIF(Invoices!AC:AD,A2081)&lt;&gt;0,IF(COUNTIF(Invoices!AC:AD,A2081)&lt;&gt;0,SUMIF(Invoices!AC:AD,A2081,Invoices!AD:AD)/COUNTIF(Invoices!AC:AD,A2081),0),IF(COUNTIF(Invoices!AE:AF,A2081)&lt;&gt;0,IF(COUNTIF(Invoices!AE:AF,A2081)&lt;&gt;0,SUMIF(Invoices!AE:AF,A2081,Invoices!AF:AF)/COUNTIF(Invoices!AE:AF,A2081),0),IF(COUNTIF(Invoices!AG:AH,A2081)&lt;&gt;0,IF(COUNTIF(Invoices!AG:AH,A2081)&lt;&gt;0,SUMIF(Invoices!AG:AH,A2081,Invoices!AH:AH)/COUNTIF(Invoices!AG:AH,A2081),0),IF(COUNTIF(Invoices!AI:AJ,A2081)&lt;&gt;0,IF(COUNTIF(Invoices!AI:AJ,A2081)&lt;&gt;0,SUMIF(Invoices!AI:AJ,A2081,Invoices!AJ:AJ)/COUNTIF(Invoices!AI:AJ,A2081),0),IF(COUNTIF(Invoices!AK:AL,A2081)&lt;&gt;0,IF(COUNTIF(Invoices!AK:AL,A2081)&lt;&gt;0,SUMIF(Invoices!AK:AL,A2081,Invoices!AL:AL)/COUNTIF(Invoices!AK:AL,A2081),0),IF(COUNTIF(Invoices!AM:AN,A2081)&lt;&gt;0,IF(COUNTIF(Invoices!AM:AN,A2081)&lt;&gt;0,SUMIF(Invoices!AM:AN,A2081,Invoices!AN:AN)/COUNTIF(Invoices!AM:AN,A2081),0),"Not Available")))))))))))))))</f>
        <v>Not Available</v>
      </c>
    </row>
    <row r="2082" spans="1:5" ht="13" x14ac:dyDescent="0.15">
      <c r="A2082" s="6" t="s">
        <v>3483</v>
      </c>
      <c r="B2082" s="6" t="s">
        <v>3484</v>
      </c>
      <c r="C2082" s="6" t="s">
        <v>1002</v>
      </c>
      <c r="D2082" s="6" t="s">
        <v>1003</v>
      </c>
      <c r="E2082" t="str">
        <f>IF(COUNTIF(Invoices!K:L,A2082)&lt;&gt;0,IF(COUNTIF(Invoices!K:L,A2082)&lt;&gt;0,SUMIF(Invoices!K:L,A2082,Invoices!L:L)/COUNTIF(Invoices!K:L,A2082),0),IF(COUNTIF(Invoices!M:N,A2082)&lt;&gt;0,IF(COUNTIF(Invoices!M:N,A2082)&lt;&gt;0,SUMIF(Invoices!M:N,A2082,Invoices!N:N)/COUNTIF(Invoices!M:N,A2082),0),IF(COUNTIF(Invoices!O:P,A2082)&lt;&gt;0,IF(COUNTIF(Invoices!O:P,A2082)&lt;&gt;0,SUMIF(Invoices!O:P,A2082,Invoices!P:P)/COUNTIF(Invoices!O:P,A2082),0),IF(COUNTIF(Invoices!Q:R,A2082)&lt;&gt;0,IF(COUNTIF(Invoices!Q:R,A2082)&lt;&gt;0,SUMIF(Invoices!Q:R,A2082,Invoices!R:R)/COUNTIF(Invoices!Q:R,A2082),0),IF(COUNTIF(Invoices!S:T,A2082)&lt;&gt;0,IF(COUNTIF(Invoices!S:T,A2082)&lt;&gt;0,SUMIF(Invoices!S:T,A2082,Invoices!T:T)/COUNTIF(Invoices!S:T,A2082),0),IF(COUNTIF(Invoices!U:V,A2082)&lt;&gt;0,IF(COUNTIF(Invoices!U:V,A2082)&lt;&gt;0,SUMIF(Invoices!U:V,A2082,Invoices!V:V)/COUNTIF(Invoices!U:V,A2082),0),IF(COUNTIF(Invoices!W:X,A2082)&lt;&gt;0,IF(COUNTIF(Invoices!W:X,A2082)&lt;&gt;0,SUMIF(Invoices!W:X,A2082,Invoices!X:X)/COUNTIF(Invoices!W:X,A2082),0),IF(COUNTIF(Invoices!Y:Z,A2082)&lt;&gt;0,IF(COUNTIF(Invoices!Y:Z,A2082)&lt;&gt;0,SUMIF(Invoices!Y:Z,A2082,Invoices!Z:Z)/COUNTIF(Invoices!Y:Z,A2082),0),IF(COUNTIF(Invoices!AA:AB,A2082)&lt;&gt;0,IF(COUNTIF(Invoices!AA:AB,A2082)&lt;&gt;0,SUMIF(Invoices!AA:AB,A2082,Invoices!AB:AB)/COUNTIF(Invoices!AA:AB,A2082),0),IF(COUNTIF(Invoices!AC:AD,A2082)&lt;&gt;0,IF(COUNTIF(Invoices!AC:AD,A2082)&lt;&gt;0,SUMIF(Invoices!AC:AD,A2082,Invoices!AD:AD)/COUNTIF(Invoices!AC:AD,A2082),0),IF(COUNTIF(Invoices!AE:AF,A2082)&lt;&gt;0,IF(COUNTIF(Invoices!AE:AF,A2082)&lt;&gt;0,SUMIF(Invoices!AE:AF,A2082,Invoices!AF:AF)/COUNTIF(Invoices!AE:AF,A2082),0),IF(COUNTIF(Invoices!AG:AH,A2082)&lt;&gt;0,IF(COUNTIF(Invoices!AG:AH,A2082)&lt;&gt;0,SUMIF(Invoices!AG:AH,A2082,Invoices!AH:AH)/COUNTIF(Invoices!AG:AH,A2082),0),IF(COUNTIF(Invoices!AI:AJ,A2082)&lt;&gt;0,IF(COUNTIF(Invoices!AI:AJ,A2082)&lt;&gt;0,SUMIF(Invoices!AI:AJ,A2082,Invoices!AJ:AJ)/COUNTIF(Invoices!AI:AJ,A2082),0),IF(COUNTIF(Invoices!AK:AL,A2082)&lt;&gt;0,IF(COUNTIF(Invoices!AK:AL,A2082)&lt;&gt;0,SUMIF(Invoices!AK:AL,A2082,Invoices!AL:AL)/COUNTIF(Invoices!AK:AL,A2082),0),IF(COUNTIF(Invoices!AM:AN,A2082)&lt;&gt;0,IF(COUNTIF(Invoices!AM:AN,A2082)&lt;&gt;0,SUMIF(Invoices!AM:AN,A2082,Invoices!AN:AN)/COUNTIF(Invoices!AM:AN,A2082),0),"Not Available")))))))))))))))</f>
        <v>Not Available</v>
      </c>
    </row>
    <row r="2083" spans="1:5" ht="13" x14ac:dyDescent="0.15">
      <c r="A2083" s="6" t="s">
        <v>3485</v>
      </c>
      <c r="B2083" s="6" t="s">
        <v>893</v>
      </c>
      <c r="C2083" s="6" t="s">
        <v>894</v>
      </c>
      <c r="D2083" s="6" t="s">
        <v>587</v>
      </c>
      <c r="E2083" t="str">
        <f>IF(COUNTIF(Invoices!K:L,A2083)&lt;&gt;0,IF(COUNTIF(Invoices!K:L,A2083)&lt;&gt;0,SUMIF(Invoices!K:L,A2083,Invoices!L:L)/COUNTIF(Invoices!K:L,A2083),0),IF(COUNTIF(Invoices!M:N,A2083)&lt;&gt;0,IF(COUNTIF(Invoices!M:N,A2083)&lt;&gt;0,SUMIF(Invoices!M:N,A2083,Invoices!N:N)/COUNTIF(Invoices!M:N,A2083),0),IF(COUNTIF(Invoices!O:P,A2083)&lt;&gt;0,IF(COUNTIF(Invoices!O:P,A2083)&lt;&gt;0,SUMIF(Invoices!O:P,A2083,Invoices!P:P)/COUNTIF(Invoices!O:P,A2083),0),IF(COUNTIF(Invoices!Q:R,A2083)&lt;&gt;0,IF(COUNTIF(Invoices!Q:R,A2083)&lt;&gt;0,SUMIF(Invoices!Q:R,A2083,Invoices!R:R)/COUNTIF(Invoices!Q:R,A2083),0),IF(COUNTIF(Invoices!S:T,A2083)&lt;&gt;0,IF(COUNTIF(Invoices!S:T,A2083)&lt;&gt;0,SUMIF(Invoices!S:T,A2083,Invoices!T:T)/COUNTIF(Invoices!S:T,A2083),0),IF(COUNTIF(Invoices!U:V,A2083)&lt;&gt;0,IF(COUNTIF(Invoices!U:V,A2083)&lt;&gt;0,SUMIF(Invoices!U:V,A2083,Invoices!V:V)/COUNTIF(Invoices!U:V,A2083),0),IF(COUNTIF(Invoices!W:X,A2083)&lt;&gt;0,IF(COUNTIF(Invoices!W:X,A2083)&lt;&gt;0,SUMIF(Invoices!W:X,A2083,Invoices!X:X)/COUNTIF(Invoices!W:X,A2083),0),IF(COUNTIF(Invoices!Y:Z,A2083)&lt;&gt;0,IF(COUNTIF(Invoices!Y:Z,A2083)&lt;&gt;0,SUMIF(Invoices!Y:Z,A2083,Invoices!Z:Z)/COUNTIF(Invoices!Y:Z,A2083),0),IF(COUNTIF(Invoices!AA:AB,A2083)&lt;&gt;0,IF(COUNTIF(Invoices!AA:AB,A2083)&lt;&gt;0,SUMIF(Invoices!AA:AB,A2083,Invoices!AB:AB)/COUNTIF(Invoices!AA:AB,A2083),0),IF(COUNTIF(Invoices!AC:AD,A2083)&lt;&gt;0,IF(COUNTIF(Invoices!AC:AD,A2083)&lt;&gt;0,SUMIF(Invoices!AC:AD,A2083,Invoices!AD:AD)/COUNTIF(Invoices!AC:AD,A2083),0),IF(COUNTIF(Invoices!AE:AF,A2083)&lt;&gt;0,IF(COUNTIF(Invoices!AE:AF,A2083)&lt;&gt;0,SUMIF(Invoices!AE:AF,A2083,Invoices!AF:AF)/COUNTIF(Invoices!AE:AF,A2083),0),IF(COUNTIF(Invoices!AG:AH,A2083)&lt;&gt;0,IF(COUNTIF(Invoices!AG:AH,A2083)&lt;&gt;0,SUMIF(Invoices!AG:AH,A2083,Invoices!AH:AH)/COUNTIF(Invoices!AG:AH,A2083),0),IF(COUNTIF(Invoices!AI:AJ,A2083)&lt;&gt;0,IF(COUNTIF(Invoices!AI:AJ,A2083)&lt;&gt;0,SUMIF(Invoices!AI:AJ,A2083,Invoices!AJ:AJ)/COUNTIF(Invoices!AI:AJ,A2083),0),IF(COUNTIF(Invoices!AK:AL,A2083)&lt;&gt;0,IF(COUNTIF(Invoices!AK:AL,A2083)&lt;&gt;0,SUMIF(Invoices!AK:AL,A2083,Invoices!AL:AL)/COUNTIF(Invoices!AK:AL,A2083),0),IF(COUNTIF(Invoices!AM:AN,A2083)&lt;&gt;0,IF(COUNTIF(Invoices!AM:AN,A2083)&lt;&gt;0,SUMIF(Invoices!AM:AN,A2083,Invoices!AN:AN)/COUNTIF(Invoices!AM:AN,A2083),0),"Not Available")))))))))))))))</f>
        <v>Not Available</v>
      </c>
    </row>
    <row r="2084" spans="1:5" ht="13" x14ac:dyDescent="0.15">
      <c r="A2084" s="6" t="s">
        <v>3485</v>
      </c>
      <c r="B2084" s="6" t="s">
        <v>543</v>
      </c>
      <c r="C2084" s="6" t="s">
        <v>1165</v>
      </c>
      <c r="D2084" s="6" t="s">
        <v>543</v>
      </c>
      <c r="E2084" t="str">
        <f>IF(COUNTIF(Invoices!K:L,A2084)&lt;&gt;0,IF(COUNTIF(Invoices!K:L,A2084)&lt;&gt;0,SUMIF(Invoices!K:L,A2084,Invoices!L:L)/COUNTIF(Invoices!K:L,A2084),0),IF(COUNTIF(Invoices!M:N,A2084)&lt;&gt;0,IF(COUNTIF(Invoices!M:N,A2084)&lt;&gt;0,SUMIF(Invoices!M:N,A2084,Invoices!N:N)/COUNTIF(Invoices!M:N,A2084),0),IF(COUNTIF(Invoices!O:P,A2084)&lt;&gt;0,IF(COUNTIF(Invoices!O:P,A2084)&lt;&gt;0,SUMIF(Invoices!O:P,A2084,Invoices!P:P)/COUNTIF(Invoices!O:P,A2084),0),IF(COUNTIF(Invoices!Q:R,A2084)&lt;&gt;0,IF(COUNTIF(Invoices!Q:R,A2084)&lt;&gt;0,SUMIF(Invoices!Q:R,A2084,Invoices!R:R)/COUNTIF(Invoices!Q:R,A2084),0),IF(COUNTIF(Invoices!S:T,A2084)&lt;&gt;0,IF(COUNTIF(Invoices!S:T,A2084)&lt;&gt;0,SUMIF(Invoices!S:T,A2084,Invoices!T:T)/COUNTIF(Invoices!S:T,A2084),0),IF(COUNTIF(Invoices!U:V,A2084)&lt;&gt;0,IF(COUNTIF(Invoices!U:V,A2084)&lt;&gt;0,SUMIF(Invoices!U:V,A2084,Invoices!V:V)/COUNTIF(Invoices!U:V,A2084),0),IF(COUNTIF(Invoices!W:X,A2084)&lt;&gt;0,IF(COUNTIF(Invoices!W:X,A2084)&lt;&gt;0,SUMIF(Invoices!W:X,A2084,Invoices!X:X)/COUNTIF(Invoices!W:X,A2084),0),IF(COUNTIF(Invoices!Y:Z,A2084)&lt;&gt;0,IF(COUNTIF(Invoices!Y:Z,A2084)&lt;&gt;0,SUMIF(Invoices!Y:Z,A2084,Invoices!Z:Z)/COUNTIF(Invoices!Y:Z,A2084),0),IF(COUNTIF(Invoices!AA:AB,A2084)&lt;&gt;0,IF(COUNTIF(Invoices!AA:AB,A2084)&lt;&gt;0,SUMIF(Invoices!AA:AB,A2084,Invoices!AB:AB)/COUNTIF(Invoices!AA:AB,A2084),0),IF(COUNTIF(Invoices!AC:AD,A2084)&lt;&gt;0,IF(COUNTIF(Invoices!AC:AD,A2084)&lt;&gt;0,SUMIF(Invoices!AC:AD,A2084,Invoices!AD:AD)/COUNTIF(Invoices!AC:AD,A2084),0),IF(COUNTIF(Invoices!AE:AF,A2084)&lt;&gt;0,IF(COUNTIF(Invoices!AE:AF,A2084)&lt;&gt;0,SUMIF(Invoices!AE:AF,A2084,Invoices!AF:AF)/COUNTIF(Invoices!AE:AF,A2084),0),IF(COUNTIF(Invoices!AG:AH,A2084)&lt;&gt;0,IF(COUNTIF(Invoices!AG:AH,A2084)&lt;&gt;0,SUMIF(Invoices!AG:AH,A2084,Invoices!AH:AH)/COUNTIF(Invoices!AG:AH,A2084),0),IF(COUNTIF(Invoices!AI:AJ,A2084)&lt;&gt;0,IF(COUNTIF(Invoices!AI:AJ,A2084)&lt;&gt;0,SUMIF(Invoices!AI:AJ,A2084,Invoices!AJ:AJ)/COUNTIF(Invoices!AI:AJ,A2084),0),IF(COUNTIF(Invoices!AK:AL,A2084)&lt;&gt;0,IF(COUNTIF(Invoices!AK:AL,A2084)&lt;&gt;0,SUMIF(Invoices!AK:AL,A2084,Invoices!AL:AL)/COUNTIF(Invoices!AK:AL,A2084),0),IF(COUNTIF(Invoices!AM:AN,A2084)&lt;&gt;0,IF(COUNTIF(Invoices!AM:AN,A2084)&lt;&gt;0,SUMIF(Invoices!AM:AN,A2084,Invoices!AN:AN)/COUNTIF(Invoices!AM:AN,A2084),0),"Not Available")))))))))))))))</f>
        <v>Not Available</v>
      </c>
    </row>
    <row r="2085" spans="1:5" ht="13" x14ac:dyDescent="0.15">
      <c r="A2085" s="6" t="s">
        <v>3486</v>
      </c>
      <c r="C2085" s="6" t="s">
        <v>1256</v>
      </c>
      <c r="D2085" s="6" t="s">
        <v>1257</v>
      </c>
      <c r="E2085">
        <f ca="1">IF(COUNTIF(Invoices!K:L,A2085)&lt;&gt;0,IF(COUNTIF(Invoices!K:L,A2085)&lt;&gt;0,SUMIF(Invoices!K:L,A2085,Invoices!L:L)/COUNTIF(Invoices!K:L,A2085),0),IF(COUNTIF(Invoices!M:N,A2085)&lt;&gt;0,IF(COUNTIF(Invoices!M:N,A2085)&lt;&gt;0,SUMIF(Invoices!M:N,A2085,Invoices!N:N)/COUNTIF(Invoices!M:N,A2085),0),IF(COUNTIF(Invoices!O:P,A2085)&lt;&gt;0,IF(COUNTIF(Invoices!O:P,A2085)&lt;&gt;0,SUMIF(Invoices!O:P,A2085,Invoices!P:P)/COUNTIF(Invoices!O:P,A2085),0),IF(COUNTIF(Invoices!Q:R,A2085)&lt;&gt;0,IF(COUNTIF(Invoices!Q:R,A2085)&lt;&gt;0,SUMIF(Invoices!Q:R,A2085,Invoices!R:R)/COUNTIF(Invoices!Q:R,A2085),0),IF(COUNTIF(Invoices!S:T,A2085)&lt;&gt;0,IF(COUNTIF(Invoices!S:T,A2085)&lt;&gt;0,SUMIF(Invoices!S:T,A2085,Invoices!T:T)/COUNTIF(Invoices!S:T,A2085),0),IF(COUNTIF(Invoices!U:V,A2085)&lt;&gt;0,IF(COUNTIF(Invoices!U:V,A2085)&lt;&gt;0,SUMIF(Invoices!U:V,A2085,Invoices!V:V)/COUNTIF(Invoices!U:V,A2085),0),IF(COUNTIF(Invoices!W:X,A2085)&lt;&gt;0,IF(COUNTIF(Invoices!W:X,A2085)&lt;&gt;0,SUMIF(Invoices!W:X,A2085,Invoices!X:X)/COUNTIF(Invoices!W:X,A2085),0),IF(COUNTIF(Invoices!Y:Z,A2085)&lt;&gt;0,IF(COUNTIF(Invoices!Y:Z,A2085)&lt;&gt;0,SUMIF(Invoices!Y:Z,A2085,Invoices!Z:Z)/COUNTIF(Invoices!Y:Z,A2085),0),IF(COUNTIF(Invoices!AA:AB,A2085)&lt;&gt;0,IF(COUNTIF(Invoices!AA:AB,A2085)&lt;&gt;0,SUMIF(Invoices!AA:AB,A2085,Invoices!AB:AB)/COUNTIF(Invoices!AA:AB,A2085),0),IF(COUNTIF(Invoices!AC:AD,A2085)&lt;&gt;0,IF(COUNTIF(Invoices!AC:AD,A2085)&lt;&gt;0,SUMIF(Invoices!AC:AD,A2085,Invoices!AD:AD)/COUNTIF(Invoices!AC:AD,A2085),0),IF(COUNTIF(Invoices!AE:AF,A2085)&lt;&gt;0,IF(COUNTIF(Invoices!AE:AF,A2085)&lt;&gt;0,SUMIF(Invoices!AE:AF,A2085,Invoices!AF:AF)/COUNTIF(Invoices!AE:AF,A2085),0),IF(COUNTIF(Invoices!AG:AH,A2085)&lt;&gt;0,IF(COUNTIF(Invoices!AG:AH,A2085)&lt;&gt;0,SUMIF(Invoices!AG:AH,A2085,Invoices!AH:AH)/COUNTIF(Invoices!AG:AH,A2085),0),IF(COUNTIF(Invoices!AI:AJ,A2085)&lt;&gt;0,IF(COUNTIF(Invoices!AI:AJ,A2085)&lt;&gt;0,SUMIF(Invoices!AI:AJ,A2085,Invoices!AJ:AJ)/COUNTIF(Invoices!AI:AJ,A2085),0),IF(COUNTIF(Invoices!AK:AL,A2085)&lt;&gt;0,IF(COUNTIF(Invoices!AK:AL,A2085)&lt;&gt;0,SUMIF(Invoices!AK:AL,A2085,Invoices!AL:AL)/COUNTIF(Invoices!AK:AL,A2085),0),IF(COUNTIF(Invoices!AM:AN,A2085)&lt;&gt;0,IF(COUNTIF(Invoices!AM:AN,A2085)&lt;&gt;0,SUMIF(Invoices!AM:AN,A2085,Invoices!AN:AN)/COUNTIF(Invoices!AM:AN,A2085),0),"Not Available")))))))))))))))</f>
        <v>0.99</v>
      </c>
    </row>
    <row r="2086" spans="1:5" ht="13" x14ac:dyDescent="0.15">
      <c r="A2086" s="6" t="s">
        <v>3487</v>
      </c>
      <c r="B2086" s="6" t="s">
        <v>3488</v>
      </c>
      <c r="C2086" s="6" t="s">
        <v>684</v>
      </c>
      <c r="D2086" s="6" t="s">
        <v>685</v>
      </c>
      <c r="E2086">
        <f ca="1">IF(COUNTIF(Invoices!K:L,A2086)&lt;&gt;0,IF(COUNTIF(Invoices!K:L,A2086)&lt;&gt;0,SUMIF(Invoices!K:L,A2086,Invoices!L:L)/COUNTIF(Invoices!K:L,A2086),0),IF(COUNTIF(Invoices!M:N,A2086)&lt;&gt;0,IF(COUNTIF(Invoices!M:N,A2086)&lt;&gt;0,SUMIF(Invoices!M:N,A2086,Invoices!N:N)/COUNTIF(Invoices!M:N,A2086),0),IF(COUNTIF(Invoices!O:P,A2086)&lt;&gt;0,IF(COUNTIF(Invoices!O:P,A2086)&lt;&gt;0,SUMIF(Invoices!O:P,A2086,Invoices!P:P)/COUNTIF(Invoices!O:P,A2086),0),IF(COUNTIF(Invoices!Q:R,A2086)&lt;&gt;0,IF(COUNTIF(Invoices!Q:R,A2086)&lt;&gt;0,SUMIF(Invoices!Q:R,A2086,Invoices!R:R)/COUNTIF(Invoices!Q:R,A2086),0),IF(COUNTIF(Invoices!S:T,A2086)&lt;&gt;0,IF(COUNTIF(Invoices!S:T,A2086)&lt;&gt;0,SUMIF(Invoices!S:T,A2086,Invoices!T:T)/COUNTIF(Invoices!S:T,A2086),0),IF(COUNTIF(Invoices!U:V,A2086)&lt;&gt;0,IF(COUNTIF(Invoices!U:V,A2086)&lt;&gt;0,SUMIF(Invoices!U:V,A2086,Invoices!V:V)/COUNTIF(Invoices!U:V,A2086),0),IF(COUNTIF(Invoices!W:X,A2086)&lt;&gt;0,IF(COUNTIF(Invoices!W:X,A2086)&lt;&gt;0,SUMIF(Invoices!W:X,A2086,Invoices!X:X)/COUNTIF(Invoices!W:X,A2086),0),IF(COUNTIF(Invoices!Y:Z,A2086)&lt;&gt;0,IF(COUNTIF(Invoices!Y:Z,A2086)&lt;&gt;0,SUMIF(Invoices!Y:Z,A2086,Invoices!Z:Z)/COUNTIF(Invoices!Y:Z,A2086),0),IF(COUNTIF(Invoices!AA:AB,A2086)&lt;&gt;0,IF(COUNTIF(Invoices!AA:AB,A2086)&lt;&gt;0,SUMIF(Invoices!AA:AB,A2086,Invoices!AB:AB)/COUNTIF(Invoices!AA:AB,A2086),0),IF(COUNTIF(Invoices!AC:AD,A2086)&lt;&gt;0,IF(COUNTIF(Invoices!AC:AD,A2086)&lt;&gt;0,SUMIF(Invoices!AC:AD,A2086,Invoices!AD:AD)/COUNTIF(Invoices!AC:AD,A2086),0),IF(COUNTIF(Invoices!AE:AF,A2086)&lt;&gt;0,IF(COUNTIF(Invoices!AE:AF,A2086)&lt;&gt;0,SUMIF(Invoices!AE:AF,A2086,Invoices!AF:AF)/COUNTIF(Invoices!AE:AF,A2086),0),IF(COUNTIF(Invoices!AG:AH,A2086)&lt;&gt;0,IF(COUNTIF(Invoices!AG:AH,A2086)&lt;&gt;0,SUMIF(Invoices!AG:AH,A2086,Invoices!AH:AH)/COUNTIF(Invoices!AG:AH,A2086),0),IF(COUNTIF(Invoices!AI:AJ,A2086)&lt;&gt;0,IF(COUNTIF(Invoices!AI:AJ,A2086)&lt;&gt;0,SUMIF(Invoices!AI:AJ,A2086,Invoices!AJ:AJ)/COUNTIF(Invoices!AI:AJ,A2086),0),IF(COUNTIF(Invoices!AK:AL,A2086)&lt;&gt;0,IF(COUNTIF(Invoices!AK:AL,A2086)&lt;&gt;0,SUMIF(Invoices!AK:AL,A2086,Invoices!AL:AL)/COUNTIF(Invoices!AK:AL,A2086),0),IF(COUNTIF(Invoices!AM:AN,A2086)&lt;&gt;0,IF(COUNTIF(Invoices!AM:AN,A2086)&lt;&gt;0,SUMIF(Invoices!AM:AN,A2086,Invoices!AN:AN)/COUNTIF(Invoices!AM:AN,A2086),0),"Not Available")))))))))))))))</f>
        <v>0.99</v>
      </c>
    </row>
    <row r="2087" spans="1:5" ht="13" x14ac:dyDescent="0.15">
      <c r="A2087" s="6" t="s">
        <v>3487</v>
      </c>
      <c r="B2087" s="6" t="s">
        <v>3488</v>
      </c>
      <c r="C2087" s="6" t="s">
        <v>687</v>
      </c>
      <c r="D2087" s="6" t="s">
        <v>685</v>
      </c>
      <c r="E2087">
        <f ca="1">IF(COUNTIF(Invoices!K:L,A2087)&lt;&gt;0,IF(COUNTIF(Invoices!K:L,A2087)&lt;&gt;0,SUMIF(Invoices!K:L,A2087,Invoices!L:L)/COUNTIF(Invoices!K:L,A2087),0),IF(COUNTIF(Invoices!M:N,A2087)&lt;&gt;0,IF(COUNTIF(Invoices!M:N,A2087)&lt;&gt;0,SUMIF(Invoices!M:N,A2087,Invoices!N:N)/COUNTIF(Invoices!M:N,A2087),0),IF(COUNTIF(Invoices!O:P,A2087)&lt;&gt;0,IF(COUNTIF(Invoices!O:P,A2087)&lt;&gt;0,SUMIF(Invoices!O:P,A2087,Invoices!P:P)/COUNTIF(Invoices!O:P,A2087),0),IF(COUNTIF(Invoices!Q:R,A2087)&lt;&gt;0,IF(COUNTIF(Invoices!Q:R,A2087)&lt;&gt;0,SUMIF(Invoices!Q:R,A2087,Invoices!R:R)/COUNTIF(Invoices!Q:R,A2087),0),IF(COUNTIF(Invoices!S:T,A2087)&lt;&gt;0,IF(COUNTIF(Invoices!S:T,A2087)&lt;&gt;0,SUMIF(Invoices!S:T,A2087,Invoices!T:T)/COUNTIF(Invoices!S:T,A2087),0),IF(COUNTIF(Invoices!U:V,A2087)&lt;&gt;0,IF(COUNTIF(Invoices!U:V,A2087)&lt;&gt;0,SUMIF(Invoices!U:V,A2087,Invoices!V:V)/COUNTIF(Invoices!U:V,A2087),0),IF(COUNTIF(Invoices!W:X,A2087)&lt;&gt;0,IF(COUNTIF(Invoices!W:X,A2087)&lt;&gt;0,SUMIF(Invoices!W:X,A2087,Invoices!X:X)/COUNTIF(Invoices!W:X,A2087),0),IF(COUNTIF(Invoices!Y:Z,A2087)&lt;&gt;0,IF(COUNTIF(Invoices!Y:Z,A2087)&lt;&gt;0,SUMIF(Invoices!Y:Z,A2087,Invoices!Z:Z)/COUNTIF(Invoices!Y:Z,A2087),0),IF(COUNTIF(Invoices!AA:AB,A2087)&lt;&gt;0,IF(COUNTIF(Invoices!AA:AB,A2087)&lt;&gt;0,SUMIF(Invoices!AA:AB,A2087,Invoices!AB:AB)/COUNTIF(Invoices!AA:AB,A2087),0),IF(COUNTIF(Invoices!AC:AD,A2087)&lt;&gt;0,IF(COUNTIF(Invoices!AC:AD,A2087)&lt;&gt;0,SUMIF(Invoices!AC:AD,A2087,Invoices!AD:AD)/COUNTIF(Invoices!AC:AD,A2087),0),IF(COUNTIF(Invoices!AE:AF,A2087)&lt;&gt;0,IF(COUNTIF(Invoices!AE:AF,A2087)&lt;&gt;0,SUMIF(Invoices!AE:AF,A2087,Invoices!AF:AF)/COUNTIF(Invoices!AE:AF,A2087),0),IF(COUNTIF(Invoices!AG:AH,A2087)&lt;&gt;0,IF(COUNTIF(Invoices!AG:AH,A2087)&lt;&gt;0,SUMIF(Invoices!AG:AH,A2087,Invoices!AH:AH)/COUNTIF(Invoices!AG:AH,A2087),0),IF(COUNTIF(Invoices!AI:AJ,A2087)&lt;&gt;0,IF(COUNTIF(Invoices!AI:AJ,A2087)&lt;&gt;0,SUMIF(Invoices!AI:AJ,A2087,Invoices!AJ:AJ)/COUNTIF(Invoices!AI:AJ,A2087),0),IF(COUNTIF(Invoices!AK:AL,A2087)&lt;&gt;0,IF(COUNTIF(Invoices!AK:AL,A2087)&lt;&gt;0,SUMIF(Invoices!AK:AL,A2087,Invoices!AL:AL)/COUNTIF(Invoices!AK:AL,A2087),0),IF(COUNTIF(Invoices!AM:AN,A2087)&lt;&gt;0,IF(COUNTIF(Invoices!AM:AN,A2087)&lt;&gt;0,SUMIF(Invoices!AM:AN,A2087,Invoices!AN:AN)/COUNTIF(Invoices!AM:AN,A2087),0),"Not Available")))))))))))))))</f>
        <v>0.99</v>
      </c>
    </row>
    <row r="2088" spans="1:5" ht="13" x14ac:dyDescent="0.15">
      <c r="A2088" s="6" t="s">
        <v>3489</v>
      </c>
      <c r="B2088" s="6" t="s">
        <v>3490</v>
      </c>
      <c r="C2088" s="6" t="s">
        <v>520</v>
      </c>
      <c r="D2088" s="6" t="s">
        <v>522</v>
      </c>
      <c r="E2088">
        <f ca="1">IF(COUNTIF(Invoices!K:L,A2088)&lt;&gt;0,IF(COUNTIF(Invoices!K:L,A2088)&lt;&gt;0,SUMIF(Invoices!K:L,A2088,Invoices!L:L)/COUNTIF(Invoices!K:L,A2088),0),IF(COUNTIF(Invoices!M:N,A2088)&lt;&gt;0,IF(COUNTIF(Invoices!M:N,A2088)&lt;&gt;0,SUMIF(Invoices!M:N,A2088,Invoices!N:N)/COUNTIF(Invoices!M:N,A2088),0),IF(COUNTIF(Invoices!O:P,A2088)&lt;&gt;0,IF(COUNTIF(Invoices!O:P,A2088)&lt;&gt;0,SUMIF(Invoices!O:P,A2088,Invoices!P:P)/COUNTIF(Invoices!O:P,A2088),0),IF(COUNTIF(Invoices!Q:R,A2088)&lt;&gt;0,IF(COUNTIF(Invoices!Q:R,A2088)&lt;&gt;0,SUMIF(Invoices!Q:R,A2088,Invoices!R:R)/COUNTIF(Invoices!Q:R,A2088),0),IF(COUNTIF(Invoices!S:T,A2088)&lt;&gt;0,IF(COUNTIF(Invoices!S:T,A2088)&lt;&gt;0,SUMIF(Invoices!S:T,A2088,Invoices!T:T)/COUNTIF(Invoices!S:T,A2088),0),IF(COUNTIF(Invoices!U:V,A2088)&lt;&gt;0,IF(COUNTIF(Invoices!U:V,A2088)&lt;&gt;0,SUMIF(Invoices!U:V,A2088,Invoices!V:V)/COUNTIF(Invoices!U:V,A2088),0),IF(COUNTIF(Invoices!W:X,A2088)&lt;&gt;0,IF(COUNTIF(Invoices!W:X,A2088)&lt;&gt;0,SUMIF(Invoices!W:X,A2088,Invoices!X:X)/COUNTIF(Invoices!W:X,A2088),0),IF(COUNTIF(Invoices!Y:Z,A2088)&lt;&gt;0,IF(COUNTIF(Invoices!Y:Z,A2088)&lt;&gt;0,SUMIF(Invoices!Y:Z,A2088,Invoices!Z:Z)/COUNTIF(Invoices!Y:Z,A2088),0),IF(COUNTIF(Invoices!AA:AB,A2088)&lt;&gt;0,IF(COUNTIF(Invoices!AA:AB,A2088)&lt;&gt;0,SUMIF(Invoices!AA:AB,A2088,Invoices!AB:AB)/COUNTIF(Invoices!AA:AB,A2088),0),IF(COUNTIF(Invoices!AC:AD,A2088)&lt;&gt;0,IF(COUNTIF(Invoices!AC:AD,A2088)&lt;&gt;0,SUMIF(Invoices!AC:AD,A2088,Invoices!AD:AD)/COUNTIF(Invoices!AC:AD,A2088),0),IF(COUNTIF(Invoices!AE:AF,A2088)&lt;&gt;0,IF(COUNTIF(Invoices!AE:AF,A2088)&lt;&gt;0,SUMIF(Invoices!AE:AF,A2088,Invoices!AF:AF)/COUNTIF(Invoices!AE:AF,A2088),0),IF(COUNTIF(Invoices!AG:AH,A2088)&lt;&gt;0,IF(COUNTIF(Invoices!AG:AH,A2088)&lt;&gt;0,SUMIF(Invoices!AG:AH,A2088,Invoices!AH:AH)/COUNTIF(Invoices!AG:AH,A2088),0),IF(COUNTIF(Invoices!AI:AJ,A2088)&lt;&gt;0,IF(COUNTIF(Invoices!AI:AJ,A2088)&lt;&gt;0,SUMIF(Invoices!AI:AJ,A2088,Invoices!AJ:AJ)/COUNTIF(Invoices!AI:AJ,A2088),0),IF(COUNTIF(Invoices!AK:AL,A2088)&lt;&gt;0,IF(COUNTIF(Invoices!AK:AL,A2088)&lt;&gt;0,SUMIF(Invoices!AK:AL,A2088,Invoices!AL:AL)/COUNTIF(Invoices!AK:AL,A2088),0),IF(COUNTIF(Invoices!AM:AN,A2088)&lt;&gt;0,IF(COUNTIF(Invoices!AM:AN,A2088)&lt;&gt;0,SUMIF(Invoices!AM:AN,A2088,Invoices!AN:AN)/COUNTIF(Invoices!AM:AN,A2088),0),"Not Available")))))))))))))))</f>
        <v>0.99</v>
      </c>
    </row>
    <row r="2089" spans="1:5" ht="13" x14ac:dyDescent="0.15">
      <c r="A2089" s="6" t="s">
        <v>3489</v>
      </c>
      <c r="B2089" s="6" t="s">
        <v>562</v>
      </c>
      <c r="C2089" s="6" t="s">
        <v>812</v>
      </c>
      <c r="D2089" s="6" t="s">
        <v>562</v>
      </c>
      <c r="E2089">
        <f ca="1">IF(COUNTIF(Invoices!K:L,A2089)&lt;&gt;0,IF(COUNTIF(Invoices!K:L,A2089)&lt;&gt;0,SUMIF(Invoices!K:L,A2089,Invoices!L:L)/COUNTIF(Invoices!K:L,A2089),0),IF(COUNTIF(Invoices!M:N,A2089)&lt;&gt;0,IF(COUNTIF(Invoices!M:N,A2089)&lt;&gt;0,SUMIF(Invoices!M:N,A2089,Invoices!N:N)/COUNTIF(Invoices!M:N,A2089),0),IF(COUNTIF(Invoices!O:P,A2089)&lt;&gt;0,IF(COUNTIF(Invoices!O:P,A2089)&lt;&gt;0,SUMIF(Invoices!O:P,A2089,Invoices!P:P)/COUNTIF(Invoices!O:P,A2089),0),IF(COUNTIF(Invoices!Q:R,A2089)&lt;&gt;0,IF(COUNTIF(Invoices!Q:R,A2089)&lt;&gt;0,SUMIF(Invoices!Q:R,A2089,Invoices!R:R)/COUNTIF(Invoices!Q:R,A2089),0),IF(COUNTIF(Invoices!S:T,A2089)&lt;&gt;0,IF(COUNTIF(Invoices!S:T,A2089)&lt;&gt;0,SUMIF(Invoices!S:T,A2089,Invoices!T:T)/COUNTIF(Invoices!S:T,A2089),0),IF(COUNTIF(Invoices!U:V,A2089)&lt;&gt;0,IF(COUNTIF(Invoices!U:V,A2089)&lt;&gt;0,SUMIF(Invoices!U:V,A2089,Invoices!V:V)/COUNTIF(Invoices!U:V,A2089),0),IF(COUNTIF(Invoices!W:X,A2089)&lt;&gt;0,IF(COUNTIF(Invoices!W:X,A2089)&lt;&gt;0,SUMIF(Invoices!W:X,A2089,Invoices!X:X)/COUNTIF(Invoices!W:X,A2089),0),IF(COUNTIF(Invoices!Y:Z,A2089)&lt;&gt;0,IF(COUNTIF(Invoices!Y:Z,A2089)&lt;&gt;0,SUMIF(Invoices!Y:Z,A2089,Invoices!Z:Z)/COUNTIF(Invoices!Y:Z,A2089),0),IF(COUNTIF(Invoices!AA:AB,A2089)&lt;&gt;0,IF(COUNTIF(Invoices!AA:AB,A2089)&lt;&gt;0,SUMIF(Invoices!AA:AB,A2089,Invoices!AB:AB)/COUNTIF(Invoices!AA:AB,A2089),0),IF(COUNTIF(Invoices!AC:AD,A2089)&lt;&gt;0,IF(COUNTIF(Invoices!AC:AD,A2089)&lt;&gt;0,SUMIF(Invoices!AC:AD,A2089,Invoices!AD:AD)/COUNTIF(Invoices!AC:AD,A2089),0),IF(COUNTIF(Invoices!AE:AF,A2089)&lt;&gt;0,IF(COUNTIF(Invoices!AE:AF,A2089)&lt;&gt;0,SUMIF(Invoices!AE:AF,A2089,Invoices!AF:AF)/COUNTIF(Invoices!AE:AF,A2089),0),IF(COUNTIF(Invoices!AG:AH,A2089)&lt;&gt;0,IF(COUNTIF(Invoices!AG:AH,A2089)&lt;&gt;0,SUMIF(Invoices!AG:AH,A2089,Invoices!AH:AH)/COUNTIF(Invoices!AG:AH,A2089),0),IF(COUNTIF(Invoices!AI:AJ,A2089)&lt;&gt;0,IF(COUNTIF(Invoices!AI:AJ,A2089)&lt;&gt;0,SUMIF(Invoices!AI:AJ,A2089,Invoices!AJ:AJ)/COUNTIF(Invoices!AI:AJ,A2089),0),IF(COUNTIF(Invoices!AK:AL,A2089)&lt;&gt;0,IF(COUNTIF(Invoices!AK:AL,A2089)&lt;&gt;0,SUMIF(Invoices!AK:AL,A2089,Invoices!AL:AL)/COUNTIF(Invoices!AK:AL,A2089),0),IF(COUNTIF(Invoices!AM:AN,A2089)&lt;&gt;0,IF(COUNTIF(Invoices!AM:AN,A2089)&lt;&gt;0,SUMIF(Invoices!AM:AN,A2089,Invoices!AN:AN)/COUNTIF(Invoices!AM:AN,A2089),0),"Not Available")))))))))))))))</f>
        <v>0.99</v>
      </c>
    </row>
    <row r="2090" spans="1:5" ht="13" x14ac:dyDescent="0.15">
      <c r="A2090" s="6" t="s">
        <v>3491</v>
      </c>
      <c r="C2090" s="6" t="s">
        <v>1174</v>
      </c>
      <c r="D2090" s="6" t="s">
        <v>570</v>
      </c>
      <c r="E2090" t="str">
        <f>IF(COUNTIF(Invoices!K:L,A2090)&lt;&gt;0,IF(COUNTIF(Invoices!K:L,A2090)&lt;&gt;0,SUMIF(Invoices!K:L,A2090,Invoices!L:L)/COUNTIF(Invoices!K:L,A2090),0),IF(COUNTIF(Invoices!M:N,A2090)&lt;&gt;0,IF(COUNTIF(Invoices!M:N,A2090)&lt;&gt;0,SUMIF(Invoices!M:N,A2090,Invoices!N:N)/COUNTIF(Invoices!M:N,A2090),0),IF(COUNTIF(Invoices!O:P,A2090)&lt;&gt;0,IF(COUNTIF(Invoices!O:P,A2090)&lt;&gt;0,SUMIF(Invoices!O:P,A2090,Invoices!P:P)/COUNTIF(Invoices!O:P,A2090),0),IF(COUNTIF(Invoices!Q:R,A2090)&lt;&gt;0,IF(COUNTIF(Invoices!Q:R,A2090)&lt;&gt;0,SUMIF(Invoices!Q:R,A2090,Invoices!R:R)/COUNTIF(Invoices!Q:R,A2090),0),IF(COUNTIF(Invoices!S:T,A2090)&lt;&gt;0,IF(COUNTIF(Invoices!S:T,A2090)&lt;&gt;0,SUMIF(Invoices!S:T,A2090,Invoices!T:T)/COUNTIF(Invoices!S:T,A2090),0),IF(COUNTIF(Invoices!U:V,A2090)&lt;&gt;0,IF(COUNTIF(Invoices!U:V,A2090)&lt;&gt;0,SUMIF(Invoices!U:V,A2090,Invoices!V:V)/COUNTIF(Invoices!U:V,A2090),0),IF(COUNTIF(Invoices!W:X,A2090)&lt;&gt;0,IF(COUNTIF(Invoices!W:X,A2090)&lt;&gt;0,SUMIF(Invoices!W:X,A2090,Invoices!X:X)/COUNTIF(Invoices!W:X,A2090),0),IF(COUNTIF(Invoices!Y:Z,A2090)&lt;&gt;0,IF(COUNTIF(Invoices!Y:Z,A2090)&lt;&gt;0,SUMIF(Invoices!Y:Z,A2090,Invoices!Z:Z)/COUNTIF(Invoices!Y:Z,A2090),0),IF(COUNTIF(Invoices!AA:AB,A2090)&lt;&gt;0,IF(COUNTIF(Invoices!AA:AB,A2090)&lt;&gt;0,SUMIF(Invoices!AA:AB,A2090,Invoices!AB:AB)/COUNTIF(Invoices!AA:AB,A2090),0),IF(COUNTIF(Invoices!AC:AD,A2090)&lt;&gt;0,IF(COUNTIF(Invoices!AC:AD,A2090)&lt;&gt;0,SUMIF(Invoices!AC:AD,A2090,Invoices!AD:AD)/COUNTIF(Invoices!AC:AD,A2090),0),IF(COUNTIF(Invoices!AE:AF,A2090)&lt;&gt;0,IF(COUNTIF(Invoices!AE:AF,A2090)&lt;&gt;0,SUMIF(Invoices!AE:AF,A2090,Invoices!AF:AF)/COUNTIF(Invoices!AE:AF,A2090),0),IF(COUNTIF(Invoices!AG:AH,A2090)&lt;&gt;0,IF(COUNTIF(Invoices!AG:AH,A2090)&lt;&gt;0,SUMIF(Invoices!AG:AH,A2090,Invoices!AH:AH)/COUNTIF(Invoices!AG:AH,A2090),0),IF(COUNTIF(Invoices!AI:AJ,A2090)&lt;&gt;0,IF(COUNTIF(Invoices!AI:AJ,A2090)&lt;&gt;0,SUMIF(Invoices!AI:AJ,A2090,Invoices!AJ:AJ)/COUNTIF(Invoices!AI:AJ,A2090),0),IF(COUNTIF(Invoices!AK:AL,A2090)&lt;&gt;0,IF(COUNTIF(Invoices!AK:AL,A2090)&lt;&gt;0,SUMIF(Invoices!AK:AL,A2090,Invoices!AL:AL)/COUNTIF(Invoices!AK:AL,A2090),0),IF(COUNTIF(Invoices!AM:AN,A2090)&lt;&gt;0,IF(COUNTIF(Invoices!AM:AN,A2090)&lt;&gt;0,SUMIF(Invoices!AM:AN,A2090,Invoices!AN:AN)/COUNTIF(Invoices!AM:AN,A2090),0),"Not Available")))))))))))))))</f>
        <v>Not Available</v>
      </c>
    </row>
    <row r="2091" spans="1:5" ht="13" x14ac:dyDescent="0.15">
      <c r="A2091" s="6" t="s">
        <v>3492</v>
      </c>
      <c r="B2091" s="6" t="s">
        <v>3493</v>
      </c>
      <c r="C2091" s="6" t="s">
        <v>918</v>
      </c>
      <c r="D2091" s="6" t="s">
        <v>919</v>
      </c>
      <c r="E2091">
        <f ca="1">IF(COUNTIF(Invoices!K:L,A2091)&lt;&gt;0,IF(COUNTIF(Invoices!K:L,A2091)&lt;&gt;0,SUMIF(Invoices!K:L,A2091,Invoices!L:L)/COUNTIF(Invoices!K:L,A2091),0),IF(COUNTIF(Invoices!M:N,A2091)&lt;&gt;0,IF(COUNTIF(Invoices!M:N,A2091)&lt;&gt;0,SUMIF(Invoices!M:N,A2091,Invoices!N:N)/COUNTIF(Invoices!M:N,A2091),0),IF(COUNTIF(Invoices!O:P,A2091)&lt;&gt;0,IF(COUNTIF(Invoices!O:P,A2091)&lt;&gt;0,SUMIF(Invoices!O:P,A2091,Invoices!P:P)/COUNTIF(Invoices!O:P,A2091),0),IF(COUNTIF(Invoices!Q:R,A2091)&lt;&gt;0,IF(COUNTIF(Invoices!Q:R,A2091)&lt;&gt;0,SUMIF(Invoices!Q:R,A2091,Invoices!R:R)/COUNTIF(Invoices!Q:R,A2091),0),IF(COUNTIF(Invoices!S:T,A2091)&lt;&gt;0,IF(COUNTIF(Invoices!S:T,A2091)&lt;&gt;0,SUMIF(Invoices!S:T,A2091,Invoices!T:T)/COUNTIF(Invoices!S:T,A2091),0),IF(COUNTIF(Invoices!U:V,A2091)&lt;&gt;0,IF(COUNTIF(Invoices!U:V,A2091)&lt;&gt;0,SUMIF(Invoices!U:V,A2091,Invoices!V:V)/COUNTIF(Invoices!U:V,A2091),0),IF(COUNTIF(Invoices!W:X,A2091)&lt;&gt;0,IF(COUNTIF(Invoices!W:X,A2091)&lt;&gt;0,SUMIF(Invoices!W:X,A2091,Invoices!X:X)/COUNTIF(Invoices!W:X,A2091),0),IF(COUNTIF(Invoices!Y:Z,A2091)&lt;&gt;0,IF(COUNTIF(Invoices!Y:Z,A2091)&lt;&gt;0,SUMIF(Invoices!Y:Z,A2091,Invoices!Z:Z)/COUNTIF(Invoices!Y:Z,A2091),0),IF(COUNTIF(Invoices!AA:AB,A2091)&lt;&gt;0,IF(COUNTIF(Invoices!AA:AB,A2091)&lt;&gt;0,SUMIF(Invoices!AA:AB,A2091,Invoices!AB:AB)/COUNTIF(Invoices!AA:AB,A2091),0),IF(COUNTIF(Invoices!AC:AD,A2091)&lt;&gt;0,IF(COUNTIF(Invoices!AC:AD,A2091)&lt;&gt;0,SUMIF(Invoices!AC:AD,A2091,Invoices!AD:AD)/COUNTIF(Invoices!AC:AD,A2091),0),IF(COUNTIF(Invoices!AE:AF,A2091)&lt;&gt;0,IF(COUNTIF(Invoices!AE:AF,A2091)&lt;&gt;0,SUMIF(Invoices!AE:AF,A2091,Invoices!AF:AF)/COUNTIF(Invoices!AE:AF,A2091),0),IF(COUNTIF(Invoices!AG:AH,A2091)&lt;&gt;0,IF(COUNTIF(Invoices!AG:AH,A2091)&lt;&gt;0,SUMIF(Invoices!AG:AH,A2091,Invoices!AH:AH)/COUNTIF(Invoices!AG:AH,A2091),0),IF(COUNTIF(Invoices!AI:AJ,A2091)&lt;&gt;0,IF(COUNTIF(Invoices!AI:AJ,A2091)&lt;&gt;0,SUMIF(Invoices!AI:AJ,A2091,Invoices!AJ:AJ)/COUNTIF(Invoices!AI:AJ,A2091),0),IF(COUNTIF(Invoices!AK:AL,A2091)&lt;&gt;0,IF(COUNTIF(Invoices!AK:AL,A2091)&lt;&gt;0,SUMIF(Invoices!AK:AL,A2091,Invoices!AL:AL)/COUNTIF(Invoices!AK:AL,A2091),0),IF(COUNTIF(Invoices!AM:AN,A2091)&lt;&gt;0,IF(COUNTIF(Invoices!AM:AN,A2091)&lt;&gt;0,SUMIF(Invoices!AM:AN,A2091,Invoices!AN:AN)/COUNTIF(Invoices!AM:AN,A2091),0),"Not Available")))))))))))))))</f>
        <v>0.99</v>
      </c>
    </row>
    <row r="2092" spans="1:5" ht="13" x14ac:dyDescent="0.15">
      <c r="A2092" s="6" t="s">
        <v>3494</v>
      </c>
      <c r="C2092" s="6" t="s">
        <v>526</v>
      </c>
      <c r="D2092" s="6" t="s">
        <v>527</v>
      </c>
      <c r="E2092">
        <f ca="1">IF(COUNTIF(Invoices!K:L,A2092)&lt;&gt;0,IF(COUNTIF(Invoices!K:L,A2092)&lt;&gt;0,SUMIF(Invoices!K:L,A2092,Invoices!L:L)/COUNTIF(Invoices!K:L,A2092),0),IF(COUNTIF(Invoices!M:N,A2092)&lt;&gt;0,IF(COUNTIF(Invoices!M:N,A2092)&lt;&gt;0,SUMIF(Invoices!M:N,A2092,Invoices!N:N)/COUNTIF(Invoices!M:N,A2092),0),IF(COUNTIF(Invoices!O:P,A2092)&lt;&gt;0,IF(COUNTIF(Invoices!O:P,A2092)&lt;&gt;0,SUMIF(Invoices!O:P,A2092,Invoices!P:P)/COUNTIF(Invoices!O:P,A2092),0),IF(COUNTIF(Invoices!Q:R,A2092)&lt;&gt;0,IF(COUNTIF(Invoices!Q:R,A2092)&lt;&gt;0,SUMIF(Invoices!Q:R,A2092,Invoices!R:R)/COUNTIF(Invoices!Q:R,A2092),0),IF(COUNTIF(Invoices!S:T,A2092)&lt;&gt;0,IF(COUNTIF(Invoices!S:T,A2092)&lt;&gt;0,SUMIF(Invoices!S:T,A2092,Invoices!T:T)/COUNTIF(Invoices!S:T,A2092),0),IF(COUNTIF(Invoices!U:V,A2092)&lt;&gt;0,IF(COUNTIF(Invoices!U:V,A2092)&lt;&gt;0,SUMIF(Invoices!U:V,A2092,Invoices!V:V)/COUNTIF(Invoices!U:V,A2092),0),IF(COUNTIF(Invoices!W:X,A2092)&lt;&gt;0,IF(COUNTIF(Invoices!W:X,A2092)&lt;&gt;0,SUMIF(Invoices!W:X,A2092,Invoices!X:X)/COUNTIF(Invoices!W:X,A2092),0),IF(COUNTIF(Invoices!Y:Z,A2092)&lt;&gt;0,IF(COUNTIF(Invoices!Y:Z,A2092)&lt;&gt;0,SUMIF(Invoices!Y:Z,A2092,Invoices!Z:Z)/COUNTIF(Invoices!Y:Z,A2092),0),IF(COUNTIF(Invoices!AA:AB,A2092)&lt;&gt;0,IF(COUNTIF(Invoices!AA:AB,A2092)&lt;&gt;0,SUMIF(Invoices!AA:AB,A2092,Invoices!AB:AB)/COUNTIF(Invoices!AA:AB,A2092),0),IF(COUNTIF(Invoices!AC:AD,A2092)&lt;&gt;0,IF(COUNTIF(Invoices!AC:AD,A2092)&lt;&gt;0,SUMIF(Invoices!AC:AD,A2092,Invoices!AD:AD)/COUNTIF(Invoices!AC:AD,A2092),0),IF(COUNTIF(Invoices!AE:AF,A2092)&lt;&gt;0,IF(COUNTIF(Invoices!AE:AF,A2092)&lt;&gt;0,SUMIF(Invoices!AE:AF,A2092,Invoices!AF:AF)/COUNTIF(Invoices!AE:AF,A2092),0),IF(COUNTIF(Invoices!AG:AH,A2092)&lt;&gt;0,IF(COUNTIF(Invoices!AG:AH,A2092)&lt;&gt;0,SUMIF(Invoices!AG:AH,A2092,Invoices!AH:AH)/COUNTIF(Invoices!AG:AH,A2092),0),IF(COUNTIF(Invoices!AI:AJ,A2092)&lt;&gt;0,IF(COUNTIF(Invoices!AI:AJ,A2092)&lt;&gt;0,SUMIF(Invoices!AI:AJ,A2092,Invoices!AJ:AJ)/COUNTIF(Invoices!AI:AJ,A2092),0),IF(COUNTIF(Invoices!AK:AL,A2092)&lt;&gt;0,IF(COUNTIF(Invoices!AK:AL,A2092)&lt;&gt;0,SUMIF(Invoices!AK:AL,A2092,Invoices!AL:AL)/COUNTIF(Invoices!AK:AL,A2092),0),IF(COUNTIF(Invoices!AM:AN,A2092)&lt;&gt;0,IF(COUNTIF(Invoices!AM:AN,A2092)&lt;&gt;0,SUMIF(Invoices!AM:AN,A2092,Invoices!AN:AN)/COUNTIF(Invoices!AM:AN,A2092),0),"Not Available")))))))))))))))</f>
        <v>1.99</v>
      </c>
    </row>
    <row r="2093" spans="1:5" ht="13" x14ac:dyDescent="0.15">
      <c r="A2093" s="6" t="s">
        <v>3495</v>
      </c>
      <c r="B2093" s="6" t="s">
        <v>543</v>
      </c>
      <c r="C2093" s="6" t="s">
        <v>1165</v>
      </c>
      <c r="D2093" s="6" t="s">
        <v>543</v>
      </c>
      <c r="E2093">
        <f ca="1">IF(COUNTIF(Invoices!K:L,A2093)&lt;&gt;0,IF(COUNTIF(Invoices!K:L,A2093)&lt;&gt;0,SUMIF(Invoices!K:L,A2093,Invoices!L:L)/COUNTIF(Invoices!K:L,A2093),0),IF(COUNTIF(Invoices!M:N,A2093)&lt;&gt;0,IF(COUNTIF(Invoices!M:N,A2093)&lt;&gt;0,SUMIF(Invoices!M:N,A2093,Invoices!N:N)/COUNTIF(Invoices!M:N,A2093),0),IF(COUNTIF(Invoices!O:P,A2093)&lt;&gt;0,IF(COUNTIF(Invoices!O:P,A2093)&lt;&gt;0,SUMIF(Invoices!O:P,A2093,Invoices!P:P)/COUNTIF(Invoices!O:P,A2093),0),IF(COUNTIF(Invoices!Q:R,A2093)&lt;&gt;0,IF(COUNTIF(Invoices!Q:R,A2093)&lt;&gt;0,SUMIF(Invoices!Q:R,A2093,Invoices!R:R)/COUNTIF(Invoices!Q:R,A2093),0),IF(COUNTIF(Invoices!S:T,A2093)&lt;&gt;0,IF(COUNTIF(Invoices!S:T,A2093)&lt;&gt;0,SUMIF(Invoices!S:T,A2093,Invoices!T:T)/COUNTIF(Invoices!S:T,A2093),0),IF(COUNTIF(Invoices!U:V,A2093)&lt;&gt;0,IF(COUNTIF(Invoices!U:V,A2093)&lt;&gt;0,SUMIF(Invoices!U:V,A2093,Invoices!V:V)/COUNTIF(Invoices!U:V,A2093),0),IF(COUNTIF(Invoices!W:X,A2093)&lt;&gt;0,IF(COUNTIF(Invoices!W:X,A2093)&lt;&gt;0,SUMIF(Invoices!W:X,A2093,Invoices!X:X)/COUNTIF(Invoices!W:X,A2093),0),IF(COUNTIF(Invoices!Y:Z,A2093)&lt;&gt;0,IF(COUNTIF(Invoices!Y:Z,A2093)&lt;&gt;0,SUMIF(Invoices!Y:Z,A2093,Invoices!Z:Z)/COUNTIF(Invoices!Y:Z,A2093),0),IF(COUNTIF(Invoices!AA:AB,A2093)&lt;&gt;0,IF(COUNTIF(Invoices!AA:AB,A2093)&lt;&gt;0,SUMIF(Invoices!AA:AB,A2093,Invoices!AB:AB)/COUNTIF(Invoices!AA:AB,A2093),0),IF(COUNTIF(Invoices!AC:AD,A2093)&lt;&gt;0,IF(COUNTIF(Invoices!AC:AD,A2093)&lt;&gt;0,SUMIF(Invoices!AC:AD,A2093,Invoices!AD:AD)/COUNTIF(Invoices!AC:AD,A2093),0),IF(COUNTIF(Invoices!AE:AF,A2093)&lt;&gt;0,IF(COUNTIF(Invoices!AE:AF,A2093)&lt;&gt;0,SUMIF(Invoices!AE:AF,A2093,Invoices!AF:AF)/COUNTIF(Invoices!AE:AF,A2093),0),IF(COUNTIF(Invoices!AG:AH,A2093)&lt;&gt;0,IF(COUNTIF(Invoices!AG:AH,A2093)&lt;&gt;0,SUMIF(Invoices!AG:AH,A2093,Invoices!AH:AH)/COUNTIF(Invoices!AG:AH,A2093),0),IF(COUNTIF(Invoices!AI:AJ,A2093)&lt;&gt;0,IF(COUNTIF(Invoices!AI:AJ,A2093)&lt;&gt;0,SUMIF(Invoices!AI:AJ,A2093,Invoices!AJ:AJ)/COUNTIF(Invoices!AI:AJ,A2093),0),IF(COUNTIF(Invoices!AK:AL,A2093)&lt;&gt;0,IF(COUNTIF(Invoices!AK:AL,A2093)&lt;&gt;0,SUMIF(Invoices!AK:AL,A2093,Invoices!AL:AL)/COUNTIF(Invoices!AK:AL,A2093),0),IF(COUNTIF(Invoices!AM:AN,A2093)&lt;&gt;0,IF(COUNTIF(Invoices!AM:AN,A2093)&lt;&gt;0,SUMIF(Invoices!AM:AN,A2093,Invoices!AN:AN)/COUNTIF(Invoices!AM:AN,A2093),0),"Not Available")))))))))))))))</f>
        <v>0.99</v>
      </c>
    </row>
    <row r="2094" spans="1:5" ht="13" x14ac:dyDescent="0.15">
      <c r="A2094" s="6" t="s">
        <v>3496</v>
      </c>
      <c r="B2094" s="6" t="s">
        <v>774</v>
      </c>
      <c r="C2094" s="6" t="s">
        <v>775</v>
      </c>
      <c r="D2094" s="6" t="s">
        <v>681</v>
      </c>
      <c r="E2094">
        <f ca="1">IF(COUNTIF(Invoices!K:L,A2094)&lt;&gt;0,IF(COUNTIF(Invoices!K:L,A2094)&lt;&gt;0,SUMIF(Invoices!K:L,A2094,Invoices!L:L)/COUNTIF(Invoices!K:L,A2094),0),IF(COUNTIF(Invoices!M:N,A2094)&lt;&gt;0,IF(COUNTIF(Invoices!M:N,A2094)&lt;&gt;0,SUMIF(Invoices!M:N,A2094,Invoices!N:N)/COUNTIF(Invoices!M:N,A2094),0),IF(COUNTIF(Invoices!O:P,A2094)&lt;&gt;0,IF(COUNTIF(Invoices!O:P,A2094)&lt;&gt;0,SUMIF(Invoices!O:P,A2094,Invoices!P:P)/COUNTIF(Invoices!O:P,A2094),0),IF(COUNTIF(Invoices!Q:R,A2094)&lt;&gt;0,IF(COUNTIF(Invoices!Q:R,A2094)&lt;&gt;0,SUMIF(Invoices!Q:R,A2094,Invoices!R:R)/COUNTIF(Invoices!Q:R,A2094),0),IF(COUNTIF(Invoices!S:T,A2094)&lt;&gt;0,IF(COUNTIF(Invoices!S:T,A2094)&lt;&gt;0,SUMIF(Invoices!S:T,A2094,Invoices!T:T)/COUNTIF(Invoices!S:T,A2094),0),IF(COUNTIF(Invoices!U:V,A2094)&lt;&gt;0,IF(COUNTIF(Invoices!U:V,A2094)&lt;&gt;0,SUMIF(Invoices!U:V,A2094,Invoices!V:V)/COUNTIF(Invoices!U:V,A2094),0),IF(COUNTIF(Invoices!W:X,A2094)&lt;&gt;0,IF(COUNTIF(Invoices!W:X,A2094)&lt;&gt;0,SUMIF(Invoices!W:X,A2094,Invoices!X:X)/COUNTIF(Invoices!W:X,A2094),0),IF(COUNTIF(Invoices!Y:Z,A2094)&lt;&gt;0,IF(COUNTIF(Invoices!Y:Z,A2094)&lt;&gt;0,SUMIF(Invoices!Y:Z,A2094,Invoices!Z:Z)/COUNTIF(Invoices!Y:Z,A2094),0),IF(COUNTIF(Invoices!AA:AB,A2094)&lt;&gt;0,IF(COUNTIF(Invoices!AA:AB,A2094)&lt;&gt;0,SUMIF(Invoices!AA:AB,A2094,Invoices!AB:AB)/COUNTIF(Invoices!AA:AB,A2094),0),IF(COUNTIF(Invoices!AC:AD,A2094)&lt;&gt;0,IF(COUNTIF(Invoices!AC:AD,A2094)&lt;&gt;0,SUMIF(Invoices!AC:AD,A2094,Invoices!AD:AD)/COUNTIF(Invoices!AC:AD,A2094),0),IF(COUNTIF(Invoices!AE:AF,A2094)&lt;&gt;0,IF(COUNTIF(Invoices!AE:AF,A2094)&lt;&gt;0,SUMIF(Invoices!AE:AF,A2094,Invoices!AF:AF)/COUNTIF(Invoices!AE:AF,A2094),0),IF(COUNTIF(Invoices!AG:AH,A2094)&lt;&gt;0,IF(COUNTIF(Invoices!AG:AH,A2094)&lt;&gt;0,SUMIF(Invoices!AG:AH,A2094,Invoices!AH:AH)/COUNTIF(Invoices!AG:AH,A2094),0),IF(COUNTIF(Invoices!AI:AJ,A2094)&lt;&gt;0,IF(COUNTIF(Invoices!AI:AJ,A2094)&lt;&gt;0,SUMIF(Invoices!AI:AJ,A2094,Invoices!AJ:AJ)/COUNTIF(Invoices!AI:AJ,A2094),0),IF(COUNTIF(Invoices!AK:AL,A2094)&lt;&gt;0,IF(COUNTIF(Invoices!AK:AL,A2094)&lt;&gt;0,SUMIF(Invoices!AK:AL,A2094,Invoices!AL:AL)/COUNTIF(Invoices!AK:AL,A2094),0),IF(COUNTIF(Invoices!AM:AN,A2094)&lt;&gt;0,IF(COUNTIF(Invoices!AM:AN,A2094)&lt;&gt;0,SUMIF(Invoices!AM:AN,A2094,Invoices!AN:AN)/COUNTIF(Invoices!AM:AN,A2094),0),"Not Available")))))))))))))))</f>
        <v>0.99</v>
      </c>
    </row>
    <row r="2095" spans="1:5" ht="13" x14ac:dyDescent="0.15">
      <c r="A2095" s="6" t="s">
        <v>3497</v>
      </c>
      <c r="B2095" s="6" t="s">
        <v>695</v>
      </c>
      <c r="C2095" s="6" t="s">
        <v>696</v>
      </c>
      <c r="D2095" s="6" t="s">
        <v>697</v>
      </c>
      <c r="E2095" t="str">
        <f>IF(COUNTIF(Invoices!K:L,A2095)&lt;&gt;0,IF(COUNTIF(Invoices!K:L,A2095)&lt;&gt;0,SUMIF(Invoices!K:L,A2095,Invoices!L:L)/COUNTIF(Invoices!K:L,A2095),0),IF(COUNTIF(Invoices!M:N,A2095)&lt;&gt;0,IF(COUNTIF(Invoices!M:N,A2095)&lt;&gt;0,SUMIF(Invoices!M:N,A2095,Invoices!N:N)/COUNTIF(Invoices!M:N,A2095),0),IF(COUNTIF(Invoices!O:P,A2095)&lt;&gt;0,IF(COUNTIF(Invoices!O:P,A2095)&lt;&gt;0,SUMIF(Invoices!O:P,A2095,Invoices!P:P)/COUNTIF(Invoices!O:P,A2095),0),IF(COUNTIF(Invoices!Q:R,A2095)&lt;&gt;0,IF(COUNTIF(Invoices!Q:R,A2095)&lt;&gt;0,SUMIF(Invoices!Q:R,A2095,Invoices!R:R)/COUNTIF(Invoices!Q:R,A2095),0),IF(COUNTIF(Invoices!S:T,A2095)&lt;&gt;0,IF(COUNTIF(Invoices!S:T,A2095)&lt;&gt;0,SUMIF(Invoices!S:T,A2095,Invoices!T:T)/COUNTIF(Invoices!S:T,A2095),0),IF(COUNTIF(Invoices!U:V,A2095)&lt;&gt;0,IF(COUNTIF(Invoices!U:V,A2095)&lt;&gt;0,SUMIF(Invoices!U:V,A2095,Invoices!V:V)/COUNTIF(Invoices!U:V,A2095),0),IF(COUNTIF(Invoices!W:X,A2095)&lt;&gt;0,IF(COUNTIF(Invoices!W:X,A2095)&lt;&gt;0,SUMIF(Invoices!W:X,A2095,Invoices!X:X)/COUNTIF(Invoices!W:X,A2095),0),IF(COUNTIF(Invoices!Y:Z,A2095)&lt;&gt;0,IF(COUNTIF(Invoices!Y:Z,A2095)&lt;&gt;0,SUMIF(Invoices!Y:Z,A2095,Invoices!Z:Z)/COUNTIF(Invoices!Y:Z,A2095),0),IF(COUNTIF(Invoices!AA:AB,A2095)&lt;&gt;0,IF(COUNTIF(Invoices!AA:AB,A2095)&lt;&gt;0,SUMIF(Invoices!AA:AB,A2095,Invoices!AB:AB)/COUNTIF(Invoices!AA:AB,A2095),0),IF(COUNTIF(Invoices!AC:AD,A2095)&lt;&gt;0,IF(COUNTIF(Invoices!AC:AD,A2095)&lt;&gt;0,SUMIF(Invoices!AC:AD,A2095,Invoices!AD:AD)/COUNTIF(Invoices!AC:AD,A2095),0),IF(COUNTIF(Invoices!AE:AF,A2095)&lt;&gt;0,IF(COUNTIF(Invoices!AE:AF,A2095)&lt;&gt;0,SUMIF(Invoices!AE:AF,A2095,Invoices!AF:AF)/COUNTIF(Invoices!AE:AF,A2095),0),IF(COUNTIF(Invoices!AG:AH,A2095)&lt;&gt;0,IF(COUNTIF(Invoices!AG:AH,A2095)&lt;&gt;0,SUMIF(Invoices!AG:AH,A2095,Invoices!AH:AH)/COUNTIF(Invoices!AG:AH,A2095),0),IF(COUNTIF(Invoices!AI:AJ,A2095)&lt;&gt;0,IF(COUNTIF(Invoices!AI:AJ,A2095)&lt;&gt;0,SUMIF(Invoices!AI:AJ,A2095,Invoices!AJ:AJ)/COUNTIF(Invoices!AI:AJ,A2095),0),IF(COUNTIF(Invoices!AK:AL,A2095)&lt;&gt;0,IF(COUNTIF(Invoices!AK:AL,A2095)&lt;&gt;0,SUMIF(Invoices!AK:AL,A2095,Invoices!AL:AL)/COUNTIF(Invoices!AK:AL,A2095),0),IF(COUNTIF(Invoices!AM:AN,A2095)&lt;&gt;0,IF(COUNTIF(Invoices!AM:AN,A2095)&lt;&gt;0,SUMIF(Invoices!AM:AN,A2095,Invoices!AN:AN)/COUNTIF(Invoices!AM:AN,A2095),0),"Not Available")))))))))))))))</f>
        <v>Not Available</v>
      </c>
    </row>
    <row r="2096" spans="1:5" ht="13" x14ac:dyDescent="0.15">
      <c r="A2096" s="6" t="s">
        <v>3498</v>
      </c>
      <c r="C2096" s="6" t="s">
        <v>517</v>
      </c>
      <c r="D2096" s="6" t="s">
        <v>518</v>
      </c>
      <c r="E2096" t="str">
        <f>IF(COUNTIF(Invoices!K:L,A2096)&lt;&gt;0,IF(COUNTIF(Invoices!K:L,A2096)&lt;&gt;0,SUMIF(Invoices!K:L,A2096,Invoices!L:L)/COUNTIF(Invoices!K:L,A2096),0),IF(COUNTIF(Invoices!M:N,A2096)&lt;&gt;0,IF(COUNTIF(Invoices!M:N,A2096)&lt;&gt;0,SUMIF(Invoices!M:N,A2096,Invoices!N:N)/COUNTIF(Invoices!M:N,A2096),0),IF(COUNTIF(Invoices!O:P,A2096)&lt;&gt;0,IF(COUNTIF(Invoices!O:P,A2096)&lt;&gt;0,SUMIF(Invoices!O:P,A2096,Invoices!P:P)/COUNTIF(Invoices!O:P,A2096),0),IF(COUNTIF(Invoices!Q:R,A2096)&lt;&gt;0,IF(COUNTIF(Invoices!Q:R,A2096)&lt;&gt;0,SUMIF(Invoices!Q:R,A2096,Invoices!R:R)/COUNTIF(Invoices!Q:R,A2096),0),IF(COUNTIF(Invoices!S:T,A2096)&lt;&gt;0,IF(COUNTIF(Invoices!S:T,A2096)&lt;&gt;0,SUMIF(Invoices!S:T,A2096,Invoices!T:T)/COUNTIF(Invoices!S:T,A2096),0),IF(COUNTIF(Invoices!U:V,A2096)&lt;&gt;0,IF(COUNTIF(Invoices!U:V,A2096)&lt;&gt;0,SUMIF(Invoices!U:V,A2096,Invoices!V:V)/COUNTIF(Invoices!U:V,A2096),0),IF(COUNTIF(Invoices!W:X,A2096)&lt;&gt;0,IF(COUNTIF(Invoices!W:X,A2096)&lt;&gt;0,SUMIF(Invoices!W:X,A2096,Invoices!X:X)/COUNTIF(Invoices!W:X,A2096),0),IF(COUNTIF(Invoices!Y:Z,A2096)&lt;&gt;0,IF(COUNTIF(Invoices!Y:Z,A2096)&lt;&gt;0,SUMIF(Invoices!Y:Z,A2096,Invoices!Z:Z)/COUNTIF(Invoices!Y:Z,A2096),0),IF(COUNTIF(Invoices!AA:AB,A2096)&lt;&gt;0,IF(COUNTIF(Invoices!AA:AB,A2096)&lt;&gt;0,SUMIF(Invoices!AA:AB,A2096,Invoices!AB:AB)/COUNTIF(Invoices!AA:AB,A2096),0),IF(COUNTIF(Invoices!AC:AD,A2096)&lt;&gt;0,IF(COUNTIF(Invoices!AC:AD,A2096)&lt;&gt;0,SUMIF(Invoices!AC:AD,A2096,Invoices!AD:AD)/COUNTIF(Invoices!AC:AD,A2096),0),IF(COUNTIF(Invoices!AE:AF,A2096)&lt;&gt;0,IF(COUNTIF(Invoices!AE:AF,A2096)&lt;&gt;0,SUMIF(Invoices!AE:AF,A2096,Invoices!AF:AF)/COUNTIF(Invoices!AE:AF,A2096),0),IF(COUNTIF(Invoices!AG:AH,A2096)&lt;&gt;0,IF(COUNTIF(Invoices!AG:AH,A2096)&lt;&gt;0,SUMIF(Invoices!AG:AH,A2096,Invoices!AH:AH)/COUNTIF(Invoices!AG:AH,A2096),0),IF(COUNTIF(Invoices!AI:AJ,A2096)&lt;&gt;0,IF(COUNTIF(Invoices!AI:AJ,A2096)&lt;&gt;0,SUMIF(Invoices!AI:AJ,A2096,Invoices!AJ:AJ)/COUNTIF(Invoices!AI:AJ,A2096),0),IF(COUNTIF(Invoices!AK:AL,A2096)&lt;&gt;0,IF(COUNTIF(Invoices!AK:AL,A2096)&lt;&gt;0,SUMIF(Invoices!AK:AL,A2096,Invoices!AL:AL)/COUNTIF(Invoices!AK:AL,A2096),0),IF(COUNTIF(Invoices!AM:AN,A2096)&lt;&gt;0,IF(COUNTIF(Invoices!AM:AN,A2096)&lt;&gt;0,SUMIF(Invoices!AM:AN,A2096,Invoices!AN:AN)/COUNTIF(Invoices!AM:AN,A2096),0),"Not Available")))))))))))))))</f>
        <v>Not Available</v>
      </c>
    </row>
    <row r="2097" spans="1:5" ht="13" x14ac:dyDescent="0.15">
      <c r="A2097" s="6" t="s">
        <v>3499</v>
      </c>
      <c r="C2097" s="6" t="s">
        <v>768</v>
      </c>
      <c r="D2097" s="6" t="s">
        <v>518</v>
      </c>
      <c r="E2097" t="str">
        <f>IF(COUNTIF(Invoices!K:L,A2097)&lt;&gt;0,IF(COUNTIF(Invoices!K:L,A2097)&lt;&gt;0,SUMIF(Invoices!K:L,A2097,Invoices!L:L)/COUNTIF(Invoices!K:L,A2097),0),IF(COUNTIF(Invoices!M:N,A2097)&lt;&gt;0,IF(COUNTIF(Invoices!M:N,A2097)&lt;&gt;0,SUMIF(Invoices!M:N,A2097,Invoices!N:N)/COUNTIF(Invoices!M:N,A2097),0),IF(COUNTIF(Invoices!O:P,A2097)&lt;&gt;0,IF(COUNTIF(Invoices!O:P,A2097)&lt;&gt;0,SUMIF(Invoices!O:P,A2097,Invoices!P:P)/COUNTIF(Invoices!O:P,A2097),0),IF(COUNTIF(Invoices!Q:R,A2097)&lt;&gt;0,IF(COUNTIF(Invoices!Q:R,A2097)&lt;&gt;0,SUMIF(Invoices!Q:R,A2097,Invoices!R:R)/COUNTIF(Invoices!Q:R,A2097),0),IF(COUNTIF(Invoices!S:T,A2097)&lt;&gt;0,IF(COUNTIF(Invoices!S:T,A2097)&lt;&gt;0,SUMIF(Invoices!S:T,A2097,Invoices!T:T)/COUNTIF(Invoices!S:T,A2097),0),IF(COUNTIF(Invoices!U:V,A2097)&lt;&gt;0,IF(COUNTIF(Invoices!U:V,A2097)&lt;&gt;0,SUMIF(Invoices!U:V,A2097,Invoices!V:V)/COUNTIF(Invoices!U:V,A2097),0),IF(COUNTIF(Invoices!W:X,A2097)&lt;&gt;0,IF(COUNTIF(Invoices!W:X,A2097)&lt;&gt;0,SUMIF(Invoices!W:X,A2097,Invoices!X:X)/COUNTIF(Invoices!W:X,A2097),0),IF(COUNTIF(Invoices!Y:Z,A2097)&lt;&gt;0,IF(COUNTIF(Invoices!Y:Z,A2097)&lt;&gt;0,SUMIF(Invoices!Y:Z,A2097,Invoices!Z:Z)/COUNTIF(Invoices!Y:Z,A2097),0),IF(COUNTIF(Invoices!AA:AB,A2097)&lt;&gt;0,IF(COUNTIF(Invoices!AA:AB,A2097)&lt;&gt;0,SUMIF(Invoices!AA:AB,A2097,Invoices!AB:AB)/COUNTIF(Invoices!AA:AB,A2097),0),IF(COUNTIF(Invoices!AC:AD,A2097)&lt;&gt;0,IF(COUNTIF(Invoices!AC:AD,A2097)&lt;&gt;0,SUMIF(Invoices!AC:AD,A2097,Invoices!AD:AD)/COUNTIF(Invoices!AC:AD,A2097),0),IF(COUNTIF(Invoices!AE:AF,A2097)&lt;&gt;0,IF(COUNTIF(Invoices!AE:AF,A2097)&lt;&gt;0,SUMIF(Invoices!AE:AF,A2097,Invoices!AF:AF)/COUNTIF(Invoices!AE:AF,A2097),0),IF(COUNTIF(Invoices!AG:AH,A2097)&lt;&gt;0,IF(COUNTIF(Invoices!AG:AH,A2097)&lt;&gt;0,SUMIF(Invoices!AG:AH,A2097,Invoices!AH:AH)/COUNTIF(Invoices!AG:AH,A2097),0),IF(COUNTIF(Invoices!AI:AJ,A2097)&lt;&gt;0,IF(COUNTIF(Invoices!AI:AJ,A2097)&lt;&gt;0,SUMIF(Invoices!AI:AJ,A2097,Invoices!AJ:AJ)/COUNTIF(Invoices!AI:AJ,A2097),0),IF(COUNTIF(Invoices!AK:AL,A2097)&lt;&gt;0,IF(COUNTIF(Invoices!AK:AL,A2097)&lt;&gt;0,SUMIF(Invoices!AK:AL,A2097,Invoices!AL:AL)/COUNTIF(Invoices!AK:AL,A2097),0),IF(COUNTIF(Invoices!AM:AN,A2097)&lt;&gt;0,IF(COUNTIF(Invoices!AM:AN,A2097)&lt;&gt;0,SUMIF(Invoices!AM:AN,A2097,Invoices!AN:AN)/COUNTIF(Invoices!AM:AN,A2097),0),"Not Available")))))))))))))))</f>
        <v>Not Available</v>
      </c>
    </row>
    <row r="2098" spans="1:5" ht="13" x14ac:dyDescent="0.15">
      <c r="A2098" s="6" t="s">
        <v>3500</v>
      </c>
      <c r="B2098" s="6" t="s">
        <v>1929</v>
      </c>
      <c r="C2098" s="6" t="s">
        <v>1928</v>
      </c>
      <c r="D2098" s="6" t="s">
        <v>1929</v>
      </c>
      <c r="E2098" t="str">
        <f>IF(COUNTIF(Invoices!K:L,A2098)&lt;&gt;0,IF(COUNTIF(Invoices!K:L,A2098)&lt;&gt;0,SUMIF(Invoices!K:L,A2098,Invoices!L:L)/COUNTIF(Invoices!K:L,A2098),0),IF(COUNTIF(Invoices!M:N,A2098)&lt;&gt;0,IF(COUNTIF(Invoices!M:N,A2098)&lt;&gt;0,SUMIF(Invoices!M:N,A2098,Invoices!N:N)/COUNTIF(Invoices!M:N,A2098),0),IF(COUNTIF(Invoices!O:P,A2098)&lt;&gt;0,IF(COUNTIF(Invoices!O:P,A2098)&lt;&gt;0,SUMIF(Invoices!O:P,A2098,Invoices!P:P)/COUNTIF(Invoices!O:P,A2098),0),IF(COUNTIF(Invoices!Q:R,A2098)&lt;&gt;0,IF(COUNTIF(Invoices!Q:R,A2098)&lt;&gt;0,SUMIF(Invoices!Q:R,A2098,Invoices!R:R)/COUNTIF(Invoices!Q:R,A2098),0),IF(COUNTIF(Invoices!S:T,A2098)&lt;&gt;0,IF(COUNTIF(Invoices!S:T,A2098)&lt;&gt;0,SUMIF(Invoices!S:T,A2098,Invoices!T:T)/COUNTIF(Invoices!S:T,A2098),0),IF(COUNTIF(Invoices!U:V,A2098)&lt;&gt;0,IF(COUNTIF(Invoices!U:V,A2098)&lt;&gt;0,SUMIF(Invoices!U:V,A2098,Invoices!V:V)/COUNTIF(Invoices!U:V,A2098),0),IF(COUNTIF(Invoices!W:X,A2098)&lt;&gt;0,IF(COUNTIF(Invoices!W:X,A2098)&lt;&gt;0,SUMIF(Invoices!W:X,A2098,Invoices!X:X)/COUNTIF(Invoices!W:X,A2098),0),IF(COUNTIF(Invoices!Y:Z,A2098)&lt;&gt;0,IF(COUNTIF(Invoices!Y:Z,A2098)&lt;&gt;0,SUMIF(Invoices!Y:Z,A2098,Invoices!Z:Z)/COUNTIF(Invoices!Y:Z,A2098),0),IF(COUNTIF(Invoices!AA:AB,A2098)&lt;&gt;0,IF(COUNTIF(Invoices!AA:AB,A2098)&lt;&gt;0,SUMIF(Invoices!AA:AB,A2098,Invoices!AB:AB)/COUNTIF(Invoices!AA:AB,A2098),0),IF(COUNTIF(Invoices!AC:AD,A2098)&lt;&gt;0,IF(COUNTIF(Invoices!AC:AD,A2098)&lt;&gt;0,SUMIF(Invoices!AC:AD,A2098,Invoices!AD:AD)/COUNTIF(Invoices!AC:AD,A2098),0),IF(COUNTIF(Invoices!AE:AF,A2098)&lt;&gt;0,IF(COUNTIF(Invoices!AE:AF,A2098)&lt;&gt;0,SUMIF(Invoices!AE:AF,A2098,Invoices!AF:AF)/COUNTIF(Invoices!AE:AF,A2098),0),IF(COUNTIF(Invoices!AG:AH,A2098)&lt;&gt;0,IF(COUNTIF(Invoices!AG:AH,A2098)&lt;&gt;0,SUMIF(Invoices!AG:AH,A2098,Invoices!AH:AH)/COUNTIF(Invoices!AG:AH,A2098),0),IF(COUNTIF(Invoices!AI:AJ,A2098)&lt;&gt;0,IF(COUNTIF(Invoices!AI:AJ,A2098)&lt;&gt;0,SUMIF(Invoices!AI:AJ,A2098,Invoices!AJ:AJ)/COUNTIF(Invoices!AI:AJ,A2098),0),IF(COUNTIF(Invoices!AK:AL,A2098)&lt;&gt;0,IF(COUNTIF(Invoices!AK:AL,A2098)&lt;&gt;0,SUMIF(Invoices!AK:AL,A2098,Invoices!AL:AL)/COUNTIF(Invoices!AK:AL,A2098),0),IF(COUNTIF(Invoices!AM:AN,A2098)&lt;&gt;0,IF(COUNTIF(Invoices!AM:AN,A2098)&lt;&gt;0,SUMIF(Invoices!AM:AN,A2098,Invoices!AN:AN)/COUNTIF(Invoices!AM:AN,A2098),0),"Not Available")))))))))))))))</f>
        <v>Not Available</v>
      </c>
    </row>
    <row r="2099" spans="1:5" ht="13" x14ac:dyDescent="0.15">
      <c r="A2099" s="6" t="s">
        <v>3501</v>
      </c>
      <c r="B2099" s="6" t="s">
        <v>719</v>
      </c>
      <c r="C2099" s="6" t="s">
        <v>720</v>
      </c>
      <c r="D2099" s="6" t="s">
        <v>562</v>
      </c>
      <c r="E2099">
        <f ca="1">IF(COUNTIF(Invoices!K:L,A2099)&lt;&gt;0,IF(COUNTIF(Invoices!K:L,A2099)&lt;&gt;0,SUMIF(Invoices!K:L,A2099,Invoices!L:L)/COUNTIF(Invoices!K:L,A2099),0),IF(COUNTIF(Invoices!M:N,A2099)&lt;&gt;0,IF(COUNTIF(Invoices!M:N,A2099)&lt;&gt;0,SUMIF(Invoices!M:N,A2099,Invoices!N:N)/COUNTIF(Invoices!M:N,A2099),0),IF(COUNTIF(Invoices!O:P,A2099)&lt;&gt;0,IF(COUNTIF(Invoices!O:P,A2099)&lt;&gt;0,SUMIF(Invoices!O:P,A2099,Invoices!P:P)/COUNTIF(Invoices!O:P,A2099),0),IF(COUNTIF(Invoices!Q:R,A2099)&lt;&gt;0,IF(COUNTIF(Invoices!Q:R,A2099)&lt;&gt;0,SUMIF(Invoices!Q:R,A2099,Invoices!R:R)/COUNTIF(Invoices!Q:R,A2099),0),IF(COUNTIF(Invoices!S:T,A2099)&lt;&gt;0,IF(COUNTIF(Invoices!S:T,A2099)&lt;&gt;0,SUMIF(Invoices!S:T,A2099,Invoices!T:T)/COUNTIF(Invoices!S:T,A2099),0),IF(COUNTIF(Invoices!U:V,A2099)&lt;&gt;0,IF(COUNTIF(Invoices!U:V,A2099)&lt;&gt;0,SUMIF(Invoices!U:V,A2099,Invoices!V:V)/COUNTIF(Invoices!U:V,A2099),0),IF(COUNTIF(Invoices!W:X,A2099)&lt;&gt;0,IF(COUNTIF(Invoices!W:X,A2099)&lt;&gt;0,SUMIF(Invoices!W:X,A2099,Invoices!X:X)/COUNTIF(Invoices!W:X,A2099),0),IF(COUNTIF(Invoices!Y:Z,A2099)&lt;&gt;0,IF(COUNTIF(Invoices!Y:Z,A2099)&lt;&gt;0,SUMIF(Invoices!Y:Z,A2099,Invoices!Z:Z)/COUNTIF(Invoices!Y:Z,A2099),0),IF(COUNTIF(Invoices!AA:AB,A2099)&lt;&gt;0,IF(COUNTIF(Invoices!AA:AB,A2099)&lt;&gt;0,SUMIF(Invoices!AA:AB,A2099,Invoices!AB:AB)/COUNTIF(Invoices!AA:AB,A2099),0),IF(COUNTIF(Invoices!AC:AD,A2099)&lt;&gt;0,IF(COUNTIF(Invoices!AC:AD,A2099)&lt;&gt;0,SUMIF(Invoices!AC:AD,A2099,Invoices!AD:AD)/COUNTIF(Invoices!AC:AD,A2099),0),IF(COUNTIF(Invoices!AE:AF,A2099)&lt;&gt;0,IF(COUNTIF(Invoices!AE:AF,A2099)&lt;&gt;0,SUMIF(Invoices!AE:AF,A2099,Invoices!AF:AF)/COUNTIF(Invoices!AE:AF,A2099),0),IF(COUNTIF(Invoices!AG:AH,A2099)&lt;&gt;0,IF(COUNTIF(Invoices!AG:AH,A2099)&lt;&gt;0,SUMIF(Invoices!AG:AH,A2099,Invoices!AH:AH)/COUNTIF(Invoices!AG:AH,A2099),0),IF(COUNTIF(Invoices!AI:AJ,A2099)&lt;&gt;0,IF(COUNTIF(Invoices!AI:AJ,A2099)&lt;&gt;0,SUMIF(Invoices!AI:AJ,A2099,Invoices!AJ:AJ)/COUNTIF(Invoices!AI:AJ,A2099),0),IF(COUNTIF(Invoices!AK:AL,A2099)&lt;&gt;0,IF(COUNTIF(Invoices!AK:AL,A2099)&lt;&gt;0,SUMIF(Invoices!AK:AL,A2099,Invoices!AL:AL)/COUNTIF(Invoices!AK:AL,A2099),0),IF(COUNTIF(Invoices!AM:AN,A2099)&lt;&gt;0,IF(COUNTIF(Invoices!AM:AN,A2099)&lt;&gt;0,SUMIF(Invoices!AM:AN,A2099,Invoices!AN:AN)/COUNTIF(Invoices!AM:AN,A2099),0),"Not Available")))))))))))))))</f>
        <v>0.99</v>
      </c>
    </row>
    <row r="2100" spans="1:5" ht="13" x14ac:dyDescent="0.15">
      <c r="A2100" s="6" t="s">
        <v>3502</v>
      </c>
      <c r="B2100" s="6" t="s">
        <v>714</v>
      </c>
      <c r="C2100" s="6" t="s">
        <v>713</v>
      </c>
      <c r="D2100" s="6" t="s">
        <v>714</v>
      </c>
      <c r="E2100" t="str">
        <f>IF(COUNTIF(Invoices!K:L,A2100)&lt;&gt;0,IF(COUNTIF(Invoices!K:L,A2100)&lt;&gt;0,SUMIF(Invoices!K:L,A2100,Invoices!L:L)/COUNTIF(Invoices!K:L,A2100),0),IF(COUNTIF(Invoices!M:N,A2100)&lt;&gt;0,IF(COUNTIF(Invoices!M:N,A2100)&lt;&gt;0,SUMIF(Invoices!M:N,A2100,Invoices!N:N)/COUNTIF(Invoices!M:N,A2100),0),IF(COUNTIF(Invoices!O:P,A2100)&lt;&gt;0,IF(COUNTIF(Invoices!O:P,A2100)&lt;&gt;0,SUMIF(Invoices!O:P,A2100,Invoices!P:P)/COUNTIF(Invoices!O:P,A2100),0),IF(COUNTIF(Invoices!Q:R,A2100)&lt;&gt;0,IF(COUNTIF(Invoices!Q:R,A2100)&lt;&gt;0,SUMIF(Invoices!Q:R,A2100,Invoices!R:R)/COUNTIF(Invoices!Q:R,A2100),0),IF(COUNTIF(Invoices!S:T,A2100)&lt;&gt;0,IF(COUNTIF(Invoices!S:T,A2100)&lt;&gt;0,SUMIF(Invoices!S:T,A2100,Invoices!T:T)/COUNTIF(Invoices!S:T,A2100),0),IF(COUNTIF(Invoices!U:V,A2100)&lt;&gt;0,IF(COUNTIF(Invoices!U:V,A2100)&lt;&gt;0,SUMIF(Invoices!U:V,A2100,Invoices!V:V)/COUNTIF(Invoices!U:V,A2100),0),IF(COUNTIF(Invoices!W:X,A2100)&lt;&gt;0,IF(COUNTIF(Invoices!W:X,A2100)&lt;&gt;0,SUMIF(Invoices!W:X,A2100,Invoices!X:X)/COUNTIF(Invoices!W:X,A2100),0),IF(COUNTIF(Invoices!Y:Z,A2100)&lt;&gt;0,IF(COUNTIF(Invoices!Y:Z,A2100)&lt;&gt;0,SUMIF(Invoices!Y:Z,A2100,Invoices!Z:Z)/COUNTIF(Invoices!Y:Z,A2100),0),IF(COUNTIF(Invoices!AA:AB,A2100)&lt;&gt;0,IF(COUNTIF(Invoices!AA:AB,A2100)&lt;&gt;0,SUMIF(Invoices!AA:AB,A2100,Invoices!AB:AB)/COUNTIF(Invoices!AA:AB,A2100),0),IF(COUNTIF(Invoices!AC:AD,A2100)&lt;&gt;0,IF(COUNTIF(Invoices!AC:AD,A2100)&lt;&gt;0,SUMIF(Invoices!AC:AD,A2100,Invoices!AD:AD)/COUNTIF(Invoices!AC:AD,A2100),0),IF(COUNTIF(Invoices!AE:AF,A2100)&lt;&gt;0,IF(COUNTIF(Invoices!AE:AF,A2100)&lt;&gt;0,SUMIF(Invoices!AE:AF,A2100,Invoices!AF:AF)/COUNTIF(Invoices!AE:AF,A2100),0),IF(COUNTIF(Invoices!AG:AH,A2100)&lt;&gt;0,IF(COUNTIF(Invoices!AG:AH,A2100)&lt;&gt;0,SUMIF(Invoices!AG:AH,A2100,Invoices!AH:AH)/COUNTIF(Invoices!AG:AH,A2100),0),IF(COUNTIF(Invoices!AI:AJ,A2100)&lt;&gt;0,IF(COUNTIF(Invoices!AI:AJ,A2100)&lt;&gt;0,SUMIF(Invoices!AI:AJ,A2100,Invoices!AJ:AJ)/COUNTIF(Invoices!AI:AJ,A2100),0),IF(COUNTIF(Invoices!AK:AL,A2100)&lt;&gt;0,IF(COUNTIF(Invoices!AK:AL,A2100)&lt;&gt;0,SUMIF(Invoices!AK:AL,A2100,Invoices!AL:AL)/COUNTIF(Invoices!AK:AL,A2100),0),IF(COUNTIF(Invoices!AM:AN,A2100)&lt;&gt;0,IF(COUNTIF(Invoices!AM:AN,A2100)&lt;&gt;0,SUMIF(Invoices!AM:AN,A2100,Invoices!AN:AN)/COUNTIF(Invoices!AM:AN,A2100),0),"Not Available")))))))))))))))</f>
        <v>Not Available</v>
      </c>
    </row>
    <row r="2101" spans="1:5" ht="13" x14ac:dyDescent="0.15">
      <c r="A2101" s="6" t="s">
        <v>3503</v>
      </c>
      <c r="C2101" s="6" t="s">
        <v>770</v>
      </c>
      <c r="D2101" s="6" t="s">
        <v>771</v>
      </c>
      <c r="E2101">
        <f ca="1">IF(COUNTIF(Invoices!K:L,A2101)&lt;&gt;0,IF(COUNTIF(Invoices!K:L,A2101)&lt;&gt;0,SUMIF(Invoices!K:L,A2101,Invoices!L:L)/COUNTIF(Invoices!K:L,A2101),0),IF(COUNTIF(Invoices!M:N,A2101)&lt;&gt;0,IF(COUNTIF(Invoices!M:N,A2101)&lt;&gt;0,SUMIF(Invoices!M:N,A2101,Invoices!N:N)/COUNTIF(Invoices!M:N,A2101),0),IF(COUNTIF(Invoices!O:P,A2101)&lt;&gt;0,IF(COUNTIF(Invoices!O:P,A2101)&lt;&gt;0,SUMIF(Invoices!O:P,A2101,Invoices!P:P)/COUNTIF(Invoices!O:P,A2101),0),IF(COUNTIF(Invoices!Q:R,A2101)&lt;&gt;0,IF(COUNTIF(Invoices!Q:R,A2101)&lt;&gt;0,SUMIF(Invoices!Q:R,A2101,Invoices!R:R)/COUNTIF(Invoices!Q:R,A2101),0),IF(COUNTIF(Invoices!S:T,A2101)&lt;&gt;0,IF(COUNTIF(Invoices!S:T,A2101)&lt;&gt;0,SUMIF(Invoices!S:T,A2101,Invoices!T:T)/COUNTIF(Invoices!S:T,A2101),0),IF(COUNTIF(Invoices!U:V,A2101)&lt;&gt;0,IF(COUNTIF(Invoices!U:V,A2101)&lt;&gt;0,SUMIF(Invoices!U:V,A2101,Invoices!V:V)/COUNTIF(Invoices!U:V,A2101),0),IF(COUNTIF(Invoices!W:X,A2101)&lt;&gt;0,IF(COUNTIF(Invoices!W:X,A2101)&lt;&gt;0,SUMIF(Invoices!W:X,A2101,Invoices!X:X)/COUNTIF(Invoices!W:X,A2101),0),IF(COUNTIF(Invoices!Y:Z,A2101)&lt;&gt;0,IF(COUNTIF(Invoices!Y:Z,A2101)&lt;&gt;0,SUMIF(Invoices!Y:Z,A2101,Invoices!Z:Z)/COUNTIF(Invoices!Y:Z,A2101),0),IF(COUNTIF(Invoices!AA:AB,A2101)&lt;&gt;0,IF(COUNTIF(Invoices!AA:AB,A2101)&lt;&gt;0,SUMIF(Invoices!AA:AB,A2101,Invoices!AB:AB)/COUNTIF(Invoices!AA:AB,A2101),0),IF(COUNTIF(Invoices!AC:AD,A2101)&lt;&gt;0,IF(COUNTIF(Invoices!AC:AD,A2101)&lt;&gt;0,SUMIF(Invoices!AC:AD,A2101,Invoices!AD:AD)/COUNTIF(Invoices!AC:AD,A2101),0),IF(COUNTIF(Invoices!AE:AF,A2101)&lt;&gt;0,IF(COUNTIF(Invoices!AE:AF,A2101)&lt;&gt;0,SUMIF(Invoices!AE:AF,A2101,Invoices!AF:AF)/COUNTIF(Invoices!AE:AF,A2101),0),IF(COUNTIF(Invoices!AG:AH,A2101)&lt;&gt;0,IF(COUNTIF(Invoices!AG:AH,A2101)&lt;&gt;0,SUMIF(Invoices!AG:AH,A2101,Invoices!AH:AH)/COUNTIF(Invoices!AG:AH,A2101),0),IF(COUNTIF(Invoices!AI:AJ,A2101)&lt;&gt;0,IF(COUNTIF(Invoices!AI:AJ,A2101)&lt;&gt;0,SUMIF(Invoices!AI:AJ,A2101,Invoices!AJ:AJ)/COUNTIF(Invoices!AI:AJ,A2101),0),IF(COUNTIF(Invoices!AK:AL,A2101)&lt;&gt;0,IF(COUNTIF(Invoices!AK:AL,A2101)&lt;&gt;0,SUMIF(Invoices!AK:AL,A2101,Invoices!AL:AL)/COUNTIF(Invoices!AK:AL,A2101),0),IF(COUNTIF(Invoices!AM:AN,A2101)&lt;&gt;0,IF(COUNTIF(Invoices!AM:AN,A2101)&lt;&gt;0,SUMIF(Invoices!AM:AN,A2101,Invoices!AN:AN)/COUNTIF(Invoices!AM:AN,A2101),0),"Not Available")))))))))))))))</f>
        <v>0.99</v>
      </c>
    </row>
    <row r="2102" spans="1:5" ht="13" x14ac:dyDescent="0.15">
      <c r="A2102" s="6" t="s">
        <v>3504</v>
      </c>
      <c r="B2102" s="6" t="s">
        <v>795</v>
      </c>
      <c r="C2102" s="6" t="s">
        <v>796</v>
      </c>
      <c r="D2102" s="6" t="s">
        <v>797</v>
      </c>
      <c r="E2102">
        <f ca="1">IF(COUNTIF(Invoices!K:L,A2102)&lt;&gt;0,IF(COUNTIF(Invoices!K:L,A2102)&lt;&gt;0,SUMIF(Invoices!K:L,A2102,Invoices!L:L)/COUNTIF(Invoices!K:L,A2102),0),IF(COUNTIF(Invoices!M:N,A2102)&lt;&gt;0,IF(COUNTIF(Invoices!M:N,A2102)&lt;&gt;0,SUMIF(Invoices!M:N,A2102,Invoices!N:N)/COUNTIF(Invoices!M:N,A2102),0),IF(COUNTIF(Invoices!O:P,A2102)&lt;&gt;0,IF(COUNTIF(Invoices!O:P,A2102)&lt;&gt;0,SUMIF(Invoices!O:P,A2102,Invoices!P:P)/COUNTIF(Invoices!O:P,A2102),0),IF(COUNTIF(Invoices!Q:R,A2102)&lt;&gt;0,IF(COUNTIF(Invoices!Q:R,A2102)&lt;&gt;0,SUMIF(Invoices!Q:R,A2102,Invoices!R:R)/COUNTIF(Invoices!Q:R,A2102),0),IF(COUNTIF(Invoices!S:T,A2102)&lt;&gt;0,IF(COUNTIF(Invoices!S:T,A2102)&lt;&gt;0,SUMIF(Invoices!S:T,A2102,Invoices!T:T)/COUNTIF(Invoices!S:T,A2102),0),IF(COUNTIF(Invoices!U:V,A2102)&lt;&gt;0,IF(COUNTIF(Invoices!U:V,A2102)&lt;&gt;0,SUMIF(Invoices!U:V,A2102,Invoices!V:V)/COUNTIF(Invoices!U:V,A2102),0),IF(COUNTIF(Invoices!W:X,A2102)&lt;&gt;0,IF(COUNTIF(Invoices!W:X,A2102)&lt;&gt;0,SUMIF(Invoices!W:X,A2102,Invoices!X:X)/COUNTIF(Invoices!W:X,A2102),0),IF(COUNTIF(Invoices!Y:Z,A2102)&lt;&gt;0,IF(COUNTIF(Invoices!Y:Z,A2102)&lt;&gt;0,SUMIF(Invoices!Y:Z,A2102,Invoices!Z:Z)/COUNTIF(Invoices!Y:Z,A2102),0),IF(COUNTIF(Invoices!AA:AB,A2102)&lt;&gt;0,IF(COUNTIF(Invoices!AA:AB,A2102)&lt;&gt;0,SUMIF(Invoices!AA:AB,A2102,Invoices!AB:AB)/COUNTIF(Invoices!AA:AB,A2102),0),IF(COUNTIF(Invoices!AC:AD,A2102)&lt;&gt;0,IF(COUNTIF(Invoices!AC:AD,A2102)&lt;&gt;0,SUMIF(Invoices!AC:AD,A2102,Invoices!AD:AD)/COUNTIF(Invoices!AC:AD,A2102),0),IF(COUNTIF(Invoices!AE:AF,A2102)&lt;&gt;0,IF(COUNTIF(Invoices!AE:AF,A2102)&lt;&gt;0,SUMIF(Invoices!AE:AF,A2102,Invoices!AF:AF)/COUNTIF(Invoices!AE:AF,A2102),0),IF(COUNTIF(Invoices!AG:AH,A2102)&lt;&gt;0,IF(COUNTIF(Invoices!AG:AH,A2102)&lt;&gt;0,SUMIF(Invoices!AG:AH,A2102,Invoices!AH:AH)/COUNTIF(Invoices!AG:AH,A2102),0),IF(COUNTIF(Invoices!AI:AJ,A2102)&lt;&gt;0,IF(COUNTIF(Invoices!AI:AJ,A2102)&lt;&gt;0,SUMIF(Invoices!AI:AJ,A2102,Invoices!AJ:AJ)/COUNTIF(Invoices!AI:AJ,A2102),0),IF(COUNTIF(Invoices!AK:AL,A2102)&lt;&gt;0,IF(COUNTIF(Invoices!AK:AL,A2102)&lt;&gt;0,SUMIF(Invoices!AK:AL,A2102,Invoices!AL:AL)/COUNTIF(Invoices!AK:AL,A2102),0),IF(COUNTIF(Invoices!AM:AN,A2102)&lt;&gt;0,IF(COUNTIF(Invoices!AM:AN,A2102)&lt;&gt;0,SUMIF(Invoices!AM:AN,A2102,Invoices!AN:AN)/COUNTIF(Invoices!AM:AN,A2102),0),"Not Available")))))))))))))))</f>
        <v>0.99</v>
      </c>
    </row>
    <row r="2103" spans="1:5" ht="13" x14ac:dyDescent="0.15">
      <c r="A2103" s="6" t="s">
        <v>3505</v>
      </c>
      <c r="B2103" s="6" t="s">
        <v>3506</v>
      </c>
      <c r="C2103" s="6" t="s">
        <v>1503</v>
      </c>
      <c r="D2103" s="6" t="s">
        <v>574</v>
      </c>
      <c r="E2103">
        <f ca="1">IF(COUNTIF(Invoices!K:L,A2103)&lt;&gt;0,IF(COUNTIF(Invoices!K:L,A2103)&lt;&gt;0,SUMIF(Invoices!K:L,A2103,Invoices!L:L)/COUNTIF(Invoices!K:L,A2103),0),IF(COUNTIF(Invoices!M:N,A2103)&lt;&gt;0,IF(COUNTIF(Invoices!M:N,A2103)&lt;&gt;0,SUMIF(Invoices!M:N,A2103,Invoices!N:N)/COUNTIF(Invoices!M:N,A2103),0),IF(COUNTIF(Invoices!O:P,A2103)&lt;&gt;0,IF(COUNTIF(Invoices!O:P,A2103)&lt;&gt;0,SUMIF(Invoices!O:P,A2103,Invoices!P:P)/COUNTIF(Invoices!O:P,A2103),0),IF(COUNTIF(Invoices!Q:R,A2103)&lt;&gt;0,IF(COUNTIF(Invoices!Q:R,A2103)&lt;&gt;0,SUMIF(Invoices!Q:R,A2103,Invoices!R:R)/COUNTIF(Invoices!Q:R,A2103),0),IF(COUNTIF(Invoices!S:T,A2103)&lt;&gt;0,IF(COUNTIF(Invoices!S:T,A2103)&lt;&gt;0,SUMIF(Invoices!S:T,A2103,Invoices!T:T)/COUNTIF(Invoices!S:T,A2103),0),IF(COUNTIF(Invoices!U:V,A2103)&lt;&gt;0,IF(COUNTIF(Invoices!U:V,A2103)&lt;&gt;0,SUMIF(Invoices!U:V,A2103,Invoices!V:V)/COUNTIF(Invoices!U:V,A2103),0),IF(COUNTIF(Invoices!W:X,A2103)&lt;&gt;0,IF(COUNTIF(Invoices!W:X,A2103)&lt;&gt;0,SUMIF(Invoices!W:X,A2103,Invoices!X:X)/COUNTIF(Invoices!W:X,A2103),0),IF(COUNTIF(Invoices!Y:Z,A2103)&lt;&gt;0,IF(COUNTIF(Invoices!Y:Z,A2103)&lt;&gt;0,SUMIF(Invoices!Y:Z,A2103,Invoices!Z:Z)/COUNTIF(Invoices!Y:Z,A2103),0),IF(COUNTIF(Invoices!AA:AB,A2103)&lt;&gt;0,IF(COUNTIF(Invoices!AA:AB,A2103)&lt;&gt;0,SUMIF(Invoices!AA:AB,A2103,Invoices!AB:AB)/COUNTIF(Invoices!AA:AB,A2103),0),IF(COUNTIF(Invoices!AC:AD,A2103)&lt;&gt;0,IF(COUNTIF(Invoices!AC:AD,A2103)&lt;&gt;0,SUMIF(Invoices!AC:AD,A2103,Invoices!AD:AD)/COUNTIF(Invoices!AC:AD,A2103),0),IF(COUNTIF(Invoices!AE:AF,A2103)&lt;&gt;0,IF(COUNTIF(Invoices!AE:AF,A2103)&lt;&gt;0,SUMIF(Invoices!AE:AF,A2103,Invoices!AF:AF)/COUNTIF(Invoices!AE:AF,A2103),0),IF(COUNTIF(Invoices!AG:AH,A2103)&lt;&gt;0,IF(COUNTIF(Invoices!AG:AH,A2103)&lt;&gt;0,SUMIF(Invoices!AG:AH,A2103,Invoices!AH:AH)/COUNTIF(Invoices!AG:AH,A2103),0),IF(COUNTIF(Invoices!AI:AJ,A2103)&lt;&gt;0,IF(COUNTIF(Invoices!AI:AJ,A2103)&lt;&gt;0,SUMIF(Invoices!AI:AJ,A2103,Invoices!AJ:AJ)/COUNTIF(Invoices!AI:AJ,A2103),0),IF(COUNTIF(Invoices!AK:AL,A2103)&lt;&gt;0,IF(COUNTIF(Invoices!AK:AL,A2103)&lt;&gt;0,SUMIF(Invoices!AK:AL,A2103,Invoices!AL:AL)/COUNTIF(Invoices!AK:AL,A2103),0),IF(COUNTIF(Invoices!AM:AN,A2103)&lt;&gt;0,IF(COUNTIF(Invoices!AM:AN,A2103)&lt;&gt;0,SUMIF(Invoices!AM:AN,A2103,Invoices!AN:AN)/COUNTIF(Invoices!AM:AN,A2103),0),"Not Available")))))))))))))))</f>
        <v>0.99</v>
      </c>
    </row>
    <row r="2104" spans="1:5" ht="13" x14ac:dyDescent="0.15">
      <c r="A2104" s="6" t="s">
        <v>3507</v>
      </c>
      <c r="C2104" s="6" t="s">
        <v>746</v>
      </c>
      <c r="D2104" s="6" t="s">
        <v>742</v>
      </c>
      <c r="E2104">
        <f ca="1">IF(COUNTIF(Invoices!K:L,A2104)&lt;&gt;0,IF(COUNTIF(Invoices!K:L,A2104)&lt;&gt;0,SUMIF(Invoices!K:L,A2104,Invoices!L:L)/COUNTIF(Invoices!K:L,A2104),0),IF(COUNTIF(Invoices!M:N,A2104)&lt;&gt;0,IF(COUNTIF(Invoices!M:N,A2104)&lt;&gt;0,SUMIF(Invoices!M:N,A2104,Invoices!N:N)/COUNTIF(Invoices!M:N,A2104),0),IF(COUNTIF(Invoices!O:P,A2104)&lt;&gt;0,IF(COUNTIF(Invoices!O:P,A2104)&lt;&gt;0,SUMIF(Invoices!O:P,A2104,Invoices!P:P)/COUNTIF(Invoices!O:P,A2104),0),IF(COUNTIF(Invoices!Q:R,A2104)&lt;&gt;0,IF(COUNTIF(Invoices!Q:R,A2104)&lt;&gt;0,SUMIF(Invoices!Q:R,A2104,Invoices!R:R)/COUNTIF(Invoices!Q:R,A2104),0),IF(COUNTIF(Invoices!S:T,A2104)&lt;&gt;0,IF(COUNTIF(Invoices!S:T,A2104)&lt;&gt;0,SUMIF(Invoices!S:T,A2104,Invoices!T:T)/COUNTIF(Invoices!S:T,A2104),0),IF(COUNTIF(Invoices!U:V,A2104)&lt;&gt;0,IF(COUNTIF(Invoices!U:V,A2104)&lt;&gt;0,SUMIF(Invoices!U:V,A2104,Invoices!V:V)/COUNTIF(Invoices!U:V,A2104),0),IF(COUNTIF(Invoices!W:X,A2104)&lt;&gt;0,IF(COUNTIF(Invoices!W:X,A2104)&lt;&gt;0,SUMIF(Invoices!W:X,A2104,Invoices!X:X)/COUNTIF(Invoices!W:X,A2104),0),IF(COUNTIF(Invoices!Y:Z,A2104)&lt;&gt;0,IF(COUNTIF(Invoices!Y:Z,A2104)&lt;&gt;0,SUMIF(Invoices!Y:Z,A2104,Invoices!Z:Z)/COUNTIF(Invoices!Y:Z,A2104),0),IF(COUNTIF(Invoices!AA:AB,A2104)&lt;&gt;0,IF(COUNTIF(Invoices!AA:AB,A2104)&lt;&gt;0,SUMIF(Invoices!AA:AB,A2104,Invoices!AB:AB)/COUNTIF(Invoices!AA:AB,A2104),0),IF(COUNTIF(Invoices!AC:AD,A2104)&lt;&gt;0,IF(COUNTIF(Invoices!AC:AD,A2104)&lt;&gt;0,SUMIF(Invoices!AC:AD,A2104,Invoices!AD:AD)/COUNTIF(Invoices!AC:AD,A2104),0),IF(COUNTIF(Invoices!AE:AF,A2104)&lt;&gt;0,IF(COUNTIF(Invoices!AE:AF,A2104)&lt;&gt;0,SUMIF(Invoices!AE:AF,A2104,Invoices!AF:AF)/COUNTIF(Invoices!AE:AF,A2104),0),IF(COUNTIF(Invoices!AG:AH,A2104)&lt;&gt;0,IF(COUNTIF(Invoices!AG:AH,A2104)&lt;&gt;0,SUMIF(Invoices!AG:AH,A2104,Invoices!AH:AH)/COUNTIF(Invoices!AG:AH,A2104),0),IF(COUNTIF(Invoices!AI:AJ,A2104)&lt;&gt;0,IF(COUNTIF(Invoices!AI:AJ,A2104)&lt;&gt;0,SUMIF(Invoices!AI:AJ,A2104,Invoices!AJ:AJ)/COUNTIF(Invoices!AI:AJ,A2104),0),IF(COUNTIF(Invoices!AK:AL,A2104)&lt;&gt;0,IF(COUNTIF(Invoices!AK:AL,A2104)&lt;&gt;0,SUMIF(Invoices!AK:AL,A2104,Invoices!AL:AL)/COUNTIF(Invoices!AK:AL,A2104),0),IF(COUNTIF(Invoices!AM:AN,A2104)&lt;&gt;0,IF(COUNTIF(Invoices!AM:AN,A2104)&lt;&gt;0,SUMIF(Invoices!AM:AN,A2104,Invoices!AN:AN)/COUNTIF(Invoices!AM:AN,A2104),0),"Not Available")))))))))))))))</f>
        <v>0.99</v>
      </c>
    </row>
    <row r="2105" spans="1:5" ht="13" x14ac:dyDescent="0.15">
      <c r="A2105" s="6" t="s">
        <v>3508</v>
      </c>
      <c r="C2105" s="6" t="s">
        <v>762</v>
      </c>
      <c r="D2105" s="6" t="s">
        <v>762</v>
      </c>
      <c r="E2105" t="str">
        <f>IF(COUNTIF(Invoices!K:L,A2105)&lt;&gt;0,IF(COUNTIF(Invoices!K:L,A2105)&lt;&gt;0,SUMIF(Invoices!K:L,A2105,Invoices!L:L)/COUNTIF(Invoices!K:L,A2105),0),IF(COUNTIF(Invoices!M:N,A2105)&lt;&gt;0,IF(COUNTIF(Invoices!M:N,A2105)&lt;&gt;0,SUMIF(Invoices!M:N,A2105,Invoices!N:N)/COUNTIF(Invoices!M:N,A2105),0),IF(COUNTIF(Invoices!O:P,A2105)&lt;&gt;0,IF(COUNTIF(Invoices!O:P,A2105)&lt;&gt;0,SUMIF(Invoices!O:P,A2105,Invoices!P:P)/COUNTIF(Invoices!O:P,A2105),0),IF(COUNTIF(Invoices!Q:R,A2105)&lt;&gt;0,IF(COUNTIF(Invoices!Q:R,A2105)&lt;&gt;0,SUMIF(Invoices!Q:R,A2105,Invoices!R:R)/COUNTIF(Invoices!Q:R,A2105),0),IF(COUNTIF(Invoices!S:T,A2105)&lt;&gt;0,IF(COUNTIF(Invoices!S:T,A2105)&lt;&gt;0,SUMIF(Invoices!S:T,A2105,Invoices!T:T)/COUNTIF(Invoices!S:T,A2105),0),IF(COUNTIF(Invoices!U:V,A2105)&lt;&gt;0,IF(COUNTIF(Invoices!U:V,A2105)&lt;&gt;0,SUMIF(Invoices!U:V,A2105,Invoices!V:V)/COUNTIF(Invoices!U:V,A2105),0),IF(COUNTIF(Invoices!W:X,A2105)&lt;&gt;0,IF(COUNTIF(Invoices!W:X,A2105)&lt;&gt;0,SUMIF(Invoices!W:X,A2105,Invoices!X:X)/COUNTIF(Invoices!W:X,A2105),0),IF(COUNTIF(Invoices!Y:Z,A2105)&lt;&gt;0,IF(COUNTIF(Invoices!Y:Z,A2105)&lt;&gt;0,SUMIF(Invoices!Y:Z,A2105,Invoices!Z:Z)/COUNTIF(Invoices!Y:Z,A2105),0),IF(COUNTIF(Invoices!AA:AB,A2105)&lt;&gt;0,IF(COUNTIF(Invoices!AA:AB,A2105)&lt;&gt;0,SUMIF(Invoices!AA:AB,A2105,Invoices!AB:AB)/COUNTIF(Invoices!AA:AB,A2105),0),IF(COUNTIF(Invoices!AC:AD,A2105)&lt;&gt;0,IF(COUNTIF(Invoices!AC:AD,A2105)&lt;&gt;0,SUMIF(Invoices!AC:AD,A2105,Invoices!AD:AD)/COUNTIF(Invoices!AC:AD,A2105),0),IF(COUNTIF(Invoices!AE:AF,A2105)&lt;&gt;0,IF(COUNTIF(Invoices!AE:AF,A2105)&lt;&gt;0,SUMIF(Invoices!AE:AF,A2105,Invoices!AF:AF)/COUNTIF(Invoices!AE:AF,A2105),0),IF(COUNTIF(Invoices!AG:AH,A2105)&lt;&gt;0,IF(COUNTIF(Invoices!AG:AH,A2105)&lt;&gt;0,SUMIF(Invoices!AG:AH,A2105,Invoices!AH:AH)/COUNTIF(Invoices!AG:AH,A2105),0),IF(COUNTIF(Invoices!AI:AJ,A2105)&lt;&gt;0,IF(COUNTIF(Invoices!AI:AJ,A2105)&lt;&gt;0,SUMIF(Invoices!AI:AJ,A2105,Invoices!AJ:AJ)/COUNTIF(Invoices!AI:AJ,A2105),0),IF(COUNTIF(Invoices!AK:AL,A2105)&lt;&gt;0,IF(COUNTIF(Invoices!AK:AL,A2105)&lt;&gt;0,SUMIF(Invoices!AK:AL,A2105,Invoices!AL:AL)/COUNTIF(Invoices!AK:AL,A2105),0),IF(COUNTIF(Invoices!AM:AN,A2105)&lt;&gt;0,IF(COUNTIF(Invoices!AM:AN,A2105)&lt;&gt;0,SUMIF(Invoices!AM:AN,A2105,Invoices!AN:AN)/COUNTIF(Invoices!AM:AN,A2105),0),"Not Available")))))))))))))))</f>
        <v>Not Available</v>
      </c>
    </row>
    <row r="2106" spans="1:5" ht="13" x14ac:dyDescent="0.15">
      <c r="A2106" s="6" t="s">
        <v>3509</v>
      </c>
      <c r="C2106" s="6" t="s">
        <v>1363</v>
      </c>
      <c r="D2106" s="6" t="s">
        <v>1364</v>
      </c>
      <c r="E2106">
        <f ca="1">IF(COUNTIF(Invoices!K:L,A2106)&lt;&gt;0,IF(COUNTIF(Invoices!K:L,A2106)&lt;&gt;0,SUMIF(Invoices!K:L,A2106,Invoices!L:L)/COUNTIF(Invoices!K:L,A2106),0),IF(COUNTIF(Invoices!M:N,A2106)&lt;&gt;0,IF(COUNTIF(Invoices!M:N,A2106)&lt;&gt;0,SUMIF(Invoices!M:N,A2106,Invoices!N:N)/COUNTIF(Invoices!M:N,A2106),0),IF(COUNTIF(Invoices!O:P,A2106)&lt;&gt;0,IF(COUNTIF(Invoices!O:P,A2106)&lt;&gt;0,SUMIF(Invoices!O:P,A2106,Invoices!P:P)/COUNTIF(Invoices!O:P,A2106),0),IF(COUNTIF(Invoices!Q:R,A2106)&lt;&gt;0,IF(COUNTIF(Invoices!Q:R,A2106)&lt;&gt;0,SUMIF(Invoices!Q:R,A2106,Invoices!R:R)/COUNTIF(Invoices!Q:R,A2106),0),IF(COUNTIF(Invoices!S:T,A2106)&lt;&gt;0,IF(COUNTIF(Invoices!S:T,A2106)&lt;&gt;0,SUMIF(Invoices!S:T,A2106,Invoices!T:T)/COUNTIF(Invoices!S:T,A2106),0),IF(COUNTIF(Invoices!U:V,A2106)&lt;&gt;0,IF(COUNTIF(Invoices!U:V,A2106)&lt;&gt;0,SUMIF(Invoices!U:V,A2106,Invoices!V:V)/COUNTIF(Invoices!U:V,A2106),0),IF(COUNTIF(Invoices!W:X,A2106)&lt;&gt;0,IF(COUNTIF(Invoices!W:X,A2106)&lt;&gt;0,SUMIF(Invoices!W:X,A2106,Invoices!X:X)/COUNTIF(Invoices!W:X,A2106),0),IF(COUNTIF(Invoices!Y:Z,A2106)&lt;&gt;0,IF(COUNTIF(Invoices!Y:Z,A2106)&lt;&gt;0,SUMIF(Invoices!Y:Z,A2106,Invoices!Z:Z)/COUNTIF(Invoices!Y:Z,A2106),0),IF(COUNTIF(Invoices!AA:AB,A2106)&lt;&gt;0,IF(COUNTIF(Invoices!AA:AB,A2106)&lt;&gt;0,SUMIF(Invoices!AA:AB,A2106,Invoices!AB:AB)/COUNTIF(Invoices!AA:AB,A2106),0),IF(COUNTIF(Invoices!AC:AD,A2106)&lt;&gt;0,IF(COUNTIF(Invoices!AC:AD,A2106)&lt;&gt;0,SUMIF(Invoices!AC:AD,A2106,Invoices!AD:AD)/COUNTIF(Invoices!AC:AD,A2106),0),IF(COUNTIF(Invoices!AE:AF,A2106)&lt;&gt;0,IF(COUNTIF(Invoices!AE:AF,A2106)&lt;&gt;0,SUMIF(Invoices!AE:AF,A2106,Invoices!AF:AF)/COUNTIF(Invoices!AE:AF,A2106),0),IF(COUNTIF(Invoices!AG:AH,A2106)&lt;&gt;0,IF(COUNTIF(Invoices!AG:AH,A2106)&lt;&gt;0,SUMIF(Invoices!AG:AH,A2106,Invoices!AH:AH)/COUNTIF(Invoices!AG:AH,A2106),0),IF(COUNTIF(Invoices!AI:AJ,A2106)&lt;&gt;0,IF(COUNTIF(Invoices!AI:AJ,A2106)&lt;&gt;0,SUMIF(Invoices!AI:AJ,A2106,Invoices!AJ:AJ)/COUNTIF(Invoices!AI:AJ,A2106),0),IF(COUNTIF(Invoices!AK:AL,A2106)&lt;&gt;0,IF(COUNTIF(Invoices!AK:AL,A2106)&lt;&gt;0,SUMIF(Invoices!AK:AL,A2106,Invoices!AL:AL)/COUNTIF(Invoices!AK:AL,A2106),0),IF(COUNTIF(Invoices!AM:AN,A2106)&lt;&gt;0,IF(COUNTIF(Invoices!AM:AN,A2106)&lt;&gt;0,SUMIF(Invoices!AM:AN,A2106,Invoices!AN:AN)/COUNTIF(Invoices!AM:AN,A2106),0),"Not Available")))))))))))))))</f>
        <v>0.99</v>
      </c>
    </row>
    <row r="2107" spans="1:5" ht="13" x14ac:dyDescent="0.15">
      <c r="A2107" s="6" t="s">
        <v>3510</v>
      </c>
      <c r="C2107" s="6" t="s">
        <v>1075</v>
      </c>
      <c r="D2107" s="6" t="s">
        <v>1076</v>
      </c>
      <c r="E2107" t="str">
        <f>IF(COUNTIF(Invoices!K:L,A2107)&lt;&gt;0,IF(COUNTIF(Invoices!K:L,A2107)&lt;&gt;0,SUMIF(Invoices!K:L,A2107,Invoices!L:L)/COUNTIF(Invoices!K:L,A2107),0),IF(COUNTIF(Invoices!M:N,A2107)&lt;&gt;0,IF(COUNTIF(Invoices!M:N,A2107)&lt;&gt;0,SUMIF(Invoices!M:N,A2107,Invoices!N:N)/COUNTIF(Invoices!M:N,A2107),0),IF(COUNTIF(Invoices!O:P,A2107)&lt;&gt;0,IF(COUNTIF(Invoices!O:P,A2107)&lt;&gt;0,SUMIF(Invoices!O:P,A2107,Invoices!P:P)/COUNTIF(Invoices!O:P,A2107),0),IF(COUNTIF(Invoices!Q:R,A2107)&lt;&gt;0,IF(COUNTIF(Invoices!Q:R,A2107)&lt;&gt;0,SUMIF(Invoices!Q:R,A2107,Invoices!R:R)/COUNTIF(Invoices!Q:R,A2107),0),IF(COUNTIF(Invoices!S:T,A2107)&lt;&gt;0,IF(COUNTIF(Invoices!S:T,A2107)&lt;&gt;0,SUMIF(Invoices!S:T,A2107,Invoices!T:T)/COUNTIF(Invoices!S:T,A2107),0),IF(COUNTIF(Invoices!U:V,A2107)&lt;&gt;0,IF(COUNTIF(Invoices!U:V,A2107)&lt;&gt;0,SUMIF(Invoices!U:V,A2107,Invoices!V:V)/COUNTIF(Invoices!U:V,A2107),0),IF(COUNTIF(Invoices!W:X,A2107)&lt;&gt;0,IF(COUNTIF(Invoices!W:X,A2107)&lt;&gt;0,SUMIF(Invoices!W:X,A2107,Invoices!X:X)/COUNTIF(Invoices!W:X,A2107),0),IF(COUNTIF(Invoices!Y:Z,A2107)&lt;&gt;0,IF(COUNTIF(Invoices!Y:Z,A2107)&lt;&gt;0,SUMIF(Invoices!Y:Z,A2107,Invoices!Z:Z)/COUNTIF(Invoices!Y:Z,A2107),0),IF(COUNTIF(Invoices!AA:AB,A2107)&lt;&gt;0,IF(COUNTIF(Invoices!AA:AB,A2107)&lt;&gt;0,SUMIF(Invoices!AA:AB,A2107,Invoices!AB:AB)/COUNTIF(Invoices!AA:AB,A2107),0),IF(COUNTIF(Invoices!AC:AD,A2107)&lt;&gt;0,IF(COUNTIF(Invoices!AC:AD,A2107)&lt;&gt;0,SUMIF(Invoices!AC:AD,A2107,Invoices!AD:AD)/COUNTIF(Invoices!AC:AD,A2107),0),IF(COUNTIF(Invoices!AE:AF,A2107)&lt;&gt;0,IF(COUNTIF(Invoices!AE:AF,A2107)&lt;&gt;0,SUMIF(Invoices!AE:AF,A2107,Invoices!AF:AF)/COUNTIF(Invoices!AE:AF,A2107),0),IF(COUNTIF(Invoices!AG:AH,A2107)&lt;&gt;0,IF(COUNTIF(Invoices!AG:AH,A2107)&lt;&gt;0,SUMIF(Invoices!AG:AH,A2107,Invoices!AH:AH)/COUNTIF(Invoices!AG:AH,A2107),0),IF(COUNTIF(Invoices!AI:AJ,A2107)&lt;&gt;0,IF(COUNTIF(Invoices!AI:AJ,A2107)&lt;&gt;0,SUMIF(Invoices!AI:AJ,A2107,Invoices!AJ:AJ)/COUNTIF(Invoices!AI:AJ,A2107),0),IF(COUNTIF(Invoices!AK:AL,A2107)&lt;&gt;0,IF(COUNTIF(Invoices!AK:AL,A2107)&lt;&gt;0,SUMIF(Invoices!AK:AL,A2107,Invoices!AL:AL)/COUNTIF(Invoices!AK:AL,A2107),0),IF(COUNTIF(Invoices!AM:AN,A2107)&lt;&gt;0,IF(COUNTIF(Invoices!AM:AN,A2107)&lt;&gt;0,SUMIF(Invoices!AM:AN,A2107,Invoices!AN:AN)/COUNTIF(Invoices!AM:AN,A2107),0),"Not Available")))))))))))))))</f>
        <v>Not Available</v>
      </c>
    </row>
    <row r="2108" spans="1:5" ht="13" x14ac:dyDescent="0.15">
      <c r="A2108" s="6" t="s">
        <v>3511</v>
      </c>
      <c r="B2108" s="6" t="s">
        <v>1208</v>
      </c>
      <c r="C2108" s="6" t="s">
        <v>2353</v>
      </c>
      <c r="D2108" s="6" t="s">
        <v>1210</v>
      </c>
      <c r="E2108" t="str">
        <f>IF(COUNTIF(Invoices!K:L,A2108)&lt;&gt;0,IF(COUNTIF(Invoices!K:L,A2108)&lt;&gt;0,SUMIF(Invoices!K:L,A2108,Invoices!L:L)/COUNTIF(Invoices!K:L,A2108),0),IF(COUNTIF(Invoices!M:N,A2108)&lt;&gt;0,IF(COUNTIF(Invoices!M:N,A2108)&lt;&gt;0,SUMIF(Invoices!M:N,A2108,Invoices!N:N)/COUNTIF(Invoices!M:N,A2108),0),IF(COUNTIF(Invoices!O:P,A2108)&lt;&gt;0,IF(COUNTIF(Invoices!O:P,A2108)&lt;&gt;0,SUMIF(Invoices!O:P,A2108,Invoices!P:P)/COUNTIF(Invoices!O:P,A2108),0),IF(COUNTIF(Invoices!Q:R,A2108)&lt;&gt;0,IF(COUNTIF(Invoices!Q:R,A2108)&lt;&gt;0,SUMIF(Invoices!Q:R,A2108,Invoices!R:R)/COUNTIF(Invoices!Q:R,A2108),0),IF(COUNTIF(Invoices!S:T,A2108)&lt;&gt;0,IF(COUNTIF(Invoices!S:T,A2108)&lt;&gt;0,SUMIF(Invoices!S:T,A2108,Invoices!T:T)/COUNTIF(Invoices!S:T,A2108),0),IF(COUNTIF(Invoices!U:V,A2108)&lt;&gt;0,IF(COUNTIF(Invoices!U:V,A2108)&lt;&gt;0,SUMIF(Invoices!U:V,A2108,Invoices!V:V)/COUNTIF(Invoices!U:V,A2108),0),IF(COUNTIF(Invoices!W:X,A2108)&lt;&gt;0,IF(COUNTIF(Invoices!W:X,A2108)&lt;&gt;0,SUMIF(Invoices!W:X,A2108,Invoices!X:X)/COUNTIF(Invoices!W:X,A2108),0),IF(COUNTIF(Invoices!Y:Z,A2108)&lt;&gt;0,IF(COUNTIF(Invoices!Y:Z,A2108)&lt;&gt;0,SUMIF(Invoices!Y:Z,A2108,Invoices!Z:Z)/COUNTIF(Invoices!Y:Z,A2108),0),IF(COUNTIF(Invoices!AA:AB,A2108)&lt;&gt;0,IF(COUNTIF(Invoices!AA:AB,A2108)&lt;&gt;0,SUMIF(Invoices!AA:AB,A2108,Invoices!AB:AB)/COUNTIF(Invoices!AA:AB,A2108),0),IF(COUNTIF(Invoices!AC:AD,A2108)&lt;&gt;0,IF(COUNTIF(Invoices!AC:AD,A2108)&lt;&gt;0,SUMIF(Invoices!AC:AD,A2108,Invoices!AD:AD)/COUNTIF(Invoices!AC:AD,A2108),0),IF(COUNTIF(Invoices!AE:AF,A2108)&lt;&gt;0,IF(COUNTIF(Invoices!AE:AF,A2108)&lt;&gt;0,SUMIF(Invoices!AE:AF,A2108,Invoices!AF:AF)/COUNTIF(Invoices!AE:AF,A2108),0),IF(COUNTIF(Invoices!AG:AH,A2108)&lt;&gt;0,IF(COUNTIF(Invoices!AG:AH,A2108)&lt;&gt;0,SUMIF(Invoices!AG:AH,A2108,Invoices!AH:AH)/COUNTIF(Invoices!AG:AH,A2108),0),IF(COUNTIF(Invoices!AI:AJ,A2108)&lt;&gt;0,IF(COUNTIF(Invoices!AI:AJ,A2108)&lt;&gt;0,SUMIF(Invoices!AI:AJ,A2108,Invoices!AJ:AJ)/COUNTIF(Invoices!AI:AJ,A2108),0),IF(COUNTIF(Invoices!AK:AL,A2108)&lt;&gt;0,IF(COUNTIF(Invoices!AK:AL,A2108)&lt;&gt;0,SUMIF(Invoices!AK:AL,A2108,Invoices!AL:AL)/COUNTIF(Invoices!AK:AL,A2108),0),IF(COUNTIF(Invoices!AM:AN,A2108)&lt;&gt;0,IF(COUNTIF(Invoices!AM:AN,A2108)&lt;&gt;0,SUMIF(Invoices!AM:AN,A2108,Invoices!AN:AN)/COUNTIF(Invoices!AM:AN,A2108),0),"Not Available")))))))))))))))</f>
        <v>Not Available</v>
      </c>
    </row>
    <row r="2109" spans="1:5" ht="13" x14ac:dyDescent="0.15">
      <c r="A2109" s="6" t="s">
        <v>3512</v>
      </c>
      <c r="C2109" s="6" t="s">
        <v>517</v>
      </c>
      <c r="D2109" s="6" t="s">
        <v>518</v>
      </c>
      <c r="E2109">
        <f ca="1">IF(COUNTIF(Invoices!K:L,A2109)&lt;&gt;0,IF(COUNTIF(Invoices!K:L,A2109)&lt;&gt;0,SUMIF(Invoices!K:L,A2109,Invoices!L:L)/COUNTIF(Invoices!K:L,A2109),0),IF(COUNTIF(Invoices!M:N,A2109)&lt;&gt;0,IF(COUNTIF(Invoices!M:N,A2109)&lt;&gt;0,SUMIF(Invoices!M:N,A2109,Invoices!N:N)/COUNTIF(Invoices!M:N,A2109),0),IF(COUNTIF(Invoices!O:P,A2109)&lt;&gt;0,IF(COUNTIF(Invoices!O:P,A2109)&lt;&gt;0,SUMIF(Invoices!O:P,A2109,Invoices!P:P)/COUNTIF(Invoices!O:P,A2109),0),IF(COUNTIF(Invoices!Q:R,A2109)&lt;&gt;0,IF(COUNTIF(Invoices!Q:R,A2109)&lt;&gt;0,SUMIF(Invoices!Q:R,A2109,Invoices!R:R)/COUNTIF(Invoices!Q:R,A2109),0),IF(COUNTIF(Invoices!S:T,A2109)&lt;&gt;0,IF(COUNTIF(Invoices!S:T,A2109)&lt;&gt;0,SUMIF(Invoices!S:T,A2109,Invoices!T:T)/COUNTIF(Invoices!S:T,A2109),0),IF(COUNTIF(Invoices!U:V,A2109)&lt;&gt;0,IF(COUNTIF(Invoices!U:V,A2109)&lt;&gt;0,SUMIF(Invoices!U:V,A2109,Invoices!V:V)/COUNTIF(Invoices!U:V,A2109),0),IF(COUNTIF(Invoices!W:X,A2109)&lt;&gt;0,IF(COUNTIF(Invoices!W:X,A2109)&lt;&gt;0,SUMIF(Invoices!W:X,A2109,Invoices!X:X)/COUNTIF(Invoices!W:X,A2109),0),IF(COUNTIF(Invoices!Y:Z,A2109)&lt;&gt;0,IF(COUNTIF(Invoices!Y:Z,A2109)&lt;&gt;0,SUMIF(Invoices!Y:Z,A2109,Invoices!Z:Z)/COUNTIF(Invoices!Y:Z,A2109),0),IF(COUNTIF(Invoices!AA:AB,A2109)&lt;&gt;0,IF(COUNTIF(Invoices!AA:AB,A2109)&lt;&gt;0,SUMIF(Invoices!AA:AB,A2109,Invoices!AB:AB)/COUNTIF(Invoices!AA:AB,A2109),0),IF(COUNTIF(Invoices!AC:AD,A2109)&lt;&gt;0,IF(COUNTIF(Invoices!AC:AD,A2109)&lt;&gt;0,SUMIF(Invoices!AC:AD,A2109,Invoices!AD:AD)/COUNTIF(Invoices!AC:AD,A2109),0),IF(COUNTIF(Invoices!AE:AF,A2109)&lt;&gt;0,IF(COUNTIF(Invoices!AE:AF,A2109)&lt;&gt;0,SUMIF(Invoices!AE:AF,A2109,Invoices!AF:AF)/COUNTIF(Invoices!AE:AF,A2109),0),IF(COUNTIF(Invoices!AG:AH,A2109)&lt;&gt;0,IF(COUNTIF(Invoices!AG:AH,A2109)&lt;&gt;0,SUMIF(Invoices!AG:AH,A2109,Invoices!AH:AH)/COUNTIF(Invoices!AG:AH,A2109),0),IF(COUNTIF(Invoices!AI:AJ,A2109)&lt;&gt;0,IF(COUNTIF(Invoices!AI:AJ,A2109)&lt;&gt;0,SUMIF(Invoices!AI:AJ,A2109,Invoices!AJ:AJ)/COUNTIF(Invoices!AI:AJ,A2109),0),IF(COUNTIF(Invoices!AK:AL,A2109)&lt;&gt;0,IF(COUNTIF(Invoices!AK:AL,A2109)&lt;&gt;0,SUMIF(Invoices!AK:AL,A2109,Invoices!AL:AL)/COUNTIF(Invoices!AK:AL,A2109),0),IF(COUNTIF(Invoices!AM:AN,A2109)&lt;&gt;0,IF(COUNTIF(Invoices!AM:AN,A2109)&lt;&gt;0,SUMIF(Invoices!AM:AN,A2109,Invoices!AN:AN)/COUNTIF(Invoices!AM:AN,A2109),0),"Not Available")))))))))))))))</f>
        <v>1.99</v>
      </c>
    </row>
    <row r="2110" spans="1:5" ht="13" x14ac:dyDescent="0.15">
      <c r="A2110" s="6" t="s">
        <v>3513</v>
      </c>
      <c r="C2110" s="6" t="s">
        <v>1174</v>
      </c>
      <c r="D2110" s="6" t="s">
        <v>570</v>
      </c>
      <c r="E2110" t="str">
        <f>IF(COUNTIF(Invoices!K:L,A2110)&lt;&gt;0,IF(COUNTIF(Invoices!K:L,A2110)&lt;&gt;0,SUMIF(Invoices!K:L,A2110,Invoices!L:L)/COUNTIF(Invoices!K:L,A2110),0),IF(COUNTIF(Invoices!M:N,A2110)&lt;&gt;0,IF(COUNTIF(Invoices!M:N,A2110)&lt;&gt;0,SUMIF(Invoices!M:N,A2110,Invoices!N:N)/COUNTIF(Invoices!M:N,A2110),0),IF(COUNTIF(Invoices!O:P,A2110)&lt;&gt;0,IF(COUNTIF(Invoices!O:P,A2110)&lt;&gt;0,SUMIF(Invoices!O:P,A2110,Invoices!P:P)/COUNTIF(Invoices!O:P,A2110),0),IF(COUNTIF(Invoices!Q:R,A2110)&lt;&gt;0,IF(COUNTIF(Invoices!Q:R,A2110)&lt;&gt;0,SUMIF(Invoices!Q:R,A2110,Invoices!R:R)/COUNTIF(Invoices!Q:R,A2110),0),IF(COUNTIF(Invoices!S:T,A2110)&lt;&gt;0,IF(COUNTIF(Invoices!S:T,A2110)&lt;&gt;0,SUMIF(Invoices!S:T,A2110,Invoices!T:T)/COUNTIF(Invoices!S:T,A2110),0),IF(COUNTIF(Invoices!U:V,A2110)&lt;&gt;0,IF(COUNTIF(Invoices!U:V,A2110)&lt;&gt;0,SUMIF(Invoices!U:V,A2110,Invoices!V:V)/COUNTIF(Invoices!U:V,A2110),0),IF(COUNTIF(Invoices!W:X,A2110)&lt;&gt;0,IF(COUNTIF(Invoices!W:X,A2110)&lt;&gt;0,SUMIF(Invoices!W:X,A2110,Invoices!X:X)/COUNTIF(Invoices!W:X,A2110),0),IF(COUNTIF(Invoices!Y:Z,A2110)&lt;&gt;0,IF(COUNTIF(Invoices!Y:Z,A2110)&lt;&gt;0,SUMIF(Invoices!Y:Z,A2110,Invoices!Z:Z)/COUNTIF(Invoices!Y:Z,A2110),0),IF(COUNTIF(Invoices!AA:AB,A2110)&lt;&gt;0,IF(COUNTIF(Invoices!AA:AB,A2110)&lt;&gt;0,SUMIF(Invoices!AA:AB,A2110,Invoices!AB:AB)/COUNTIF(Invoices!AA:AB,A2110),0),IF(COUNTIF(Invoices!AC:AD,A2110)&lt;&gt;0,IF(COUNTIF(Invoices!AC:AD,A2110)&lt;&gt;0,SUMIF(Invoices!AC:AD,A2110,Invoices!AD:AD)/COUNTIF(Invoices!AC:AD,A2110),0),IF(COUNTIF(Invoices!AE:AF,A2110)&lt;&gt;0,IF(COUNTIF(Invoices!AE:AF,A2110)&lt;&gt;0,SUMIF(Invoices!AE:AF,A2110,Invoices!AF:AF)/COUNTIF(Invoices!AE:AF,A2110),0),IF(COUNTIF(Invoices!AG:AH,A2110)&lt;&gt;0,IF(COUNTIF(Invoices!AG:AH,A2110)&lt;&gt;0,SUMIF(Invoices!AG:AH,A2110,Invoices!AH:AH)/COUNTIF(Invoices!AG:AH,A2110),0),IF(COUNTIF(Invoices!AI:AJ,A2110)&lt;&gt;0,IF(COUNTIF(Invoices!AI:AJ,A2110)&lt;&gt;0,SUMIF(Invoices!AI:AJ,A2110,Invoices!AJ:AJ)/COUNTIF(Invoices!AI:AJ,A2110),0),IF(COUNTIF(Invoices!AK:AL,A2110)&lt;&gt;0,IF(COUNTIF(Invoices!AK:AL,A2110)&lt;&gt;0,SUMIF(Invoices!AK:AL,A2110,Invoices!AL:AL)/COUNTIF(Invoices!AK:AL,A2110),0),IF(COUNTIF(Invoices!AM:AN,A2110)&lt;&gt;0,IF(COUNTIF(Invoices!AM:AN,A2110)&lt;&gt;0,SUMIF(Invoices!AM:AN,A2110,Invoices!AN:AN)/COUNTIF(Invoices!AM:AN,A2110),0),"Not Available")))))))))))))))</f>
        <v>Not Available</v>
      </c>
    </row>
    <row r="2111" spans="1:5" ht="13" x14ac:dyDescent="0.15">
      <c r="A2111" s="6" t="s">
        <v>3514</v>
      </c>
      <c r="B2111" s="6" t="s">
        <v>719</v>
      </c>
      <c r="C2111" s="6" t="s">
        <v>720</v>
      </c>
      <c r="D2111" s="6" t="s">
        <v>562</v>
      </c>
      <c r="E2111">
        <f ca="1">IF(COUNTIF(Invoices!K:L,A2111)&lt;&gt;0,IF(COUNTIF(Invoices!K:L,A2111)&lt;&gt;0,SUMIF(Invoices!K:L,A2111,Invoices!L:L)/COUNTIF(Invoices!K:L,A2111),0),IF(COUNTIF(Invoices!M:N,A2111)&lt;&gt;0,IF(COUNTIF(Invoices!M:N,A2111)&lt;&gt;0,SUMIF(Invoices!M:N,A2111,Invoices!N:N)/COUNTIF(Invoices!M:N,A2111),0),IF(COUNTIF(Invoices!O:P,A2111)&lt;&gt;0,IF(COUNTIF(Invoices!O:P,A2111)&lt;&gt;0,SUMIF(Invoices!O:P,A2111,Invoices!P:P)/COUNTIF(Invoices!O:P,A2111),0),IF(COUNTIF(Invoices!Q:R,A2111)&lt;&gt;0,IF(COUNTIF(Invoices!Q:R,A2111)&lt;&gt;0,SUMIF(Invoices!Q:R,A2111,Invoices!R:R)/COUNTIF(Invoices!Q:R,A2111),0),IF(COUNTIF(Invoices!S:T,A2111)&lt;&gt;0,IF(COUNTIF(Invoices!S:T,A2111)&lt;&gt;0,SUMIF(Invoices!S:T,A2111,Invoices!T:T)/COUNTIF(Invoices!S:T,A2111),0),IF(COUNTIF(Invoices!U:V,A2111)&lt;&gt;0,IF(COUNTIF(Invoices!U:V,A2111)&lt;&gt;0,SUMIF(Invoices!U:V,A2111,Invoices!V:V)/COUNTIF(Invoices!U:V,A2111),0),IF(COUNTIF(Invoices!W:X,A2111)&lt;&gt;0,IF(COUNTIF(Invoices!W:X,A2111)&lt;&gt;0,SUMIF(Invoices!W:X,A2111,Invoices!X:X)/COUNTIF(Invoices!W:X,A2111),0),IF(COUNTIF(Invoices!Y:Z,A2111)&lt;&gt;0,IF(COUNTIF(Invoices!Y:Z,A2111)&lt;&gt;0,SUMIF(Invoices!Y:Z,A2111,Invoices!Z:Z)/COUNTIF(Invoices!Y:Z,A2111),0),IF(COUNTIF(Invoices!AA:AB,A2111)&lt;&gt;0,IF(COUNTIF(Invoices!AA:AB,A2111)&lt;&gt;0,SUMIF(Invoices!AA:AB,A2111,Invoices!AB:AB)/COUNTIF(Invoices!AA:AB,A2111),0),IF(COUNTIF(Invoices!AC:AD,A2111)&lt;&gt;0,IF(COUNTIF(Invoices!AC:AD,A2111)&lt;&gt;0,SUMIF(Invoices!AC:AD,A2111,Invoices!AD:AD)/COUNTIF(Invoices!AC:AD,A2111),0),IF(COUNTIF(Invoices!AE:AF,A2111)&lt;&gt;0,IF(COUNTIF(Invoices!AE:AF,A2111)&lt;&gt;0,SUMIF(Invoices!AE:AF,A2111,Invoices!AF:AF)/COUNTIF(Invoices!AE:AF,A2111),0),IF(COUNTIF(Invoices!AG:AH,A2111)&lt;&gt;0,IF(COUNTIF(Invoices!AG:AH,A2111)&lt;&gt;0,SUMIF(Invoices!AG:AH,A2111,Invoices!AH:AH)/COUNTIF(Invoices!AG:AH,A2111),0),IF(COUNTIF(Invoices!AI:AJ,A2111)&lt;&gt;0,IF(COUNTIF(Invoices!AI:AJ,A2111)&lt;&gt;0,SUMIF(Invoices!AI:AJ,A2111,Invoices!AJ:AJ)/COUNTIF(Invoices!AI:AJ,A2111),0),IF(COUNTIF(Invoices!AK:AL,A2111)&lt;&gt;0,IF(COUNTIF(Invoices!AK:AL,A2111)&lt;&gt;0,SUMIF(Invoices!AK:AL,A2111,Invoices!AL:AL)/COUNTIF(Invoices!AK:AL,A2111),0),IF(COUNTIF(Invoices!AM:AN,A2111)&lt;&gt;0,IF(COUNTIF(Invoices!AM:AN,A2111)&lt;&gt;0,SUMIF(Invoices!AM:AN,A2111,Invoices!AN:AN)/COUNTIF(Invoices!AM:AN,A2111),0),"Not Available")))))))))))))))</f>
        <v>0.99</v>
      </c>
    </row>
    <row r="2112" spans="1:5" ht="13" x14ac:dyDescent="0.15">
      <c r="A2112" s="6" t="s">
        <v>3515</v>
      </c>
      <c r="B2112" s="6" t="s">
        <v>1809</v>
      </c>
      <c r="C2112" s="6" t="s">
        <v>1198</v>
      </c>
      <c r="D2112" s="6" t="s">
        <v>522</v>
      </c>
      <c r="E2112">
        <f ca="1">IF(COUNTIF(Invoices!K:L,A2112)&lt;&gt;0,IF(COUNTIF(Invoices!K:L,A2112)&lt;&gt;0,SUMIF(Invoices!K:L,A2112,Invoices!L:L)/COUNTIF(Invoices!K:L,A2112),0),IF(COUNTIF(Invoices!M:N,A2112)&lt;&gt;0,IF(COUNTIF(Invoices!M:N,A2112)&lt;&gt;0,SUMIF(Invoices!M:N,A2112,Invoices!N:N)/COUNTIF(Invoices!M:N,A2112),0),IF(COUNTIF(Invoices!O:P,A2112)&lt;&gt;0,IF(COUNTIF(Invoices!O:P,A2112)&lt;&gt;0,SUMIF(Invoices!O:P,A2112,Invoices!P:P)/COUNTIF(Invoices!O:P,A2112),0),IF(COUNTIF(Invoices!Q:R,A2112)&lt;&gt;0,IF(COUNTIF(Invoices!Q:R,A2112)&lt;&gt;0,SUMIF(Invoices!Q:R,A2112,Invoices!R:R)/COUNTIF(Invoices!Q:R,A2112),0),IF(COUNTIF(Invoices!S:T,A2112)&lt;&gt;0,IF(COUNTIF(Invoices!S:T,A2112)&lt;&gt;0,SUMIF(Invoices!S:T,A2112,Invoices!T:T)/COUNTIF(Invoices!S:T,A2112),0),IF(COUNTIF(Invoices!U:V,A2112)&lt;&gt;0,IF(COUNTIF(Invoices!U:V,A2112)&lt;&gt;0,SUMIF(Invoices!U:V,A2112,Invoices!V:V)/COUNTIF(Invoices!U:V,A2112),0),IF(COUNTIF(Invoices!W:X,A2112)&lt;&gt;0,IF(COUNTIF(Invoices!W:X,A2112)&lt;&gt;0,SUMIF(Invoices!W:X,A2112,Invoices!X:X)/COUNTIF(Invoices!W:X,A2112),0),IF(COUNTIF(Invoices!Y:Z,A2112)&lt;&gt;0,IF(COUNTIF(Invoices!Y:Z,A2112)&lt;&gt;0,SUMIF(Invoices!Y:Z,A2112,Invoices!Z:Z)/COUNTIF(Invoices!Y:Z,A2112),0),IF(COUNTIF(Invoices!AA:AB,A2112)&lt;&gt;0,IF(COUNTIF(Invoices!AA:AB,A2112)&lt;&gt;0,SUMIF(Invoices!AA:AB,A2112,Invoices!AB:AB)/COUNTIF(Invoices!AA:AB,A2112),0),IF(COUNTIF(Invoices!AC:AD,A2112)&lt;&gt;0,IF(COUNTIF(Invoices!AC:AD,A2112)&lt;&gt;0,SUMIF(Invoices!AC:AD,A2112,Invoices!AD:AD)/COUNTIF(Invoices!AC:AD,A2112),0),IF(COUNTIF(Invoices!AE:AF,A2112)&lt;&gt;0,IF(COUNTIF(Invoices!AE:AF,A2112)&lt;&gt;0,SUMIF(Invoices!AE:AF,A2112,Invoices!AF:AF)/COUNTIF(Invoices!AE:AF,A2112),0),IF(COUNTIF(Invoices!AG:AH,A2112)&lt;&gt;0,IF(COUNTIF(Invoices!AG:AH,A2112)&lt;&gt;0,SUMIF(Invoices!AG:AH,A2112,Invoices!AH:AH)/COUNTIF(Invoices!AG:AH,A2112),0),IF(COUNTIF(Invoices!AI:AJ,A2112)&lt;&gt;0,IF(COUNTIF(Invoices!AI:AJ,A2112)&lt;&gt;0,SUMIF(Invoices!AI:AJ,A2112,Invoices!AJ:AJ)/COUNTIF(Invoices!AI:AJ,A2112),0),IF(COUNTIF(Invoices!AK:AL,A2112)&lt;&gt;0,IF(COUNTIF(Invoices!AK:AL,A2112)&lt;&gt;0,SUMIF(Invoices!AK:AL,A2112,Invoices!AL:AL)/COUNTIF(Invoices!AK:AL,A2112),0),IF(COUNTIF(Invoices!AM:AN,A2112)&lt;&gt;0,IF(COUNTIF(Invoices!AM:AN,A2112)&lt;&gt;0,SUMIF(Invoices!AM:AN,A2112,Invoices!AN:AN)/COUNTIF(Invoices!AM:AN,A2112),0),"Not Available")))))))))))))))</f>
        <v>0.99</v>
      </c>
    </row>
    <row r="2113" spans="1:5" ht="13" x14ac:dyDescent="0.15">
      <c r="A2113" s="6" t="s">
        <v>3516</v>
      </c>
      <c r="C2113" s="6" t="s">
        <v>883</v>
      </c>
      <c r="D2113" s="6" t="s">
        <v>884</v>
      </c>
      <c r="E2113">
        <f ca="1">IF(COUNTIF(Invoices!K:L,A2113)&lt;&gt;0,IF(COUNTIF(Invoices!K:L,A2113)&lt;&gt;0,SUMIF(Invoices!K:L,A2113,Invoices!L:L)/COUNTIF(Invoices!K:L,A2113),0),IF(COUNTIF(Invoices!M:N,A2113)&lt;&gt;0,IF(COUNTIF(Invoices!M:N,A2113)&lt;&gt;0,SUMIF(Invoices!M:N,A2113,Invoices!N:N)/COUNTIF(Invoices!M:N,A2113),0),IF(COUNTIF(Invoices!O:P,A2113)&lt;&gt;0,IF(COUNTIF(Invoices!O:P,A2113)&lt;&gt;0,SUMIF(Invoices!O:P,A2113,Invoices!P:P)/COUNTIF(Invoices!O:P,A2113),0),IF(COUNTIF(Invoices!Q:R,A2113)&lt;&gt;0,IF(COUNTIF(Invoices!Q:R,A2113)&lt;&gt;0,SUMIF(Invoices!Q:R,A2113,Invoices!R:R)/COUNTIF(Invoices!Q:R,A2113),0),IF(COUNTIF(Invoices!S:T,A2113)&lt;&gt;0,IF(COUNTIF(Invoices!S:T,A2113)&lt;&gt;0,SUMIF(Invoices!S:T,A2113,Invoices!T:T)/COUNTIF(Invoices!S:T,A2113),0),IF(COUNTIF(Invoices!U:V,A2113)&lt;&gt;0,IF(COUNTIF(Invoices!U:V,A2113)&lt;&gt;0,SUMIF(Invoices!U:V,A2113,Invoices!V:V)/COUNTIF(Invoices!U:V,A2113),0),IF(COUNTIF(Invoices!W:X,A2113)&lt;&gt;0,IF(COUNTIF(Invoices!W:X,A2113)&lt;&gt;0,SUMIF(Invoices!W:X,A2113,Invoices!X:X)/COUNTIF(Invoices!W:X,A2113),0),IF(COUNTIF(Invoices!Y:Z,A2113)&lt;&gt;0,IF(COUNTIF(Invoices!Y:Z,A2113)&lt;&gt;0,SUMIF(Invoices!Y:Z,A2113,Invoices!Z:Z)/COUNTIF(Invoices!Y:Z,A2113),0),IF(COUNTIF(Invoices!AA:AB,A2113)&lt;&gt;0,IF(COUNTIF(Invoices!AA:AB,A2113)&lt;&gt;0,SUMIF(Invoices!AA:AB,A2113,Invoices!AB:AB)/COUNTIF(Invoices!AA:AB,A2113),0),IF(COUNTIF(Invoices!AC:AD,A2113)&lt;&gt;0,IF(COUNTIF(Invoices!AC:AD,A2113)&lt;&gt;0,SUMIF(Invoices!AC:AD,A2113,Invoices!AD:AD)/COUNTIF(Invoices!AC:AD,A2113),0),IF(COUNTIF(Invoices!AE:AF,A2113)&lt;&gt;0,IF(COUNTIF(Invoices!AE:AF,A2113)&lt;&gt;0,SUMIF(Invoices!AE:AF,A2113,Invoices!AF:AF)/COUNTIF(Invoices!AE:AF,A2113),0),IF(COUNTIF(Invoices!AG:AH,A2113)&lt;&gt;0,IF(COUNTIF(Invoices!AG:AH,A2113)&lt;&gt;0,SUMIF(Invoices!AG:AH,A2113,Invoices!AH:AH)/COUNTIF(Invoices!AG:AH,A2113),0),IF(COUNTIF(Invoices!AI:AJ,A2113)&lt;&gt;0,IF(COUNTIF(Invoices!AI:AJ,A2113)&lt;&gt;0,SUMIF(Invoices!AI:AJ,A2113,Invoices!AJ:AJ)/COUNTIF(Invoices!AI:AJ,A2113),0),IF(COUNTIF(Invoices!AK:AL,A2113)&lt;&gt;0,IF(COUNTIF(Invoices!AK:AL,A2113)&lt;&gt;0,SUMIF(Invoices!AK:AL,A2113,Invoices!AL:AL)/COUNTIF(Invoices!AK:AL,A2113),0),IF(COUNTIF(Invoices!AM:AN,A2113)&lt;&gt;0,IF(COUNTIF(Invoices!AM:AN,A2113)&lt;&gt;0,SUMIF(Invoices!AM:AN,A2113,Invoices!AN:AN)/COUNTIF(Invoices!AM:AN,A2113),0),"Not Available")))))))))))))))</f>
        <v>0.99</v>
      </c>
    </row>
    <row r="2114" spans="1:5" ht="13" x14ac:dyDescent="0.15">
      <c r="A2114" s="6" t="s">
        <v>3517</v>
      </c>
      <c r="B2114" s="6" t="s">
        <v>655</v>
      </c>
      <c r="C2114" s="6" t="s">
        <v>656</v>
      </c>
      <c r="D2114" s="6" t="s">
        <v>655</v>
      </c>
      <c r="E2114">
        <f ca="1">IF(COUNTIF(Invoices!K:L,A2114)&lt;&gt;0,IF(COUNTIF(Invoices!K:L,A2114)&lt;&gt;0,SUMIF(Invoices!K:L,A2114,Invoices!L:L)/COUNTIF(Invoices!K:L,A2114),0),IF(COUNTIF(Invoices!M:N,A2114)&lt;&gt;0,IF(COUNTIF(Invoices!M:N,A2114)&lt;&gt;0,SUMIF(Invoices!M:N,A2114,Invoices!N:N)/COUNTIF(Invoices!M:N,A2114),0),IF(COUNTIF(Invoices!O:P,A2114)&lt;&gt;0,IF(COUNTIF(Invoices!O:P,A2114)&lt;&gt;0,SUMIF(Invoices!O:P,A2114,Invoices!P:P)/COUNTIF(Invoices!O:P,A2114),0),IF(COUNTIF(Invoices!Q:R,A2114)&lt;&gt;0,IF(COUNTIF(Invoices!Q:R,A2114)&lt;&gt;0,SUMIF(Invoices!Q:R,A2114,Invoices!R:R)/COUNTIF(Invoices!Q:R,A2114),0),IF(COUNTIF(Invoices!S:T,A2114)&lt;&gt;0,IF(COUNTIF(Invoices!S:T,A2114)&lt;&gt;0,SUMIF(Invoices!S:T,A2114,Invoices!T:T)/COUNTIF(Invoices!S:T,A2114),0),IF(COUNTIF(Invoices!U:V,A2114)&lt;&gt;0,IF(COUNTIF(Invoices!U:V,A2114)&lt;&gt;0,SUMIF(Invoices!U:V,A2114,Invoices!V:V)/COUNTIF(Invoices!U:V,A2114),0),IF(COUNTIF(Invoices!W:X,A2114)&lt;&gt;0,IF(COUNTIF(Invoices!W:X,A2114)&lt;&gt;0,SUMIF(Invoices!W:X,A2114,Invoices!X:X)/COUNTIF(Invoices!W:X,A2114),0),IF(COUNTIF(Invoices!Y:Z,A2114)&lt;&gt;0,IF(COUNTIF(Invoices!Y:Z,A2114)&lt;&gt;0,SUMIF(Invoices!Y:Z,A2114,Invoices!Z:Z)/COUNTIF(Invoices!Y:Z,A2114),0),IF(COUNTIF(Invoices!AA:AB,A2114)&lt;&gt;0,IF(COUNTIF(Invoices!AA:AB,A2114)&lt;&gt;0,SUMIF(Invoices!AA:AB,A2114,Invoices!AB:AB)/COUNTIF(Invoices!AA:AB,A2114),0),IF(COUNTIF(Invoices!AC:AD,A2114)&lt;&gt;0,IF(COUNTIF(Invoices!AC:AD,A2114)&lt;&gt;0,SUMIF(Invoices!AC:AD,A2114,Invoices!AD:AD)/COUNTIF(Invoices!AC:AD,A2114),0),IF(COUNTIF(Invoices!AE:AF,A2114)&lt;&gt;0,IF(COUNTIF(Invoices!AE:AF,A2114)&lt;&gt;0,SUMIF(Invoices!AE:AF,A2114,Invoices!AF:AF)/COUNTIF(Invoices!AE:AF,A2114),0),IF(COUNTIF(Invoices!AG:AH,A2114)&lt;&gt;0,IF(COUNTIF(Invoices!AG:AH,A2114)&lt;&gt;0,SUMIF(Invoices!AG:AH,A2114,Invoices!AH:AH)/COUNTIF(Invoices!AG:AH,A2114),0),IF(COUNTIF(Invoices!AI:AJ,A2114)&lt;&gt;0,IF(COUNTIF(Invoices!AI:AJ,A2114)&lt;&gt;0,SUMIF(Invoices!AI:AJ,A2114,Invoices!AJ:AJ)/COUNTIF(Invoices!AI:AJ,A2114),0),IF(COUNTIF(Invoices!AK:AL,A2114)&lt;&gt;0,IF(COUNTIF(Invoices!AK:AL,A2114)&lt;&gt;0,SUMIF(Invoices!AK:AL,A2114,Invoices!AL:AL)/COUNTIF(Invoices!AK:AL,A2114),0),IF(COUNTIF(Invoices!AM:AN,A2114)&lt;&gt;0,IF(COUNTIF(Invoices!AM:AN,A2114)&lt;&gt;0,SUMIF(Invoices!AM:AN,A2114,Invoices!AN:AN)/COUNTIF(Invoices!AM:AN,A2114),0),"Not Available")))))))))))))))</f>
        <v>0.99</v>
      </c>
    </row>
    <row r="2115" spans="1:5" ht="13" x14ac:dyDescent="0.15">
      <c r="A2115" s="6" t="s">
        <v>3518</v>
      </c>
      <c r="B2115" s="6" t="s">
        <v>2023</v>
      </c>
      <c r="C2115" s="6" t="s">
        <v>2024</v>
      </c>
      <c r="D2115" s="6" t="s">
        <v>779</v>
      </c>
      <c r="E2115">
        <f ca="1">IF(COUNTIF(Invoices!K:L,A2115)&lt;&gt;0,IF(COUNTIF(Invoices!K:L,A2115)&lt;&gt;0,SUMIF(Invoices!K:L,A2115,Invoices!L:L)/COUNTIF(Invoices!K:L,A2115),0),IF(COUNTIF(Invoices!M:N,A2115)&lt;&gt;0,IF(COUNTIF(Invoices!M:N,A2115)&lt;&gt;0,SUMIF(Invoices!M:N,A2115,Invoices!N:N)/COUNTIF(Invoices!M:N,A2115),0),IF(COUNTIF(Invoices!O:P,A2115)&lt;&gt;0,IF(COUNTIF(Invoices!O:P,A2115)&lt;&gt;0,SUMIF(Invoices!O:P,A2115,Invoices!P:P)/COUNTIF(Invoices!O:P,A2115),0),IF(COUNTIF(Invoices!Q:R,A2115)&lt;&gt;0,IF(COUNTIF(Invoices!Q:R,A2115)&lt;&gt;0,SUMIF(Invoices!Q:R,A2115,Invoices!R:R)/COUNTIF(Invoices!Q:R,A2115),0),IF(COUNTIF(Invoices!S:T,A2115)&lt;&gt;0,IF(COUNTIF(Invoices!S:T,A2115)&lt;&gt;0,SUMIF(Invoices!S:T,A2115,Invoices!T:T)/COUNTIF(Invoices!S:T,A2115),0),IF(COUNTIF(Invoices!U:V,A2115)&lt;&gt;0,IF(COUNTIF(Invoices!U:V,A2115)&lt;&gt;0,SUMIF(Invoices!U:V,A2115,Invoices!V:V)/COUNTIF(Invoices!U:V,A2115),0),IF(COUNTIF(Invoices!W:X,A2115)&lt;&gt;0,IF(COUNTIF(Invoices!W:X,A2115)&lt;&gt;0,SUMIF(Invoices!W:X,A2115,Invoices!X:X)/COUNTIF(Invoices!W:X,A2115),0),IF(COUNTIF(Invoices!Y:Z,A2115)&lt;&gt;0,IF(COUNTIF(Invoices!Y:Z,A2115)&lt;&gt;0,SUMIF(Invoices!Y:Z,A2115,Invoices!Z:Z)/COUNTIF(Invoices!Y:Z,A2115),0),IF(COUNTIF(Invoices!AA:AB,A2115)&lt;&gt;0,IF(COUNTIF(Invoices!AA:AB,A2115)&lt;&gt;0,SUMIF(Invoices!AA:AB,A2115,Invoices!AB:AB)/COUNTIF(Invoices!AA:AB,A2115),0),IF(COUNTIF(Invoices!AC:AD,A2115)&lt;&gt;0,IF(COUNTIF(Invoices!AC:AD,A2115)&lt;&gt;0,SUMIF(Invoices!AC:AD,A2115,Invoices!AD:AD)/COUNTIF(Invoices!AC:AD,A2115),0),IF(COUNTIF(Invoices!AE:AF,A2115)&lt;&gt;0,IF(COUNTIF(Invoices!AE:AF,A2115)&lt;&gt;0,SUMIF(Invoices!AE:AF,A2115,Invoices!AF:AF)/COUNTIF(Invoices!AE:AF,A2115),0),IF(COUNTIF(Invoices!AG:AH,A2115)&lt;&gt;0,IF(COUNTIF(Invoices!AG:AH,A2115)&lt;&gt;0,SUMIF(Invoices!AG:AH,A2115,Invoices!AH:AH)/COUNTIF(Invoices!AG:AH,A2115),0),IF(COUNTIF(Invoices!AI:AJ,A2115)&lt;&gt;0,IF(COUNTIF(Invoices!AI:AJ,A2115)&lt;&gt;0,SUMIF(Invoices!AI:AJ,A2115,Invoices!AJ:AJ)/COUNTIF(Invoices!AI:AJ,A2115),0),IF(COUNTIF(Invoices!AK:AL,A2115)&lt;&gt;0,IF(COUNTIF(Invoices!AK:AL,A2115)&lt;&gt;0,SUMIF(Invoices!AK:AL,A2115,Invoices!AL:AL)/COUNTIF(Invoices!AK:AL,A2115),0),IF(COUNTIF(Invoices!AM:AN,A2115)&lt;&gt;0,IF(COUNTIF(Invoices!AM:AN,A2115)&lt;&gt;0,SUMIF(Invoices!AM:AN,A2115,Invoices!AN:AN)/COUNTIF(Invoices!AM:AN,A2115),0),"Not Available")))))))))))))))</f>
        <v>0.99</v>
      </c>
    </row>
    <row r="2116" spans="1:5" ht="13" x14ac:dyDescent="0.15">
      <c r="A2116" s="6" t="s">
        <v>3519</v>
      </c>
      <c r="B2116" s="6" t="s">
        <v>3520</v>
      </c>
      <c r="C2116" s="6" t="s">
        <v>1171</v>
      </c>
      <c r="D2116" s="6" t="s">
        <v>1172</v>
      </c>
      <c r="E2116">
        <f ca="1">IF(COUNTIF(Invoices!K:L,A2116)&lt;&gt;0,IF(COUNTIF(Invoices!K:L,A2116)&lt;&gt;0,SUMIF(Invoices!K:L,A2116,Invoices!L:L)/COUNTIF(Invoices!K:L,A2116),0),IF(COUNTIF(Invoices!M:N,A2116)&lt;&gt;0,IF(COUNTIF(Invoices!M:N,A2116)&lt;&gt;0,SUMIF(Invoices!M:N,A2116,Invoices!N:N)/COUNTIF(Invoices!M:N,A2116),0),IF(COUNTIF(Invoices!O:P,A2116)&lt;&gt;0,IF(COUNTIF(Invoices!O:P,A2116)&lt;&gt;0,SUMIF(Invoices!O:P,A2116,Invoices!P:P)/COUNTIF(Invoices!O:P,A2116),0),IF(COUNTIF(Invoices!Q:R,A2116)&lt;&gt;0,IF(COUNTIF(Invoices!Q:R,A2116)&lt;&gt;0,SUMIF(Invoices!Q:R,A2116,Invoices!R:R)/COUNTIF(Invoices!Q:R,A2116),0),IF(COUNTIF(Invoices!S:T,A2116)&lt;&gt;0,IF(COUNTIF(Invoices!S:T,A2116)&lt;&gt;0,SUMIF(Invoices!S:T,A2116,Invoices!T:T)/COUNTIF(Invoices!S:T,A2116),0),IF(COUNTIF(Invoices!U:V,A2116)&lt;&gt;0,IF(COUNTIF(Invoices!U:V,A2116)&lt;&gt;0,SUMIF(Invoices!U:V,A2116,Invoices!V:V)/COUNTIF(Invoices!U:V,A2116),0),IF(COUNTIF(Invoices!W:X,A2116)&lt;&gt;0,IF(COUNTIF(Invoices!W:X,A2116)&lt;&gt;0,SUMIF(Invoices!W:X,A2116,Invoices!X:X)/COUNTIF(Invoices!W:X,A2116),0),IF(COUNTIF(Invoices!Y:Z,A2116)&lt;&gt;0,IF(COUNTIF(Invoices!Y:Z,A2116)&lt;&gt;0,SUMIF(Invoices!Y:Z,A2116,Invoices!Z:Z)/COUNTIF(Invoices!Y:Z,A2116),0),IF(COUNTIF(Invoices!AA:AB,A2116)&lt;&gt;0,IF(COUNTIF(Invoices!AA:AB,A2116)&lt;&gt;0,SUMIF(Invoices!AA:AB,A2116,Invoices!AB:AB)/COUNTIF(Invoices!AA:AB,A2116),0),IF(COUNTIF(Invoices!AC:AD,A2116)&lt;&gt;0,IF(COUNTIF(Invoices!AC:AD,A2116)&lt;&gt;0,SUMIF(Invoices!AC:AD,A2116,Invoices!AD:AD)/COUNTIF(Invoices!AC:AD,A2116),0),IF(COUNTIF(Invoices!AE:AF,A2116)&lt;&gt;0,IF(COUNTIF(Invoices!AE:AF,A2116)&lt;&gt;0,SUMIF(Invoices!AE:AF,A2116,Invoices!AF:AF)/COUNTIF(Invoices!AE:AF,A2116),0),IF(COUNTIF(Invoices!AG:AH,A2116)&lt;&gt;0,IF(COUNTIF(Invoices!AG:AH,A2116)&lt;&gt;0,SUMIF(Invoices!AG:AH,A2116,Invoices!AH:AH)/COUNTIF(Invoices!AG:AH,A2116),0),IF(COUNTIF(Invoices!AI:AJ,A2116)&lt;&gt;0,IF(COUNTIF(Invoices!AI:AJ,A2116)&lt;&gt;0,SUMIF(Invoices!AI:AJ,A2116,Invoices!AJ:AJ)/COUNTIF(Invoices!AI:AJ,A2116),0),IF(COUNTIF(Invoices!AK:AL,A2116)&lt;&gt;0,IF(COUNTIF(Invoices!AK:AL,A2116)&lt;&gt;0,SUMIF(Invoices!AK:AL,A2116,Invoices!AL:AL)/COUNTIF(Invoices!AK:AL,A2116),0),IF(COUNTIF(Invoices!AM:AN,A2116)&lt;&gt;0,IF(COUNTIF(Invoices!AM:AN,A2116)&lt;&gt;0,SUMIF(Invoices!AM:AN,A2116,Invoices!AN:AN)/COUNTIF(Invoices!AM:AN,A2116),0),"Not Available")))))))))))))))</f>
        <v>0.99</v>
      </c>
    </row>
    <row r="2117" spans="1:5" ht="13" x14ac:dyDescent="0.15">
      <c r="A2117" s="6" t="s">
        <v>3521</v>
      </c>
      <c r="B2117" s="6" t="s">
        <v>1021</v>
      </c>
      <c r="C2117" s="6" t="s">
        <v>1051</v>
      </c>
      <c r="D2117" s="6" t="s">
        <v>1021</v>
      </c>
      <c r="E2117" t="str">
        <f>IF(COUNTIF(Invoices!K:L,A2117)&lt;&gt;0,IF(COUNTIF(Invoices!K:L,A2117)&lt;&gt;0,SUMIF(Invoices!K:L,A2117,Invoices!L:L)/COUNTIF(Invoices!K:L,A2117),0),IF(COUNTIF(Invoices!M:N,A2117)&lt;&gt;0,IF(COUNTIF(Invoices!M:N,A2117)&lt;&gt;0,SUMIF(Invoices!M:N,A2117,Invoices!N:N)/COUNTIF(Invoices!M:N,A2117),0),IF(COUNTIF(Invoices!O:P,A2117)&lt;&gt;0,IF(COUNTIF(Invoices!O:P,A2117)&lt;&gt;0,SUMIF(Invoices!O:P,A2117,Invoices!P:P)/COUNTIF(Invoices!O:P,A2117),0),IF(COUNTIF(Invoices!Q:R,A2117)&lt;&gt;0,IF(COUNTIF(Invoices!Q:R,A2117)&lt;&gt;0,SUMIF(Invoices!Q:R,A2117,Invoices!R:R)/COUNTIF(Invoices!Q:R,A2117),0),IF(COUNTIF(Invoices!S:T,A2117)&lt;&gt;0,IF(COUNTIF(Invoices!S:T,A2117)&lt;&gt;0,SUMIF(Invoices!S:T,A2117,Invoices!T:T)/COUNTIF(Invoices!S:T,A2117),0),IF(COUNTIF(Invoices!U:V,A2117)&lt;&gt;0,IF(COUNTIF(Invoices!U:V,A2117)&lt;&gt;0,SUMIF(Invoices!U:V,A2117,Invoices!V:V)/COUNTIF(Invoices!U:V,A2117),0),IF(COUNTIF(Invoices!W:X,A2117)&lt;&gt;0,IF(COUNTIF(Invoices!W:X,A2117)&lt;&gt;0,SUMIF(Invoices!W:X,A2117,Invoices!X:X)/COUNTIF(Invoices!W:X,A2117),0),IF(COUNTIF(Invoices!Y:Z,A2117)&lt;&gt;0,IF(COUNTIF(Invoices!Y:Z,A2117)&lt;&gt;0,SUMIF(Invoices!Y:Z,A2117,Invoices!Z:Z)/COUNTIF(Invoices!Y:Z,A2117),0),IF(COUNTIF(Invoices!AA:AB,A2117)&lt;&gt;0,IF(COUNTIF(Invoices!AA:AB,A2117)&lt;&gt;0,SUMIF(Invoices!AA:AB,A2117,Invoices!AB:AB)/COUNTIF(Invoices!AA:AB,A2117),0),IF(COUNTIF(Invoices!AC:AD,A2117)&lt;&gt;0,IF(COUNTIF(Invoices!AC:AD,A2117)&lt;&gt;0,SUMIF(Invoices!AC:AD,A2117,Invoices!AD:AD)/COUNTIF(Invoices!AC:AD,A2117),0),IF(COUNTIF(Invoices!AE:AF,A2117)&lt;&gt;0,IF(COUNTIF(Invoices!AE:AF,A2117)&lt;&gt;0,SUMIF(Invoices!AE:AF,A2117,Invoices!AF:AF)/COUNTIF(Invoices!AE:AF,A2117),0),IF(COUNTIF(Invoices!AG:AH,A2117)&lt;&gt;0,IF(COUNTIF(Invoices!AG:AH,A2117)&lt;&gt;0,SUMIF(Invoices!AG:AH,A2117,Invoices!AH:AH)/COUNTIF(Invoices!AG:AH,A2117),0),IF(COUNTIF(Invoices!AI:AJ,A2117)&lt;&gt;0,IF(COUNTIF(Invoices!AI:AJ,A2117)&lt;&gt;0,SUMIF(Invoices!AI:AJ,A2117,Invoices!AJ:AJ)/COUNTIF(Invoices!AI:AJ,A2117),0),IF(COUNTIF(Invoices!AK:AL,A2117)&lt;&gt;0,IF(COUNTIF(Invoices!AK:AL,A2117)&lt;&gt;0,SUMIF(Invoices!AK:AL,A2117,Invoices!AL:AL)/COUNTIF(Invoices!AK:AL,A2117),0),IF(COUNTIF(Invoices!AM:AN,A2117)&lt;&gt;0,IF(COUNTIF(Invoices!AM:AN,A2117)&lt;&gt;0,SUMIF(Invoices!AM:AN,A2117,Invoices!AN:AN)/COUNTIF(Invoices!AM:AN,A2117),0),"Not Available")))))))))))))))</f>
        <v>Not Available</v>
      </c>
    </row>
    <row r="2118" spans="1:5" ht="13" x14ac:dyDescent="0.15">
      <c r="A2118" s="6" t="s">
        <v>3522</v>
      </c>
      <c r="B2118" s="6" t="s">
        <v>606</v>
      </c>
      <c r="C2118" s="6" t="s">
        <v>1735</v>
      </c>
      <c r="D2118" s="6" t="s">
        <v>608</v>
      </c>
      <c r="E2118" t="str">
        <f>IF(COUNTIF(Invoices!K:L,A2118)&lt;&gt;0,IF(COUNTIF(Invoices!K:L,A2118)&lt;&gt;0,SUMIF(Invoices!K:L,A2118,Invoices!L:L)/COUNTIF(Invoices!K:L,A2118),0),IF(COUNTIF(Invoices!M:N,A2118)&lt;&gt;0,IF(COUNTIF(Invoices!M:N,A2118)&lt;&gt;0,SUMIF(Invoices!M:N,A2118,Invoices!N:N)/COUNTIF(Invoices!M:N,A2118),0),IF(COUNTIF(Invoices!O:P,A2118)&lt;&gt;0,IF(COUNTIF(Invoices!O:P,A2118)&lt;&gt;0,SUMIF(Invoices!O:P,A2118,Invoices!P:P)/COUNTIF(Invoices!O:P,A2118),0),IF(COUNTIF(Invoices!Q:R,A2118)&lt;&gt;0,IF(COUNTIF(Invoices!Q:R,A2118)&lt;&gt;0,SUMIF(Invoices!Q:R,A2118,Invoices!R:R)/COUNTIF(Invoices!Q:R,A2118),0),IF(COUNTIF(Invoices!S:T,A2118)&lt;&gt;0,IF(COUNTIF(Invoices!S:T,A2118)&lt;&gt;0,SUMIF(Invoices!S:T,A2118,Invoices!T:T)/COUNTIF(Invoices!S:T,A2118),0),IF(COUNTIF(Invoices!U:V,A2118)&lt;&gt;0,IF(COUNTIF(Invoices!U:V,A2118)&lt;&gt;0,SUMIF(Invoices!U:V,A2118,Invoices!V:V)/COUNTIF(Invoices!U:V,A2118),0),IF(COUNTIF(Invoices!W:X,A2118)&lt;&gt;0,IF(COUNTIF(Invoices!W:X,A2118)&lt;&gt;0,SUMIF(Invoices!W:X,A2118,Invoices!X:X)/COUNTIF(Invoices!W:X,A2118),0),IF(COUNTIF(Invoices!Y:Z,A2118)&lt;&gt;0,IF(COUNTIF(Invoices!Y:Z,A2118)&lt;&gt;0,SUMIF(Invoices!Y:Z,A2118,Invoices!Z:Z)/COUNTIF(Invoices!Y:Z,A2118),0),IF(COUNTIF(Invoices!AA:AB,A2118)&lt;&gt;0,IF(COUNTIF(Invoices!AA:AB,A2118)&lt;&gt;0,SUMIF(Invoices!AA:AB,A2118,Invoices!AB:AB)/COUNTIF(Invoices!AA:AB,A2118),0),IF(COUNTIF(Invoices!AC:AD,A2118)&lt;&gt;0,IF(COUNTIF(Invoices!AC:AD,A2118)&lt;&gt;0,SUMIF(Invoices!AC:AD,A2118,Invoices!AD:AD)/COUNTIF(Invoices!AC:AD,A2118),0),IF(COUNTIF(Invoices!AE:AF,A2118)&lt;&gt;0,IF(COUNTIF(Invoices!AE:AF,A2118)&lt;&gt;0,SUMIF(Invoices!AE:AF,A2118,Invoices!AF:AF)/COUNTIF(Invoices!AE:AF,A2118),0),IF(COUNTIF(Invoices!AG:AH,A2118)&lt;&gt;0,IF(COUNTIF(Invoices!AG:AH,A2118)&lt;&gt;0,SUMIF(Invoices!AG:AH,A2118,Invoices!AH:AH)/COUNTIF(Invoices!AG:AH,A2118),0),IF(COUNTIF(Invoices!AI:AJ,A2118)&lt;&gt;0,IF(COUNTIF(Invoices!AI:AJ,A2118)&lt;&gt;0,SUMIF(Invoices!AI:AJ,A2118,Invoices!AJ:AJ)/COUNTIF(Invoices!AI:AJ,A2118),0),IF(COUNTIF(Invoices!AK:AL,A2118)&lt;&gt;0,IF(COUNTIF(Invoices!AK:AL,A2118)&lt;&gt;0,SUMIF(Invoices!AK:AL,A2118,Invoices!AL:AL)/COUNTIF(Invoices!AK:AL,A2118),0),IF(COUNTIF(Invoices!AM:AN,A2118)&lt;&gt;0,IF(COUNTIF(Invoices!AM:AN,A2118)&lt;&gt;0,SUMIF(Invoices!AM:AN,A2118,Invoices!AN:AN)/COUNTIF(Invoices!AM:AN,A2118),0),"Not Available")))))))))))))))</f>
        <v>Not Available</v>
      </c>
    </row>
    <row r="2119" spans="1:5" ht="13" x14ac:dyDescent="0.15">
      <c r="A2119" s="6" t="s">
        <v>569</v>
      </c>
      <c r="B2119" s="6" t="s">
        <v>568</v>
      </c>
      <c r="C2119" s="6" t="s">
        <v>569</v>
      </c>
      <c r="D2119" s="6" t="s">
        <v>570</v>
      </c>
      <c r="E2119" t="str">
        <f>IF(COUNTIF(Invoices!K:L,A2119)&lt;&gt;0,IF(COUNTIF(Invoices!K:L,A2119)&lt;&gt;0,SUMIF(Invoices!K:L,A2119,Invoices!L:L)/COUNTIF(Invoices!K:L,A2119),0),IF(COUNTIF(Invoices!M:N,A2119)&lt;&gt;0,IF(COUNTIF(Invoices!M:N,A2119)&lt;&gt;0,SUMIF(Invoices!M:N,A2119,Invoices!N:N)/COUNTIF(Invoices!M:N,A2119),0),IF(COUNTIF(Invoices!O:P,A2119)&lt;&gt;0,IF(COUNTIF(Invoices!O:P,A2119)&lt;&gt;0,SUMIF(Invoices!O:P,A2119,Invoices!P:P)/COUNTIF(Invoices!O:P,A2119),0),IF(COUNTIF(Invoices!Q:R,A2119)&lt;&gt;0,IF(COUNTIF(Invoices!Q:R,A2119)&lt;&gt;0,SUMIF(Invoices!Q:R,A2119,Invoices!R:R)/COUNTIF(Invoices!Q:R,A2119),0),IF(COUNTIF(Invoices!S:T,A2119)&lt;&gt;0,IF(COUNTIF(Invoices!S:T,A2119)&lt;&gt;0,SUMIF(Invoices!S:T,A2119,Invoices!T:T)/COUNTIF(Invoices!S:T,A2119),0),IF(COUNTIF(Invoices!U:V,A2119)&lt;&gt;0,IF(COUNTIF(Invoices!U:V,A2119)&lt;&gt;0,SUMIF(Invoices!U:V,A2119,Invoices!V:V)/COUNTIF(Invoices!U:V,A2119),0),IF(COUNTIF(Invoices!W:X,A2119)&lt;&gt;0,IF(COUNTIF(Invoices!W:X,A2119)&lt;&gt;0,SUMIF(Invoices!W:X,A2119,Invoices!X:X)/COUNTIF(Invoices!W:X,A2119),0),IF(COUNTIF(Invoices!Y:Z,A2119)&lt;&gt;0,IF(COUNTIF(Invoices!Y:Z,A2119)&lt;&gt;0,SUMIF(Invoices!Y:Z,A2119,Invoices!Z:Z)/COUNTIF(Invoices!Y:Z,A2119),0),IF(COUNTIF(Invoices!AA:AB,A2119)&lt;&gt;0,IF(COUNTIF(Invoices!AA:AB,A2119)&lt;&gt;0,SUMIF(Invoices!AA:AB,A2119,Invoices!AB:AB)/COUNTIF(Invoices!AA:AB,A2119),0),IF(COUNTIF(Invoices!AC:AD,A2119)&lt;&gt;0,IF(COUNTIF(Invoices!AC:AD,A2119)&lt;&gt;0,SUMIF(Invoices!AC:AD,A2119,Invoices!AD:AD)/COUNTIF(Invoices!AC:AD,A2119),0),IF(COUNTIF(Invoices!AE:AF,A2119)&lt;&gt;0,IF(COUNTIF(Invoices!AE:AF,A2119)&lt;&gt;0,SUMIF(Invoices!AE:AF,A2119,Invoices!AF:AF)/COUNTIF(Invoices!AE:AF,A2119),0),IF(COUNTIF(Invoices!AG:AH,A2119)&lt;&gt;0,IF(COUNTIF(Invoices!AG:AH,A2119)&lt;&gt;0,SUMIF(Invoices!AG:AH,A2119,Invoices!AH:AH)/COUNTIF(Invoices!AG:AH,A2119),0),IF(COUNTIF(Invoices!AI:AJ,A2119)&lt;&gt;0,IF(COUNTIF(Invoices!AI:AJ,A2119)&lt;&gt;0,SUMIF(Invoices!AI:AJ,A2119,Invoices!AJ:AJ)/COUNTIF(Invoices!AI:AJ,A2119),0),IF(COUNTIF(Invoices!AK:AL,A2119)&lt;&gt;0,IF(COUNTIF(Invoices!AK:AL,A2119)&lt;&gt;0,SUMIF(Invoices!AK:AL,A2119,Invoices!AL:AL)/COUNTIF(Invoices!AK:AL,A2119),0),IF(COUNTIF(Invoices!AM:AN,A2119)&lt;&gt;0,IF(COUNTIF(Invoices!AM:AN,A2119)&lt;&gt;0,SUMIF(Invoices!AM:AN,A2119,Invoices!AN:AN)/COUNTIF(Invoices!AM:AN,A2119),0),"Not Available")))))))))))))))</f>
        <v>Not Available</v>
      </c>
    </row>
    <row r="2120" spans="1:5" ht="13" x14ac:dyDescent="0.15">
      <c r="A2120" s="6" t="s">
        <v>3523</v>
      </c>
      <c r="B2120" s="6" t="s">
        <v>3524</v>
      </c>
      <c r="C2120" s="6" t="s">
        <v>1628</v>
      </c>
      <c r="D2120" s="6" t="s">
        <v>1629</v>
      </c>
      <c r="E2120">
        <f ca="1">IF(COUNTIF(Invoices!K:L,A2120)&lt;&gt;0,IF(COUNTIF(Invoices!K:L,A2120)&lt;&gt;0,SUMIF(Invoices!K:L,A2120,Invoices!L:L)/COUNTIF(Invoices!K:L,A2120),0),IF(COUNTIF(Invoices!M:N,A2120)&lt;&gt;0,IF(COUNTIF(Invoices!M:N,A2120)&lt;&gt;0,SUMIF(Invoices!M:N,A2120,Invoices!N:N)/COUNTIF(Invoices!M:N,A2120),0),IF(COUNTIF(Invoices!O:P,A2120)&lt;&gt;0,IF(COUNTIF(Invoices!O:P,A2120)&lt;&gt;0,SUMIF(Invoices!O:P,A2120,Invoices!P:P)/COUNTIF(Invoices!O:P,A2120),0),IF(COUNTIF(Invoices!Q:R,A2120)&lt;&gt;0,IF(COUNTIF(Invoices!Q:R,A2120)&lt;&gt;0,SUMIF(Invoices!Q:R,A2120,Invoices!R:R)/COUNTIF(Invoices!Q:R,A2120),0),IF(COUNTIF(Invoices!S:T,A2120)&lt;&gt;0,IF(COUNTIF(Invoices!S:T,A2120)&lt;&gt;0,SUMIF(Invoices!S:T,A2120,Invoices!T:T)/COUNTIF(Invoices!S:T,A2120),0),IF(COUNTIF(Invoices!U:V,A2120)&lt;&gt;0,IF(COUNTIF(Invoices!U:V,A2120)&lt;&gt;0,SUMIF(Invoices!U:V,A2120,Invoices!V:V)/COUNTIF(Invoices!U:V,A2120),0),IF(COUNTIF(Invoices!W:X,A2120)&lt;&gt;0,IF(COUNTIF(Invoices!W:X,A2120)&lt;&gt;0,SUMIF(Invoices!W:X,A2120,Invoices!X:X)/COUNTIF(Invoices!W:X,A2120),0),IF(COUNTIF(Invoices!Y:Z,A2120)&lt;&gt;0,IF(COUNTIF(Invoices!Y:Z,A2120)&lt;&gt;0,SUMIF(Invoices!Y:Z,A2120,Invoices!Z:Z)/COUNTIF(Invoices!Y:Z,A2120),0),IF(COUNTIF(Invoices!AA:AB,A2120)&lt;&gt;0,IF(COUNTIF(Invoices!AA:AB,A2120)&lt;&gt;0,SUMIF(Invoices!AA:AB,A2120,Invoices!AB:AB)/COUNTIF(Invoices!AA:AB,A2120),0),IF(COUNTIF(Invoices!AC:AD,A2120)&lt;&gt;0,IF(COUNTIF(Invoices!AC:AD,A2120)&lt;&gt;0,SUMIF(Invoices!AC:AD,A2120,Invoices!AD:AD)/COUNTIF(Invoices!AC:AD,A2120),0),IF(COUNTIF(Invoices!AE:AF,A2120)&lt;&gt;0,IF(COUNTIF(Invoices!AE:AF,A2120)&lt;&gt;0,SUMIF(Invoices!AE:AF,A2120,Invoices!AF:AF)/COUNTIF(Invoices!AE:AF,A2120),0),IF(COUNTIF(Invoices!AG:AH,A2120)&lt;&gt;0,IF(COUNTIF(Invoices!AG:AH,A2120)&lt;&gt;0,SUMIF(Invoices!AG:AH,A2120,Invoices!AH:AH)/COUNTIF(Invoices!AG:AH,A2120),0),IF(COUNTIF(Invoices!AI:AJ,A2120)&lt;&gt;0,IF(COUNTIF(Invoices!AI:AJ,A2120)&lt;&gt;0,SUMIF(Invoices!AI:AJ,A2120,Invoices!AJ:AJ)/COUNTIF(Invoices!AI:AJ,A2120),0),IF(COUNTIF(Invoices!AK:AL,A2120)&lt;&gt;0,IF(COUNTIF(Invoices!AK:AL,A2120)&lt;&gt;0,SUMIF(Invoices!AK:AL,A2120,Invoices!AL:AL)/COUNTIF(Invoices!AK:AL,A2120),0),IF(COUNTIF(Invoices!AM:AN,A2120)&lt;&gt;0,IF(COUNTIF(Invoices!AM:AN,A2120)&lt;&gt;0,SUMIF(Invoices!AM:AN,A2120,Invoices!AN:AN)/COUNTIF(Invoices!AM:AN,A2120),0),"Not Available")))))))))))))))</f>
        <v>0.99</v>
      </c>
    </row>
    <row r="2121" spans="1:5" ht="13" x14ac:dyDescent="0.15">
      <c r="A2121" s="6" t="s">
        <v>3525</v>
      </c>
      <c r="B2121" s="6" t="s">
        <v>606</v>
      </c>
      <c r="C2121" s="6" t="s">
        <v>1118</v>
      </c>
      <c r="D2121" s="6" t="s">
        <v>608</v>
      </c>
      <c r="E2121">
        <f ca="1">IF(COUNTIF(Invoices!K:L,A2121)&lt;&gt;0,IF(COUNTIF(Invoices!K:L,A2121)&lt;&gt;0,SUMIF(Invoices!K:L,A2121,Invoices!L:L)/COUNTIF(Invoices!K:L,A2121),0),IF(COUNTIF(Invoices!M:N,A2121)&lt;&gt;0,IF(COUNTIF(Invoices!M:N,A2121)&lt;&gt;0,SUMIF(Invoices!M:N,A2121,Invoices!N:N)/COUNTIF(Invoices!M:N,A2121),0),IF(COUNTIF(Invoices!O:P,A2121)&lt;&gt;0,IF(COUNTIF(Invoices!O:P,A2121)&lt;&gt;0,SUMIF(Invoices!O:P,A2121,Invoices!P:P)/COUNTIF(Invoices!O:P,A2121),0),IF(COUNTIF(Invoices!Q:R,A2121)&lt;&gt;0,IF(COUNTIF(Invoices!Q:R,A2121)&lt;&gt;0,SUMIF(Invoices!Q:R,A2121,Invoices!R:R)/COUNTIF(Invoices!Q:R,A2121),0),IF(COUNTIF(Invoices!S:T,A2121)&lt;&gt;0,IF(COUNTIF(Invoices!S:T,A2121)&lt;&gt;0,SUMIF(Invoices!S:T,A2121,Invoices!T:T)/COUNTIF(Invoices!S:T,A2121),0),IF(COUNTIF(Invoices!U:V,A2121)&lt;&gt;0,IF(COUNTIF(Invoices!U:V,A2121)&lt;&gt;0,SUMIF(Invoices!U:V,A2121,Invoices!V:V)/COUNTIF(Invoices!U:V,A2121),0),IF(COUNTIF(Invoices!W:X,A2121)&lt;&gt;0,IF(COUNTIF(Invoices!W:X,A2121)&lt;&gt;0,SUMIF(Invoices!W:X,A2121,Invoices!X:X)/COUNTIF(Invoices!W:X,A2121),0),IF(COUNTIF(Invoices!Y:Z,A2121)&lt;&gt;0,IF(COUNTIF(Invoices!Y:Z,A2121)&lt;&gt;0,SUMIF(Invoices!Y:Z,A2121,Invoices!Z:Z)/COUNTIF(Invoices!Y:Z,A2121),0),IF(COUNTIF(Invoices!AA:AB,A2121)&lt;&gt;0,IF(COUNTIF(Invoices!AA:AB,A2121)&lt;&gt;0,SUMIF(Invoices!AA:AB,A2121,Invoices!AB:AB)/COUNTIF(Invoices!AA:AB,A2121),0),IF(COUNTIF(Invoices!AC:AD,A2121)&lt;&gt;0,IF(COUNTIF(Invoices!AC:AD,A2121)&lt;&gt;0,SUMIF(Invoices!AC:AD,A2121,Invoices!AD:AD)/COUNTIF(Invoices!AC:AD,A2121),0),IF(COUNTIF(Invoices!AE:AF,A2121)&lt;&gt;0,IF(COUNTIF(Invoices!AE:AF,A2121)&lt;&gt;0,SUMIF(Invoices!AE:AF,A2121,Invoices!AF:AF)/COUNTIF(Invoices!AE:AF,A2121),0),IF(COUNTIF(Invoices!AG:AH,A2121)&lt;&gt;0,IF(COUNTIF(Invoices!AG:AH,A2121)&lt;&gt;0,SUMIF(Invoices!AG:AH,A2121,Invoices!AH:AH)/COUNTIF(Invoices!AG:AH,A2121),0),IF(COUNTIF(Invoices!AI:AJ,A2121)&lt;&gt;0,IF(COUNTIF(Invoices!AI:AJ,A2121)&lt;&gt;0,SUMIF(Invoices!AI:AJ,A2121,Invoices!AJ:AJ)/COUNTIF(Invoices!AI:AJ,A2121),0),IF(COUNTIF(Invoices!AK:AL,A2121)&lt;&gt;0,IF(COUNTIF(Invoices!AK:AL,A2121)&lt;&gt;0,SUMIF(Invoices!AK:AL,A2121,Invoices!AL:AL)/COUNTIF(Invoices!AK:AL,A2121),0),IF(COUNTIF(Invoices!AM:AN,A2121)&lt;&gt;0,IF(COUNTIF(Invoices!AM:AN,A2121)&lt;&gt;0,SUMIF(Invoices!AM:AN,A2121,Invoices!AN:AN)/COUNTIF(Invoices!AM:AN,A2121),0),"Not Available")))))))))))))))</f>
        <v>0.99</v>
      </c>
    </row>
    <row r="2122" spans="1:5" ht="13" x14ac:dyDescent="0.15">
      <c r="A2122" s="6" t="s">
        <v>3526</v>
      </c>
      <c r="C2122" s="6" t="s">
        <v>1443</v>
      </c>
      <c r="D2122" s="6" t="s">
        <v>574</v>
      </c>
      <c r="E2122" t="str">
        <f>IF(COUNTIF(Invoices!K:L,A2122)&lt;&gt;0,IF(COUNTIF(Invoices!K:L,A2122)&lt;&gt;0,SUMIF(Invoices!K:L,A2122,Invoices!L:L)/COUNTIF(Invoices!K:L,A2122),0),IF(COUNTIF(Invoices!M:N,A2122)&lt;&gt;0,IF(COUNTIF(Invoices!M:N,A2122)&lt;&gt;0,SUMIF(Invoices!M:N,A2122,Invoices!N:N)/COUNTIF(Invoices!M:N,A2122),0),IF(COUNTIF(Invoices!O:P,A2122)&lt;&gt;0,IF(COUNTIF(Invoices!O:P,A2122)&lt;&gt;0,SUMIF(Invoices!O:P,A2122,Invoices!P:P)/COUNTIF(Invoices!O:P,A2122),0),IF(COUNTIF(Invoices!Q:R,A2122)&lt;&gt;0,IF(COUNTIF(Invoices!Q:R,A2122)&lt;&gt;0,SUMIF(Invoices!Q:R,A2122,Invoices!R:R)/COUNTIF(Invoices!Q:R,A2122),0),IF(COUNTIF(Invoices!S:T,A2122)&lt;&gt;0,IF(COUNTIF(Invoices!S:T,A2122)&lt;&gt;0,SUMIF(Invoices!S:T,A2122,Invoices!T:T)/COUNTIF(Invoices!S:T,A2122),0),IF(COUNTIF(Invoices!U:V,A2122)&lt;&gt;0,IF(COUNTIF(Invoices!U:V,A2122)&lt;&gt;0,SUMIF(Invoices!U:V,A2122,Invoices!V:V)/COUNTIF(Invoices!U:V,A2122),0),IF(COUNTIF(Invoices!W:X,A2122)&lt;&gt;0,IF(COUNTIF(Invoices!W:X,A2122)&lt;&gt;0,SUMIF(Invoices!W:X,A2122,Invoices!X:X)/COUNTIF(Invoices!W:X,A2122),0),IF(COUNTIF(Invoices!Y:Z,A2122)&lt;&gt;0,IF(COUNTIF(Invoices!Y:Z,A2122)&lt;&gt;0,SUMIF(Invoices!Y:Z,A2122,Invoices!Z:Z)/COUNTIF(Invoices!Y:Z,A2122),0),IF(COUNTIF(Invoices!AA:AB,A2122)&lt;&gt;0,IF(COUNTIF(Invoices!AA:AB,A2122)&lt;&gt;0,SUMIF(Invoices!AA:AB,A2122,Invoices!AB:AB)/COUNTIF(Invoices!AA:AB,A2122),0),IF(COUNTIF(Invoices!AC:AD,A2122)&lt;&gt;0,IF(COUNTIF(Invoices!AC:AD,A2122)&lt;&gt;0,SUMIF(Invoices!AC:AD,A2122,Invoices!AD:AD)/COUNTIF(Invoices!AC:AD,A2122),0),IF(COUNTIF(Invoices!AE:AF,A2122)&lt;&gt;0,IF(COUNTIF(Invoices!AE:AF,A2122)&lt;&gt;0,SUMIF(Invoices!AE:AF,A2122,Invoices!AF:AF)/COUNTIF(Invoices!AE:AF,A2122),0),IF(COUNTIF(Invoices!AG:AH,A2122)&lt;&gt;0,IF(COUNTIF(Invoices!AG:AH,A2122)&lt;&gt;0,SUMIF(Invoices!AG:AH,A2122,Invoices!AH:AH)/COUNTIF(Invoices!AG:AH,A2122),0),IF(COUNTIF(Invoices!AI:AJ,A2122)&lt;&gt;0,IF(COUNTIF(Invoices!AI:AJ,A2122)&lt;&gt;0,SUMIF(Invoices!AI:AJ,A2122,Invoices!AJ:AJ)/COUNTIF(Invoices!AI:AJ,A2122),0),IF(COUNTIF(Invoices!AK:AL,A2122)&lt;&gt;0,IF(COUNTIF(Invoices!AK:AL,A2122)&lt;&gt;0,SUMIF(Invoices!AK:AL,A2122,Invoices!AL:AL)/COUNTIF(Invoices!AK:AL,A2122),0),IF(COUNTIF(Invoices!AM:AN,A2122)&lt;&gt;0,IF(COUNTIF(Invoices!AM:AN,A2122)&lt;&gt;0,SUMIF(Invoices!AM:AN,A2122,Invoices!AN:AN)/COUNTIF(Invoices!AM:AN,A2122),0),"Not Available")))))))))))))))</f>
        <v>Not Available</v>
      </c>
    </row>
    <row r="2123" spans="1:5" ht="13" x14ac:dyDescent="0.15">
      <c r="A2123" s="6" t="s">
        <v>3527</v>
      </c>
      <c r="B2123" s="6" t="s">
        <v>2328</v>
      </c>
      <c r="C2123" s="6" t="s">
        <v>1351</v>
      </c>
      <c r="D2123" s="6" t="s">
        <v>574</v>
      </c>
      <c r="E2123" t="str">
        <f>IF(COUNTIF(Invoices!K:L,A2123)&lt;&gt;0,IF(COUNTIF(Invoices!K:L,A2123)&lt;&gt;0,SUMIF(Invoices!K:L,A2123,Invoices!L:L)/COUNTIF(Invoices!K:L,A2123),0),IF(COUNTIF(Invoices!M:N,A2123)&lt;&gt;0,IF(COUNTIF(Invoices!M:N,A2123)&lt;&gt;0,SUMIF(Invoices!M:N,A2123,Invoices!N:N)/COUNTIF(Invoices!M:N,A2123),0),IF(COUNTIF(Invoices!O:P,A2123)&lt;&gt;0,IF(COUNTIF(Invoices!O:P,A2123)&lt;&gt;0,SUMIF(Invoices!O:P,A2123,Invoices!P:P)/COUNTIF(Invoices!O:P,A2123),0),IF(COUNTIF(Invoices!Q:R,A2123)&lt;&gt;0,IF(COUNTIF(Invoices!Q:R,A2123)&lt;&gt;0,SUMIF(Invoices!Q:R,A2123,Invoices!R:R)/COUNTIF(Invoices!Q:R,A2123),0),IF(COUNTIF(Invoices!S:T,A2123)&lt;&gt;0,IF(COUNTIF(Invoices!S:T,A2123)&lt;&gt;0,SUMIF(Invoices!S:T,A2123,Invoices!T:T)/COUNTIF(Invoices!S:T,A2123),0),IF(COUNTIF(Invoices!U:V,A2123)&lt;&gt;0,IF(COUNTIF(Invoices!U:V,A2123)&lt;&gt;0,SUMIF(Invoices!U:V,A2123,Invoices!V:V)/COUNTIF(Invoices!U:V,A2123),0),IF(COUNTIF(Invoices!W:X,A2123)&lt;&gt;0,IF(COUNTIF(Invoices!W:X,A2123)&lt;&gt;0,SUMIF(Invoices!W:X,A2123,Invoices!X:X)/COUNTIF(Invoices!W:X,A2123),0),IF(COUNTIF(Invoices!Y:Z,A2123)&lt;&gt;0,IF(COUNTIF(Invoices!Y:Z,A2123)&lt;&gt;0,SUMIF(Invoices!Y:Z,A2123,Invoices!Z:Z)/COUNTIF(Invoices!Y:Z,A2123),0),IF(COUNTIF(Invoices!AA:AB,A2123)&lt;&gt;0,IF(COUNTIF(Invoices!AA:AB,A2123)&lt;&gt;0,SUMIF(Invoices!AA:AB,A2123,Invoices!AB:AB)/COUNTIF(Invoices!AA:AB,A2123),0),IF(COUNTIF(Invoices!AC:AD,A2123)&lt;&gt;0,IF(COUNTIF(Invoices!AC:AD,A2123)&lt;&gt;0,SUMIF(Invoices!AC:AD,A2123,Invoices!AD:AD)/COUNTIF(Invoices!AC:AD,A2123),0),IF(COUNTIF(Invoices!AE:AF,A2123)&lt;&gt;0,IF(COUNTIF(Invoices!AE:AF,A2123)&lt;&gt;0,SUMIF(Invoices!AE:AF,A2123,Invoices!AF:AF)/COUNTIF(Invoices!AE:AF,A2123),0),IF(COUNTIF(Invoices!AG:AH,A2123)&lt;&gt;0,IF(COUNTIF(Invoices!AG:AH,A2123)&lt;&gt;0,SUMIF(Invoices!AG:AH,A2123,Invoices!AH:AH)/COUNTIF(Invoices!AG:AH,A2123),0),IF(COUNTIF(Invoices!AI:AJ,A2123)&lt;&gt;0,IF(COUNTIF(Invoices!AI:AJ,A2123)&lt;&gt;0,SUMIF(Invoices!AI:AJ,A2123,Invoices!AJ:AJ)/COUNTIF(Invoices!AI:AJ,A2123),0),IF(COUNTIF(Invoices!AK:AL,A2123)&lt;&gt;0,IF(COUNTIF(Invoices!AK:AL,A2123)&lt;&gt;0,SUMIF(Invoices!AK:AL,A2123,Invoices!AL:AL)/COUNTIF(Invoices!AK:AL,A2123),0),IF(COUNTIF(Invoices!AM:AN,A2123)&lt;&gt;0,IF(COUNTIF(Invoices!AM:AN,A2123)&lt;&gt;0,SUMIF(Invoices!AM:AN,A2123,Invoices!AN:AN)/COUNTIF(Invoices!AM:AN,A2123),0),"Not Available")))))))))))))))</f>
        <v>Not Available</v>
      </c>
    </row>
    <row r="2124" spans="1:5" ht="13" x14ac:dyDescent="0.15">
      <c r="A2124" s="6" t="s">
        <v>3528</v>
      </c>
      <c r="B2124" s="6" t="s">
        <v>3529</v>
      </c>
      <c r="C2124" s="6" t="s">
        <v>1453</v>
      </c>
      <c r="D2124" s="6" t="s">
        <v>810</v>
      </c>
      <c r="E2124">
        <f ca="1">IF(COUNTIF(Invoices!K:L,A2124)&lt;&gt;0,IF(COUNTIF(Invoices!K:L,A2124)&lt;&gt;0,SUMIF(Invoices!K:L,A2124,Invoices!L:L)/COUNTIF(Invoices!K:L,A2124),0),IF(COUNTIF(Invoices!M:N,A2124)&lt;&gt;0,IF(COUNTIF(Invoices!M:N,A2124)&lt;&gt;0,SUMIF(Invoices!M:N,A2124,Invoices!N:N)/COUNTIF(Invoices!M:N,A2124),0),IF(COUNTIF(Invoices!O:P,A2124)&lt;&gt;0,IF(COUNTIF(Invoices!O:P,A2124)&lt;&gt;0,SUMIF(Invoices!O:P,A2124,Invoices!P:P)/COUNTIF(Invoices!O:P,A2124),0),IF(COUNTIF(Invoices!Q:R,A2124)&lt;&gt;0,IF(COUNTIF(Invoices!Q:R,A2124)&lt;&gt;0,SUMIF(Invoices!Q:R,A2124,Invoices!R:R)/COUNTIF(Invoices!Q:R,A2124),0),IF(COUNTIF(Invoices!S:T,A2124)&lt;&gt;0,IF(COUNTIF(Invoices!S:T,A2124)&lt;&gt;0,SUMIF(Invoices!S:T,A2124,Invoices!T:T)/COUNTIF(Invoices!S:T,A2124),0),IF(COUNTIF(Invoices!U:V,A2124)&lt;&gt;0,IF(COUNTIF(Invoices!U:V,A2124)&lt;&gt;0,SUMIF(Invoices!U:V,A2124,Invoices!V:V)/COUNTIF(Invoices!U:V,A2124),0),IF(COUNTIF(Invoices!W:X,A2124)&lt;&gt;0,IF(COUNTIF(Invoices!W:X,A2124)&lt;&gt;0,SUMIF(Invoices!W:X,A2124,Invoices!X:X)/COUNTIF(Invoices!W:X,A2124),0),IF(COUNTIF(Invoices!Y:Z,A2124)&lt;&gt;0,IF(COUNTIF(Invoices!Y:Z,A2124)&lt;&gt;0,SUMIF(Invoices!Y:Z,A2124,Invoices!Z:Z)/COUNTIF(Invoices!Y:Z,A2124),0),IF(COUNTIF(Invoices!AA:AB,A2124)&lt;&gt;0,IF(COUNTIF(Invoices!AA:AB,A2124)&lt;&gt;0,SUMIF(Invoices!AA:AB,A2124,Invoices!AB:AB)/COUNTIF(Invoices!AA:AB,A2124),0),IF(COUNTIF(Invoices!AC:AD,A2124)&lt;&gt;0,IF(COUNTIF(Invoices!AC:AD,A2124)&lt;&gt;0,SUMIF(Invoices!AC:AD,A2124,Invoices!AD:AD)/COUNTIF(Invoices!AC:AD,A2124),0),IF(COUNTIF(Invoices!AE:AF,A2124)&lt;&gt;0,IF(COUNTIF(Invoices!AE:AF,A2124)&lt;&gt;0,SUMIF(Invoices!AE:AF,A2124,Invoices!AF:AF)/COUNTIF(Invoices!AE:AF,A2124),0),IF(COUNTIF(Invoices!AG:AH,A2124)&lt;&gt;0,IF(COUNTIF(Invoices!AG:AH,A2124)&lt;&gt;0,SUMIF(Invoices!AG:AH,A2124,Invoices!AH:AH)/COUNTIF(Invoices!AG:AH,A2124),0),IF(COUNTIF(Invoices!AI:AJ,A2124)&lt;&gt;0,IF(COUNTIF(Invoices!AI:AJ,A2124)&lt;&gt;0,SUMIF(Invoices!AI:AJ,A2124,Invoices!AJ:AJ)/COUNTIF(Invoices!AI:AJ,A2124),0),IF(COUNTIF(Invoices!AK:AL,A2124)&lt;&gt;0,IF(COUNTIF(Invoices!AK:AL,A2124)&lt;&gt;0,SUMIF(Invoices!AK:AL,A2124,Invoices!AL:AL)/COUNTIF(Invoices!AK:AL,A2124),0),IF(COUNTIF(Invoices!AM:AN,A2124)&lt;&gt;0,IF(COUNTIF(Invoices!AM:AN,A2124)&lt;&gt;0,SUMIF(Invoices!AM:AN,A2124,Invoices!AN:AN)/COUNTIF(Invoices!AM:AN,A2124),0),"Not Available")))))))))))))))</f>
        <v>0.99</v>
      </c>
    </row>
    <row r="2125" spans="1:5" ht="13" x14ac:dyDescent="0.15">
      <c r="A2125" s="6" t="s">
        <v>3530</v>
      </c>
      <c r="C2125" s="6" t="s">
        <v>1010</v>
      </c>
      <c r="D2125" s="6" t="s">
        <v>600</v>
      </c>
      <c r="E2125">
        <f ca="1">IF(COUNTIF(Invoices!K:L,A2125)&lt;&gt;0,IF(COUNTIF(Invoices!K:L,A2125)&lt;&gt;0,SUMIF(Invoices!K:L,A2125,Invoices!L:L)/COUNTIF(Invoices!K:L,A2125),0),IF(COUNTIF(Invoices!M:N,A2125)&lt;&gt;0,IF(COUNTIF(Invoices!M:N,A2125)&lt;&gt;0,SUMIF(Invoices!M:N,A2125,Invoices!N:N)/COUNTIF(Invoices!M:N,A2125),0),IF(COUNTIF(Invoices!O:P,A2125)&lt;&gt;0,IF(COUNTIF(Invoices!O:P,A2125)&lt;&gt;0,SUMIF(Invoices!O:P,A2125,Invoices!P:P)/COUNTIF(Invoices!O:P,A2125),0),IF(COUNTIF(Invoices!Q:R,A2125)&lt;&gt;0,IF(COUNTIF(Invoices!Q:R,A2125)&lt;&gt;0,SUMIF(Invoices!Q:R,A2125,Invoices!R:R)/COUNTIF(Invoices!Q:R,A2125),0),IF(COUNTIF(Invoices!S:T,A2125)&lt;&gt;0,IF(COUNTIF(Invoices!S:T,A2125)&lt;&gt;0,SUMIF(Invoices!S:T,A2125,Invoices!T:T)/COUNTIF(Invoices!S:T,A2125),0),IF(COUNTIF(Invoices!U:V,A2125)&lt;&gt;0,IF(COUNTIF(Invoices!U:V,A2125)&lt;&gt;0,SUMIF(Invoices!U:V,A2125,Invoices!V:V)/COUNTIF(Invoices!U:V,A2125),0),IF(COUNTIF(Invoices!W:X,A2125)&lt;&gt;0,IF(COUNTIF(Invoices!W:X,A2125)&lt;&gt;0,SUMIF(Invoices!W:X,A2125,Invoices!X:X)/COUNTIF(Invoices!W:X,A2125),0),IF(COUNTIF(Invoices!Y:Z,A2125)&lt;&gt;0,IF(COUNTIF(Invoices!Y:Z,A2125)&lt;&gt;0,SUMIF(Invoices!Y:Z,A2125,Invoices!Z:Z)/COUNTIF(Invoices!Y:Z,A2125),0),IF(COUNTIF(Invoices!AA:AB,A2125)&lt;&gt;0,IF(COUNTIF(Invoices!AA:AB,A2125)&lt;&gt;0,SUMIF(Invoices!AA:AB,A2125,Invoices!AB:AB)/COUNTIF(Invoices!AA:AB,A2125),0),IF(COUNTIF(Invoices!AC:AD,A2125)&lt;&gt;0,IF(COUNTIF(Invoices!AC:AD,A2125)&lt;&gt;0,SUMIF(Invoices!AC:AD,A2125,Invoices!AD:AD)/COUNTIF(Invoices!AC:AD,A2125),0),IF(COUNTIF(Invoices!AE:AF,A2125)&lt;&gt;0,IF(COUNTIF(Invoices!AE:AF,A2125)&lt;&gt;0,SUMIF(Invoices!AE:AF,A2125,Invoices!AF:AF)/COUNTIF(Invoices!AE:AF,A2125),0),IF(COUNTIF(Invoices!AG:AH,A2125)&lt;&gt;0,IF(COUNTIF(Invoices!AG:AH,A2125)&lt;&gt;0,SUMIF(Invoices!AG:AH,A2125,Invoices!AH:AH)/COUNTIF(Invoices!AG:AH,A2125),0),IF(COUNTIF(Invoices!AI:AJ,A2125)&lt;&gt;0,IF(COUNTIF(Invoices!AI:AJ,A2125)&lt;&gt;0,SUMIF(Invoices!AI:AJ,A2125,Invoices!AJ:AJ)/COUNTIF(Invoices!AI:AJ,A2125),0),IF(COUNTIF(Invoices!AK:AL,A2125)&lt;&gt;0,IF(COUNTIF(Invoices!AK:AL,A2125)&lt;&gt;0,SUMIF(Invoices!AK:AL,A2125,Invoices!AL:AL)/COUNTIF(Invoices!AK:AL,A2125),0),IF(COUNTIF(Invoices!AM:AN,A2125)&lt;&gt;0,IF(COUNTIF(Invoices!AM:AN,A2125)&lt;&gt;0,SUMIF(Invoices!AM:AN,A2125,Invoices!AN:AN)/COUNTIF(Invoices!AM:AN,A2125),0),"Not Available")))))))))))))))</f>
        <v>0.99</v>
      </c>
    </row>
    <row r="2126" spans="1:5" ht="13" x14ac:dyDescent="0.15">
      <c r="A2126" s="6" t="s">
        <v>1171</v>
      </c>
      <c r="B2126" s="6" t="s">
        <v>3531</v>
      </c>
      <c r="C2126" s="6" t="s">
        <v>1171</v>
      </c>
      <c r="D2126" s="6" t="s">
        <v>1172</v>
      </c>
      <c r="E2126">
        <f ca="1">IF(COUNTIF(Invoices!K:L,A2126)&lt;&gt;0,IF(COUNTIF(Invoices!K:L,A2126)&lt;&gt;0,SUMIF(Invoices!K:L,A2126,Invoices!L:L)/COUNTIF(Invoices!K:L,A2126),0),IF(COUNTIF(Invoices!M:N,A2126)&lt;&gt;0,IF(COUNTIF(Invoices!M:N,A2126)&lt;&gt;0,SUMIF(Invoices!M:N,A2126,Invoices!N:N)/COUNTIF(Invoices!M:N,A2126),0),IF(COUNTIF(Invoices!O:P,A2126)&lt;&gt;0,IF(COUNTIF(Invoices!O:P,A2126)&lt;&gt;0,SUMIF(Invoices!O:P,A2126,Invoices!P:P)/COUNTIF(Invoices!O:P,A2126),0),IF(COUNTIF(Invoices!Q:R,A2126)&lt;&gt;0,IF(COUNTIF(Invoices!Q:R,A2126)&lt;&gt;0,SUMIF(Invoices!Q:R,A2126,Invoices!R:R)/COUNTIF(Invoices!Q:R,A2126),0),IF(COUNTIF(Invoices!S:T,A2126)&lt;&gt;0,IF(COUNTIF(Invoices!S:T,A2126)&lt;&gt;0,SUMIF(Invoices!S:T,A2126,Invoices!T:T)/COUNTIF(Invoices!S:T,A2126),0),IF(COUNTIF(Invoices!U:V,A2126)&lt;&gt;0,IF(COUNTIF(Invoices!U:V,A2126)&lt;&gt;0,SUMIF(Invoices!U:V,A2126,Invoices!V:V)/COUNTIF(Invoices!U:V,A2126),0),IF(COUNTIF(Invoices!W:X,A2126)&lt;&gt;0,IF(COUNTIF(Invoices!W:X,A2126)&lt;&gt;0,SUMIF(Invoices!W:X,A2126,Invoices!X:X)/COUNTIF(Invoices!W:X,A2126),0),IF(COUNTIF(Invoices!Y:Z,A2126)&lt;&gt;0,IF(COUNTIF(Invoices!Y:Z,A2126)&lt;&gt;0,SUMIF(Invoices!Y:Z,A2126,Invoices!Z:Z)/COUNTIF(Invoices!Y:Z,A2126),0),IF(COUNTIF(Invoices!AA:AB,A2126)&lt;&gt;0,IF(COUNTIF(Invoices!AA:AB,A2126)&lt;&gt;0,SUMIF(Invoices!AA:AB,A2126,Invoices!AB:AB)/COUNTIF(Invoices!AA:AB,A2126),0),IF(COUNTIF(Invoices!AC:AD,A2126)&lt;&gt;0,IF(COUNTIF(Invoices!AC:AD,A2126)&lt;&gt;0,SUMIF(Invoices!AC:AD,A2126,Invoices!AD:AD)/COUNTIF(Invoices!AC:AD,A2126),0),IF(COUNTIF(Invoices!AE:AF,A2126)&lt;&gt;0,IF(COUNTIF(Invoices!AE:AF,A2126)&lt;&gt;0,SUMIF(Invoices!AE:AF,A2126,Invoices!AF:AF)/COUNTIF(Invoices!AE:AF,A2126),0),IF(COUNTIF(Invoices!AG:AH,A2126)&lt;&gt;0,IF(COUNTIF(Invoices!AG:AH,A2126)&lt;&gt;0,SUMIF(Invoices!AG:AH,A2126,Invoices!AH:AH)/COUNTIF(Invoices!AG:AH,A2126),0),IF(COUNTIF(Invoices!AI:AJ,A2126)&lt;&gt;0,IF(COUNTIF(Invoices!AI:AJ,A2126)&lt;&gt;0,SUMIF(Invoices!AI:AJ,A2126,Invoices!AJ:AJ)/COUNTIF(Invoices!AI:AJ,A2126),0),IF(COUNTIF(Invoices!AK:AL,A2126)&lt;&gt;0,IF(COUNTIF(Invoices!AK:AL,A2126)&lt;&gt;0,SUMIF(Invoices!AK:AL,A2126,Invoices!AL:AL)/COUNTIF(Invoices!AK:AL,A2126),0),IF(COUNTIF(Invoices!AM:AN,A2126)&lt;&gt;0,IF(COUNTIF(Invoices!AM:AN,A2126)&lt;&gt;0,SUMIF(Invoices!AM:AN,A2126,Invoices!AN:AN)/COUNTIF(Invoices!AM:AN,A2126),0),"Not Available")))))))))))))))</f>
        <v>0.99</v>
      </c>
    </row>
    <row r="2127" spans="1:5" ht="13" x14ac:dyDescent="0.15">
      <c r="A2127" s="6" t="s">
        <v>3532</v>
      </c>
      <c r="C2127" s="6" t="s">
        <v>524</v>
      </c>
      <c r="D2127" s="6" t="s">
        <v>518</v>
      </c>
      <c r="E2127">
        <f ca="1">IF(COUNTIF(Invoices!K:L,A2127)&lt;&gt;0,IF(COUNTIF(Invoices!K:L,A2127)&lt;&gt;0,SUMIF(Invoices!K:L,A2127,Invoices!L:L)/COUNTIF(Invoices!K:L,A2127),0),IF(COUNTIF(Invoices!M:N,A2127)&lt;&gt;0,IF(COUNTIF(Invoices!M:N,A2127)&lt;&gt;0,SUMIF(Invoices!M:N,A2127,Invoices!N:N)/COUNTIF(Invoices!M:N,A2127),0),IF(COUNTIF(Invoices!O:P,A2127)&lt;&gt;0,IF(COUNTIF(Invoices!O:P,A2127)&lt;&gt;0,SUMIF(Invoices!O:P,A2127,Invoices!P:P)/COUNTIF(Invoices!O:P,A2127),0),IF(COUNTIF(Invoices!Q:R,A2127)&lt;&gt;0,IF(COUNTIF(Invoices!Q:R,A2127)&lt;&gt;0,SUMIF(Invoices!Q:R,A2127,Invoices!R:R)/COUNTIF(Invoices!Q:R,A2127),0),IF(COUNTIF(Invoices!S:T,A2127)&lt;&gt;0,IF(COUNTIF(Invoices!S:T,A2127)&lt;&gt;0,SUMIF(Invoices!S:T,A2127,Invoices!T:T)/COUNTIF(Invoices!S:T,A2127),0),IF(COUNTIF(Invoices!U:V,A2127)&lt;&gt;0,IF(COUNTIF(Invoices!U:V,A2127)&lt;&gt;0,SUMIF(Invoices!U:V,A2127,Invoices!V:V)/COUNTIF(Invoices!U:V,A2127),0),IF(COUNTIF(Invoices!W:X,A2127)&lt;&gt;0,IF(COUNTIF(Invoices!W:X,A2127)&lt;&gt;0,SUMIF(Invoices!W:X,A2127,Invoices!X:X)/COUNTIF(Invoices!W:X,A2127),0),IF(COUNTIF(Invoices!Y:Z,A2127)&lt;&gt;0,IF(COUNTIF(Invoices!Y:Z,A2127)&lt;&gt;0,SUMIF(Invoices!Y:Z,A2127,Invoices!Z:Z)/COUNTIF(Invoices!Y:Z,A2127),0),IF(COUNTIF(Invoices!AA:AB,A2127)&lt;&gt;0,IF(COUNTIF(Invoices!AA:AB,A2127)&lt;&gt;0,SUMIF(Invoices!AA:AB,A2127,Invoices!AB:AB)/COUNTIF(Invoices!AA:AB,A2127),0),IF(COUNTIF(Invoices!AC:AD,A2127)&lt;&gt;0,IF(COUNTIF(Invoices!AC:AD,A2127)&lt;&gt;0,SUMIF(Invoices!AC:AD,A2127,Invoices!AD:AD)/COUNTIF(Invoices!AC:AD,A2127),0),IF(COUNTIF(Invoices!AE:AF,A2127)&lt;&gt;0,IF(COUNTIF(Invoices!AE:AF,A2127)&lt;&gt;0,SUMIF(Invoices!AE:AF,A2127,Invoices!AF:AF)/COUNTIF(Invoices!AE:AF,A2127),0),IF(COUNTIF(Invoices!AG:AH,A2127)&lt;&gt;0,IF(COUNTIF(Invoices!AG:AH,A2127)&lt;&gt;0,SUMIF(Invoices!AG:AH,A2127,Invoices!AH:AH)/COUNTIF(Invoices!AG:AH,A2127),0),IF(COUNTIF(Invoices!AI:AJ,A2127)&lt;&gt;0,IF(COUNTIF(Invoices!AI:AJ,A2127)&lt;&gt;0,SUMIF(Invoices!AI:AJ,A2127,Invoices!AJ:AJ)/COUNTIF(Invoices!AI:AJ,A2127),0),IF(COUNTIF(Invoices!AK:AL,A2127)&lt;&gt;0,IF(COUNTIF(Invoices!AK:AL,A2127)&lt;&gt;0,SUMIF(Invoices!AK:AL,A2127,Invoices!AL:AL)/COUNTIF(Invoices!AK:AL,A2127),0),IF(COUNTIF(Invoices!AM:AN,A2127)&lt;&gt;0,IF(COUNTIF(Invoices!AM:AN,A2127)&lt;&gt;0,SUMIF(Invoices!AM:AN,A2127,Invoices!AN:AN)/COUNTIF(Invoices!AM:AN,A2127),0),"Not Available")))))))))))))))</f>
        <v>1.99</v>
      </c>
    </row>
    <row r="2128" spans="1:5" ht="13" x14ac:dyDescent="0.15">
      <c r="A2128" s="6" t="s">
        <v>3533</v>
      </c>
      <c r="C2128" s="6" t="s">
        <v>983</v>
      </c>
      <c r="D2128" s="6" t="s">
        <v>797</v>
      </c>
      <c r="E2128" t="str">
        <f>IF(COUNTIF(Invoices!K:L,A2128)&lt;&gt;0,IF(COUNTIF(Invoices!K:L,A2128)&lt;&gt;0,SUMIF(Invoices!K:L,A2128,Invoices!L:L)/COUNTIF(Invoices!K:L,A2128),0),IF(COUNTIF(Invoices!M:N,A2128)&lt;&gt;0,IF(COUNTIF(Invoices!M:N,A2128)&lt;&gt;0,SUMIF(Invoices!M:N,A2128,Invoices!N:N)/COUNTIF(Invoices!M:N,A2128),0),IF(COUNTIF(Invoices!O:P,A2128)&lt;&gt;0,IF(COUNTIF(Invoices!O:P,A2128)&lt;&gt;0,SUMIF(Invoices!O:P,A2128,Invoices!P:P)/COUNTIF(Invoices!O:P,A2128),0),IF(COUNTIF(Invoices!Q:R,A2128)&lt;&gt;0,IF(COUNTIF(Invoices!Q:R,A2128)&lt;&gt;0,SUMIF(Invoices!Q:R,A2128,Invoices!R:R)/COUNTIF(Invoices!Q:R,A2128),0),IF(COUNTIF(Invoices!S:T,A2128)&lt;&gt;0,IF(COUNTIF(Invoices!S:T,A2128)&lt;&gt;0,SUMIF(Invoices!S:T,A2128,Invoices!T:T)/COUNTIF(Invoices!S:T,A2128),0),IF(COUNTIF(Invoices!U:V,A2128)&lt;&gt;0,IF(COUNTIF(Invoices!U:V,A2128)&lt;&gt;0,SUMIF(Invoices!U:V,A2128,Invoices!V:V)/COUNTIF(Invoices!U:V,A2128),0),IF(COUNTIF(Invoices!W:X,A2128)&lt;&gt;0,IF(COUNTIF(Invoices!W:X,A2128)&lt;&gt;0,SUMIF(Invoices!W:X,A2128,Invoices!X:X)/COUNTIF(Invoices!W:X,A2128),0),IF(COUNTIF(Invoices!Y:Z,A2128)&lt;&gt;0,IF(COUNTIF(Invoices!Y:Z,A2128)&lt;&gt;0,SUMIF(Invoices!Y:Z,A2128,Invoices!Z:Z)/COUNTIF(Invoices!Y:Z,A2128),0),IF(COUNTIF(Invoices!AA:AB,A2128)&lt;&gt;0,IF(COUNTIF(Invoices!AA:AB,A2128)&lt;&gt;0,SUMIF(Invoices!AA:AB,A2128,Invoices!AB:AB)/COUNTIF(Invoices!AA:AB,A2128),0),IF(COUNTIF(Invoices!AC:AD,A2128)&lt;&gt;0,IF(COUNTIF(Invoices!AC:AD,A2128)&lt;&gt;0,SUMIF(Invoices!AC:AD,A2128,Invoices!AD:AD)/COUNTIF(Invoices!AC:AD,A2128),0),IF(COUNTIF(Invoices!AE:AF,A2128)&lt;&gt;0,IF(COUNTIF(Invoices!AE:AF,A2128)&lt;&gt;0,SUMIF(Invoices!AE:AF,A2128,Invoices!AF:AF)/COUNTIF(Invoices!AE:AF,A2128),0),IF(COUNTIF(Invoices!AG:AH,A2128)&lt;&gt;0,IF(COUNTIF(Invoices!AG:AH,A2128)&lt;&gt;0,SUMIF(Invoices!AG:AH,A2128,Invoices!AH:AH)/COUNTIF(Invoices!AG:AH,A2128),0),IF(COUNTIF(Invoices!AI:AJ,A2128)&lt;&gt;0,IF(COUNTIF(Invoices!AI:AJ,A2128)&lt;&gt;0,SUMIF(Invoices!AI:AJ,A2128,Invoices!AJ:AJ)/COUNTIF(Invoices!AI:AJ,A2128),0),IF(COUNTIF(Invoices!AK:AL,A2128)&lt;&gt;0,IF(COUNTIF(Invoices!AK:AL,A2128)&lt;&gt;0,SUMIF(Invoices!AK:AL,A2128,Invoices!AL:AL)/COUNTIF(Invoices!AK:AL,A2128),0),IF(COUNTIF(Invoices!AM:AN,A2128)&lt;&gt;0,IF(COUNTIF(Invoices!AM:AN,A2128)&lt;&gt;0,SUMIF(Invoices!AM:AN,A2128,Invoices!AN:AN)/COUNTIF(Invoices!AM:AN,A2128),0),"Not Available")))))))))))))))</f>
        <v>Not Available</v>
      </c>
    </row>
    <row r="2129" spans="1:5" ht="13" x14ac:dyDescent="0.15">
      <c r="A2129" s="6" t="s">
        <v>3534</v>
      </c>
      <c r="B2129" s="6" t="s">
        <v>1046</v>
      </c>
      <c r="C2129" s="6" t="s">
        <v>1314</v>
      </c>
      <c r="D2129" s="6" t="s">
        <v>1313</v>
      </c>
      <c r="E2129">
        <f ca="1">IF(COUNTIF(Invoices!K:L,A2129)&lt;&gt;0,IF(COUNTIF(Invoices!K:L,A2129)&lt;&gt;0,SUMIF(Invoices!K:L,A2129,Invoices!L:L)/COUNTIF(Invoices!K:L,A2129),0),IF(COUNTIF(Invoices!M:N,A2129)&lt;&gt;0,IF(COUNTIF(Invoices!M:N,A2129)&lt;&gt;0,SUMIF(Invoices!M:N,A2129,Invoices!N:N)/COUNTIF(Invoices!M:N,A2129),0),IF(COUNTIF(Invoices!O:P,A2129)&lt;&gt;0,IF(COUNTIF(Invoices!O:P,A2129)&lt;&gt;0,SUMIF(Invoices!O:P,A2129,Invoices!P:P)/COUNTIF(Invoices!O:P,A2129),0),IF(COUNTIF(Invoices!Q:R,A2129)&lt;&gt;0,IF(COUNTIF(Invoices!Q:R,A2129)&lt;&gt;0,SUMIF(Invoices!Q:R,A2129,Invoices!R:R)/COUNTIF(Invoices!Q:R,A2129),0),IF(COUNTIF(Invoices!S:T,A2129)&lt;&gt;0,IF(COUNTIF(Invoices!S:T,A2129)&lt;&gt;0,SUMIF(Invoices!S:T,A2129,Invoices!T:T)/COUNTIF(Invoices!S:T,A2129),0),IF(COUNTIF(Invoices!U:V,A2129)&lt;&gt;0,IF(COUNTIF(Invoices!U:V,A2129)&lt;&gt;0,SUMIF(Invoices!U:V,A2129,Invoices!V:V)/COUNTIF(Invoices!U:V,A2129),0),IF(COUNTIF(Invoices!W:X,A2129)&lt;&gt;0,IF(COUNTIF(Invoices!W:X,A2129)&lt;&gt;0,SUMIF(Invoices!W:X,A2129,Invoices!X:X)/COUNTIF(Invoices!W:X,A2129),0),IF(COUNTIF(Invoices!Y:Z,A2129)&lt;&gt;0,IF(COUNTIF(Invoices!Y:Z,A2129)&lt;&gt;0,SUMIF(Invoices!Y:Z,A2129,Invoices!Z:Z)/COUNTIF(Invoices!Y:Z,A2129),0),IF(COUNTIF(Invoices!AA:AB,A2129)&lt;&gt;0,IF(COUNTIF(Invoices!AA:AB,A2129)&lt;&gt;0,SUMIF(Invoices!AA:AB,A2129,Invoices!AB:AB)/COUNTIF(Invoices!AA:AB,A2129),0),IF(COUNTIF(Invoices!AC:AD,A2129)&lt;&gt;0,IF(COUNTIF(Invoices!AC:AD,A2129)&lt;&gt;0,SUMIF(Invoices!AC:AD,A2129,Invoices!AD:AD)/COUNTIF(Invoices!AC:AD,A2129),0),IF(COUNTIF(Invoices!AE:AF,A2129)&lt;&gt;0,IF(COUNTIF(Invoices!AE:AF,A2129)&lt;&gt;0,SUMIF(Invoices!AE:AF,A2129,Invoices!AF:AF)/COUNTIF(Invoices!AE:AF,A2129),0),IF(COUNTIF(Invoices!AG:AH,A2129)&lt;&gt;0,IF(COUNTIF(Invoices!AG:AH,A2129)&lt;&gt;0,SUMIF(Invoices!AG:AH,A2129,Invoices!AH:AH)/COUNTIF(Invoices!AG:AH,A2129),0),IF(COUNTIF(Invoices!AI:AJ,A2129)&lt;&gt;0,IF(COUNTIF(Invoices!AI:AJ,A2129)&lt;&gt;0,SUMIF(Invoices!AI:AJ,A2129,Invoices!AJ:AJ)/COUNTIF(Invoices!AI:AJ,A2129),0),IF(COUNTIF(Invoices!AK:AL,A2129)&lt;&gt;0,IF(COUNTIF(Invoices!AK:AL,A2129)&lt;&gt;0,SUMIF(Invoices!AK:AL,A2129,Invoices!AL:AL)/COUNTIF(Invoices!AK:AL,A2129),0),IF(COUNTIF(Invoices!AM:AN,A2129)&lt;&gt;0,IF(COUNTIF(Invoices!AM:AN,A2129)&lt;&gt;0,SUMIF(Invoices!AM:AN,A2129,Invoices!AN:AN)/COUNTIF(Invoices!AM:AN,A2129),0),"Not Available")))))))))))))))</f>
        <v>0.99</v>
      </c>
    </row>
    <row r="2130" spans="1:5" ht="13" x14ac:dyDescent="0.15">
      <c r="A2130" s="6" t="s">
        <v>3535</v>
      </c>
      <c r="B2130" s="6" t="s">
        <v>707</v>
      </c>
      <c r="C2130" s="6" t="s">
        <v>1089</v>
      </c>
      <c r="D2130" s="6" t="s">
        <v>707</v>
      </c>
      <c r="E2130" t="str">
        <f>IF(COUNTIF(Invoices!K:L,A2130)&lt;&gt;0,IF(COUNTIF(Invoices!K:L,A2130)&lt;&gt;0,SUMIF(Invoices!K:L,A2130,Invoices!L:L)/COUNTIF(Invoices!K:L,A2130),0),IF(COUNTIF(Invoices!M:N,A2130)&lt;&gt;0,IF(COUNTIF(Invoices!M:N,A2130)&lt;&gt;0,SUMIF(Invoices!M:N,A2130,Invoices!N:N)/COUNTIF(Invoices!M:N,A2130),0),IF(COUNTIF(Invoices!O:P,A2130)&lt;&gt;0,IF(COUNTIF(Invoices!O:P,A2130)&lt;&gt;0,SUMIF(Invoices!O:P,A2130,Invoices!P:P)/COUNTIF(Invoices!O:P,A2130),0),IF(COUNTIF(Invoices!Q:R,A2130)&lt;&gt;0,IF(COUNTIF(Invoices!Q:R,A2130)&lt;&gt;0,SUMIF(Invoices!Q:R,A2130,Invoices!R:R)/COUNTIF(Invoices!Q:R,A2130),0),IF(COUNTIF(Invoices!S:T,A2130)&lt;&gt;0,IF(COUNTIF(Invoices!S:T,A2130)&lt;&gt;0,SUMIF(Invoices!S:T,A2130,Invoices!T:T)/COUNTIF(Invoices!S:T,A2130),0),IF(COUNTIF(Invoices!U:V,A2130)&lt;&gt;0,IF(COUNTIF(Invoices!U:V,A2130)&lt;&gt;0,SUMIF(Invoices!U:V,A2130,Invoices!V:V)/COUNTIF(Invoices!U:V,A2130),0),IF(COUNTIF(Invoices!W:X,A2130)&lt;&gt;0,IF(COUNTIF(Invoices!W:X,A2130)&lt;&gt;0,SUMIF(Invoices!W:X,A2130,Invoices!X:X)/COUNTIF(Invoices!W:X,A2130),0),IF(COUNTIF(Invoices!Y:Z,A2130)&lt;&gt;0,IF(COUNTIF(Invoices!Y:Z,A2130)&lt;&gt;0,SUMIF(Invoices!Y:Z,A2130,Invoices!Z:Z)/COUNTIF(Invoices!Y:Z,A2130),0),IF(COUNTIF(Invoices!AA:AB,A2130)&lt;&gt;0,IF(COUNTIF(Invoices!AA:AB,A2130)&lt;&gt;0,SUMIF(Invoices!AA:AB,A2130,Invoices!AB:AB)/COUNTIF(Invoices!AA:AB,A2130),0),IF(COUNTIF(Invoices!AC:AD,A2130)&lt;&gt;0,IF(COUNTIF(Invoices!AC:AD,A2130)&lt;&gt;0,SUMIF(Invoices!AC:AD,A2130,Invoices!AD:AD)/COUNTIF(Invoices!AC:AD,A2130),0),IF(COUNTIF(Invoices!AE:AF,A2130)&lt;&gt;0,IF(COUNTIF(Invoices!AE:AF,A2130)&lt;&gt;0,SUMIF(Invoices!AE:AF,A2130,Invoices!AF:AF)/COUNTIF(Invoices!AE:AF,A2130),0),IF(COUNTIF(Invoices!AG:AH,A2130)&lt;&gt;0,IF(COUNTIF(Invoices!AG:AH,A2130)&lt;&gt;0,SUMIF(Invoices!AG:AH,A2130,Invoices!AH:AH)/COUNTIF(Invoices!AG:AH,A2130),0),IF(COUNTIF(Invoices!AI:AJ,A2130)&lt;&gt;0,IF(COUNTIF(Invoices!AI:AJ,A2130)&lt;&gt;0,SUMIF(Invoices!AI:AJ,A2130,Invoices!AJ:AJ)/COUNTIF(Invoices!AI:AJ,A2130),0),IF(COUNTIF(Invoices!AK:AL,A2130)&lt;&gt;0,IF(COUNTIF(Invoices!AK:AL,A2130)&lt;&gt;0,SUMIF(Invoices!AK:AL,A2130,Invoices!AL:AL)/COUNTIF(Invoices!AK:AL,A2130),0),IF(COUNTIF(Invoices!AM:AN,A2130)&lt;&gt;0,IF(COUNTIF(Invoices!AM:AN,A2130)&lt;&gt;0,SUMIF(Invoices!AM:AN,A2130,Invoices!AN:AN)/COUNTIF(Invoices!AM:AN,A2130),0),"Not Available")))))))))))))))</f>
        <v>Not Available</v>
      </c>
    </row>
    <row r="2131" spans="1:5" ht="13" x14ac:dyDescent="0.15">
      <c r="A2131" s="6" t="s">
        <v>3536</v>
      </c>
      <c r="B2131" s="6" t="s">
        <v>993</v>
      </c>
      <c r="C2131" s="6" t="s">
        <v>994</v>
      </c>
      <c r="D2131" s="6" t="s">
        <v>912</v>
      </c>
      <c r="E2131">
        <f ca="1">IF(COUNTIF(Invoices!K:L,A2131)&lt;&gt;0,IF(COUNTIF(Invoices!K:L,A2131)&lt;&gt;0,SUMIF(Invoices!K:L,A2131,Invoices!L:L)/COUNTIF(Invoices!K:L,A2131),0),IF(COUNTIF(Invoices!M:N,A2131)&lt;&gt;0,IF(COUNTIF(Invoices!M:N,A2131)&lt;&gt;0,SUMIF(Invoices!M:N,A2131,Invoices!N:N)/COUNTIF(Invoices!M:N,A2131),0),IF(COUNTIF(Invoices!O:P,A2131)&lt;&gt;0,IF(COUNTIF(Invoices!O:P,A2131)&lt;&gt;0,SUMIF(Invoices!O:P,A2131,Invoices!P:P)/COUNTIF(Invoices!O:P,A2131),0),IF(COUNTIF(Invoices!Q:R,A2131)&lt;&gt;0,IF(COUNTIF(Invoices!Q:R,A2131)&lt;&gt;0,SUMIF(Invoices!Q:R,A2131,Invoices!R:R)/COUNTIF(Invoices!Q:R,A2131),0),IF(COUNTIF(Invoices!S:T,A2131)&lt;&gt;0,IF(COUNTIF(Invoices!S:T,A2131)&lt;&gt;0,SUMIF(Invoices!S:T,A2131,Invoices!T:T)/COUNTIF(Invoices!S:T,A2131),0),IF(COUNTIF(Invoices!U:V,A2131)&lt;&gt;0,IF(COUNTIF(Invoices!U:V,A2131)&lt;&gt;0,SUMIF(Invoices!U:V,A2131,Invoices!V:V)/COUNTIF(Invoices!U:V,A2131),0),IF(COUNTIF(Invoices!W:X,A2131)&lt;&gt;0,IF(COUNTIF(Invoices!W:X,A2131)&lt;&gt;0,SUMIF(Invoices!W:X,A2131,Invoices!X:X)/COUNTIF(Invoices!W:X,A2131),0),IF(COUNTIF(Invoices!Y:Z,A2131)&lt;&gt;0,IF(COUNTIF(Invoices!Y:Z,A2131)&lt;&gt;0,SUMIF(Invoices!Y:Z,A2131,Invoices!Z:Z)/COUNTIF(Invoices!Y:Z,A2131),0),IF(COUNTIF(Invoices!AA:AB,A2131)&lt;&gt;0,IF(COUNTIF(Invoices!AA:AB,A2131)&lt;&gt;0,SUMIF(Invoices!AA:AB,A2131,Invoices!AB:AB)/COUNTIF(Invoices!AA:AB,A2131),0),IF(COUNTIF(Invoices!AC:AD,A2131)&lt;&gt;0,IF(COUNTIF(Invoices!AC:AD,A2131)&lt;&gt;0,SUMIF(Invoices!AC:AD,A2131,Invoices!AD:AD)/COUNTIF(Invoices!AC:AD,A2131),0),IF(COUNTIF(Invoices!AE:AF,A2131)&lt;&gt;0,IF(COUNTIF(Invoices!AE:AF,A2131)&lt;&gt;0,SUMIF(Invoices!AE:AF,A2131,Invoices!AF:AF)/COUNTIF(Invoices!AE:AF,A2131),0),IF(COUNTIF(Invoices!AG:AH,A2131)&lt;&gt;0,IF(COUNTIF(Invoices!AG:AH,A2131)&lt;&gt;0,SUMIF(Invoices!AG:AH,A2131,Invoices!AH:AH)/COUNTIF(Invoices!AG:AH,A2131),0),IF(COUNTIF(Invoices!AI:AJ,A2131)&lt;&gt;0,IF(COUNTIF(Invoices!AI:AJ,A2131)&lt;&gt;0,SUMIF(Invoices!AI:AJ,A2131,Invoices!AJ:AJ)/COUNTIF(Invoices!AI:AJ,A2131),0),IF(COUNTIF(Invoices!AK:AL,A2131)&lt;&gt;0,IF(COUNTIF(Invoices!AK:AL,A2131)&lt;&gt;0,SUMIF(Invoices!AK:AL,A2131,Invoices!AL:AL)/COUNTIF(Invoices!AK:AL,A2131),0),IF(COUNTIF(Invoices!AM:AN,A2131)&lt;&gt;0,IF(COUNTIF(Invoices!AM:AN,A2131)&lt;&gt;0,SUMIF(Invoices!AM:AN,A2131,Invoices!AN:AN)/COUNTIF(Invoices!AM:AN,A2131),0),"Not Available")))))))))))))))</f>
        <v>0.99</v>
      </c>
    </row>
    <row r="2132" spans="1:5" ht="13" x14ac:dyDescent="0.15">
      <c r="A2132" s="6" t="s">
        <v>3537</v>
      </c>
      <c r="B2132" s="6" t="s">
        <v>1819</v>
      </c>
      <c r="C2132" s="6" t="s">
        <v>1804</v>
      </c>
      <c r="D2132" s="6" t="s">
        <v>810</v>
      </c>
      <c r="E2132">
        <f ca="1">IF(COUNTIF(Invoices!K:L,A2132)&lt;&gt;0,IF(COUNTIF(Invoices!K:L,A2132)&lt;&gt;0,SUMIF(Invoices!K:L,A2132,Invoices!L:L)/COUNTIF(Invoices!K:L,A2132),0),IF(COUNTIF(Invoices!M:N,A2132)&lt;&gt;0,IF(COUNTIF(Invoices!M:N,A2132)&lt;&gt;0,SUMIF(Invoices!M:N,A2132,Invoices!N:N)/COUNTIF(Invoices!M:N,A2132),0),IF(COUNTIF(Invoices!O:P,A2132)&lt;&gt;0,IF(COUNTIF(Invoices!O:P,A2132)&lt;&gt;0,SUMIF(Invoices!O:P,A2132,Invoices!P:P)/COUNTIF(Invoices!O:P,A2132),0),IF(COUNTIF(Invoices!Q:R,A2132)&lt;&gt;0,IF(COUNTIF(Invoices!Q:R,A2132)&lt;&gt;0,SUMIF(Invoices!Q:R,A2132,Invoices!R:R)/COUNTIF(Invoices!Q:R,A2132),0),IF(COUNTIF(Invoices!S:T,A2132)&lt;&gt;0,IF(COUNTIF(Invoices!S:T,A2132)&lt;&gt;0,SUMIF(Invoices!S:T,A2132,Invoices!T:T)/COUNTIF(Invoices!S:T,A2132),0),IF(COUNTIF(Invoices!U:V,A2132)&lt;&gt;0,IF(COUNTIF(Invoices!U:V,A2132)&lt;&gt;0,SUMIF(Invoices!U:V,A2132,Invoices!V:V)/COUNTIF(Invoices!U:V,A2132),0),IF(COUNTIF(Invoices!W:X,A2132)&lt;&gt;0,IF(COUNTIF(Invoices!W:X,A2132)&lt;&gt;0,SUMIF(Invoices!W:X,A2132,Invoices!X:X)/COUNTIF(Invoices!W:X,A2132),0),IF(COUNTIF(Invoices!Y:Z,A2132)&lt;&gt;0,IF(COUNTIF(Invoices!Y:Z,A2132)&lt;&gt;0,SUMIF(Invoices!Y:Z,A2132,Invoices!Z:Z)/COUNTIF(Invoices!Y:Z,A2132),0),IF(COUNTIF(Invoices!AA:AB,A2132)&lt;&gt;0,IF(COUNTIF(Invoices!AA:AB,A2132)&lt;&gt;0,SUMIF(Invoices!AA:AB,A2132,Invoices!AB:AB)/COUNTIF(Invoices!AA:AB,A2132),0),IF(COUNTIF(Invoices!AC:AD,A2132)&lt;&gt;0,IF(COUNTIF(Invoices!AC:AD,A2132)&lt;&gt;0,SUMIF(Invoices!AC:AD,A2132,Invoices!AD:AD)/COUNTIF(Invoices!AC:AD,A2132),0),IF(COUNTIF(Invoices!AE:AF,A2132)&lt;&gt;0,IF(COUNTIF(Invoices!AE:AF,A2132)&lt;&gt;0,SUMIF(Invoices!AE:AF,A2132,Invoices!AF:AF)/COUNTIF(Invoices!AE:AF,A2132),0),IF(COUNTIF(Invoices!AG:AH,A2132)&lt;&gt;0,IF(COUNTIF(Invoices!AG:AH,A2132)&lt;&gt;0,SUMIF(Invoices!AG:AH,A2132,Invoices!AH:AH)/COUNTIF(Invoices!AG:AH,A2132),0),IF(COUNTIF(Invoices!AI:AJ,A2132)&lt;&gt;0,IF(COUNTIF(Invoices!AI:AJ,A2132)&lt;&gt;0,SUMIF(Invoices!AI:AJ,A2132,Invoices!AJ:AJ)/COUNTIF(Invoices!AI:AJ,A2132),0),IF(COUNTIF(Invoices!AK:AL,A2132)&lt;&gt;0,IF(COUNTIF(Invoices!AK:AL,A2132)&lt;&gt;0,SUMIF(Invoices!AK:AL,A2132,Invoices!AL:AL)/COUNTIF(Invoices!AK:AL,A2132),0),IF(COUNTIF(Invoices!AM:AN,A2132)&lt;&gt;0,IF(COUNTIF(Invoices!AM:AN,A2132)&lt;&gt;0,SUMIF(Invoices!AM:AN,A2132,Invoices!AN:AN)/COUNTIF(Invoices!AM:AN,A2132),0),"Not Available")))))))))))))))</f>
        <v>0.99</v>
      </c>
    </row>
    <row r="2133" spans="1:5" ht="13" x14ac:dyDescent="0.15">
      <c r="A2133" s="6" t="s">
        <v>3538</v>
      </c>
      <c r="B2133" s="6" t="s">
        <v>1140</v>
      </c>
      <c r="C2133" s="6" t="s">
        <v>1141</v>
      </c>
      <c r="D2133" s="6" t="s">
        <v>1140</v>
      </c>
      <c r="E2133">
        <f ca="1">IF(COUNTIF(Invoices!K:L,A2133)&lt;&gt;0,IF(COUNTIF(Invoices!K:L,A2133)&lt;&gt;0,SUMIF(Invoices!K:L,A2133,Invoices!L:L)/COUNTIF(Invoices!K:L,A2133),0),IF(COUNTIF(Invoices!M:N,A2133)&lt;&gt;0,IF(COUNTIF(Invoices!M:N,A2133)&lt;&gt;0,SUMIF(Invoices!M:N,A2133,Invoices!N:N)/COUNTIF(Invoices!M:N,A2133),0),IF(COUNTIF(Invoices!O:P,A2133)&lt;&gt;0,IF(COUNTIF(Invoices!O:P,A2133)&lt;&gt;0,SUMIF(Invoices!O:P,A2133,Invoices!P:P)/COUNTIF(Invoices!O:P,A2133),0),IF(COUNTIF(Invoices!Q:R,A2133)&lt;&gt;0,IF(COUNTIF(Invoices!Q:R,A2133)&lt;&gt;0,SUMIF(Invoices!Q:R,A2133,Invoices!R:R)/COUNTIF(Invoices!Q:R,A2133),0),IF(COUNTIF(Invoices!S:T,A2133)&lt;&gt;0,IF(COUNTIF(Invoices!S:T,A2133)&lt;&gt;0,SUMIF(Invoices!S:T,A2133,Invoices!T:T)/COUNTIF(Invoices!S:T,A2133),0),IF(COUNTIF(Invoices!U:V,A2133)&lt;&gt;0,IF(COUNTIF(Invoices!U:V,A2133)&lt;&gt;0,SUMIF(Invoices!U:V,A2133,Invoices!V:V)/COUNTIF(Invoices!U:V,A2133),0),IF(COUNTIF(Invoices!W:X,A2133)&lt;&gt;0,IF(COUNTIF(Invoices!W:X,A2133)&lt;&gt;0,SUMIF(Invoices!W:X,A2133,Invoices!X:X)/COUNTIF(Invoices!W:X,A2133),0),IF(COUNTIF(Invoices!Y:Z,A2133)&lt;&gt;0,IF(COUNTIF(Invoices!Y:Z,A2133)&lt;&gt;0,SUMIF(Invoices!Y:Z,A2133,Invoices!Z:Z)/COUNTIF(Invoices!Y:Z,A2133),0),IF(COUNTIF(Invoices!AA:AB,A2133)&lt;&gt;0,IF(COUNTIF(Invoices!AA:AB,A2133)&lt;&gt;0,SUMIF(Invoices!AA:AB,A2133,Invoices!AB:AB)/COUNTIF(Invoices!AA:AB,A2133),0),IF(COUNTIF(Invoices!AC:AD,A2133)&lt;&gt;0,IF(COUNTIF(Invoices!AC:AD,A2133)&lt;&gt;0,SUMIF(Invoices!AC:AD,A2133,Invoices!AD:AD)/COUNTIF(Invoices!AC:AD,A2133),0),IF(COUNTIF(Invoices!AE:AF,A2133)&lt;&gt;0,IF(COUNTIF(Invoices!AE:AF,A2133)&lt;&gt;0,SUMIF(Invoices!AE:AF,A2133,Invoices!AF:AF)/COUNTIF(Invoices!AE:AF,A2133),0),IF(COUNTIF(Invoices!AG:AH,A2133)&lt;&gt;0,IF(COUNTIF(Invoices!AG:AH,A2133)&lt;&gt;0,SUMIF(Invoices!AG:AH,A2133,Invoices!AH:AH)/COUNTIF(Invoices!AG:AH,A2133),0),IF(COUNTIF(Invoices!AI:AJ,A2133)&lt;&gt;0,IF(COUNTIF(Invoices!AI:AJ,A2133)&lt;&gt;0,SUMIF(Invoices!AI:AJ,A2133,Invoices!AJ:AJ)/COUNTIF(Invoices!AI:AJ,A2133),0),IF(COUNTIF(Invoices!AK:AL,A2133)&lt;&gt;0,IF(COUNTIF(Invoices!AK:AL,A2133)&lt;&gt;0,SUMIF(Invoices!AK:AL,A2133,Invoices!AL:AL)/COUNTIF(Invoices!AK:AL,A2133),0),IF(COUNTIF(Invoices!AM:AN,A2133)&lt;&gt;0,IF(COUNTIF(Invoices!AM:AN,A2133)&lt;&gt;0,SUMIF(Invoices!AM:AN,A2133,Invoices!AN:AN)/COUNTIF(Invoices!AM:AN,A2133),0),"Not Available")))))))))))))))</f>
        <v>0.99</v>
      </c>
    </row>
    <row r="2134" spans="1:5" ht="13" x14ac:dyDescent="0.15">
      <c r="A2134" s="6" t="s">
        <v>3539</v>
      </c>
      <c r="B2134" s="6" t="s">
        <v>912</v>
      </c>
      <c r="C2134" s="6" t="s">
        <v>913</v>
      </c>
      <c r="D2134" s="6" t="s">
        <v>912</v>
      </c>
      <c r="E2134">
        <f ca="1">IF(COUNTIF(Invoices!K:L,A2134)&lt;&gt;0,IF(COUNTIF(Invoices!K:L,A2134)&lt;&gt;0,SUMIF(Invoices!K:L,A2134,Invoices!L:L)/COUNTIF(Invoices!K:L,A2134),0),IF(COUNTIF(Invoices!M:N,A2134)&lt;&gt;0,IF(COUNTIF(Invoices!M:N,A2134)&lt;&gt;0,SUMIF(Invoices!M:N,A2134,Invoices!N:N)/COUNTIF(Invoices!M:N,A2134),0),IF(COUNTIF(Invoices!O:P,A2134)&lt;&gt;0,IF(COUNTIF(Invoices!O:P,A2134)&lt;&gt;0,SUMIF(Invoices!O:P,A2134,Invoices!P:P)/COUNTIF(Invoices!O:P,A2134),0),IF(COUNTIF(Invoices!Q:R,A2134)&lt;&gt;0,IF(COUNTIF(Invoices!Q:R,A2134)&lt;&gt;0,SUMIF(Invoices!Q:R,A2134,Invoices!R:R)/COUNTIF(Invoices!Q:R,A2134),0),IF(COUNTIF(Invoices!S:T,A2134)&lt;&gt;0,IF(COUNTIF(Invoices!S:T,A2134)&lt;&gt;0,SUMIF(Invoices!S:T,A2134,Invoices!T:T)/COUNTIF(Invoices!S:T,A2134),0),IF(COUNTIF(Invoices!U:V,A2134)&lt;&gt;0,IF(COUNTIF(Invoices!U:V,A2134)&lt;&gt;0,SUMIF(Invoices!U:V,A2134,Invoices!V:V)/COUNTIF(Invoices!U:V,A2134),0),IF(COUNTIF(Invoices!W:X,A2134)&lt;&gt;0,IF(COUNTIF(Invoices!W:X,A2134)&lt;&gt;0,SUMIF(Invoices!W:X,A2134,Invoices!X:X)/COUNTIF(Invoices!W:X,A2134),0),IF(COUNTIF(Invoices!Y:Z,A2134)&lt;&gt;0,IF(COUNTIF(Invoices!Y:Z,A2134)&lt;&gt;0,SUMIF(Invoices!Y:Z,A2134,Invoices!Z:Z)/COUNTIF(Invoices!Y:Z,A2134),0),IF(COUNTIF(Invoices!AA:AB,A2134)&lt;&gt;0,IF(COUNTIF(Invoices!AA:AB,A2134)&lt;&gt;0,SUMIF(Invoices!AA:AB,A2134,Invoices!AB:AB)/COUNTIF(Invoices!AA:AB,A2134),0),IF(COUNTIF(Invoices!AC:AD,A2134)&lt;&gt;0,IF(COUNTIF(Invoices!AC:AD,A2134)&lt;&gt;0,SUMIF(Invoices!AC:AD,A2134,Invoices!AD:AD)/COUNTIF(Invoices!AC:AD,A2134),0),IF(COUNTIF(Invoices!AE:AF,A2134)&lt;&gt;0,IF(COUNTIF(Invoices!AE:AF,A2134)&lt;&gt;0,SUMIF(Invoices!AE:AF,A2134,Invoices!AF:AF)/COUNTIF(Invoices!AE:AF,A2134),0),IF(COUNTIF(Invoices!AG:AH,A2134)&lt;&gt;0,IF(COUNTIF(Invoices!AG:AH,A2134)&lt;&gt;0,SUMIF(Invoices!AG:AH,A2134,Invoices!AH:AH)/COUNTIF(Invoices!AG:AH,A2134),0),IF(COUNTIF(Invoices!AI:AJ,A2134)&lt;&gt;0,IF(COUNTIF(Invoices!AI:AJ,A2134)&lt;&gt;0,SUMIF(Invoices!AI:AJ,A2134,Invoices!AJ:AJ)/COUNTIF(Invoices!AI:AJ,A2134),0),IF(COUNTIF(Invoices!AK:AL,A2134)&lt;&gt;0,IF(COUNTIF(Invoices!AK:AL,A2134)&lt;&gt;0,SUMIF(Invoices!AK:AL,A2134,Invoices!AL:AL)/COUNTIF(Invoices!AK:AL,A2134),0),IF(COUNTIF(Invoices!AM:AN,A2134)&lt;&gt;0,IF(COUNTIF(Invoices!AM:AN,A2134)&lt;&gt;0,SUMIF(Invoices!AM:AN,A2134,Invoices!AN:AN)/COUNTIF(Invoices!AM:AN,A2134),0),"Not Available")))))))))))))))</f>
        <v>0.99</v>
      </c>
    </row>
    <row r="2135" spans="1:5" ht="13" x14ac:dyDescent="0.15">
      <c r="A2135" s="6" t="s">
        <v>3540</v>
      </c>
      <c r="C2135" s="6" t="s">
        <v>1205</v>
      </c>
      <c r="D2135" s="6" t="s">
        <v>1206</v>
      </c>
      <c r="E2135" t="str">
        <f>IF(COUNTIF(Invoices!K:L,A2135)&lt;&gt;0,IF(COUNTIF(Invoices!K:L,A2135)&lt;&gt;0,SUMIF(Invoices!K:L,A2135,Invoices!L:L)/COUNTIF(Invoices!K:L,A2135),0),IF(COUNTIF(Invoices!M:N,A2135)&lt;&gt;0,IF(COUNTIF(Invoices!M:N,A2135)&lt;&gt;0,SUMIF(Invoices!M:N,A2135,Invoices!N:N)/COUNTIF(Invoices!M:N,A2135),0),IF(COUNTIF(Invoices!O:P,A2135)&lt;&gt;0,IF(COUNTIF(Invoices!O:P,A2135)&lt;&gt;0,SUMIF(Invoices!O:P,A2135,Invoices!P:P)/COUNTIF(Invoices!O:P,A2135),0),IF(COUNTIF(Invoices!Q:R,A2135)&lt;&gt;0,IF(COUNTIF(Invoices!Q:R,A2135)&lt;&gt;0,SUMIF(Invoices!Q:R,A2135,Invoices!R:R)/COUNTIF(Invoices!Q:R,A2135),0),IF(COUNTIF(Invoices!S:T,A2135)&lt;&gt;0,IF(COUNTIF(Invoices!S:T,A2135)&lt;&gt;0,SUMIF(Invoices!S:T,A2135,Invoices!T:T)/COUNTIF(Invoices!S:T,A2135),0),IF(COUNTIF(Invoices!U:V,A2135)&lt;&gt;0,IF(COUNTIF(Invoices!U:V,A2135)&lt;&gt;0,SUMIF(Invoices!U:V,A2135,Invoices!V:V)/COUNTIF(Invoices!U:V,A2135),0),IF(COUNTIF(Invoices!W:X,A2135)&lt;&gt;0,IF(COUNTIF(Invoices!W:X,A2135)&lt;&gt;0,SUMIF(Invoices!W:X,A2135,Invoices!X:X)/COUNTIF(Invoices!W:X,A2135),0),IF(COUNTIF(Invoices!Y:Z,A2135)&lt;&gt;0,IF(COUNTIF(Invoices!Y:Z,A2135)&lt;&gt;0,SUMIF(Invoices!Y:Z,A2135,Invoices!Z:Z)/COUNTIF(Invoices!Y:Z,A2135),0),IF(COUNTIF(Invoices!AA:AB,A2135)&lt;&gt;0,IF(COUNTIF(Invoices!AA:AB,A2135)&lt;&gt;0,SUMIF(Invoices!AA:AB,A2135,Invoices!AB:AB)/COUNTIF(Invoices!AA:AB,A2135),0),IF(COUNTIF(Invoices!AC:AD,A2135)&lt;&gt;0,IF(COUNTIF(Invoices!AC:AD,A2135)&lt;&gt;0,SUMIF(Invoices!AC:AD,A2135,Invoices!AD:AD)/COUNTIF(Invoices!AC:AD,A2135),0),IF(COUNTIF(Invoices!AE:AF,A2135)&lt;&gt;0,IF(COUNTIF(Invoices!AE:AF,A2135)&lt;&gt;0,SUMIF(Invoices!AE:AF,A2135,Invoices!AF:AF)/COUNTIF(Invoices!AE:AF,A2135),0),IF(COUNTIF(Invoices!AG:AH,A2135)&lt;&gt;0,IF(COUNTIF(Invoices!AG:AH,A2135)&lt;&gt;0,SUMIF(Invoices!AG:AH,A2135,Invoices!AH:AH)/COUNTIF(Invoices!AG:AH,A2135),0),IF(COUNTIF(Invoices!AI:AJ,A2135)&lt;&gt;0,IF(COUNTIF(Invoices!AI:AJ,A2135)&lt;&gt;0,SUMIF(Invoices!AI:AJ,A2135,Invoices!AJ:AJ)/COUNTIF(Invoices!AI:AJ,A2135),0),IF(COUNTIF(Invoices!AK:AL,A2135)&lt;&gt;0,IF(COUNTIF(Invoices!AK:AL,A2135)&lt;&gt;0,SUMIF(Invoices!AK:AL,A2135,Invoices!AL:AL)/COUNTIF(Invoices!AK:AL,A2135),0),IF(COUNTIF(Invoices!AM:AN,A2135)&lt;&gt;0,IF(COUNTIF(Invoices!AM:AN,A2135)&lt;&gt;0,SUMIF(Invoices!AM:AN,A2135,Invoices!AN:AN)/COUNTIF(Invoices!AM:AN,A2135),0),"Not Available")))))))))))))))</f>
        <v>Not Available</v>
      </c>
    </row>
    <row r="2136" spans="1:5" ht="13" x14ac:dyDescent="0.15">
      <c r="A2136" s="6" t="s">
        <v>3540</v>
      </c>
      <c r="B2136" s="6" t="s">
        <v>3541</v>
      </c>
      <c r="C2136" s="6" t="s">
        <v>943</v>
      </c>
      <c r="D2136" s="6" t="s">
        <v>522</v>
      </c>
      <c r="E2136" t="str">
        <f>IF(COUNTIF(Invoices!K:L,A2136)&lt;&gt;0,IF(COUNTIF(Invoices!K:L,A2136)&lt;&gt;0,SUMIF(Invoices!K:L,A2136,Invoices!L:L)/COUNTIF(Invoices!K:L,A2136),0),IF(COUNTIF(Invoices!M:N,A2136)&lt;&gt;0,IF(COUNTIF(Invoices!M:N,A2136)&lt;&gt;0,SUMIF(Invoices!M:N,A2136,Invoices!N:N)/COUNTIF(Invoices!M:N,A2136),0),IF(COUNTIF(Invoices!O:P,A2136)&lt;&gt;0,IF(COUNTIF(Invoices!O:P,A2136)&lt;&gt;0,SUMIF(Invoices!O:P,A2136,Invoices!P:P)/COUNTIF(Invoices!O:P,A2136),0),IF(COUNTIF(Invoices!Q:R,A2136)&lt;&gt;0,IF(COUNTIF(Invoices!Q:R,A2136)&lt;&gt;0,SUMIF(Invoices!Q:R,A2136,Invoices!R:R)/COUNTIF(Invoices!Q:R,A2136),0),IF(COUNTIF(Invoices!S:T,A2136)&lt;&gt;0,IF(COUNTIF(Invoices!S:T,A2136)&lt;&gt;0,SUMIF(Invoices!S:T,A2136,Invoices!T:T)/COUNTIF(Invoices!S:T,A2136),0),IF(COUNTIF(Invoices!U:V,A2136)&lt;&gt;0,IF(COUNTIF(Invoices!U:V,A2136)&lt;&gt;0,SUMIF(Invoices!U:V,A2136,Invoices!V:V)/COUNTIF(Invoices!U:V,A2136),0),IF(COUNTIF(Invoices!W:X,A2136)&lt;&gt;0,IF(COUNTIF(Invoices!W:X,A2136)&lt;&gt;0,SUMIF(Invoices!W:X,A2136,Invoices!X:X)/COUNTIF(Invoices!W:X,A2136),0),IF(COUNTIF(Invoices!Y:Z,A2136)&lt;&gt;0,IF(COUNTIF(Invoices!Y:Z,A2136)&lt;&gt;0,SUMIF(Invoices!Y:Z,A2136,Invoices!Z:Z)/COUNTIF(Invoices!Y:Z,A2136),0),IF(COUNTIF(Invoices!AA:AB,A2136)&lt;&gt;0,IF(COUNTIF(Invoices!AA:AB,A2136)&lt;&gt;0,SUMIF(Invoices!AA:AB,A2136,Invoices!AB:AB)/COUNTIF(Invoices!AA:AB,A2136),0),IF(COUNTIF(Invoices!AC:AD,A2136)&lt;&gt;0,IF(COUNTIF(Invoices!AC:AD,A2136)&lt;&gt;0,SUMIF(Invoices!AC:AD,A2136,Invoices!AD:AD)/COUNTIF(Invoices!AC:AD,A2136),0),IF(COUNTIF(Invoices!AE:AF,A2136)&lt;&gt;0,IF(COUNTIF(Invoices!AE:AF,A2136)&lt;&gt;0,SUMIF(Invoices!AE:AF,A2136,Invoices!AF:AF)/COUNTIF(Invoices!AE:AF,A2136),0),IF(COUNTIF(Invoices!AG:AH,A2136)&lt;&gt;0,IF(COUNTIF(Invoices!AG:AH,A2136)&lt;&gt;0,SUMIF(Invoices!AG:AH,A2136,Invoices!AH:AH)/COUNTIF(Invoices!AG:AH,A2136),0),IF(COUNTIF(Invoices!AI:AJ,A2136)&lt;&gt;0,IF(COUNTIF(Invoices!AI:AJ,A2136)&lt;&gt;0,SUMIF(Invoices!AI:AJ,A2136,Invoices!AJ:AJ)/COUNTIF(Invoices!AI:AJ,A2136),0),IF(COUNTIF(Invoices!AK:AL,A2136)&lt;&gt;0,IF(COUNTIF(Invoices!AK:AL,A2136)&lt;&gt;0,SUMIF(Invoices!AK:AL,A2136,Invoices!AL:AL)/COUNTIF(Invoices!AK:AL,A2136),0),IF(COUNTIF(Invoices!AM:AN,A2136)&lt;&gt;0,IF(COUNTIF(Invoices!AM:AN,A2136)&lt;&gt;0,SUMIF(Invoices!AM:AN,A2136,Invoices!AN:AN)/COUNTIF(Invoices!AM:AN,A2136),0),"Not Available")))))))))))))))</f>
        <v>Not Available</v>
      </c>
    </row>
    <row r="2137" spans="1:5" ht="13" x14ac:dyDescent="0.15">
      <c r="A2137" s="6" t="s">
        <v>3542</v>
      </c>
      <c r="C2137" s="6" t="s">
        <v>1363</v>
      </c>
      <c r="D2137" s="6" t="s">
        <v>1364</v>
      </c>
      <c r="E2137">
        <f ca="1">IF(COUNTIF(Invoices!K:L,A2137)&lt;&gt;0,IF(COUNTIF(Invoices!K:L,A2137)&lt;&gt;0,SUMIF(Invoices!K:L,A2137,Invoices!L:L)/COUNTIF(Invoices!K:L,A2137),0),IF(COUNTIF(Invoices!M:N,A2137)&lt;&gt;0,IF(COUNTIF(Invoices!M:N,A2137)&lt;&gt;0,SUMIF(Invoices!M:N,A2137,Invoices!N:N)/COUNTIF(Invoices!M:N,A2137),0),IF(COUNTIF(Invoices!O:P,A2137)&lt;&gt;0,IF(COUNTIF(Invoices!O:P,A2137)&lt;&gt;0,SUMIF(Invoices!O:P,A2137,Invoices!P:P)/COUNTIF(Invoices!O:P,A2137),0),IF(COUNTIF(Invoices!Q:R,A2137)&lt;&gt;0,IF(COUNTIF(Invoices!Q:R,A2137)&lt;&gt;0,SUMIF(Invoices!Q:R,A2137,Invoices!R:R)/COUNTIF(Invoices!Q:R,A2137),0),IF(COUNTIF(Invoices!S:T,A2137)&lt;&gt;0,IF(COUNTIF(Invoices!S:T,A2137)&lt;&gt;0,SUMIF(Invoices!S:T,A2137,Invoices!T:T)/COUNTIF(Invoices!S:T,A2137),0),IF(COUNTIF(Invoices!U:V,A2137)&lt;&gt;0,IF(COUNTIF(Invoices!U:V,A2137)&lt;&gt;0,SUMIF(Invoices!U:V,A2137,Invoices!V:V)/COUNTIF(Invoices!U:V,A2137),0),IF(COUNTIF(Invoices!W:X,A2137)&lt;&gt;0,IF(COUNTIF(Invoices!W:X,A2137)&lt;&gt;0,SUMIF(Invoices!W:X,A2137,Invoices!X:X)/COUNTIF(Invoices!W:X,A2137),0),IF(COUNTIF(Invoices!Y:Z,A2137)&lt;&gt;0,IF(COUNTIF(Invoices!Y:Z,A2137)&lt;&gt;0,SUMIF(Invoices!Y:Z,A2137,Invoices!Z:Z)/COUNTIF(Invoices!Y:Z,A2137),0),IF(COUNTIF(Invoices!AA:AB,A2137)&lt;&gt;0,IF(COUNTIF(Invoices!AA:AB,A2137)&lt;&gt;0,SUMIF(Invoices!AA:AB,A2137,Invoices!AB:AB)/COUNTIF(Invoices!AA:AB,A2137),0),IF(COUNTIF(Invoices!AC:AD,A2137)&lt;&gt;0,IF(COUNTIF(Invoices!AC:AD,A2137)&lt;&gt;0,SUMIF(Invoices!AC:AD,A2137,Invoices!AD:AD)/COUNTIF(Invoices!AC:AD,A2137),0),IF(COUNTIF(Invoices!AE:AF,A2137)&lt;&gt;0,IF(COUNTIF(Invoices!AE:AF,A2137)&lt;&gt;0,SUMIF(Invoices!AE:AF,A2137,Invoices!AF:AF)/COUNTIF(Invoices!AE:AF,A2137),0),IF(COUNTIF(Invoices!AG:AH,A2137)&lt;&gt;0,IF(COUNTIF(Invoices!AG:AH,A2137)&lt;&gt;0,SUMIF(Invoices!AG:AH,A2137,Invoices!AH:AH)/COUNTIF(Invoices!AG:AH,A2137),0),IF(COUNTIF(Invoices!AI:AJ,A2137)&lt;&gt;0,IF(COUNTIF(Invoices!AI:AJ,A2137)&lt;&gt;0,SUMIF(Invoices!AI:AJ,A2137,Invoices!AJ:AJ)/COUNTIF(Invoices!AI:AJ,A2137),0),IF(COUNTIF(Invoices!AK:AL,A2137)&lt;&gt;0,IF(COUNTIF(Invoices!AK:AL,A2137)&lt;&gt;0,SUMIF(Invoices!AK:AL,A2137,Invoices!AL:AL)/COUNTIF(Invoices!AK:AL,A2137),0),IF(COUNTIF(Invoices!AM:AN,A2137)&lt;&gt;0,IF(COUNTIF(Invoices!AM:AN,A2137)&lt;&gt;0,SUMIF(Invoices!AM:AN,A2137,Invoices!AN:AN)/COUNTIF(Invoices!AM:AN,A2137),0),"Not Available")))))))))))))))</f>
        <v>0.99</v>
      </c>
    </row>
    <row r="2138" spans="1:5" ht="13" x14ac:dyDescent="0.15">
      <c r="A2138" s="6" t="s">
        <v>3543</v>
      </c>
      <c r="B2138" s="6" t="s">
        <v>1445</v>
      </c>
      <c r="C2138" s="6" t="s">
        <v>1381</v>
      </c>
      <c r="D2138" s="6" t="s">
        <v>810</v>
      </c>
      <c r="E2138">
        <f ca="1">IF(COUNTIF(Invoices!K:L,A2138)&lt;&gt;0,IF(COUNTIF(Invoices!K:L,A2138)&lt;&gt;0,SUMIF(Invoices!K:L,A2138,Invoices!L:L)/COUNTIF(Invoices!K:L,A2138),0),IF(COUNTIF(Invoices!M:N,A2138)&lt;&gt;0,IF(COUNTIF(Invoices!M:N,A2138)&lt;&gt;0,SUMIF(Invoices!M:N,A2138,Invoices!N:N)/COUNTIF(Invoices!M:N,A2138),0),IF(COUNTIF(Invoices!O:P,A2138)&lt;&gt;0,IF(COUNTIF(Invoices!O:P,A2138)&lt;&gt;0,SUMIF(Invoices!O:P,A2138,Invoices!P:P)/COUNTIF(Invoices!O:P,A2138),0),IF(COUNTIF(Invoices!Q:R,A2138)&lt;&gt;0,IF(COUNTIF(Invoices!Q:R,A2138)&lt;&gt;0,SUMIF(Invoices!Q:R,A2138,Invoices!R:R)/COUNTIF(Invoices!Q:R,A2138),0),IF(COUNTIF(Invoices!S:T,A2138)&lt;&gt;0,IF(COUNTIF(Invoices!S:T,A2138)&lt;&gt;0,SUMIF(Invoices!S:T,A2138,Invoices!T:T)/COUNTIF(Invoices!S:T,A2138),0),IF(COUNTIF(Invoices!U:V,A2138)&lt;&gt;0,IF(COUNTIF(Invoices!U:V,A2138)&lt;&gt;0,SUMIF(Invoices!U:V,A2138,Invoices!V:V)/COUNTIF(Invoices!U:V,A2138),0),IF(COUNTIF(Invoices!W:X,A2138)&lt;&gt;0,IF(COUNTIF(Invoices!W:X,A2138)&lt;&gt;0,SUMIF(Invoices!W:X,A2138,Invoices!X:X)/COUNTIF(Invoices!W:X,A2138),0),IF(COUNTIF(Invoices!Y:Z,A2138)&lt;&gt;0,IF(COUNTIF(Invoices!Y:Z,A2138)&lt;&gt;0,SUMIF(Invoices!Y:Z,A2138,Invoices!Z:Z)/COUNTIF(Invoices!Y:Z,A2138),0),IF(COUNTIF(Invoices!AA:AB,A2138)&lt;&gt;0,IF(COUNTIF(Invoices!AA:AB,A2138)&lt;&gt;0,SUMIF(Invoices!AA:AB,A2138,Invoices!AB:AB)/COUNTIF(Invoices!AA:AB,A2138),0),IF(COUNTIF(Invoices!AC:AD,A2138)&lt;&gt;0,IF(COUNTIF(Invoices!AC:AD,A2138)&lt;&gt;0,SUMIF(Invoices!AC:AD,A2138,Invoices!AD:AD)/COUNTIF(Invoices!AC:AD,A2138),0),IF(COUNTIF(Invoices!AE:AF,A2138)&lt;&gt;0,IF(COUNTIF(Invoices!AE:AF,A2138)&lt;&gt;0,SUMIF(Invoices!AE:AF,A2138,Invoices!AF:AF)/COUNTIF(Invoices!AE:AF,A2138),0),IF(COUNTIF(Invoices!AG:AH,A2138)&lt;&gt;0,IF(COUNTIF(Invoices!AG:AH,A2138)&lt;&gt;0,SUMIF(Invoices!AG:AH,A2138,Invoices!AH:AH)/COUNTIF(Invoices!AG:AH,A2138),0),IF(COUNTIF(Invoices!AI:AJ,A2138)&lt;&gt;0,IF(COUNTIF(Invoices!AI:AJ,A2138)&lt;&gt;0,SUMIF(Invoices!AI:AJ,A2138,Invoices!AJ:AJ)/COUNTIF(Invoices!AI:AJ,A2138),0),IF(COUNTIF(Invoices!AK:AL,A2138)&lt;&gt;0,IF(COUNTIF(Invoices!AK:AL,A2138)&lt;&gt;0,SUMIF(Invoices!AK:AL,A2138,Invoices!AL:AL)/COUNTIF(Invoices!AK:AL,A2138),0),IF(COUNTIF(Invoices!AM:AN,A2138)&lt;&gt;0,IF(COUNTIF(Invoices!AM:AN,A2138)&lt;&gt;0,SUMIF(Invoices!AM:AN,A2138,Invoices!AN:AN)/COUNTIF(Invoices!AM:AN,A2138),0),"Not Available")))))))))))))))</f>
        <v>0.99</v>
      </c>
    </row>
    <row r="2139" spans="1:5" ht="13" x14ac:dyDescent="0.15">
      <c r="A2139" s="6" t="s">
        <v>3544</v>
      </c>
      <c r="C2139" s="6" t="s">
        <v>1067</v>
      </c>
      <c r="D2139" s="6" t="s">
        <v>1068</v>
      </c>
      <c r="E2139" t="str">
        <f>IF(COUNTIF(Invoices!K:L,A2139)&lt;&gt;0,IF(COUNTIF(Invoices!K:L,A2139)&lt;&gt;0,SUMIF(Invoices!K:L,A2139,Invoices!L:L)/COUNTIF(Invoices!K:L,A2139),0),IF(COUNTIF(Invoices!M:N,A2139)&lt;&gt;0,IF(COUNTIF(Invoices!M:N,A2139)&lt;&gt;0,SUMIF(Invoices!M:N,A2139,Invoices!N:N)/COUNTIF(Invoices!M:N,A2139),0),IF(COUNTIF(Invoices!O:P,A2139)&lt;&gt;0,IF(COUNTIF(Invoices!O:P,A2139)&lt;&gt;0,SUMIF(Invoices!O:P,A2139,Invoices!P:P)/COUNTIF(Invoices!O:P,A2139),0),IF(COUNTIF(Invoices!Q:R,A2139)&lt;&gt;0,IF(COUNTIF(Invoices!Q:R,A2139)&lt;&gt;0,SUMIF(Invoices!Q:R,A2139,Invoices!R:R)/COUNTIF(Invoices!Q:R,A2139),0),IF(COUNTIF(Invoices!S:T,A2139)&lt;&gt;0,IF(COUNTIF(Invoices!S:T,A2139)&lt;&gt;0,SUMIF(Invoices!S:T,A2139,Invoices!T:T)/COUNTIF(Invoices!S:T,A2139),0),IF(COUNTIF(Invoices!U:V,A2139)&lt;&gt;0,IF(COUNTIF(Invoices!U:V,A2139)&lt;&gt;0,SUMIF(Invoices!U:V,A2139,Invoices!V:V)/COUNTIF(Invoices!U:V,A2139),0),IF(COUNTIF(Invoices!W:X,A2139)&lt;&gt;0,IF(COUNTIF(Invoices!W:X,A2139)&lt;&gt;0,SUMIF(Invoices!W:X,A2139,Invoices!X:X)/COUNTIF(Invoices!W:X,A2139),0),IF(COUNTIF(Invoices!Y:Z,A2139)&lt;&gt;0,IF(COUNTIF(Invoices!Y:Z,A2139)&lt;&gt;0,SUMIF(Invoices!Y:Z,A2139,Invoices!Z:Z)/COUNTIF(Invoices!Y:Z,A2139),0),IF(COUNTIF(Invoices!AA:AB,A2139)&lt;&gt;0,IF(COUNTIF(Invoices!AA:AB,A2139)&lt;&gt;0,SUMIF(Invoices!AA:AB,A2139,Invoices!AB:AB)/COUNTIF(Invoices!AA:AB,A2139),0),IF(COUNTIF(Invoices!AC:AD,A2139)&lt;&gt;0,IF(COUNTIF(Invoices!AC:AD,A2139)&lt;&gt;0,SUMIF(Invoices!AC:AD,A2139,Invoices!AD:AD)/COUNTIF(Invoices!AC:AD,A2139),0),IF(COUNTIF(Invoices!AE:AF,A2139)&lt;&gt;0,IF(COUNTIF(Invoices!AE:AF,A2139)&lt;&gt;0,SUMIF(Invoices!AE:AF,A2139,Invoices!AF:AF)/COUNTIF(Invoices!AE:AF,A2139),0),IF(COUNTIF(Invoices!AG:AH,A2139)&lt;&gt;0,IF(COUNTIF(Invoices!AG:AH,A2139)&lt;&gt;0,SUMIF(Invoices!AG:AH,A2139,Invoices!AH:AH)/COUNTIF(Invoices!AG:AH,A2139),0),IF(COUNTIF(Invoices!AI:AJ,A2139)&lt;&gt;0,IF(COUNTIF(Invoices!AI:AJ,A2139)&lt;&gt;0,SUMIF(Invoices!AI:AJ,A2139,Invoices!AJ:AJ)/COUNTIF(Invoices!AI:AJ,A2139),0),IF(COUNTIF(Invoices!AK:AL,A2139)&lt;&gt;0,IF(COUNTIF(Invoices!AK:AL,A2139)&lt;&gt;0,SUMIF(Invoices!AK:AL,A2139,Invoices!AL:AL)/COUNTIF(Invoices!AK:AL,A2139),0),IF(COUNTIF(Invoices!AM:AN,A2139)&lt;&gt;0,IF(COUNTIF(Invoices!AM:AN,A2139)&lt;&gt;0,SUMIF(Invoices!AM:AN,A2139,Invoices!AN:AN)/COUNTIF(Invoices!AM:AN,A2139),0),"Not Available")))))))))))))))</f>
        <v>Not Available</v>
      </c>
    </row>
    <row r="2140" spans="1:5" ht="13" x14ac:dyDescent="0.15">
      <c r="A2140" s="6" t="s">
        <v>3545</v>
      </c>
      <c r="C2140" s="6" t="s">
        <v>706</v>
      </c>
      <c r="D2140" s="6" t="s">
        <v>707</v>
      </c>
      <c r="E2140">
        <f ca="1">IF(COUNTIF(Invoices!K:L,A2140)&lt;&gt;0,IF(COUNTIF(Invoices!K:L,A2140)&lt;&gt;0,SUMIF(Invoices!K:L,A2140,Invoices!L:L)/COUNTIF(Invoices!K:L,A2140),0),IF(COUNTIF(Invoices!M:N,A2140)&lt;&gt;0,IF(COUNTIF(Invoices!M:N,A2140)&lt;&gt;0,SUMIF(Invoices!M:N,A2140,Invoices!N:N)/COUNTIF(Invoices!M:N,A2140),0),IF(COUNTIF(Invoices!O:P,A2140)&lt;&gt;0,IF(COUNTIF(Invoices!O:P,A2140)&lt;&gt;0,SUMIF(Invoices!O:P,A2140,Invoices!P:P)/COUNTIF(Invoices!O:P,A2140),0),IF(COUNTIF(Invoices!Q:R,A2140)&lt;&gt;0,IF(COUNTIF(Invoices!Q:R,A2140)&lt;&gt;0,SUMIF(Invoices!Q:R,A2140,Invoices!R:R)/COUNTIF(Invoices!Q:R,A2140),0),IF(COUNTIF(Invoices!S:T,A2140)&lt;&gt;0,IF(COUNTIF(Invoices!S:T,A2140)&lt;&gt;0,SUMIF(Invoices!S:T,A2140,Invoices!T:T)/COUNTIF(Invoices!S:T,A2140),0),IF(COUNTIF(Invoices!U:V,A2140)&lt;&gt;0,IF(COUNTIF(Invoices!U:V,A2140)&lt;&gt;0,SUMIF(Invoices!U:V,A2140,Invoices!V:V)/COUNTIF(Invoices!U:V,A2140),0),IF(COUNTIF(Invoices!W:X,A2140)&lt;&gt;0,IF(COUNTIF(Invoices!W:X,A2140)&lt;&gt;0,SUMIF(Invoices!W:X,A2140,Invoices!X:X)/COUNTIF(Invoices!W:X,A2140),0),IF(COUNTIF(Invoices!Y:Z,A2140)&lt;&gt;0,IF(COUNTIF(Invoices!Y:Z,A2140)&lt;&gt;0,SUMIF(Invoices!Y:Z,A2140,Invoices!Z:Z)/COUNTIF(Invoices!Y:Z,A2140),0),IF(COUNTIF(Invoices!AA:AB,A2140)&lt;&gt;0,IF(COUNTIF(Invoices!AA:AB,A2140)&lt;&gt;0,SUMIF(Invoices!AA:AB,A2140,Invoices!AB:AB)/COUNTIF(Invoices!AA:AB,A2140),0),IF(COUNTIF(Invoices!AC:AD,A2140)&lt;&gt;0,IF(COUNTIF(Invoices!AC:AD,A2140)&lt;&gt;0,SUMIF(Invoices!AC:AD,A2140,Invoices!AD:AD)/COUNTIF(Invoices!AC:AD,A2140),0),IF(COUNTIF(Invoices!AE:AF,A2140)&lt;&gt;0,IF(COUNTIF(Invoices!AE:AF,A2140)&lt;&gt;0,SUMIF(Invoices!AE:AF,A2140,Invoices!AF:AF)/COUNTIF(Invoices!AE:AF,A2140),0),IF(COUNTIF(Invoices!AG:AH,A2140)&lt;&gt;0,IF(COUNTIF(Invoices!AG:AH,A2140)&lt;&gt;0,SUMIF(Invoices!AG:AH,A2140,Invoices!AH:AH)/COUNTIF(Invoices!AG:AH,A2140),0),IF(COUNTIF(Invoices!AI:AJ,A2140)&lt;&gt;0,IF(COUNTIF(Invoices!AI:AJ,A2140)&lt;&gt;0,SUMIF(Invoices!AI:AJ,A2140,Invoices!AJ:AJ)/COUNTIF(Invoices!AI:AJ,A2140),0),IF(COUNTIF(Invoices!AK:AL,A2140)&lt;&gt;0,IF(COUNTIF(Invoices!AK:AL,A2140)&lt;&gt;0,SUMIF(Invoices!AK:AL,A2140,Invoices!AL:AL)/COUNTIF(Invoices!AK:AL,A2140),0),IF(COUNTIF(Invoices!AM:AN,A2140)&lt;&gt;0,IF(COUNTIF(Invoices!AM:AN,A2140)&lt;&gt;0,SUMIF(Invoices!AM:AN,A2140,Invoices!AN:AN)/COUNTIF(Invoices!AM:AN,A2140),0),"Not Available")))))))))))))))</f>
        <v>0.99</v>
      </c>
    </row>
    <row r="2141" spans="1:5" ht="13" x14ac:dyDescent="0.15">
      <c r="A2141" s="6" t="s">
        <v>3546</v>
      </c>
      <c r="C2141" s="6" t="s">
        <v>592</v>
      </c>
      <c r="D2141" s="6" t="s">
        <v>593</v>
      </c>
      <c r="E2141" t="str">
        <f>IF(COUNTIF(Invoices!K:L,A2141)&lt;&gt;0,IF(COUNTIF(Invoices!K:L,A2141)&lt;&gt;0,SUMIF(Invoices!K:L,A2141,Invoices!L:L)/COUNTIF(Invoices!K:L,A2141),0),IF(COUNTIF(Invoices!M:N,A2141)&lt;&gt;0,IF(COUNTIF(Invoices!M:N,A2141)&lt;&gt;0,SUMIF(Invoices!M:N,A2141,Invoices!N:N)/COUNTIF(Invoices!M:N,A2141),0),IF(COUNTIF(Invoices!O:P,A2141)&lt;&gt;0,IF(COUNTIF(Invoices!O:P,A2141)&lt;&gt;0,SUMIF(Invoices!O:P,A2141,Invoices!P:P)/COUNTIF(Invoices!O:P,A2141),0),IF(COUNTIF(Invoices!Q:R,A2141)&lt;&gt;0,IF(COUNTIF(Invoices!Q:R,A2141)&lt;&gt;0,SUMIF(Invoices!Q:R,A2141,Invoices!R:R)/COUNTIF(Invoices!Q:R,A2141),0),IF(COUNTIF(Invoices!S:T,A2141)&lt;&gt;0,IF(COUNTIF(Invoices!S:T,A2141)&lt;&gt;0,SUMIF(Invoices!S:T,A2141,Invoices!T:T)/COUNTIF(Invoices!S:T,A2141),0),IF(COUNTIF(Invoices!U:V,A2141)&lt;&gt;0,IF(COUNTIF(Invoices!U:V,A2141)&lt;&gt;0,SUMIF(Invoices!U:V,A2141,Invoices!V:V)/COUNTIF(Invoices!U:V,A2141),0),IF(COUNTIF(Invoices!W:X,A2141)&lt;&gt;0,IF(COUNTIF(Invoices!W:X,A2141)&lt;&gt;0,SUMIF(Invoices!W:X,A2141,Invoices!X:X)/COUNTIF(Invoices!W:X,A2141),0),IF(COUNTIF(Invoices!Y:Z,A2141)&lt;&gt;0,IF(COUNTIF(Invoices!Y:Z,A2141)&lt;&gt;0,SUMIF(Invoices!Y:Z,A2141,Invoices!Z:Z)/COUNTIF(Invoices!Y:Z,A2141),0),IF(COUNTIF(Invoices!AA:AB,A2141)&lt;&gt;0,IF(COUNTIF(Invoices!AA:AB,A2141)&lt;&gt;0,SUMIF(Invoices!AA:AB,A2141,Invoices!AB:AB)/COUNTIF(Invoices!AA:AB,A2141),0),IF(COUNTIF(Invoices!AC:AD,A2141)&lt;&gt;0,IF(COUNTIF(Invoices!AC:AD,A2141)&lt;&gt;0,SUMIF(Invoices!AC:AD,A2141,Invoices!AD:AD)/COUNTIF(Invoices!AC:AD,A2141),0),IF(COUNTIF(Invoices!AE:AF,A2141)&lt;&gt;0,IF(COUNTIF(Invoices!AE:AF,A2141)&lt;&gt;0,SUMIF(Invoices!AE:AF,A2141,Invoices!AF:AF)/COUNTIF(Invoices!AE:AF,A2141),0),IF(COUNTIF(Invoices!AG:AH,A2141)&lt;&gt;0,IF(COUNTIF(Invoices!AG:AH,A2141)&lt;&gt;0,SUMIF(Invoices!AG:AH,A2141,Invoices!AH:AH)/COUNTIF(Invoices!AG:AH,A2141),0),IF(COUNTIF(Invoices!AI:AJ,A2141)&lt;&gt;0,IF(COUNTIF(Invoices!AI:AJ,A2141)&lt;&gt;0,SUMIF(Invoices!AI:AJ,A2141,Invoices!AJ:AJ)/COUNTIF(Invoices!AI:AJ,A2141),0),IF(COUNTIF(Invoices!AK:AL,A2141)&lt;&gt;0,IF(COUNTIF(Invoices!AK:AL,A2141)&lt;&gt;0,SUMIF(Invoices!AK:AL,A2141,Invoices!AL:AL)/COUNTIF(Invoices!AK:AL,A2141),0),IF(COUNTIF(Invoices!AM:AN,A2141)&lt;&gt;0,IF(COUNTIF(Invoices!AM:AN,A2141)&lt;&gt;0,SUMIF(Invoices!AM:AN,A2141,Invoices!AN:AN)/COUNTIF(Invoices!AM:AN,A2141),0),"Not Available")))))))))))))))</f>
        <v>Not Available</v>
      </c>
    </row>
    <row r="2142" spans="1:5" ht="13" x14ac:dyDescent="0.15">
      <c r="A2142" s="6" t="s">
        <v>3547</v>
      </c>
      <c r="B2142" s="6" t="s">
        <v>557</v>
      </c>
      <c r="C2142" s="6" t="s">
        <v>558</v>
      </c>
      <c r="D2142" s="6" t="s">
        <v>559</v>
      </c>
      <c r="E2142">
        <f ca="1">IF(COUNTIF(Invoices!K:L,A2142)&lt;&gt;0,IF(COUNTIF(Invoices!K:L,A2142)&lt;&gt;0,SUMIF(Invoices!K:L,A2142,Invoices!L:L)/COUNTIF(Invoices!K:L,A2142),0),IF(COUNTIF(Invoices!M:N,A2142)&lt;&gt;0,IF(COUNTIF(Invoices!M:N,A2142)&lt;&gt;0,SUMIF(Invoices!M:N,A2142,Invoices!N:N)/COUNTIF(Invoices!M:N,A2142),0),IF(COUNTIF(Invoices!O:P,A2142)&lt;&gt;0,IF(COUNTIF(Invoices!O:P,A2142)&lt;&gt;0,SUMIF(Invoices!O:P,A2142,Invoices!P:P)/COUNTIF(Invoices!O:P,A2142),0),IF(COUNTIF(Invoices!Q:R,A2142)&lt;&gt;0,IF(COUNTIF(Invoices!Q:R,A2142)&lt;&gt;0,SUMIF(Invoices!Q:R,A2142,Invoices!R:R)/COUNTIF(Invoices!Q:R,A2142),0),IF(COUNTIF(Invoices!S:T,A2142)&lt;&gt;0,IF(COUNTIF(Invoices!S:T,A2142)&lt;&gt;0,SUMIF(Invoices!S:T,A2142,Invoices!T:T)/COUNTIF(Invoices!S:T,A2142),0),IF(COUNTIF(Invoices!U:V,A2142)&lt;&gt;0,IF(COUNTIF(Invoices!U:V,A2142)&lt;&gt;0,SUMIF(Invoices!U:V,A2142,Invoices!V:V)/COUNTIF(Invoices!U:V,A2142),0),IF(COUNTIF(Invoices!W:X,A2142)&lt;&gt;0,IF(COUNTIF(Invoices!W:X,A2142)&lt;&gt;0,SUMIF(Invoices!W:X,A2142,Invoices!X:X)/COUNTIF(Invoices!W:X,A2142),0),IF(COUNTIF(Invoices!Y:Z,A2142)&lt;&gt;0,IF(COUNTIF(Invoices!Y:Z,A2142)&lt;&gt;0,SUMIF(Invoices!Y:Z,A2142,Invoices!Z:Z)/COUNTIF(Invoices!Y:Z,A2142),0),IF(COUNTIF(Invoices!AA:AB,A2142)&lt;&gt;0,IF(COUNTIF(Invoices!AA:AB,A2142)&lt;&gt;0,SUMIF(Invoices!AA:AB,A2142,Invoices!AB:AB)/COUNTIF(Invoices!AA:AB,A2142),0),IF(COUNTIF(Invoices!AC:AD,A2142)&lt;&gt;0,IF(COUNTIF(Invoices!AC:AD,A2142)&lt;&gt;0,SUMIF(Invoices!AC:AD,A2142,Invoices!AD:AD)/COUNTIF(Invoices!AC:AD,A2142),0),IF(COUNTIF(Invoices!AE:AF,A2142)&lt;&gt;0,IF(COUNTIF(Invoices!AE:AF,A2142)&lt;&gt;0,SUMIF(Invoices!AE:AF,A2142,Invoices!AF:AF)/COUNTIF(Invoices!AE:AF,A2142),0),IF(COUNTIF(Invoices!AG:AH,A2142)&lt;&gt;0,IF(COUNTIF(Invoices!AG:AH,A2142)&lt;&gt;0,SUMIF(Invoices!AG:AH,A2142,Invoices!AH:AH)/COUNTIF(Invoices!AG:AH,A2142),0),IF(COUNTIF(Invoices!AI:AJ,A2142)&lt;&gt;0,IF(COUNTIF(Invoices!AI:AJ,A2142)&lt;&gt;0,SUMIF(Invoices!AI:AJ,A2142,Invoices!AJ:AJ)/COUNTIF(Invoices!AI:AJ,A2142),0),IF(COUNTIF(Invoices!AK:AL,A2142)&lt;&gt;0,IF(COUNTIF(Invoices!AK:AL,A2142)&lt;&gt;0,SUMIF(Invoices!AK:AL,A2142,Invoices!AL:AL)/COUNTIF(Invoices!AK:AL,A2142),0),IF(COUNTIF(Invoices!AM:AN,A2142)&lt;&gt;0,IF(COUNTIF(Invoices!AM:AN,A2142)&lt;&gt;0,SUMIF(Invoices!AM:AN,A2142,Invoices!AN:AN)/COUNTIF(Invoices!AM:AN,A2142),0),"Not Available")))))))))))))))</f>
        <v>0.99</v>
      </c>
    </row>
    <row r="2143" spans="1:5" ht="13" x14ac:dyDescent="0.15">
      <c r="A2143" s="6" t="s">
        <v>3548</v>
      </c>
      <c r="B2143" s="6" t="s">
        <v>606</v>
      </c>
      <c r="C2143" s="6" t="s">
        <v>607</v>
      </c>
      <c r="D2143" s="6" t="s">
        <v>608</v>
      </c>
      <c r="E2143">
        <f ca="1">IF(COUNTIF(Invoices!K:L,A2143)&lt;&gt;0,IF(COUNTIF(Invoices!K:L,A2143)&lt;&gt;0,SUMIF(Invoices!K:L,A2143,Invoices!L:L)/COUNTIF(Invoices!K:L,A2143),0),IF(COUNTIF(Invoices!M:N,A2143)&lt;&gt;0,IF(COUNTIF(Invoices!M:N,A2143)&lt;&gt;0,SUMIF(Invoices!M:N,A2143,Invoices!N:N)/COUNTIF(Invoices!M:N,A2143),0),IF(COUNTIF(Invoices!O:P,A2143)&lt;&gt;0,IF(COUNTIF(Invoices!O:P,A2143)&lt;&gt;0,SUMIF(Invoices!O:P,A2143,Invoices!P:P)/COUNTIF(Invoices!O:P,A2143),0),IF(COUNTIF(Invoices!Q:R,A2143)&lt;&gt;0,IF(COUNTIF(Invoices!Q:R,A2143)&lt;&gt;0,SUMIF(Invoices!Q:R,A2143,Invoices!R:R)/COUNTIF(Invoices!Q:R,A2143),0),IF(COUNTIF(Invoices!S:T,A2143)&lt;&gt;0,IF(COUNTIF(Invoices!S:T,A2143)&lt;&gt;0,SUMIF(Invoices!S:T,A2143,Invoices!T:T)/COUNTIF(Invoices!S:T,A2143),0),IF(COUNTIF(Invoices!U:V,A2143)&lt;&gt;0,IF(COUNTIF(Invoices!U:V,A2143)&lt;&gt;0,SUMIF(Invoices!U:V,A2143,Invoices!V:V)/COUNTIF(Invoices!U:V,A2143),0),IF(COUNTIF(Invoices!W:X,A2143)&lt;&gt;0,IF(COUNTIF(Invoices!W:X,A2143)&lt;&gt;0,SUMIF(Invoices!W:X,A2143,Invoices!X:X)/COUNTIF(Invoices!W:X,A2143),0),IF(COUNTIF(Invoices!Y:Z,A2143)&lt;&gt;0,IF(COUNTIF(Invoices!Y:Z,A2143)&lt;&gt;0,SUMIF(Invoices!Y:Z,A2143,Invoices!Z:Z)/COUNTIF(Invoices!Y:Z,A2143),0),IF(COUNTIF(Invoices!AA:AB,A2143)&lt;&gt;0,IF(COUNTIF(Invoices!AA:AB,A2143)&lt;&gt;0,SUMIF(Invoices!AA:AB,A2143,Invoices!AB:AB)/COUNTIF(Invoices!AA:AB,A2143),0),IF(COUNTIF(Invoices!AC:AD,A2143)&lt;&gt;0,IF(COUNTIF(Invoices!AC:AD,A2143)&lt;&gt;0,SUMIF(Invoices!AC:AD,A2143,Invoices!AD:AD)/COUNTIF(Invoices!AC:AD,A2143),0),IF(COUNTIF(Invoices!AE:AF,A2143)&lt;&gt;0,IF(COUNTIF(Invoices!AE:AF,A2143)&lt;&gt;0,SUMIF(Invoices!AE:AF,A2143,Invoices!AF:AF)/COUNTIF(Invoices!AE:AF,A2143),0),IF(COUNTIF(Invoices!AG:AH,A2143)&lt;&gt;0,IF(COUNTIF(Invoices!AG:AH,A2143)&lt;&gt;0,SUMIF(Invoices!AG:AH,A2143,Invoices!AH:AH)/COUNTIF(Invoices!AG:AH,A2143),0),IF(COUNTIF(Invoices!AI:AJ,A2143)&lt;&gt;0,IF(COUNTIF(Invoices!AI:AJ,A2143)&lt;&gt;0,SUMIF(Invoices!AI:AJ,A2143,Invoices!AJ:AJ)/COUNTIF(Invoices!AI:AJ,A2143),0),IF(COUNTIF(Invoices!AK:AL,A2143)&lt;&gt;0,IF(COUNTIF(Invoices!AK:AL,A2143)&lt;&gt;0,SUMIF(Invoices!AK:AL,A2143,Invoices!AL:AL)/COUNTIF(Invoices!AK:AL,A2143),0),IF(COUNTIF(Invoices!AM:AN,A2143)&lt;&gt;0,IF(COUNTIF(Invoices!AM:AN,A2143)&lt;&gt;0,SUMIF(Invoices!AM:AN,A2143,Invoices!AN:AN)/COUNTIF(Invoices!AM:AN,A2143),0),"Not Available")))))))))))))))</f>
        <v>0.99</v>
      </c>
    </row>
    <row r="2144" spans="1:5" ht="13" x14ac:dyDescent="0.15">
      <c r="A2144" s="6" t="s">
        <v>3548</v>
      </c>
      <c r="B2144" s="6" t="s">
        <v>3549</v>
      </c>
      <c r="C2144" s="6" t="s">
        <v>1123</v>
      </c>
      <c r="D2144" s="6" t="s">
        <v>850</v>
      </c>
      <c r="E2144">
        <f ca="1">IF(COUNTIF(Invoices!K:L,A2144)&lt;&gt;0,IF(COUNTIF(Invoices!K:L,A2144)&lt;&gt;0,SUMIF(Invoices!K:L,A2144,Invoices!L:L)/COUNTIF(Invoices!K:L,A2144),0),IF(COUNTIF(Invoices!M:N,A2144)&lt;&gt;0,IF(COUNTIF(Invoices!M:N,A2144)&lt;&gt;0,SUMIF(Invoices!M:N,A2144,Invoices!N:N)/COUNTIF(Invoices!M:N,A2144),0),IF(COUNTIF(Invoices!O:P,A2144)&lt;&gt;0,IF(COUNTIF(Invoices!O:P,A2144)&lt;&gt;0,SUMIF(Invoices!O:P,A2144,Invoices!P:P)/COUNTIF(Invoices!O:P,A2144),0),IF(COUNTIF(Invoices!Q:R,A2144)&lt;&gt;0,IF(COUNTIF(Invoices!Q:R,A2144)&lt;&gt;0,SUMIF(Invoices!Q:R,A2144,Invoices!R:R)/COUNTIF(Invoices!Q:R,A2144),0),IF(COUNTIF(Invoices!S:T,A2144)&lt;&gt;0,IF(COUNTIF(Invoices!S:T,A2144)&lt;&gt;0,SUMIF(Invoices!S:T,A2144,Invoices!T:T)/COUNTIF(Invoices!S:T,A2144),0),IF(COUNTIF(Invoices!U:V,A2144)&lt;&gt;0,IF(COUNTIF(Invoices!U:V,A2144)&lt;&gt;0,SUMIF(Invoices!U:V,A2144,Invoices!V:V)/COUNTIF(Invoices!U:V,A2144),0),IF(COUNTIF(Invoices!W:X,A2144)&lt;&gt;0,IF(COUNTIF(Invoices!W:X,A2144)&lt;&gt;0,SUMIF(Invoices!W:X,A2144,Invoices!X:X)/COUNTIF(Invoices!W:X,A2144),0),IF(COUNTIF(Invoices!Y:Z,A2144)&lt;&gt;0,IF(COUNTIF(Invoices!Y:Z,A2144)&lt;&gt;0,SUMIF(Invoices!Y:Z,A2144,Invoices!Z:Z)/COUNTIF(Invoices!Y:Z,A2144),0),IF(COUNTIF(Invoices!AA:AB,A2144)&lt;&gt;0,IF(COUNTIF(Invoices!AA:AB,A2144)&lt;&gt;0,SUMIF(Invoices!AA:AB,A2144,Invoices!AB:AB)/COUNTIF(Invoices!AA:AB,A2144),0),IF(COUNTIF(Invoices!AC:AD,A2144)&lt;&gt;0,IF(COUNTIF(Invoices!AC:AD,A2144)&lt;&gt;0,SUMIF(Invoices!AC:AD,A2144,Invoices!AD:AD)/COUNTIF(Invoices!AC:AD,A2144),0),IF(COUNTIF(Invoices!AE:AF,A2144)&lt;&gt;0,IF(COUNTIF(Invoices!AE:AF,A2144)&lt;&gt;0,SUMIF(Invoices!AE:AF,A2144,Invoices!AF:AF)/COUNTIF(Invoices!AE:AF,A2144),0),IF(COUNTIF(Invoices!AG:AH,A2144)&lt;&gt;0,IF(COUNTIF(Invoices!AG:AH,A2144)&lt;&gt;0,SUMIF(Invoices!AG:AH,A2144,Invoices!AH:AH)/COUNTIF(Invoices!AG:AH,A2144),0),IF(COUNTIF(Invoices!AI:AJ,A2144)&lt;&gt;0,IF(COUNTIF(Invoices!AI:AJ,A2144)&lt;&gt;0,SUMIF(Invoices!AI:AJ,A2144,Invoices!AJ:AJ)/COUNTIF(Invoices!AI:AJ,A2144),0),IF(COUNTIF(Invoices!AK:AL,A2144)&lt;&gt;0,IF(COUNTIF(Invoices!AK:AL,A2144)&lt;&gt;0,SUMIF(Invoices!AK:AL,A2144,Invoices!AL:AL)/COUNTIF(Invoices!AK:AL,A2144),0),IF(COUNTIF(Invoices!AM:AN,A2144)&lt;&gt;0,IF(COUNTIF(Invoices!AM:AN,A2144)&lt;&gt;0,SUMIF(Invoices!AM:AN,A2144,Invoices!AN:AN)/COUNTIF(Invoices!AM:AN,A2144),0),"Not Available")))))))))))))))</f>
        <v>0.99</v>
      </c>
    </row>
    <row r="2145" spans="1:5" ht="13" x14ac:dyDescent="0.15">
      <c r="A2145" s="6" t="s">
        <v>3550</v>
      </c>
      <c r="B2145" s="6" t="s">
        <v>1883</v>
      </c>
      <c r="C2145" s="6" t="s">
        <v>871</v>
      </c>
      <c r="D2145" s="6" t="s">
        <v>612</v>
      </c>
      <c r="E2145">
        <f ca="1">IF(COUNTIF(Invoices!K:L,A2145)&lt;&gt;0,IF(COUNTIF(Invoices!K:L,A2145)&lt;&gt;0,SUMIF(Invoices!K:L,A2145,Invoices!L:L)/COUNTIF(Invoices!K:L,A2145),0),IF(COUNTIF(Invoices!M:N,A2145)&lt;&gt;0,IF(COUNTIF(Invoices!M:N,A2145)&lt;&gt;0,SUMIF(Invoices!M:N,A2145,Invoices!N:N)/COUNTIF(Invoices!M:N,A2145),0),IF(COUNTIF(Invoices!O:P,A2145)&lt;&gt;0,IF(COUNTIF(Invoices!O:P,A2145)&lt;&gt;0,SUMIF(Invoices!O:P,A2145,Invoices!P:P)/COUNTIF(Invoices!O:P,A2145),0),IF(COUNTIF(Invoices!Q:R,A2145)&lt;&gt;0,IF(COUNTIF(Invoices!Q:R,A2145)&lt;&gt;0,SUMIF(Invoices!Q:R,A2145,Invoices!R:R)/COUNTIF(Invoices!Q:R,A2145),0),IF(COUNTIF(Invoices!S:T,A2145)&lt;&gt;0,IF(COUNTIF(Invoices!S:T,A2145)&lt;&gt;0,SUMIF(Invoices!S:T,A2145,Invoices!T:T)/COUNTIF(Invoices!S:T,A2145),0),IF(COUNTIF(Invoices!U:V,A2145)&lt;&gt;0,IF(COUNTIF(Invoices!U:V,A2145)&lt;&gt;0,SUMIF(Invoices!U:V,A2145,Invoices!V:V)/COUNTIF(Invoices!U:V,A2145),0),IF(COUNTIF(Invoices!W:X,A2145)&lt;&gt;0,IF(COUNTIF(Invoices!W:X,A2145)&lt;&gt;0,SUMIF(Invoices!W:X,A2145,Invoices!X:X)/COUNTIF(Invoices!W:X,A2145),0),IF(COUNTIF(Invoices!Y:Z,A2145)&lt;&gt;0,IF(COUNTIF(Invoices!Y:Z,A2145)&lt;&gt;0,SUMIF(Invoices!Y:Z,A2145,Invoices!Z:Z)/COUNTIF(Invoices!Y:Z,A2145),0),IF(COUNTIF(Invoices!AA:AB,A2145)&lt;&gt;0,IF(COUNTIF(Invoices!AA:AB,A2145)&lt;&gt;0,SUMIF(Invoices!AA:AB,A2145,Invoices!AB:AB)/COUNTIF(Invoices!AA:AB,A2145),0),IF(COUNTIF(Invoices!AC:AD,A2145)&lt;&gt;0,IF(COUNTIF(Invoices!AC:AD,A2145)&lt;&gt;0,SUMIF(Invoices!AC:AD,A2145,Invoices!AD:AD)/COUNTIF(Invoices!AC:AD,A2145),0),IF(COUNTIF(Invoices!AE:AF,A2145)&lt;&gt;0,IF(COUNTIF(Invoices!AE:AF,A2145)&lt;&gt;0,SUMIF(Invoices!AE:AF,A2145,Invoices!AF:AF)/COUNTIF(Invoices!AE:AF,A2145),0),IF(COUNTIF(Invoices!AG:AH,A2145)&lt;&gt;0,IF(COUNTIF(Invoices!AG:AH,A2145)&lt;&gt;0,SUMIF(Invoices!AG:AH,A2145,Invoices!AH:AH)/COUNTIF(Invoices!AG:AH,A2145),0),IF(COUNTIF(Invoices!AI:AJ,A2145)&lt;&gt;0,IF(COUNTIF(Invoices!AI:AJ,A2145)&lt;&gt;0,SUMIF(Invoices!AI:AJ,A2145,Invoices!AJ:AJ)/COUNTIF(Invoices!AI:AJ,A2145),0),IF(COUNTIF(Invoices!AK:AL,A2145)&lt;&gt;0,IF(COUNTIF(Invoices!AK:AL,A2145)&lt;&gt;0,SUMIF(Invoices!AK:AL,A2145,Invoices!AL:AL)/COUNTIF(Invoices!AK:AL,A2145),0),IF(COUNTIF(Invoices!AM:AN,A2145)&lt;&gt;0,IF(COUNTIF(Invoices!AM:AN,A2145)&lt;&gt;0,SUMIF(Invoices!AM:AN,A2145,Invoices!AN:AN)/COUNTIF(Invoices!AM:AN,A2145),0),"Not Available")))))))))))))))</f>
        <v>0.99</v>
      </c>
    </row>
    <row r="2146" spans="1:5" ht="13" x14ac:dyDescent="0.15">
      <c r="A2146" s="6" t="s">
        <v>3551</v>
      </c>
      <c r="C2146" s="6" t="s">
        <v>883</v>
      </c>
      <c r="D2146" s="6" t="s">
        <v>884</v>
      </c>
      <c r="E2146" t="str">
        <f>IF(COUNTIF(Invoices!K:L,A2146)&lt;&gt;0,IF(COUNTIF(Invoices!K:L,A2146)&lt;&gt;0,SUMIF(Invoices!K:L,A2146,Invoices!L:L)/COUNTIF(Invoices!K:L,A2146),0),IF(COUNTIF(Invoices!M:N,A2146)&lt;&gt;0,IF(COUNTIF(Invoices!M:N,A2146)&lt;&gt;0,SUMIF(Invoices!M:N,A2146,Invoices!N:N)/COUNTIF(Invoices!M:N,A2146),0),IF(COUNTIF(Invoices!O:P,A2146)&lt;&gt;0,IF(COUNTIF(Invoices!O:P,A2146)&lt;&gt;0,SUMIF(Invoices!O:P,A2146,Invoices!P:P)/COUNTIF(Invoices!O:P,A2146),0),IF(COUNTIF(Invoices!Q:R,A2146)&lt;&gt;0,IF(COUNTIF(Invoices!Q:R,A2146)&lt;&gt;0,SUMIF(Invoices!Q:R,A2146,Invoices!R:R)/COUNTIF(Invoices!Q:R,A2146),0),IF(COUNTIF(Invoices!S:T,A2146)&lt;&gt;0,IF(COUNTIF(Invoices!S:T,A2146)&lt;&gt;0,SUMIF(Invoices!S:T,A2146,Invoices!T:T)/COUNTIF(Invoices!S:T,A2146),0),IF(COUNTIF(Invoices!U:V,A2146)&lt;&gt;0,IF(COUNTIF(Invoices!U:V,A2146)&lt;&gt;0,SUMIF(Invoices!U:V,A2146,Invoices!V:V)/COUNTIF(Invoices!U:V,A2146),0),IF(COUNTIF(Invoices!W:X,A2146)&lt;&gt;0,IF(COUNTIF(Invoices!W:X,A2146)&lt;&gt;0,SUMIF(Invoices!W:X,A2146,Invoices!X:X)/COUNTIF(Invoices!W:X,A2146),0),IF(COUNTIF(Invoices!Y:Z,A2146)&lt;&gt;0,IF(COUNTIF(Invoices!Y:Z,A2146)&lt;&gt;0,SUMIF(Invoices!Y:Z,A2146,Invoices!Z:Z)/COUNTIF(Invoices!Y:Z,A2146),0),IF(COUNTIF(Invoices!AA:AB,A2146)&lt;&gt;0,IF(COUNTIF(Invoices!AA:AB,A2146)&lt;&gt;0,SUMIF(Invoices!AA:AB,A2146,Invoices!AB:AB)/COUNTIF(Invoices!AA:AB,A2146),0),IF(COUNTIF(Invoices!AC:AD,A2146)&lt;&gt;0,IF(COUNTIF(Invoices!AC:AD,A2146)&lt;&gt;0,SUMIF(Invoices!AC:AD,A2146,Invoices!AD:AD)/COUNTIF(Invoices!AC:AD,A2146),0),IF(COUNTIF(Invoices!AE:AF,A2146)&lt;&gt;0,IF(COUNTIF(Invoices!AE:AF,A2146)&lt;&gt;0,SUMIF(Invoices!AE:AF,A2146,Invoices!AF:AF)/COUNTIF(Invoices!AE:AF,A2146),0),IF(COUNTIF(Invoices!AG:AH,A2146)&lt;&gt;0,IF(COUNTIF(Invoices!AG:AH,A2146)&lt;&gt;0,SUMIF(Invoices!AG:AH,A2146,Invoices!AH:AH)/COUNTIF(Invoices!AG:AH,A2146),0),IF(COUNTIF(Invoices!AI:AJ,A2146)&lt;&gt;0,IF(COUNTIF(Invoices!AI:AJ,A2146)&lt;&gt;0,SUMIF(Invoices!AI:AJ,A2146,Invoices!AJ:AJ)/COUNTIF(Invoices!AI:AJ,A2146),0),IF(COUNTIF(Invoices!AK:AL,A2146)&lt;&gt;0,IF(COUNTIF(Invoices!AK:AL,A2146)&lt;&gt;0,SUMIF(Invoices!AK:AL,A2146,Invoices!AL:AL)/COUNTIF(Invoices!AK:AL,A2146),0),IF(COUNTIF(Invoices!AM:AN,A2146)&lt;&gt;0,IF(COUNTIF(Invoices!AM:AN,A2146)&lt;&gt;0,SUMIF(Invoices!AM:AN,A2146,Invoices!AN:AN)/COUNTIF(Invoices!AM:AN,A2146),0),"Not Available")))))))))))))))</f>
        <v>Not Available</v>
      </c>
    </row>
    <row r="2147" spans="1:5" ht="13" x14ac:dyDescent="0.15">
      <c r="A2147" s="6" t="s">
        <v>3552</v>
      </c>
      <c r="B2147" s="6" t="s">
        <v>3553</v>
      </c>
      <c r="C2147" s="6" t="s">
        <v>739</v>
      </c>
      <c r="D2147" s="6" t="s">
        <v>740</v>
      </c>
      <c r="E2147">
        <f ca="1">IF(COUNTIF(Invoices!K:L,A2147)&lt;&gt;0,IF(COUNTIF(Invoices!K:L,A2147)&lt;&gt;0,SUMIF(Invoices!K:L,A2147,Invoices!L:L)/COUNTIF(Invoices!K:L,A2147),0),IF(COUNTIF(Invoices!M:N,A2147)&lt;&gt;0,IF(COUNTIF(Invoices!M:N,A2147)&lt;&gt;0,SUMIF(Invoices!M:N,A2147,Invoices!N:N)/COUNTIF(Invoices!M:N,A2147),0),IF(COUNTIF(Invoices!O:P,A2147)&lt;&gt;0,IF(COUNTIF(Invoices!O:P,A2147)&lt;&gt;0,SUMIF(Invoices!O:P,A2147,Invoices!P:P)/COUNTIF(Invoices!O:P,A2147),0),IF(COUNTIF(Invoices!Q:R,A2147)&lt;&gt;0,IF(COUNTIF(Invoices!Q:R,A2147)&lt;&gt;0,SUMIF(Invoices!Q:R,A2147,Invoices!R:R)/COUNTIF(Invoices!Q:R,A2147),0),IF(COUNTIF(Invoices!S:T,A2147)&lt;&gt;0,IF(COUNTIF(Invoices!S:T,A2147)&lt;&gt;0,SUMIF(Invoices!S:T,A2147,Invoices!T:T)/COUNTIF(Invoices!S:T,A2147),0),IF(COUNTIF(Invoices!U:V,A2147)&lt;&gt;0,IF(COUNTIF(Invoices!U:V,A2147)&lt;&gt;0,SUMIF(Invoices!U:V,A2147,Invoices!V:V)/COUNTIF(Invoices!U:V,A2147),0),IF(COUNTIF(Invoices!W:X,A2147)&lt;&gt;0,IF(COUNTIF(Invoices!W:X,A2147)&lt;&gt;0,SUMIF(Invoices!W:X,A2147,Invoices!X:X)/COUNTIF(Invoices!W:X,A2147),0),IF(COUNTIF(Invoices!Y:Z,A2147)&lt;&gt;0,IF(COUNTIF(Invoices!Y:Z,A2147)&lt;&gt;0,SUMIF(Invoices!Y:Z,A2147,Invoices!Z:Z)/COUNTIF(Invoices!Y:Z,A2147),0),IF(COUNTIF(Invoices!AA:AB,A2147)&lt;&gt;0,IF(COUNTIF(Invoices!AA:AB,A2147)&lt;&gt;0,SUMIF(Invoices!AA:AB,A2147,Invoices!AB:AB)/COUNTIF(Invoices!AA:AB,A2147),0),IF(COUNTIF(Invoices!AC:AD,A2147)&lt;&gt;0,IF(COUNTIF(Invoices!AC:AD,A2147)&lt;&gt;0,SUMIF(Invoices!AC:AD,A2147,Invoices!AD:AD)/COUNTIF(Invoices!AC:AD,A2147),0),IF(COUNTIF(Invoices!AE:AF,A2147)&lt;&gt;0,IF(COUNTIF(Invoices!AE:AF,A2147)&lt;&gt;0,SUMIF(Invoices!AE:AF,A2147,Invoices!AF:AF)/COUNTIF(Invoices!AE:AF,A2147),0),IF(COUNTIF(Invoices!AG:AH,A2147)&lt;&gt;0,IF(COUNTIF(Invoices!AG:AH,A2147)&lt;&gt;0,SUMIF(Invoices!AG:AH,A2147,Invoices!AH:AH)/COUNTIF(Invoices!AG:AH,A2147),0),IF(COUNTIF(Invoices!AI:AJ,A2147)&lt;&gt;0,IF(COUNTIF(Invoices!AI:AJ,A2147)&lt;&gt;0,SUMIF(Invoices!AI:AJ,A2147,Invoices!AJ:AJ)/COUNTIF(Invoices!AI:AJ,A2147),0),IF(COUNTIF(Invoices!AK:AL,A2147)&lt;&gt;0,IF(COUNTIF(Invoices!AK:AL,A2147)&lt;&gt;0,SUMIF(Invoices!AK:AL,A2147,Invoices!AL:AL)/COUNTIF(Invoices!AK:AL,A2147),0),IF(COUNTIF(Invoices!AM:AN,A2147)&lt;&gt;0,IF(COUNTIF(Invoices!AM:AN,A2147)&lt;&gt;0,SUMIF(Invoices!AM:AN,A2147,Invoices!AN:AN)/COUNTIF(Invoices!AM:AN,A2147),0),"Not Available")))))))))))))))</f>
        <v>0.99</v>
      </c>
    </row>
    <row r="2148" spans="1:5" ht="13" x14ac:dyDescent="0.15">
      <c r="A2148" s="6" t="s">
        <v>3554</v>
      </c>
      <c r="B2148" s="6" t="s">
        <v>655</v>
      </c>
      <c r="C2148" s="6" t="s">
        <v>656</v>
      </c>
      <c r="D2148" s="6" t="s">
        <v>655</v>
      </c>
      <c r="E2148">
        <f ca="1">IF(COUNTIF(Invoices!K:L,A2148)&lt;&gt;0,IF(COUNTIF(Invoices!K:L,A2148)&lt;&gt;0,SUMIF(Invoices!K:L,A2148,Invoices!L:L)/COUNTIF(Invoices!K:L,A2148),0),IF(COUNTIF(Invoices!M:N,A2148)&lt;&gt;0,IF(COUNTIF(Invoices!M:N,A2148)&lt;&gt;0,SUMIF(Invoices!M:N,A2148,Invoices!N:N)/COUNTIF(Invoices!M:N,A2148),0),IF(COUNTIF(Invoices!O:P,A2148)&lt;&gt;0,IF(COUNTIF(Invoices!O:P,A2148)&lt;&gt;0,SUMIF(Invoices!O:P,A2148,Invoices!P:P)/COUNTIF(Invoices!O:P,A2148),0),IF(COUNTIF(Invoices!Q:R,A2148)&lt;&gt;0,IF(COUNTIF(Invoices!Q:R,A2148)&lt;&gt;0,SUMIF(Invoices!Q:R,A2148,Invoices!R:R)/COUNTIF(Invoices!Q:R,A2148),0),IF(COUNTIF(Invoices!S:T,A2148)&lt;&gt;0,IF(COUNTIF(Invoices!S:T,A2148)&lt;&gt;0,SUMIF(Invoices!S:T,A2148,Invoices!T:T)/COUNTIF(Invoices!S:T,A2148),0),IF(COUNTIF(Invoices!U:V,A2148)&lt;&gt;0,IF(COUNTIF(Invoices!U:V,A2148)&lt;&gt;0,SUMIF(Invoices!U:V,A2148,Invoices!V:V)/COUNTIF(Invoices!U:V,A2148),0),IF(COUNTIF(Invoices!W:X,A2148)&lt;&gt;0,IF(COUNTIF(Invoices!W:X,A2148)&lt;&gt;0,SUMIF(Invoices!W:X,A2148,Invoices!X:X)/COUNTIF(Invoices!W:X,A2148),0),IF(COUNTIF(Invoices!Y:Z,A2148)&lt;&gt;0,IF(COUNTIF(Invoices!Y:Z,A2148)&lt;&gt;0,SUMIF(Invoices!Y:Z,A2148,Invoices!Z:Z)/COUNTIF(Invoices!Y:Z,A2148),0),IF(COUNTIF(Invoices!AA:AB,A2148)&lt;&gt;0,IF(COUNTIF(Invoices!AA:AB,A2148)&lt;&gt;0,SUMIF(Invoices!AA:AB,A2148,Invoices!AB:AB)/COUNTIF(Invoices!AA:AB,A2148),0),IF(COUNTIF(Invoices!AC:AD,A2148)&lt;&gt;0,IF(COUNTIF(Invoices!AC:AD,A2148)&lt;&gt;0,SUMIF(Invoices!AC:AD,A2148,Invoices!AD:AD)/COUNTIF(Invoices!AC:AD,A2148),0),IF(COUNTIF(Invoices!AE:AF,A2148)&lt;&gt;0,IF(COUNTIF(Invoices!AE:AF,A2148)&lt;&gt;0,SUMIF(Invoices!AE:AF,A2148,Invoices!AF:AF)/COUNTIF(Invoices!AE:AF,A2148),0),IF(COUNTIF(Invoices!AG:AH,A2148)&lt;&gt;0,IF(COUNTIF(Invoices!AG:AH,A2148)&lt;&gt;0,SUMIF(Invoices!AG:AH,A2148,Invoices!AH:AH)/COUNTIF(Invoices!AG:AH,A2148),0),IF(COUNTIF(Invoices!AI:AJ,A2148)&lt;&gt;0,IF(COUNTIF(Invoices!AI:AJ,A2148)&lt;&gt;0,SUMIF(Invoices!AI:AJ,A2148,Invoices!AJ:AJ)/COUNTIF(Invoices!AI:AJ,A2148),0),IF(COUNTIF(Invoices!AK:AL,A2148)&lt;&gt;0,IF(COUNTIF(Invoices!AK:AL,A2148)&lt;&gt;0,SUMIF(Invoices!AK:AL,A2148,Invoices!AL:AL)/COUNTIF(Invoices!AK:AL,A2148),0),IF(COUNTIF(Invoices!AM:AN,A2148)&lt;&gt;0,IF(COUNTIF(Invoices!AM:AN,A2148)&lt;&gt;0,SUMIF(Invoices!AM:AN,A2148,Invoices!AN:AN)/COUNTIF(Invoices!AM:AN,A2148),0),"Not Available")))))))))))))))</f>
        <v>0.99</v>
      </c>
    </row>
    <row r="2149" spans="1:5" ht="13" x14ac:dyDescent="0.15">
      <c r="A2149" s="6" t="s">
        <v>3555</v>
      </c>
      <c r="C2149" s="6" t="s">
        <v>589</v>
      </c>
      <c r="D2149" s="6" t="s">
        <v>590</v>
      </c>
      <c r="E2149">
        <f ca="1">IF(COUNTIF(Invoices!K:L,A2149)&lt;&gt;0,IF(COUNTIF(Invoices!K:L,A2149)&lt;&gt;0,SUMIF(Invoices!K:L,A2149,Invoices!L:L)/COUNTIF(Invoices!K:L,A2149),0),IF(COUNTIF(Invoices!M:N,A2149)&lt;&gt;0,IF(COUNTIF(Invoices!M:N,A2149)&lt;&gt;0,SUMIF(Invoices!M:N,A2149,Invoices!N:N)/COUNTIF(Invoices!M:N,A2149),0),IF(COUNTIF(Invoices!O:P,A2149)&lt;&gt;0,IF(COUNTIF(Invoices!O:P,A2149)&lt;&gt;0,SUMIF(Invoices!O:P,A2149,Invoices!P:P)/COUNTIF(Invoices!O:P,A2149),0),IF(COUNTIF(Invoices!Q:R,A2149)&lt;&gt;0,IF(COUNTIF(Invoices!Q:R,A2149)&lt;&gt;0,SUMIF(Invoices!Q:R,A2149,Invoices!R:R)/COUNTIF(Invoices!Q:R,A2149),0),IF(COUNTIF(Invoices!S:T,A2149)&lt;&gt;0,IF(COUNTIF(Invoices!S:T,A2149)&lt;&gt;0,SUMIF(Invoices!S:T,A2149,Invoices!T:T)/COUNTIF(Invoices!S:T,A2149),0),IF(COUNTIF(Invoices!U:V,A2149)&lt;&gt;0,IF(COUNTIF(Invoices!U:V,A2149)&lt;&gt;0,SUMIF(Invoices!U:V,A2149,Invoices!V:V)/COUNTIF(Invoices!U:V,A2149),0),IF(COUNTIF(Invoices!W:X,A2149)&lt;&gt;0,IF(COUNTIF(Invoices!W:X,A2149)&lt;&gt;0,SUMIF(Invoices!W:X,A2149,Invoices!X:X)/COUNTIF(Invoices!W:X,A2149),0),IF(COUNTIF(Invoices!Y:Z,A2149)&lt;&gt;0,IF(COUNTIF(Invoices!Y:Z,A2149)&lt;&gt;0,SUMIF(Invoices!Y:Z,A2149,Invoices!Z:Z)/COUNTIF(Invoices!Y:Z,A2149),0),IF(COUNTIF(Invoices!AA:AB,A2149)&lt;&gt;0,IF(COUNTIF(Invoices!AA:AB,A2149)&lt;&gt;0,SUMIF(Invoices!AA:AB,A2149,Invoices!AB:AB)/COUNTIF(Invoices!AA:AB,A2149),0),IF(COUNTIF(Invoices!AC:AD,A2149)&lt;&gt;0,IF(COUNTIF(Invoices!AC:AD,A2149)&lt;&gt;0,SUMIF(Invoices!AC:AD,A2149,Invoices!AD:AD)/COUNTIF(Invoices!AC:AD,A2149),0),IF(COUNTIF(Invoices!AE:AF,A2149)&lt;&gt;0,IF(COUNTIF(Invoices!AE:AF,A2149)&lt;&gt;0,SUMIF(Invoices!AE:AF,A2149,Invoices!AF:AF)/COUNTIF(Invoices!AE:AF,A2149),0),IF(COUNTIF(Invoices!AG:AH,A2149)&lt;&gt;0,IF(COUNTIF(Invoices!AG:AH,A2149)&lt;&gt;0,SUMIF(Invoices!AG:AH,A2149,Invoices!AH:AH)/COUNTIF(Invoices!AG:AH,A2149),0),IF(COUNTIF(Invoices!AI:AJ,A2149)&lt;&gt;0,IF(COUNTIF(Invoices!AI:AJ,A2149)&lt;&gt;0,SUMIF(Invoices!AI:AJ,A2149,Invoices!AJ:AJ)/COUNTIF(Invoices!AI:AJ,A2149),0),IF(COUNTIF(Invoices!AK:AL,A2149)&lt;&gt;0,IF(COUNTIF(Invoices!AK:AL,A2149)&lt;&gt;0,SUMIF(Invoices!AK:AL,A2149,Invoices!AL:AL)/COUNTIF(Invoices!AK:AL,A2149),0),IF(COUNTIF(Invoices!AM:AN,A2149)&lt;&gt;0,IF(COUNTIF(Invoices!AM:AN,A2149)&lt;&gt;0,SUMIF(Invoices!AM:AN,A2149,Invoices!AN:AN)/COUNTIF(Invoices!AM:AN,A2149),0),"Not Available")))))))))))))))</f>
        <v>0.99</v>
      </c>
    </row>
    <row r="2150" spans="1:5" ht="13" x14ac:dyDescent="0.15">
      <c r="A2150" s="6" t="s">
        <v>3556</v>
      </c>
      <c r="B2150" s="6" t="s">
        <v>742</v>
      </c>
      <c r="C2150" s="6" t="s">
        <v>743</v>
      </c>
      <c r="D2150" s="6" t="s">
        <v>744</v>
      </c>
      <c r="E2150">
        <f ca="1">IF(COUNTIF(Invoices!K:L,A2150)&lt;&gt;0,IF(COUNTIF(Invoices!K:L,A2150)&lt;&gt;0,SUMIF(Invoices!K:L,A2150,Invoices!L:L)/COUNTIF(Invoices!K:L,A2150),0),IF(COUNTIF(Invoices!M:N,A2150)&lt;&gt;0,IF(COUNTIF(Invoices!M:N,A2150)&lt;&gt;0,SUMIF(Invoices!M:N,A2150,Invoices!N:N)/COUNTIF(Invoices!M:N,A2150),0),IF(COUNTIF(Invoices!O:P,A2150)&lt;&gt;0,IF(COUNTIF(Invoices!O:P,A2150)&lt;&gt;0,SUMIF(Invoices!O:P,A2150,Invoices!P:P)/COUNTIF(Invoices!O:P,A2150),0),IF(COUNTIF(Invoices!Q:R,A2150)&lt;&gt;0,IF(COUNTIF(Invoices!Q:R,A2150)&lt;&gt;0,SUMIF(Invoices!Q:R,A2150,Invoices!R:R)/COUNTIF(Invoices!Q:R,A2150),0),IF(COUNTIF(Invoices!S:T,A2150)&lt;&gt;0,IF(COUNTIF(Invoices!S:T,A2150)&lt;&gt;0,SUMIF(Invoices!S:T,A2150,Invoices!T:T)/COUNTIF(Invoices!S:T,A2150),0),IF(COUNTIF(Invoices!U:V,A2150)&lt;&gt;0,IF(COUNTIF(Invoices!U:V,A2150)&lt;&gt;0,SUMIF(Invoices!U:V,A2150,Invoices!V:V)/COUNTIF(Invoices!U:V,A2150),0),IF(COUNTIF(Invoices!W:X,A2150)&lt;&gt;0,IF(COUNTIF(Invoices!W:X,A2150)&lt;&gt;0,SUMIF(Invoices!W:X,A2150,Invoices!X:X)/COUNTIF(Invoices!W:X,A2150),0),IF(COUNTIF(Invoices!Y:Z,A2150)&lt;&gt;0,IF(COUNTIF(Invoices!Y:Z,A2150)&lt;&gt;0,SUMIF(Invoices!Y:Z,A2150,Invoices!Z:Z)/COUNTIF(Invoices!Y:Z,A2150),0),IF(COUNTIF(Invoices!AA:AB,A2150)&lt;&gt;0,IF(COUNTIF(Invoices!AA:AB,A2150)&lt;&gt;0,SUMIF(Invoices!AA:AB,A2150,Invoices!AB:AB)/COUNTIF(Invoices!AA:AB,A2150),0),IF(COUNTIF(Invoices!AC:AD,A2150)&lt;&gt;0,IF(COUNTIF(Invoices!AC:AD,A2150)&lt;&gt;0,SUMIF(Invoices!AC:AD,A2150,Invoices!AD:AD)/COUNTIF(Invoices!AC:AD,A2150),0),IF(COUNTIF(Invoices!AE:AF,A2150)&lt;&gt;0,IF(COUNTIF(Invoices!AE:AF,A2150)&lt;&gt;0,SUMIF(Invoices!AE:AF,A2150,Invoices!AF:AF)/COUNTIF(Invoices!AE:AF,A2150),0),IF(COUNTIF(Invoices!AG:AH,A2150)&lt;&gt;0,IF(COUNTIF(Invoices!AG:AH,A2150)&lt;&gt;0,SUMIF(Invoices!AG:AH,A2150,Invoices!AH:AH)/COUNTIF(Invoices!AG:AH,A2150),0),IF(COUNTIF(Invoices!AI:AJ,A2150)&lt;&gt;0,IF(COUNTIF(Invoices!AI:AJ,A2150)&lt;&gt;0,SUMIF(Invoices!AI:AJ,A2150,Invoices!AJ:AJ)/COUNTIF(Invoices!AI:AJ,A2150),0),IF(COUNTIF(Invoices!AK:AL,A2150)&lt;&gt;0,IF(COUNTIF(Invoices!AK:AL,A2150)&lt;&gt;0,SUMIF(Invoices!AK:AL,A2150,Invoices!AL:AL)/COUNTIF(Invoices!AK:AL,A2150),0),IF(COUNTIF(Invoices!AM:AN,A2150)&lt;&gt;0,IF(COUNTIF(Invoices!AM:AN,A2150)&lt;&gt;0,SUMIF(Invoices!AM:AN,A2150,Invoices!AN:AN)/COUNTIF(Invoices!AM:AN,A2150),0),"Not Available")))))))))))))))</f>
        <v>0.99</v>
      </c>
    </row>
    <row r="2151" spans="1:5" ht="13" x14ac:dyDescent="0.15">
      <c r="A2151" s="6" t="s">
        <v>3557</v>
      </c>
      <c r="C2151" s="6" t="s">
        <v>746</v>
      </c>
      <c r="D2151" s="6" t="s">
        <v>742</v>
      </c>
      <c r="E2151" t="str">
        <f>IF(COUNTIF(Invoices!K:L,A2151)&lt;&gt;0,IF(COUNTIF(Invoices!K:L,A2151)&lt;&gt;0,SUMIF(Invoices!K:L,A2151,Invoices!L:L)/COUNTIF(Invoices!K:L,A2151),0),IF(COUNTIF(Invoices!M:N,A2151)&lt;&gt;0,IF(COUNTIF(Invoices!M:N,A2151)&lt;&gt;0,SUMIF(Invoices!M:N,A2151,Invoices!N:N)/COUNTIF(Invoices!M:N,A2151),0),IF(COUNTIF(Invoices!O:P,A2151)&lt;&gt;0,IF(COUNTIF(Invoices!O:P,A2151)&lt;&gt;0,SUMIF(Invoices!O:P,A2151,Invoices!P:P)/COUNTIF(Invoices!O:P,A2151),0),IF(COUNTIF(Invoices!Q:R,A2151)&lt;&gt;0,IF(COUNTIF(Invoices!Q:R,A2151)&lt;&gt;0,SUMIF(Invoices!Q:R,A2151,Invoices!R:R)/COUNTIF(Invoices!Q:R,A2151),0),IF(COUNTIF(Invoices!S:T,A2151)&lt;&gt;0,IF(COUNTIF(Invoices!S:T,A2151)&lt;&gt;0,SUMIF(Invoices!S:T,A2151,Invoices!T:T)/COUNTIF(Invoices!S:T,A2151),0),IF(COUNTIF(Invoices!U:V,A2151)&lt;&gt;0,IF(COUNTIF(Invoices!U:V,A2151)&lt;&gt;0,SUMIF(Invoices!U:V,A2151,Invoices!V:V)/COUNTIF(Invoices!U:V,A2151),0),IF(COUNTIF(Invoices!W:X,A2151)&lt;&gt;0,IF(COUNTIF(Invoices!W:X,A2151)&lt;&gt;0,SUMIF(Invoices!W:X,A2151,Invoices!X:X)/COUNTIF(Invoices!W:X,A2151),0),IF(COUNTIF(Invoices!Y:Z,A2151)&lt;&gt;0,IF(COUNTIF(Invoices!Y:Z,A2151)&lt;&gt;0,SUMIF(Invoices!Y:Z,A2151,Invoices!Z:Z)/COUNTIF(Invoices!Y:Z,A2151),0),IF(COUNTIF(Invoices!AA:AB,A2151)&lt;&gt;0,IF(COUNTIF(Invoices!AA:AB,A2151)&lt;&gt;0,SUMIF(Invoices!AA:AB,A2151,Invoices!AB:AB)/COUNTIF(Invoices!AA:AB,A2151),0),IF(COUNTIF(Invoices!AC:AD,A2151)&lt;&gt;0,IF(COUNTIF(Invoices!AC:AD,A2151)&lt;&gt;0,SUMIF(Invoices!AC:AD,A2151,Invoices!AD:AD)/COUNTIF(Invoices!AC:AD,A2151),0),IF(COUNTIF(Invoices!AE:AF,A2151)&lt;&gt;0,IF(COUNTIF(Invoices!AE:AF,A2151)&lt;&gt;0,SUMIF(Invoices!AE:AF,A2151,Invoices!AF:AF)/COUNTIF(Invoices!AE:AF,A2151),0),IF(COUNTIF(Invoices!AG:AH,A2151)&lt;&gt;0,IF(COUNTIF(Invoices!AG:AH,A2151)&lt;&gt;0,SUMIF(Invoices!AG:AH,A2151,Invoices!AH:AH)/COUNTIF(Invoices!AG:AH,A2151),0),IF(COUNTIF(Invoices!AI:AJ,A2151)&lt;&gt;0,IF(COUNTIF(Invoices!AI:AJ,A2151)&lt;&gt;0,SUMIF(Invoices!AI:AJ,A2151,Invoices!AJ:AJ)/COUNTIF(Invoices!AI:AJ,A2151),0),IF(COUNTIF(Invoices!AK:AL,A2151)&lt;&gt;0,IF(COUNTIF(Invoices!AK:AL,A2151)&lt;&gt;0,SUMIF(Invoices!AK:AL,A2151,Invoices!AL:AL)/COUNTIF(Invoices!AK:AL,A2151),0),IF(COUNTIF(Invoices!AM:AN,A2151)&lt;&gt;0,IF(COUNTIF(Invoices!AM:AN,A2151)&lt;&gt;0,SUMIF(Invoices!AM:AN,A2151,Invoices!AN:AN)/COUNTIF(Invoices!AM:AN,A2151),0),"Not Available")))))))))))))))</f>
        <v>Not Available</v>
      </c>
    </row>
    <row r="2152" spans="1:5" ht="13" x14ac:dyDescent="0.15">
      <c r="A2152" s="6" t="s">
        <v>3558</v>
      </c>
      <c r="B2152" s="6" t="s">
        <v>764</v>
      </c>
      <c r="C2152" s="6" t="s">
        <v>765</v>
      </c>
      <c r="D2152" s="6" t="s">
        <v>766</v>
      </c>
      <c r="E2152" t="str">
        <f>IF(COUNTIF(Invoices!K:L,A2152)&lt;&gt;0,IF(COUNTIF(Invoices!K:L,A2152)&lt;&gt;0,SUMIF(Invoices!K:L,A2152,Invoices!L:L)/COUNTIF(Invoices!K:L,A2152),0),IF(COUNTIF(Invoices!M:N,A2152)&lt;&gt;0,IF(COUNTIF(Invoices!M:N,A2152)&lt;&gt;0,SUMIF(Invoices!M:N,A2152,Invoices!N:N)/COUNTIF(Invoices!M:N,A2152),0),IF(COUNTIF(Invoices!O:P,A2152)&lt;&gt;0,IF(COUNTIF(Invoices!O:P,A2152)&lt;&gt;0,SUMIF(Invoices!O:P,A2152,Invoices!P:P)/COUNTIF(Invoices!O:P,A2152),0),IF(COUNTIF(Invoices!Q:R,A2152)&lt;&gt;0,IF(COUNTIF(Invoices!Q:R,A2152)&lt;&gt;0,SUMIF(Invoices!Q:R,A2152,Invoices!R:R)/COUNTIF(Invoices!Q:R,A2152),0),IF(COUNTIF(Invoices!S:T,A2152)&lt;&gt;0,IF(COUNTIF(Invoices!S:T,A2152)&lt;&gt;0,SUMIF(Invoices!S:T,A2152,Invoices!T:T)/COUNTIF(Invoices!S:T,A2152),0),IF(COUNTIF(Invoices!U:V,A2152)&lt;&gt;0,IF(COUNTIF(Invoices!U:V,A2152)&lt;&gt;0,SUMIF(Invoices!U:V,A2152,Invoices!V:V)/COUNTIF(Invoices!U:V,A2152),0),IF(COUNTIF(Invoices!W:X,A2152)&lt;&gt;0,IF(COUNTIF(Invoices!W:X,A2152)&lt;&gt;0,SUMIF(Invoices!W:X,A2152,Invoices!X:X)/COUNTIF(Invoices!W:X,A2152),0),IF(COUNTIF(Invoices!Y:Z,A2152)&lt;&gt;0,IF(COUNTIF(Invoices!Y:Z,A2152)&lt;&gt;0,SUMIF(Invoices!Y:Z,A2152,Invoices!Z:Z)/COUNTIF(Invoices!Y:Z,A2152),0),IF(COUNTIF(Invoices!AA:AB,A2152)&lt;&gt;0,IF(COUNTIF(Invoices!AA:AB,A2152)&lt;&gt;0,SUMIF(Invoices!AA:AB,A2152,Invoices!AB:AB)/COUNTIF(Invoices!AA:AB,A2152),0),IF(COUNTIF(Invoices!AC:AD,A2152)&lt;&gt;0,IF(COUNTIF(Invoices!AC:AD,A2152)&lt;&gt;0,SUMIF(Invoices!AC:AD,A2152,Invoices!AD:AD)/COUNTIF(Invoices!AC:AD,A2152),0),IF(COUNTIF(Invoices!AE:AF,A2152)&lt;&gt;0,IF(COUNTIF(Invoices!AE:AF,A2152)&lt;&gt;0,SUMIF(Invoices!AE:AF,A2152,Invoices!AF:AF)/COUNTIF(Invoices!AE:AF,A2152),0),IF(COUNTIF(Invoices!AG:AH,A2152)&lt;&gt;0,IF(COUNTIF(Invoices!AG:AH,A2152)&lt;&gt;0,SUMIF(Invoices!AG:AH,A2152,Invoices!AH:AH)/COUNTIF(Invoices!AG:AH,A2152),0),IF(COUNTIF(Invoices!AI:AJ,A2152)&lt;&gt;0,IF(COUNTIF(Invoices!AI:AJ,A2152)&lt;&gt;0,SUMIF(Invoices!AI:AJ,A2152,Invoices!AJ:AJ)/COUNTIF(Invoices!AI:AJ,A2152),0),IF(COUNTIF(Invoices!AK:AL,A2152)&lt;&gt;0,IF(COUNTIF(Invoices!AK:AL,A2152)&lt;&gt;0,SUMIF(Invoices!AK:AL,A2152,Invoices!AL:AL)/COUNTIF(Invoices!AK:AL,A2152),0),IF(COUNTIF(Invoices!AM:AN,A2152)&lt;&gt;0,IF(COUNTIF(Invoices!AM:AN,A2152)&lt;&gt;0,SUMIF(Invoices!AM:AN,A2152,Invoices!AN:AN)/COUNTIF(Invoices!AM:AN,A2152),0),"Not Available")))))))))))))))</f>
        <v>Not Available</v>
      </c>
    </row>
    <row r="2153" spans="1:5" ht="13" x14ac:dyDescent="0.15">
      <c r="A2153" s="6" t="s">
        <v>3559</v>
      </c>
      <c r="B2153" s="6" t="s">
        <v>2792</v>
      </c>
      <c r="C2153" s="6" t="s">
        <v>866</v>
      </c>
      <c r="D2153" s="6" t="s">
        <v>543</v>
      </c>
      <c r="E2153">
        <f ca="1">IF(COUNTIF(Invoices!K:L,A2153)&lt;&gt;0,IF(COUNTIF(Invoices!K:L,A2153)&lt;&gt;0,SUMIF(Invoices!K:L,A2153,Invoices!L:L)/COUNTIF(Invoices!K:L,A2153),0),IF(COUNTIF(Invoices!M:N,A2153)&lt;&gt;0,IF(COUNTIF(Invoices!M:N,A2153)&lt;&gt;0,SUMIF(Invoices!M:N,A2153,Invoices!N:N)/COUNTIF(Invoices!M:N,A2153),0),IF(COUNTIF(Invoices!O:P,A2153)&lt;&gt;0,IF(COUNTIF(Invoices!O:P,A2153)&lt;&gt;0,SUMIF(Invoices!O:P,A2153,Invoices!P:P)/COUNTIF(Invoices!O:P,A2153),0),IF(COUNTIF(Invoices!Q:R,A2153)&lt;&gt;0,IF(COUNTIF(Invoices!Q:R,A2153)&lt;&gt;0,SUMIF(Invoices!Q:R,A2153,Invoices!R:R)/COUNTIF(Invoices!Q:R,A2153),0),IF(COUNTIF(Invoices!S:T,A2153)&lt;&gt;0,IF(COUNTIF(Invoices!S:T,A2153)&lt;&gt;0,SUMIF(Invoices!S:T,A2153,Invoices!T:T)/COUNTIF(Invoices!S:T,A2153),0),IF(COUNTIF(Invoices!U:V,A2153)&lt;&gt;0,IF(COUNTIF(Invoices!U:V,A2153)&lt;&gt;0,SUMIF(Invoices!U:V,A2153,Invoices!V:V)/COUNTIF(Invoices!U:V,A2153),0),IF(COUNTIF(Invoices!W:X,A2153)&lt;&gt;0,IF(COUNTIF(Invoices!W:X,A2153)&lt;&gt;0,SUMIF(Invoices!W:X,A2153,Invoices!X:X)/COUNTIF(Invoices!W:X,A2153),0),IF(COUNTIF(Invoices!Y:Z,A2153)&lt;&gt;0,IF(COUNTIF(Invoices!Y:Z,A2153)&lt;&gt;0,SUMIF(Invoices!Y:Z,A2153,Invoices!Z:Z)/COUNTIF(Invoices!Y:Z,A2153),0),IF(COUNTIF(Invoices!AA:AB,A2153)&lt;&gt;0,IF(COUNTIF(Invoices!AA:AB,A2153)&lt;&gt;0,SUMIF(Invoices!AA:AB,A2153,Invoices!AB:AB)/COUNTIF(Invoices!AA:AB,A2153),0),IF(COUNTIF(Invoices!AC:AD,A2153)&lt;&gt;0,IF(COUNTIF(Invoices!AC:AD,A2153)&lt;&gt;0,SUMIF(Invoices!AC:AD,A2153,Invoices!AD:AD)/COUNTIF(Invoices!AC:AD,A2153),0),IF(COUNTIF(Invoices!AE:AF,A2153)&lt;&gt;0,IF(COUNTIF(Invoices!AE:AF,A2153)&lt;&gt;0,SUMIF(Invoices!AE:AF,A2153,Invoices!AF:AF)/COUNTIF(Invoices!AE:AF,A2153),0),IF(COUNTIF(Invoices!AG:AH,A2153)&lt;&gt;0,IF(COUNTIF(Invoices!AG:AH,A2153)&lt;&gt;0,SUMIF(Invoices!AG:AH,A2153,Invoices!AH:AH)/COUNTIF(Invoices!AG:AH,A2153),0),IF(COUNTIF(Invoices!AI:AJ,A2153)&lt;&gt;0,IF(COUNTIF(Invoices!AI:AJ,A2153)&lt;&gt;0,SUMIF(Invoices!AI:AJ,A2153,Invoices!AJ:AJ)/COUNTIF(Invoices!AI:AJ,A2153),0),IF(COUNTIF(Invoices!AK:AL,A2153)&lt;&gt;0,IF(COUNTIF(Invoices!AK:AL,A2153)&lt;&gt;0,SUMIF(Invoices!AK:AL,A2153,Invoices!AL:AL)/COUNTIF(Invoices!AK:AL,A2153),0),IF(COUNTIF(Invoices!AM:AN,A2153)&lt;&gt;0,IF(COUNTIF(Invoices!AM:AN,A2153)&lt;&gt;0,SUMIF(Invoices!AM:AN,A2153,Invoices!AN:AN)/COUNTIF(Invoices!AM:AN,A2153),0),"Not Available")))))))))))))))</f>
        <v>0.99</v>
      </c>
    </row>
    <row r="2154" spans="1:5" ht="13" x14ac:dyDescent="0.15">
      <c r="A2154" s="6" t="s">
        <v>3560</v>
      </c>
      <c r="B2154" s="6" t="s">
        <v>3561</v>
      </c>
      <c r="C2154" s="6" t="s">
        <v>700</v>
      </c>
      <c r="D2154" s="6" t="s">
        <v>701</v>
      </c>
      <c r="E2154">
        <f ca="1">IF(COUNTIF(Invoices!K:L,A2154)&lt;&gt;0,IF(COUNTIF(Invoices!K:L,A2154)&lt;&gt;0,SUMIF(Invoices!K:L,A2154,Invoices!L:L)/COUNTIF(Invoices!K:L,A2154),0),IF(COUNTIF(Invoices!M:N,A2154)&lt;&gt;0,IF(COUNTIF(Invoices!M:N,A2154)&lt;&gt;0,SUMIF(Invoices!M:N,A2154,Invoices!N:N)/COUNTIF(Invoices!M:N,A2154),0),IF(COUNTIF(Invoices!O:P,A2154)&lt;&gt;0,IF(COUNTIF(Invoices!O:P,A2154)&lt;&gt;0,SUMIF(Invoices!O:P,A2154,Invoices!P:P)/COUNTIF(Invoices!O:P,A2154),0),IF(COUNTIF(Invoices!Q:R,A2154)&lt;&gt;0,IF(COUNTIF(Invoices!Q:R,A2154)&lt;&gt;0,SUMIF(Invoices!Q:R,A2154,Invoices!R:R)/COUNTIF(Invoices!Q:R,A2154),0),IF(COUNTIF(Invoices!S:T,A2154)&lt;&gt;0,IF(COUNTIF(Invoices!S:T,A2154)&lt;&gt;0,SUMIF(Invoices!S:T,A2154,Invoices!T:T)/COUNTIF(Invoices!S:T,A2154),0),IF(COUNTIF(Invoices!U:V,A2154)&lt;&gt;0,IF(COUNTIF(Invoices!U:V,A2154)&lt;&gt;0,SUMIF(Invoices!U:V,A2154,Invoices!V:V)/COUNTIF(Invoices!U:V,A2154),0),IF(COUNTIF(Invoices!W:X,A2154)&lt;&gt;0,IF(COUNTIF(Invoices!W:X,A2154)&lt;&gt;0,SUMIF(Invoices!W:X,A2154,Invoices!X:X)/COUNTIF(Invoices!W:X,A2154),0),IF(COUNTIF(Invoices!Y:Z,A2154)&lt;&gt;0,IF(COUNTIF(Invoices!Y:Z,A2154)&lt;&gt;0,SUMIF(Invoices!Y:Z,A2154,Invoices!Z:Z)/COUNTIF(Invoices!Y:Z,A2154),0),IF(COUNTIF(Invoices!AA:AB,A2154)&lt;&gt;0,IF(COUNTIF(Invoices!AA:AB,A2154)&lt;&gt;0,SUMIF(Invoices!AA:AB,A2154,Invoices!AB:AB)/COUNTIF(Invoices!AA:AB,A2154),0),IF(COUNTIF(Invoices!AC:AD,A2154)&lt;&gt;0,IF(COUNTIF(Invoices!AC:AD,A2154)&lt;&gt;0,SUMIF(Invoices!AC:AD,A2154,Invoices!AD:AD)/COUNTIF(Invoices!AC:AD,A2154),0),IF(COUNTIF(Invoices!AE:AF,A2154)&lt;&gt;0,IF(COUNTIF(Invoices!AE:AF,A2154)&lt;&gt;0,SUMIF(Invoices!AE:AF,A2154,Invoices!AF:AF)/COUNTIF(Invoices!AE:AF,A2154),0),IF(COUNTIF(Invoices!AG:AH,A2154)&lt;&gt;0,IF(COUNTIF(Invoices!AG:AH,A2154)&lt;&gt;0,SUMIF(Invoices!AG:AH,A2154,Invoices!AH:AH)/COUNTIF(Invoices!AG:AH,A2154),0),IF(COUNTIF(Invoices!AI:AJ,A2154)&lt;&gt;0,IF(COUNTIF(Invoices!AI:AJ,A2154)&lt;&gt;0,SUMIF(Invoices!AI:AJ,A2154,Invoices!AJ:AJ)/COUNTIF(Invoices!AI:AJ,A2154),0),IF(COUNTIF(Invoices!AK:AL,A2154)&lt;&gt;0,IF(COUNTIF(Invoices!AK:AL,A2154)&lt;&gt;0,SUMIF(Invoices!AK:AL,A2154,Invoices!AL:AL)/COUNTIF(Invoices!AK:AL,A2154),0),IF(COUNTIF(Invoices!AM:AN,A2154)&lt;&gt;0,IF(COUNTIF(Invoices!AM:AN,A2154)&lt;&gt;0,SUMIF(Invoices!AM:AN,A2154,Invoices!AN:AN)/COUNTIF(Invoices!AM:AN,A2154),0),"Not Available")))))))))))))))</f>
        <v>0.99</v>
      </c>
    </row>
    <row r="2155" spans="1:5" ht="13" x14ac:dyDescent="0.15">
      <c r="A2155" s="6" t="s">
        <v>3560</v>
      </c>
      <c r="B2155" s="6" t="s">
        <v>724</v>
      </c>
      <c r="C2155" s="6" t="s">
        <v>725</v>
      </c>
      <c r="D2155" s="6" t="s">
        <v>726</v>
      </c>
      <c r="E2155">
        <f ca="1">IF(COUNTIF(Invoices!K:L,A2155)&lt;&gt;0,IF(COUNTIF(Invoices!K:L,A2155)&lt;&gt;0,SUMIF(Invoices!K:L,A2155,Invoices!L:L)/COUNTIF(Invoices!K:L,A2155),0),IF(COUNTIF(Invoices!M:N,A2155)&lt;&gt;0,IF(COUNTIF(Invoices!M:N,A2155)&lt;&gt;0,SUMIF(Invoices!M:N,A2155,Invoices!N:N)/COUNTIF(Invoices!M:N,A2155),0),IF(COUNTIF(Invoices!O:P,A2155)&lt;&gt;0,IF(COUNTIF(Invoices!O:P,A2155)&lt;&gt;0,SUMIF(Invoices!O:P,A2155,Invoices!P:P)/COUNTIF(Invoices!O:P,A2155),0),IF(COUNTIF(Invoices!Q:R,A2155)&lt;&gt;0,IF(COUNTIF(Invoices!Q:R,A2155)&lt;&gt;0,SUMIF(Invoices!Q:R,A2155,Invoices!R:R)/COUNTIF(Invoices!Q:R,A2155),0),IF(COUNTIF(Invoices!S:T,A2155)&lt;&gt;0,IF(COUNTIF(Invoices!S:T,A2155)&lt;&gt;0,SUMIF(Invoices!S:T,A2155,Invoices!T:T)/COUNTIF(Invoices!S:T,A2155),0),IF(COUNTIF(Invoices!U:V,A2155)&lt;&gt;0,IF(COUNTIF(Invoices!U:V,A2155)&lt;&gt;0,SUMIF(Invoices!U:V,A2155,Invoices!V:V)/COUNTIF(Invoices!U:V,A2155),0),IF(COUNTIF(Invoices!W:X,A2155)&lt;&gt;0,IF(COUNTIF(Invoices!W:X,A2155)&lt;&gt;0,SUMIF(Invoices!W:X,A2155,Invoices!X:X)/COUNTIF(Invoices!W:X,A2155),0),IF(COUNTIF(Invoices!Y:Z,A2155)&lt;&gt;0,IF(COUNTIF(Invoices!Y:Z,A2155)&lt;&gt;0,SUMIF(Invoices!Y:Z,A2155,Invoices!Z:Z)/COUNTIF(Invoices!Y:Z,A2155),0),IF(COUNTIF(Invoices!AA:AB,A2155)&lt;&gt;0,IF(COUNTIF(Invoices!AA:AB,A2155)&lt;&gt;0,SUMIF(Invoices!AA:AB,A2155,Invoices!AB:AB)/COUNTIF(Invoices!AA:AB,A2155),0),IF(COUNTIF(Invoices!AC:AD,A2155)&lt;&gt;0,IF(COUNTIF(Invoices!AC:AD,A2155)&lt;&gt;0,SUMIF(Invoices!AC:AD,A2155,Invoices!AD:AD)/COUNTIF(Invoices!AC:AD,A2155),0),IF(COUNTIF(Invoices!AE:AF,A2155)&lt;&gt;0,IF(COUNTIF(Invoices!AE:AF,A2155)&lt;&gt;0,SUMIF(Invoices!AE:AF,A2155,Invoices!AF:AF)/COUNTIF(Invoices!AE:AF,A2155),0),IF(COUNTIF(Invoices!AG:AH,A2155)&lt;&gt;0,IF(COUNTIF(Invoices!AG:AH,A2155)&lt;&gt;0,SUMIF(Invoices!AG:AH,A2155,Invoices!AH:AH)/COUNTIF(Invoices!AG:AH,A2155),0),IF(COUNTIF(Invoices!AI:AJ,A2155)&lt;&gt;0,IF(COUNTIF(Invoices!AI:AJ,A2155)&lt;&gt;0,SUMIF(Invoices!AI:AJ,A2155,Invoices!AJ:AJ)/COUNTIF(Invoices!AI:AJ,A2155),0),IF(COUNTIF(Invoices!AK:AL,A2155)&lt;&gt;0,IF(COUNTIF(Invoices!AK:AL,A2155)&lt;&gt;0,SUMIF(Invoices!AK:AL,A2155,Invoices!AL:AL)/COUNTIF(Invoices!AK:AL,A2155),0),IF(COUNTIF(Invoices!AM:AN,A2155)&lt;&gt;0,IF(COUNTIF(Invoices!AM:AN,A2155)&lt;&gt;0,SUMIF(Invoices!AM:AN,A2155,Invoices!AN:AN)/COUNTIF(Invoices!AM:AN,A2155),0),"Not Available")))))))))))))))</f>
        <v>0.99</v>
      </c>
    </row>
    <row r="2156" spans="1:5" ht="13" x14ac:dyDescent="0.15">
      <c r="A2156" s="6" t="s">
        <v>3562</v>
      </c>
      <c r="B2156" s="6" t="s">
        <v>1629</v>
      </c>
      <c r="C2156" s="6" t="s">
        <v>1628</v>
      </c>
      <c r="D2156" s="6" t="s">
        <v>1629</v>
      </c>
      <c r="E2156">
        <f ca="1">IF(COUNTIF(Invoices!K:L,A2156)&lt;&gt;0,IF(COUNTIF(Invoices!K:L,A2156)&lt;&gt;0,SUMIF(Invoices!K:L,A2156,Invoices!L:L)/COUNTIF(Invoices!K:L,A2156),0),IF(COUNTIF(Invoices!M:N,A2156)&lt;&gt;0,IF(COUNTIF(Invoices!M:N,A2156)&lt;&gt;0,SUMIF(Invoices!M:N,A2156,Invoices!N:N)/COUNTIF(Invoices!M:N,A2156),0),IF(COUNTIF(Invoices!O:P,A2156)&lt;&gt;0,IF(COUNTIF(Invoices!O:P,A2156)&lt;&gt;0,SUMIF(Invoices!O:P,A2156,Invoices!P:P)/COUNTIF(Invoices!O:P,A2156),0),IF(COUNTIF(Invoices!Q:R,A2156)&lt;&gt;0,IF(COUNTIF(Invoices!Q:R,A2156)&lt;&gt;0,SUMIF(Invoices!Q:R,A2156,Invoices!R:R)/COUNTIF(Invoices!Q:R,A2156),0),IF(COUNTIF(Invoices!S:T,A2156)&lt;&gt;0,IF(COUNTIF(Invoices!S:T,A2156)&lt;&gt;0,SUMIF(Invoices!S:T,A2156,Invoices!T:T)/COUNTIF(Invoices!S:T,A2156),0),IF(COUNTIF(Invoices!U:V,A2156)&lt;&gt;0,IF(COUNTIF(Invoices!U:V,A2156)&lt;&gt;0,SUMIF(Invoices!U:V,A2156,Invoices!V:V)/COUNTIF(Invoices!U:V,A2156),0),IF(COUNTIF(Invoices!W:X,A2156)&lt;&gt;0,IF(COUNTIF(Invoices!W:X,A2156)&lt;&gt;0,SUMIF(Invoices!W:X,A2156,Invoices!X:X)/COUNTIF(Invoices!W:X,A2156),0),IF(COUNTIF(Invoices!Y:Z,A2156)&lt;&gt;0,IF(COUNTIF(Invoices!Y:Z,A2156)&lt;&gt;0,SUMIF(Invoices!Y:Z,A2156,Invoices!Z:Z)/COUNTIF(Invoices!Y:Z,A2156),0),IF(COUNTIF(Invoices!AA:AB,A2156)&lt;&gt;0,IF(COUNTIF(Invoices!AA:AB,A2156)&lt;&gt;0,SUMIF(Invoices!AA:AB,A2156,Invoices!AB:AB)/COUNTIF(Invoices!AA:AB,A2156),0),IF(COUNTIF(Invoices!AC:AD,A2156)&lt;&gt;0,IF(COUNTIF(Invoices!AC:AD,A2156)&lt;&gt;0,SUMIF(Invoices!AC:AD,A2156,Invoices!AD:AD)/COUNTIF(Invoices!AC:AD,A2156),0),IF(COUNTIF(Invoices!AE:AF,A2156)&lt;&gt;0,IF(COUNTIF(Invoices!AE:AF,A2156)&lt;&gt;0,SUMIF(Invoices!AE:AF,A2156,Invoices!AF:AF)/COUNTIF(Invoices!AE:AF,A2156),0),IF(COUNTIF(Invoices!AG:AH,A2156)&lt;&gt;0,IF(COUNTIF(Invoices!AG:AH,A2156)&lt;&gt;0,SUMIF(Invoices!AG:AH,A2156,Invoices!AH:AH)/COUNTIF(Invoices!AG:AH,A2156),0),IF(COUNTIF(Invoices!AI:AJ,A2156)&lt;&gt;0,IF(COUNTIF(Invoices!AI:AJ,A2156)&lt;&gt;0,SUMIF(Invoices!AI:AJ,A2156,Invoices!AJ:AJ)/COUNTIF(Invoices!AI:AJ,A2156),0),IF(COUNTIF(Invoices!AK:AL,A2156)&lt;&gt;0,IF(COUNTIF(Invoices!AK:AL,A2156)&lt;&gt;0,SUMIF(Invoices!AK:AL,A2156,Invoices!AL:AL)/COUNTIF(Invoices!AK:AL,A2156),0),IF(COUNTIF(Invoices!AM:AN,A2156)&lt;&gt;0,IF(COUNTIF(Invoices!AM:AN,A2156)&lt;&gt;0,SUMIF(Invoices!AM:AN,A2156,Invoices!AN:AN)/COUNTIF(Invoices!AM:AN,A2156),0),"Not Available")))))))))))))))</f>
        <v>0.99</v>
      </c>
    </row>
    <row r="2157" spans="1:5" ht="13" x14ac:dyDescent="0.15">
      <c r="A2157" s="6" t="s">
        <v>3563</v>
      </c>
      <c r="B2157" s="6" t="s">
        <v>764</v>
      </c>
      <c r="C2157" s="6" t="s">
        <v>765</v>
      </c>
      <c r="D2157" s="6" t="s">
        <v>766</v>
      </c>
      <c r="E2157">
        <f ca="1">IF(COUNTIF(Invoices!K:L,A2157)&lt;&gt;0,IF(COUNTIF(Invoices!K:L,A2157)&lt;&gt;0,SUMIF(Invoices!K:L,A2157,Invoices!L:L)/COUNTIF(Invoices!K:L,A2157),0),IF(COUNTIF(Invoices!M:N,A2157)&lt;&gt;0,IF(COUNTIF(Invoices!M:N,A2157)&lt;&gt;0,SUMIF(Invoices!M:N,A2157,Invoices!N:N)/COUNTIF(Invoices!M:N,A2157),0),IF(COUNTIF(Invoices!O:P,A2157)&lt;&gt;0,IF(COUNTIF(Invoices!O:P,A2157)&lt;&gt;0,SUMIF(Invoices!O:P,A2157,Invoices!P:P)/COUNTIF(Invoices!O:P,A2157),0),IF(COUNTIF(Invoices!Q:R,A2157)&lt;&gt;0,IF(COUNTIF(Invoices!Q:R,A2157)&lt;&gt;0,SUMIF(Invoices!Q:R,A2157,Invoices!R:R)/COUNTIF(Invoices!Q:R,A2157),0),IF(COUNTIF(Invoices!S:T,A2157)&lt;&gt;0,IF(COUNTIF(Invoices!S:T,A2157)&lt;&gt;0,SUMIF(Invoices!S:T,A2157,Invoices!T:T)/COUNTIF(Invoices!S:T,A2157),0),IF(COUNTIF(Invoices!U:V,A2157)&lt;&gt;0,IF(COUNTIF(Invoices!U:V,A2157)&lt;&gt;0,SUMIF(Invoices!U:V,A2157,Invoices!V:V)/COUNTIF(Invoices!U:V,A2157),0),IF(COUNTIF(Invoices!W:X,A2157)&lt;&gt;0,IF(COUNTIF(Invoices!W:X,A2157)&lt;&gt;0,SUMIF(Invoices!W:X,A2157,Invoices!X:X)/COUNTIF(Invoices!W:X,A2157),0),IF(COUNTIF(Invoices!Y:Z,A2157)&lt;&gt;0,IF(COUNTIF(Invoices!Y:Z,A2157)&lt;&gt;0,SUMIF(Invoices!Y:Z,A2157,Invoices!Z:Z)/COUNTIF(Invoices!Y:Z,A2157),0),IF(COUNTIF(Invoices!AA:AB,A2157)&lt;&gt;0,IF(COUNTIF(Invoices!AA:AB,A2157)&lt;&gt;0,SUMIF(Invoices!AA:AB,A2157,Invoices!AB:AB)/COUNTIF(Invoices!AA:AB,A2157),0),IF(COUNTIF(Invoices!AC:AD,A2157)&lt;&gt;0,IF(COUNTIF(Invoices!AC:AD,A2157)&lt;&gt;0,SUMIF(Invoices!AC:AD,A2157,Invoices!AD:AD)/COUNTIF(Invoices!AC:AD,A2157),0),IF(COUNTIF(Invoices!AE:AF,A2157)&lt;&gt;0,IF(COUNTIF(Invoices!AE:AF,A2157)&lt;&gt;0,SUMIF(Invoices!AE:AF,A2157,Invoices!AF:AF)/COUNTIF(Invoices!AE:AF,A2157),0),IF(COUNTIF(Invoices!AG:AH,A2157)&lt;&gt;0,IF(COUNTIF(Invoices!AG:AH,A2157)&lt;&gt;0,SUMIF(Invoices!AG:AH,A2157,Invoices!AH:AH)/COUNTIF(Invoices!AG:AH,A2157),0),IF(COUNTIF(Invoices!AI:AJ,A2157)&lt;&gt;0,IF(COUNTIF(Invoices!AI:AJ,A2157)&lt;&gt;0,SUMIF(Invoices!AI:AJ,A2157,Invoices!AJ:AJ)/COUNTIF(Invoices!AI:AJ,A2157),0),IF(COUNTIF(Invoices!AK:AL,A2157)&lt;&gt;0,IF(COUNTIF(Invoices!AK:AL,A2157)&lt;&gt;0,SUMIF(Invoices!AK:AL,A2157,Invoices!AL:AL)/COUNTIF(Invoices!AK:AL,A2157),0),IF(COUNTIF(Invoices!AM:AN,A2157)&lt;&gt;0,IF(COUNTIF(Invoices!AM:AN,A2157)&lt;&gt;0,SUMIF(Invoices!AM:AN,A2157,Invoices!AN:AN)/COUNTIF(Invoices!AM:AN,A2157),0),"Not Available")))))))))))))))</f>
        <v>0.99</v>
      </c>
    </row>
    <row r="2158" spans="1:5" ht="13" x14ac:dyDescent="0.15">
      <c r="A2158" s="6" t="s">
        <v>3564</v>
      </c>
      <c r="B2158" s="6" t="s">
        <v>3565</v>
      </c>
      <c r="C2158" s="6" t="s">
        <v>1497</v>
      </c>
      <c r="D2158" s="6" t="s">
        <v>1498</v>
      </c>
      <c r="E2158" t="str">
        <f>IF(COUNTIF(Invoices!K:L,A2158)&lt;&gt;0,IF(COUNTIF(Invoices!K:L,A2158)&lt;&gt;0,SUMIF(Invoices!K:L,A2158,Invoices!L:L)/COUNTIF(Invoices!K:L,A2158),0),IF(COUNTIF(Invoices!M:N,A2158)&lt;&gt;0,IF(COUNTIF(Invoices!M:N,A2158)&lt;&gt;0,SUMIF(Invoices!M:N,A2158,Invoices!N:N)/COUNTIF(Invoices!M:N,A2158),0),IF(COUNTIF(Invoices!O:P,A2158)&lt;&gt;0,IF(COUNTIF(Invoices!O:P,A2158)&lt;&gt;0,SUMIF(Invoices!O:P,A2158,Invoices!P:P)/COUNTIF(Invoices!O:P,A2158),0),IF(COUNTIF(Invoices!Q:R,A2158)&lt;&gt;0,IF(COUNTIF(Invoices!Q:R,A2158)&lt;&gt;0,SUMIF(Invoices!Q:R,A2158,Invoices!R:R)/COUNTIF(Invoices!Q:R,A2158),0),IF(COUNTIF(Invoices!S:T,A2158)&lt;&gt;0,IF(COUNTIF(Invoices!S:T,A2158)&lt;&gt;0,SUMIF(Invoices!S:T,A2158,Invoices!T:T)/COUNTIF(Invoices!S:T,A2158),0),IF(COUNTIF(Invoices!U:V,A2158)&lt;&gt;0,IF(COUNTIF(Invoices!U:V,A2158)&lt;&gt;0,SUMIF(Invoices!U:V,A2158,Invoices!V:V)/COUNTIF(Invoices!U:V,A2158),0),IF(COUNTIF(Invoices!W:X,A2158)&lt;&gt;0,IF(COUNTIF(Invoices!W:X,A2158)&lt;&gt;0,SUMIF(Invoices!W:X,A2158,Invoices!X:X)/COUNTIF(Invoices!W:X,A2158),0),IF(COUNTIF(Invoices!Y:Z,A2158)&lt;&gt;0,IF(COUNTIF(Invoices!Y:Z,A2158)&lt;&gt;0,SUMIF(Invoices!Y:Z,A2158,Invoices!Z:Z)/COUNTIF(Invoices!Y:Z,A2158),0),IF(COUNTIF(Invoices!AA:AB,A2158)&lt;&gt;0,IF(COUNTIF(Invoices!AA:AB,A2158)&lt;&gt;0,SUMIF(Invoices!AA:AB,A2158,Invoices!AB:AB)/COUNTIF(Invoices!AA:AB,A2158),0),IF(COUNTIF(Invoices!AC:AD,A2158)&lt;&gt;0,IF(COUNTIF(Invoices!AC:AD,A2158)&lt;&gt;0,SUMIF(Invoices!AC:AD,A2158,Invoices!AD:AD)/COUNTIF(Invoices!AC:AD,A2158),0),IF(COUNTIF(Invoices!AE:AF,A2158)&lt;&gt;0,IF(COUNTIF(Invoices!AE:AF,A2158)&lt;&gt;0,SUMIF(Invoices!AE:AF,A2158,Invoices!AF:AF)/COUNTIF(Invoices!AE:AF,A2158),0),IF(COUNTIF(Invoices!AG:AH,A2158)&lt;&gt;0,IF(COUNTIF(Invoices!AG:AH,A2158)&lt;&gt;0,SUMIF(Invoices!AG:AH,A2158,Invoices!AH:AH)/COUNTIF(Invoices!AG:AH,A2158),0),IF(COUNTIF(Invoices!AI:AJ,A2158)&lt;&gt;0,IF(COUNTIF(Invoices!AI:AJ,A2158)&lt;&gt;0,SUMIF(Invoices!AI:AJ,A2158,Invoices!AJ:AJ)/COUNTIF(Invoices!AI:AJ,A2158),0),IF(COUNTIF(Invoices!AK:AL,A2158)&lt;&gt;0,IF(COUNTIF(Invoices!AK:AL,A2158)&lt;&gt;0,SUMIF(Invoices!AK:AL,A2158,Invoices!AL:AL)/COUNTIF(Invoices!AK:AL,A2158),0),IF(COUNTIF(Invoices!AM:AN,A2158)&lt;&gt;0,IF(COUNTIF(Invoices!AM:AN,A2158)&lt;&gt;0,SUMIF(Invoices!AM:AN,A2158,Invoices!AN:AN)/COUNTIF(Invoices!AM:AN,A2158),0),"Not Available")))))))))))))))</f>
        <v>Not Available</v>
      </c>
    </row>
    <row r="2159" spans="1:5" ht="13" x14ac:dyDescent="0.15">
      <c r="A2159" s="6" t="s">
        <v>3566</v>
      </c>
      <c r="B2159" s="6" t="s">
        <v>1404</v>
      </c>
      <c r="C2159" s="6" t="s">
        <v>1405</v>
      </c>
      <c r="D2159" s="6" t="s">
        <v>1404</v>
      </c>
      <c r="E2159">
        <f ca="1">IF(COUNTIF(Invoices!K:L,A2159)&lt;&gt;0,IF(COUNTIF(Invoices!K:L,A2159)&lt;&gt;0,SUMIF(Invoices!K:L,A2159,Invoices!L:L)/COUNTIF(Invoices!K:L,A2159),0),IF(COUNTIF(Invoices!M:N,A2159)&lt;&gt;0,IF(COUNTIF(Invoices!M:N,A2159)&lt;&gt;0,SUMIF(Invoices!M:N,A2159,Invoices!N:N)/COUNTIF(Invoices!M:N,A2159),0),IF(COUNTIF(Invoices!O:P,A2159)&lt;&gt;0,IF(COUNTIF(Invoices!O:P,A2159)&lt;&gt;0,SUMIF(Invoices!O:P,A2159,Invoices!P:P)/COUNTIF(Invoices!O:P,A2159),0),IF(COUNTIF(Invoices!Q:R,A2159)&lt;&gt;0,IF(COUNTIF(Invoices!Q:R,A2159)&lt;&gt;0,SUMIF(Invoices!Q:R,A2159,Invoices!R:R)/COUNTIF(Invoices!Q:R,A2159),0),IF(COUNTIF(Invoices!S:T,A2159)&lt;&gt;0,IF(COUNTIF(Invoices!S:T,A2159)&lt;&gt;0,SUMIF(Invoices!S:T,A2159,Invoices!T:T)/COUNTIF(Invoices!S:T,A2159),0),IF(COUNTIF(Invoices!U:V,A2159)&lt;&gt;0,IF(COUNTIF(Invoices!U:V,A2159)&lt;&gt;0,SUMIF(Invoices!U:V,A2159,Invoices!V:V)/COUNTIF(Invoices!U:V,A2159),0),IF(COUNTIF(Invoices!W:X,A2159)&lt;&gt;0,IF(COUNTIF(Invoices!W:X,A2159)&lt;&gt;0,SUMIF(Invoices!W:X,A2159,Invoices!X:X)/COUNTIF(Invoices!W:X,A2159),0),IF(COUNTIF(Invoices!Y:Z,A2159)&lt;&gt;0,IF(COUNTIF(Invoices!Y:Z,A2159)&lt;&gt;0,SUMIF(Invoices!Y:Z,A2159,Invoices!Z:Z)/COUNTIF(Invoices!Y:Z,A2159),0),IF(COUNTIF(Invoices!AA:AB,A2159)&lt;&gt;0,IF(COUNTIF(Invoices!AA:AB,A2159)&lt;&gt;0,SUMIF(Invoices!AA:AB,A2159,Invoices!AB:AB)/COUNTIF(Invoices!AA:AB,A2159),0),IF(COUNTIF(Invoices!AC:AD,A2159)&lt;&gt;0,IF(COUNTIF(Invoices!AC:AD,A2159)&lt;&gt;0,SUMIF(Invoices!AC:AD,A2159,Invoices!AD:AD)/COUNTIF(Invoices!AC:AD,A2159),0),IF(COUNTIF(Invoices!AE:AF,A2159)&lt;&gt;0,IF(COUNTIF(Invoices!AE:AF,A2159)&lt;&gt;0,SUMIF(Invoices!AE:AF,A2159,Invoices!AF:AF)/COUNTIF(Invoices!AE:AF,A2159),0),IF(COUNTIF(Invoices!AG:AH,A2159)&lt;&gt;0,IF(COUNTIF(Invoices!AG:AH,A2159)&lt;&gt;0,SUMIF(Invoices!AG:AH,A2159,Invoices!AH:AH)/COUNTIF(Invoices!AG:AH,A2159),0),IF(COUNTIF(Invoices!AI:AJ,A2159)&lt;&gt;0,IF(COUNTIF(Invoices!AI:AJ,A2159)&lt;&gt;0,SUMIF(Invoices!AI:AJ,A2159,Invoices!AJ:AJ)/COUNTIF(Invoices!AI:AJ,A2159),0),IF(COUNTIF(Invoices!AK:AL,A2159)&lt;&gt;0,IF(COUNTIF(Invoices!AK:AL,A2159)&lt;&gt;0,SUMIF(Invoices!AK:AL,A2159,Invoices!AL:AL)/COUNTIF(Invoices!AK:AL,A2159),0),IF(COUNTIF(Invoices!AM:AN,A2159)&lt;&gt;0,IF(COUNTIF(Invoices!AM:AN,A2159)&lt;&gt;0,SUMIF(Invoices!AM:AN,A2159,Invoices!AN:AN)/COUNTIF(Invoices!AM:AN,A2159),0),"Not Available")))))))))))))))</f>
        <v>0.99</v>
      </c>
    </row>
    <row r="2160" spans="1:5" ht="13" x14ac:dyDescent="0.15">
      <c r="A2160" s="6" t="s">
        <v>3567</v>
      </c>
      <c r="C2160" s="6" t="s">
        <v>768</v>
      </c>
      <c r="D2160" s="6" t="s">
        <v>518</v>
      </c>
      <c r="E2160">
        <f ca="1">IF(COUNTIF(Invoices!K:L,A2160)&lt;&gt;0,IF(COUNTIF(Invoices!K:L,A2160)&lt;&gt;0,SUMIF(Invoices!K:L,A2160,Invoices!L:L)/COUNTIF(Invoices!K:L,A2160),0),IF(COUNTIF(Invoices!M:N,A2160)&lt;&gt;0,IF(COUNTIF(Invoices!M:N,A2160)&lt;&gt;0,SUMIF(Invoices!M:N,A2160,Invoices!N:N)/COUNTIF(Invoices!M:N,A2160),0),IF(COUNTIF(Invoices!O:P,A2160)&lt;&gt;0,IF(COUNTIF(Invoices!O:P,A2160)&lt;&gt;0,SUMIF(Invoices!O:P,A2160,Invoices!P:P)/COUNTIF(Invoices!O:P,A2160),0),IF(COUNTIF(Invoices!Q:R,A2160)&lt;&gt;0,IF(COUNTIF(Invoices!Q:R,A2160)&lt;&gt;0,SUMIF(Invoices!Q:R,A2160,Invoices!R:R)/COUNTIF(Invoices!Q:R,A2160),0),IF(COUNTIF(Invoices!S:T,A2160)&lt;&gt;0,IF(COUNTIF(Invoices!S:T,A2160)&lt;&gt;0,SUMIF(Invoices!S:T,A2160,Invoices!T:T)/COUNTIF(Invoices!S:T,A2160),0),IF(COUNTIF(Invoices!U:V,A2160)&lt;&gt;0,IF(COUNTIF(Invoices!U:V,A2160)&lt;&gt;0,SUMIF(Invoices!U:V,A2160,Invoices!V:V)/COUNTIF(Invoices!U:V,A2160),0),IF(COUNTIF(Invoices!W:X,A2160)&lt;&gt;0,IF(COUNTIF(Invoices!W:X,A2160)&lt;&gt;0,SUMIF(Invoices!W:X,A2160,Invoices!X:X)/COUNTIF(Invoices!W:X,A2160),0),IF(COUNTIF(Invoices!Y:Z,A2160)&lt;&gt;0,IF(COUNTIF(Invoices!Y:Z,A2160)&lt;&gt;0,SUMIF(Invoices!Y:Z,A2160,Invoices!Z:Z)/COUNTIF(Invoices!Y:Z,A2160),0),IF(COUNTIF(Invoices!AA:AB,A2160)&lt;&gt;0,IF(COUNTIF(Invoices!AA:AB,A2160)&lt;&gt;0,SUMIF(Invoices!AA:AB,A2160,Invoices!AB:AB)/COUNTIF(Invoices!AA:AB,A2160),0),IF(COUNTIF(Invoices!AC:AD,A2160)&lt;&gt;0,IF(COUNTIF(Invoices!AC:AD,A2160)&lt;&gt;0,SUMIF(Invoices!AC:AD,A2160,Invoices!AD:AD)/COUNTIF(Invoices!AC:AD,A2160),0),IF(COUNTIF(Invoices!AE:AF,A2160)&lt;&gt;0,IF(COUNTIF(Invoices!AE:AF,A2160)&lt;&gt;0,SUMIF(Invoices!AE:AF,A2160,Invoices!AF:AF)/COUNTIF(Invoices!AE:AF,A2160),0),IF(COUNTIF(Invoices!AG:AH,A2160)&lt;&gt;0,IF(COUNTIF(Invoices!AG:AH,A2160)&lt;&gt;0,SUMIF(Invoices!AG:AH,A2160,Invoices!AH:AH)/COUNTIF(Invoices!AG:AH,A2160),0),IF(COUNTIF(Invoices!AI:AJ,A2160)&lt;&gt;0,IF(COUNTIF(Invoices!AI:AJ,A2160)&lt;&gt;0,SUMIF(Invoices!AI:AJ,A2160,Invoices!AJ:AJ)/COUNTIF(Invoices!AI:AJ,A2160),0),IF(COUNTIF(Invoices!AK:AL,A2160)&lt;&gt;0,IF(COUNTIF(Invoices!AK:AL,A2160)&lt;&gt;0,SUMIF(Invoices!AK:AL,A2160,Invoices!AL:AL)/COUNTIF(Invoices!AK:AL,A2160),0),IF(COUNTIF(Invoices!AM:AN,A2160)&lt;&gt;0,IF(COUNTIF(Invoices!AM:AN,A2160)&lt;&gt;0,SUMIF(Invoices!AM:AN,A2160,Invoices!AN:AN)/COUNTIF(Invoices!AM:AN,A2160),0),"Not Available")))))))))))))))</f>
        <v>1.99</v>
      </c>
    </row>
    <row r="2161" spans="1:5" ht="13" x14ac:dyDescent="0.15">
      <c r="A2161" s="6" t="s">
        <v>3568</v>
      </c>
      <c r="B2161" s="6" t="s">
        <v>3569</v>
      </c>
      <c r="C2161" s="6" t="s">
        <v>739</v>
      </c>
      <c r="D2161" s="6" t="s">
        <v>740</v>
      </c>
      <c r="E2161">
        <f ca="1">IF(COUNTIF(Invoices!K:L,A2161)&lt;&gt;0,IF(COUNTIF(Invoices!K:L,A2161)&lt;&gt;0,SUMIF(Invoices!K:L,A2161,Invoices!L:L)/COUNTIF(Invoices!K:L,A2161),0),IF(COUNTIF(Invoices!M:N,A2161)&lt;&gt;0,IF(COUNTIF(Invoices!M:N,A2161)&lt;&gt;0,SUMIF(Invoices!M:N,A2161,Invoices!N:N)/COUNTIF(Invoices!M:N,A2161),0),IF(COUNTIF(Invoices!O:P,A2161)&lt;&gt;0,IF(COUNTIF(Invoices!O:P,A2161)&lt;&gt;0,SUMIF(Invoices!O:P,A2161,Invoices!P:P)/COUNTIF(Invoices!O:P,A2161),0),IF(COUNTIF(Invoices!Q:R,A2161)&lt;&gt;0,IF(COUNTIF(Invoices!Q:R,A2161)&lt;&gt;0,SUMIF(Invoices!Q:R,A2161,Invoices!R:R)/COUNTIF(Invoices!Q:R,A2161),0),IF(COUNTIF(Invoices!S:T,A2161)&lt;&gt;0,IF(COUNTIF(Invoices!S:T,A2161)&lt;&gt;0,SUMIF(Invoices!S:T,A2161,Invoices!T:T)/COUNTIF(Invoices!S:T,A2161),0),IF(COUNTIF(Invoices!U:V,A2161)&lt;&gt;0,IF(COUNTIF(Invoices!U:V,A2161)&lt;&gt;0,SUMIF(Invoices!U:V,A2161,Invoices!V:V)/COUNTIF(Invoices!U:V,A2161),0),IF(COUNTIF(Invoices!W:X,A2161)&lt;&gt;0,IF(COUNTIF(Invoices!W:X,A2161)&lt;&gt;0,SUMIF(Invoices!W:X,A2161,Invoices!X:X)/COUNTIF(Invoices!W:X,A2161),0),IF(COUNTIF(Invoices!Y:Z,A2161)&lt;&gt;0,IF(COUNTIF(Invoices!Y:Z,A2161)&lt;&gt;0,SUMIF(Invoices!Y:Z,A2161,Invoices!Z:Z)/COUNTIF(Invoices!Y:Z,A2161),0),IF(COUNTIF(Invoices!AA:AB,A2161)&lt;&gt;0,IF(COUNTIF(Invoices!AA:AB,A2161)&lt;&gt;0,SUMIF(Invoices!AA:AB,A2161,Invoices!AB:AB)/COUNTIF(Invoices!AA:AB,A2161),0),IF(COUNTIF(Invoices!AC:AD,A2161)&lt;&gt;0,IF(COUNTIF(Invoices!AC:AD,A2161)&lt;&gt;0,SUMIF(Invoices!AC:AD,A2161,Invoices!AD:AD)/COUNTIF(Invoices!AC:AD,A2161),0),IF(COUNTIF(Invoices!AE:AF,A2161)&lt;&gt;0,IF(COUNTIF(Invoices!AE:AF,A2161)&lt;&gt;0,SUMIF(Invoices!AE:AF,A2161,Invoices!AF:AF)/COUNTIF(Invoices!AE:AF,A2161),0),IF(COUNTIF(Invoices!AG:AH,A2161)&lt;&gt;0,IF(COUNTIF(Invoices!AG:AH,A2161)&lt;&gt;0,SUMIF(Invoices!AG:AH,A2161,Invoices!AH:AH)/COUNTIF(Invoices!AG:AH,A2161),0),IF(COUNTIF(Invoices!AI:AJ,A2161)&lt;&gt;0,IF(COUNTIF(Invoices!AI:AJ,A2161)&lt;&gt;0,SUMIF(Invoices!AI:AJ,A2161,Invoices!AJ:AJ)/COUNTIF(Invoices!AI:AJ,A2161),0),IF(COUNTIF(Invoices!AK:AL,A2161)&lt;&gt;0,IF(COUNTIF(Invoices!AK:AL,A2161)&lt;&gt;0,SUMIF(Invoices!AK:AL,A2161,Invoices!AL:AL)/COUNTIF(Invoices!AK:AL,A2161),0),IF(COUNTIF(Invoices!AM:AN,A2161)&lt;&gt;0,IF(COUNTIF(Invoices!AM:AN,A2161)&lt;&gt;0,SUMIF(Invoices!AM:AN,A2161,Invoices!AN:AN)/COUNTIF(Invoices!AM:AN,A2161),0),"Not Available")))))))))))))))</f>
        <v>0.99</v>
      </c>
    </row>
    <row r="2162" spans="1:5" ht="13" x14ac:dyDescent="0.15">
      <c r="A2162" s="6" t="s">
        <v>3570</v>
      </c>
      <c r="B2162" s="6" t="s">
        <v>742</v>
      </c>
      <c r="C2162" s="6" t="s">
        <v>743</v>
      </c>
      <c r="D2162" s="6" t="s">
        <v>744</v>
      </c>
      <c r="E2162">
        <f ca="1">IF(COUNTIF(Invoices!K:L,A2162)&lt;&gt;0,IF(COUNTIF(Invoices!K:L,A2162)&lt;&gt;0,SUMIF(Invoices!K:L,A2162,Invoices!L:L)/COUNTIF(Invoices!K:L,A2162),0),IF(COUNTIF(Invoices!M:N,A2162)&lt;&gt;0,IF(COUNTIF(Invoices!M:N,A2162)&lt;&gt;0,SUMIF(Invoices!M:N,A2162,Invoices!N:N)/COUNTIF(Invoices!M:N,A2162),0),IF(COUNTIF(Invoices!O:P,A2162)&lt;&gt;0,IF(COUNTIF(Invoices!O:P,A2162)&lt;&gt;0,SUMIF(Invoices!O:P,A2162,Invoices!P:P)/COUNTIF(Invoices!O:P,A2162),0),IF(COUNTIF(Invoices!Q:R,A2162)&lt;&gt;0,IF(COUNTIF(Invoices!Q:R,A2162)&lt;&gt;0,SUMIF(Invoices!Q:R,A2162,Invoices!R:R)/COUNTIF(Invoices!Q:R,A2162),0),IF(COUNTIF(Invoices!S:T,A2162)&lt;&gt;0,IF(COUNTIF(Invoices!S:T,A2162)&lt;&gt;0,SUMIF(Invoices!S:T,A2162,Invoices!T:T)/COUNTIF(Invoices!S:T,A2162),0),IF(COUNTIF(Invoices!U:V,A2162)&lt;&gt;0,IF(COUNTIF(Invoices!U:V,A2162)&lt;&gt;0,SUMIF(Invoices!U:V,A2162,Invoices!V:V)/COUNTIF(Invoices!U:V,A2162),0),IF(COUNTIF(Invoices!W:X,A2162)&lt;&gt;0,IF(COUNTIF(Invoices!W:X,A2162)&lt;&gt;0,SUMIF(Invoices!W:X,A2162,Invoices!X:X)/COUNTIF(Invoices!W:X,A2162),0),IF(COUNTIF(Invoices!Y:Z,A2162)&lt;&gt;0,IF(COUNTIF(Invoices!Y:Z,A2162)&lt;&gt;0,SUMIF(Invoices!Y:Z,A2162,Invoices!Z:Z)/COUNTIF(Invoices!Y:Z,A2162),0),IF(COUNTIF(Invoices!AA:AB,A2162)&lt;&gt;0,IF(COUNTIF(Invoices!AA:AB,A2162)&lt;&gt;0,SUMIF(Invoices!AA:AB,A2162,Invoices!AB:AB)/COUNTIF(Invoices!AA:AB,A2162),0),IF(COUNTIF(Invoices!AC:AD,A2162)&lt;&gt;0,IF(COUNTIF(Invoices!AC:AD,A2162)&lt;&gt;0,SUMIF(Invoices!AC:AD,A2162,Invoices!AD:AD)/COUNTIF(Invoices!AC:AD,A2162),0),IF(COUNTIF(Invoices!AE:AF,A2162)&lt;&gt;0,IF(COUNTIF(Invoices!AE:AF,A2162)&lt;&gt;0,SUMIF(Invoices!AE:AF,A2162,Invoices!AF:AF)/COUNTIF(Invoices!AE:AF,A2162),0),IF(COUNTIF(Invoices!AG:AH,A2162)&lt;&gt;0,IF(COUNTIF(Invoices!AG:AH,A2162)&lt;&gt;0,SUMIF(Invoices!AG:AH,A2162,Invoices!AH:AH)/COUNTIF(Invoices!AG:AH,A2162),0),IF(COUNTIF(Invoices!AI:AJ,A2162)&lt;&gt;0,IF(COUNTIF(Invoices!AI:AJ,A2162)&lt;&gt;0,SUMIF(Invoices!AI:AJ,A2162,Invoices!AJ:AJ)/COUNTIF(Invoices!AI:AJ,A2162),0),IF(COUNTIF(Invoices!AK:AL,A2162)&lt;&gt;0,IF(COUNTIF(Invoices!AK:AL,A2162)&lt;&gt;0,SUMIF(Invoices!AK:AL,A2162,Invoices!AL:AL)/COUNTIF(Invoices!AK:AL,A2162),0),IF(COUNTIF(Invoices!AM:AN,A2162)&lt;&gt;0,IF(COUNTIF(Invoices!AM:AN,A2162)&lt;&gt;0,SUMIF(Invoices!AM:AN,A2162,Invoices!AN:AN)/COUNTIF(Invoices!AM:AN,A2162),0),"Not Available")))))))))))))))</f>
        <v>0.99</v>
      </c>
    </row>
    <row r="2163" spans="1:5" ht="13" x14ac:dyDescent="0.15">
      <c r="A2163" s="6" t="s">
        <v>3571</v>
      </c>
      <c r="B2163" s="6" t="s">
        <v>893</v>
      </c>
      <c r="C2163" s="6" t="s">
        <v>587</v>
      </c>
      <c r="D2163" s="6" t="s">
        <v>587</v>
      </c>
      <c r="E2163" t="str">
        <f>IF(COUNTIF(Invoices!K:L,A2163)&lt;&gt;0,IF(COUNTIF(Invoices!K:L,A2163)&lt;&gt;0,SUMIF(Invoices!K:L,A2163,Invoices!L:L)/COUNTIF(Invoices!K:L,A2163),0),IF(COUNTIF(Invoices!M:N,A2163)&lt;&gt;0,IF(COUNTIF(Invoices!M:N,A2163)&lt;&gt;0,SUMIF(Invoices!M:N,A2163,Invoices!N:N)/COUNTIF(Invoices!M:N,A2163),0),IF(COUNTIF(Invoices!O:P,A2163)&lt;&gt;0,IF(COUNTIF(Invoices!O:P,A2163)&lt;&gt;0,SUMIF(Invoices!O:P,A2163,Invoices!P:P)/COUNTIF(Invoices!O:P,A2163),0),IF(COUNTIF(Invoices!Q:R,A2163)&lt;&gt;0,IF(COUNTIF(Invoices!Q:R,A2163)&lt;&gt;0,SUMIF(Invoices!Q:R,A2163,Invoices!R:R)/COUNTIF(Invoices!Q:R,A2163),0),IF(COUNTIF(Invoices!S:T,A2163)&lt;&gt;0,IF(COUNTIF(Invoices!S:T,A2163)&lt;&gt;0,SUMIF(Invoices!S:T,A2163,Invoices!T:T)/COUNTIF(Invoices!S:T,A2163),0),IF(COUNTIF(Invoices!U:V,A2163)&lt;&gt;0,IF(COUNTIF(Invoices!U:V,A2163)&lt;&gt;0,SUMIF(Invoices!U:V,A2163,Invoices!V:V)/COUNTIF(Invoices!U:V,A2163),0),IF(COUNTIF(Invoices!W:X,A2163)&lt;&gt;0,IF(COUNTIF(Invoices!W:X,A2163)&lt;&gt;0,SUMIF(Invoices!W:X,A2163,Invoices!X:X)/COUNTIF(Invoices!W:X,A2163),0),IF(COUNTIF(Invoices!Y:Z,A2163)&lt;&gt;0,IF(COUNTIF(Invoices!Y:Z,A2163)&lt;&gt;0,SUMIF(Invoices!Y:Z,A2163,Invoices!Z:Z)/COUNTIF(Invoices!Y:Z,A2163),0),IF(COUNTIF(Invoices!AA:AB,A2163)&lt;&gt;0,IF(COUNTIF(Invoices!AA:AB,A2163)&lt;&gt;0,SUMIF(Invoices!AA:AB,A2163,Invoices!AB:AB)/COUNTIF(Invoices!AA:AB,A2163),0),IF(COUNTIF(Invoices!AC:AD,A2163)&lt;&gt;0,IF(COUNTIF(Invoices!AC:AD,A2163)&lt;&gt;0,SUMIF(Invoices!AC:AD,A2163,Invoices!AD:AD)/COUNTIF(Invoices!AC:AD,A2163),0),IF(COUNTIF(Invoices!AE:AF,A2163)&lt;&gt;0,IF(COUNTIF(Invoices!AE:AF,A2163)&lt;&gt;0,SUMIF(Invoices!AE:AF,A2163,Invoices!AF:AF)/COUNTIF(Invoices!AE:AF,A2163),0),IF(COUNTIF(Invoices!AG:AH,A2163)&lt;&gt;0,IF(COUNTIF(Invoices!AG:AH,A2163)&lt;&gt;0,SUMIF(Invoices!AG:AH,A2163,Invoices!AH:AH)/COUNTIF(Invoices!AG:AH,A2163),0),IF(COUNTIF(Invoices!AI:AJ,A2163)&lt;&gt;0,IF(COUNTIF(Invoices!AI:AJ,A2163)&lt;&gt;0,SUMIF(Invoices!AI:AJ,A2163,Invoices!AJ:AJ)/COUNTIF(Invoices!AI:AJ,A2163),0),IF(COUNTIF(Invoices!AK:AL,A2163)&lt;&gt;0,IF(COUNTIF(Invoices!AK:AL,A2163)&lt;&gt;0,SUMIF(Invoices!AK:AL,A2163,Invoices!AL:AL)/COUNTIF(Invoices!AK:AL,A2163),0),IF(COUNTIF(Invoices!AM:AN,A2163)&lt;&gt;0,IF(COUNTIF(Invoices!AM:AN,A2163)&lt;&gt;0,SUMIF(Invoices!AM:AN,A2163,Invoices!AN:AN)/COUNTIF(Invoices!AM:AN,A2163),0),"Not Available")))))))))))))))</f>
        <v>Not Available</v>
      </c>
    </row>
    <row r="2164" spans="1:5" ht="13" x14ac:dyDescent="0.15">
      <c r="A2164" s="6" t="s">
        <v>3572</v>
      </c>
      <c r="C2164" s="6" t="s">
        <v>1010</v>
      </c>
      <c r="D2164" s="6" t="s">
        <v>600</v>
      </c>
      <c r="E2164">
        <f ca="1">IF(COUNTIF(Invoices!K:L,A2164)&lt;&gt;0,IF(COUNTIF(Invoices!K:L,A2164)&lt;&gt;0,SUMIF(Invoices!K:L,A2164,Invoices!L:L)/COUNTIF(Invoices!K:L,A2164),0),IF(COUNTIF(Invoices!M:N,A2164)&lt;&gt;0,IF(COUNTIF(Invoices!M:N,A2164)&lt;&gt;0,SUMIF(Invoices!M:N,A2164,Invoices!N:N)/COUNTIF(Invoices!M:N,A2164),0),IF(COUNTIF(Invoices!O:P,A2164)&lt;&gt;0,IF(COUNTIF(Invoices!O:P,A2164)&lt;&gt;0,SUMIF(Invoices!O:P,A2164,Invoices!P:P)/COUNTIF(Invoices!O:P,A2164),0),IF(COUNTIF(Invoices!Q:R,A2164)&lt;&gt;0,IF(COUNTIF(Invoices!Q:R,A2164)&lt;&gt;0,SUMIF(Invoices!Q:R,A2164,Invoices!R:R)/COUNTIF(Invoices!Q:R,A2164),0),IF(COUNTIF(Invoices!S:T,A2164)&lt;&gt;0,IF(COUNTIF(Invoices!S:T,A2164)&lt;&gt;0,SUMIF(Invoices!S:T,A2164,Invoices!T:T)/COUNTIF(Invoices!S:T,A2164),0),IF(COUNTIF(Invoices!U:V,A2164)&lt;&gt;0,IF(COUNTIF(Invoices!U:V,A2164)&lt;&gt;0,SUMIF(Invoices!U:V,A2164,Invoices!V:V)/COUNTIF(Invoices!U:V,A2164),0),IF(COUNTIF(Invoices!W:X,A2164)&lt;&gt;0,IF(COUNTIF(Invoices!W:X,A2164)&lt;&gt;0,SUMIF(Invoices!W:X,A2164,Invoices!X:X)/COUNTIF(Invoices!W:X,A2164),0),IF(COUNTIF(Invoices!Y:Z,A2164)&lt;&gt;0,IF(COUNTIF(Invoices!Y:Z,A2164)&lt;&gt;0,SUMIF(Invoices!Y:Z,A2164,Invoices!Z:Z)/COUNTIF(Invoices!Y:Z,A2164),0),IF(COUNTIF(Invoices!AA:AB,A2164)&lt;&gt;0,IF(COUNTIF(Invoices!AA:AB,A2164)&lt;&gt;0,SUMIF(Invoices!AA:AB,A2164,Invoices!AB:AB)/COUNTIF(Invoices!AA:AB,A2164),0),IF(COUNTIF(Invoices!AC:AD,A2164)&lt;&gt;0,IF(COUNTIF(Invoices!AC:AD,A2164)&lt;&gt;0,SUMIF(Invoices!AC:AD,A2164,Invoices!AD:AD)/COUNTIF(Invoices!AC:AD,A2164),0),IF(COUNTIF(Invoices!AE:AF,A2164)&lt;&gt;0,IF(COUNTIF(Invoices!AE:AF,A2164)&lt;&gt;0,SUMIF(Invoices!AE:AF,A2164,Invoices!AF:AF)/COUNTIF(Invoices!AE:AF,A2164),0),IF(COUNTIF(Invoices!AG:AH,A2164)&lt;&gt;0,IF(COUNTIF(Invoices!AG:AH,A2164)&lt;&gt;0,SUMIF(Invoices!AG:AH,A2164,Invoices!AH:AH)/COUNTIF(Invoices!AG:AH,A2164),0),IF(COUNTIF(Invoices!AI:AJ,A2164)&lt;&gt;0,IF(COUNTIF(Invoices!AI:AJ,A2164)&lt;&gt;0,SUMIF(Invoices!AI:AJ,A2164,Invoices!AJ:AJ)/COUNTIF(Invoices!AI:AJ,A2164),0),IF(COUNTIF(Invoices!AK:AL,A2164)&lt;&gt;0,IF(COUNTIF(Invoices!AK:AL,A2164)&lt;&gt;0,SUMIF(Invoices!AK:AL,A2164,Invoices!AL:AL)/COUNTIF(Invoices!AK:AL,A2164),0),IF(COUNTIF(Invoices!AM:AN,A2164)&lt;&gt;0,IF(COUNTIF(Invoices!AM:AN,A2164)&lt;&gt;0,SUMIF(Invoices!AM:AN,A2164,Invoices!AN:AN)/COUNTIF(Invoices!AM:AN,A2164),0),"Not Available")))))))))))))))</f>
        <v>0.99</v>
      </c>
    </row>
    <row r="2165" spans="1:5" ht="13" x14ac:dyDescent="0.15">
      <c r="A2165" s="6" t="s">
        <v>3573</v>
      </c>
      <c r="B2165" s="6" t="s">
        <v>1021</v>
      </c>
      <c r="C2165" s="6" t="s">
        <v>1051</v>
      </c>
      <c r="D2165" s="6" t="s">
        <v>1021</v>
      </c>
      <c r="E2165">
        <f ca="1">IF(COUNTIF(Invoices!K:L,A2165)&lt;&gt;0,IF(COUNTIF(Invoices!K:L,A2165)&lt;&gt;0,SUMIF(Invoices!K:L,A2165,Invoices!L:L)/COUNTIF(Invoices!K:L,A2165),0),IF(COUNTIF(Invoices!M:N,A2165)&lt;&gt;0,IF(COUNTIF(Invoices!M:N,A2165)&lt;&gt;0,SUMIF(Invoices!M:N,A2165,Invoices!N:N)/COUNTIF(Invoices!M:N,A2165),0),IF(COUNTIF(Invoices!O:P,A2165)&lt;&gt;0,IF(COUNTIF(Invoices!O:P,A2165)&lt;&gt;0,SUMIF(Invoices!O:P,A2165,Invoices!P:P)/COUNTIF(Invoices!O:P,A2165),0),IF(COUNTIF(Invoices!Q:R,A2165)&lt;&gt;0,IF(COUNTIF(Invoices!Q:R,A2165)&lt;&gt;0,SUMIF(Invoices!Q:R,A2165,Invoices!R:R)/COUNTIF(Invoices!Q:R,A2165),0),IF(COUNTIF(Invoices!S:T,A2165)&lt;&gt;0,IF(COUNTIF(Invoices!S:T,A2165)&lt;&gt;0,SUMIF(Invoices!S:T,A2165,Invoices!T:T)/COUNTIF(Invoices!S:T,A2165),0),IF(COUNTIF(Invoices!U:V,A2165)&lt;&gt;0,IF(COUNTIF(Invoices!U:V,A2165)&lt;&gt;0,SUMIF(Invoices!U:V,A2165,Invoices!V:V)/COUNTIF(Invoices!U:V,A2165),0),IF(COUNTIF(Invoices!W:X,A2165)&lt;&gt;0,IF(COUNTIF(Invoices!W:X,A2165)&lt;&gt;0,SUMIF(Invoices!W:X,A2165,Invoices!X:X)/COUNTIF(Invoices!W:X,A2165),0),IF(COUNTIF(Invoices!Y:Z,A2165)&lt;&gt;0,IF(COUNTIF(Invoices!Y:Z,A2165)&lt;&gt;0,SUMIF(Invoices!Y:Z,A2165,Invoices!Z:Z)/COUNTIF(Invoices!Y:Z,A2165),0),IF(COUNTIF(Invoices!AA:AB,A2165)&lt;&gt;0,IF(COUNTIF(Invoices!AA:AB,A2165)&lt;&gt;0,SUMIF(Invoices!AA:AB,A2165,Invoices!AB:AB)/COUNTIF(Invoices!AA:AB,A2165),0),IF(COUNTIF(Invoices!AC:AD,A2165)&lt;&gt;0,IF(COUNTIF(Invoices!AC:AD,A2165)&lt;&gt;0,SUMIF(Invoices!AC:AD,A2165,Invoices!AD:AD)/COUNTIF(Invoices!AC:AD,A2165),0),IF(COUNTIF(Invoices!AE:AF,A2165)&lt;&gt;0,IF(COUNTIF(Invoices!AE:AF,A2165)&lt;&gt;0,SUMIF(Invoices!AE:AF,A2165,Invoices!AF:AF)/COUNTIF(Invoices!AE:AF,A2165),0),IF(COUNTIF(Invoices!AG:AH,A2165)&lt;&gt;0,IF(COUNTIF(Invoices!AG:AH,A2165)&lt;&gt;0,SUMIF(Invoices!AG:AH,A2165,Invoices!AH:AH)/COUNTIF(Invoices!AG:AH,A2165),0),IF(COUNTIF(Invoices!AI:AJ,A2165)&lt;&gt;0,IF(COUNTIF(Invoices!AI:AJ,A2165)&lt;&gt;0,SUMIF(Invoices!AI:AJ,A2165,Invoices!AJ:AJ)/COUNTIF(Invoices!AI:AJ,A2165),0),IF(COUNTIF(Invoices!AK:AL,A2165)&lt;&gt;0,IF(COUNTIF(Invoices!AK:AL,A2165)&lt;&gt;0,SUMIF(Invoices!AK:AL,A2165,Invoices!AL:AL)/COUNTIF(Invoices!AK:AL,A2165),0),IF(COUNTIF(Invoices!AM:AN,A2165)&lt;&gt;0,IF(COUNTIF(Invoices!AM:AN,A2165)&lt;&gt;0,SUMIF(Invoices!AM:AN,A2165,Invoices!AN:AN)/COUNTIF(Invoices!AM:AN,A2165),0),"Not Available")))))))))))))))</f>
        <v>0.99</v>
      </c>
    </row>
    <row r="2166" spans="1:5" ht="13" x14ac:dyDescent="0.15">
      <c r="A2166" s="6" t="s">
        <v>3574</v>
      </c>
      <c r="B2166" s="6" t="s">
        <v>1603</v>
      </c>
      <c r="C2166" s="6" t="s">
        <v>1245</v>
      </c>
      <c r="D2166" s="6" t="s">
        <v>1182</v>
      </c>
      <c r="E2166">
        <f ca="1">IF(COUNTIF(Invoices!K:L,A2166)&lt;&gt;0,IF(COUNTIF(Invoices!K:L,A2166)&lt;&gt;0,SUMIF(Invoices!K:L,A2166,Invoices!L:L)/COUNTIF(Invoices!K:L,A2166),0),IF(COUNTIF(Invoices!M:N,A2166)&lt;&gt;0,IF(COUNTIF(Invoices!M:N,A2166)&lt;&gt;0,SUMIF(Invoices!M:N,A2166,Invoices!N:N)/COUNTIF(Invoices!M:N,A2166),0),IF(COUNTIF(Invoices!O:P,A2166)&lt;&gt;0,IF(COUNTIF(Invoices!O:P,A2166)&lt;&gt;0,SUMIF(Invoices!O:P,A2166,Invoices!P:P)/COUNTIF(Invoices!O:P,A2166),0),IF(COUNTIF(Invoices!Q:R,A2166)&lt;&gt;0,IF(COUNTIF(Invoices!Q:R,A2166)&lt;&gt;0,SUMIF(Invoices!Q:R,A2166,Invoices!R:R)/COUNTIF(Invoices!Q:R,A2166),0),IF(COUNTIF(Invoices!S:T,A2166)&lt;&gt;0,IF(COUNTIF(Invoices!S:T,A2166)&lt;&gt;0,SUMIF(Invoices!S:T,A2166,Invoices!T:T)/COUNTIF(Invoices!S:T,A2166),0),IF(COUNTIF(Invoices!U:V,A2166)&lt;&gt;0,IF(COUNTIF(Invoices!U:V,A2166)&lt;&gt;0,SUMIF(Invoices!U:V,A2166,Invoices!V:V)/COUNTIF(Invoices!U:V,A2166),0),IF(COUNTIF(Invoices!W:X,A2166)&lt;&gt;0,IF(COUNTIF(Invoices!W:X,A2166)&lt;&gt;0,SUMIF(Invoices!W:X,A2166,Invoices!X:X)/COUNTIF(Invoices!W:X,A2166),0),IF(COUNTIF(Invoices!Y:Z,A2166)&lt;&gt;0,IF(COUNTIF(Invoices!Y:Z,A2166)&lt;&gt;0,SUMIF(Invoices!Y:Z,A2166,Invoices!Z:Z)/COUNTIF(Invoices!Y:Z,A2166),0),IF(COUNTIF(Invoices!AA:AB,A2166)&lt;&gt;0,IF(COUNTIF(Invoices!AA:AB,A2166)&lt;&gt;0,SUMIF(Invoices!AA:AB,A2166,Invoices!AB:AB)/COUNTIF(Invoices!AA:AB,A2166),0),IF(COUNTIF(Invoices!AC:AD,A2166)&lt;&gt;0,IF(COUNTIF(Invoices!AC:AD,A2166)&lt;&gt;0,SUMIF(Invoices!AC:AD,A2166,Invoices!AD:AD)/COUNTIF(Invoices!AC:AD,A2166),0),IF(COUNTIF(Invoices!AE:AF,A2166)&lt;&gt;0,IF(COUNTIF(Invoices!AE:AF,A2166)&lt;&gt;0,SUMIF(Invoices!AE:AF,A2166,Invoices!AF:AF)/COUNTIF(Invoices!AE:AF,A2166),0),IF(COUNTIF(Invoices!AG:AH,A2166)&lt;&gt;0,IF(COUNTIF(Invoices!AG:AH,A2166)&lt;&gt;0,SUMIF(Invoices!AG:AH,A2166,Invoices!AH:AH)/COUNTIF(Invoices!AG:AH,A2166),0),IF(COUNTIF(Invoices!AI:AJ,A2166)&lt;&gt;0,IF(COUNTIF(Invoices!AI:AJ,A2166)&lt;&gt;0,SUMIF(Invoices!AI:AJ,A2166,Invoices!AJ:AJ)/COUNTIF(Invoices!AI:AJ,A2166),0),IF(COUNTIF(Invoices!AK:AL,A2166)&lt;&gt;0,IF(COUNTIF(Invoices!AK:AL,A2166)&lt;&gt;0,SUMIF(Invoices!AK:AL,A2166,Invoices!AL:AL)/COUNTIF(Invoices!AK:AL,A2166),0),IF(COUNTIF(Invoices!AM:AN,A2166)&lt;&gt;0,IF(COUNTIF(Invoices!AM:AN,A2166)&lt;&gt;0,SUMIF(Invoices!AM:AN,A2166,Invoices!AN:AN)/COUNTIF(Invoices!AM:AN,A2166),0),"Not Available")))))))))))))))</f>
        <v>0.99</v>
      </c>
    </row>
    <row r="2167" spans="1:5" ht="13" x14ac:dyDescent="0.15">
      <c r="A2167" s="6" t="s">
        <v>3574</v>
      </c>
      <c r="C2167" s="6" t="s">
        <v>1327</v>
      </c>
      <c r="D2167" s="6" t="s">
        <v>1182</v>
      </c>
      <c r="E2167">
        <f ca="1">IF(COUNTIF(Invoices!K:L,A2167)&lt;&gt;0,IF(COUNTIF(Invoices!K:L,A2167)&lt;&gt;0,SUMIF(Invoices!K:L,A2167,Invoices!L:L)/COUNTIF(Invoices!K:L,A2167),0),IF(COUNTIF(Invoices!M:N,A2167)&lt;&gt;0,IF(COUNTIF(Invoices!M:N,A2167)&lt;&gt;0,SUMIF(Invoices!M:N,A2167,Invoices!N:N)/COUNTIF(Invoices!M:N,A2167),0),IF(COUNTIF(Invoices!O:P,A2167)&lt;&gt;0,IF(COUNTIF(Invoices!O:P,A2167)&lt;&gt;0,SUMIF(Invoices!O:P,A2167,Invoices!P:P)/COUNTIF(Invoices!O:P,A2167),0),IF(COUNTIF(Invoices!Q:R,A2167)&lt;&gt;0,IF(COUNTIF(Invoices!Q:R,A2167)&lt;&gt;0,SUMIF(Invoices!Q:R,A2167,Invoices!R:R)/COUNTIF(Invoices!Q:R,A2167),0),IF(COUNTIF(Invoices!S:T,A2167)&lt;&gt;0,IF(COUNTIF(Invoices!S:T,A2167)&lt;&gt;0,SUMIF(Invoices!S:T,A2167,Invoices!T:T)/COUNTIF(Invoices!S:T,A2167),0),IF(COUNTIF(Invoices!U:V,A2167)&lt;&gt;0,IF(COUNTIF(Invoices!U:V,A2167)&lt;&gt;0,SUMIF(Invoices!U:V,A2167,Invoices!V:V)/COUNTIF(Invoices!U:V,A2167),0),IF(COUNTIF(Invoices!W:X,A2167)&lt;&gt;0,IF(COUNTIF(Invoices!W:X,A2167)&lt;&gt;0,SUMIF(Invoices!W:X,A2167,Invoices!X:X)/COUNTIF(Invoices!W:X,A2167),0),IF(COUNTIF(Invoices!Y:Z,A2167)&lt;&gt;0,IF(COUNTIF(Invoices!Y:Z,A2167)&lt;&gt;0,SUMIF(Invoices!Y:Z,A2167,Invoices!Z:Z)/COUNTIF(Invoices!Y:Z,A2167),0),IF(COUNTIF(Invoices!AA:AB,A2167)&lt;&gt;0,IF(COUNTIF(Invoices!AA:AB,A2167)&lt;&gt;0,SUMIF(Invoices!AA:AB,A2167,Invoices!AB:AB)/COUNTIF(Invoices!AA:AB,A2167),0),IF(COUNTIF(Invoices!AC:AD,A2167)&lt;&gt;0,IF(COUNTIF(Invoices!AC:AD,A2167)&lt;&gt;0,SUMIF(Invoices!AC:AD,A2167,Invoices!AD:AD)/COUNTIF(Invoices!AC:AD,A2167),0),IF(COUNTIF(Invoices!AE:AF,A2167)&lt;&gt;0,IF(COUNTIF(Invoices!AE:AF,A2167)&lt;&gt;0,SUMIF(Invoices!AE:AF,A2167,Invoices!AF:AF)/COUNTIF(Invoices!AE:AF,A2167),0),IF(COUNTIF(Invoices!AG:AH,A2167)&lt;&gt;0,IF(COUNTIF(Invoices!AG:AH,A2167)&lt;&gt;0,SUMIF(Invoices!AG:AH,A2167,Invoices!AH:AH)/COUNTIF(Invoices!AG:AH,A2167),0),IF(COUNTIF(Invoices!AI:AJ,A2167)&lt;&gt;0,IF(COUNTIF(Invoices!AI:AJ,A2167)&lt;&gt;0,SUMIF(Invoices!AI:AJ,A2167,Invoices!AJ:AJ)/COUNTIF(Invoices!AI:AJ,A2167),0),IF(COUNTIF(Invoices!AK:AL,A2167)&lt;&gt;0,IF(COUNTIF(Invoices!AK:AL,A2167)&lt;&gt;0,SUMIF(Invoices!AK:AL,A2167,Invoices!AL:AL)/COUNTIF(Invoices!AK:AL,A2167),0),IF(COUNTIF(Invoices!AM:AN,A2167)&lt;&gt;0,IF(COUNTIF(Invoices!AM:AN,A2167)&lt;&gt;0,SUMIF(Invoices!AM:AN,A2167,Invoices!AN:AN)/COUNTIF(Invoices!AM:AN,A2167),0),"Not Available")))))))))))))))</f>
        <v>0.99</v>
      </c>
    </row>
    <row r="2168" spans="1:5" ht="13" x14ac:dyDescent="0.15">
      <c r="A2168" s="6" t="s">
        <v>3575</v>
      </c>
      <c r="C2168" s="6" t="s">
        <v>526</v>
      </c>
      <c r="D2168" s="6" t="s">
        <v>527</v>
      </c>
      <c r="E2168">
        <f ca="1">IF(COUNTIF(Invoices!K:L,A2168)&lt;&gt;0,IF(COUNTIF(Invoices!K:L,A2168)&lt;&gt;0,SUMIF(Invoices!K:L,A2168,Invoices!L:L)/COUNTIF(Invoices!K:L,A2168),0),IF(COUNTIF(Invoices!M:N,A2168)&lt;&gt;0,IF(COUNTIF(Invoices!M:N,A2168)&lt;&gt;0,SUMIF(Invoices!M:N,A2168,Invoices!N:N)/COUNTIF(Invoices!M:N,A2168),0),IF(COUNTIF(Invoices!O:P,A2168)&lt;&gt;0,IF(COUNTIF(Invoices!O:P,A2168)&lt;&gt;0,SUMIF(Invoices!O:P,A2168,Invoices!P:P)/COUNTIF(Invoices!O:P,A2168),0),IF(COUNTIF(Invoices!Q:R,A2168)&lt;&gt;0,IF(COUNTIF(Invoices!Q:R,A2168)&lt;&gt;0,SUMIF(Invoices!Q:R,A2168,Invoices!R:R)/COUNTIF(Invoices!Q:R,A2168),0),IF(COUNTIF(Invoices!S:T,A2168)&lt;&gt;0,IF(COUNTIF(Invoices!S:T,A2168)&lt;&gt;0,SUMIF(Invoices!S:T,A2168,Invoices!T:T)/COUNTIF(Invoices!S:T,A2168),0),IF(COUNTIF(Invoices!U:V,A2168)&lt;&gt;0,IF(COUNTIF(Invoices!U:V,A2168)&lt;&gt;0,SUMIF(Invoices!U:V,A2168,Invoices!V:V)/COUNTIF(Invoices!U:V,A2168),0),IF(COUNTIF(Invoices!W:X,A2168)&lt;&gt;0,IF(COUNTIF(Invoices!W:X,A2168)&lt;&gt;0,SUMIF(Invoices!W:X,A2168,Invoices!X:X)/COUNTIF(Invoices!W:X,A2168),0),IF(COUNTIF(Invoices!Y:Z,A2168)&lt;&gt;0,IF(COUNTIF(Invoices!Y:Z,A2168)&lt;&gt;0,SUMIF(Invoices!Y:Z,A2168,Invoices!Z:Z)/COUNTIF(Invoices!Y:Z,A2168),0),IF(COUNTIF(Invoices!AA:AB,A2168)&lt;&gt;0,IF(COUNTIF(Invoices!AA:AB,A2168)&lt;&gt;0,SUMIF(Invoices!AA:AB,A2168,Invoices!AB:AB)/COUNTIF(Invoices!AA:AB,A2168),0),IF(COUNTIF(Invoices!AC:AD,A2168)&lt;&gt;0,IF(COUNTIF(Invoices!AC:AD,A2168)&lt;&gt;0,SUMIF(Invoices!AC:AD,A2168,Invoices!AD:AD)/COUNTIF(Invoices!AC:AD,A2168),0),IF(COUNTIF(Invoices!AE:AF,A2168)&lt;&gt;0,IF(COUNTIF(Invoices!AE:AF,A2168)&lt;&gt;0,SUMIF(Invoices!AE:AF,A2168,Invoices!AF:AF)/COUNTIF(Invoices!AE:AF,A2168),0),IF(COUNTIF(Invoices!AG:AH,A2168)&lt;&gt;0,IF(COUNTIF(Invoices!AG:AH,A2168)&lt;&gt;0,SUMIF(Invoices!AG:AH,A2168,Invoices!AH:AH)/COUNTIF(Invoices!AG:AH,A2168),0),IF(COUNTIF(Invoices!AI:AJ,A2168)&lt;&gt;0,IF(COUNTIF(Invoices!AI:AJ,A2168)&lt;&gt;0,SUMIF(Invoices!AI:AJ,A2168,Invoices!AJ:AJ)/COUNTIF(Invoices!AI:AJ,A2168),0),IF(COUNTIF(Invoices!AK:AL,A2168)&lt;&gt;0,IF(COUNTIF(Invoices!AK:AL,A2168)&lt;&gt;0,SUMIF(Invoices!AK:AL,A2168,Invoices!AL:AL)/COUNTIF(Invoices!AK:AL,A2168),0),IF(COUNTIF(Invoices!AM:AN,A2168)&lt;&gt;0,IF(COUNTIF(Invoices!AM:AN,A2168)&lt;&gt;0,SUMIF(Invoices!AM:AN,A2168,Invoices!AN:AN)/COUNTIF(Invoices!AM:AN,A2168),0),"Not Available")))))))))))))))</f>
        <v>1.99</v>
      </c>
    </row>
    <row r="2169" spans="1:5" ht="13" x14ac:dyDescent="0.15">
      <c r="A2169" s="6" t="s">
        <v>3576</v>
      </c>
      <c r="B2169" s="6" t="s">
        <v>3577</v>
      </c>
      <c r="C2169" s="6" t="s">
        <v>1171</v>
      </c>
      <c r="D2169" s="6" t="s">
        <v>1172</v>
      </c>
      <c r="E2169" t="str">
        <f>IF(COUNTIF(Invoices!K:L,A2169)&lt;&gt;0,IF(COUNTIF(Invoices!K:L,A2169)&lt;&gt;0,SUMIF(Invoices!K:L,A2169,Invoices!L:L)/COUNTIF(Invoices!K:L,A2169),0),IF(COUNTIF(Invoices!M:N,A2169)&lt;&gt;0,IF(COUNTIF(Invoices!M:N,A2169)&lt;&gt;0,SUMIF(Invoices!M:N,A2169,Invoices!N:N)/COUNTIF(Invoices!M:N,A2169),0),IF(COUNTIF(Invoices!O:P,A2169)&lt;&gt;0,IF(COUNTIF(Invoices!O:P,A2169)&lt;&gt;0,SUMIF(Invoices!O:P,A2169,Invoices!P:P)/COUNTIF(Invoices!O:P,A2169),0),IF(COUNTIF(Invoices!Q:R,A2169)&lt;&gt;0,IF(COUNTIF(Invoices!Q:R,A2169)&lt;&gt;0,SUMIF(Invoices!Q:R,A2169,Invoices!R:R)/COUNTIF(Invoices!Q:R,A2169),0),IF(COUNTIF(Invoices!S:T,A2169)&lt;&gt;0,IF(COUNTIF(Invoices!S:T,A2169)&lt;&gt;0,SUMIF(Invoices!S:T,A2169,Invoices!T:T)/COUNTIF(Invoices!S:T,A2169),0),IF(COUNTIF(Invoices!U:V,A2169)&lt;&gt;0,IF(COUNTIF(Invoices!U:V,A2169)&lt;&gt;0,SUMIF(Invoices!U:V,A2169,Invoices!V:V)/COUNTIF(Invoices!U:V,A2169),0),IF(COUNTIF(Invoices!W:X,A2169)&lt;&gt;0,IF(COUNTIF(Invoices!W:X,A2169)&lt;&gt;0,SUMIF(Invoices!W:X,A2169,Invoices!X:X)/COUNTIF(Invoices!W:X,A2169),0),IF(COUNTIF(Invoices!Y:Z,A2169)&lt;&gt;0,IF(COUNTIF(Invoices!Y:Z,A2169)&lt;&gt;0,SUMIF(Invoices!Y:Z,A2169,Invoices!Z:Z)/COUNTIF(Invoices!Y:Z,A2169),0),IF(COUNTIF(Invoices!AA:AB,A2169)&lt;&gt;0,IF(COUNTIF(Invoices!AA:AB,A2169)&lt;&gt;0,SUMIF(Invoices!AA:AB,A2169,Invoices!AB:AB)/COUNTIF(Invoices!AA:AB,A2169),0),IF(COUNTIF(Invoices!AC:AD,A2169)&lt;&gt;0,IF(COUNTIF(Invoices!AC:AD,A2169)&lt;&gt;0,SUMIF(Invoices!AC:AD,A2169,Invoices!AD:AD)/COUNTIF(Invoices!AC:AD,A2169),0),IF(COUNTIF(Invoices!AE:AF,A2169)&lt;&gt;0,IF(COUNTIF(Invoices!AE:AF,A2169)&lt;&gt;0,SUMIF(Invoices!AE:AF,A2169,Invoices!AF:AF)/COUNTIF(Invoices!AE:AF,A2169),0),IF(COUNTIF(Invoices!AG:AH,A2169)&lt;&gt;0,IF(COUNTIF(Invoices!AG:AH,A2169)&lt;&gt;0,SUMIF(Invoices!AG:AH,A2169,Invoices!AH:AH)/COUNTIF(Invoices!AG:AH,A2169),0),IF(COUNTIF(Invoices!AI:AJ,A2169)&lt;&gt;0,IF(COUNTIF(Invoices!AI:AJ,A2169)&lt;&gt;0,SUMIF(Invoices!AI:AJ,A2169,Invoices!AJ:AJ)/COUNTIF(Invoices!AI:AJ,A2169),0),IF(COUNTIF(Invoices!AK:AL,A2169)&lt;&gt;0,IF(COUNTIF(Invoices!AK:AL,A2169)&lt;&gt;0,SUMIF(Invoices!AK:AL,A2169,Invoices!AL:AL)/COUNTIF(Invoices!AK:AL,A2169),0),IF(COUNTIF(Invoices!AM:AN,A2169)&lt;&gt;0,IF(COUNTIF(Invoices!AM:AN,A2169)&lt;&gt;0,SUMIF(Invoices!AM:AN,A2169,Invoices!AN:AN)/COUNTIF(Invoices!AM:AN,A2169),0),"Not Available")))))))))))))))</f>
        <v>Not Available</v>
      </c>
    </row>
    <row r="2170" spans="1:5" ht="13" x14ac:dyDescent="0.15">
      <c r="A2170" s="6" t="s">
        <v>3578</v>
      </c>
      <c r="B2170" s="6" t="s">
        <v>1038</v>
      </c>
      <c r="C2170" s="6" t="s">
        <v>3579</v>
      </c>
      <c r="D2170" s="6" t="s">
        <v>3580</v>
      </c>
      <c r="E2170">
        <f ca="1">IF(COUNTIF(Invoices!K:L,A2170)&lt;&gt;0,IF(COUNTIF(Invoices!K:L,A2170)&lt;&gt;0,SUMIF(Invoices!K:L,A2170,Invoices!L:L)/COUNTIF(Invoices!K:L,A2170),0),IF(COUNTIF(Invoices!M:N,A2170)&lt;&gt;0,IF(COUNTIF(Invoices!M:N,A2170)&lt;&gt;0,SUMIF(Invoices!M:N,A2170,Invoices!N:N)/COUNTIF(Invoices!M:N,A2170),0),IF(COUNTIF(Invoices!O:P,A2170)&lt;&gt;0,IF(COUNTIF(Invoices!O:P,A2170)&lt;&gt;0,SUMIF(Invoices!O:P,A2170,Invoices!P:P)/COUNTIF(Invoices!O:P,A2170),0),IF(COUNTIF(Invoices!Q:R,A2170)&lt;&gt;0,IF(COUNTIF(Invoices!Q:R,A2170)&lt;&gt;0,SUMIF(Invoices!Q:R,A2170,Invoices!R:R)/COUNTIF(Invoices!Q:R,A2170),0),IF(COUNTIF(Invoices!S:T,A2170)&lt;&gt;0,IF(COUNTIF(Invoices!S:T,A2170)&lt;&gt;0,SUMIF(Invoices!S:T,A2170,Invoices!T:T)/COUNTIF(Invoices!S:T,A2170),0),IF(COUNTIF(Invoices!U:V,A2170)&lt;&gt;0,IF(COUNTIF(Invoices!U:V,A2170)&lt;&gt;0,SUMIF(Invoices!U:V,A2170,Invoices!V:V)/COUNTIF(Invoices!U:V,A2170),0),IF(COUNTIF(Invoices!W:X,A2170)&lt;&gt;0,IF(COUNTIF(Invoices!W:X,A2170)&lt;&gt;0,SUMIF(Invoices!W:X,A2170,Invoices!X:X)/COUNTIF(Invoices!W:X,A2170),0),IF(COUNTIF(Invoices!Y:Z,A2170)&lt;&gt;0,IF(COUNTIF(Invoices!Y:Z,A2170)&lt;&gt;0,SUMIF(Invoices!Y:Z,A2170,Invoices!Z:Z)/COUNTIF(Invoices!Y:Z,A2170),0),IF(COUNTIF(Invoices!AA:AB,A2170)&lt;&gt;0,IF(COUNTIF(Invoices!AA:AB,A2170)&lt;&gt;0,SUMIF(Invoices!AA:AB,A2170,Invoices!AB:AB)/COUNTIF(Invoices!AA:AB,A2170),0),IF(COUNTIF(Invoices!AC:AD,A2170)&lt;&gt;0,IF(COUNTIF(Invoices!AC:AD,A2170)&lt;&gt;0,SUMIF(Invoices!AC:AD,A2170,Invoices!AD:AD)/COUNTIF(Invoices!AC:AD,A2170),0),IF(COUNTIF(Invoices!AE:AF,A2170)&lt;&gt;0,IF(COUNTIF(Invoices!AE:AF,A2170)&lt;&gt;0,SUMIF(Invoices!AE:AF,A2170,Invoices!AF:AF)/COUNTIF(Invoices!AE:AF,A2170),0),IF(COUNTIF(Invoices!AG:AH,A2170)&lt;&gt;0,IF(COUNTIF(Invoices!AG:AH,A2170)&lt;&gt;0,SUMIF(Invoices!AG:AH,A2170,Invoices!AH:AH)/COUNTIF(Invoices!AG:AH,A2170),0),IF(COUNTIF(Invoices!AI:AJ,A2170)&lt;&gt;0,IF(COUNTIF(Invoices!AI:AJ,A2170)&lt;&gt;0,SUMIF(Invoices!AI:AJ,A2170,Invoices!AJ:AJ)/COUNTIF(Invoices!AI:AJ,A2170),0),IF(COUNTIF(Invoices!AK:AL,A2170)&lt;&gt;0,IF(COUNTIF(Invoices!AK:AL,A2170)&lt;&gt;0,SUMIF(Invoices!AK:AL,A2170,Invoices!AL:AL)/COUNTIF(Invoices!AK:AL,A2170),0),IF(COUNTIF(Invoices!AM:AN,A2170)&lt;&gt;0,IF(COUNTIF(Invoices!AM:AN,A2170)&lt;&gt;0,SUMIF(Invoices!AM:AN,A2170,Invoices!AN:AN)/COUNTIF(Invoices!AM:AN,A2170),0),"Not Available")))))))))))))))</f>
        <v>0.99</v>
      </c>
    </row>
    <row r="2171" spans="1:5" ht="13" x14ac:dyDescent="0.15">
      <c r="A2171" s="6" t="s">
        <v>3581</v>
      </c>
      <c r="B2171" s="6" t="s">
        <v>644</v>
      </c>
      <c r="C2171" s="6" t="s">
        <v>855</v>
      </c>
      <c r="D2171" s="6" t="s">
        <v>574</v>
      </c>
      <c r="E2171" t="str">
        <f>IF(COUNTIF(Invoices!K:L,A2171)&lt;&gt;0,IF(COUNTIF(Invoices!K:L,A2171)&lt;&gt;0,SUMIF(Invoices!K:L,A2171,Invoices!L:L)/COUNTIF(Invoices!K:L,A2171),0),IF(COUNTIF(Invoices!M:N,A2171)&lt;&gt;0,IF(COUNTIF(Invoices!M:N,A2171)&lt;&gt;0,SUMIF(Invoices!M:N,A2171,Invoices!N:N)/COUNTIF(Invoices!M:N,A2171),0),IF(COUNTIF(Invoices!O:P,A2171)&lt;&gt;0,IF(COUNTIF(Invoices!O:P,A2171)&lt;&gt;0,SUMIF(Invoices!O:P,A2171,Invoices!P:P)/COUNTIF(Invoices!O:P,A2171),0),IF(COUNTIF(Invoices!Q:R,A2171)&lt;&gt;0,IF(COUNTIF(Invoices!Q:R,A2171)&lt;&gt;0,SUMIF(Invoices!Q:R,A2171,Invoices!R:R)/COUNTIF(Invoices!Q:R,A2171),0),IF(COUNTIF(Invoices!S:T,A2171)&lt;&gt;0,IF(COUNTIF(Invoices!S:T,A2171)&lt;&gt;0,SUMIF(Invoices!S:T,A2171,Invoices!T:T)/COUNTIF(Invoices!S:T,A2171),0),IF(COUNTIF(Invoices!U:V,A2171)&lt;&gt;0,IF(COUNTIF(Invoices!U:V,A2171)&lt;&gt;0,SUMIF(Invoices!U:V,A2171,Invoices!V:V)/COUNTIF(Invoices!U:V,A2171),0),IF(COUNTIF(Invoices!W:X,A2171)&lt;&gt;0,IF(COUNTIF(Invoices!W:X,A2171)&lt;&gt;0,SUMIF(Invoices!W:X,A2171,Invoices!X:X)/COUNTIF(Invoices!W:X,A2171),0),IF(COUNTIF(Invoices!Y:Z,A2171)&lt;&gt;0,IF(COUNTIF(Invoices!Y:Z,A2171)&lt;&gt;0,SUMIF(Invoices!Y:Z,A2171,Invoices!Z:Z)/COUNTIF(Invoices!Y:Z,A2171),0),IF(COUNTIF(Invoices!AA:AB,A2171)&lt;&gt;0,IF(COUNTIF(Invoices!AA:AB,A2171)&lt;&gt;0,SUMIF(Invoices!AA:AB,A2171,Invoices!AB:AB)/COUNTIF(Invoices!AA:AB,A2171),0),IF(COUNTIF(Invoices!AC:AD,A2171)&lt;&gt;0,IF(COUNTIF(Invoices!AC:AD,A2171)&lt;&gt;0,SUMIF(Invoices!AC:AD,A2171,Invoices!AD:AD)/COUNTIF(Invoices!AC:AD,A2171),0),IF(COUNTIF(Invoices!AE:AF,A2171)&lt;&gt;0,IF(COUNTIF(Invoices!AE:AF,A2171)&lt;&gt;0,SUMIF(Invoices!AE:AF,A2171,Invoices!AF:AF)/COUNTIF(Invoices!AE:AF,A2171),0),IF(COUNTIF(Invoices!AG:AH,A2171)&lt;&gt;0,IF(COUNTIF(Invoices!AG:AH,A2171)&lt;&gt;0,SUMIF(Invoices!AG:AH,A2171,Invoices!AH:AH)/COUNTIF(Invoices!AG:AH,A2171),0),IF(COUNTIF(Invoices!AI:AJ,A2171)&lt;&gt;0,IF(COUNTIF(Invoices!AI:AJ,A2171)&lt;&gt;0,SUMIF(Invoices!AI:AJ,A2171,Invoices!AJ:AJ)/COUNTIF(Invoices!AI:AJ,A2171),0),IF(COUNTIF(Invoices!AK:AL,A2171)&lt;&gt;0,IF(COUNTIF(Invoices!AK:AL,A2171)&lt;&gt;0,SUMIF(Invoices!AK:AL,A2171,Invoices!AL:AL)/COUNTIF(Invoices!AK:AL,A2171),0),IF(COUNTIF(Invoices!AM:AN,A2171)&lt;&gt;0,IF(COUNTIF(Invoices!AM:AN,A2171)&lt;&gt;0,SUMIF(Invoices!AM:AN,A2171,Invoices!AN:AN)/COUNTIF(Invoices!AM:AN,A2171),0),"Not Available")))))))))))))))</f>
        <v>Not Available</v>
      </c>
    </row>
    <row r="2172" spans="1:5" ht="13" x14ac:dyDescent="0.15">
      <c r="A2172" s="6" t="s">
        <v>3582</v>
      </c>
      <c r="C2172" s="6" t="s">
        <v>1483</v>
      </c>
      <c r="D2172" s="6" t="s">
        <v>518</v>
      </c>
      <c r="E2172">
        <f ca="1">IF(COUNTIF(Invoices!K:L,A2172)&lt;&gt;0,IF(COUNTIF(Invoices!K:L,A2172)&lt;&gt;0,SUMIF(Invoices!K:L,A2172,Invoices!L:L)/COUNTIF(Invoices!K:L,A2172),0),IF(COUNTIF(Invoices!M:N,A2172)&lt;&gt;0,IF(COUNTIF(Invoices!M:N,A2172)&lt;&gt;0,SUMIF(Invoices!M:N,A2172,Invoices!N:N)/COUNTIF(Invoices!M:N,A2172),0),IF(COUNTIF(Invoices!O:P,A2172)&lt;&gt;0,IF(COUNTIF(Invoices!O:P,A2172)&lt;&gt;0,SUMIF(Invoices!O:P,A2172,Invoices!P:P)/COUNTIF(Invoices!O:P,A2172),0),IF(COUNTIF(Invoices!Q:R,A2172)&lt;&gt;0,IF(COUNTIF(Invoices!Q:R,A2172)&lt;&gt;0,SUMIF(Invoices!Q:R,A2172,Invoices!R:R)/COUNTIF(Invoices!Q:R,A2172),0),IF(COUNTIF(Invoices!S:T,A2172)&lt;&gt;0,IF(COUNTIF(Invoices!S:T,A2172)&lt;&gt;0,SUMIF(Invoices!S:T,A2172,Invoices!T:T)/COUNTIF(Invoices!S:T,A2172),0),IF(COUNTIF(Invoices!U:V,A2172)&lt;&gt;0,IF(COUNTIF(Invoices!U:V,A2172)&lt;&gt;0,SUMIF(Invoices!U:V,A2172,Invoices!V:V)/COUNTIF(Invoices!U:V,A2172),0),IF(COUNTIF(Invoices!W:X,A2172)&lt;&gt;0,IF(COUNTIF(Invoices!W:X,A2172)&lt;&gt;0,SUMIF(Invoices!W:X,A2172,Invoices!X:X)/COUNTIF(Invoices!W:X,A2172),0),IF(COUNTIF(Invoices!Y:Z,A2172)&lt;&gt;0,IF(COUNTIF(Invoices!Y:Z,A2172)&lt;&gt;0,SUMIF(Invoices!Y:Z,A2172,Invoices!Z:Z)/COUNTIF(Invoices!Y:Z,A2172),0),IF(COUNTIF(Invoices!AA:AB,A2172)&lt;&gt;0,IF(COUNTIF(Invoices!AA:AB,A2172)&lt;&gt;0,SUMIF(Invoices!AA:AB,A2172,Invoices!AB:AB)/COUNTIF(Invoices!AA:AB,A2172),0),IF(COUNTIF(Invoices!AC:AD,A2172)&lt;&gt;0,IF(COUNTIF(Invoices!AC:AD,A2172)&lt;&gt;0,SUMIF(Invoices!AC:AD,A2172,Invoices!AD:AD)/COUNTIF(Invoices!AC:AD,A2172),0),IF(COUNTIF(Invoices!AE:AF,A2172)&lt;&gt;0,IF(COUNTIF(Invoices!AE:AF,A2172)&lt;&gt;0,SUMIF(Invoices!AE:AF,A2172,Invoices!AF:AF)/COUNTIF(Invoices!AE:AF,A2172),0),IF(COUNTIF(Invoices!AG:AH,A2172)&lt;&gt;0,IF(COUNTIF(Invoices!AG:AH,A2172)&lt;&gt;0,SUMIF(Invoices!AG:AH,A2172,Invoices!AH:AH)/COUNTIF(Invoices!AG:AH,A2172),0),IF(COUNTIF(Invoices!AI:AJ,A2172)&lt;&gt;0,IF(COUNTIF(Invoices!AI:AJ,A2172)&lt;&gt;0,SUMIF(Invoices!AI:AJ,A2172,Invoices!AJ:AJ)/COUNTIF(Invoices!AI:AJ,A2172),0),IF(COUNTIF(Invoices!AK:AL,A2172)&lt;&gt;0,IF(COUNTIF(Invoices!AK:AL,A2172)&lt;&gt;0,SUMIF(Invoices!AK:AL,A2172,Invoices!AL:AL)/COUNTIF(Invoices!AK:AL,A2172),0),IF(COUNTIF(Invoices!AM:AN,A2172)&lt;&gt;0,IF(COUNTIF(Invoices!AM:AN,A2172)&lt;&gt;0,SUMIF(Invoices!AM:AN,A2172,Invoices!AN:AN)/COUNTIF(Invoices!AM:AN,A2172),0),"Not Available")))))))))))))))</f>
        <v>1.99</v>
      </c>
    </row>
    <row r="2173" spans="1:5" ht="13" x14ac:dyDescent="0.15">
      <c r="A2173" s="6" t="s">
        <v>3583</v>
      </c>
      <c r="B2173" s="6" t="s">
        <v>1080</v>
      </c>
      <c r="C2173" s="6" t="s">
        <v>1081</v>
      </c>
      <c r="D2173" s="6" t="s">
        <v>758</v>
      </c>
      <c r="E2173">
        <f ca="1">IF(COUNTIF(Invoices!K:L,A2173)&lt;&gt;0,IF(COUNTIF(Invoices!K:L,A2173)&lt;&gt;0,SUMIF(Invoices!K:L,A2173,Invoices!L:L)/COUNTIF(Invoices!K:L,A2173),0),IF(COUNTIF(Invoices!M:N,A2173)&lt;&gt;0,IF(COUNTIF(Invoices!M:N,A2173)&lt;&gt;0,SUMIF(Invoices!M:N,A2173,Invoices!N:N)/COUNTIF(Invoices!M:N,A2173),0),IF(COUNTIF(Invoices!O:P,A2173)&lt;&gt;0,IF(COUNTIF(Invoices!O:P,A2173)&lt;&gt;0,SUMIF(Invoices!O:P,A2173,Invoices!P:P)/COUNTIF(Invoices!O:P,A2173),0),IF(COUNTIF(Invoices!Q:R,A2173)&lt;&gt;0,IF(COUNTIF(Invoices!Q:R,A2173)&lt;&gt;0,SUMIF(Invoices!Q:R,A2173,Invoices!R:R)/COUNTIF(Invoices!Q:R,A2173),0),IF(COUNTIF(Invoices!S:T,A2173)&lt;&gt;0,IF(COUNTIF(Invoices!S:T,A2173)&lt;&gt;0,SUMIF(Invoices!S:T,A2173,Invoices!T:T)/COUNTIF(Invoices!S:T,A2173),0),IF(COUNTIF(Invoices!U:V,A2173)&lt;&gt;0,IF(COUNTIF(Invoices!U:V,A2173)&lt;&gt;0,SUMIF(Invoices!U:V,A2173,Invoices!V:V)/COUNTIF(Invoices!U:V,A2173),0),IF(COUNTIF(Invoices!W:X,A2173)&lt;&gt;0,IF(COUNTIF(Invoices!W:X,A2173)&lt;&gt;0,SUMIF(Invoices!W:X,A2173,Invoices!X:X)/COUNTIF(Invoices!W:X,A2173),0),IF(COUNTIF(Invoices!Y:Z,A2173)&lt;&gt;0,IF(COUNTIF(Invoices!Y:Z,A2173)&lt;&gt;0,SUMIF(Invoices!Y:Z,A2173,Invoices!Z:Z)/COUNTIF(Invoices!Y:Z,A2173),0),IF(COUNTIF(Invoices!AA:AB,A2173)&lt;&gt;0,IF(COUNTIF(Invoices!AA:AB,A2173)&lt;&gt;0,SUMIF(Invoices!AA:AB,A2173,Invoices!AB:AB)/COUNTIF(Invoices!AA:AB,A2173),0),IF(COUNTIF(Invoices!AC:AD,A2173)&lt;&gt;0,IF(COUNTIF(Invoices!AC:AD,A2173)&lt;&gt;0,SUMIF(Invoices!AC:AD,A2173,Invoices!AD:AD)/COUNTIF(Invoices!AC:AD,A2173),0),IF(COUNTIF(Invoices!AE:AF,A2173)&lt;&gt;0,IF(COUNTIF(Invoices!AE:AF,A2173)&lt;&gt;0,SUMIF(Invoices!AE:AF,A2173,Invoices!AF:AF)/COUNTIF(Invoices!AE:AF,A2173),0),IF(COUNTIF(Invoices!AG:AH,A2173)&lt;&gt;0,IF(COUNTIF(Invoices!AG:AH,A2173)&lt;&gt;0,SUMIF(Invoices!AG:AH,A2173,Invoices!AH:AH)/COUNTIF(Invoices!AG:AH,A2173),0),IF(COUNTIF(Invoices!AI:AJ,A2173)&lt;&gt;0,IF(COUNTIF(Invoices!AI:AJ,A2173)&lt;&gt;0,SUMIF(Invoices!AI:AJ,A2173,Invoices!AJ:AJ)/COUNTIF(Invoices!AI:AJ,A2173),0),IF(COUNTIF(Invoices!AK:AL,A2173)&lt;&gt;0,IF(COUNTIF(Invoices!AK:AL,A2173)&lt;&gt;0,SUMIF(Invoices!AK:AL,A2173,Invoices!AL:AL)/COUNTIF(Invoices!AK:AL,A2173),0),IF(COUNTIF(Invoices!AM:AN,A2173)&lt;&gt;0,IF(COUNTIF(Invoices!AM:AN,A2173)&lt;&gt;0,SUMIF(Invoices!AM:AN,A2173,Invoices!AN:AN)/COUNTIF(Invoices!AM:AN,A2173),0),"Not Available")))))))))))))))</f>
        <v>0.99</v>
      </c>
    </row>
    <row r="2174" spans="1:5" ht="13" x14ac:dyDescent="0.15">
      <c r="A2174" s="6" t="s">
        <v>3584</v>
      </c>
      <c r="B2174" s="6" t="s">
        <v>3585</v>
      </c>
      <c r="C2174" s="6" t="s">
        <v>783</v>
      </c>
      <c r="D2174" s="6" t="s">
        <v>742</v>
      </c>
      <c r="E2174">
        <f ca="1">IF(COUNTIF(Invoices!K:L,A2174)&lt;&gt;0,IF(COUNTIF(Invoices!K:L,A2174)&lt;&gt;0,SUMIF(Invoices!K:L,A2174,Invoices!L:L)/COUNTIF(Invoices!K:L,A2174),0),IF(COUNTIF(Invoices!M:N,A2174)&lt;&gt;0,IF(COUNTIF(Invoices!M:N,A2174)&lt;&gt;0,SUMIF(Invoices!M:N,A2174,Invoices!N:N)/COUNTIF(Invoices!M:N,A2174),0),IF(COUNTIF(Invoices!O:P,A2174)&lt;&gt;0,IF(COUNTIF(Invoices!O:P,A2174)&lt;&gt;0,SUMIF(Invoices!O:P,A2174,Invoices!P:P)/COUNTIF(Invoices!O:P,A2174),0),IF(COUNTIF(Invoices!Q:R,A2174)&lt;&gt;0,IF(COUNTIF(Invoices!Q:R,A2174)&lt;&gt;0,SUMIF(Invoices!Q:R,A2174,Invoices!R:R)/COUNTIF(Invoices!Q:R,A2174),0),IF(COUNTIF(Invoices!S:T,A2174)&lt;&gt;0,IF(COUNTIF(Invoices!S:T,A2174)&lt;&gt;0,SUMIF(Invoices!S:T,A2174,Invoices!T:T)/COUNTIF(Invoices!S:T,A2174),0),IF(COUNTIF(Invoices!U:V,A2174)&lt;&gt;0,IF(COUNTIF(Invoices!U:V,A2174)&lt;&gt;0,SUMIF(Invoices!U:V,A2174,Invoices!V:V)/COUNTIF(Invoices!U:V,A2174),0),IF(COUNTIF(Invoices!W:X,A2174)&lt;&gt;0,IF(COUNTIF(Invoices!W:X,A2174)&lt;&gt;0,SUMIF(Invoices!W:X,A2174,Invoices!X:X)/COUNTIF(Invoices!W:X,A2174),0),IF(COUNTIF(Invoices!Y:Z,A2174)&lt;&gt;0,IF(COUNTIF(Invoices!Y:Z,A2174)&lt;&gt;0,SUMIF(Invoices!Y:Z,A2174,Invoices!Z:Z)/COUNTIF(Invoices!Y:Z,A2174),0),IF(COUNTIF(Invoices!AA:AB,A2174)&lt;&gt;0,IF(COUNTIF(Invoices!AA:AB,A2174)&lt;&gt;0,SUMIF(Invoices!AA:AB,A2174,Invoices!AB:AB)/COUNTIF(Invoices!AA:AB,A2174),0),IF(COUNTIF(Invoices!AC:AD,A2174)&lt;&gt;0,IF(COUNTIF(Invoices!AC:AD,A2174)&lt;&gt;0,SUMIF(Invoices!AC:AD,A2174,Invoices!AD:AD)/COUNTIF(Invoices!AC:AD,A2174),0),IF(COUNTIF(Invoices!AE:AF,A2174)&lt;&gt;0,IF(COUNTIF(Invoices!AE:AF,A2174)&lt;&gt;0,SUMIF(Invoices!AE:AF,A2174,Invoices!AF:AF)/COUNTIF(Invoices!AE:AF,A2174),0),IF(COUNTIF(Invoices!AG:AH,A2174)&lt;&gt;0,IF(COUNTIF(Invoices!AG:AH,A2174)&lt;&gt;0,SUMIF(Invoices!AG:AH,A2174,Invoices!AH:AH)/COUNTIF(Invoices!AG:AH,A2174),0),IF(COUNTIF(Invoices!AI:AJ,A2174)&lt;&gt;0,IF(COUNTIF(Invoices!AI:AJ,A2174)&lt;&gt;0,SUMIF(Invoices!AI:AJ,A2174,Invoices!AJ:AJ)/COUNTIF(Invoices!AI:AJ,A2174),0),IF(COUNTIF(Invoices!AK:AL,A2174)&lt;&gt;0,IF(COUNTIF(Invoices!AK:AL,A2174)&lt;&gt;0,SUMIF(Invoices!AK:AL,A2174,Invoices!AL:AL)/COUNTIF(Invoices!AK:AL,A2174),0),IF(COUNTIF(Invoices!AM:AN,A2174)&lt;&gt;0,IF(COUNTIF(Invoices!AM:AN,A2174)&lt;&gt;0,SUMIF(Invoices!AM:AN,A2174,Invoices!AN:AN)/COUNTIF(Invoices!AM:AN,A2174),0),"Not Available")))))))))))))))</f>
        <v>0.99</v>
      </c>
    </row>
    <row r="2175" spans="1:5" ht="13" x14ac:dyDescent="0.15">
      <c r="A2175" s="6" t="s">
        <v>3586</v>
      </c>
      <c r="B2175" s="6" t="s">
        <v>3187</v>
      </c>
      <c r="C2175" s="6" t="s">
        <v>1235</v>
      </c>
      <c r="D2175" s="6" t="s">
        <v>740</v>
      </c>
      <c r="E2175" t="str">
        <f>IF(COUNTIF(Invoices!K:L,A2175)&lt;&gt;0,IF(COUNTIF(Invoices!K:L,A2175)&lt;&gt;0,SUMIF(Invoices!K:L,A2175,Invoices!L:L)/COUNTIF(Invoices!K:L,A2175),0),IF(COUNTIF(Invoices!M:N,A2175)&lt;&gt;0,IF(COUNTIF(Invoices!M:N,A2175)&lt;&gt;0,SUMIF(Invoices!M:N,A2175,Invoices!N:N)/COUNTIF(Invoices!M:N,A2175),0),IF(COUNTIF(Invoices!O:P,A2175)&lt;&gt;0,IF(COUNTIF(Invoices!O:P,A2175)&lt;&gt;0,SUMIF(Invoices!O:P,A2175,Invoices!P:P)/COUNTIF(Invoices!O:P,A2175),0),IF(COUNTIF(Invoices!Q:R,A2175)&lt;&gt;0,IF(COUNTIF(Invoices!Q:R,A2175)&lt;&gt;0,SUMIF(Invoices!Q:R,A2175,Invoices!R:R)/COUNTIF(Invoices!Q:R,A2175),0),IF(COUNTIF(Invoices!S:T,A2175)&lt;&gt;0,IF(COUNTIF(Invoices!S:T,A2175)&lt;&gt;0,SUMIF(Invoices!S:T,A2175,Invoices!T:T)/COUNTIF(Invoices!S:T,A2175),0),IF(COUNTIF(Invoices!U:V,A2175)&lt;&gt;0,IF(COUNTIF(Invoices!U:V,A2175)&lt;&gt;0,SUMIF(Invoices!U:V,A2175,Invoices!V:V)/COUNTIF(Invoices!U:V,A2175),0),IF(COUNTIF(Invoices!W:X,A2175)&lt;&gt;0,IF(COUNTIF(Invoices!W:X,A2175)&lt;&gt;0,SUMIF(Invoices!W:X,A2175,Invoices!X:X)/COUNTIF(Invoices!W:X,A2175),0),IF(COUNTIF(Invoices!Y:Z,A2175)&lt;&gt;0,IF(COUNTIF(Invoices!Y:Z,A2175)&lt;&gt;0,SUMIF(Invoices!Y:Z,A2175,Invoices!Z:Z)/COUNTIF(Invoices!Y:Z,A2175),0),IF(COUNTIF(Invoices!AA:AB,A2175)&lt;&gt;0,IF(COUNTIF(Invoices!AA:AB,A2175)&lt;&gt;0,SUMIF(Invoices!AA:AB,A2175,Invoices!AB:AB)/COUNTIF(Invoices!AA:AB,A2175),0),IF(COUNTIF(Invoices!AC:AD,A2175)&lt;&gt;0,IF(COUNTIF(Invoices!AC:AD,A2175)&lt;&gt;0,SUMIF(Invoices!AC:AD,A2175,Invoices!AD:AD)/COUNTIF(Invoices!AC:AD,A2175),0),IF(COUNTIF(Invoices!AE:AF,A2175)&lt;&gt;0,IF(COUNTIF(Invoices!AE:AF,A2175)&lt;&gt;0,SUMIF(Invoices!AE:AF,A2175,Invoices!AF:AF)/COUNTIF(Invoices!AE:AF,A2175),0),IF(COUNTIF(Invoices!AG:AH,A2175)&lt;&gt;0,IF(COUNTIF(Invoices!AG:AH,A2175)&lt;&gt;0,SUMIF(Invoices!AG:AH,A2175,Invoices!AH:AH)/COUNTIF(Invoices!AG:AH,A2175),0),IF(COUNTIF(Invoices!AI:AJ,A2175)&lt;&gt;0,IF(COUNTIF(Invoices!AI:AJ,A2175)&lt;&gt;0,SUMIF(Invoices!AI:AJ,A2175,Invoices!AJ:AJ)/COUNTIF(Invoices!AI:AJ,A2175),0),IF(COUNTIF(Invoices!AK:AL,A2175)&lt;&gt;0,IF(COUNTIF(Invoices!AK:AL,A2175)&lt;&gt;0,SUMIF(Invoices!AK:AL,A2175,Invoices!AL:AL)/COUNTIF(Invoices!AK:AL,A2175),0),IF(COUNTIF(Invoices!AM:AN,A2175)&lt;&gt;0,IF(COUNTIF(Invoices!AM:AN,A2175)&lt;&gt;0,SUMIF(Invoices!AM:AN,A2175,Invoices!AN:AN)/COUNTIF(Invoices!AM:AN,A2175),0),"Not Available")))))))))))))))</f>
        <v>Not Available</v>
      </c>
    </row>
    <row r="2176" spans="1:5" ht="13" x14ac:dyDescent="0.15">
      <c r="A2176" s="6" t="s">
        <v>3587</v>
      </c>
      <c r="B2176" s="6" t="s">
        <v>3588</v>
      </c>
      <c r="C2176" s="6" t="s">
        <v>3589</v>
      </c>
      <c r="D2176" s="6" t="s">
        <v>3590</v>
      </c>
      <c r="E2176" t="str">
        <f>IF(COUNTIF(Invoices!K:L,A2176)&lt;&gt;0,IF(COUNTIF(Invoices!K:L,A2176)&lt;&gt;0,SUMIF(Invoices!K:L,A2176,Invoices!L:L)/COUNTIF(Invoices!K:L,A2176),0),IF(COUNTIF(Invoices!M:N,A2176)&lt;&gt;0,IF(COUNTIF(Invoices!M:N,A2176)&lt;&gt;0,SUMIF(Invoices!M:N,A2176,Invoices!N:N)/COUNTIF(Invoices!M:N,A2176),0),IF(COUNTIF(Invoices!O:P,A2176)&lt;&gt;0,IF(COUNTIF(Invoices!O:P,A2176)&lt;&gt;0,SUMIF(Invoices!O:P,A2176,Invoices!P:P)/COUNTIF(Invoices!O:P,A2176),0),IF(COUNTIF(Invoices!Q:R,A2176)&lt;&gt;0,IF(COUNTIF(Invoices!Q:R,A2176)&lt;&gt;0,SUMIF(Invoices!Q:R,A2176,Invoices!R:R)/COUNTIF(Invoices!Q:R,A2176),0),IF(COUNTIF(Invoices!S:T,A2176)&lt;&gt;0,IF(COUNTIF(Invoices!S:T,A2176)&lt;&gt;0,SUMIF(Invoices!S:T,A2176,Invoices!T:T)/COUNTIF(Invoices!S:T,A2176),0),IF(COUNTIF(Invoices!U:V,A2176)&lt;&gt;0,IF(COUNTIF(Invoices!U:V,A2176)&lt;&gt;0,SUMIF(Invoices!U:V,A2176,Invoices!V:V)/COUNTIF(Invoices!U:V,A2176),0),IF(COUNTIF(Invoices!W:X,A2176)&lt;&gt;0,IF(COUNTIF(Invoices!W:X,A2176)&lt;&gt;0,SUMIF(Invoices!W:X,A2176,Invoices!X:X)/COUNTIF(Invoices!W:X,A2176),0),IF(COUNTIF(Invoices!Y:Z,A2176)&lt;&gt;0,IF(COUNTIF(Invoices!Y:Z,A2176)&lt;&gt;0,SUMIF(Invoices!Y:Z,A2176,Invoices!Z:Z)/COUNTIF(Invoices!Y:Z,A2176),0),IF(COUNTIF(Invoices!AA:AB,A2176)&lt;&gt;0,IF(COUNTIF(Invoices!AA:AB,A2176)&lt;&gt;0,SUMIF(Invoices!AA:AB,A2176,Invoices!AB:AB)/COUNTIF(Invoices!AA:AB,A2176),0),IF(COUNTIF(Invoices!AC:AD,A2176)&lt;&gt;0,IF(COUNTIF(Invoices!AC:AD,A2176)&lt;&gt;0,SUMIF(Invoices!AC:AD,A2176,Invoices!AD:AD)/COUNTIF(Invoices!AC:AD,A2176),0),IF(COUNTIF(Invoices!AE:AF,A2176)&lt;&gt;0,IF(COUNTIF(Invoices!AE:AF,A2176)&lt;&gt;0,SUMIF(Invoices!AE:AF,A2176,Invoices!AF:AF)/COUNTIF(Invoices!AE:AF,A2176),0),IF(COUNTIF(Invoices!AG:AH,A2176)&lt;&gt;0,IF(COUNTIF(Invoices!AG:AH,A2176)&lt;&gt;0,SUMIF(Invoices!AG:AH,A2176,Invoices!AH:AH)/COUNTIF(Invoices!AG:AH,A2176),0),IF(COUNTIF(Invoices!AI:AJ,A2176)&lt;&gt;0,IF(COUNTIF(Invoices!AI:AJ,A2176)&lt;&gt;0,SUMIF(Invoices!AI:AJ,A2176,Invoices!AJ:AJ)/COUNTIF(Invoices!AI:AJ,A2176),0),IF(COUNTIF(Invoices!AK:AL,A2176)&lt;&gt;0,IF(COUNTIF(Invoices!AK:AL,A2176)&lt;&gt;0,SUMIF(Invoices!AK:AL,A2176,Invoices!AL:AL)/COUNTIF(Invoices!AK:AL,A2176),0),IF(COUNTIF(Invoices!AM:AN,A2176)&lt;&gt;0,IF(COUNTIF(Invoices!AM:AN,A2176)&lt;&gt;0,SUMIF(Invoices!AM:AN,A2176,Invoices!AN:AN)/COUNTIF(Invoices!AM:AN,A2176),0),"Not Available")))))))))))))))</f>
        <v>Not Available</v>
      </c>
    </row>
    <row r="2177" spans="1:5" ht="13" x14ac:dyDescent="0.15">
      <c r="A2177" s="6" t="s">
        <v>3591</v>
      </c>
      <c r="C2177" s="6" t="s">
        <v>1363</v>
      </c>
      <c r="D2177" s="6" t="s">
        <v>1364</v>
      </c>
      <c r="E2177" t="str">
        <f>IF(COUNTIF(Invoices!K:L,A2177)&lt;&gt;0,IF(COUNTIF(Invoices!K:L,A2177)&lt;&gt;0,SUMIF(Invoices!K:L,A2177,Invoices!L:L)/COUNTIF(Invoices!K:L,A2177),0),IF(COUNTIF(Invoices!M:N,A2177)&lt;&gt;0,IF(COUNTIF(Invoices!M:N,A2177)&lt;&gt;0,SUMIF(Invoices!M:N,A2177,Invoices!N:N)/COUNTIF(Invoices!M:N,A2177),0),IF(COUNTIF(Invoices!O:P,A2177)&lt;&gt;0,IF(COUNTIF(Invoices!O:P,A2177)&lt;&gt;0,SUMIF(Invoices!O:P,A2177,Invoices!P:P)/COUNTIF(Invoices!O:P,A2177),0),IF(COUNTIF(Invoices!Q:R,A2177)&lt;&gt;0,IF(COUNTIF(Invoices!Q:R,A2177)&lt;&gt;0,SUMIF(Invoices!Q:R,A2177,Invoices!R:R)/COUNTIF(Invoices!Q:R,A2177),0),IF(COUNTIF(Invoices!S:T,A2177)&lt;&gt;0,IF(COUNTIF(Invoices!S:T,A2177)&lt;&gt;0,SUMIF(Invoices!S:T,A2177,Invoices!T:T)/COUNTIF(Invoices!S:T,A2177),0),IF(COUNTIF(Invoices!U:V,A2177)&lt;&gt;0,IF(COUNTIF(Invoices!U:V,A2177)&lt;&gt;0,SUMIF(Invoices!U:V,A2177,Invoices!V:V)/COUNTIF(Invoices!U:V,A2177),0),IF(COUNTIF(Invoices!W:X,A2177)&lt;&gt;0,IF(COUNTIF(Invoices!W:X,A2177)&lt;&gt;0,SUMIF(Invoices!W:X,A2177,Invoices!X:X)/COUNTIF(Invoices!W:X,A2177),0),IF(COUNTIF(Invoices!Y:Z,A2177)&lt;&gt;0,IF(COUNTIF(Invoices!Y:Z,A2177)&lt;&gt;0,SUMIF(Invoices!Y:Z,A2177,Invoices!Z:Z)/COUNTIF(Invoices!Y:Z,A2177),0),IF(COUNTIF(Invoices!AA:AB,A2177)&lt;&gt;0,IF(COUNTIF(Invoices!AA:AB,A2177)&lt;&gt;0,SUMIF(Invoices!AA:AB,A2177,Invoices!AB:AB)/COUNTIF(Invoices!AA:AB,A2177),0),IF(COUNTIF(Invoices!AC:AD,A2177)&lt;&gt;0,IF(COUNTIF(Invoices!AC:AD,A2177)&lt;&gt;0,SUMIF(Invoices!AC:AD,A2177,Invoices!AD:AD)/COUNTIF(Invoices!AC:AD,A2177),0),IF(COUNTIF(Invoices!AE:AF,A2177)&lt;&gt;0,IF(COUNTIF(Invoices!AE:AF,A2177)&lt;&gt;0,SUMIF(Invoices!AE:AF,A2177,Invoices!AF:AF)/COUNTIF(Invoices!AE:AF,A2177),0),IF(COUNTIF(Invoices!AG:AH,A2177)&lt;&gt;0,IF(COUNTIF(Invoices!AG:AH,A2177)&lt;&gt;0,SUMIF(Invoices!AG:AH,A2177,Invoices!AH:AH)/COUNTIF(Invoices!AG:AH,A2177),0),IF(COUNTIF(Invoices!AI:AJ,A2177)&lt;&gt;0,IF(COUNTIF(Invoices!AI:AJ,A2177)&lt;&gt;0,SUMIF(Invoices!AI:AJ,A2177,Invoices!AJ:AJ)/COUNTIF(Invoices!AI:AJ,A2177),0),IF(COUNTIF(Invoices!AK:AL,A2177)&lt;&gt;0,IF(COUNTIF(Invoices!AK:AL,A2177)&lt;&gt;0,SUMIF(Invoices!AK:AL,A2177,Invoices!AL:AL)/COUNTIF(Invoices!AK:AL,A2177),0),IF(COUNTIF(Invoices!AM:AN,A2177)&lt;&gt;0,IF(COUNTIF(Invoices!AM:AN,A2177)&lt;&gt;0,SUMIF(Invoices!AM:AN,A2177,Invoices!AN:AN)/COUNTIF(Invoices!AM:AN,A2177),0),"Not Available")))))))))))))))</f>
        <v>Not Available</v>
      </c>
    </row>
    <row r="2178" spans="1:5" ht="13" x14ac:dyDescent="0.15">
      <c r="A2178" s="6" t="s">
        <v>3592</v>
      </c>
      <c r="B2178" s="6" t="s">
        <v>1219</v>
      </c>
      <c r="C2178" s="6" t="s">
        <v>1220</v>
      </c>
      <c r="D2178" s="6" t="s">
        <v>562</v>
      </c>
      <c r="E2178">
        <f ca="1">IF(COUNTIF(Invoices!K:L,A2178)&lt;&gt;0,IF(COUNTIF(Invoices!K:L,A2178)&lt;&gt;0,SUMIF(Invoices!K:L,A2178,Invoices!L:L)/COUNTIF(Invoices!K:L,A2178),0),IF(COUNTIF(Invoices!M:N,A2178)&lt;&gt;0,IF(COUNTIF(Invoices!M:N,A2178)&lt;&gt;0,SUMIF(Invoices!M:N,A2178,Invoices!N:N)/COUNTIF(Invoices!M:N,A2178),0),IF(COUNTIF(Invoices!O:P,A2178)&lt;&gt;0,IF(COUNTIF(Invoices!O:P,A2178)&lt;&gt;0,SUMIF(Invoices!O:P,A2178,Invoices!P:P)/COUNTIF(Invoices!O:P,A2178),0),IF(COUNTIF(Invoices!Q:R,A2178)&lt;&gt;0,IF(COUNTIF(Invoices!Q:R,A2178)&lt;&gt;0,SUMIF(Invoices!Q:R,A2178,Invoices!R:R)/COUNTIF(Invoices!Q:R,A2178),0),IF(COUNTIF(Invoices!S:T,A2178)&lt;&gt;0,IF(COUNTIF(Invoices!S:T,A2178)&lt;&gt;0,SUMIF(Invoices!S:T,A2178,Invoices!T:T)/COUNTIF(Invoices!S:T,A2178),0),IF(COUNTIF(Invoices!U:V,A2178)&lt;&gt;0,IF(COUNTIF(Invoices!U:V,A2178)&lt;&gt;0,SUMIF(Invoices!U:V,A2178,Invoices!V:V)/COUNTIF(Invoices!U:V,A2178),0),IF(COUNTIF(Invoices!W:X,A2178)&lt;&gt;0,IF(COUNTIF(Invoices!W:X,A2178)&lt;&gt;0,SUMIF(Invoices!W:X,A2178,Invoices!X:X)/COUNTIF(Invoices!W:X,A2178),0),IF(COUNTIF(Invoices!Y:Z,A2178)&lt;&gt;0,IF(COUNTIF(Invoices!Y:Z,A2178)&lt;&gt;0,SUMIF(Invoices!Y:Z,A2178,Invoices!Z:Z)/COUNTIF(Invoices!Y:Z,A2178),0),IF(COUNTIF(Invoices!AA:AB,A2178)&lt;&gt;0,IF(COUNTIF(Invoices!AA:AB,A2178)&lt;&gt;0,SUMIF(Invoices!AA:AB,A2178,Invoices!AB:AB)/COUNTIF(Invoices!AA:AB,A2178),0),IF(COUNTIF(Invoices!AC:AD,A2178)&lt;&gt;0,IF(COUNTIF(Invoices!AC:AD,A2178)&lt;&gt;0,SUMIF(Invoices!AC:AD,A2178,Invoices!AD:AD)/COUNTIF(Invoices!AC:AD,A2178),0),IF(COUNTIF(Invoices!AE:AF,A2178)&lt;&gt;0,IF(COUNTIF(Invoices!AE:AF,A2178)&lt;&gt;0,SUMIF(Invoices!AE:AF,A2178,Invoices!AF:AF)/COUNTIF(Invoices!AE:AF,A2178),0),IF(COUNTIF(Invoices!AG:AH,A2178)&lt;&gt;0,IF(COUNTIF(Invoices!AG:AH,A2178)&lt;&gt;0,SUMIF(Invoices!AG:AH,A2178,Invoices!AH:AH)/COUNTIF(Invoices!AG:AH,A2178),0),IF(COUNTIF(Invoices!AI:AJ,A2178)&lt;&gt;0,IF(COUNTIF(Invoices!AI:AJ,A2178)&lt;&gt;0,SUMIF(Invoices!AI:AJ,A2178,Invoices!AJ:AJ)/COUNTIF(Invoices!AI:AJ,A2178),0),IF(COUNTIF(Invoices!AK:AL,A2178)&lt;&gt;0,IF(COUNTIF(Invoices!AK:AL,A2178)&lt;&gt;0,SUMIF(Invoices!AK:AL,A2178,Invoices!AL:AL)/COUNTIF(Invoices!AK:AL,A2178),0),IF(COUNTIF(Invoices!AM:AN,A2178)&lt;&gt;0,IF(COUNTIF(Invoices!AM:AN,A2178)&lt;&gt;0,SUMIF(Invoices!AM:AN,A2178,Invoices!AN:AN)/COUNTIF(Invoices!AM:AN,A2178),0),"Not Available")))))))))))))))</f>
        <v>0.99</v>
      </c>
    </row>
    <row r="2179" spans="1:5" ht="13" x14ac:dyDescent="0.15">
      <c r="A2179" s="6" t="s">
        <v>3593</v>
      </c>
      <c r="B2179" s="6" t="s">
        <v>3594</v>
      </c>
      <c r="C2179" s="6" t="s">
        <v>3595</v>
      </c>
      <c r="D2179" s="6" t="s">
        <v>2895</v>
      </c>
      <c r="E2179">
        <f ca="1">IF(COUNTIF(Invoices!K:L,A2179)&lt;&gt;0,IF(COUNTIF(Invoices!K:L,A2179)&lt;&gt;0,SUMIF(Invoices!K:L,A2179,Invoices!L:L)/COUNTIF(Invoices!K:L,A2179),0),IF(COUNTIF(Invoices!M:N,A2179)&lt;&gt;0,IF(COUNTIF(Invoices!M:N,A2179)&lt;&gt;0,SUMIF(Invoices!M:N,A2179,Invoices!N:N)/COUNTIF(Invoices!M:N,A2179),0),IF(COUNTIF(Invoices!O:P,A2179)&lt;&gt;0,IF(COUNTIF(Invoices!O:P,A2179)&lt;&gt;0,SUMIF(Invoices!O:P,A2179,Invoices!P:P)/COUNTIF(Invoices!O:P,A2179),0),IF(COUNTIF(Invoices!Q:R,A2179)&lt;&gt;0,IF(COUNTIF(Invoices!Q:R,A2179)&lt;&gt;0,SUMIF(Invoices!Q:R,A2179,Invoices!R:R)/COUNTIF(Invoices!Q:R,A2179),0),IF(COUNTIF(Invoices!S:T,A2179)&lt;&gt;0,IF(COUNTIF(Invoices!S:T,A2179)&lt;&gt;0,SUMIF(Invoices!S:T,A2179,Invoices!T:T)/COUNTIF(Invoices!S:T,A2179),0),IF(COUNTIF(Invoices!U:V,A2179)&lt;&gt;0,IF(COUNTIF(Invoices!U:V,A2179)&lt;&gt;0,SUMIF(Invoices!U:V,A2179,Invoices!V:V)/COUNTIF(Invoices!U:V,A2179),0),IF(COUNTIF(Invoices!W:X,A2179)&lt;&gt;0,IF(COUNTIF(Invoices!W:X,A2179)&lt;&gt;0,SUMIF(Invoices!W:X,A2179,Invoices!X:X)/COUNTIF(Invoices!W:X,A2179),0),IF(COUNTIF(Invoices!Y:Z,A2179)&lt;&gt;0,IF(COUNTIF(Invoices!Y:Z,A2179)&lt;&gt;0,SUMIF(Invoices!Y:Z,A2179,Invoices!Z:Z)/COUNTIF(Invoices!Y:Z,A2179),0),IF(COUNTIF(Invoices!AA:AB,A2179)&lt;&gt;0,IF(COUNTIF(Invoices!AA:AB,A2179)&lt;&gt;0,SUMIF(Invoices!AA:AB,A2179,Invoices!AB:AB)/COUNTIF(Invoices!AA:AB,A2179),0),IF(COUNTIF(Invoices!AC:AD,A2179)&lt;&gt;0,IF(COUNTIF(Invoices!AC:AD,A2179)&lt;&gt;0,SUMIF(Invoices!AC:AD,A2179,Invoices!AD:AD)/COUNTIF(Invoices!AC:AD,A2179),0),IF(COUNTIF(Invoices!AE:AF,A2179)&lt;&gt;0,IF(COUNTIF(Invoices!AE:AF,A2179)&lt;&gt;0,SUMIF(Invoices!AE:AF,A2179,Invoices!AF:AF)/COUNTIF(Invoices!AE:AF,A2179),0),IF(COUNTIF(Invoices!AG:AH,A2179)&lt;&gt;0,IF(COUNTIF(Invoices!AG:AH,A2179)&lt;&gt;0,SUMIF(Invoices!AG:AH,A2179,Invoices!AH:AH)/COUNTIF(Invoices!AG:AH,A2179),0),IF(COUNTIF(Invoices!AI:AJ,A2179)&lt;&gt;0,IF(COUNTIF(Invoices!AI:AJ,A2179)&lt;&gt;0,SUMIF(Invoices!AI:AJ,A2179,Invoices!AJ:AJ)/COUNTIF(Invoices!AI:AJ,A2179),0),IF(COUNTIF(Invoices!AK:AL,A2179)&lt;&gt;0,IF(COUNTIF(Invoices!AK:AL,A2179)&lt;&gt;0,SUMIF(Invoices!AK:AL,A2179,Invoices!AL:AL)/COUNTIF(Invoices!AK:AL,A2179),0),IF(COUNTIF(Invoices!AM:AN,A2179)&lt;&gt;0,IF(COUNTIF(Invoices!AM:AN,A2179)&lt;&gt;0,SUMIF(Invoices!AM:AN,A2179,Invoices!AN:AN)/COUNTIF(Invoices!AM:AN,A2179),0),"Not Available")))))))))))))))</f>
        <v>0.99</v>
      </c>
    </row>
    <row r="2180" spans="1:5" ht="13" x14ac:dyDescent="0.15">
      <c r="A2180" s="6" t="s">
        <v>3596</v>
      </c>
      <c r="C2180" s="6" t="s">
        <v>746</v>
      </c>
      <c r="D2180" s="6" t="s">
        <v>742</v>
      </c>
      <c r="E2180">
        <f ca="1">IF(COUNTIF(Invoices!K:L,A2180)&lt;&gt;0,IF(COUNTIF(Invoices!K:L,A2180)&lt;&gt;0,SUMIF(Invoices!K:L,A2180,Invoices!L:L)/COUNTIF(Invoices!K:L,A2180),0),IF(COUNTIF(Invoices!M:N,A2180)&lt;&gt;0,IF(COUNTIF(Invoices!M:N,A2180)&lt;&gt;0,SUMIF(Invoices!M:N,A2180,Invoices!N:N)/COUNTIF(Invoices!M:N,A2180),0),IF(COUNTIF(Invoices!O:P,A2180)&lt;&gt;0,IF(COUNTIF(Invoices!O:P,A2180)&lt;&gt;0,SUMIF(Invoices!O:P,A2180,Invoices!P:P)/COUNTIF(Invoices!O:P,A2180),0),IF(COUNTIF(Invoices!Q:R,A2180)&lt;&gt;0,IF(COUNTIF(Invoices!Q:R,A2180)&lt;&gt;0,SUMIF(Invoices!Q:R,A2180,Invoices!R:R)/COUNTIF(Invoices!Q:R,A2180),0),IF(COUNTIF(Invoices!S:T,A2180)&lt;&gt;0,IF(COUNTIF(Invoices!S:T,A2180)&lt;&gt;0,SUMIF(Invoices!S:T,A2180,Invoices!T:T)/COUNTIF(Invoices!S:T,A2180),0),IF(COUNTIF(Invoices!U:V,A2180)&lt;&gt;0,IF(COUNTIF(Invoices!U:V,A2180)&lt;&gt;0,SUMIF(Invoices!U:V,A2180,Invoices!V:V)/COUNTIF(Invoices!U:V,A2180),0),IF(COUNTIF(Invoices!W:X,A2180)&lt;&gt;0,IF(COUNTIF(Invoices!W:X,A2180)&lt;&gt;0,SUMIF(Invoices!W:X,A2180,Invoices!X:X)/COUNTIF(Invoices!W:X,A2180),0),IF(COUNTIF(Invoices!Y:Z,A2180)&lt;&gt;0,IF(COUNTIF(Invoices!Y:Z,A2180)&lt;&gt;0,SUMIF(Invoices!Y:Z,A2180,Invoices!Z:Z)/COUNTIF(Invoices!Y:Z,A2180),0),IF(COUNTIF(Invoices!AA:AB,A2180)&lt;&gt;0,IF(COUNTIF(Invoices!AA:AB,A2180)&lt;&gt;0,SUMIF(Invoices!AA:AB,A2180,Invoices!AB:AB)/COUNTIF(Invoices!AA:AB,A2180),0),IF(COUNTIF(Invoices!AC:AD,A2180)&lt;&gt;0,IF(COUNTIF(Invoices!AC:AD,A2180)&lt;&gt;0,SUMIF(Invoices!AC:AD,A2180,Invoices!AD:AD)/COUNTIF(Invoices!AC:AD,A2180),0),IF(COUNTIF(Invoices!AE:AF,A2180)&lt;&gt;0,IF(COUNTIF(Invoices!AE:AF,A2180)&lt;&gt;0,SUMIF(Invoices!AE:AF,A2180,Invoices!AF:AF)/COUNTIF(Invoices!AE:AF,A2180),0),IF(COUNTIF(Invoices!AG:AH,A2180)&lt;&gt;0,IF(COUNTIF(Invoices!AG:AH,A2180)&lt;&gt;0,SUMIF(Invoices!AG:AH,A2180,Invoices!AH:AH)/COUNTIF(Invoices!AG:AH,A2180),0),IF(COUNTIF(Invoices!AI:AJ,A2180)&lt;&gt;0,IF(COUNTIF(Invoices!AI:AJ,A2180)&lt;&gt;0,SUMIF(Invoices!AI:AJ,A2180,Invoices!AJ:AJ)/COUNTIF(Invoices!AI:AJ,A2180),0),IF(COUNTIF(Invoices!AK:AL,A2180)&lt;&gt;0,IF(COUNTIF(Invoices!AK:AL,A2180)&lt;&gt;0,SUMIF(Invoices!AK:AL,A2180,Invoices!AL:AL)/COUNTIF(Invoices!AK:AL,A2180),0),IF(COUNTIF(Invoices!AM:AN,A2180)&lt;&gt;0,IF(COUNTIF(Invoices!AM:AN,A2180)&lt;&gt;0,SUMIF(Invoices!AM:AN,A2180,Invoices!AN:AN)/COUNTIF(Invoices!AM:AN,A2180),0),"Not Available")))))))))))))))</f>
        <v>0.99</v>
      </c>
    </row>
    <row r="2181" spans="1:5" ht="13" x14ac:dyDescent="0.15">
      <c r="A2181" s="6" t="s">
        <v>3597</v>
      </c>
      <c r="C2181" s="6" t="s">
        <v>669</v>
      </c>
      <c r="D2181" s="6" t="s">
        <v>670</v>
      </c>
      <c r="E2181" t="str">
        <f>IF(COUNTIF(Invoices!K:L,A2181)&lt;&gt;0,IF(COUNTIF(Invoices!K:L,A2181)&lt;&gt;0,SUMIF(Invoices!K:L,A2181,Invoices!L:L)/COUNTIF(Invoices!K:L,A2181),0),IF(COUNTIF(Invoices!M:N,A2181)&lt;&gt;0,IF(COUNTIF(Invoices!M:N,A2181)&lt;&gt;0,SUMIF(Invoices!M:N,A2181,Invoices!N:N)/COUNTIF(Invoices!M:N,A2181),0),IF(COUNTIF(Invoices!O:P,A2181)&lt;&gt;0,IF(COUNTIF(Invoices!O:P,A2181)&lt;&gt;0,SUMIF(Invoices!O:P,A2181,Invoices!P:P)/COUNTIF(Invoices!O:P,A2181),0),IF(COUNTIF(Invoices!Q:R,A2181)&lt;&gt;0,IF(COUNTIF(Invoices!Q:R,A2181)&lt;&gt;0,SUMIF(Invoices!Q:R,A2181,Invoices!R:R)/COUNTIF(Invoices!Q:R,A2181),0),IF(COUNTIF(Invoices!S:T,A2181)&lt;&gt;0,IF(COUNTIF(Invoices!S:T,A2181)&lt;&gt;0,SUMIF(Invoices!S:T,A2181,Invoices!T:T)/COUNTIF(Invoices!S:T,A2181),0),IF(COUNTIF(Invoices!U:V,A2181)&lt;&gt;0,IF(COUNTIF(Invoices!U:V,A2181)&lt;&gt;0,SUMIF(Invoices!U:V,A2181,Invoices!V:V)/COUNTIF(Invoices!U:V,A2181),0),IF(COUNTIF(Invoices!W:X,A2181)&lt;&gt;0,IF(COUNTIF(Invoices!W:X,A2181)&lt;&gt;0,SUMIF(Invoices!W:X,A2181,Invoices!X:X)/COUNTIF(Invoices!W:X,A2181),0),IF(COUNTIF(Invoices!Y:Z,A2181)&lt;&gt;0,IF(COUNTIF(Invoices!Y:Z,A2181)&lt;&gt;0,SUMIF(Invoices!Y:Z,A2181,Invoices!Z:Z)/COUNTIF(Invoices!Y:Z,A2181),0),IF(COUNTIF(Invoices!AA:AB,A2181)&lt;&gt;0,IF(COUNTIF(Invoices!AA:AB,A2181)&lt;&gt;0,SUMIF(Invoices!AA:AB,A2181,Invoices!AB:AB)/COUNTIF(Invoices!AA:AB,A2181),0),IF(COUNTIF(Invoices!AC:AD,A2181)&lt;&gt;0,IF(COUNTIF(Invoices!AC:AD,A2181)&lt;&gt;0,SUMIF(Invoices!AC:AD,A2181,Invoices!AD:AD)/COUNTIF(Invoices!AC:AD,A2181),0),IF(COUNTIF(Invoices!AE:AF,A2181)&lt;&gt;0,IF(COUNTIF(Invoices!AE:AF,A2181)&lt;&gt;0,SUMIF(Invoices!AE:AF,A2181,Invoices!AF:AF)/COUNTIF(Invoices!AE:AF,A2181),0),IF(COUNTIF(Invoices!AG:AH,A2181)&lt;&gt;0,IF(COUNTIF(Invoices!AG:AH,A2181)&lt;&gt;0,SUMIF(Invoices!AG:AH,A2181,Invoices!AH:AH)/COUNTIF(Invoices!AG:AH,A2181),0),IF(COUNTIF(Invoices!AI:AJ,A2181)&lt;&gt;0,IF(COUNTIF(Invoices!AI:AJ,A2181)&lt;&gt;0,SUMIF(Invoices!AI:AJ,A2181,Invoices!AJ:AJ)/COUNTIF(Invoices!AI:AJ,A2181),0),IF(COUNTIF(Invoices!AK:AL,A2181)&lt;&gt;0,IF(COUNTIF(Invoices!AK:AL,A2181)&lt;&gt;0,SUMIF(Invoices!AK:AL,A2181,Invoices!AL:AL)/COUNTIF(Invoices!AK:AL,A2181),0),IF(COUNTIF(Invoices!AM:AN,A2181)&lt;&gt;0,IF(COUNTIF(Invoices!AM:AN,A2181)&lt;&gt;0,SUMIF(Invoices!AM:AN,A2181,Invoices!AN:AN)/COUNTIF(Invoices!AM:AN,A2181),0),"Not Available")))))))))))))))</f>
        <v>Not Available</v>
      </c>
    </row>
    <row r="2182" spans="1:5" ht="13" x14ac:dyDescent="0.15">
      <c r="A2182" s="6" t="s">
        <v>3598</v>
      </c>
      <c r="C2182" s="6" t="s">
        <v>1025</v>
      </c>
      <c r="D2182" s="6" t="s">
        <v>863</v>
      </c>
      <c r="E2182">
        <f ca="1">IF(COUNTIF(Invoices!K:L,A2182)&lt;&gt;0,IF(COUNTIF(Invoices!K:L,A2182)&lt;&gt;0,SUMIF(Invoices!K:L,A2182,Invoices!L:L)/COUNTIF(Invoices!K:L,A2182),0),IF(COUNTIF(Invoices!M:N,A2182)&lt;&gt;0,IF(COUNTIF(Invoices!M:N,A2182)&lt;&gt;0,SUMIF(Invoices!M:N,A2182,Invoices!N:N)/COUNTIF(Invoices!M:N,A2182),0),IF(COUNTIF(Invoices!O:P,A2182)&lt;&gt;0,IF(COUNTIF(Invoices!O:P,A2182)&lt;&gt;0,SUMIF(Invoices!O:P,A2182,Invoices!P:P)/COUNTIF(Invoices!O:P,A2182),0),IF(COUNTIF(Invoices!Q:R,A2182)&lt;&gt;0,IF(COUNTIF(Invoices!Q:R,A2182)&lt;&gt;0,SUMIF(Invoices!Q:R,A2182,Invoices!R:R)/COUNTIF(Invoices!Q:R,A2182),0),IF(COUNTIF(Invoices!S:T,A2182)&lt;&gt;0,IF(COUNTIF(Invoices!S:T,A2182)&lt;&gt;0,SUMIF(Invoices!S:T,A2182,Invoices!T:T)/COUNTIF(Invoices!S:T,A2182),0),IF(COUNTIF(Invoices!U:V,A2182)&lt;&gt;0,IF(COUNTIF(Invoices!U:V,A2182)&lt;&gt;0,SUMIF(Invoices!U:V,A2182,Invoices!V:V)/COUNTIF(Invoices!U:V,A2182),0),IF(COUNTIF(Invoices!W:X,A2182)&lt;&gt;0,IF(COUNTIF(Invoices!W:X,A2182)&lt;&gt;0,SUMIF(Invoices!W:X,A2182,Invoices!X:X)/COUNTIF(Invoices!W:X,A2182),0),IF(COUNTIF(Invoices!Y:Z,A2182)&lt;&gt;0,IF(COUNTIF(Invoices!Y:Z,A2182)&lt;&gt;0,SUMIF(Invoices!Y:Z,A2182,Invoices!Z:Z)/COUNTIF(Invoices!Y:Z,A2182),0),IF(COUNTIF(Invoices!AA:AB,A2182)&lt;&gt;0,IF(COUNTIF(Invoices!AA:AB,A2182)&lt;&gt;0,SUMIF(Invoices!AA:AB,A2182,Invoices!AB:AB)/COUNTIF(Invoices!AA:AB,A2182),0),IF(COUNTIF(Invoices!AC:AD,A2182)&lt;&gt;0,IF(COUNTIF(Invoices!AC:AD,A2182)&lt;&gt;0,SUMIF(Invoices!AC:AD,A2182,Invoices!AD:AD)/COUNTIF(Invoices!AC:AD,A2182),0),IF(COUNTIF(Invoices!AE:AF,A2182)&lt;&gt;0,IF(COUNTIF(Invoices!AE:AF,A2182)&lt;&gt;0,SUMIF(Invoices!AE:AF,A2182,Invoices!AF:AF)/COUNTIF(Invoices!AE:AF,A2182),0),IF(COUNTIF(Invoices!AG:AH,A2182)&lt;&gt;0,IF(COUNTIF(Invoices!AG:AH,A2182)&lt;&gt;0,SUMIF(Invoices!AG:AH,A2182,Invoices!AH:AH)/COUNTIF(Invoices!AG:AH,A2182),0),IF(COUNTIF(Invoices!AI:AJ,A2182)&lt;&gt;0,IF(COUNTIF(Invoices!AI:AJ,A2182)&lt;&gt;0,SUMIF(Invoices!AI:AJ,A2182,Invoices!AJ:AJ)/COUNTIF(Invoices!AI:AJ,A2182),0),IF(COUNTIF(Invoices!AK:AL,A2182)&lt;&gt;0,IF(COUNTIF(Invoices!AK:AL,A2182)&lt;&gt;0,SUMIF(Invoices!AK:AL,A2182,Invoices!AL:AL)/COUNTIF(Invoices!AK:AL,A2182),0),IF(COUNTIF(Invoices!AM:AN,A2182)&lt;&gt;0,IF(COUNTIF(Invoices!AM:AN,A2182)&lt;&gt;0,SUMIF(Invoices!AM:AN,A2182,Invoices!AN:AN)/COUNTIF(Invoices!AM:AN,A2182),0),"Not Available")))))))))))))))</f>
        <v>0.99</v>
      </c>
    </row>
    <row r="2183" spans="1:5" ht="13" x14ac:dyDescent="0.15">
      <c r="A2183" s="6" t="s">
        <v>3599</v>
      </c>
      <c r="B2183" s="6" t="s">
        <v>3600</v>
      </c>
      <c r="C2183" s="6" t="s">
        <v>684</v>
      </c>
      <c r="D2183" s="6" t="s">
        <v>685</v>
      </c>
      <c r="E2183">
        <f ca="1">IF(COUNTIF(Invoices!K:L,A2183)&lt;&gt;0,IF(COUNTIF(Invoices!K:L,A2183)&lt;&gt;0,SUMIF(Invoices!K:L,A2183,Invoices!L:L)/COUNTIF(Invoices!K:L,A2183),0),IF(COUNTIF(Invoices!M:N,A2183)&lt;&gt;0,IF(COUNTIF(Invoices!M:N,A2183)&lt;&gt;0,SUMIF(Invoices!M:N,A2183,Invoices!N:N)/COUNTIF(Invoices!M:N,A2183),0),IF(COUNTIF(Invoices!O:P,A2183)&lt;&gt;0,IF(COUNTIF(Invoices!O:P,A2183)&lt;&gt;0,SUMIF(Invoices!O:P,A2183,Invoices!P:P)/COUNTIF(Invoices!O:P,A2183),0),IF(COUNTIF(Invoices!Q:R,A2183)&lt;&gt;0,IF(COUNTIF(Invoices!Q:R,A2183)&lt;&gt;0,SUMIF(Invoices!Q:R,A2183,Invoices!R:R)/COUNTIF(Invoices!Q:R,A2183),0),IF(COUNTIF(Invoices!S:T,A2183)&lt;&gt;0,IF(COUNTIF(Invoices!S:T,A2183)&lt;&gt;0,SUMIF(Invoices!S:T,A2183,Invoices!T:T)/COUNTIF(Invoices!S:T,A2183),0),IF(COUNTIF(Invoices!U:V,A2183)&lt;&gt;0,IF(COUNTIF(Invoices!U:V,A2183)&lt;&gt;0,SUMIF(Invoices!U:V,A2183,Invoices!V:V)/COUNTIF(Invoices!U:V,A2183),0),IF(COUNTIF(Invoices!W:X,A2183)&lt;&gt;0,IF(COUNTIF(Invoices!W:X,A2183)&lt;&gt;0,SUMIF(Invoices!W:X,A2183,Invoices!X:X)/COUNTIF(Invoices!W:X,A2183),0),IF(COUNTIF(Invoices!Y:Z,A2183)&lt;&gt;0,IF(COUNTIF(Invoices!Y:Z,A2183)&lt;&gt;0,SUMIF(Invoices!Y:Z,A2183,Invoices!Z:Z)/COUNTIF(Invoices!Y:Z,A2183),0),IF(COUNTIF(Invoices!AA:AB,A2183)&lt;&gt;0,IF(COUNTIF(Invoices!AA:AB,A2183)&lt;&gt;0,SUMIF(Invoices!AA:AB,A2183,Invoices!AB:AB)/COUNTIF(Invoices!AA:AB,A2183),0),IF(COUNTIF(Invoices!AC:AD,A2183)&lt;&gt;0,IF(COUNTIF(Invoices!AC:AD,A2183)&lt;&gt;0,SUMIF(Invoices!AC:AD,A2183,Invoices!AD:AD)/COUNTIF(Invoices!AC:AD,A2183),0),IF(COUNTIF(Invoices!AE:AF,A2183)&lt;&gt;0,IF(COUNTIF(Invoices!AE:AF,A2183)&lt;&gt;0,SUMIF(Invoices!AE:AF,A2183,Invoices!AF:AF)/COUNTIF(Invoices!AE:AF,A2183),0),IF(COUNTIF(Invoices!AG:AH,A2183)&lt;&gt;0,IF(COUNTIF(Invoices!AG:AH,A2183)&lt;&gt;0,SUMIF(Invoices!AG:AH,A2183,Invoices!AH:AH)/COUNTIF(Invoices!AG:AH,A2183),0),IF(COUNTIF(Invoices!AI:AJ,A2183)&lt;&gt;0,IF(COUNTIF(Invoices!AI:AJ,A2183)&lt;&gt;0,SUMIF(Invoices!AI:AJ,A2183,Invoices!AJ:AJ)/COUNTIF(Invoices!AI:AJ,A2183),0),IF(COUNTIF(Invoices!AK:AL,A2183)&lt;&gt;0,IF(COUNTIF(Invoices!AK:AL,A2183)&lt;&gt;0,SUMIF(Invoices!AK:AL,A2183,Invoices!AL:AL)/COUNTIF(Invoices!AK:AL,A2183),0),IF(COUNTIF(Invoices!AM:AN,A2183)&lt;&gt;0,IF(COUNTIF(Invoices!AM:AN,A2183)&lt;&gt;0,SUMIF(Invoices!AM:AN,A2183,Invoices!AN:AN)/COUNTIF(Invoices!AM:AN,A2183),0),"Not Available")))))))))))))))</f>
        <v>0.99</v>
      </c>
    </row>
    <row r="2184" spans="1:5" ht="13" x14ac:dyDescent="0.15">
      <c r="A2184" s="6" t="s">
        <v>3599</v>
      </c>
      <c r="B2184" s="6" t="s">
        <v>2168</v>
      </c>
      <c r="C2184" s="6" t="s">
        <v>687</v>
      </c>
      <c r="D2184" s="6" t="s">
        <v>685</v>
      </c>
      <c r="E2184">
        <f ca="1">IF(COUNTIF(Invoices!K:L,A2184)&lt;&gt;0,IF(COUNTIF(Invoices!K:L,A2184)&lt;&gt;0,SUMIF(Invoices!K:L,A2184,Invoices!L:L)/COUNTIF(Invoices!K:L,A2184),0),IF(COUNTIF(Invoices!M:N,A2184)&lt;&gt;0,IF(COUNTIF(Invoices!M:N,A2184)&lt;&gt;0,SUMIF(Invoices!M:N,A2184,Invoices!N:N)/COUNTIF(Invoices!M:N,A2184),0),IF(COUNTIF(Invoices!O:P,A2184)&lt;&gt;0,IF(COUNTIF(Invoices!O:P,A2184)&lt;&gt;0,SUMIF(Invoices!O:P,A2184,Invoices!P:P)/COUNTIF(Invoices!O:P,A2184),0),IF(COUNTIF(Invoices!Q:R,A2184)&lt;&gt;0,IF(COUNTIF(Invoices!Q:R,A2184)&lt;&gt;0,SUMIF(Invoices!Q:R,A2184,Invoices!R:R)/COUNTIF(Invoices!Q:R,A2184),0),IF(COUNTIF(Invoices!S:T,A2184)&lt;&gt;0,IF(COUNTIF(Invoices!S:T,A2184)&lt;&gt;0,SUMIF(Invoices!S:T,A2184,Invoices!T:T)/COUNTIF(Invoices!S:T,A2184),0),IF(COUNTIF(Invoices!U:V,A2184)&lt;&gt;0,IF(COUNTIF(Invoices!U:V,A2184)&lt;&gt;0,SUMIF(Invoices!U:V,A2184,Invoices!V:V)/COUNTIF(Invoices!U:V,A2184),0),IF(COUNTIF(Invoices!W:X,A2184)&lt;&gt;0,IF(COUNTIF(Invoices!W:X,A2184)&lt;&gt;0,SUMIF(Invoices!W:X,A2184,Invoices!X:X)/COUNTIF(Invoices!W:X,A2184),0),IF(COUNTIF(Invoices!Y:Z,A2184)&lt;&gt;0,IF(COUNTIF(Invoices!Y:Z,A2184)&lt;&gt;0,SUMIF(Invoices!Y:Z,A2184,Invoices!Z:Z)/COUNTIF(Invoices!Y:Z,A2184),0),IF(COUNTIF(Invoices!AA:AB,A2184)&lt;&gt;0,IF(COUNTIF(Invoices!AA:AB,A2184)&lt;&gt;0,SUMIF(Invoices!AA:AB,A2184,Invoices!AB:AB)/COUNTIF(Invoices!AA:AB,A2184),0),IF(COUNTIF(Invoices!AC:AD,A2184)&lt;&gt;0,IF(COUNTIF(Invoices!AC:AD,A2184)&lt;&gt;0,SUMIF(Invoices!AC:AD,A2184,Invoices!AD:AD)/COUNTIF(Invoices!AC:AD,A2184),0),IF(COUNTIF(Invoices!AE:AF,A2184)&lt;&gt;0,IF(COUNTIF(Invoices!AE:AF,A2184)&lt;&gt;0,SUMIF(Invoices!AE:AF,A2184,Invoices!AF:AF)/COUNTIF(Invoices!AE:AF,A2184),0),IF(COUNTIF(Invoices!AG:AH,A2184)&lt;&gt;0,IF(COUNTIF(Invoices!AG:AH,A2184)&lt;&gt;0,SUMIF(Invoices!AG:AH,A2184,Invoices!AH:AH)/COUNTIF(Invoices!AG:AH,A2184),0),IF(COUNTIF(Invoices!AI:AJ,A2184)&lt;&gt;0,IF(COUNTIF(Invoices!AI:AJ,A2184)&lt;&gt;0,SUMIF(Invoices!AI:AJ,A2184,Invoices!AJ:AJ)/COUNTIF(Invoices!AI:AJ,A2184),0),IF(COUNTIF(Invoices!AK:AL,A2184)&lt;&gt;0,IF(COUNTIF(Invoices!AK:AL,A2184)&lt;&gt;0,SUMIF(Invoices!AK:AL,A2184,Invoices!AL:AL)/COUNTIF(Invoices!AK:AL,A2184),0),IF(COUNTIF(Invoices!AM:AN,A2184)&lt;&gt;0,IF(COUNTIF(Invoices!AM:AN,A2184)&lt;&gt;0,SUMIF(Invoices!AM:AN,A2184,Invoices!AN:AN)/COUNTIF(Invoices!AM:AN,A2184),0),"Not Available")))))))))))))))</f>
        <v>0.99</v>
      </c>
    </row>
    <row r="2185" spans="1:5" ht="13" x14ac:dyDescent="0.15">
      <c r="A2185" s="6" t="s">
        <v>3601</v>
      </c>
      <c r="B2185" s="6" t="s">
        <v>3602</v>
      </c>
      <c r="C2185" s="6" t="s">
        <v>1195</v>
      </c>
      <c r="D2185" s="6" t="s">
        <v>863</v>
      </c>
      <c r="E2185" t="str">
        <f>IF(COUNTIF(Invoices!K:L,A2185)&lt;&gt;0,IF(COUNTIF(Invoices!K:L,A2185)&lt;&gt;0,SUMIF(Invoices!K:L,A2185,Invoices!L:L)/COUNTIF(Invoices!K:L,A2185),0),IF(COUNTIF(Invoices!M:N,A2185)&lt;&gt;0,IF(COUNTIF(Invoices!M:N,A2185)&lt;&gt;0,SUMIF(Invoices!M:N,A2185,Invoices!N:N)/COUNTIF(Invoices!M:N,A2185),0),IF(COUNTIF(Invoices!O:P,A2185)&lt;&gt;0,IF(COUNTIF(Invoices!O:P,A2185)&lt;&gt;0,SUMIF(Invoices!O:P,A2185,Invoices!P:P)/COUNTIF(Invoices!O:P,A2185),0),IF(COUNTIF(Invoices!Q:R,A2185)&lt;&gt;0,IF(COUNTIF(Invoices!Q:R,A2185)&lt;&gt;0,SUMIF(Invoices!Q:R,A2185,Invoices!R:R)/COUNTIF(Invoices!Q:R,A2185),0),IF(COUNTIF(Invoices!S:T,A2185)&lt;&gt;0,IF(COUNTIF(Invoices!S:T,A2185)&lt;&gt;0,SUMIF(Invoices!S:T,A2185,Invoices!T:T)/COUNTIF(Invoices!S:T,A2185),0),IF(COUNTIF(Invoices!U:V,A2185)&lt;&gt;0,IF(COUNTIF(Invoices!U:V,A2185)&lt;&gt;0,SUMIF(Invoices!U:V,A2185,Invoices!V:V)/COUNTIF(Invoices!U:V,A2185),0),IF(COUNTIF(Invoices!W:X,A2185)&lt;&gt;0,IF(COUNTIF(Invoices!W:X,A2185)&lt;&gt;0,SUMIF(Invoices!W:X,A2185,Invoices!X:X)/COUNTIF(Invoices!W:X,A2185),0),IF(COUNTIF(Invoices!Y:Z,A2185)&lt;&gt;0,IF(COUNTIF(Invoices!Y:Z,A2185)&lt;&gt;0,SUMIF(Invoices!Y:Z,A2185,Invoices!Z:Z)/COUNTIF(Invoices!Y:Z,A2185),0),IF(COUNTIF(Invoices!AA:AB,A2185)&lt;&gt;0,IF(COUNTIF(Invoices!AA:AB,A2185)&lt;&gt;0,SUMIF(Invoices!AA:AB,A2185,Invoices!AB:AB)/COUNTIF(Invoices!AA:AB,A2185),0),IF(COUNTIF(Invoices!AC:AD,A2185)&lt;&gt;0,IF(COUNTIF(Invoices!AC:AD,A2185)&lt;&gt;0,SUMIF(Invoices!AC:AD,A2185,Invoices!AD:AD)/COUNTIF(Invoices!AC:AD,A2185),0),IF(COUNTIF(Invoices!AE:AF,A2185)&lt;&gt;0,IF(COUNTIF(Invoices!AE:AF,A2185)&lt;&gt;0,SUMIF(Invoices!AE:AF,A2185,Invoices!AF:AF)/COUNTIF(Invoices!AE:AF,A2185),0),IF(COUNTIF(Invoices!AG:AH,A2185)&lt;&gt;0,IF(COUNTIF(Invoices!AG:AH,A2185)&lt;&gt;0,SUMIF(Invoices!AG:AH,A2185,Invoices!AH:AH)/COUNTIF(Invoices!AG:AH,A2185),0),IF(COUNTIF(Invoices!AI:AJ,A2185)&lt;&gt;0,IF(COUNTIF(Invoices!AI:AJ,A2185)&lt;&gt;0,SUMIF(Invoices!AI:AJ,A2185,Invoices!AJ:AJ)/COUNTIF(Invoices!AI:AJ,A2185),0),IF(COUNTIF(Invoices!AK:AL,A2185)&lt;&gt;0,IF(COUNTIF(Invoices!AK:AL,A2185)&lt;&gt;0,SUMIF(Invoices!AK:AL,A2185,Invoices!AL:AL)/COUNTIF(Invoices!AK:AL,A2185),0),IF(COUNTIF(Invoices!AM:AN,A2185)&lt;&gt;0,IF(COUNTIF(Invoices!AM:AN,A2185)&lt;&gt;0,SUMIF(Invoices!AM:AN,A2185,Invoices!AN:AN)/COUNTIF(Invoices!AM:AN,A2185),0),"Not Available")))))))))))))))</f>
        <v>Not Available</v>
      </c>
    </row>
    <row r="2186" spans="1:5" ht="13" x14ac:dyDescent="0.15">
      <c r="A2186" s="6" t="s">
        <v>3603</v>
      </c>
      <c r="B2186" s="6" t="s">
        <v>904</v>
      </c>
      <c r="C2186" s="6" t="s">
        <v>905</v>
      </c>
      <c r="D2186" s="6" t="s">
        <v>906</v>
      </c>
      <c r="E2186" t="str">
        <f>IF(COUNTIF(Invoices!K:L,A2186)&lt;&gt;0,IF(COUNTIF(Invoices!K:L,A2186)&lt;&gt;0,SUMIF(Invoices!K:L,A2186,Invoices!L:L)/COUNTIF(Invoices!K:L,A2186),0),IF(COUNTIF(Invoices!M:N,A2186)&lt;&gt;0,IF(COUNTIF(Invoices!M:N,A2186)&lt;&gt;0,SUMIF(Invoices!M:N,A2186,Invoices!N:N)/COUNTIF(Invoices!M:N,A2186),0),IF(COUNTIF(Invoices!O:P,A2186)&lt;&gt;0,IF(COUNTIF(Invoices!O:P,A2186)&lt;&gt;0,SUMIF(Invoices!O:P,A2186,Invoices!P:P)/COUNTIF(Invoices!O:P,A2186),0),IF(COUNTIF(Invoices!Q:R,A2186)&lt;&gt;0,IF(COUNTIF(Invoices!Q:R,A2186)&lt;&gt;0,SUMIF(Invoices!Q:R,A2186,Invoices!R:R)/COUNTIF(Invoices!Q:R,A2186),0),IF(COUNTIF(Invoices!S:T,A2186)&lt;&gt;0,IF(COUNTIF(Invoices!S:T,A2186)&lt;&gt;0,SUMIF(Invoices!S:T,A2186,Invoices!T:T)/COUNTIF(Invoices!S:T,A2186),0),IF(COUNTIF(Invoices!U:V,A2186)&lt;&gt;0,IF(COUNTIF(Invoices!U:V,A2186)&lt;&gt;0,SUMIF(Invoices!U:V,A2186,Invoices!V:V)/COUNTIF(Invoices!U:V,A2186),0),IF(COUNTIF(Invoices!W:X,A2186)&lt;&gt;0,IF(COUNTIF(Invoices!W:X,A2186)&lt;&gt;0,SUMIF(Invoices!W:X,A2186,Invoices!X:X)/COUNTIF(Invoices!W:X,A2186),0),IF(COUNTIF(Invoices!Y:Z,A2186)&lt;&gt;0,IF(COUNTIF(Invoices!Y:Z,A2186)&lt;&gt;0,SUMIF(Invoices!Y:Z,A2186,Invoices!Z:Z)/COUNTIF(Invoices!Y:Z,A2186),0),IF(COUNTIF(Invoices!AA:AB,A2186)&lt;&gt;0,IF(COUNTIF(Invoices!AA:AB,A2186)&lt;&gt;0,SUMIF(Invoices!AA:AB,A2186,Invoices!AB:AB)/COUNTIF(Invoices!AA:AB,A2186),0),IF(COUNTIF(Invoices!AC:AD,A2186)&lt;&gt;0,IF(COUNTIF(Invoices!AC:AD,A2186)&lt;&gt;0,SUMIF(Invoices!AC:AD,A2186,Invoices!AD:AD)/COUNTIF(Invoices!AC:AD,A2186),0),IF(COUNTIF(Invoices!AE:AF,A2186)&lt;&gt;0,IF(COUNTIF(Invoices!AE:AF,A2186)&lt;&gt;0,SUMIF(Invoices!AE:AF,A2186,Invoices!AF:AF)/COUNTIF(Invoices!AE:AF,A2186),0),IF(COUNTIF(Invoices!AG:AH,A2186)&lt;&gt;0,IF(COUNTIF(Invoices!AG:AH,A2186)&lt;&gt;0,SUMIF(Invoices!AG:AH,A2186,Invoices!AH:AH)/COUNTIF(Invoices!AG:AH,A2186),0),IF(COUNTIF(Invoices!AI:AJ,A2186)&lt;&gt;0,IF(COUNTIF(Invoices!AI:AJ,A2186)&lt;&gt;0,SUMIF(Invoices!AI:AJ,A2186,Invoices!AJ:AJ)/COUNTIF(Invoices!AI:AJ,A2186),0),IF(COUNTIF(Invoices!AK:AL,A2186)&lt;&gt;0,IF(COUNTIF(Invoices!AK:AL,A2186)&lt;&gt;0,SUMIF(Invoices!AK:AL,A2186,Invoices!AL:AL)/COUNTIF(Invoices!AK:AL,A2186),0),IF(COUNTIF(Invoices!AM:AN,A2186)&lt;&gt;0,IF(COUNTIF(Invoices!AM:AN,A2186)&lt;&gt;0,SUMIF(Invoices!AM:AN,A2186,Invoices!AN:AN)/COUNTIF(Invoices!AM:AN,A2186),0),"Not Available")))))))))))))))</f>
        <v>Not Available</v>
      </c>
    </row>
    <row r="2187" spans="1:5" ht="13" x14ac:dyDescent="0.15">
      <c r="A2187" s="6" t="s">
        <v>3603</v>
      </c>
      <c r="B2187" s="6" t="s">
        <v>564</v>
      </c>
      <c r="C2187" s="6" t="s">
        <v>565</v>
      </c>
      <c r="D2187" s="6" t="s">
        <v>566</v>
      </c>
      <c r="E2187" t="str">
        <f>IF(COUNTIF(Invoices!K:L,A2187)&lt;&gt;0,IF(COUNTIF(Invoices!K:L,A2187)&lt;&gt;0,SUMIF(Invoices!K:L,A2187,Invoices!L:L)/COUNTIF(Invoices!K:L,A2187),0),IF(COUNTIF(Invoices!M:N,A2187)&lt;&gt;0,IF(COUNTIF(Invoices!M:N,A2187)&lt;&gt;0,SUMIF(Invoices!M:N,A2187,Invoices!N:N)/COUNTIF(Invoices!M:N,A2187),0),IF(COUNTIF(Invoices!O:P,A2187)&lt;&gt;0,IF(COUNTIF(Invoices!O:P,A2187)&lt;&gt;0,SUMIF(Invoices!O:P,A2187,Invoices!P:P)/COUNTIF(Invoices!O:P,A2187),0),IF(COUNTIF(Invoices!Q:R,A2187)&lt;&gt;0,IF(COUNTIF(Invoices!Q:R,A2187)&lt;&gt;0,SUMIF(Invoices!Q:R,A2187,Invoices!R:R)/COUNTIF(Invoices!Q:R,A2187),0),IF(COUNTIF(Invoices!S:T,A2187)&lt;&gt;0,IF(COUNTIF(Invoices!S:T,A2187)&lt;&gt;0,SUMIF(Invoices!S:T,A2187,Invoices!T:T)/COUNTIF(Invoices!S:T,A2187),0),IF(COUNTIF(Invoices!U:V,A2187)&lt;&gt;0,IF(COUNTIF(Invoices!U:V,A2187)&lt;&gt;0,SUMIF(Invoices!U:V,A2187,Invoices!V:V)/COUNTIF(Invoices!U:V,A2187),0),IF(COUNTIF(Invoices!W:X,A2187)&lt;&gt;0,IF(COUNTIF(Invoices!W:X,A2187)&lt;&gt;0,SUMIF(Invoices!W:X,A2187,Invoices!X:X)/COUNTIF(Invoices!W:X,A2187),0),IF(COUNTIF(Invoices!Y:Z,A2187)&lt;&gt;0,IF(COUNTIF(Invoices!Y:Z,A2187)&lt;&gt;0,SUMIF(Invoices!Y:Z,A2187,Invoices!Z:Z)/COUNTIF(Invoices!Y:Z,A2187),0),IF(COUNTIF(Invoices!AA:AB,A2187)&lt;&gt;0,IF(COUNTIF(Invoices!AA:AB,A2187)&lt;&gt;0,SUMIF(Invoices!AA:AB,A2187,Invoices!AB:AB)/COUNTIF(Invoices!AA:AB,A2187),0),IF(COUNTIF(Invoices!AC:AD,A2187)&lt;&gt;0,IF(COUNTIF(Invoices!AC:AD,A2187)&lt;&gt;0,SUMIF(Invoices!AC:AD,A2187,Invoices!AD:AD)/COUNTIF(Invoices!AC:AD,A2187),0),IF(COUNTIF(Invoices!AE:AF,A2187)&lt;&gt;0,IF(COUNTIF(Invoices!AE:AF,A2187)&lt;&gt;0,SUMIF(Invoices!AE:AF,A2187,Invoices!AF:AF)/COUNTIF(Invoices!AE:AF,A2187),0),IF(COUNTIF(Invoices!AG:AH,A2187)&lt;&gt;0,IF(COUNTIF(Invoices!AG:AH,A2187)&lt;&gt;0,SUMIF(Invoices!AG:AH,A2187,Invoices!AH:AH)/COUNTIF(Invoices!AG:AH,A2187),0),IF(COUNTIF(Invoices!AI:AJ,A2187)&lt;&gt;0,IF(COUNTIF(Invoices!AI:AJ,A2187)&lt;&gt;0,SUMIF(Invoices!AI:AJ,A2187,Invoices!AJ:AJ)/COUNTIF(Invoices!AI:AJ,A2187),0),IF(COUNTIF(Invoices!AK:AL,A2187)&lt;&gt;0,IF(COUNTIF(Invoices!AK:AL,A2187)&lt;&gt;0,SUMIF(Invoices!AK:AL,A2187,Invoices!AL:AL)/COUNTIF(Invoices!AK:AL,A2187),0),IF(COUNTIF(Invoices!AM:AN,A2187)&lt;&gt;0,IF(COUNTIF(Invoices!AM:AN,A2187)&lt;&gt;0,SUMIF(Invoices!AM:AN,A2187,Invoices!AN:AN)/COUNTIF(Invoices!AM:AN,A2187),0),"Not Available")))))))))))))))</f>
        <v>Not Available</v>
      </c>
    </row>
    <row r="2188" spans="1:5" ht="13" x14ac:dyDescent="0.15">
      <c r="A2188" s="6" t="s">
        <v>3604</v>
      </c>
      <c r="B2188" s="6" t="s">
        <v>1210</v>
      </c>
      <c r="C2188" s="6" t="s">
        <v>1506</v>
      </c>
      <c r="D2188" s="6" t="s">
        <v>1210</v>
      </c>
      <c r="E2188">
        <f ca="1">IF(COUNTIF(Invoices!K:L,A2188)&lt;&gt;0,IF(COUNTIF(Invoices!K:L,A2188)&lt;&gt;0,SUMIF(Invoices!K:L,A2188,Invoices!L:L)/COUNTIF(Invoices!K:L,A2188),0),IF(COUNTIF(Invoices!M:N,A2188)&lt;&gt;0,IF(COUNTIF(Invoices!M:N,A2188)&lt;&gt;0,SUMIF(Invoices!M:N,A2188,Invoices!N:N)/COUNTIF(Invoices!M:N,A2188),0),IF(COUNTIF(Invoices!O:P,A2188)&lt;&gt;0,IF(COUNTIF(Invoices!O:P,A2188)&lt;&gt;0,SUMIF(Invoices!O:P,A2188,Invoices!P:P)/COUNTIF(Invoices!O:P,A2188),0),IF(COUNTIF(Invoices!Q:R,A2188)&lt;&gt;0,IF(COUNTIF(Invoices!Q:R,A2188)&lt;&gt;0,SUMIF(Invoices!Q:R,A2188,Invoices!R:R)/COUNTIF(Invoices!Q:R,A2188),0),IF(COUNTIF(Invoices!S:T,A2188)&lt;&gt;0,IF(COUNTIF(Invoices!S:T,A2188)&lt;&gt;0,SUMIF(Invoices!S:T,A2188,Invoices!T:T)/COUNTIF(Invoices!S:T,A2188),0),IF(COUNTIF(Invoices!U:V,A2188)&lt;&gt;0,IF(COUNTIF(Invoices!U:V,A2188)&lt;&gt;0,SUMIF(Invoices!U:V,A2188,Invoices!V:V)/COUNTIF(Invoices!U:V,A2188),0),IF(COUNTIF(Invoices!W:X,A2188)&lt;&gt;0,IF(COUNTIF(Invoices!W:X,A2188)&lt;&gt;0,SUMIF(Invoices!W:X,A2188,Invoices!X:X)/COUNTIF(Invoices!W:X,A2188),0),IF(COUNTIF(Invoices!Y:Z,A2188)&lt;&gt;0,IF(COUNTIF(Invoices!Y:Z,A2188)&lt;&gt;0,SUMIF(Invoices!Y:Z,A2188,Invoices!Z:Z)/COUNTIF(Invoices!Y:Z,A2188),0),IF(COUNTIF(Invoices!AA:AB,A2188)&lt;&gt;0,IF(COUNTIF(Invoices!AA:AB,A2188)&lt;&gt;0,SUMIF(Invoices!AA:AB,A2188,Invoices!AB:AB)/COUNTIF(Invoices!AA:AB,A2188),0),IF(COUNTIF(Invoices!AC:AD,A2188)&lt;&gt;0,IF(COUNTIF(Invoices!AC:AD,A2188)&lt;&gt;0,SUMIF(Invoices!AC:AD,A2188,Invoices!AD:AD)/COUNTIF(Invoices!AC:AD,A2188),0),IF(COUNTIF(Invoices!AE:AF,A2188)&lt;&gt;0,IF(COUNTIF(Invoices!AE:AF,A2188)&lt;&gt;0,SUMIF(Invoices!AE:AF,A2188,Invoices!AF:AF)/COUNTIF(Invoices!AE:AF,A2188),0),IF(COUNTIF(Invoices!AG:AH,A2188)&lt;&gt;0,IF(COUNTIF(Invoices!AG:AH,A2188)&lt;&gt;0,SUMIF(Invoices!AG:AH,A2188,Invoices!AH:AH)/COUNTIF(Invoices!AG:AH,A2188),0),IF(COUNTIF(Invoices!AI:AJ,A2188)&lt;&gt;0,IF(COUNTIF(Invoices!AI:AJ,A2188)&lt;&gt;0,SUMIF(Invoices!AI:AJ,A2188,Invoices!AJ:AJ)/COUNTIF(Invoices!AI:AJ,A2188),0),IF(COUNTIF(Invoices!AK:AL,A2188)&lt;&gt;0,IF(COUNTIF(Invoices!AK:AL,A2188)&lt;&gt;0,SUMIF(Invoices!AK:AL,A2188,Invoices!AL:AL)/COUNTIF(Invoices!AK:AL,A2188),0),IF(COUNTIF(Invoices!AM:AN,A2188)&lt;&gt;0,IF(COUNTIF(Invoices!AM:AN,A2188)&lt;&gt;0,SUMIF(Invoices!AM:AN,A2188,Invoices!AN:AN)/COUNTIF(Invoices!AM:AN,A2188),0),"Not Available")))))))))))))))</f>
        <v>0.99</v>
      </c>
    </row>
    <row r="2189" spans="1:5" ht="13" x14ac:dyDescent="0.15">
      <c r="A2189" s="6" t="s">
        <v>3605</v>
      </c>
      <c r="C2189" s="6" t="s">
        <v>1133</v>
      </c>
      <c r="D2189" s="6" t="s">
        <v>600</v>
      </c>
      <c r="E2189">
        <f ca="1">IF(COUNTIF(Invoices!K:L,A2189)&lt;&gt;0,IF(COUNTIF(Invoices!K:L,A2189)&lt;&gt;0,SUMIF(Invoices!K:L,A2189,Invoices!L:L)/COUNTIF(Invoices!K:L,A2189),0),IF(COUNTIF(Invoices!M:N,A2189)&lt;&gt;0,IF(COUNTIF(Invoices!M:N,A2189)&lt;&gt;0,SUMIF(Invoices!M:N,A2189,Invoices!N:N)/COUNTIF(Invoices!M:N,A2189),0),IF(COUNTIF(Invoices!O:P,A2189)&lt;&gt;0,IF(COUNTIF(Invoices!O:P,A2189)&lt;&gt;0,SUMIF(Invoices!O:P,A2189,Invoices!P:P)/COUNTIF(Invoices!O:P,A2189),0),IF(COUNTIF(Invoices!Q:R,A2189)&lt;&gt;0,IF(COUNTIF(Invoices!Q:R,A2189)&lt;&gt;0,SUMIF(Invoices!Q:R,A2189,Invoices!R:R)/COUNTIF(Invoices!Q:R,A2189),0),IF(COUNTIF(Invoices!S:T,A2189)&lt;&gt;0,IF(COUNTIF(Invoices!S:T,A2189)&lt;&gt;0,SUMIF(Invoices!S:T,A2189,Invoices!T:T)/COUNTIF(Invoices!S:T,A2189),0),IF(COUNTIF(Invoices!U:V,A2189)&lt;&gt;0,IF(COUNTIF(Invoices!U:V,A2189)&lt;&gt;0,SUMIF(Invoices!U:V,A2189,Invoices!V:V)/COUNTIF(Invoices!U:V,A2189),0),IF(COUNTIF(Invoices!W:X,A2189)&lt;&gt;0,IF(COUNTIF(Invoices!W:X,A2189)&lt;&gt;0,SUMIF(Invoices!W:X,A2189,Invoices!X:X)/COUNTIF(Invoices!W:X,A2189),0),IF(COUNTIF(Invoices!Y:Z,A2189)&lt;&gt;0,IF(COUNTIF(Invoices!Y:Z,A2189)&lt;&gt;0,SUMIF(Invoices!Y:Z,A2189,Invoices!Z:Z)/COUNTIF(Invoices!Y:Z,A2189),0),IF(COUNTIF(Invoices!AA:AB,A2189)&lt;&gt;0,IF(COUNTIF(Invoices!AA:AB,A2189)&lt;&gt;0,SUMIF(Invoices!AA:AB,A2189,Invoices!AB:AB)/COUNTIF(Invoices!AA:AB,A2189),0),IF(COUNTIF(Invoices!AC:AD,A2189)&lt;&gt;0,IF(COUNTIF(Invoices!AC:AD,A2189)&lt;&gt;0,SUMIF(Invoices!AC:AD,A2189,Invoices!AD:AD)/COUNTIF(Invoices!AC:AD,A2189),0),IF(COUNTIF(Invoices!AE:AF,A2189)&lt;&gt;0,IF(COUNTIF(Invoices!AE:AF,A2189)&lt;&gt;0,SUMIF(Invoices!AE:AF,A2189,Invoices!AF:AF)/COUNTIF(Invoices!AE:AF,A2189),0),IF(COUNTIF(Invoices!AG:AH,A2189)&lt;&gt;0,IF(COUNTIF(Invoices!AG:AH,A2189)&lt;&gt;0,SUMIF(Invoices!AG:AH,A2189,Invoices!AH:AH)/COUNTIF(Invoices!AG:AH,A2189),0),IF(COUNTIF(Invoices!AI:AJ,A2189)&lt;&gt;0,IF(COUNTIF(Invoices!AI:AJ,A2189)&lt;&gt;0,SUMIF(Invoices!AI:AJ,A2189,Invoices!AJ:AJ)/COUNTIF(Invoices!AI:AJ,A2189),0),IF(COUNTIF(Invoices!AK:AL,A2189)&lt;&gt;0,IF(COUNTIF(Invoices!AK:AL,A2189)&lt;&gt;0,SUMIF(Invoices!AK:AL,A2189,Invoices!AL:AL)/COUNTIF(Invoices!AK:AL,A2189),0),IF(COUNTIF(Invoices!AM:AN,A2189)&lt;&gt;0,IF(COUNTIF(Invoices!AM:AN,A2189)&lt;&gt;0,SUMIF(Invoices!AM:AN,A2189,Invoices!AN:AN)/COUNTIF(Invoices!AM:AN,A2189),0),"Not Available")))))))))))))))</f>
        <v>0.99</v>
      </c>
    </row>
    <row r="2190" spans="1:5" ht="13" x14ac:dyDescent="0.15">
      <c r="A2190" s="6" t="s">
        <v>3606</v>
      </c>
      <c r="B2190" s="6" t="s">
        <v>2837</v>
      </c>
      <c r="C2190" s="6" t="s">
        <v>1136</v>
      </c>
      <c r="D2190" s="6" t="s">
        <v>681</v>
      </c>
      <c r="E2190" t="str">
        <f>IF(COUNTIF(Invoices!K:L,A2190)&lt;&gt;0,IF(COUNTIF(Invoices!K:L,A2190)&lt;&gt;0,SUMIF(Invoices!K:L,A2190,Invoices!L:L)/COUNTIF(Invoices!K:L,A2190),0),IF(COUNTIF(Invoices!M:N,A2190)&lt;&gt;0,IF(COUNTIF(Invoices!M:N,A2190)&lt;&gt;0,SUMIF(Invoices!M:N,A2190,Invoices!N:N)/COUNTIF(Invoices!M:N,A2190),0),IF(COUNTIF(Invoices!O:P,A2190)&lt;&gt;0,IF(COUNTIF(Invoices!O:P,A2190)&lt;&gt;0,SUMIF(Invoices!O:P,A2190,Invoices!P:P)/COUNTIF(Invoices!O:P,A2190),0),IF(COUNTIF(Invoices!Q:R,A2190)&lt;&gt;0,IF(COUNTIF(Invoices!Q:R,A2190)&lt;&gt;0,SUMIF(Invoices!Q:R,A2190,Invoices!R:R)/COUNTIF(Invoices!Q:R,A2190),0),IF(COUNTIF(Invoices!S:T,A2190)&lt;&gt;0,IF(COUNTIF(Invoices!S:T,A2190)&lt;&gt;0,SUMIF(Invoices!S:T,A2190,Invoices!T:T)/COUNTIF(Invoices!S:T,A2190),0),IF(COUNTIF(Invoices!U:V,A2190)&lt;&gt;0,IF(COUNTIF(Invoices!U:V,A2190)&lt;&gt;0,SUMIF(Invoices!U:V,A2190,Invoices!V:V)/COUNTIF(Invoices!U:V,A2190),0),IF(COUNTIF(Invoices!W:X,A2190)&lt;&gt;0,IF(COUNTIF(Invoices!W:X,A2190)&lt;&gt;0,SUMIF(Invoices!W:X,A2190,Invoices!X:X)/COUNTIF(Invoices!W:X,A2190),0),IF(COUNTIF(Invoices!Y:Z,A2190)&lt;&gt;0,IF(COUNTIF(Invoices!Y:Z,A2190)&lt;&gt;0,SUMIF(Invoices!Y:Z,A2190,Invoices!Z:Z)/COUNTIF(Invoices!Y:Z,A2190),0),IF(COUNTIF(Invoices!AA:AB,A2190)&lt;&gt;0,IF(COUNTIF(Invoices!AA:AB,A2190)&lt;&gt;0,SUMIF(Invoices!AA:AB,A2190,Invoices!AB:AB)/COUNTIF(Invoices!AA:AB,A2190),0),IF(COUNTIF(Invoices!AC:AD,A2190)&lt;&gt;0,IF(COUNTIF(Invoices!AC:AD,A2190)&lt;&gt;0,SUMIF(Invoices!AC:AD,A2190,Invoices!AD:AD)/COUNTIF(Invoices!AC:AD,A2190),0),IF(COUNTIF(Invoices!AE:AF,A2190)&lt;&gt;0,IF(COUNTIF(Invoices!AE:AF,A2190)&lt;&gt;0,SUMIF(Invoices!AE:AF,A2190,Invoices!AF:AF)/COUNTIF(Invoices!AE:AF,A2190),0),IF(COUNTIF(Invoices!AG:AH,A2190)&lt;&gt;0,IF(COUNTIF(Invoices!AG:AH,A2190)&lt;&gt;0,SUMIF(Invoices!AG:AH,A2190,Invoices!AH:AH)/COUNTIF(Invoices!AG:AH,A2190),0),IF(COUNTIF(Invoices!AI:AJ,A2190)&lt;&gt;0,IF(COUNTIF(Invoices!AI:AJ,A2190)&lt;&gt;0,SUMIF(Invoices!AI:AJ,A2190,Invoices!AJ:AJ)/COUNTIF(Invoices!AI:AJ,A2190),0),IF(COUNTIF(Invoices!AK:AL,A2190)&lt;&gt;0,IF(COUNTIF(Invoices!AK:AL,A2190)&lt;&gt;0,SUMIF(Invoices!AK:AL,A2190,Invoices!AL:AL)/COUNTIF(Invoices!AK:AL,A2190),0),IF(COUNTIF(Invoices!AM:AN,A2190)&lt;&gt;0,IF(COUNTIF(Invoices!AM:AN,A2190)&lt;&gt;0,SUMIF(Invoices!AM:AN,A2190,Invoices!AN:AN)/COUNTIF(Invoices!AM:AN,A2190),0),"Not Available")))))))))))))))</f>
        <v>Not Available</v>
      </c>
    </row>
    <row r="2191" spans="1:5" ht="13" x14ac:dyDescent="0.15">
      <c r="A2191" s="6" t="s">
        <v>3607</v>
      </c>
      <c r="B2191" s="6" t="s">
        <v>1883</v>
      </c>
      <c r="C2191" s="6" t="s">
        <v>871</v>
      </c>
      <c r="D2191" s="6" t="s">
        <v>612</v>
      </c>
      <c r="E2191" t="str">
        <f>IF(COUNTIF(Invoices!K:L,A2191)&lt;&gt;0,IF(COUNTIF(Invoices!K:L,A2191)&lt;&gt;0,SUMIF(Invoices!K:L,A2191,Invoices!L:L)/COUNTIF(Invoices!K:L,A2191),0),IF(COUNTIF(Invoices!M:N,A2191)&lt;&gt;0,IF(COUNTIF(Invoices!M:N,A2191)&lt;&gt;0,SUMIF(Invoices!M:N,A2191,Invoices!N:N)/COUNTIF(Invoices!M:N,A2191),0),IF(COUNTIF(Invoices!O:P,A2191)&lt;&gt;0,IF(COUNTIF(Invoices!O:P,A2191)&lt;&gt;0,SUMIF(Invoices!O:P,A2191,Invoices!P:P)/COUNTIF(Invoices!O:P,A2191),0),IF(COUNTIF(Invoices!Q:R,A2191)&lt;&gt;0,IF(COUNTIF(Invoices!Q:R,A2191)&lt;&gt;0,SUMIF(Invoices!Q:R,A2191,Invoices!R:R)/COUNTIF(Invoices!Q:R,A2191),0),IF(COUNTIF(Invoices!S:T,A2191)&lt;&gt;0,IF(COUNTIF(Invoices!S:T,A2191)&lt;&gt;0,SUMIF(Invoices!S:T,A2191,Invoices!T:T)/COUNTIF(Invoices!S:T,A2191),0),IF(COUNTIF(Invoices!U:V,A2191)&lt;&gt;0,IF(COUNTIF(Invoices!U:V,A2191)&lt;&gt;0,SUMIF(Invoices!U:V,A2191,Invoices!V:V)/COUNTIF(Invoices!U:V,A2191),0),IF(COUNTIF(Invoices!W:X,A2191)&lt;&gt;0,IF(COUNTIF(Invoices!W:X,A2191)&lt;&gt;0,SUMIF(Invoices!W:X,A2191,Invoices!X:X)/COUNTIF(Invoices!W:X,A2191),0),IF(COUNTIF(Invoices!Y:Z,A2191)&lt;&gt;0,IF(COUNTIF(Invoices!Y:Z,A2191)&lt;&gt;0,SUMIF(Invoices!Y:Z,A2191,Invoices!Z:Z)/COUNTIF(Invoices!Y:Z,A2191),0),IF(COUNTIF(Invoices!AA:AB,A2191)&lt;&gt;0,IF(COUNTIF(Invoices!AA:AB,A2191)&lt;&gt;0,SUMIF(Invoices!AA:AB,A2191,Invoices!AB:AB)/COUNTIF(Invoices!AA:AB,A2191),0),IF(COUNTIF(Invoices!AC:AD,A2191)&lt;&gt;0,IF(COUNTIF(Invoices!AC:AD,A2191)&lt;&gt;0,SUMIF(Invoices!AC:AD,A2191,Invoices!AD:AD)/COUNTIF(Invoices!AC:AD,A2191),0),IF(COUNTIF(Invoices!AE:AF,A2191)&lt;&gt;0,IF(COUNTIF(Invoices!AE:AF,A2191)&lt;&gt;0,SUMIF(Invoices!AE:AF,A2191,Invoices!AF:AF)/COUNTIF(Invoices!AE:AF,A2191),0),IF(COUNTIF(Invoices!AG:AH,A2191)&lt;&gt;0,IF(COUNTIF(Invoices!AG:AH,A2191)&lt;&gt;0,SUMIF(Invoices!AG:AH,A2191,Invoices!AH:AH)/COUNTIF(Invoices!AG:AH,A2191),0),IF(COUNTIF(Invoices!AI:AJ,A2191)&lt;&gt;0,IF(COUNTIF(Invoices!AI:AJ,A2191)&lt;&gt;0,SUMIF(Invoices!AI:AJ,A2191,Invoices!AJ:AJ)/COUNTIF(Invoices!AI:AJ,A2191),0),IF(COUNTIF(Invoices!AK:AL,A2191)&lt;&gt;0,IF(COUNTIF(Invoices!AK:AL,A2191)&lt;&gt;0,SUMIF(Invoices!AK:AL,A2191,Invoices!AL:AL)/COUNTIF(Invoices!AK:AL,A2191),0),IF(COUNTIF(Invoices!AM:AN,A2191)&lt;&gt;0,IF(COUNTIF(Invoices!AM:AN,A2191)&lt;&gt;0,SUMIF(Invoices!AM:AN,A2191,Invoices!AN:AN)/COUNTIF(Invoices!AM:AN,A2191),0),"Not Available")))))))))))))))</f>
        <v>Not Available</v>
      </c>
    </row>
    <row r="2192" spans="1:5" ht="13" x14ac:dyDescent="0.15">
      <c r="A2192" s="6" t="s">
        <v>3608</v>
      </c>
      <c r="C2192" s="6" t="s">
        <v>1391</v>
      </c>
      <c r="D2192" s="6" t="s">
        <v>673</v>
      </c>
      <c r="E2192" t="str">
        <f>IF(COUNTIF(Invoices!K:L,A2192)&lt;&gt;0,IF(COUNTIF(Invoices!K:L,A2192)&lt;&gt;0,SUMIF(Invoices!K:L,A2192,Invoices!L:L)/COUNTIF(Invoices!K:L,A2192),0),IF(COUNTIF(Invoices!M:N,A2192)&lt;&gt;0,IF(COUNTIF(Invoices!M:N,A2192)&lt;&gt;0,SUMIF(Invoices!M:N,A2192,Invoices!N:N)/COUNTIF(Invoices!M:N,A2192),0),IF(COUNTIF(Invoices!O:P,A2192)&lt;&gt;0,IF(COUNTIF(Invoices!O:P,A2192)&lt;&gt;0,SUMIF(Invoices!O:P,A2192,Invoices!P:P)/COUNTIF(Invoices!O:P,A2192),0),IF(COUNTIF(Invoices!Q:R,A2192)&lt;&gt;0,IF(COUNTIF(Invoices!Q:R,A2192)&lt;&gt;0,SUMIF(Invoices!Q:R,A2192,Invoices!R:R)/COUNTIF(Invoices!Q:R,A2192),0),IF(COUNTIF(Invoices!S:T,A2192)&lt;&gt;0,IF(COUNTIF(Invoices!S:T,A2192)&lt;&gt;0,SUMIF(Invoices!S:T,A2192,Invoices!T:T)/COUNTIF(Invoices!S:T,A2192),0),IF(COUNTIF(Invoices!U:V,A2192)&lt;&gt;0,IF(COUNTIF(Invoices!U:V,A2192)&lt;&gt;0,SUMIF(Invoices!U:V,A2192,Invoices!V:V)/COUNTIF(Invoices!U:V,A2192),0),IF(COUNTIF(Invoices!W:X,A2192)&lt;&gt;0,IF(COUNTIF(Invoices!W:X,A2192)&lt;&gt;0,SUMIF(Invoices!W:X,A2192,Invoices!X:X)/COUNTIF(Invoices!W:X,A2192),0),IF(COUNTIF(Invoices!Y:Z,A2192)&lt;&gt;0,IF(COUNTIF(Invoices!Y:Z,A2192)&lt;&gt;0,SUMIF(Invoices!Y:Z,A2192,Invoices!Z:Z)/COUNTIF(Invoices!Y:Z,A2192),0),IF(COUNTIF(Invoices!AA:AB,A2192)&lt;&gt;0,IF(COUNTIF(Invoices!AA:AB,A2192)&lt;&gt;0,SUMIF(Invoices!AA:AB,A2192,Invoices!AB:AB)/COUNTIF(Invoices!AA:AB,A2192),0),IF(COUNTIF(Invoices!AC:AD,A2192)&lt;&gt;0,IF(COUNTIF(Invoices!AC:AD,A2192)&lt;&gt;0,SUMIF(Invoices!AC:AD,A2192,Invoices!AD:AD)/COUNTIF(Invoices!AC:AD,A2192),0),IF(COUNTIF(Invoices!AE:AF,A2192)&lt;&gt;0,IF(COUNTIF(Invoices!AE:AF,A2192)&lt;&gt;0,SUMIF(Invoices!AE:AF,A2192,Invoices!AF:AF)/COUNTIF(Invoices!AE:AF,A2192),0),IF(COUNTIF(Invoices!AG:AH,A2192)&lt;&gt;0,IF(COUNTIF(Invoices!AG:AH,A2192)&lt;&gt;0,SUMIF(Invoices!AG:AH,A2192,Invoices!AH:AH)/COUNTIF(Invoices!AG:AH,A2192),0),IF(COUNTIF(Invoices!AI:AJ,A2192)&lt;&gt;0,IF(COUNTIF(Invoices!AI:AJ,A2192)&lt;&gt;0,SUMIF(Invoices!AI:AJ,A2192,Invoices!AJ:AJ)/COUNTIF(Invoices!AI:AJ,A2192),0),IF(COUNTIF(Invoices!AK:AL,A2192)&lt;&gt;0,IF(COUNTIF(Invoices!AK:AL,A2192)&lt;&gt;0,SUMIF(Invoices!AK:AL,A2192,Invoices!AL:AL)/COUNTIF(Invoices!AK:AL,A2192),0),IF(COUNTIF(Invoices!AM:AN,A2192)&lt;&gt;0,IF(COUNTIF(Invoices!AM:AN,A2192)&lt;&gt;0,SUMIF(Invoices!AM:AN,A2192,Invoices!AN:AN)/COUNTIF(Invoices!AM:AN,A2192),0),"Not Available")))))))))))))))</f>
        <v>Not Available</v>
      </c>
    </row>
    <row r="2193" spans="1:5" ht="13" x14ac:dyDescent="0.15">
      <c r="A2193" s="6" t="s">
        <v>3609</v>
      </c>
      <c r="C2193" s="6" t="s">
        <v>862</v>
      </c>
      <c r="D2193" s="6" t="s">
        <v>863</v>
      </c>
      <c r="E2193" t="str">
        <f>IF(COUNTIF(Invoices!K:L,A2193)&lt;&gt;0,IF(COUNTIF(Invoices!K:L,A2193)&lt;&gt;0,SUMIF(Invoices!K:L,A2193,Invoices!L:L)/COUNTIF(Invoices!K:L,A2193),0),IF(COUNTIF(Invoices!M:N,A2193)&lt;&gt;0,IF(COUNTIF(Invoices!M:N,A2193)&lt;&gt;0,SUMIF(Invoices!M:N,A2193,Invoices!N:N)/COUNTIF(Invoices!M:N,A2193),0),IF(COUNTIF(Invoices!O:P,A2193)&lt;&gt;0,IF(COUNTIF(Invoices!O:P,A2193)&lt;&gt;0,SUMIF(Invoices!O:P,A2193,Invoices!P:P)/COUNTIF(Invoices!O:P,A2193),0),IF(COUNTIF(Invoices!Q:R,A2193)&lt;&gt;0,IF(COUNTIF(Invoices!Q:R,A2193)&lt;&gt;0,SUMIF(Invoices!Q:R,A2193,Invoices!R:R)/COUNTIF(Invoices!Q:R,A2193),0),IF(COUNTIF(Invoices!S:T,A2193)&lt;&gt;0,IF(COUNTIF(Invoices!S:T,A2193)&lt;&gt;0,SUMIF(Invoices!S:T,A2193,Invoices!T:T)/COUNTIF(Invoices!S:T,A2193),0),IF(COUNTIF(Invoices!U:V,A2193)&lt;&gt;0,IF(COUNTIF(Invoices!U:V,A2193)&lt;&gt;0,SUMIF(Invoices!U:V,A2193,Invoices!V:V)/COUNTIF(Invoices!U:V,A2193),0),IF(COUNTIF(Invoices!W:X,A2193)&lt;&gt;0,IF(COUNTIF(Invoices!W:X,A2193)&lt;&gt;0,SUMIF(Invoices!W:X,A2193,Invoices!X:X)/COUNTIF(Invoices!W:X,A2193),0),IF(COUNTIF(Invoices!Y:Z,A2193)&lt;&gt;0,IF(COUNTIF(Invoices!Y:Z,A2193)&lt;&gt;0,SUMIF(Invoices!Y:Z,A2193,Invoices!Z:Z)/COUNTIF(Invoices!Y:Z,A2193),0),IF(COUNTIF(Invoices!AA:AB,A2193)&lt;&gt;0,IF(COUNTIF(Invoices!AA:AB,A2193)&lt;&gt;0,SUMIF(Invoices!AA:AB,A2193,Invoices!AB:AB)/COUNTIF(Invoices!AA:AB,A2193),0),IF(COUNTIF(Invoices!AC:AD,A2193)&lt;&gt;0,IF(COUNTIF(Invoices!AC:AD,A2193)&lt;&gt;0,SUMIF(Invoices!AC:AD,A2193,Invoices!AD:AD)/COUNTIF(Invoices!AC:AD,A2193),0),IF(COUNTIF(Invoices!AE:AF,A2193)&lt;&gt;0,IF(COUNTIF(Invoices!AE:AF,A2193)&lt;&gt;0,SUMIF(Invoices!AE:AF,A2193,Invoices!AF:AF)/COUNTIF(Invoices!AE:AF,A2193),0),IF(COUNTIF(Invoices!AG:AH,A2193)&lt;&gt;0,IF(COUNTIF(Invoices!AG:AH,A2193)&lt;&gt;0,SUMIF(Invoices!AG:AH,A2193,Invoices!AH:AH)/COUNTIF(Invoices!AG:AH,A2193),0),IF(COUNTIF(Invoices!AI:AJ,A2193)&lt;&gt;0,IF(COUNTIF(Invoices!AI:AJ,A2193)&lt;&gt;0,SUMIF(Invoices!AI:AJ,A2193,Invoices!AJ:AJ)/COUNTIF(Invoices!AI:AJ,A2193),0),IF(COUNTIF(Invoices!AK:AL,A2193)&lt;&gt;0,IF(COUNTIF(Invoices!AK:AL,A2193)&lt;&gt;0,SUMIF(Invoices!AK:AL,A2193,Invoices!AL:AL)/COUNTIF(Invoices!AK:AL,A2193),0),IF(COUNTIF(Invoices!AM:AN,A2193)&lt;&gt;0,IF(COUNTIF(Invoices!AM:AN,A2193)&lt;&gt;0,SUMIF(Invoices!AM:AN,A2193,Invoices!AN:AN)/COUNTIF(Invoices!AM:AN,A2193),0),"Not Available")))))))))))))))</f>
        <v>Not Available</v>
      </c>
    </row>
    <row r="2194" spans="1:5" ht="13" x14ac:dyDescent="0.15">
      <c r="A2194" s="6" t="s">
        <v>3610</v>
      </c>
      <c r="C2194" s="6" t="s">
        <v>877</v>
      </c>
      <c r="D2194" s="6" t="s">
        <v>878</v>
      </c>
      <c r="E2194">
        <f ca="1">IF(COUNTIF(Invoices!K:L,A2194)&lt;&gt;0,IF(COUNTIF(Invoices!K:L,A2194)&lt;&gt;0,SUMIF(Invoices!K:L,A2194,Invoices!L:L)/COUNTIF(Invoices!K:L,A2194),0),IF(COUNTIF(Invoices!M:N,A2194)&lt;&gt;0,IF(COUNTIF(Invoices!M:N,A2194)&lt;&gt;0,SUMIF(Invoices!M:N,A2194,Invoices!N:N)/COUNTIF(Invoices!M:N,A2194),0),IF(COUNTIF(Invoices!O:P,A2194)&lt;&gt;0,IF(COUNTIF(Invoices!O:P,A2194)&lt;&gt;0,SUMIF(Invoices!O:P,A2194,Invoices!P:P)/COUNTIF(Invoices!O:P,A2194),0),IF(COUNTIF(Invoices!Q:R,A2194)&lt;&gt;0,IF(COUNTIF(Invoices!Q:R,A2194)&lt;&gt;0,SUMIF(Invoices!Q:R,A2194,Invoices!R:R)/COUNTIF(Invoices!Q:R,A2194),0),IF(COUNTIF(Invoices!S:T,A2194)&lt;&gt;0,IF(COUNTIF(Invoices!S:T,A2194)&lt;&gt;0,SUMIF(Invoices!S:T,A2194,Invoices!T:T)/COUNTIF(Invoices!S:T,A2194),0),IF(COUNTIF(Invoices!U:V,A2194)&lt;&gt;0,IF(COUNTIF(Invoices!U:V,A2194)&lt;&gt;0,SUMIF(Invoices!U:V,A2194,Invoices!V:V)/COUNTIF(Invoices!U:V,A2194),0),IF(COUNTIF(Invoices!W:X,A2194)&lt;&gt;0,IF(COUNTIF(Invoices!W:X,A2194)&lt;&gt;0,SUMIF(Invoices!W:X,A2194,Invoices!X:X)/COUNTIF(Invoices!W:X,A2194),0),IF(COUNTIF(Invoices!Y:Z,A2194)&lt;&gt;0,IF(COUNTIF(Invoices!Y:Z,A2194)&lt;&gt;0,SUMIF(Invoices!Y:Z,A2194,Invoices!Z:Z)/COUNTIF(Invoices!Y:Z,A2194),0),IF(COUNTIF(Invoices!AA:AB,A2194)&lt;&gt;0,IF(COUNTIF(Invoices!AA:AB,A2194)&lt;&gt;0,SUMIF(Invoices!AA:AB,A2194,Invoices!AB:AB)/COUNTIF(Invoices!AA:AB,A2194),0),IF(COUNTIF(Invoices!AC:AD,A2194)&lt;&gt;0,IF(COUNTIF(Invoices!AC:AD,A2194)&lt;&gt;0,SUMIF(Invoices!AC:AD,A2194,Invoices!AD:AD)/COUNTIF(Invoices!AC:AD,A2194),0),IF(COUNTIF(Invoices!AE:AF,A2194)&lt;&gt;0,IF(COUNTIF(Invoices!AE:AF,A2194)&lt;&gt;0,SUMIF(Invoices!AE:AF,A2194,Invoices!AF:AF)/COUNTIF(Invoices!AE:AF,A2194),0),IF(COUNTIF(Invoices!AG:AH,A2194)&lt;&gt;0,IF(COUNTIF(Invoices!AG:AH,A2194)&lt;&gt;0,SUMIF(Invoices!AG:AH,A2194,Invoices!AH:AH)/COUNTIF(Invoices!AG:AH,A2194),0),IF(COUNTIF(Invoices!AI:AJ,A2194)&lt;&gt;0,IF(COUNTIF(Invoices!AI:AJ,A2194)&lt;&gt;0,SUMIF(Invoices!AI:AJ,A2194,Invoices!AJ:AJ)/COUNTIF(Invoices!AI:AJ,A2194),0),IF(COUNTIF(Invoices!AK:AL,A2194)&lt;&gt;0,IF(COUNTIF(Invoices!AK:AL,A2194)&lt;&gt;0,SUMIF(Invoices!AK:AL,A2194,Invoices!AL:AL)/COUNTIF(Invoices!AK:AL,A2194),0),IF(COUNTIF(Invoices!AM:AN,A2194)&lt;&gt;0,IF(COUNTIF(Invoices!AM:AN,A2194)&lt;&gt;0,SUMIF(Invoices!AM:AN,A2194,Invoices!AN:AN)/COUNTIF(Invoices!AM:AN,A2194),0),"Not Available")))))))))))))))</f>
        <v>0.99</v>
      </c>
    </row>
    <row r="2195" spans="1:5" ht="13" x14ac:dyDescent="0.15">
      <c r="A2195" s="6" t="s">
        <v>3611</v>
      </c>
      <c r="B2195" s="6" t="s">
        <v>3612</v>
      </c>
      <c r="C2195" s="6" t="s">
        <v>1065</v>
      </c>
      <c r="D2195" s="6" t="s">
        <v>535</v>
      </c>
      <c r="E2195">
        <f ca="1">IF(COUNTIF(Invoices!K:L,A2195)&lt;&gt;0,IF(COUNTIF(Invoices!K:L,A2195)&lt;&gt;0,SUMIF(Invoices!K:L,A2195,Invoices!L:L)/COUNTIF(Invoices!K:L,A2195),0),IF(COUNTIF(Invoices!M:N,A2195)&lt;&gt;0,IF(COUNTIF(Invoices!M:N,A2195)&lt;&gt;0,SUMIF(Invoices!M:N,A2195,Invoices!N:N)/COUNTIF(Invoices!M:N,A2195),0),IF(COUNTIF(Invoices!O:P,A2195)&lt;&gt;0,IF(COUNTIF(Invoices!O:P,A2195)&lt;&gt;0,SUMIF(Invoices!O:P,A2195,Invoices!P:P)/COUNTIF(Invoices!O:P,A2195),0),IF(COUNTIF(Invoices!Q:R,A2195)&lt;&gt;0,IF(COUNTIF(Invoices!Q:R,A2195)&lt;&gt;0,SUMIF(Invoices!Q:R,A2195,Invoices!R:R)/COUNTIF(Invoices!Q:R,A2195),0),IF(COUNTIF(Invoices!S:T,A2195)&lt;&gt;0,IF(COUNTIF(Invoices!S:T,A2195)&lt;&gt;0,SUMIF(Invoices!S:T,A2195,Invoices!T:T)/COUNTIF(Invoices!S:T,A2195),0),IF(COUNTIF(Invoices!U:V,A2195)&lt;&gt;0,IF(COUNTIF(Invoices!U:V,A2195)&lt;&gt;0,SUMIF(Invoices!U:V,A2195,Invoices!V:V)/COUNTIF(Invoices!U:V,A2195),0),IF(COUNTIF(Invoices!W:X,A2195)&lt;&gt;0,IF(COUNTIF(Invoices!W:X,A2195)&lt;&gt;0,SUMIF(Invoices!W:X,A2195,Invoices!X:X)/COUNTIF(Invoices!W:X,A2195),0),IF(COUNTIF(Invoices!Y:Z,A2195)&lt;&gt;0,IF(COUNTIF(Invoices!Y:Z,A2195)&lt;&gt;0,SUMIF(Invoices!Y:Z,A2195,Invoices!Z:Z)/COUNTIF(Invoices!Y:Z,A2195),0),IF(COUNTIF(Invoices!AA:AB,A2195)&lt;&gt;0,IF(COUNTIF(Invoices!AA:AB,A2195)&lt;&gt;0,SUMIF(Invoices!AA:AB,A2195,Invoices!AB:AB)/COUNTIF(Invoices!AA:AB,A2195),0),IF(COUNTIF(Invoices!AC:AD,A2195)&lt;&gt;0,IF(COUNTIF(Invoices!AC:AD,A2195)&lt;&gt;0,SUMIF(Invoices!AC:AD,A2195,Invoices!AD:AD)/COUNTIF(Invoices!AC:AD,A2195),0),IF(COUNTIF(Invoices!AE:AF,A2195)&lt;&gt;0,IF(COUNTIF(Invoices!AE:AF,A2195)&lt;&gt;0,SUMIF(Invoices!AE:AF,A2195,Invoices!AF:AF)/COUNTIF(Invoices!AE:AF,A2195),0),IF(COUNTIF(Invoices!AG:AH,A2195)&lt;&gt;0,IF(COUNTIF(Invoices!AG:AH,A2195)&lt;&gt;0,SUMIF(Invoices!AG:AH,A2195,Invoices!AH:AH)/COUNTIF(Invoices!AG:AH,A2195),0),IF(COUNTIF(Invoices!AI:AJ,A2195)&lt;&gt;0,IF(COUNTIF(Invoices!AI:AJ,A2195)&lt;&gt;0,SUMIF(Invoices!AI:AJ,A2195,Invoices!AJ:AJ)/COUNTIF(Invoices!AI:AJ,A2195),0),IF(COUNTIF(Invoices!AK:AL,A2195)&lt;&gt;0,IF(COUNTIF(Invoices!AK:AL,A2195)&lt;&gt;0,SUMIF(Invoices!AK:AL,A2195,Invoices!AL:AL)/COUNTIF(Invoices!AK:AL,A2195),0),IF(COUNTIF(Invoices!AM:AN,A2195)&lt;&gt;0,IF(COUNTIF(Invoices!AM:AN,A2195)&lt;&gt;0,SUMIF(Invoices!AM:AN,A2195,Invoices!AN:AN)/COUNTIF(Invoices!AM:AN,A2195),0),"Not Available")))))))))))))))</f>
        <v>0.99</v>
      </c>
    </row>
    <row r="2196" spans="1:5" ht="13" x14ac:dyDescent="0.15">
      <c r="A2196" s="6" t="s">
        <v>3613</v>
      </c>
      <c r="B2196" s="6" t="s">
        <v>3614</v>
      </c>
      <c r="C2196" s="6" t="s">
        <v>749</v>
      </c>
      <c r="D2196" s="6" t="s">
        <v>750</v>
      </c>
      <c r="E2196" t="str">
        <f>IF(COUNTIF(Invoices!K:L,A2196)&lt;&gt;0,IF(COUNTIF(Invoices!K:L,A2196)&lt;&gt;0,SUMIF(Invoices!K:L,A2196,Invoices!L:L)/COUNTIF(Invoices!K:L,A2196),0),IF(COUNTIF(Invoices!M:N,A2196)&lt;&gt;0,IF(COUNTIF(Invoices!M:N,A2196)&lt;&gt;0,SUMIF(Invoices!M:N,A2196,Invoices!N:N)/COUNTIF(Invoices!M:N,A2196),0),IF(COUNTIF(Invoices!O:P,A2196)&lt;&gt;0,IF(COUNTIF(Invoices!O:P,A2196)&lt;&gt;0,SUMIF(Invoices!O:P,A2196,Invoices!P:P)/COUNTIF(Invoices!O:P,A2196),0),IF(COUNTIF(Invoices!Q:R,A2196)&lt;&gt;0,IF(COUNTIF(Invoices!Q:R,A2196)&lt;&gt;0,SUMIF(Invoices!Q:R,A2196,Invoices!R:R)/COUNTIF(Invoices!Q:R,A2196),0),IF(COUNTIF(Invoices!S:T,A2196)&lt;&gt;0,IF(COUNTIF(Invoices!S:T,A2196)&lt;&gt;0,SUMIF(Invoices!S:T,A2196,Invoices!T:T)/COUNTIF(Invoices!S:T,A2196),0),IF(COUNTIF(Invoices!U:V,A2196)&lt;&gt;0,IF(COUNTIF(Invoices!U:V,A2196)&lt;&gt;0,SUMIF(Invoices!U:V,A2196,Invoices!V:V)/COUNTIF(Invoices!U:V,A2196),0),IF(COUNTIF(Invoices!W:X,A2196)&lt;&gt;0,IF(COUNTIF(Invoices!W:X,A2196)&lt;&gt;0,SUMIF(Invoices!W:X,A2196,Invoices!X:X)/COUNTIF(Invoices!W:X,A2196),0),IF(COUNTIF(Invoices!Y:Z,A2196)&lt;&gt;0,IF(COUNTIF(Invoices!Y:Z,A2196)&lt;&gt;0,SUMIF(Invoices!Y:Z,A2196,Invoices!Z:Z)/COUNTIF(Invoices!Y:Z,A2196),0),IF(COUNTIF(Invoices!AA:AB,A2196)&lt;&gt;0,IF(COUNTIF(Invoices!AA:AB,A2196)&lt;&gt;0,SUMIF(Invoices!AA:AB,A2196,Invoices!AB:AB)/COUNTIF(Invoices!AA:AB,A2196),0),IF(COUNTIF(Invoices!AC:AD,A2196)&lt;&gt;0,IF(COUNTIF(Invoices!AC:AD,A2196)&lt;&gt;0,SUMIF(Invoices!AC:AD,A2196,Invoices!AD:AD)/COUNTIF(Invoices!AC:AD,A2196),0),IF(COUNTIF(Invoices!AE:AF,A2196)&lt;&gt;0,IF(COUNTIF(Invoices!AE:AF,A2196)&lt;&gt;0,SUMIF(Invoices!AE:AF,A2196,Invoices!AF:AF)/COUNTIF(Invoices!AE:AF,A2196),0),IF(COUNTIF(Invoices!AG:AH,A2196)&lt;&gt;0,IF(COUNTIF(Invoices!AG:AH,A2196)&lt;&gt;0,SUMIF(Invoices!AG:AH,A2196,Invoices!AH:AH)/COUNTIF(Invoices!AG:AH,A2196),0),IF(COUNTIF(Invoices!AI:AJ,A2196)&lt;&gt;0,IF(COUNTIF(Invoices!AI:AJ,A2196)&lt;&gt;0,SUMIF(Invoices!AI:AJ,A2196,Invoices!AJ:AJ)/COUNTIF(Invoices!AI:AJ,A2196),0),IF(COUNTIF(Invoices!AK:AL,A2196)&lt;&gt;0,IF(COUNTIF(Invoices!AK:AL,A2196)&lt;&gt;0,SUMIF(Invoices!AK:AL,A2196,Invoices!AL:AL)/COUNTIF(Invoices!AK:AL,A2196),0),IF(COUNTIF(Invoices!AM:AN,A2196)&lt;&gt;0,IF(COUNTIF(Invoices!AM:AN,A2196)&lt;&gt;0,SUMIF(Invoices!AM:AN,A2196,Invoices!AN:AN)/COUNTIF(Invoices!AM:AN,A2196),0),"Not Available")))))))))))))))</f>
        <v>Not Available</v>
      </c>
    </row>
    <row r="2197" spans="1:5" ht="13" x14ac:dyDescent="0.15">
      <c r="A2197" s="6" t="s">
        <v>3615</v>
      </c>
      <c r="C2197" s="6" t="s">
        <v>804</v>
      </c>
      <c r="D2197" s="6" t="s">
        <v>677</v>
      </c>
      <c r="E2197" t="str">
        <f>IF(COUNTIF(Invoices!K:L,A2197)&lt;&gt;0,IF(COUNTIF(Invoices!K:L,A2197)&lt;&gt;0,SUMIF(Invoices!K:L,A2197,Invoices!L:L)/COUNTIF(Invoices!K:L,A2197),0),IF(COUNTIF(Invoices!M:N,A2197)&lt;&gt;0,IF(COUNTIF(Invoices!M:N,A2197)&lt;&gt;0,SUMIF(Invoices!M:N,A2197,Invoices!N:N)/COUNTIF(Invoices!M:N,A2197),0),IF(COUNTIF(Invoices!O:P,A2197)&lt;&gt;0,IF(COUNTIF(Invoices!O:P,A2197)&lt;&gt;0,SUMIF(Invoices!O:P,A2197,Invoices!P:P)/COUNTIF(Invoices!O:P,A2197),0),IF(COUNTIF(Invoices!Q:R,A2197)&lt;&gt;0,IF(COUNTIF(Invoices!Q:R,A2197)&lt;&gt;0,SUMIF(Invoices!Q:R,A2197,Invoices!R:R)/COUNTIF(Invoices!Q:R,A2197),0),IF(COUNTIF(Invoices!S:T,A2197)&lt;&gt;0,IF(COUNTIF(Invoices!S:T,A2197)&lt;&gt;0,SUMIF(Invoices!S:T,A2197,Invoices!T:T)/COUNTIF(Invoices!S:T,A2197),0),IF(COUNTIF(Invoices!U:V,A2197)&lt;&gt;0,IF(COUNTIF(Invoices!U:V,A2197)&lt;&gt;0,SUMIF(Invoices!U:V,A2197,Invoices!V:V)/COUNTIF(Invoices!U:V,A2197),0),IF(COUNTIF(Invoices!W:X,A2197)&lt;&gt;0,IF(COUNTIF(Invoices!W:X,A2197)&lt;&gt;0,SUMIF(Invoices!W:X,A2197,Invoices!X:X)/COUNTIF(Invoices!W:X,A2197),0),IF(COUNTIF(Invoices!Y:Z,A2197)&lt;&gt;0,IF(COUNTIF(Invoices!Y:Z,A2197)&lt;&gt;0,SUMIF(Invoices!Y:Z,A2197,Invoices!Z:Z)/COUNTIF(Invoices!Y:Z,A2197),0),IF(COUNTIF(Invoices!AA:AB,A2197)&lt;&gt;0,IF(COUNTIF(Invoices!AA:AB,A2197)&lt;&gt;0,SUMIF(Invoices!AA:AB,A2197,Invoices!AB:AB)/COUNTIF(Invoices!AA:AB,A2197),0),IF(COUNTIF(Invoices!AC:AD,A2197)&lt;&gt;0,IF(COUNTIF(Invoices!AC:AD,A2197)&lt;&gt;0,SUMIF(Invoices!AC:AD,A2197,Invoices!AD:AD)/COUNTIF(Invoices!AC:AD,A2197),0),IF(COUNTIF(Invoices!AE:AF,A2197)&lt;&gt;0,IF(COUNTIF(Invoices!AE:AF,A2197)&lt;&gt;0,SUMIF(Invoices!AE:AF,A2197,Invoices!AF:AF)/COUNTIF(Invoices!AE:AF,A2197),0),IF(COUNTIF(Invoices!AG:AH,A2197)&lt;&gt;0,IF(COUNTIF(Invoices!AG:AH,A2197)&lt;&gt;0,SUMIF(Invoices!AG:AH,A2197,Invoices!AH:AH)/COUNTIF(Invoices!AG:AH,A2197),0),IF(COUNTIF(Invoices!AI:AJ,A2197)&lt;&gt;0,IF(COUNTIF(Invoices!AI:AJ,A2197)&lt;&gt;0,SUMIF(Invoices!AI:AJ,A2197,Invoices!AJ:AJ)/COUNTIF(Invoices!AI:AJ,A2197),0),IF(COUNTIF(Invoices!AK:AL,A2197)&lt;&gt;0,IF(COUNTIF(Invoices!AK:AL,A2197)&lt;&gt;0,SUMIF(Invoices!AK:AL,A2197,Invoices!AL:AL)/COUNTIF(Invoices!AK:AL,A2197),0),IF(COUNTIF(Invoices!AM:AN,A2197)&lt;&gt;0,IF(COUNTIF(Invoices!AM:AN,A2197)&lt;&gt;0,SUMIF(Invoices!AM:AN,A2197,Invoices!AN:AN)/COUNTIF(Invoices!AM:AN,A2197),0),"Not Available")))))))))))))))</f>
        <v>Not Available</v>
      </c>
    </row>
    <row r="2198" spans="1:5" ht="13" x14ac:dyDescent="0.15">
      <c r="A2198" s="6" t="s">
        <v>3616</v>
      </c>
      <c r="B2198" s="6" t="s">
        <v>529</v>
      </c>
      <c r="C2198" s="6" t="s">
        <v>1329</v>
      </c>
      <c r="D2198" s="6" t="s">
        <v>529</v>
      </c>
      <c r="E2198" t="str">
        <f>IF(COUNTIF(Invoices!K:L,A2198)&lt;&gt;0,IF(COUNTIF(Invoices!K:L,A2198)&lt;&gt;0,SUMIF(Invoices!K:L,A2198,Invoices!L:L)/COUNTIF(Invoices!K:L,A2198),0),IF(COUNTIF(Invoices!M:N,A2198)&lt;&gt;0,IF(COUNTIF(Invoices!M:N,A2198)&lt;&gt;0,SUMIF(Invoices!M:N,A2198,Invoices!N:N)/COUNTIF(Invoices!M:N,A2198),0),IF(COUNTIF(Invoices!O:P,A2198)&lt;&gt;0,IF(COUNTIF(Invoices!O:P,A2198)&lt;&gt;0,SUMIF(Invoices!O:P,A2198,Invoices!P:P)/COUNTIF(Invoices!O:P,A2198),0),IF(COUNTIF(Invoices!Q:R,A2198)&lt;&gt;0,IF(COUNTIF(Invoices!Q:R,A2198)&lt;&gt;0,SUMIF(Invoices!Q:R,A2198,Invoices!R:R)/COUNTIF(Invoices!Q:R,A2198),0),IF(COUNTIF(Invoices!S:T,A2198)&lt;&gt;0,IF(COUNTIF(Invoices!S:T,A2198)&lt;&gt;0,SUMIF(Invoices!S:T,A2198,Invoices!T:T)/COUNTIF(Invoices!S:T,A2198),0),IF(COUNTIF(Invoices!U:V,A2198)&lt;&gt;0,IF(COUNTIF(Invoices!U:V,A2198)&lt;&gt;0,SUMIF(Invoices!U:V,A2198,Invoices!V:V)/COUNTIF(Invoices!U:V,A2198),0),IF(COUNTIF(Invoices!W:X,A2198)&lt;&gt;0,IF(COUNTIF(Invoices!W:X,A2198)&lt;&gt;0,SUMIF(Invoices!W:X,A2198,Invoices!X:X)/COUNTIF(Invoices!W:X,A2198),0),IF(COUNTIF(Invoices!Y:Z,A2198)&lt;&gt;0,IF(COUNTIF(Invoices!Y:Z,A2198)&lt;&gt;0,SUMIF(Invoices!Y:Z,A2198,Invoices!Z:Z)/COUNTIF(Invoices!Y:Z,A2198),0),IF(COUNTIF(Invoices!AA:AB,A2198)&lt;&gt;0,IF(COUNTIF(Invoices!AA:AB,A2198)&lt;&gt;0,SUMIF(Invoices!AA:AB,A2198,Invoices!AB:AB)/COUNTIF(Invoices!AA:AB,A2198),0),IF(COUNTIF(Invoices!AC:AD,A2198)&lt;&gt;0,IF(COUNTIF(Invoices!AC:AD,A2198)&lt;&gt;0,SUMIF(Invoices!AC:AD,A2198,Invoices!AD:AD)/COUNTIF(Invoices!AC:AD,A2198),0),IF(COUNTIF(Invoices!AE:AF,A2198)&lt;&gt;0,IF(COUNTIF(Invoices!AE:AF,A2198)&lt;&gt;0,SUMIF(Invoices!AE:AF,A2198,Invoices!AF:AF)/COUNTIF(Invoices!AE:AF,A2198),0),IF(COUNTIF(Invoices!AG:AH,A2198)&lt;&gt;0,IF(COUNTIF(Invoices!AG:AH,A2198)&lt;&gt;0,SUMIF(Invoices!AG:AH,A2198,Invoices!AH:AH)/COUNTIF(Invoices!AG:AH,A2198),0),IF(COUNTIF(Invoices!AI:AJ,A2198)&lt;&gt;0,IF(COUNTIF(Invoices!AI:AJ,A2198)&lt;&gt;0,SUMIF(Invoices!AI:AJ,A2198,Invoices!AJ:AJ)/COUNTIF(Invoices!AI:AJ,A2198),0),IF(COUNTIF(Invoices!AK:AL,A2198)&lt;&gt;0,IF(COUNTIF(Invoices!AK:AL,A2198)&lt;&gt;0,SUMIF(Invoices!AK:AL,A2198,Invoices!AL:AL)/COUNTIF(Invoices!AK:AL,A2198),0),IF(COUNTIF(Invoices!AM:AN,A2198)&lt;&gt;0,IF(COUNTIF(Invoices!AM:AN,A2198)&lt;&gt;0,SUMIF(Invoices!AM:AN,A2198,Invoices!AN:AN)/COUNTIF(Invoices!AM:AN,A2198),0),"Not Available")))))))))))))))</f>
        <v>Not Available</v>
      </c>
    </row>
    <row r="2199" spans="1:5" ht="13" x14ac:dyDescent="0.15">
      <c r="A2199" s="6" t="s">
        <v>3617</v>
      </c>
      <c r="B2199" s="6" t="s">
        <v>2796</v>
      </c>
      <c r="C2199" s="6" t="s">
        <v>533</v>
      </c>
      <c r="D2199" s="6" t="s">
        <v>522</v>
      </c>
      <c r="E2199">
        <f ca="1">IF(COUNTIF(Invoices!K:L,A2199)&lt;&gt;0,IF(COUNTIF(Invoices!K:L,A2199)&lt;&gt;0,SUMIF(Invoices!K:L,A2199,Invoices!L:L)/COUNTIF(Invoices!K:L,A2199),0),IF(COUNTIF(Invoices!M:N,A2199)&lt;&gt;0,IF(COUNTIF(Invoices!M:N,A2199)&lt;&gt;0,SUMIF(Invoices!M:N,A2199,Invoices!N:N)/COUNTIF(Invoices!M:N,A2199),0),IF(COUNTIF(Invoices!O:P,A2199)&lt;&gt;0,IF(COUNTIF(Invoices!O:P,A2199)&lt;&gt;0,SUMIF(Invoices!O:P,A2199,Invoices!P:P)/COUNTIF(Invoices!O:P,A2199),0),IF(COUNTIF(Invoices!Q:R,A2199)&lt;&gt;0,IF(COUNTIF(Invoices!Q:R,A2199)&lt;&gt;0,SUMIF(Invoices!Q:R,A2199,Invoices!R:R)/COUNTIF(Invoices!Q:R,A2199),0),IF(COUNTIF(Invoices!S:T,A2199)&lt;&gt;0,IF(COUNTIF(Invoices!S:T,A2199)&lt;&gt;0,SUMIF(Invoices!S:T,A2199,Invoices!T:T)/COUNTIF(Invoices!S:T,A2199),0),IF(COUNTIF(Invoices!U:V,A2199)&lt;&gt;0,IF(COUNTIF(Invoices!U:V,A2199)&lt;&gt;0,SUMIF(Invoices!U:V,A2199,Invoices!V:V)/COUNTIF(Invoices!U:V,A2199),0),IF(COUNTIF(Invoices!W:X,A2199)&lt;&gt;0,IF(COUNTIF(Invoices!W:X,A2199)&lt;&gt;0,SUMIF(Invoices!W:X,A2199,Invoices!X:X)/COUNTIF(Invoices!W:X,A2199),0),IF(COUNTIF(Invoices!Y:Z,A2199)&lt;&gt;0,IF(COUNTIF(Invoices!Y:Z,A2199)&lt;&gt;0,SUMIF(Invoices!Y:Z,A2199,Invoices!Z:Z)/COUNTIF(Invoices!Y:Z,A2199),0),IF(COUNTIF(Invoices!AA:AB,A2199)&lt;&gt;0,IF(COUNTIF(Invoices!AA:AB,A2199)&lt;&gt;0,SUMIF(Invoices!AA:AB,A2199,Invoices!AB:AB)/COUNTIF(Invoices!AA:AB,A2199),0),IF(COUNTIF(Invoices!AC:AD,A2199)&lt;&gt;0,IF(COUNTIF(Invoices!AC:AD,A2199)&lt;&gt;0,SUMIF(Invoices!AC:AD,A2199,Invoices!AD:AD)/COUNTIF(Invoices!AC:AD,A2199),0),IF(COUNTIF(Invoices!AE:AF,A2199)&lt;&gt;0,IF(COUNTIF(Invoices!AE:AF,A2199)&lt;&gt;0,SUMIF(Invoices!AE:AF,A2199,Invoices!AF:AF)/COUNTIF(Invoices!AE:AF,A2199),0),IF(COUNTIF(Invoices!AG:AH,A2199)&lt;&gt;0,IF(COUNTIF(Invoices!AG:AH,A2199)&lt;&gt;0,SUMIF(Invoices!AG:AH,A2199,Invoices!AH:AH)/COUNTIF(Invoices!AG:AH,A2199),0),IF(COUNTIF(Invoices!AI:AJ,A2199)&lt;&gt;0,IF(COUNTIF(Invoices!AI:AJ,A2199)&lt;&gt;0,SUMIF(Invoices!AI:AJ,A2199,Invoices!AJ:AJ)/COUNTIF(Invoices!AI:AJ,A2199),0),IF(COUNTIF(Invoices!AK:AL,A2199)&lt;&gt;0,IF(COUNTIF(Invoices!AK:AL,A2199)&lt;&gt;0,SUMIF(Invoices!AK:AL,A2199,Invoices!AL:AL)/COUNTIF(Invoices!AK:AL,A2199),0),IF(COUNTIF(Invoices!AM:AN,A2199)&lt;&gt;0,IF(COUNTIF(Invoices!AM:AN,A2199)&lt;&gt;0,SUMIF(Invoices!AM:AN,A2199,Invoices!AN:AN)/COUNTIF(Invoices!AM:AN,A2199),0),"Not Available")))))))))))))))</f>
        <v>0.99</v>
      </c>
    </row>
    <row r="2200" spans="1:5" ht="13" x14ac:dyDescent="0.15">
      <c r="A2200" s="6" t="s">
        <v>3618</v>
      </c>
      <c r="B2200" s="6" t="s">
        <v>573</v>
      </c>
      <c r="C2200" s="6" t="s">
        <v>620</v>
      </c>
      <c r="D2200" s="6" t="s">
        <v>574</v>
      </c>
      <c r="E2200">
        <f ca="1">IF(COUNTIF(Invoices!K:L,A2200)&lt;&gt;0,IF(COUNTIF(Invoices!K:L,A2200)&lt;&gt;0,SUMIF(Invoices!K:L,A2200,Invoices!L:L)/COUNTIF(Invoices!K:L,A2200),0),IF(COUNTIF(Invoices!M:N,A2200)&lt;&gt;0,IF(COUNTIF(Invoices!M:N,A2200)&lt;&gt;0,SUMIF(Invoices!M:N,A2200,Invoices!N:N)/COUNTIF(Invoices!M:N,A2200),0),IF(COUNTIF(Invoices!O:P,A2200)&lt;&gt;0,IF(COUNTIF(Invoices!O:P,A2200)&lt;&gt;0,SUMIF(Invoices!O:P,A2200,Invoices!P:P)/COUNTIF(Invoices!O:P,A2200),0),IF(COUNTIF(Invoices!Q:R,A2200)&lt;&gt;0,IF(COUNTIF(Invoices!Q:R,A2200)&lt;&gt;0,SUMIF(Invoices!Q:R,A2200,Invoices!R:R)/COUNTIF(Invoices!Q:R,A2200),0),IF(COUNTIF(Invoices!S:T,A2200)&lt;&gt;0,IF(COUNTIF(Invoices!S:T,A2200)&lt;&gt;0,SUMIF(Invoices!S:T,A2200,Invoices!T:T)/COUNTIF(Invoices!S:T,A2200),0),IF(COUNTIF(Invoices!U:V,A2200)&lt;&gt;0,IF(COUNTIF(Invoices!U:V,A2200)&lt;&gt;0,SUMIF(Invoices!U:V,A2200,Invoices!V:V)/COUNTIF(Invoices!U:V,A2200),0),IF(COUNTIF(Invoices!W:X,A2200)&lt;&gt;0,IF(COUNTIF(Invoices!W:X,A2200)&lt;&gt;0,SUMIF(Invoices!W:X,A2200,Invoices!X:X)/COUNTIF(Invoices!W:X,A2200),0),IF(COUNTIF(Invoices!Y:Z,A2200)&lt;&gt;0,IF(COUNTIF(Invoices!Y:Z,A2200)&lt;&gt;0,SUMIF(Invoices!Y:Z,A2200,Invoices!Z:Z)/COUNTIF(Invoices!Y:Z,A2200),0),IF(COUNTIF(Invoices!AA:AB,A2200)&lt;&gt;0,IF(COUNTIF(Invoices!AA:AB,A2200)&lt;&gt;0,SUMIF(Invoices!AA:AB,A2200,Invoices!AB:AB)/COUNTIF(Invoices!AA:AB,A2200),0),IF(COUNTIF(Invoices!AC:AD,A2200)&lt;&gt;0,IF(COUNTIF(Invoices!AC:AD,A2200)&lt;&gt;0,SUMIF(Invoices!AC:AD,A2200,Invoices!AD:AD)/COUNTIF(Invoices!AC:AD,A2200),0),IF(COUNTIF(Invoices!AE:AF,A2200)&lt;&gt;0,IF(COUNTIF(Invoices!AE:AF,A2200)&lt;&gt;0,SUMIF(Invoices!AE:AF,A2200,Invoices!AF:AF)/COUNTIF(Invoices!AE:AF,A2200),0),IF(COUNTIF(Invoices!AG:AH,A2200)&lt;&gt;0,IF(COUNTIF(Invoices!AG:AH,A2200)&lt;&gt;0,SUMIF(Invoices!AG:AH,A2200,Invoices!AH:AH)/COUNTIF(Invoices!AG:AH,A2200),0),IF(COUNTIF(Invoices!AI:AJ,A2200)&lt;&gt;0,IF(COUNTIF(Invoices!AI:AJ,A2200)&lt;&gt;0,SUMIF(Invoices!AI:AJ,A2200,Invoices!AJ:AJ)/COUNTIF(Invoices!AI:AJ,A2200),0),IF(COUNTIF(Invoices!AK:AL,A2200)&lt;&gt;0,IF(COUNTIF(Invoices!AK:AL,A2200)&lt;&gt;0,SUMIF(Invoices!AK:AL,A2200,Invoices!AL:AL)/COUNTIF(Invoices!AK:AL,A2200),0),IF(COUNTIF(Invoices!AM:AN,A2200)&lt;&gt;0,IF(COUNTIF(Invoices!AM:AN,A2200)&lt;&gt;0,SUMIF(Invoices!AM:AN,A2200,Invoices!AN:AN)/COUNTIF(Invoices!AM:AN,A2200),0),"Not Available")))))))))))))))</f>
        <v>0.99</v>
      </c>
    </row>
    <row r="2201" spans="1:5" ht="13" x14ac:dyDescent="0.15">
      <c r="A2201" s="6" t="s">
        <v>3618</v>
      </c>
      <c r="B2201" s="6" t="s">
        <v>573</v>
      </c>
      <c r="C2201" s="6" t="s">
        <v>2713</v>
      </c>
      <c r="D2201" s="6" t="s">
        <v>2714</v>
      </c>
      <c r="E2201">
        <f ca="1">IF(COUNTIF(Invoices!K:L,A2201)&lt;&gt;0,IF(COUNTIF(Invoices!K:L,A2201)&lt;&gt;0,SUMIF(Invoices!K:L,A2201,Invoices!L:L)/COUNTIF(Invoices!K:L,A2201),0),IF(COUNTIF(Invoices!M:N,A2201)&lt;&gt;0,IF(COUNTIF(Invoices!M:N,A2201)&lt;&gt;0,SUMIF(Invoices!M:N,A2201,Invoices!N:N)/COUNTIF(Invoices!M:N,A2201),0),IF(COUNTIF(Invoices!O:P,A2201)&lt;&gt;0,IF(COUNTIF(Invoices!O:P,A2201)&lt;&gt;0,SUMIF(Invoices!O:P,A2201,Invoices!P:P)/COUNTIF(Invoices!O:P,A2201),0),IF(COUNTIF(Invoices!Q:R,A2201)&lt;&gt;0,IF(COUNTIF(Invoices!Q:R,A2201)&lt;&gt;0,SUMIF(Invoices!Q:R,A2201,Invoices!R:R)/COUNTIF(Invoices!Q:R,A2201),0),IF(COUNTIF(Invoices!S:T,A2201)&lt;&gt;0,IF(COUNTIF(Invoices!S:T,A2201)&lt;&gt;0,SUMIF(Invoices!S:T,A2201,Invoices!T:T)/COUNTIF(Invoices!S:T,A2201),0),IF(COUNTIF(Invoices!U:V,A2201)&lt;&gt;0,IF(COUNTIF(Invoices!U:V,A2201)&lt;&gt;0,SUMIF(Invoices!U:V,A2201,Invoices!V:V)/COUNTIF(Invoices!U:V,A2201),0),IF(COUNTIF(Invoices!W:X,A2201)&lt;&gt;0,IF(COUNTIF(Invoices!W:X,A2201)&lt;&gt;0,SUMIF(Invoices!W:X,A2201,Invoices!X:X)/COUNTIF(Invoices!W:X,A2201),0),IF(COUNTIF(Invoices!Y:Z,A2201)&lt;&gt;0,IF(COUNTIF(Invoices!Y:Z,A2201)&lt;&gt;0,SUMIF(Invoices!Y:Z,A2201,Invoices!Z:Z)/COUNTIF(Invoices!Y:Z,A2201),0),IF(COUNTIF(Invoices!AA:AB,A2201)&lt;&gt;0,IF(COUNTIF(Invoices!AA:AB,A2201)&lt;&gt;0,SUMIF(Invoices!AA:AB,A2201,Invoices!AB:AB)/COUNTIF(Invoices!AA:AB,A2201),0),IF(COUNTIF(Invoices!AC:AD,A2201)&lt;&gt;0,IF(COUNTIF(Invoices!AC:AD,A2201)&lt;&gt;0,SUMIF(Invoices!AC:AD,A2201,Invoices!AD:AD)/COUNTIF(Invoices!AC:AD,A2201),0),IF(COUNTIF(Invoices!AE:AF,A2201)&lt;&gt;0,IF(COUNTIF(Invoices!AE:AF,A2201)&lt;&gt;0,SUMIF(Invoices!AE:AF,A2201,Invoices!AF:AF)/COUNTIF(Invoices!AE:AF,A2201),0),IF(COUNTIF(Invoices!AG:AH,A2201)&lt;&gt;0,IF(COUNTIF(Invoices!AG:AH,A2201)&lt;&gt;0,SUMIF(Invoices!AG:AH,A2201,Invoices!AH:AH)/COUNTIF(Invoices!AG:AH,A2201),0),IF(COUNTIF(Invoices!AI:AJ,A2201)&lt;&gt;0,IF(COUNTIF(Invoices!AI:AJ,A2201)&lt;&gt;0,SUMIF(Invoices!AI:AJ,A2201,Invoices!AJ:AJ)/COUNTIF(Invoices!AI:AJ,A2201),0),IF(COUNTIF(Invoices!AK:AL,A2201)&lt;&gt;0,IF(COUNTIF(Invoices!AK:AL,A2201)&lt;&gt;0,SUMIF(Invoices!AK:AL,A2201,Invoices!AL:AL)/COUNTIF(Invoices!AK:AL,A2201),0),IF(COUNTIF(Invoices!AM:AN,A2201)&lt;&gt;0,IF(COUNTIF(Invoices!AM:AN,A2201)&lt;&gt;0,SUMIF(Invoices!AM:AN,A2201,Invoices!AN:AN)/COUNTIF(Invoices!AM:AN,A2201),0),"Not Available")))))))))))))))</f>
        <v>0.99</v>
      </c>
    </row>
    <row r="2202" spans="1:5" ht="13" x14ac:dyDescent="0.15">
      <c r="A2202" s="6" t="s">
        <v>3619</v>
      </c>
      <c r="C2202" s="6" t="s">
        <v>595</v>
      </c>
      <c r="D2202" s="6" t="s">
        <v>596</v>
      </c>
      <c r="E2202" t="str">
        <f>IF(COUNTIF(Invoices!K:L,A2202)&lt;&gt;0,IF(COUNTIF(Invoices!K:L,A2202)&lt;&gt;0,SUMIF(Invoices!K:L,A2202,Invoices!L:L)/COUNTIF(Invoices!K:L,A2202),0),IF(COUNTIF(Invoices!M:N,A2202)&lt;&gt;0,IF(COUNTIF(Invoices!M:N,A2202)&lt;&gt;0,SUMIF(Invoices!M:N,A2202,Invoices!N:N)/COUNTIF(Invoices!M:N,A2202),0),IF(COUNTIF(Invoices!O:P,A2202)&lt;&gt;0,IF(COUNTIF(Invoices!O:P,A2202)&lt;&gt;0,SUMIF(Invoices!O:P,A2202,Invoices!P:P)/COUNTIF(Invoices!O:P,A2202),0),IF(COUNTIF(Invoices!Q:R,A2202)&lt;&gt;0,IF(COUNTIF(Invoices!Q:R,A2202)&lt;&gt;0,SUMIF(Invoices!Q:R,A2202,Invoices!R:R)/COUNTIF(Invoices!Q:R,A2202),0),IF(COUNTIF(Invoices!S:T,A2202)&lt;&gt;0,IF(COUNTIF(Invoices!S:T,A2202)&lt;&gt;0,SUMIF(Invoices!S:T,A2202,Invoices!T:T)/COUNTIF(Invoices!S:T,A2202),0),IF(COUNTIF(Invoices!U:V,A2202)&lt;&gt;0,IF(COUNTIF(Invoices!U:V,A2202)&lt;&gt;0,SUMIF(Invoices!U:V,A2202,Invoices!V:V)/COUNTIF(Invoices!U:V,A2202),0),IF(COUNTIF(Invoices!W:X,A2202)&lt;&gt;0,IF(COUNTIF(Invoices!W:X,A2202)&lt;&gt;0,SUMIF(Invoices!W:X,A2202,Invoices!X:X)/COUNTIF(Invoices!W:X,A2202),0),IF(COUNTIF(Invoices!Y:Z,A2202)&lt;&gt;0,IF(COUNTIF(Invoices!Y:Z,A2202)&lt;&gt;0,SUMIF(Invoices!Y:Z,A2202,Invoices!Z:Z)/COUNTIF(Invoices!Y:Z,A2202),0),IF(COUNTIF(Invoices!AA:AB,A2202)&lt;&gt;0,IF(COUNTIF(Invoices!AA:AB,A2202)&lt;&gt;0,SUMIF(Invoices!AA:AB,A2202,Invoices!AB:AB)/COUNTIF(Invoices!AA:AB,A2202),0),IF(COUNTIF(Invoices!AC:AD,A2202)&lt;&gt;0,IF(COUNTIF(Invoices!AC:AD,A2202)&lt;&gt;0,SUMIF(Invoices!AC:AD,A2202,Invoices!AD:AD)/COUNTIF(Invoices!AC:AD,A2202),0),IF(COUNTIF(Invoices!AE:AF,A2202)&lt;&gt;0,IF(COUNTIF(Invoices!AE:AF,A2202)&lt;&gt;0,SUMIF(Invoices!AE:AF,A2202,Invoices!AF:AF)/COUNTIF(Invoices!AE:AF,A2202),0),IF(COUNTIF(Invoices!AG:AH,A2202)&lt;&gt;0,IF(COUNTIF(Invoices!AG:AH,A2202)&lt;&gt;0,SUMIF(Invoices!AG:AH,A2202,Invoices!AH:AH)/COUNTIF(Invoices!AG:AH,A2202),0),IF(COUNTIF(Invoices!AI:AJ,A2202)&lt;&gt;0,IF(COUNTIF(Invoices!AI:AJ,A2202)&lt;&gt;0,SUMIF(Invoices!AI:AJ,A2202,Invoices!AJ:AJ)/COUNTIF(Invoices!AI:AJ,A2202),0),IF(COUNTIF(Invoices!AK:AL,A2202)&lt;&gt;0,IF(COUNTIF(Invoices!AK:AL,A2202)&lt;&gt;0,SUMIF(Invoices!AK:AL,A2202,Invoices!AL:AL)/COUNTIF(Invoices!AK:AL,A2202),0),IF(COUNTIF(Invoices!AM:AN,A2202)&lt;&gt;0,IF(COUNTIF(Invoices!AM:AN,A2202)&lt;&gt;0,SUMIF(Invoices!AM:AN,A2202,Invoices!AN:AN)/COUNTIF(Invoices!AM:AN,A2202),0),"Not Available")))))))))))))))</f>
        <v>Not Available</v>
      </c>
    </row>
    <row r="2203" spans="1:5" ht="13" x14ac:dyDescent="0.15">
      <c r="A2203" s="6" t="s">
        <v>3620</v>
      </c>
      <c r="C2203" s="6" t="s">
        <v>818</v>
      </c>
      <c r="D2203" s="6" t="s">
        <v>819</v>
      </c>
      <c r="E2203" t="str">
        <f>IF(COUNTIF(Invoices!K:L,A2203)&lt;&gt;0,IF(COUNTIF(Invoices!K:L,A2203)&lt;&gt;0,SUMIF(Invoices!K:L,A2203,Invoices!L:L)/COUNTIF(Invoices!K:L,A2203),0),IF(COUNTIF(Invoices!M:N,A2203)&lt;&gt;0,IF(COUNTIF(Invoices!M:N,A2203)&lt;&gt;0,SUMIF(Invoices!M:N,A2203,Invoices!N:N)/COUNTIF(Invoices!M:N,A2203),0),IF(COUNTIF(Invoices!O:P,A2203)&lt;&gt;0,IF(COUNTIF(Invoices!O:P,A2203)&lt;&gt;0,SUMIF(Invoices!O:P,A2203,Invoices!P:P)/COUNTIF(Invoices!O:P,A2203),0),IF(COUNTIF(Invoices!Q:R,A2203)&lt;&gt;0,IF(COUNTIF(Invoices!Q:R,A2203)&lt;&gt;0,SUMIF(Invoices!Q:R,A2203,Invoices!R:R)/COUNTIF(Invoices!Q:R,A2203),0),IF(COUNTIF(Invoices!S:T,A2203)&lt;&gt;0,IF(COUNTIF(Invoices!S:T,A2203)&lt;&gt;0,SUMIF(Invoices!S:T,A2203,Invoices!T:T)/COUNTIF(Invoices!S:T,A2203),0),IF(COUNTIF(Invoices!U:V,A2203)&lt;&gt;0,IF(COUNTIF(Invoices!U:V,A2203)&lt;&gt;0,SUMIF(Invoices!U:V,A2203,Invoices!V:V)/COUNTIF(Invoices!U:V,A2203),0),IF(COUNTIF(Invoices!W:X,A2203)&lt;&gt;0,IF(COUNTIF(Invoices!W:X,A2203)&lt;&gt;0,SUMIF(Invoices!W:X,A2203,Invoices!X:X)/COUNTIF(Invoices!W:X,A2203),0),IF(COUNTIF(Invoices!Y:Z,A2203)&lt;&gt;0,IF(COUNTIF(Invoices!Y:Z,A2203)&lt;&gt;0,SUMIF(Invoices!Y:Z,A2203,Invoices!Z:Z)/COUNTIF(Invoices!Y:Z,A2203),0),IF(COUNTIF(Invoices!AA:AB,A2203)&lt;&gt;0,IF(COUNTIF(Invoices!AA:AB,A2203)&lt;&gt;0,SUMIF(Invoices!AA:AB,A2203,Invoices!AB:AB)/COUNTIF(Invoices!AA:AB,A2203),0),IF(COUNTIF(Invoices!AC:AD,A2203)&lt;&gt;0,IF(COUNTIF(Invoices!AC:AD,A2203)&lt;&gt;0,SUMIF(Invoices!AC:AD,A2203,Invoices!AD:AD)/COUNTIF(Invoices!AC:AD,A2203),0),IF(COUNTIF(Invoices!AE:AF,A2203)&lt;&gt;0,IF(COUNTIF(Invoices!AE:AF,A2203)&lt;&gt;0,SUMIF(Invoices!AE:AF,A2203,Invoices!AF:AF)/COUNTIF(Invoices!AE:AF,A2203),0),IF(COUNTIF(Invoices!AG:AH,A2203)&lt;&gt;0,IF(COUNTIF(Invoices!AG:AH,A2203)&lt;&gt;0,SUMIF(Invoices!AG:AH,A2203,Invoices!AH:AH)/COUNTIF(Invoices!AG:AH,A2203),0),IF(COUNTIF(Invoices!AI:AJ,A2203)&lt;&gt;0,IF(COUNTIF(Invoices!AI:AJ,A2203)&lt;&gt;0,SUMIF(Invoices!AI:AJ,A2203,Invoices!AJ:AJ)/COUNTIF(Invoices!AI:AJ,A2203),0),IF(COUNTIF(Invoices!AK:AL,A2203)&lt;&gt;0,IF(COUNTIF(Invoices!AK:AL,A2203)&lt;&gt;0,SUMIF(Invoices!AK:AL,A2203,Invoices!AL:AL)/COUNTIF(Invoices!AK:AL,A2203),0),IF(COUNTIF(Invoices!AM:AN,A2203)&lt;&gt;0,IF(COUNTIF(Invoices!AM:AN,A2203)&lt;&gt;0,SUMIF(Invoices!AM:AN,A2203,Invoices!AN:AN)/COUNTIF(Invoices!AM:AN,A2203),0),"Not Available")))))))))))))))</f>
        <v>Not Available</v>
      </c>
    </row>
    <row r="2204" spans="1:5" ht="13" x14ac:dyDescent="0.15">
      <c r="A2204" s="6" t="s">
        <v>3621</v>
      </c>
      <c r="C2204" s="6" t="s">
        <v>672</v>
      </c>
      <c r="D2204" s="6" t="s">
        <v>673</v>
      </c>
      <c r="E2204">
        <f ca="1">IF(COUNTIF(Invoices!K:L,A2204)&lt;&gt;0,IF(COUNTIF(Invoices!K:L,A2204)&lt;&gt;0,SUMIF(Invoices!K:L,A2204,Invoices!L:L)/COUNTIF(Invoices!K:L,A2204),0),IF(COUNTIF(Invoices!M:N,A2204)&lt;&gt;0,IF(COUNTIF(Invoices!M:N,A2204)&lt;&gt;0,SUMIF(Invoices!M:N,A2204,Invoices!N:N)/COUNTIF(Invoices!M:N,A2204),0),IF(COUNTIF(Invoices!O:P,A2204)&lt;&gt;0,IF(COUNTIF(Invoices!O:P,A2204)&lt;&gt;0,SUMIF(Invoices!O:P,A2204,Invoices!P:P)/COUNTIF(Invoices!O:P,A2204),0),IF(COUNTIF(Invoices!Q:R,A2204)&lt;&gt;0,IF(COUNTIF(Invoices!Q:R,A2204)&lt;&gt;0,SUMIF(Invoices!Q:R,A2204,Invoices!R:R)/COUNTIF(Invoices!Q:R,A2204),0),IF(COUNTIF(Invoices!S:T,A2204)&lt;&gt;0,IF(COUNTIF(Invoices!S:T,A2204)&lt;&gt;0,SUMIF(Invoices!S:T,A2204,Invoices!T:T)/COUNTIF(Invoices!S:T,A2204),0),IF(COUNTIF(Invoices!U:V,A2204)&lt;&gt;0,IF(COUNTIF(Invoices!U:V,A2204)&lt;&gt;0,SUMIF(Invoices!U:V,A2204,Invoices!V:V)/COUNTIF(Invoices!U:V,A2204),0),IF(COUNTIF(Invoices!W:X,A2204)&lt;&gt;0,IF(COUNTIF(Invoices!W:X,A2204)&lt;&gt;0,SUMIF(Invoices!W:X,A2204,Invoices!X:X)/COUNTIF(Invoices!W:X,A2204),0),IF(COUNTIF(Invoices!Y:Z,A2204)&lt;&gt;0,IF(COUNTIF(Invoices!Y:Z,A2204)&lt;&gt;0,SUMIF(Invoices!Y:Z,A2204,Invoices!Z:Z)/COUNTIF(Invoices!Y:Z,A2204),0),IF(COUNTIF(Invoices!AA:AB,A2204)&lt;&gt;0,IF(COUNTIF(Invoices!AA:AB,A2204)&lt;&gt;0,SUMIF(Invoices!AA:AB,A2204,Invoices!AB:AB)/COUNTIF(Invoices!AA:AB,A2204),0),IF(COUNTIF(Invoices!AC:AD,A2204)&lt;&gt;0,IF(COUNTIF(Invoices!AC:AD,A2204)&lt;&gt;0,SUMIF(Invoices!AC:AD,A2204,Invoices!AD:AD)/COUNTIF(Invoices!AC:AD,A2204),0),IF(COUNTIF(Invoices!AE:AF,A2204)&lt;&gt;0,IF(COUNTIF(Invoices!AE:AF,A2204)&lt;&gt;0,SUMIF(Invoices!AE:AF,A2204,Invoices!AF:AF)/COUNTIF(Invoices!AE:AF,A2204),0),IF(COUNTIF(Invoices!AG:AH,A2204)&lt;&gt;0,IF(COUNTIF(Invoices!AG:AH,A2204)&lt;&gt;0,SUMIF(Invoices!AG:AH,A2204,Invoices!AH:AH)/COUNTIF(Invoices!AG:AH,A2204),0),IF(COUNTIF(Invoices!AI:AJ,A2204)&lt;&gt;0,IF(COUNTIF(Invoices!AI:AJ,A2204)&lt;&gt;0,SUMIF(Invoices!AI:AJ,A2204,Invoices!AJ:AJ)/COUNTIF(Invoices!AI:AJ,A2204),0),IF(COUNTIF(Invoices!AK:AL,A2204)&lt;&gt;0,IF(COUNTIF(Invoices!AK:AL,A2204)&lt;&gt;0,SUMIF(Invoices!AK:AL,A2204,Invoices!AL:AL)/COUNTIF(Invoices!AK:AL,A2204),0),IF(COUNTIF(Invoices!AM:AN,A2204)&lt;&gt;0,IF(COUNTIF(Invoices!AM:AN,A2204)&lt;&gt;0,SUMIF(Invoices!AM:AN,A2204,Invoices!AN:AN)/COUNTIF(Invoices!AM:AN,A2204),0),"Not Available")))))))))))))))</f>
        <v>1.99</v>
      </c>
    </row>
    <row r="2205" spans="1:5" ht="13" x14ac:dyDescent="0.15">
      <c r="A2205" s="6" t="s">
        <v>3622</v>
      </c>
      <c r="B2205" s="6" t="s">
        <v>3623</v>
      </c>
      <c r="C2205" s="6" t="s">
        <v>3624</v>
      </c>
      <c r="D2205" s="6" t="s">
        <v>3625</v>
      </c>
      <c r="E2205">
        <f ca="1">IF(COUNTIF(Invoices!K:L,A2205)&lt;&gt;0,IF(COUNTIF(Invoices!K:L,A2205)&lt;&gt;0,SUMIF(Invoices!K:L,A2205,Invoices!L:L)/COUNTIF(Invoices!K:L,A2205),0),IF(COUNTIF(Invoices!M:N,A2205)&lt;&gt;0,IF(COUNTIF(Invoices!M:N,A2205)&lt;&gt;0,SUMIF(Invoices!M:N,A2205,Invoices!N:N)/COUNTIF(Invoices!M:N,A2205),0),IF(COUNTIF(Invoices!O:P,A2205)&lt;&gt;0,IF(COUNTIF(Invoices!O:P,A2205)&lt;&gt;0,SUMIF(Invoices!O:P,A2205,Invoices!P:P)/COUNTIF(Invoices!O:P,A2205),0),IF(COUNTIF(Invoices!Q:R,A2205)&lt;&gt;0,IF(COUNTIF(Invoices!Q:R,A2205)&lt;&gt;0,SUMIF(Invoices!Q:R,A2205,Invoices!R:R)/COUNTIF(Invoices!Q:R,A2205),0),IF(COUNTIF(Invoices!S:T,A2205)&lt;&gt;0,IF(COUNTIF(Invoices!S:T,A2205)&lt;&gt;0,SUMIF(Invoices!S:T,A2205,Invoices!T:T)/COUNTIF(Invoices!S:T,A2205),0),IF(COUNTIF(Invoices!U:V,A2205)&lt;&gt;0,IF(COUNTIF(Invoices!U:V,A2205)&lt;&gt;0,SUMIF(Invoices!U:V,A2205,Invoices!V:V)/COUNTIF(Invoices!U:V,A2205),0),IF(COUNTIF(Invoices!W:X,A2205)&lt;&gt;0,IF(COUNTIF(Invoices!W:X,A2205)&lt;&gt;0,SUMIF(Invoices!W:X,A2205,Invoices!X:X)/COUNTIF(Invoices!W:X,A2205),0),IF(COUNTIF(Invoices!Y:Z,A2205)&lt;&gt;0,IF(COUNTIF(Invoices!Y:Z,A2205)&lt;&gt;0,SUMIF(Invoices!Y:Z,A2205,Invoices!Z:Z)/COUNTIF(Invoices!Y:Z,A2205),0),IF(COUNTIF(Invoices!AA:AB,A2205)&lt;&gt;0,IF(COUNTIF(Invoices!AA:AB,A2205)&lt;&gt;0,SUMIF(Invoices!AA:AB,A2205,Invoices!AB:AB)/COUNTIF(Invoices!AA:AB,A2205),0),IF(COUNTIF(Invoices!AC:AD,A2205)&lt;&gt;0,IF(COUNTIF(Invoices!AC:AD,A2205)&lt;&gt;0,SUMIF(Invoices!AC:AD,A2205,Invoices!AD:AD)/COUNTIF(Invoices!AC:AD,A2205),0),IF(COUNTIF(Invoices!AE:AF,A2205)&lt;&gt;0,IF(COUNTIF(Invoices!AE:AF,A2205)&lt;&gt;0,SUMIF(Invoices!AE:AF,A2205,Invoices!AF:AF)/COUNTIF(Invoices!AE:AF,A2205),0),IF(COUNTIF(Invoices!AG:AH,A2205)&lt;&gt;0,IF(COUNTIF(Invoices!AG:AH,A2205)&lt;&gt;0,SUMIF(Invoices!AG:AH,A2205,Invoices!AH:AH)/COUNTIF(Invoices!AG:AH,A2205),0),IF(COUNTIF(Invoices!AI:AJ,A2205)&lt;&gt;0,IF(COUNTIF(Invoices!AI:AJ,A2205)&lt;&gt;0,SUMIF(Invoices!AI:AJ,A2205,Invoices!AJ:AJ)/COUNTIF(Invoices!AI:AJ,A2205),0),IF(COUNTIF(Invoices!AK:AL,A2205)&lt;&gt;0,IF(COUNTIF(Invoices!AK:AL,A2205)&lt;&gt;0,SUMIF(Invoices!AK:AL,A2205,Invoices!AL:AL)/COUNTIF(Invoices!AK:AL,A2205),0),IF(COUNTIF(Invoices!AM:AN,A2205)&lt;&gt;0,IF(COUNTIF(Invoices!AM:AN,A2205)&lt;&gt;0,SUMIF(Invoices!AM:AN,A2205,Invoices!AN:AN)/COUNTIF(Invoices!AM:AN,A2205),0),"Not Available")))))))))))))))</f>
        <v>0.99</v>
      </c>
    </row>
    <row r="2206" spans="1:5" ht="13" x14ac:dyDescent="0.15">
      <c r="A2206" s="6" t="s">
        <v>3626</v>
      </c>
      <c r="C2206" s="6" t="s">
        <v>735</v>
      </c>
      <c r="D2206" s="6" t="s">
        <v>736</v>
      </c>
      <c r="E2206">
        <f ca="1">IF(COUNTIF(Invoices!K:L,A2206)&lt;&gt;0,IF(COUNTIF(Invoices!K:L,A2206)&lt;&gt;0,SUMIF(Invoices!K:L,A2206,Invoices!L:L)/COUNTIF(Invoices!K:L,A2206),0),IF(COUNTIF(Invoices!M:N,A2206)&lt;&gt;0,IF(COUNTIF(Invoices!M:N,A2206)&lt;&gt;0,SUMIF(Invoices!M:N,A2206,Invoices!N:N)/COUNTIF(Invoices!M:N,A2206),0),IF(COUNTIF(Invoices!O:P,A2206)&lt;&gt;0,IF(COUNTIF(Invoices!O:P,A2206)&lt;&gt;0,SUMIF(Invoices!O:P,A2206,Invoices!P:P)/COUNTIF(Invoices!O:P,A2206),0),IF(COUNTIF(Invoices!Q:R,A2206)&lt;&gt;0,IF(COUNTIF(Invoices!Q:R,A2206)&lt;&gt;0,SUMIF(Invoices!Q:R,A2206,Invoices!R:R)/COUNTIF(Invoices!Q:R,A2206),0),IF(COUNTIF(Invoices!S:T,A2206)&lt;&gt;0,IF(COUNTIF(Invoices!S:T,A2206)&lt;&gt;0,SUMIF(Invoices!S:T,A2206,Invoices!T:T)/COUNTIF(Invoices!S:T,A2206),0),IF(COUNTIF(Invoices!U:V,A2206)&lt;&gt;0,IF(COUNTIF(Invoices!U:V,A2206)&lt;&gt;0,SUMIF(Invoices!U:V,A2206,Invoices!V:V)/COUNTIF(Invoices!U:V,A2206),0),IF(COUNTIF(Invoices!W:X,A2206)&lt;&gt;0,IF(COUNTIF(Invoices!W:X,A2206)&lt;&gt;0,SUMIF(Invoices!W:X,A2206,Invoices!X:X)/COUNTIF(Invoices!W:X,A2206),0),IF(COUNTIF(Invoices!Y:Z,A2206)&lt;&gt;0,IF(COUNTIF(Invoices!Y:Z,A2206)&lt;&gt;0,SUMIF(Invoices!Y:Z,A2206,Invoices!Z:Z)/COUNTIF(Invoices!Y:Z,A2206),0),IF(COUNTIF(Invoices!AA:AB,A2206)&lt;&gt;0,IF(COUNTIF(Invoices!AA:AB,A2206)&lt;&gt;0,SUMIF(Invoices!AA:AB,A2206,Invoices!AB:AB)/COUNTIF(Invoices!AA:AB,A2206),0),IF(COUNTIF(Invoices!AC:AD,A2206)&lt;&gt;0,IF(COUNTIF(Invoices!AC:AD,A2206)&lt;&gt;0,SUMIF(Invoices!AC:AD,A2206,Invoices!AD:AD)/COUNTIF(Invoices!AC:AD,A2206),0),IF(COUNTIF(Invoices!AE:AF,A2206)&lt;&gt;0,IF(COUNTIF(Invoices!AE:AF,A2206)&lt;&gt;0,SUMIF(Invoices!AE:AF,A2206,Invoices!AF:AF)/COUNTIF(Invoices!AE:AF,A2206),0),IF(COUNTIF(Invoices!AG:AH,A2206)&lt;&gt;0,IF(COUNTIF(Invoices!AG:AH,A2206)&lt;&gt;0,SUMIF(Invoices!AG:AH,A2206,Invoices!AH:AH)/COUNTIF(Invoices!AG:AH,A2206),0),IF(COUNTIF(Invoices!AI:AJ,A2206)&lt;&gt;0,IF(COUNTIF(Invoices!AI:AJ,A2206)&lt;&gt;0,SUMIF(Invoices!AI:AJ,A2206,Invoices!AJ:AJ)/COUNTIF(Invoices!AI:AJ,A2206),0),IF(COUNTIF(Invoices!AK:AL,A2206)&lt;&gt;0,IF(COUNTIF(Invoices!AK:AL,A2206)&lt;&gt;0,SUMIF(Invoices!AK:AL,A2206,Invoices!AL:AL)/COUNTIF(Invoices!AK:AL,A2206),0),IF(COUNTIF(Invoices!AM:AN,A2206)&lt;&gt;0,IF(COUNTIF(Invoices!AM:AN,A2206)&lt;&gt;0,SUMIF(Invoices!AM:AN,A2206,Invoices!AN:AN)/COUNTIF(Invoices!AM:AN,A2206),0),"Not Available")))))))))))))))</f>
        <v>0.99</v>
      </c>
    </row>
    <row r="2207" spans="1:5" ht="13" x14ac:dyDescent="0.15">
      <c r="A2207" s="6" t="s">
        <v>3627</v>
      </c>
      <c r="B2207" s="6" t="s">
        <v>2527</v>
      </c>
      <c r="C2207" s="6" t="s">
        <v>2528</v>
      </c>
      <c r="D2207" s="6" t="s">
        <v>681</v>
      </c>
      <c r="E2207">
        <f ca="1">IF(COUNTIF(Invoices!K:L,A2207)&lt;&gt;0,IF(COUNTIF(Invoices!K:L,A2207)&lt;&gt;0,SUMIF(Invoices!K:L,A2207,Invoices!L:L)/COUNTIF(Invoices!K:L,A2207),0),IF(COUNTIF(Invoices!M:N,A2207)&lt;&gt;0,IF(COUNTIF(Invoices!M:N,A2207)&lt;&gt;0,SUMIF(Invoices!M:N,A2207,Invoices!N:N)/COUNTIF(Invoices!M:N,A2207),0),IF(COUNTIF(Invoices!O:P,A2207)&lt;&gt;0,IF(COUNTIF(Invoices!O:P,A2207)&lt;&gt;0,SUMIF(Invoices!O:P,A2207,Invoices!P:P)/COUNTIF(Invoices!O:P,A2207),0),IF(COUNTIF(Invoices!Q:R,A2207)&lt;&gt;0,IF(COUNTIF(Invoices!Q:R,A2207)&lt;&gt;0,SUMIF(Invoices!Q:R,A2207,Invoices!R:R)/COUNTIF(Invoices!Q:R,A2207),0),IF(COUNTIF(Invoices!S:T,A2207)&lt;&gt;0,IF(COUNTIF(Invoices!S:T,A2207)&lt;&gt;0,SUMIF(Invoices!S:T,A2207,Invoices!T:T)/COUNTIF(Invoices!S:T,A2207),0),IF(COUNTIF(Invoices!U:V,A2207)&lt;&gt;0,IF(COUNTIF(Invoices!U:V,A2207)&lt;&gt;0,SUMIF(Invoices!U:V,A2207,Invoices!V:V)/COUNTIF(Invoices!U:V,A2207),0),IF(COUNTIF(Invoices!W:X,A2207)&lt;&gt;0,IF(COUNTIF(Invoices!W:X,A2207)&lt;&gt;0,SUMIF(Invoices!W:X,A2207,Invoices!X:X)/COUNTIF(Invoices!W:X,A2207),0),IF(COUNTIF(Invoices!Y:Z,A2207)&lt;&gt;0,IF(COUNTIF(Invoices!Y:Z,A2207)&lt;&gt;0,SUMIF(Invoices!Y:Z,A2207,Invoices!Z:Z)/COUNTIF(Invoices!Y:Z,A2207),0),IF(COUNTIF(Invoices!AA:AB,A2207)&lt;&gt;0,IF(COUNTIF(Invoices!AA:AB,A2207)&lt;&gt;0,SUMIF(Invoices!AA:AB,A2207,Invoices!AB:AB)/COUNTIF(Invoices!AA:AB,A2207),0),IF(COUNTIF(Invoices!AC:AD,A2207)&lt;&gt;0,IF(COUNTIF(Invoices!AC:AD,A2207)&lt;&gt;0,SUMIF(Invoices!AC:AD,A2207,Invoices!AD:AD)/COUNTIF(Invoices!AC:AD,A2207),0),IF(COUNTIF(Invoices!AE:AF,A2207)&lt;&gt;0,IF(COUNTIF(Invoices!AE:AF,A2207)&lt;&gt;0,SUMIF(Invoices!AE:AF,A2207,Invoices!AF:AF)/COUNTIF(Invoices!AE:AF,A2207),0),IF(COUNTIF(Invoices!AG:AH,A2207)&lt;&gt;0,IF(COUNTIF(Invoices!AG:AH,A2207)&lt;&gt;0,SUMIF(Invoices!AG:AH,A2207,Invoices!AH:AH)/COUNTIF(Invoices!AG:AH,A2207),0),IF(COUNTIF(Invoices!AI:AJ,A2207)&lt;&gt;0,IF(COUNTIF(Invoices!AI:AJ,A2207)&lt;&gt;0,SUMIF(Invoices!AI:AJ,A2207,Invoices!AJ:AJ)/COUNTIF(Invoices!AI:AJ,A2207),0),IF(COUNTIF(Invoices!AK:AL,A2207)&lt;&gt;0,IF(COUNTIF(Invoices!AK:AL,A2207)&lt;&gt;0,SUMIF(Invoices!AK:AL,A2207,Invoices!AL:AL)/COUNTIF(Invoices!AK:AL,A2207),0),IF(COUNTIF(Invoices!AM:AN,A2207)&lt;&gt;0,IF(COUNTIF(Invoices!AM:AN,A2207)&lt;&gt;0,SUMIF(Invoices!AM:AN,A2207,Invoices!AN:AN)/COUNTIF(Invoices!AM:AN,A2207),0),"Not Available")))))))))))))))</f>
        <v>0.99</v>
      </c>
    </row>
    <row r="2208" spans="1:5" ht="13" x14ac:dyDescent="0.15">
      <c r="A2208" s="6" t="s">
        <v>3628</v>
      </c>
      <c r="B2208" s="6" t="s">
        <v>659</v>
      </c>
      <c r="C2208" s="6" t="s">
        <v>660</v>
      </c>
      <c r="D2208" s="6" t="s">
        <v>661</v>
      </c>
      <c r="E2208">
        <f ca="1">IF(COUNTIF(Invoices!K:L,A2208)&lt;&gt;0,IF(COUNTIF(Invoices!K:L,A2208)&lt;&gt;0,SUMIF(Invoices!K:L,A2208,Invoices!L:L)/COUNTIF(Invoices!K:L,A2208),0),IF(COUNTIF(Invoices!M:N,A2208)&lt;&gt;0,IF(COUNTIF(Invoices!M:N,A2208)&lt;&gt;0,SUMIF(Invoices!M:N,A2208,Invoices!N:N)/COUNTIF(Invoices!M:N,A2208),0),IF(COUNTIF(Invoices!O:P,A2208)&lt;&gt;0,IF(COUNTIF(Invoices!O:P,A2208)&lt;&gt;0,SUMIF(Invoices!O:P,A2208,Invoices!P:P)/COUNTIF(Invoices!O:P,A2208),0),IF(COUNTIF(Invoices!Q:R,A2208)&lt;&gt;0,IF(COUNTIF(Invoices!Q:R,A2208)&lt;&gt;0,SUMIF(Invoices!Q:R,A2208,Invoices!R:R)/COUNTIF(Invoices!Q:R,A2208),0),IF(COUNTIF(Invoices!S:T,A2208)&lt;&gt;0,IF(COUNTIF(Invoices!S:T,A2208)&lt;&gt;0,SUMIF(Invoices!S:T,A2208,Invoices!T:T)/COUNTIF(Invoices!S:T,A2208),0),IF(COUNTIF(Invoices!U:V,A2208)&lt;&gt;0,IF(COUNTIF(Invoices!U:V,A2208)&lt;&gt;0,SUMIF(Invoices!U:V,A2208,Invoices!V:V)/COUNTIF(Invoices!U:V,A2208),0),IF(COUNTIF(Invoices!W:X,A2208)&lt;&gt;0,IF(COUNTIF(Invoices!W:X,A2208)&lt;&gt;0,SUMIF(Invoices!W:X,A2208,Invoices!X:X)/COUNTIF(Invoices!W:X,A2208),0),IF(COUNTIF(Invoices!Y:Z,A2208)&lt;&gt;0,IF(COUNTIF(Invoices!Y:Z,A2208)&lt;&gt;0,SUMIF(Invoices!Y:Z,A2208,Invoices!Z:Z)/COUNTIF(Invoices!Y:Z,A2208),0),IF(COUNTIF(Invoices!AA:AB,A2208)&lt;&gt;0,IF(COUNTIF(Invoices!AA:AB,A2208)&lt;&gt;0,SUMIF(Invoices!AA:AB,A2208,Invoices!AB:AB)/COUNTIF(Invoices!AA:AB,A2208),0),IF(COUNTIF(Invoices!AC:AD,A2208)&lt;&gt;0,IF(COUNTIF(Invoices!AC:AD,A2208)&lt;&gt;0,SUMIF(Invoices!AC:AD,A2208,Invoices!AD:AD)/COUNTIF(Invoices!AC:AD,A2208),0),IF(COUNTIF(Invoices!AE:AF,A2208)&lt;&gt;0,IF(COUNTIF(Invoices!AE:AF,A2208)&lt;&gt;0,SUMIF(Invoices!AE:AF,A2208,Invoices!AF:AF)/COUNTIF(Invoices!AE:AF,A2208),0),IF(COUNTIF(Invoices!AG:AH,A2208)&lt;&gt;0,IF(COUNTIF(Invoices!AG:AH,A2208)&lt;&gt;0,SUMIF(Invoices!AG:AH,A2208,Invoices!AH:AH)/COUNTIF(Invoices!AG:AH,A2208),0),IF(COUNTIF(Invoices!AI:AJ,A2208)&lt;&gt;0,IF(COUNTIF(Invoices!AI:AJ,A2208)&lt;&gt;0,SUMIF(Invoices!AI:AJ,A2208,Invoices!AJ:AJ)/COUNTIF(Invoices!AI:AJ,A2208),0),IF(COUNTIF(Invoices!AK:AL,A2208)&lt;&gt;0,IF(COUNTIF(Invoices!AK:AL,A2208)&lt;&gt;0,SUMIF(Invoices!AK:AL,A2208,Invoices!AL:AL)/COUNTIF(Invoices!AK:AL,A2208),0),IF(COUNTIF(Invoices!AM:AN,A2208)&lt;&gt;0,IF(COUNTIF(Invoices!AM:AN,A2208)&lt;&gt;0,SUMIF(Invoices!AM:AN,A2208,Invoices!AN:AN)/COUNTIF(Invoices!AM:AN,A2208),0),"Not Available")))))))))))))))</f>
        <v>0.99</v>
      </c>
    </row>
    <row r="2209" spans="1:5" ht="13" x14ac:dyDescent="0.15">
      <c r="A2209" s="6" t="s">
        <v>3629</v>
      </c>
      <c r="B2209" s="6" t="s">
        <v>1760</v>
      </c>
      <c r="C2209" s="6" t="s">
        <v>1750</v>
      </c>
      <c r="D2209" s="6" t="s">
        <v>1751</v>
      </c>
      <c r="E2209">
        <f ca="1">IF(COUNTIF(Invoices!K:L,A2209)&lt;&gt;0,IF(COUNTIF(Invoices!K:L,A2209)&lt;&gt;0,SUMIF(Invoices!K:L,A2209,Invoices!L:L)/COUNTIF(Invoices!K:L,A2209),0),IF(COUNTIF(Invoices!M:N,A2209)&lt;&gt;0,IF(COUNTIF(Invoices!M:N,A2209)&lt;&gt;0,SUMIF(Invoices!M:N,A2209,Invoices!N:N)/COUNTIF(Invoices!M:N,A2209),0),IF(COUNTIF(Invoices!O:P,A2209)&lt;&gt;0,IF(COUNTIF(Invoices!O:P,A2209)&lt;&gt;0,SUMIF(Invoices!O:P,A2209,Invoices!P:P)/COUNTIF(Invoices!O:P,A2209),0),IF(COUNTIF(Invoices!Q:R,A2209)&lt;&gt;0,IF(COUNTIF(Invoices!Q:R,A2209)&lt;&gt;0,SUMIF(Invoices!Q:R,A2209,Invoices!R:R)/COUNTIF(Invoices!Q:R,A2209),0),IF(COUNTIF(Invoices!S:T,A2209)&lt;&gt;0,IF(COUNTIF(Invoices!S:T,A2209)&lt;&gt;0,SUMIF(Invoices!S:T,A2209,Invoices!T:T)/COUNTIF(Invoices!S:T,A2209),0),IF(COUNTIF(Invoices!U:V,A2209)&lt;&gt;0,IF(COUNTIF(Invoices!U:V,A2209)&lt;&gt;0,SUMIF(Invoices!U:V,A2209,Invoices!V:V)/COUNTIF(Invoices!U:V,A2209),0),IF(COUNTIF(Invoices!W:X,A2209)&lt;&gt;0,IF(COUNTIF(Invoices!W:X,A2209)&lt;&gt;0,SUMIF(Invoices!W:X,A2209,Invoices!X:X)/COUNTIF(Invoices!W:X,A2209),0),IF(COUNTIF(Invoices!Y:Z,A2209)&lt;&gt;0,IF(COUNTIF(Invoices!Y:Z,A2209)&lt;&gt;0,SUMIF(Invoices!Y:Z,A2209,Invoices!Z:Z)/COUNTIF(Invoices!Y:Z,A2209),0),IF(COUNTIF(Invoices!AA:AB,A2209)&lt;&gt;0,IF(COUNTIF(Invoices!AA:AB,A2209)&lt;&gt;0,SUMIF(Invoices!AA:AB,A2209,Invoices!AB:AB)/COUNTIF(Invoices!AA:AB,A2209),0),IF(COUNTIF(Invoices!AC:AD,A2209)&lt;&gt;0,IF(COUNTIF(Invoices!AC:AD,A2209)&lt;&gt;0,SUMIF(Invoices!AC:AD,A2209,Invoices!AD:AD)/COUNTIF(Invoices!AC:AD,A2209),0),IF(COUNTIF(Invoices!AE:AF,A2209)&lt;&gt;0,IF(COUNTIF(Invoices!AE:AF,A2209)&lt;&gt;0,SUMIF(Invoices!AE:AF,A2209,Invoices!AF:AF)/COUNTIF(Invoices!AE:AF,A2209),0),IF(COUNTIF(Invoices!AG:AH,A2209)&lt;&gt;0,IF(COUNTIF(Invoices!AG:AH,A2209)&lt;&gt;0,SUMIF(Invoices!AG:AH,A2209,Invoices!AH:AH)/COUNTIF(Invoices!AG:AH,A2209),0),IF(COUNTIF(Invoices!AI:AJ,A2209)&lt;&gt;0,IF(COUNTIF(Invoices!AI:AJ,A2209)&lt;&gt;0,SUMIF(Invoices!AI:AJ,A2209,Invoices!AJ:AJ)/COUNTIF(Invoices!AI:AJ,A2209),0),IF(COUNTIF(Invoices!AK:AL,A2209)&lt;&gt;0,IF(COUNTIF(Invoices!AK:AL,A2209)&lt;&gt;0,SUMIF(Invoices!AK:AL,A2209,Invoices!AL:AL)/COUNTIF(Invoices!AK:AL,A2209),0),IF(COUNTIF(Invoices!AM:AN,A2209)&lt;&gt;0,IF(COUNTIF(Invoices!AM:AN,A2209)&lt;&gt;0,SUMIF(Invoices!AM:AN,A2209,Invoices!AN:AN)/COUNTIF(Invoices!AM:AN,A2209),0),"Not Available")))))))))))))))</f>
        <v>0.99</v>
      </c>
    </row>
    <row r="2210" spans="1:5" ht="13" x14ac:dyDescent="0.15">
      <c r="A2210" s="6" t="s">
        <v>3630</v>
      </c>
      <c r="C2210" s="6" t="s">
        <v>3631</v>
      </c>
      <c r="D2210" s="6" t="s">
        <v>3631</v>
      </c>
      <c r="E2210">
        <f ca="1">IF(COUNTIF(Invoices!K:L,A2210)&lt;&gt;0,IF(COUNTIF(Invoices!K:L,A2210)&lt;&gt;0,SUMIF(Invoices!K:L,A2210,Invoices!L:L)/COUNTIF(Invoices!K:L,A2210),0),IF(COUNTIF(Invoices!M:N,A2210)&lt;&gt;0,IF(COUNTIF(Invoices!M:N,A2210)&lt;&gt;0,SUMIF(Invoices!M:N,A2210,Invoices!N:N)/COUNTIF(Invoices!M:N,A2210),0),IF(COUNTIF(Invoices!O:P,A2210)&lt;&gt;0,IF(COUNTIF(Invoices!O:P,A2210)&lt;&gt;0,SUMIF(Invoices!O:P,A2210,Invoices!P:P)/COUNTIF(Invoices!O:P,A2210),0),IF(COUNTIF(Invoices!Q:R,A2210)&lt;&gt;0,IF(COUNTIF(Invoices!Q:R,A2210)&lt;&gt;0,SUMIF(Invoices!Q:R,A2210,Invoices!R:R)/COUNTIF(Invoices!Q:R,A2210),0),IF(COUNTIF(Invoices!S:T,A2210)&lt;&gt;0,IF(COUNTIF(Invoices!S:T,A2210)&lt;&gt;0,SUMIF(Invoices!S:T,A2210,Invoices!T:T)/COUNTIF(Invoices!S:T,A2210),0),IF(COUNTIF(Invoices!U:V,A2210)&lt;&gt;0,IF(COUNTIF(Invoices!U:V,A2210)&lt;&gt;0,SUMIF(Invoices!U:V,A2210,Invoices!V:V)/COUNTIF(Invoices!U:V,A2210),0),IF(COUNTIF(Invoices!W:X,A2210)&lt;&gt;0,IF(COUNTIF(Invoices!W:X,A2210)&lt;&gt;0,SUMIF(Invoices!W:X,A2210,Invoices!X:X)/COUNTIF(Invoices!W:X,A2210),0),IF(COUNTIF(Invoices!Y:Z,A2210)&lt;&gt;0,IF(COUNTIF(Invoices!Y:Z,A2210)&lt;&gt;0,SUMIF(Invoices!Y:Z,A2210,Invoices!Z:Z)/COUNTIF(Invoices!Y:Z,A2210),0),IF(COUNTIF(Invoices!AA:AB,A2210)&lt;&gt;0,IF(COUNTIF(Invoices!AA:AB,A2210)&lt;&gt;0,SUMIF(Invoices!AA:AB,A2210,Invoices!AB:AB)/COUNTIF(Invoices!AA:AB,A2210),0),IF(COUNTIF(Invoices!AC:AD,A2210)&lt;&gt;0,IF(COUNTIF(Invoices!AC:AD,A2210)&lt;&gt;0,SUMIF(Invoices!AC:AD,A2210,Invoices!AD:AD)/COUNTIF(Invoices!AC:AD,A2210),0),IF(COUNTIF(Invoices!AE:AF,A2210)&lt;&gt;0,IF(COUNTIF(Invoices!AE:AF,A2210)&lt;&gt;0,SUMIF(Invoices!AE:AF,A2210,Invoices!AF:AF)/COUNTIF(Invoices!AE:AF,A2210),0),IF(COUNTIF(Invoices!AG:AH,A2210)&lt;&gt;0,IF(COUNTIF(Invoices!AG:AH,A2210)&lt;&gt;0,SUMIF(Invoices!AG:AH,A2210,Invoices!AH:AH)/COUNTIF(Invoices!AG:AH,A2210),0),IF(COUNTIF(Invoices!AI:AJ,A2210)&lt;&gt;0,IF(COUNTIF(Invoices!AI:AJ,A2210)&lt;&gt;0,SUMIF(Invoices!AI:AJ,A2210,Invoices!AJ:AJ)/COUNTIF(Invoices!AI:AJ,A2210),0),IF(COUNTIF(Invoices!AK:AL,A2210)&lt;&gt;0,IF(COUNTIF(Invoices!AK:AL,A2210)&lt;&gt;0,SUMIF(Invoices!AK:AL,A2210,Invoices!AL:AL)/COUNTIF(Invoices!AK:AL,A2210),0),IF(COUNTIF(Invoices!AM:AN,A2210)&lt;&gt;0,IF(COUNTIF(Invoices!AM:AN,A2210)&lt;&gt;0,SUMIF(Invoices!AM:AN,A2210,Invoices!AN:AN)/COUNTIF(Invoices!AM:AN,A2210),0),"Not Available")))))))))))))))</f>
        <v>1.99</v>
      </c>
    </row>
    <row r="2211" spans="1:5" ht="13" x14ac:dyDescent="0.15">
      <c r="A2211" s="6" t="s">
        <v>3632</v>
      </c>
      <c r="B2211" s="6" t="s">
        <v>1113</v>
      </c>
      <c r="C2211" s="6" t="s">
        <v>660</v>
      </c>
      <c r="D2211" s="6" t="s">
        <v>661</v>
      </c>
      <c r="E2211">
        <f ca="1">IF(COUNTIF(Invoices!K:L,A2211)&lt;&gt;0,IF(COUNTIF(Invoices!K:L,A2211)&lt;&gt;0,SUMIF(Invoices!K:L,A2211,Invoices!L:L)/COUNTIF(Invoices!K:L,A2211),0),IF(COUNTIF(Invoices!M:N,A2211)&lt;&gt;0,IF(COUNTIF(Invoices!M:N,A2211)&lt;&gt;0,SUMIF(Invoices!M:N,A2211,Invoices!N:N)/COUNTIF(Invoices!M:N,A2211),0),IF(COUNTIF(Invoices!O:P,A2211)&lt;&gt;0,IF(COUNTIF(Invoices!O:P,A2211)&lt;&gt;0,SUMIF(Invoices!O:P,A2211,Invoices!P:P)/COUNTIF(Invoices!O:P,A2211),0),IF(COUNTIF(Invoices!Q:R,A2211)&lt;&gt;0,IF(COUNTIF(Invoices!Q:R,A2211)&lt;&gt;0,SUMIF(Invoices!Q:R,A2211,Invoices!R:R)/COUNTIF(Invoices!Q:R,A2211),0),IF(COUNTIF(Invoices!S:T,A2211)&lt;&gt;0,IF(COUNTIF(Invoices!S:T,A2211)&lt;&gt;0,SUMIF(Invoices!S:T,A2211,Invoices!T:T)/COUNTIF(Invoices!S:T,A2211),0),IF(COUNTIF(Invoices!U:V,A2211)&lt;&gt;0,IF(COUNTIF(Invoices!U:V,A2211)&lt;&gt;0,SUMIF(Invoices!U:V,A2211,Invoices!V:V)/COUNTIF(Invoices!U:V,A2211),0),IF(COUNTIF(Invoices!W:X,A2211)&lt;&gt;0,IF(COUNTIF(Invoices!W:X,A2211)&lt;&gt;0,SUMIF(Invoices!W:X,A2211,Invoices!X:X)/COUNTIF(Invoices!W:X,A2211),0),IF(COUNTIF(Invoices!Y:Z,A2211)&lt;&gt;0,IF(COUNTIF(Invoices!Y:Z,A2211)&lt;&gt;0,SUMIF(Invoices!Y:Z,A2211,Invoices!Z:Z)/COUNTIF(Invoices!Y:Z,A2211),0),IF(COUNTIF(Invoices!AA:AB,A2211)&lt;&gt;0,IF(COUNTIF(Invoices!AA:AB,A2211)&lt;&gt;0,SUMIF(Invoices!AA:AB,A2211,Invoices!AB:AB)/COUNTIF(Invoices!AA:AB,A2211),0),IF(COUNTIF(Invoices!AC:AD,A2211)&lt;&gt;0,IF(COUNTIF(Invoices!AC:AD,A2211)&lt;&gt;0,SUMIF(Invoices!AC:AD,A2211,Invoices!AD:AD)/COUNTIF(Invoices!AC:AD,A2211),0),IF(COUNTIF(Invoices!AE:AF,A2211)&lt;&gt;0,IF(COUNTIF(Invoices!AE:AF,A2211)&lt;&gt;0,SUMIF(Invoices!AE:AF,A2211,Invoices!AF:AF)/COUNTIF(Invoices!AE:AF,A2211),0),IF(COUNTIF(Invoices!AG:AH,A2211)&lt;&gt;0,IF(COUNTIF(Invoices!AG:AH,A2211)&lt;&gt;0,SUMIF(Invoices!AG:AH,A2211,Invoices!AH:AH)/COUNTIF(Invoices!AG:AH,A2211),0),IF(COUNTIF(Invoices!AI:AJ,A2211)&lt;&gt;0,IF(COUNTIF(Invoices!AI:AJ,A2211)&lt;&gt;0,SUMIF(Invoices!AI:AJ,A2211,Invoices!AJ:AJ)/COUNTIF(Invoices!AI:AJ,A2211),0),IF(COUNTIF(Invoices!AK:AL,A2211)&lt;&gt;0,IF(COUNTIF(Invoices!AK:AL,A2211)&lt;&gt;0,SUMIF(Invoices!AK:AL,A2211,Invoices!AL:AL)/COUNTIF(Invoices!AK:AL,A2211),0),IF(COUNTIF(Invoices!AM:AN,A2211)&lt;&gt;0,IF(COUNTIF(Invoices!AM:AN,A2211)&lt;&gt;0,SUMIF(Invoices!AM:AN,A2211,Invoices!AN:AN)/COUNTIF(Invoices!AM:AN,A2211),0),"Not Available")))))))))))))))</f>
        <v>0.99</v>
      </c>
    </row>
    <row r="2212" spans="1:5" ht="13" x14ac:dyDescent="0.15">
      <c r="A2212" s="6" t="s">
        <v>3633</v>
      </c>
      <c r="C2212" s="6" t="s">
        <v>3634</v>
      </c>
      <c r="D2212" s="6" t="s">
        <v>2801</v>
      </c>
      <c r="E2212">
        <f ca="1">IF(COUNTIF(Invoices!K:L,A2212)&lt;&gt;0,IF(COUNTIF(Invoices!K:L,A2212)&lt;&gt;0,SUMIF(Invoices!K:L,A2212,Invoices!L:L)/COUNTIF(Invoices!K:L,A2212),0),IF(COUNTIF(Invoices!M:N,A2212)&lt;&gt;0,IF(COUNTIF(Invoices!M:N,A2212)&lt;&gt;0,SUMIF(Invoices!M:N,A2212,Invoices!N:N)/COUNTIF(Invoices!M:N,A2212),0),IF(COUNTIF(Invoices!O:P,A2212)&lt;&gt;0,IF(COUNTIF(Invoices!O:P,A2212)&lt;&gt;0,SUMIF(Invoices!O:P,A2212,Invoices!P:P)/COUNTIF(Invoices!O:P,A2212),0),IF(COUNTIF(Invoices!Q:R,A2212)&lt;&gt;0,IF(COUNTIF(Invoices!Q:R,A2212)&lt;&gt;0,SUMIF(Invoices!Q:R,A2212,Invoices!R:R)/COUNTIF(Invoices!Q:R,A2212),0),IF(COUNTIF(Invoices!S:T,A2212)&lt;&gt;0,IF(COUNTIF(Invoices!S:T,A2212)&lt;&gt;0,SUMIF(Invoices!S:T,A2212,Invoices!T:T)/COUNTIF(Invoices!S:T,A2212),0),IF(COUNTIF(Invoices!U:V,A2212)&lt;&gt;0,IF(COUNTIF(Invoices!U:V,A2212)&lt;&gt;0,SUMIF(Invoices!U:V,A2212,Invoices!V:V)/COUNTIF(Invoices!U:V,A2212),0),IF(COUNTIF(Invoices!W:X,A2212)&lt;&gt;0,IF(COUNTIF(Invoices!W:X,A2212)&lt;&gt;0,SUMIF(Invoices!W:X,A2212,Invoices!X:X)/COUNTIF(Invoices!W:X,A2212),0),IF(COUNTIF(Invoices!Y:Z,A2212)&lt;&gt;0,IF(COUNTIF(Invoices!Y:Z,A2212)&lt;&gt;0,SUMIF(Invoices!Y:Z,A2212,Invoices!Z:Z)/COUNTIF(Invoices!Y:Z,A2212),0),IF(COUNTIF(Invoices!AA:AB,A2212)&lt;&gt;0,IF(COUNTIF(Invoices!AA:AB,A2212)&lt;&gt;0,SUMIF(Invoices!AA:AB,A2212,Invoices!AB:AB)/COUNTIF(Invoices!AA:AB,A2212),0),IF(COUNTIF(Invoices!AC:AD,A2212)&lt;&gt;0,IF(COUNTIF(Invoices!AC:AD,A2212)&lt;&gt;0,SUMIF(Invoices!AC:AD,A2212,Invoices!AD:AD)/COUNTIF(Invoices!AC:AD,A2212),0),IF(COUNTIF(Invoices!AE:AF,A2212)&lt;&gt;0,IF(COUNTIF(Invoices!AE:AF,A2212)&lt;&gt;0,SUMIF(Invoices!AE:AF,A2212,Invoices!AF:AF)/COUNTIF(Invoices!AE:AF,A2212),0),IF(COUNTIF(Invoices!AG:AH,A2212)&lt;&gt;0,IF(COUNTIF(Invoices!AG:AH,A2212)&lt;&gt;0,SUMIF(Invoices!AG:AH,A2212,Invoices!AH:AH)/COUNTIF(Invoices!AG:AH,A2212),0),IF(COUNTIF(Invoices!AI:AJ,A2212)&lt;&gt;0,IF(COUNTIF(Invoices!AI:AJ,A2212)&lt;&gt;0,SUMIF(Invoices!AI:AJ,A2212,Invoices!AJ:AJ)/COUNTIF(Invoices!AI:AJ,A2212),0),IF(COUNTIF(Invoices!AK:AL,A2212)&lt;&gt;0,IF(COUNTIF(Invoices!AK:AL,A2212)&lt;&gt;0,SUMIF(Invoices!AK:AL,A2212,Invoices!AL:AL)/COUNTIF(Invoices!AK:AL,A2212),0),IF(COUNTIF(Invoices!AM:AN,A2212)&lt;&gt;0,IF(COUNTIF(Invoices!AM:AN,A2212)&lt;&gt;0,SUMIF(Invoices!AM:AN,A2212,Invoices!AN:AN)/COUNTIF(Invoices!AM:AN,A2212),0),"Not Available")))))))))))))))</f>
        <v>0.99</v>
      </c>
    </row>
    <row r="2213" spans="1:5" ht="13" x14ac:dyDescent="0.15">
      <c r="A2213" s="6" t="s">
        <v>3635</v>
      </c>
      <c r="B2213" s="6" t="s">
        <v>3636</v>
      </c>
      <c r="C2213" s="6" t="s">
        <v>1171</v>
      </c>
      <c r="D2213" s="6" t="s">
        <v>1172</v>
      </c>
      <c r="E2213" t="str">
        <f>IF(COUNTIF(Invoices!K:L,A2213)&lt;&gt;0,IF(COUNTIF(Invoices!K:L,A2213)&lt;&gt;0,SUMIF(Invoices!K:L,A2213,Invoices!L:L)/COUNTIF(Invoices!K:L,A2213),0),IF(COUNTIF(Invoices!M:N,A2213)&lt;&gt;0,IF(COUNTIF(Invoices!M:N,A2213)&lt;&gt;0,SUMIF(Invoices!M:N,A2213,Invoices!N:N)/COUNTIF(Invoices!M:N,A2213),0),IF(COUNTIF(Invoices!O:P,A2213)&lt;&gt;0,IF(COUNTIF(Invoices!O:P,A2213)&lt;&gt;0,SUMIF(Invoices!O:P,A2213,Invoices!P:P)/COUNTIF(Invoices!O:P,A2213),0),IF(COUNTIF(Invoices!Q:R,A2213)&lt;&gt;0,IF(COUNTIF(Invoices!Q:R,A2213)&lt;&gt;0,SUMIF(Invoices!Q:R,A2213,Invoices!R:R)/COUNTIF(Invoices!Q:R,A2213),0),IF(COUNTIF(Invoices!S:T,A2213)&lt;&gt;0,IF(COUNTIF(Invoices!S:T,A2213)&lt;&gt;0,SUMIF(Invoices!S:T,A2213,Invoices!T:T)/COUNTIF(Invoices!S:T,A2213),0),IF(COUNTIF(Invoices!U:V,A2213)&lt;&gt;0,IF(COUNTIF(Invoices!U:V,A2213)&lt;&gt;0,SUMIF(Invoices!U:V,A2213,Invoices!V:V)/COUNTIF(Invoices!U:V,A2213),0),IF(COUNTIF(Invoices!W:X,A2213)&lt;&gt;0,IF(COUNTIF(Invoices!W:X,A2213)&lt;&gt;0,SUMIF(Invoices!W:X,A2213,Invoices!X:X)/COUNTIF(Invoices!W:X,A2213),0),IF(COUNTIF(Invoices!Y:Z,A2213)&lt;&gt;0,IF(COUNTIF(Invoices!Y:Z,A2213)&lt;&gt;0,SUMIF(Invoices!Y:Z,A2213,Invoices!Z:Z)/COUNTIF(Invoices!Y:Z,A2213),0),IF(COUNTIF(Invoices!AA:AB,A2213)&lt;&gt;0,IF(COUNTIF(Invoices!AA:AB,A2213)&lt;&gt;0,SUMIF(Invoices!AA:AB,A2213,Invoices!AB:AB)/COUNTIF(Invoices!AA:AB,A2213),0),IF(COUNTIF(Invoices!AC:AD,A2213)&lt;&gt;0,IF(COUNTIF(Invoices!AC:AD,A2213)&lt;&gt;0,SUMIF(Invoices!AC:AD,A2213,Invoices!AD:AD)/COUNTIF(Invoices!AC:AD,A2213),0),IF(COUNTIF(Invoices!AE:AF,A2213)&lt;&gt;0,IF(COUNTIF(Invoices!AE:AF,A2213)&lt;&gt;0,SUMIF(Invoices!AE:AF,A2213,Invoices!AF:AF)/COUNTIF(Invoices!AE:AF,A2213),0),IF(COUNTIF(Invoices!AG:AH,A2213)&lt;&gt;0,IF(COUNTIF(Invoices!AG:AH,A2213)&lt;&gt;0,SUMIF(Invoices!AG:AH,A2213,Invoices!AH:AH)/COUNTIF(Invoices!AG:AH,A2213),0),IF(COUNTIF(Invoices!AI:AJ,A2213)&lt;&gt;0,IF(COUNTIF(Invoices!AI:AJ,A2213)&lt;&gt;0,SUMIF(Invoices!AI:AJ,A2213,Invoices!AJ:AJ)/COUNTIF(Invoices!AI:AJ,A2213),0),IF(COUNTIF(Invoices!AK:AL,A2213)&lt;&gt;0,IF(COUNTIF(Invoices!AK:AL,A2213)&lt;&gt;0,SUMIF(Invoices!AK:AL,A2213,Invoices!AL:AL)/COUNTIF(Invoices!AK:AL,A2213),0),IF(COUNTIF(Invoices!AM:AN,A2213)&lt;&gt;0,IF(COUNTIF(Invoices!AM:AN,A2213)&lt;&gt;0,SUMIF(Invoices!AM:AN,A2213,Invoices!AN:AN)/COUNTIF(Invoices!AM:AN,A2213),0),"Not Available")))))))))))))))</f>
        <v>Not Available</v>
      </c>
    </row>
    <row r="2214" spans="1:5" ht="13" x14ac:dyDescent="0.15">
      <c r="A2214" s="6" t="s">
        <v>3637</v>
      </c>
      <c r="B2214" s="6" t="s">
        <v>1471</v>
      </c>
      <c r="C2214" s="6" t="s">
        <v>1300</v>
      </c>
      <c r="D2214" s="6" t="s">
        <v>1301</v>
      </c>
      <c r="E2214">
        <f ca="1">IF(COUNTIF(Invoices!K:L,A2214)&lt;&gt;0,IF(COUNTIF(Invoices!K:L,A2214)&lt;&gt;0,SUMIF(Invoices!K:L,A2214,Invoices!L:L)/COUNTIF(Invoices!K:L,A2214),0),IF(COUNTIF(Invoices!M:N,A2214)&lt;&gt;0,IF(COUNTIF(Invoices!M:N,A2214)&lt;&gt;0,SUMIF(Invoices!M:N,A2214,Invoices!N:N)/COUNTIF(Invoices!M:N,A2214),0),IF(COUNTIF(Invoices!O:P,A2214)&lt;&gt;0,IF(COUNTIF(Invoices!O:P,A2214)&lt;&gt;0,SUMIF(Invoices!O:P,A2214,Invoices!P:P)/COUNTIF(Invoices!O:P,A2214),0),IF(COUNTIF(Invoices!Q:R,A2214)&lt;&gt;0,IF(COUNTIF(Invoices!Q:R,A2214)&lt;&gt;0,SUMIF(Invoices!Q:R,A2214,Invoices!R:R)/COUNTIF(Invoices!Q:R,A2214),0),IF(COUNTIF(Invoices!S:T,A2214)&lt;&gt;0,IF(COUNTIF(Invoices!S:T,A2214)&lt;&gt;0,SUMIF(Invoices!S:T,A2214,Invoices!T:T)/COUNTIF(Invoices!S:T,A2214),0),IF(COUNTIF(Invoices!U:V,A2214)&lt;&gt;0,IF(COUNTIF(Invoices!U:V,A2214)&lt;&gt;0,SUMIF(Invoices!U:V,A2214,Invoices!V:V)/COUNTIF(Invoices!U:V,A2214),0),IF(COUNTIF(Invoices!W:X,A2214)&lt;&gt;0,IF(COUNTIF(Invoices!W:X,A2214)&lt;&gt;0,SUMIF(Invoices!W:X,A2214,Invoices!X:X)/COUNTIF(Invoices!W:X,A2214),0),IF(COUNTIF(Invoices!Y:Z,A2214)&lt;&gt;0,IF(COUNTIF(Invoices!Y:Z,A2214)&lt;&gt;0,SUMIF(Invoices!Y:Z,A2214,Invoices!Z:Z)/COUNTIF(Invoices!Y:Z,A2214),0),IF(COUNTIF(Invoices!AA:AB,A2214)&lt;&gt;0,IF(COUNTIF(Invoices!AA:AB,A2214)&lt;&gt;0,SUMIF(Invoices!AA:AB,A2214,Invoices!AB:AB)/COUNTIF(Invoices!AA:AB,A2214),0),IF(COUNTIF(Invoices!AC:AD,A2214)&lt;&gt;0,IF(COUNTIF(Invoices!AC:AD,A2214)&lt;&gt;0,SUMIF(Invoices!AC:AD,A2214,Invoices!AD:AD)/COUNTIF(Invoices!AC:AD,A2214),0),IF(COUNTIF(Invoices!AE:AF,A2214)&lt;&gt;0,IF(COUNTIF(Invoices!AE:AF,A2214)&lt;&gt;0,SUMIF(Invoices!AE:AF,A2214,Invoices!AF:AF)/COUNTIF(Invoices!AE:AF,A2214),0),IF(COUNTIF(Invoices!AG:AH,A2214)&lt;&gt;0,IF(COUNTIF(Invoices!AG:AH,A2214)&lt;&gt;0,SUMIF(Invoices!AG:AH,A2214,Invoices!AH:AH)/COUNTIF(Invoices!AG:AH,A2214),0),IF(COUNTIF(Invoices!AI:AJ,A2214)&lt;&gt;0,IF(COUNTIF(Invoices!AI:AJ,A2214)&lt;&gt;0,SUMIF(Invoices!AI:AJ,A2214,Invoices!AJ:AJ)/COUNTIF(Invoices!AI:AJ,A2214),0),IF(COUNTIF(Invoices!AK:AL,A2214)&lt;&gt;0,IF(COUNTIF(Invoices!AK:AL,A2214)&lt;&gt;0,SUMIF(Invoices!AK:AL,A2214,Invoices!AL:AL)/COUNTIF(Invoices!AK:AL,A2214),0),IF(COUNTIF(Invoices!AM:AN,A2214)&lt;&gt;0,IF(COUNTIF(Invoices!AM:AN,A2214)&lt;&gt;0,SUMIF(Invoices!AM:AN,A2214,Invoices!AN:AN)/COUNTIF(Invoices!AM:AN,A2214),0),"Not Available")))))))))))))))</f>
        <v>0.99</v>
      </c>
    </row>
    <row r="2215" spans="1:5" ht="13" x14ac:dyDescent="0.15">
      <c r="A2215" s="6" t="s">
        <v>3638</v>
      </c>
      <c r="B2215" s="6" t="s">
        <v>1494</v>
      </c>
      <c r="C2215" s="6" t="s">
        <v>1265</v>
      </c>
      <c r="D2215" s="6" t="s">
        <v>630</v>
      </c>
      <c r="E2215">
        <f ca="1">IF(COUNTIF(Invoices!K:L,A2215)&lt;&gt;0,IF(COUNTIF(Invoices!K:L,A2215)&lt;&gt;0,SUMIF(Invoices!K:L,A2215,Invoices!L:L)/COUNTIF(Invoices!K:L,A2215),0),IF(COUNTIF(Invoices!M:N,A2215)&lt;&gt;0,IF(COUNTIF(Invoices!M:N,A2215)&lt;&gt;0,SUMIF(Invoices!M:N,A2215,Invoices!N:N)/COUNTIF(Invoices!M:N,A2215),0),IF(COUNTIF(Invoices!O:P,A2215)&lt;&gt;0,IF(COUNTIF(Invoices!O:P,A2215)&lt;&gt;0,SUMIF(Invoices!O:P,A2215,Invoices!P:P)/COUNTIF(Invoices!O:P,A2215),0),IF(COUNTIF(Invoices!Q:R,A2215)&lt;&gt;0,IF(COUNTIF(Invoices!Q:R,A2215)&lt;&gt;0,SUMIF(Invoices!Q:R,A2215,Invoices!R:R)/COUNTIF(Invoices!Q:R,A2215),0),IF(COUNTIF(Invoices!S:T,A2215)&lt;&gt;0,IF(COUNTIF(Invoices!S:T,A2215)&lt;&gt;0,SUMIF(Invoices!S:T,A2215,Invoices!T:T)/COUNTIF(Invoices!S:T,A2215),0),IF(COUNTIF(Invoices!U:V,A2215)&lt;&gt;0,IF(COUNTIF(Invoices!U:V,A2215)&lt;&gt;0,SUMIF(Invoices!U:V,A2215,Invoices!V:V)/COUNTIF(Invoices!U:V,A2215),0),IF(COUNTIF(Invoices!W:X,A2215)&lt;&gt;0,IF(COUNTIF(Invoices!W:X,A2215)&lt;&gt;0,SUMIF(Invoices!W:X,A2215,Invoices!X:X)/COUNTIF(Invoices!W:X,A2215),0),IF(COUNTIF(Invoices!Y:Z,A2215)&lt;&gt;0,IF(COUNTIF(Invoices!Y:Z,A2215)&lt;&gt;0,SUMIF(Invoices!Y:Z,A2215,Invoices!Z:Z)/COUNTIF(Invoices!Y:Z,A2215),0),IF(COUNTIF(Invoices!AA:AB,A2215)&lt;&gt;0,IF(COUNTIF(Invoices!AA:AB,A2215)&lt;&gt;0,SUMIF(Invoices!AA:AB,A2215,Invoices!AB:AB)/COUNTIF(Invoices!AA:AB,A2215),0),IF(COUNTIF(Invoices!AC:AD,A2215)&lt;&gt;0,IF(COUNTIF(Invoices!AC:AD,A2215)&lt;&gt;0,SUMIF(Invoices!AC:AD,A2215,Invoices!AD:AD)/COUNTIF(Invoices!AC:AD,A2215),0),IF(COUNTIF(Invoices!AE:AF,A2215)&lt;&gt;0,IF(COUNTIF(Invoices!AE:AF,A2215)&lt;&gt;0,SUMIF(Invoices!AE:AF,A2215,Invoices!AF:AF)/COUNTIF(Invoices!AE:AF,A2215),0),IF(COUNTIF(Invoices!AG:AH,A2215)&lt;&gt;0,IF(COUNTIF(Invoices!AG:AH,A2215)&lt;&gt;0,SUMIF(Invoices!AG:AH,A2215,Invoices!AH:AH)/COUNTIF(Invoices!AG:AH,A2215),0),IF(COUNTIF(Invoices!AI:AJ,A2215)&lt;&gt;0,IF(COUNTIF(Invoices!AI:AJ,A2215)&lt;&gt;0,SUMIF(Invoices!AI:AJ,A2215,Invoices!AJ:AJ)/COUNTIF(Invoices!AI:AJ,A2215),0),IF(COUNTIF(Invoices!AK:AL,A2215)&lt;&gt;0,IF(COUNTIF(Invoices!AK:AL,A2215)&lt;&gt;0,SUMIF(Invoices!AK:AL,A2215,Invoices!AL:AL)/COUNTIF(Invoices!AK:AL,A2215),0),IF(COUNTIF(Invoices!AM:AN,A2215)&lt;&gt;0,IF(COUNTIF(Invoices!AM:AN,A2215)&lt;&gt;0,SUMIF(Invoices!AM:AN,A2215,Invoices!AN:AN)/COUNTIF(Invoices!AM:AN,A2215),0),"Not Available")))))))))))))))</f>
        <v>0.99</v>
      </c>
    </row>
    <row r="2216" spans="1:5" ht="13" x14ac:dyDescent="0.15">
      <c r="A2216" s="6" t="s">
        <v>3638</v>
      </c>
      <c r="B2216" s="6" t="s">
        <v>1494</v>
      </c>
      <c r="C2216" s="6" t="s">
        <v>629</v>
      </c>
      <c r="D2216" s="6" t="s">
        <v>630</v>
      </c>
      <c r="E2216">
        <f ca="1">IF(COUNTIF(Invoices!K:L,A2216)&lt;&gt;0,IF(COUNTIF(Invoices!K:L,A2216)&lt;&gt;0,SUMIF(Invoices!K:L,A2216,Invoices!L:L)/COUNTIF(Invoices!K:L,A2216),0),IF(COUNTIF(Invoices!M:N,A2216)&lt;&gt;0,IF(COUNTIF(Invoices!M:N,A2216)&lt;&gt;0,SUMIF(Invoices!M:N,A2216,Invoices!N:N)/COUNTIF(Invoices!M:N,A2216),0),IF(COUNTIF(Invoices!O:P,A2216)&lt;&gt;0,IF(COUNTIF(Invoices!O:P,A2216)&lt;&gt;0,SUMIF(Invoices!O:P,A2216,Invoices!P:P)/COUNTIF(Invoices!O:P,A2216),0),IF(COUNTIF(Invoices!Q:R,A2216)&lt;&gt;0,IF(COUNTIF(Invoices!Q:R,A2216)&lt;&gt;0,SUMIF(Invoices!Q:R,A2216,Invoices!R:R)/COUNTIF(Invoices!Q:R,A2216),0),IF(COUNTIF(Invoices!S:T,A2216)&lt;&gt;0,IF(COUNTIF(Invoices!S:T,A2216)&lt;&gt;0,SUMIF(Invoices!S:T,A2216,Invoices!T:T)/COUNTIF(Invoices!S:T,A2216),0),IF(COUNTIF(Invoices!U:V,A2216)&lt;&gt;0,IF(COUNTIF(Invoices!U:V,A2216)&lt;&gt;0,SUMIF(Invoices!U:V,A2216,Invoices!V:V)/COUNTIF(Invoices!U:V,A2216),0),IF(COUNTIF(Invoices!W:X,A2216)&lt;&gt;0,IF(COUNTIF(Invoices!W:X,A2216)&lt;&gt;0,SUMIF(Invoices!W:X,A2216,Invoices!X:X)/COUNTIF(Invoices!W:X,A2216),0),IF(COUNTIF(Invoices!Y:Z,A2216)&lt;&gt;0,IF(COUNTIF(Invoices!Y:Z,A2216)&lt;&gt;0,SUMIF(Invoices!Y:Z,A2216,Invoices!Z:Z)/COUNTIF(Invoices!Y:Z,A2216),0),IF(COUNTIF(Invoices!AA:AB,A2216)&lt;&gt;0,IF(COUNTIF(Invoices!AA:AB,A2216)&lt;&gt;0,SUMIF(Invoices!AA:AB,A2216,Invoices!AB:AB)/COUNTIF(Invoices!AA:AB,A2216),0),IF(COUNTIF(Invoices!AC:AD,A2216)&lt;&gt;0,IF(COUNTIF(Invoices!AC:AD,A2216)&lt;&gt;0,SUMIF(Invoices!AC:AD,A2216,Invoices!AD:AD)/COUNTIF(Invoices!AC:AD,A2216),0),IF(COUNTIF(Invoices!AE:AF,A2216)&lt;&gt;0,IF(COUNTIF(Invoices!AE:AF,A2216)&lt;&gt;0,SUMIF(Invoices!AE:AF,A2216,Invoices!AF:AF)/COUNTIF(Invoices!AE:AF,A2216),0),IF(COUNTIF(Invoices!AG:AH,A2216)&lt;&gt;0,IF(COUNTIF(Invoices!AG:AH,A2216)&lt;&gt;0,SUMIF(Invoices!AG:AH,A2216,Invoices!AH:AH)/COUNTIF(Invoices!AG:AH,A2216),0),IF(COUNTIF(Invoices!AI:AJ,A2216)&lt;&gt;0,IF(COUNTIF(Invoices!AI:AJ,A2216)&lt;&gt;0,SUMIF(Invoices!AI:AJ,A2216,Invoices!AJ:AJ)/COUNTIF(Invoices!AI:AJ,A2216),0),IF(COUNTIF(Invoices!AK:AL,A2216)&lt;&gt;0,IF(COUNTIF(Invoices!AK:AL,A2216)&lt;&gt;0,SUMIF(Invoices!AK:AL,A2216,Invoices!AL:AL)/COUNTIF(Invoices!AK:AL,A2216),0),IF(COUNTIF(Invoices!AM:AN,A2216)&lt;&gt;0,IF(COUNTIF(Invoices!AM:AN,A2216)&lt;&gt;0,SUMIF(Invoices!AM:AN,A2216,Invoices!AN:AN)/COUNTIF(Invoices!AM:AN,A2216),0),"Not Available")))))))))))))))</f>
        <v>0.99</v>
      </c>
    </row>
    <row r="2217" spans="1:5" ht="13" x14ac:dyDescent="0.15">
      <c r="A2217" s="6" t="s">
        <v>3639</v>
      </c>
      <c r="B2217" s="6" t="s">
        <v>1274</v>
      </c>
      <c r="C2217" s="6" t="s">
        <v>991</v>
      </c>
      <c r="D2217" s="6" t="s">
        <v>714</v>
      </c>
      <c r="E2217" t="str">
        <f>IF(COUNTIF(Invoices!K:L,A2217)&lt;&gt;0,IF(COUNTIF(Invoices!K:L,A2217)&lt;&gt;0,SUMIF(Invoices!K:L,A2217,Invoices!L:L)/COUNTIF(Invoices!K:L,A2217),0),IF(COUNTIF(Invoices!M:N,A2217)&lt;&gt;0,IF(COUNTIF(Invoices!M:N,A2217)&lt;&gt;0,SUMIF(Invoices!M:N,A2217,Invoices!N:N)/COUNTIF(Invoices!M:N,A2217),0),IF(COUNTIF(Invoices!O:P,A2217)&lt;&gt;0,IF(COUNTIF(Invoices!O:P,A2217)&lt;&gt;0,SUMIF(Invoices!O:P,A2217,Invoices!P:P)/COUNTIF(Invoices!O:P,A2217),0),IF(COUNTIF(Invoices!Q:R,A2217)&lt;&gt;0,IF(COUNTIF(Invoices!Q:R,A2217)&lt;&gt;0,SUMIF(Invoices!Q:R,A2217,Invoices!R:R)/COUNTIF(Invoices!Q:R,A2217),0),IF(COUNTIF(Invoices!S:T,A2217)&lt;&gt;0,IF(COUNTIF(Invoices!S:T,A2217)&lt;&gt;0,SUMIF(Invoices!S:T,A2217,Invoices!T:T)/COUNTIF(Invoices!S:T,A2217),0),IF(COUNTIF(Invoices!U:V,A2217)&lt;&gt;0,IF(COUNTIF(Invoices!U:V,A2217)&lt;&gt;0,SUMIF(Invoices!U:V,A2217,Invoices!V:V)/COUNTIF(Invoices!U:V,A2217),0),IF(COUNTIF(Invoices!W:X,A2217)&lt;&gt;0,IF(COUNTIF(Invoices!W:X,A2217)&lt;&gt;0,SUMIF(Invoices!W:X,A2217,Invoices!X:X)/COUNTIF(Invoices!W:X,A2217),0),IF(COUNTIF(Invoices!Y:Z,A2217)&lt;&gt;0,IF(COUNTIF(Invoices!Y:Z,A2217)&lt;&gt;0,SUMIF(Invoices!Y:Z,A2217,Invoices!Z:Z)/COUNTIF(Invoices!Y:Z,A2217),0),IF(COUNTIF(Invoices!AA:AB,A2217)&lt;&gt;0,IF(COUNTIF(Invoices!AA:AB,A2217)&lt;&gt;0,SUMIF(Invoices!AA:AB,A2217,Invoices!AB:AB)/COUNTIF(Invoices!AA:AB,A2217),0),IF(COUNTIF(Invoices!AC:AD,A2217)&lt;&gt;0,IF(COUNTIF(Invoices!AC:AD,A2217)&lt;&gt;0,SUMIF(Invoices!AC:AD,A2217,Invoices!AD:AD)/COUNTIF(Invoices!AC:AD,A2217),0),IF(COUNTIF(Invoices!AE:AF,A2217)&lt;&gt;0,IF(COUNTIF(Invoices!AE:AF,A2217)&lt;&gt;0,SUMIF(Invoices!AE:AF,A2217,Invoices!AF:AF)/COUNTIF(Invoices!AE:AF,A2217),0),IF(COUNTIF(Invoices!AG:AH,A2217)&lt;&gt;0,IF(COUNTIF(Invoices!AG:AH,A2217)&lt;&gt;0,SUMIF(Invoices!AG:AH,A2217,Invoices!AH:AH)/COUNTIF(Invoices!AG:AH,A2217),0),IF(COUNTIF(Invoices!AI:AJ,A2217)&lt;&gt;0,IF(COUNTIF(Invoices!AI:AJ,A2217)&lt;&gt;0,SUMIF(Invoices!AI:AJ,A2217,Invoices!AJ:AJ)/COUNTIF(Invoices!AI:AJ,A2217),0),IF(COUNTIF(Invoices!AK:AL,A2217)&lt;&gt;0,IF(COUNTIF(Invoices!AK:AL,A2217)&lt;&gt;0,SUMIF(Invoices!AK:AL,A2217,Invoices!AL:AL)/COUNTIF(Invoices!AK:AL,A2217),0),IF(COUNTIF(Invoices!AM:AN,A2217)&lt;&gt;0,IF(COUNTIF(Invoices!AM:AN,A2217)&lt;&gt;0,SUMIF(Invoices!AM:AN,A2217,Invoices!AN:AN)/COUNTIF(Invoices!AM:AN,A2217),0),"Not Available")))))))))))))))</f>
        <v>Not Available</v>
      </c>
    </row>
    <row r="2218" spans="1:5" ht="13" x14ac:dyDescent="0.15">
      <c r="A2218" s="6" t="s">
        <v>3640</v>
      </c>
      <c r="B2218" s="6" t="s">
        <v>3641</v>
      </c>
      <c r="C2218" s="6" t="s">
        <v>607</v>
      </c>
      <c r="D2218" s="6" t="s">
        <v>608</v>
      </c>
      <c r="E2218" t="str">
        <f>IF(COUNTIF(Invoices!K:L,A2218)&lt;&gt;0,IF(COUNTIF(Invoices!K:L,A2218)&lt;&gt;0,SUMIF(Invoices!K:L,A2218,Invoices!L:L)/COUNTIF(Invoices!K:L,A2218),0),IF(COUNTIF(Invoices!M:N,A2218)&lt;&gt;0,IF(COUNTIF(Invoices!M:N,A2218)&lt;&gt;0,SUMIF(Invoices!M:N,A2218,Invoices!N:N)/COUNTIF(Invoices!M:N,A2218),0),IF(COUNTIF(Invoices!O:P,A2218)&lt;&gt;0,IF(COUNTIF(Invoices!O:P,A2218)&lt;&gt;0,SUMIF(Invoices!O:P,A2218,Invoices!P:P)/COUNTIF(Invoices!O:P,A2218),0),IF(COUNTIF(Invoices!Q:R,A2218)&lt;&gt;0,IF(COUNTIF(Invoices!Q:R,A2218)&lt;&gt;0,SUMIF(Invoices!Q:R,A2218,Invoices!R:R)/COUNTIF(Invoices!Q:R,A2218),0),IF(COUNTIF(Invoices!S:T,A2218)&lt;&gt;0,IF(COUNTIF(Invoices!S:T,A2218)&lt;&gt;0,SUMIF(Invoices!S:T,A2218,Invoices!T:T)/COUNTIF(Invoices!S:T,A2218),0),IF(COUNTIF(Invoices!U:V,A2218)&lt;&gt;0,IF(COUNTIF(Invoices!U:V,A2218)&lt;&gt;0,SUMIF(Invoices!U:V,A2218,Invoices!V:V)/COUNTIF(Invoices!U:V,A2218),0),IF(COUNTIF(Invoices!W:X,A2218)&lt;&gt;0,IF(COUNTIF(Invoices!W:X,A2218)&lt;&gt;0,SUMIF(Invoices!W:X,A2218,Invoices!X:X)/COUNTIF(Invoices!W:X,A2218),0),IF(COUNTIF(Invoices!Y:Z,A2218)&lt;&gt;0,IF(COUNTIF(Invoices!Y:Z,A2218)&lt;&gt;0,SUMIF(Invoices!Y:Z,A2218,Invoices!Z:Z)/COUNTIF(Invoices!Y:Z,A2218),0),IF(COUNTIF(Invoices!AA:AB,A2218)&lt;&gt;0,IF(COUNTIF(Invoices!AA:AB,A2218)&lt;&gt;0,SUMIF(Invoices!AA:AB,A2218,Invoices!AB:AB)/COUNTIF(Invoices!AA:AB,A2218),0),IF(COUNTIF(Invoices!AC:AD,A2218)&lt;&gt;0,IF(COUNTIF(Invoices!AC:AD,A2218)&lt;&gt;0,SUMIF(Invoices!AC:AD,A2218,Invoices!AD:AD)/COUNTIF(Invoices!AC:AD,A2218),0),IF(COUNTIF(Invoices!AE:AF,A2218)&lt;&gt;0,IF(COUNTIF(Invoices!AE:AF,A2218)&lt;&gt;0,SUMIF(Invoices!AE:AF,A2218,Invoices!AF:AF)/COUNTIF(Invoices!AE:AF,A2218),0),IF(COUNTIF(Invoices!AG:AH,A2218)&lt;&gt;0,IF(COUNTIF(Invoices!AG:AH,A2218)&lt;&gt;0,SUMIF(Invoices!AG:AH,A2218,Invoices!AH:AH)/COUNTIF(Invoices!AG:AH,A2218),0),IF(COUNTIF(Invoices!AI:AJ,A2218)&lt;&gt;0,IF(COUNTIF(Invoices!AI:AJ,A2218)&lt;&gt;0,SUMIF(Invoices!AI:AJ,A2218,Invoices!AJ:AJ)/COUNTIF(Invoices!AI:AJ,A2218),0),IF(COUNTIF(Invoices!AK:AL,A2218)&lt;&gt;0,IF(COUNTIF(Invoices!AK:AL,A2218)&lt;&gt;0,SUMIF(Invoices!AK:AL,A2218,Invoices!AL:AL)/COUNTIF(Invoices!AK:AL,A2218),0),IF(COUNTIF(Invoices!AM:AN,A2218)&lt;&gt;0,IF(COUNTIF(Invoices!AM:AN,A2218)&lt;&gt;0,SUMIF(Invoices!AM:AN,A2218,Invoices!AN:AN)/COUNTIF(Invoices!AM:AN,A2218),0),"Not Available")))))))))))))))</f>
        <v>Not Available</v>
      </c>
    </row>
    <row r="2219" spans="1:5" ht="13" x14ac:dyDescent="0.15">
      <c r="A2219" s="6" t="s">
        <v>3642</v>
      </c>
      <c r="C2219" s="6" t="s">
        <v>1070</v>
      </c>
      <c r="D2219" s="6" t="s">
        <v>1071</v>
      </c>
      <c r="E2219">
        <f ca="1">IF(COUNTIF(Invoices!K:L,A2219)&lt;&gt;0,IF(COUNTIF(Invoices!K:L,A2219)&lt;&gt;0,SUMIF(Invoices!K:L,A2219,Invoices!L:L)/COUNTIF(Invoices!K:L,A2219),0),IF(COUNTIF(Invoices!M:N,A2219)&lt;&gt;0,IF(COUNTIF(Invoices!M:N,A2219)&lt;&gt;0,SUMIF(Invoices!M:N,A2219,Invoices!N:N)/COUNTIF(Invoices!M:N,A2219),0),IF(COUNTIF(Invoices!O:P,A2219)&lt;&gt;0,IF(COUNTIF(Invoices!O:P,A2219)&lt;&gt;0,SUMIF(Invoices!O:P,A2219,Invoices!P:P)/COUNTIF(Invoices!O:P,A2219),0),IF(COUNTIF(Invoices!Q:R,A2219)&lt;&gt;0,IF(COUNTIF(Invoices!Q:R,A2219)&lt;&gt;0,SUMIF(Invoices!Q:R,A2219,Invoices!R:R)/COUNTIF(Invoices!Q:R,A2219),0),IF(COUNTIF(Invoices!S:T,A2219)&lt;&gt;0,IF(COUNTIF(Invoices!S:T,A2219)&lt;&gt;0,SUMIF(Invoices!S:T,A2219,Invoices!T:T)/COUNTIF(Invoices!S:T,A2219),0),IF(COUNTIF(Invoices!U:V,A2219)&lt;&gt;0,IF(COUNTIF(Invoices!U:V,A2219)&lt;&gt;0,SUMIF(Invoices!U:V,A2219,Invoices!V:V)/COUNTIF(Invoices!U:V,A2219),0),IF(COUNTIF(Invoices!W:X,A2219)&lt;&gt;0,IF(COUNTIF(Invoices!W:X,A2219)&lt;&gt;0,SUMIF(Invoices!W:X,A2219,Invoices!X:X)/COUNTIF(Invoices!W:X,A2219),0),IF(COUNTIF(Invoices!Y:Z,A2219)&lt;&gt;0,IF(COUNTIF(Invoices!Y:Z,A2219)&lt;&gt;0,SUMIF(Invoices!Y:Z,A2219,Invoices!Z:Z)/COUNTIF(Invoices!Y:Z,A2219),0),IF(COUNTIF(Invoices!AA:AB,A2219)&lt;&gt;0,IF(COUNTIF(Invoices!AA:AB,A2219)&lt;&gt;0,SUMIF(Invoices!AA:AB,A2219,Invoices!AB:AB)/COUNTIF(Invoices!AA:AB,A2219),0),IF(COUNTIF(Invoices!AC:AD,A2219)&lt;&gt;0,IF(COUNTIF(Invoices!AC:AD,A2219)&lt;&gt;0,SUMIF(Invoices!AC:AD,A2219,Invoices!AD:AD)/COUNTIF(Invoices!AC:AD,A2219),0),IF(COUNTIF(Invoices!AE:AF,A2219)&lt;&gt;0,IF(COUNTIF(Invoices!AE:AF,A2219)&lt;&gt;0,SUMIF(Invoices!AE:AF,A2219,Invoices!AF:AF)/COUNTIF(Invoices!AE:AF,A2219),0),IF(COUNTIF(Invoices!AG:AH,A2219)&lt;&gt;0,IF(COUNTIF(Invoices!AG:AH,A2219)&lt;&gt;0,SUMIF(Invoices!AG:AH,A2219,Invoices!AH:AH)/COUNTIF(Invoices!AG:AH,A2219),0),IF(COUNTIF(Invoices!AI:AJ,A2219)&lt;&gt;0,IF(COUNTIF(Invoices!AI:AJ,A2219)&lt;&gt;0,SUMIF(Invoices!AI:AJ,A2219,Invoices!AJ:AJ)/COUNTIF(Invoices!AI:AJ,A2219),0),IF(COUNTIF(Invoices!AK:AL,A2219)&lt;&gt;0,IF(COUNTIF(Invoices!AK:AL,A2219)&lt;&gt;0,SUMIF(Invoices!AK:AL,A2219,Invoices!AL:AL)/COUNTIF(Invoices!AK:AL,A2219),0),IF(COUNTIF(Invoices!AM:AN,A2219)&lt;&gt;0,IF(COUNTIF(Invoices!AM:AN,A2219)&lt;&gt;0,SUMIF(Invoices!AM:AN,A2219,Invoices!AN:AN)/COUNTIF(Invoices!AM:AN,A2219),0),"Not Available")))))))))))))))</f>
        <v>0.99</v>
      </c>
    </row>
    <row r="2220" spans="1:5" ht="13" x14ac:dyDescent="0.15">
      <c r="A2220" s="6" t="s">
        <v>3643</v>
      </c>
      <c r="B2220" s="6" t="s">
        <v>1921</v>
      </c>
      <c r="C2220" s="6" t="s">
        <v>1922</v>
      </c>
      <c r="D2220" s="6" t="s">
        <v>562</v>
      </c>
      <c r="E2220" t="str">
        <f>IF(COUNTIF(Invoices!K:L,A2220)&lt;&gt;0,IF(COUNTIF(Invoices!K:L,A2220)&lt;&gt;0,SUMIF(Invoices!K:L,A2220,Invoices!L:L)/COUNTIF(Invoices!K:L,A2220),0),IF(COUNTIF(Invoices!M:N,A2220)&lt;&gt;0,IF(COUNTIF(Invoices!M:N,A2220)&lt;&gt;0,SUMIF(Invoices!M:N,A2220,Invoices!N:N)/COUNTIF(Invoices!M:N,A2220),0),IF(COUNTIF(Invoices!O:P,A2220)&lt;&gt;0,IF(COUNTIF(Invoices!O:P,A2220)&lt;&gt;0,SUMIF(Invoices!O:P,A2220,Invoices!P:P)/COUNTIF(Invoices!O:P,A2220),0),IF(COUNTIF(Invoices!Q:R,A2220)&lt;&gt;0,IF(COUNTIF(Invoices!Q:R,A2220)&lt;&gt;0,SUMIF(Invoices!Q:R,A2220,Invoices!R:R)/COUNTIF(Invoices!Q:R,A2220),0),IF(COUNTIF(Invoices!S:T,A2220)&lt;&gt;0,IF(COUNTIF(Invoices!S:T,A2220)&lt;&gt;0,SUMIF(Invoices!S:T,A2220,Invoices!T:T)/COUNTIF(Invoices!S:T,A2220),0),IF(COUNTIF(Invoices!U:V,A2220)&lt;&gt;0,IF(COUNTIF(Invoices!U:V,A2220)&lt;&gt;0,SUMIF(Invoices!U:V,A2220,Invoices!V:V)/COUNTIF(Invoices!U:V,A2220),0),IF(COUNTIF(Invoices!W:X,A2220)&lt;&gt;0,IF(COUNTIF(Invoices!W:X,A2220)&lt;&gt;0,SUMIF(Invoices!W:X,A2220,Invoices!X:X)/COUNTIF(Invoices!W:X,A2220),0),IF(COUNTIF(Invoices!Y:Z,A2220)&lt;&gt;0,IF(COUNTIF(Invoices!Y:Z,A2220)&lt;&gt;0,SUMIF(Invoices!Y:Z,A2220,Invoices!Z:Z)/COUNTIF(Invoices!Y:Z,A2220),0),IF(COUNTIF(Invoices!AA:AB,A2220)&lt;&gt;0,IF(COUNTIF(Invoices!AA:AB,A2220)&lt;&gt;0,SUMIF(Invoices!AA:AB,A2220,Invoices!AB:AB)/COUNTIF(Invoices!AA:AB,A2220),0),IF(COUNTIF(Invoices!AC:AD,A2220)&lt;&gt;0,IF(COUNTIF(Invoices!AC:AD,A2220)&lt;&gt;0,SUMIF(Invoices!AC:AD,A2220,Invoices!AD:AD)/COUNTIF(Invoices!AC:AD,A2220),0),IF(COUNTIF(Invoices!AE:AF,A2220)&lt;&gt;0,IF(COUNTIF(Invoices!AE:AF,A2220)&lt;&gt;0,SUMIF(Invoices!AE:AF,A2220,Invoices!AF:AF)/COUNTIF(Invoices!AE:AF,A2220),0),IF(COUNTIF(Invoices!AG:AH,A2220)&lt;&gt;0,IF(COUNTIF(Invoices!AG:AH,A2220)&lt;&gt;0,SUMIF(Invoices!AG:AH,A2220,Invoices!AH:AH)/COUNTIF(Invoices!AG:AH,A2220),0),IF(COUNTIF(Invoices!AI:AJ,A2220)&lt;&gt;0,IF(COUNTIF(Invoices!AI:AJ,A2220)&lt;&gt;0,SUMIF(Invoices!AI:AJ,A2220,Invoices!AJ:AJ)/COUNTIF(Invoices!AI:AJ,A2220),0),IF(COUNTIF(Invoices!AK:AL,A2220)&lt;&gt;0,IF(COUNTIF(Invoices!AK:AL,A2220)&lt;&gt;0,SUMIF(Invoices!AK:AL,A2220,Invoices!AL:AL)/COUNTIF(Invoices!AK:AL,A2220),0),IF(COUNTIF(Invoices!AM:AN,A2220)&lt;&gt;0,IF(COUNTIF(Invoices!AM:AN,A2220)&lt;&gt;0,SUMIF(Invoices!AM:AN,A2220,Invoices!AN:AN)/COUNTIF(Invoices!AM:AN,A2220),0),"Not Available")))))))))))))))</f>
        <v>Not Available</v>
      </c>
    </row>
    <row r="2221" spans="1:5" ht="13" x14ac:dyDescent="0.15">
      <c r="A2221" s="6" t="s">
        <v>3644</v>
      </c>
      <c r="B2221" s="6" t="s">
        <v>3645</v>
      </c>
      <c r="C2221" s="6" t="s">
        <v>550</v>
      </c>
      <c r="D2221" s="6" t="s">
        <v>551</v>
      </c>
      <c r="E2221">
        <f ca="1">IF(COUNTIF(Invoices!K:L,A2221)&lt;&gt;0,IF(COUNTIF(Invoices!K:L,A2221)&lt;&gt;0,SUMIF(Invoices!K:L,A2221,Invoices!L:L)/COUNTIF(Invoices!K:L,A2221),0),IF(COUNTIF(Invoices!M:N,A2221)&lt;&gt;0,IF(COUNTIF(Invoices!M:N,A2221)&lt;&gt;0,SUMIF(Invoices!M:N,A2221,Invoices!N:N)/COUNTIF(Invoices!M:N,A2221),0),IF(COUNTIF(Invoices!O:P,A2221)&lt;&gt;0,IF(COUNTIF(Invoices!O:P,A2221)&lt;&gt;0,SUMIF(Invoices!O:P,A2221,Invoices!P:P)/COUNTIF(Invoices!O:P,A2221),0),IF(COUNTIF(Invoices!Q:R,A2221)&lt;&gt;0,IF(COUNTIF(Invoices!Q:R,A2221)&lt;&gt;0,SUMIF(Invoices!Q:R,A2221,Invoices!R:R)/COUNTIF(Invoices!Q:R,A2221),0),IF(COUNTIF(Invoices!S:T,A2221)&lt;&gt;0,IF(COUNTIF(Invoices!S:T,A2221)&lt;&gt;0,SUMIF(Invoices!S:T,A2221,Invoices!T:T)/COUNTIF(Invoices!S:T,A2221),0),IF(COUNTIF(Invoices!U:V,A2221)&lt;&gt;0,IF(COUNTIF(Invoices!U:V,A2221)&lt;&gt;0,SUMIF(Invoices!U:V,A2221,Invoices!V:V)/COUNTIF(Invoices!U:V,A2221),0),IF(COUNTIF(Invoices!W:X,A2221)&lt;&gt;0,IF(COUNTIF(Invoices!W:X,A2221)&lt;&gt;0,SUMIF(Invoices!W:X,A2221,Invoices!X:X)/COUNTIF(Invoices!W:X,A2221),0),IF(COUNTIF(Invoices!Y:Z,A2221)&lt;&gt;0,IF(COUNTIF(Invoices!Y:Z,A2221)&lt;&gt;0,SUMIF(Invoices!Y:Z,A2221,Invoices!Z:Z)/COUNTIF(Invoices!Y:Z,A2221),0),IF(COUNTIF(Invoices!AA:AB,A2221)&lt;&gt;0,IF(COUNTIF(Invoices!AA:AB,A2221)&lt;&gt;0,SUMIF(Invoices!AA:AB,A2221,Invoices!AB:AB)/COUNTIF(Invoices!AA:AB,A2221),0),IF(COUNTIF(Invoices!AC:AD,A2221)&lt;&gt;0,IF(COUNTIF(Invoices!AC:AD,A2221)&lt;&gt;0,SUMIF(Invoices!AC:AD,A2221,Invoices!AD:AD)/COUNTIF(Invoices!AC:AD,A2221),0),IF(COUNTIF(Invoices!AE:AF,A2221)&lt;&gt;0,IF(COUNTIF(Invoices!AE:AF,A2221)&lt;&gt;0,SUMIF(Invoices!AE:AF,A2221,Invoices!AF:AF)/COUNTIF(Invoices!AE:AF,A2221),0),IF(COUNTIF(Invoices!AG:AH,A2221)&lt;&gt;0,IF(COUNTIF(Invoices!AG:AH,A2221)&lt;&gt;0,SUMIF(Invoices!AG:AH,A2221,Invoices!AH:AH)/COUNTIF(Invoices!AG:AH,A2221),0),IF(COUNTIF(Invoices!AI:AJ,A2221)&lt;&gt;0,IF(COUNTIF(Invoices!AI:AJ,A2221)&lt;&gt;0,SUMIF(Invoices!AI:AJ,A2221,Invoices!AJ:AJ)/COUNTIF(Invoices!AI:AJ,A2221),0),IF(COUNTIF(Invoices!AK:AL,A2221)&lt;&gt;0,IF(COUNTIF(Invoices!AK:AL,A2221)&lt;&gt;0,SUMIF(Invoices!AK:AL,A2221,Invoices!AL:AL)/COUNTIF(Invoices!AK:AL,A2221),0),IF(COUNTIF(Invoices!AM:AN,A2221)&lt;&gt;0,IF(COUNTIF(Invoices!AM:AN,A2221)&lt;&gt;0,SUMIF(Invoices!AM:AN,A2221,Invoices!AN:AN)/COUNTIF(Invoices!AM:AN,A2221),0),"Not Available")))))))))))))))</f>
        <v>0.99</v>
      </c>
    </row>
    <row r="2222" spans="1:5" ht="13" x14ac:dyDescent="0.15">
      <c r="A2222" s="6" t="s">
        <v>3646</v>
      </c>
      <c r="B2222" s="6" t="s">
        <v>3647</v>
      </c>
      <c r="C2222" s="6" t="s">
        <v>633</v>
      </c>
      <c r="D2222" s="6" t="s">
        <v>634</v>
      </c>
      <c r="E2222" t="str">
        <f>IF(COUNTIF(Invoices!K:L,A2222)&lt;&gt;0,IF(COUNTIF(Invoices!K:L,A2222)&lt;&gt;0,SUMIF(Invoices!K:L,A2222,Invoices!L:L)/COUNTIF(Invoices!K:L,A2222),0),IF(COUNTIF(Invoices!M:N,A2222)&lt;&gt;0,IF(COUNTIF(Invoices!M:N,A2222)&lt;&gt;0,SUMIF(Invoices!M:N,A2222,Invoices!N:N)/COUNTIF(Invoices!M:N,A2222),0),IF(COUNTIF(Invoices!O:P,A2222)&lt;&gt;0,IF(COUNTIF(Invoices!O:P,A2222)&lt;&gt;0,SUMIF(Invoices!O:P,A2222,Invoices!P:P)/COUNTIF(Invoices!O:P,A2222),0),IF(COUNTIF(Invoices!Q:R,A2222)&lt;&gt;0,IF(COUNTIF(Invoices!Q:R,A2222)&lt;&gt;0,SUMIF(Invoices!Q:R,A2222,Invoices!R:R)/COUNTIF(Invoices!Q:R,A2222),0),IF(COUNTIF(Invoices!S:T,A2222)&lt;&gt;0,IF(COUNTIF(Invoices!S:T,A2222)&lt;&gt;0,SUMIF(Invoices!S:T,A2222,Invoices!T:T)/COUNTIF(Invoices!S:T,A2222),0),IF(COUNTIF(Invoices!U:V,A2222)&lt;&gt;0,IF(COUNTIF(Invoices!U:V,A2222)&lt;&gt;0,SUMIF(Invoices!U:V,A2222,Invoices!V:V)/COUNTIF(Invoices!U:V,A2222),0),IF(COUNTIF(Invoices!W:X,A2222)&lt;&gt;0,IF(COUNTIF(Invoices!W:X,A2222)&lt;&gt;0,SUMIF(Invoices!W:X,A2222,Invoices!X:X)/COUNTIF(Invoices!W:X,A2222),0),IF(COUNTIF(Invoices!Y:Z,A2222)&lt;&gt;0,IF(COUNTIF(Invoices!Y:Z,A2222)&lt;&gt;0,SUMIF(Invoices!Y:Z,A2222,Invoices!Z:Z)/COUNTIF(Invoices!Y:Z,A2222),0),IF(COUNTIF(Invoices!AA:AB,A2222)&lt;&gt;0,IF(COUNTIF(Invoices!AA:AB,A2222)&lt;&gt;0,SUMIF(Invoices!AA:AB,A2222,Invoices!AB:AB)/COUNTIF(Invoices!AA:AB,A2222),0),IF(COUNTIF(Invoices!AC:AD,A2222)&lt;&gt;0,IF(COUNTIF(Invoices!AC:AD,A2222)&lt;&gt;0,SUMIF(Invoices!AC:AD,A2222,Invoices!AD:AD)/COUNTIF(Invoices!AC:AD,A2222),0),IF(COUNTIF(Invoices!AE:AF,A2222)&lt;&gt;0,IF(COUNTIF(Invoices!AE:AF,A2222)&lt;&gt;0,SUMIF(Invoices!AE:AF,A2222,Invoices!AF:AF)/COUNTIF(Invoices!AE:AF,A2222),0),IF(COUNTIF(Invoices!AG:AH,A2222)&lt;&gt;0,IF(COUNTIF(Invoices!AG:AH,A2222)&lt;&gt;0,SUMIF(Invoices!AG:AH,A2222,Invoices!AH:AH)/COUNTIF(Invoices!AG:AH,A2222),0),IF(COUNTIF(Invoices!AI:AJ,A2222)&lt;&gt;0,IF(COUNTIF(Invoices!AI:AJ,A2222)&lt;&gt;0,SUMIF(Invoices!AI:AJ,A2222,Invoices!AJ:AJ)/COUNTIF(Invoices!AI:AJ,A2222),0),IF(COUNTIF(Invoices!AK:AL,A2222)&lt;&gt;0,IF(COUNTIF(Invoices!AK:AL,A2222)&lt;&gt;0,SUMIF(Invoices!AK:AL,A2222,Invoices!AL:AL)/COUNTIF(Invoices!AK:AL,A2222),0),IF(COUNTIF(Invoices!AM:AN,A2222)&lt;&gt;0,IF(COUNTIF(Invoices!AM:AN,A2222)&lt;&gt;0,SUMIF(Invoices!AM:AN,A2222,Invoices!AN:AN)/COUNTIF(Invoices!AM:AN,A2222),0),"Not Available")))))))))))))))</f>
        <v>Not Available</v>
      </c>
    </row>
    <row r="2223" spans="1:5" ht="13" x14ac:dyDescent="0.15">
      <c r="A2223" s="6" t="s">
        <v>3648</v>
      </c>
      <c r="B2223" s="6" t="s">
        <v>3649</v>
      </c>
      <c r="C2223" s="6" t="s">
        <v>1628</v>
      </c>
      <c r="D2223" s="6" t="s">
        <v>1629</v>
      </c>
      <c r="E2223" t="str">
        <f>IF(COUNTIF(Invoices!K:L,A2223)&lt;&gt;0,IF(COUNTIF(Invoices!K:L,A2223)&lt;&gt;0,SUMIF(Invoices!K:L,A2223,Invoices!L:L)/COUNTIF(Invoices!K:L,A2223),0),IF(COUNTIF(Invoices!M:N,A2223)&lt;&gt;0,IF(COUNTIF(Invoices!M:N,A2223)&lt;&gt;0,SUMIF(Invoices!M:N,A2223,Invoices!N:N)/COUNTIF(Invoices!M:N,A2223),0),IF(COUNTIF(Invoices!O:P,A2223)&lt;&gt;0,IF(COUNTIF(Invoices!O:P,A2223)&lt;&gt;0,SUMIF(Invoices!O:P,A2223,Invoices!P:P)/COUNTIF(Invoices!O:P,A2223),0),IF(COUNTIF(Invoices!Q:R,A2223)&lt;&gt;0,IF(COUNTIF(Invoices!Q:R,A2223)&lt;&gt;0,SUMIF(Invoices!Q:R,A2223,Invoices!R:R)/COUNTIF(Invoices!Q:R,A2223),0),IF(COUNTIF(Invoices!S:T,A2223)&lt;&gt;0,IF(COUNTIF(Invoices!S:T,A2223)&lt;&gt;0,SUMIF(Invoices!S:T,A2223,Invoices!T:T)/COUNTIF(Invoices!S:T,A2223),0),IF(COUNTIF(Invoices!U:V,A2223)&lt;&gt;0,IF(COUNTIF(Invoices!U:V,A2223)&lt;&gt;0,SUMIF(Invoices!U:V,A2223,Invoices!V:V)/COUNTIF(Invoices!U:V,A2223),0),IF(COUNTIF(Invoices!W:X,A2223)&lt;&gt;0,IF(COUNTIF(Invoices!W:X,A2223)&lt;&gt;0,SUMIF(Invoices!W:X,A2223,Invoices!X:X)/COUNTIF(Invoices!W:X,A2223),0),IF(COUNTIF(Invoices!Y:Z,A2223)&lt;&gt;0,IF(COUNTIF(Invoices!Y:Z,A2223)&lt;&gt;0,SUMIF(Invoices!Y:Z,A2223,Invoices!Z:Z)/COUNTIF(Invoices!Y:Z,A2223),0),IF(COUNTIF(Invoices!AA:AB,A2223)&lt;&gt;0,IF(COUNTIF(Invoices!AA:AB,A2223)&lt;&gt;0,SUMIF(Invoices!AA:AB,A2223,Invoices!AB:AB)/COUNTIF(Invoices!AA:AB,A2223),0),IF(COUNTIF(Invoices!AC:AD,A2223)&lt;&gt;0,IF(COUNTIF(Invoices!AC:AD,A2223)&lt;&gt;0,SUMIF(Invoices!AC:AD,A2223,Invoices!AD:AD)/COUNTIF(Invoices!AC:AD,A2223),0),IF(COUNTIF(Invoices!AE:AF,A2223)&lt;&gt;0,IF(COUNTIF(Invoices!AE:AF,A2223)&lt;&gt;0,SUMIF(Invoices!AE:AF,A2223,Invoices!AF:AF)/COUNTIF(Invoices!AE:AF,A2223),0),IF(COUNTIF(Invoices!AG:AH,A2223)&lt;&gt;0,IF(COUNTIF(Invoices!AG:AH,A2223)&lt;&gt;0,SUMIF(Invoices!AG:AH,A2223,Invoices!AH:AH)/COUNTIF(Invoices!AG:AH,A2223),0),IF(COUNTIF(Invoices!AI:AJ,A2223)&lt;&gt;0,IF(COUNTIF(Invoices!AI:AJ,A2223)&lt;&gt;0,SUMIF(Invoices!AI:AJ,A2223,Invoices!AJ:AJ)/COUNTIF(Invoices!AI:AJ,A2223),0),IF(COUNTIF(Invoices!AK:AL,A2223)&lt;&gt;0,IF(COUNTIF(Invoices!AK:AL,A2223)&lt;&gt;0,SUMIF(Invoices!AK:AL,A2223,Invoices!AL:AL)/COUNTIF(Invoices!AK:AL,A2223),0),IF(COUNTIF(Invoices!AM:AN,A2223)&lt;&gt;0,IF(COUNTIF(Invoices!AM:AN,A2223)&lt;&gt;0,SUMIF(Invoices!AM:AN,A2223,Invoices!AN:AN)/COUNTIF(Invoices!AM:AN,A2223),0),"Not Available")))))))))))))))</f>
        <v>Not Available</v>
      </c>
    </row>
    <row r="2224" spans="1:5" ht="13" x14ac:dyDescent="0.15">
      <c r="A2224" s="6" t="s">
        <v>3650</v>
      </c>
      <c r="B2224" s="6" t="s">
        <v>1366</v>
      </c>
      <c r="C2224" s="6" t="s">
        <v>1367</v>
      </c>
      <c r="D2224" s="6" t="s">
        <v>1368</v>
      </c>
      <c r="E2224" t="str">
        <f>IF(COUNTIF(Invoices!K:L,A2224)&lt;&gt;0,IF(COUNTIF(Invoices!K:L,A2224)&lt;&gt;0,SUMIF(Invoices!K:L,A2224,Invoices!L:L)/COUNTIF(Invoices!K:L,A2224),0),IF(COUNTIF(Invoices!M:N,A2224)&lt;&gt;0,IF(COUNTIF(Invoices!M:N,A2224)&lt;&gt;0,SUMIF(Invoices!M:N,A2224,Invoices!N:N)/COUNTIF(Invoices!M:N,A2224),0),IF(COUNTIF(Invoices!O:P,A2224)&lt;&gt;0,IF(COUNTIF(Invoices!O:P,A2224)&lt;&gt;0,SUMIF(Invoices!O:P,A2224,Invoices!P:P)/COUNTIF(Invoices!O:P,A2224),0),IF(COUNTIF(Invoices!Q:R,A2224)&lt;&gt;0,IF(COUNTIF(Invoices!Q:R,A2224)&lt;&gt;0,SUMIF(Invoices!Q:R,A2224,Invoices!R:R)/COUNTIF(Invoices!Q:R,A2224),0),IF(COUNTIF(Invoices!S:T,A2224)&lt;&gt;0,IF(COUNTIF(Invoices!S:T,A2224)&lt;&gt;0,SUMIF(Invoices!S:T,A2224,Invoices!T:T)/COUNTIF(Invoices!S:T,A2224),0),IF(COUNTIF(Invoices!U:V,A2224)&lt;&gt;0,IF(COUNTIF(Invoices!U:V,A2224)&lt;&gt;0,SUMIF(Invoices!U:V,A2224,Invoices!V:V)/COUNTIF(Invoices!U:V,A2224),0),IF(COUNTIF(Invoices!W:X,A2224)&lt;&gt;0,IF(COUNTIF(Invoices!W:X,A2224)&lt;&gt;0,SUMIF(Invoices!W:X,A2224,Invoices!X:X)/COUNTIF(Invoices!W:X,A2224),0),IF(COUNTIF(Invoices!Y:Z,A2224)&lt;&gt;0,IF(COUNTIF(Invoices!Y:Z,A2224)&lt;&gt;0,SUMIF(Invoices!Y:Z,A2224,Invoices!Z:Z)/COUNTIF(Invoices!Y:Z,A2224),0),IF(COUNTIF(Invoices!AA:AB,A2224)&lt;&gt;0,IF(COUNTIF(Invoices!AA:AB,A2224)&lt;&gt;0,SUMIF(Invoices!AA:AB,A2224,Invoices!AB:AB)/COUNTIF(Invoices!AA:AB,A2224),0),IF(COUNTIF(Invoices!AC:AD,A2224)&lt;&gt;0,IF(COUNTIF(Invoices!AC:AD,A2224)&lt;&gt;0,SUMIF(Invoices!AC:AD,A2224,Invoices!AD:AD)/COUNTIF(Invoices!AC:AD,A2224),0),IF(COUNTIF(Invoices!AE:AF,A2224)&lt;&gt;0,IF(COUNTIF(Invoices!AE:AF,A2224)&lt;&gt;0,SUMIF(Invoices!AE:AF,A2224,Invoices!AF:AF)/COUNTIF(Invoices!AE:AF,A2224),0),IF(COUNTIF(Invoices!AG:AH,A2224)&lt;&gt;0,IF(COUNTIF(Invoices!AG:AH,A2224)&lt;&gt;0,SUMIF(Invoices!AG:AH,A2224,Invoices!AH:AH)/COUNTIF(Invoices!AG:AH,A2224),0),IF(COUNTIF(Invoices!AI:AJ,A2224)&lt;&gt;0,IF(COUNTIF(Invoices!AI:AJ,A2224)&lt;&gt;0,SUMIF(Invoices!AI:AJ,A2224,Invoices!AJ:AJ)/COUNTIF(Invoices!AI:AJ,A2224),0),IF(COUNTIF(Invoices!AK:AL,A2224)&lt;&gt;0,IF(COUNTIF(Invoices!AK:AL,A2224)&lt;&gt;0,SUMIF(Invoices!AK:AL,A2224,Invoices!AL:AL)/COUNTIF(Invoices!AK:AL,A2224),0),IF(COUNTIF(Invoices!AM:AN,A2224)&lt;&gt;0,IF(COUNTIF(Invoices!AM:AN,A2224)&lt;&gt;0,SUMIF(Invoices!AM:AN,A2224,Invoices!AN:AN)/COUNTIF(Invoices!AM:AN,A2224),0),"Not Available")))))))))))))))</f>
        <v>Not Available</v>
      </c>
    </row>
    <row r="2225" spans="1:5" ht="13" x14ac:dyDescent="0.15">
      <c r="A2225" s="6" t="s">
        <v>3651</v>
      </c>
      <c r="B2225" s="6" t="s">
        <v>695</v>
      </c>
      <c r="C2225" s="6" t="s">
        <v>696</v>
      </c>
      <c r="D2225" s="6" t="s">
        <v>697</v>
      </c>
      <c r="E2225">
        <f ca="1">IF(COUNTIF(Invoices!K:L,A2225)&lt;&gt;0,IF(COUNTIF(Invoices!K:L,A2225)&lt;&gt;0,SUMIF(Invoices!K:L,A2225,Invoices!L:L)/COUNTIF(Invoices!K:L,A2225),0),IF(COUNTIF(Invoices!M:N,A2225)&lt;&gt;0,IF(COUNTIF(Invoices!M:N,A2225)&lt;&gt;0,SUMIF(Invoices!M:N,A2225,Invoices!N:N)/COUNTIF(Invoices!M:N,A2225),0),IF(COUNTIF(Invoices!O:P,A2225)&lt;&gt;0,IF(COUNTIF(Invoices!O:P,A2225)&lt;&gt;0,SUMIF(Invoices!O:P,A2225,Invoices!P:P)/COUNTIF(Invoices!O:P,A2225),0),IF(COUNTIF(Invoices!Q:R,A2225)&lt;&gt;0,IF(COUNTIF(Invoices!Q:R,A2225)&lt;&gt;0,SUMIF(Invoices!Q:R,A2225,Invoices!R:R)/COUNTIF(Invoices!Q:R,A2225),0),IF(COUNTIF(Invoices!S:T,A2225)&lt;&gt;0,IF(COUNTIF(Invoices!S:T,A2225)&lt;&gt;0,SUMIF(Invoices!S:T,A2225,Invoices!T:T)/COUNTIF(Invoices!S:T,A2225),0),IF(COUNTIF(Invoices!U:V,A2225)&lt;&gt;0,IF(COUNTIF(Invoices!U:V,A2225)&lt;&gt;0,SUMIF(Invoices!U:V,A2225,Invoices!V:V)/COUNTIF(Invoices!U:V,A2225),0),IF(COUNTIF(Invoices!W:X,A2225)&lt;&gt;0,IF(COUNTIF(Invoices!W:X,A2225)&lt;&gt;0,SUMIF(Invoices!W:X,A2225,Invoices!X:X)/COUNTIF(Invoices!W:X,A2225),0),IF(COUNTIF(Invoices!Y:Z,A2225)&lt;&gt;0,IF(COUNTIF(Invoices!Y:Z,A2225)&lt;&gt;0,SUMIF(Invoices!Y:Z,A2225,Invoices!Z:Z)/COUNTIF(Invoices!Y:Z,A2225),0),IF(COUNTIF(Invoices!AA:AB,A2225)&lt;&gt;0,IF(COUNTIF(Invoices!AA:AB,A2225)&lt;&gt;0,SUMIF(Invoices!AA:AB,A2225,Invoices!AB:AB)/COUNTIF(Invoices!AA:AB,A2225),0),IF(COUNTIF(Invoices!AC:AD,A2225)&lt;&gt;0,IF(COUNTIF(Invoices!AC:AD,A2225)&lt;&gt;0,SUMIF(Invoices!AC:AD,A2225,Invoices!AD:AD)/COUNTIF(Invoices!AC:AD,A2225),0),IF(COUNTIF(Invoices!AE:AF,A2225)&lt;&gt;0,IF(COUNTIF(Invoices!AE:AF,A2225)&lt;&gt;0,SUMIF(Invoices!AE:AF,A2225,Invoices!AF:AF)/COUNTIF(Invoices!AE:AF,A2225),0),IF(COUNTIF(Invoices!AG:AH,A2225)&lt;&gt;0,IF(COUNTIF(Invoices!AG:AH,A2225)&lt;&gt;0,SUMIF(Invoices!AG:AH,A2225,Invoices!AH:AH)/COUNTIF(Invoices!AG:AH,A2225),0),IF(COUNTIF(Invoices!AI:AJ,A2225)&lt;&gt;0,IF(COUNTIF(Invoices!AI:AJ,A2225)&lt;&gt;0,SUMIF(Invoices!AI:AJ,A2225,Invoices!AJ:AJ)/COUNTIF(Invoices!AI:AJ,A2225),0),IF(COUNTIF(Invoices!AK:AL,A2225)&lt;&gt;0,IF(COUNTIF(Invoices!AK:AL,A2225)&lt;&gt;0,SUMIF(Invoices!AK:AL,A2225,Invoices!AL:AL)/COUNTIF(Invoices!AK:AL,A2225),0),IF(COUNTIF(Invoices!AM:AN,A2225)&lt;&gt;0,IF(COUNTIF(Invoices!AM:AN,A2225)&lt;&gt;0,SUMIF(Invoices!AM:AN,A2225,Invoices!AN:AN)/COUNTIF(Invoices!AM:AN,A2225),0),"Not Available")))))))))))))))</f>
        <v>0.99</v>
      </c>
    </row>
    <row r="2226" spans="1:5" ht="13" x14ac:dyDescent="0.15">
      <c r="A2226" s="6" t="s">
        <v>3652</v>
      </c>
      <c r="B2226" s="6" t="s">
        <v>1760</v>
      </c>
      <c r="C2226" s="6" t="s">
        <v>1750</v>
      </c>
      <c r="D2226" s="6" t="s">
        <v>1751</v>
      </c>
      <c r="E2226">
        <f ca="1">IF(COUNTIF(Invoices!K:L,A2226)&lt;&gt;0,IF(COUNTIF(Invoices!K:L,A2226)&lt;&gt;0,SUMIF(Invoices!K:L,A2226,Invoices!L:L)/COUNTIF(Invoices!K:L,A2226),0),IF(COUNTIF(Invoices!M:N,A2226)&lt;&gt;0,IF(COUNTIF(Invoices!M:N,A2226)&lt;&gt;0,SUMIF(Invoices!M:N,A2226,Invoices!N:N)/COUNTIF(Invoices!M:N,A2226),0),IF(COUNTIF(Invoices!O:P,A2226)&lt;&gt;0,IF(COUNTIF(Invoices!O:P,A2226)&lt;&gt;0,SUMIF(Invoices!O:P,A2226,Invoices!P:P)/COUNTIF(Invoices!O:P,A2226),0),IF(COUNTIF(Invoices!Q:R,A2226)&lt;&gt;0,IF(COUNTIF(Invoices!Q:R,A2226)&lt;&gt;0,SUMIF(Invoices!Q:R,A2226,Invoices!R:R)/COUNTIF(Invoices!Q:R,A2226),0),IF(COUNTIF(Invoices!S:T,A2226)&lt;&gt;0,IF(COUNTIF(Invoices!S:T,A2226)&lt;&gt;0,SUMIF(Invoices!S:T,A2226,Invoices!T:T)/COUNTIF(Invoices!S:T,A2226),0),IF(COUNTIF(Invoices!U:V,A2226)&lt;&gt;0,IF(COUNTIF(Invoices!U:V,A2226)&lt;&gt;0,SUMIF(Invoices!U:V,A2226,Invoices!V:V)/COUNTIF(Invoices!U:V,A2226),0),IF(COUNTIF(Invoices!W:X,A2226)&lt;&gt;0,IF(COUNTIF(Invoices!W:X,A2226)&lt;&gt;0,SUMIF(Invoices!W:X,A2226,Invoices!X:X)/COUNTIF(Invoices!W:X,A2226),0),IF(COUNTIF(Invoices!Y:Z,A2226)&lt;&gt;0,IF(COUNTIF(Invoices!Y:Z,A2226)&lt;&gt;0,SUMIF(Invoices!Y:Z,A2226,Invoices!Z:Z)/COUNTIF(Invoices!Y:Z,A2226),0),IF(COUNTIF(Invoices!AA:AB,A2226)&lt;&gt;0,IF(COUNTIF(Invoices!AA:AB,A2226)&lt;&gt;0,SUMIF(Invoices!AA:AB,A2226,Invoices!AB:AB)/COUNTIF(Invoices!AA:AB,A2226),0),IF(COUNTIF(Invoices!AC:AD,A2226)&lt;&gt;0,IF(COUNTIF(Invoices!AC:AD,A2226)&lt;&gt;0,SUMIF(Invoices!AC:AD,A2226,Invoices!AD:AD)/COUNTIF(Invoices!AC:AD,A2226),0),IF(COUNTIF(Invoices!AE:AF,A2226)&lt;&gt;0,IF(COUNTIF(Invoices!AE:AF,A2226)&lt;&gt;0,SUMIF(Invoices!AE:AF,A2226,Invoices!AF:AF)/COUNTIF(Invoices!AE:AF,A2226),0),IF(COUNTIF(Invoices!AG:AH,A2226)&lt;&gt;0,IF(COUNTIF(Invoices!AG:AH,A2226)&lt;&gt;0,SUMIF(Invoices!AG:AH,A2226,Invoices!AH:AH)/COUNTIF(Invoices!AG:AH,A2226),0),IF(COUNTIF(Invoices!AI:AJ,A2226)&lt;&gt;0,IF(COUNTIF(Invoices!AI:AJ,A2226)&lt;&gt;0,SUMIF(Invoices!AI:AJ,A2226,Invoices!AJ:AJ)/COUNTIF(Invoices!AI:AJ,A2226),0),IF(COUNTIF(Invoices!AK:AL,A2226)&lt;&gt;0,IF(COUNTIF(Invoices!AK:AL,A2226)&lt;&gt;0,SUMIF(Invoices!AK:AL,A2226,Invoices!AL:AL)/COUNTIF(Invoices!AK:AL,A2226),0),IF(COUNTIF(Invoices!AM:AN,A2226)&lt;&gt;0,IF(COUNTIF(Invoices!AM:AN,A2226)&lt;&gt;0,SUMIF(Invoices!AM:AN,A2226,Invoices!AN:AN)/COUNTIF(Invoices!AM:AN,A2226),0),"Not Available")))))))))))))))</f>
        <v>0.99</v>
      </c>
    </row>
    <row r="2227" spans="1:5" ht="13" x14ac:dyDescent="0.15">
      <c r="A2227" s="6" t="s">
        <v>3653</v>
      </c>
      <c r="B2227" s="6" t="s">
        <v>2023</v>
      </c>
      <c r="C2227" s="6" t="s">
        <v>2024</v>
      </c>
      <c r="D2227" s="6" t="s">
        <v>779</v>
      </c>
      <c r="E2227" t="str">
        <f>IF(COUNTIF(Invoices!K:L,A2227)&lt;&gt;0,IF(COUNTIF(Invoices!K:L,A2227)&lt;&gt;0,SUMIF(Invoices!K:L,A2227,Invoices!L:L)/COUNTIF(Invoices!K:L,A2227),0),IF(COUNTIF(Invoices!M:N,A2227)&lt;&gt;0,IF(COUNTIF(Invoices!M:N,A2227)&lt;&gt;0,SUMIF(Invoices!M:N,A2227,Invoices!N:N)/COUNTIF(Invoices!M:N,A2227),0),IF(COUNTIF(Invoices!O:P,A2227)&lt;&gt;0,IF(COUNTIF(Invoices!O:P,A2227)&lt;&gt;0,SUMIF(Invoices!O:P,A2227,Invoices!P:P)/COUNTIF(Invoices!O:P,A2227),0),IF(COUNTIF(Invoices!Q:R,A2227)&lt;&gt;0,IF(COUNTIF(Invoices!Q:R,A2227)&lt;&gt;0,SUMIF(Invoices!Q:R,A2227,Invoices!R:R)/COUNTIF(Invoices!Q:R,A2227),0),IF(COUNTIF(Invoices!S:T,A2227)&lt;&gt;0,IF(COUNTIF(Invoices!S:T,A2227)&lt;&gt;0,SUMIF(Invoices!S:T,A2227,Invoices!T:T)/COUNTIF(Invoices!S:T,A2227),0),IF(COUNTIF(Invoices!U:V,A2227)&lt;&gt;0,IF(COUNTIF(Invoices!U:V,A2227)&lt;&gt;0,SUMIF(Invoices!U:V,A2227,Invoices!V:V)/COUNTIF(Invoices!U:V,A2227),0),IF(COUNTIF(Invoices!W:X,A2227)&lt;&gt;0,IF(COUNTIF(Invoices!W:X,A2227)&lt;&gt;0,SUMIF(Invoices!W:X,A2227,Invoices!X:X)/COUNTIF(Invoices!W:X,A2227),0),IF(COUNTIF(Invoices!Y:Z,A2227)&lt;&gt;0,IF(COUNTIF(Invoices!Y:Z,A2227)&lt;&gt;0,SUMIF(Invoices!Y:Z,A2227,Invoices!Z:Z)/COUNTIF(Invoices!Y:Z,A2227),0),IF(COUNTIF(Invoices!AA:AB,A2227)&lt;&gt;0,IF(COUNTIF(Invoices!AA:AB,A2227)&lt;&gt;0,SUMIF(Invoices!AA:AB,A2227,Invoices!AB:AB)/COUNTIF(Invoices!AA:AB,A2227),0),IF(COUNTIF(Invoices!AC:AD,A2227)&lt;&gt;0,IF(COUNTIF(Invoices!AC:AD,A2227)&lt;&gt;0,SUMIF(Invoices!AC:AD,A2227,Invoices!AD:AD)/COUNTIF(Invoices!AC:AD,A2227),0),IF(COUNTIF(Invoices!AE:AF,A2227)&lt;&gt;0,IF(COUNTIF(Invoices!AE:AF,A2227)&lt;&gt;0,SUMIF(Invoices!AE:AF,A2227,Invoices!AF:AF)/COUNTIF(Invoices!AE:AF,A2227),0),IF(COUNTIF(Invoices!AG:AH,A2227)&lt;&gt;0,IF(COUNTIF(Invoices!AG:AH,A2227)&lt;&gt;0,SUMIF(Invoices!AG:AH,A2227,Invoices!AH:AH)/COUNTIF(Invoices!AG:AH,A2227),0),IF(COUNTIF(Invoices!AI:AJ,A2227)&lt;&gt;0,IF(COUNTIF(Invoices!AI:AJ,A2227)&lt;&gt;0,SUMIF(Invoices!AI:AJ,A2227,Invoices!AJ:AJ)/COUNTIF(Invoices!AI:AJ,A2227),0),IF(COUNTIF(Invoices!AK:AL,A2227)&lt;&gt;0,IF(COUNTIF(Invoices!AK:AL,A2227)&lt;&gt;0,SUMIF(Invoices!AK:AL,A2227,Invoices!AL:AL)/COUNTIF(Invoices!AK:AL,A2227),0),IF(COUNTIF(Invoices!AM:AN,A2227)&lt;&gt;0,IF(COUNTIF(Invoices!AM:AN,A2227)&lt;&gt;0,SUMIF(Invoices!AM:AN,A2227,Invoices!AN:AN)/COUNTIF(Invoices!AM:AN,A2227),0),"Not Available")))))))))))))))</f>
        <v>Not Available</v>
      </c>
    </row>
    <row r="2228" spans="1:5" ht="13" x14ac:dyDescent="0.15">
      <c r="A2228" s="6" t="s">
        <v>3654</v>
      </c>
      <c r="B2228" s="6" t="s">
        <v>3655</v>
      </c>
      <c r="C2228" s="6" t="s">
        <v>749</v>
      </c>
      <c r="D2228" s="6" t="s">
        <v>750</v>
      </c>
      <c r="E2228" t="str">
        <f>IF(COUNTIF(Invoices!K:L,A2228)&lt;&gt;0,IF(COUNTIF(Invoices!K:L,A2228)&lt;&gt;0,SUMIF(Invoices!K:L,A2228,Invoices!L:L)/COUNTIF(Invoices!K:L,A2228),0),IF(COUNTIF(Invoices!M:N,A2228)&lt;&gt;0,IF(COUNTIF(Invoices!M:N,A2228)&lt;&gt;0,SUMIF(Invoices!M:N,A2228,Invoices!N:N)/COUNTIF(Invoices!M:N,A2228),0),IF(COUNTIF(Invoices!O:P,A2228)&lt;&gt;0,IF(COUNTIF(Invoices!O:P,A2228)&lt;&gt;0,SUMIF(Invoices!O:P,A2228,Invoices!P:P)/COUNTIF(Invoices!O:P,A2228),0),IF(COUNTIF(Invoices!Q:R,A2228)&lt;&gt;0,IF(COUNTIF(Invoices!Q:R,A2228)&lt;&gt;0,SUMIF(Invoices!Q:R,A2228,Invoices!R:R)/COUNTIF(Invoices!Q:R,A2228),0),IF(COUNTIF(Invoices!S:T,A2228)&lt;&gt;0,IF(COUNTIF(Invoices!S:T,A2228)&lt;&gt;0,SUMIF(Invoices!S:T,A2228,Invoices!T:T)/COUNTIF(Invoices!S:T,A2228),0),IF(COUNTIF(Invoices!U:V,A2228)&lt;&gt;0,IF(COUNTIF(Invoices!U:V,A2228)&lt;&gt;0,SUMIF(Invoices!U:V,A2228,Invoices!V:V)/COUNTIF(Invoices!U:V,A2228),0),IF(COUNTIF(Invoices!W:X,A2228)&lt;&gt;0,IF(COUNTIF(Invoices!W:X,A2228)&lt;&gt;0,SUMIF(Invoices!W:X,A2228,Invoices!X:X)/COUNTIF(Invoices!W:X,A2228),0),IF(COUNTIF(Invoices!Y:Z,A2228)&lt;&gt;0,IF(COUNTIF(Invoices!Y:Z,A2228)&lt;&gt;0,SUMIF(Invoices!Y:Z,A2228,Invoices!Z:Z)/COUNTIF(Invoices!Y:Z,A2228),0),IF(COUNTIF(Invoices!AA:AB,A2228)&lt;&gt;0,IF(COUNTIF(Invoices!AA:AB,A2228)&lt;&gt;0,SUMIF(Invoices!AA:AB,A2228,Invoices!AB:AB)/COUNTIF(Invoices!AA:AB,A2228),0),IF(COUNTIF(Invoices!AC:AD,A2228)&lt;&gt;0,IF(COUNTIF(Invoices!AC:AD,A2228)&lt;&gt;0,SUMIF(Invoices!AC:AD,A2228,Invoices!AD:AD)/COUNTIF(Invoices!AC:AD,A2228),0),IF(COUNTIF(Invoices!AE:AF,A2228)&lt;&gt;0,IF(COUNTIF(Invoices!AE:AF,A2228)&lt;&gt;0,SUMIF(Invoices!AE:AF,A2228,Invoices!AF:AF)/COUNTIF(Invoices!AE:AF,A2228),0),IF(COUNTIF(Invoices!AG:AH,A2228)&lt;&gt;0,IF(COUNTIF(Invoices!AG:AH,A2228)&lt;&gt;0,SUMIF(Invoices!AG:AH,A2228,Invoices!AH:AH)/COUNTIF(Invoices!AG:AH,A2228),0),IF(COUNTIF(Invoices!AI:AJ,A2228)&lt;&gt;0,IF(COUNTIF(Invoices!AI:AJ,A2228)&lt;&gt;0,SUMIF(Invoices!AI:AJ,A2228,Invoices!AJ:AJ)/COUNTIF(Invoices!AI:AJ,A2228),0),IF(COUNTIF(Invoices!AK:AL,A2228)&lt;&gt;0,IF(COUNTIF(Invoices!AK:AL,A2228)&lt;&gt;0,SUMIF(Invoices!AK:AL,A2228,Invoices!AL:AL)/COUNTIF(Invoices!AK:AL,A2228),0),IF(COUNTIF(Invoices!AM:AN,A2228)&lt;&gt;0,IF(COUNTIF(Invoices!AM:AN,A2228)&lt;&gt;0,SUMIF(Invoices!AM:AN,A2228,Invoices!AN:AN)/COUNTIF(Invoices!AM:AN,A2228),0),"Not Available")))))))))))))))</f>
        <v>Not Available</v>
      </c>
    </row>
    <row r="2229" spans="1:5" ht="13" x14ac:dyDescent="0.15">
      <c r="A2229" s="6" t="s">
        <v>3656</v>
      </c>
      <c r="B2229" s="6" t="s">
        <v>703</v>
      </c>
      <c r="C2229" s="6" t="s">
        <v>684</v>
      </c>
      <c r="D2229" s="6" t="s">
        <v>685</v>
      </c>
      <c r="E2229">
        <f ca="1">IF(COUNTIF(Invoices!K:L,A2229)&lt;&gt;0,IF(COUNTIF(Invoices!K:L,A2229)&lt;&gt;0,SUMIF(Invoices!K:L,A2229,Invoices!L:L)/COUNTIF(Invoices!K:L,A2229),0),IF(COUNTIF(Invoices!M:N,A2229)&lt;&gt;0,IF(COUNTIF(Invoices!M:N,A2229)&lt;&gt;0,SUMIF(Invoices!M:N,A2229,Invoices!N:N)/COUNTIF(Invoices!M:N,A2229),0),IF(COUNTIF(Invoices!O:P,A2229)&lt;&gt;0,IF(COUNTIF(Invoices!O:P,A2229)&lt;&gt;0,SUMIF(Invoices!O:P,A2229,Invoices!P:P)/COUNTIF(Invoices!O:P,A2229),0),IF(COUNTIF(Invoices!Q:R,A2229)&lt;&gt;0,IF(COUNTIF(Invoices!Q:R,A2229)&lt;&gt;0,SUMIF(Invoices!Q:R,A2229,Invoices!R:R)/COUNTIF(Invoices!Q:R,A2229),0),IF(COUNTIF(Invoices!S:T,A2229)&lt;&gt;0,IF(COUNTIF(Invoices!S:T,A2229)&lt;&gt;0,SUMIF(Invoices!S:T,A2229,Invoices!T:T)/COUNTIF(Invoices!S:T,A2229),0),IF(COUNTIF(Invoices!U:V,A2229)&lt;&gt;0,IF(COUNTIF(Invoices!U:V,A2229)&lt;&gt;0,SUMIF(Invoices!U:V,A2229,Invoices!V:V)/COUNTIF(Invoices!U:V,A2229),0),IF(COUNTIF(Invoices!W:X,A2229)&lt;&gt;0,IF(COUNTIF(Invoices!W:X,A2229)&lt;&gt;0,SUMIF(Invoices!W:X,A2229,Invoices!X:X)/COUNTIF(Invoices!W:X,A2229),0),IF(COUNTIF(Invoices!Y:Z,A2229)&lt;&gt;0,IF(COUNTIF(Invoices!Y:Z,A2229)&lt;&gt;0,SUMIF(Invoices!Y:Z,A2229,Invoices!Z:Z)/COUNTIF(Invoices!Y:Z,A2229),0),IF(COUNTIF(Invoices!AA:AB,A2229)&lt;&gt;0,IF(COUNTIF(Invoices!AA:AB,A2229)&lt;&gt;0,SUMIF(Invoices!AA:AB,A2229,Invoices!AB:AB)/COUNTIF(Invoices!AA:AB,A2229),0),IF(COUNTIF(Invoices!AC:AD,A2229)&lt;&gt;0,IF(COUNTIF(Invoices!AC:AD,A2229)&lt;&gt;0,SUMIF(Invoices!AC:AD,A2229,Invoices!AD:AD)/COUNTIF(Invoices!AC:AD,A2229),0),IF(COUNTIF(Invoices!AE:AF,A2229)&lt;&gt;0,IF(COUNTIF(Invoices!AE:AF,A2229)&lt;&gt;0,SUMIF(Invoices!AE:AF,A2229,Invoices!AF:AF)/COUNTIF(Invoices!AE:AF,A2229),0),IF(COUNTIF(Invoices!AG:AH,A2229)&lt;&gt;0,IF(COUNTIF(Invoices!AG:AH,A2229)&lt;&gt;0,SUMIF(Invoices!AG:AH,A2229,Invoices!AH:AH)/COUNTIF(Invoices!AG:AH,A2229),0),IF(COUNTIF(Invoices!AI:AJ,A2229)&lt;&gt;0,IF(COUNTIF(Invoices!AI:AJ,A2229)&lt;&gt;0,SUMIF(Invoices!AI:AJ,A2229,Invoices!AJ:AJ)/COUNTIF(Invoices!AI:AJ,A2229),0),IF(COUNTIF(Invoices!AK:AL,A2229)&lt;&gt;0,IF(COUNTIF(Invoices!AK:AL,A2229)&lt;&gt;0,SUMIF(Invoices!AK:AL,A2229,Invoices!AL:AL)/COUNTIF(Invoices!AK:AL,A2229),0),IF(COUNTIF(Invoices!AM:AN,A2229)&lt;&gt;0,IF(COUNTIF(Invoices!AM:AN,A2229)&lt;&gt;0,SUMIF(Invoices!AM:AN,A2229,Invoices!AN:AN)/COUNTIF(Invoices!AM:AN,A2229),0),"Not Available")))))))))))))))</f>
        <v>0.99</v>
      </c>
    </row>
    <row r="2230" spans="1:5" ht="13" x14ac:dyDescent="0.15">
      <c r="A2230" s="6" t="s">
        <v>3657</v>
      </c>
      <c r="C2230" s="6" t="s">
        <v>666</v>
      </c>
      <c r="D2230" s="6" t="s">
        <v>667</v>
      </c>
      <c r="E2230">
        <f ca="1">IF(COUNTIF(Invoices!K:L,A2230)&lt;&gt;0,IF(COUNTIF(Invoices!K:L,A2230)&lt;&gt;0,SUMIF(Invoices!K:L,A2230,Invoices!L:L)/COUNTIF(Invoices!K:L,A2230),0),IF(COUNTIF(Invoices!M:N,A2230)&lt;&gt;0,IF(COUNTIF(Invoices!M:N,A2230)&lt;&gt;0,SUMIF(Invoices!M:N,A2230,Invoices!N:N)/COUNTIF(Invoices!M:N,A2230),0),IF(COUNTIF(Invoices!O:P,A2230)&lt;&gt;0,IF(COUNTIF(Invoices!O:P,A2230)&lt;&gt;0,SUMIF(Invoices!O:P,A2230,Invoices!P:P)/COUNTIF(Invoices!O:P,A2230),0),IF(COUNTIF(Invoices!Q:R,A2230)&lt;&gt;0,IF(COUNTIF(Invoices!Q:R,A2230)&lt;&gt;0,SUMIF(Invoices!Q:R,A2230,Invoices!R:R)/COUNTIF(Invoices!Q:R,A2230),0),IF(COUNTIF(Invoices!S:T,A2230)&lt;&gt;0,IF(COUNTIF(Invoices!S:T,A2230)&lt;&gt;0,SUMIF(Invoices!S:T,A2230,Invoices!T:T)/COUNTIF(Invoices!S:T,A2230),0),IF(COUNTIF(Invoices!U:V,A2230)&lt;&gt;0,IF(COUNTIF(Invoices!U:V,A2230)&lt;&gt;0,SUMIF(Invoices!U:V,A2230,Invoices!V:V)/COUNTIF(Invoices!U:V,A2230),0),IF(COUNTIF(Invoices!W:X,A2230)&lt;&gt;0,IF(COUNTIF(Invoices!W:X,A2230)&lt;&gt;0,SUMIF(Invoices!W:X,A2230,Invoices!X:X)/COUNTIF(Invoices!W:X,A2230),0),IF(COUNTIF(Invoices!Y:Z,A2230)&lt;&gt;0,IF(COUNTIF(Invoices!Y:Z,A2230)&lt;&gt;0,SUMIF(Invoices!Y:Z,A2230,Invoices!Z:Z)/COUNTIF(Invoices!Y:Z,A2230),0),IF(COUNTIF(Invoices!AA:AB,A2230)&lt;&gt;0,IF(COUNTIF(Invoices!AA:AB,A2230)&lt;&gt;0,SUMIF(Invoices!AA:AB,A2230,Invoices!AB:AB)/COUNTIF(Invoices!AA:AB,A2230),0),IF(COUNTIF(Invoices!AC:AD,A2230)&lt;&gt;0,IF(COUNTIF(Invoices!AC:AD,A2230)&lt;&gt;0,SUMIF(Invoices!AC:AD,A2230,Invoices!AD:AD)/COUNTIF(Invoices!AC:AD,A2230),0),IF(COUNTIF(Invoices!AE:AF,A2230)&lt;&gt;0,IF(COUNTIF(Invoices!AE:AF,A2230)&lt;&gt;0,SUMIF(Invoices!AE:AF,A2230,Invoices!AF:AF)/COUNTIF(Invoices!AE:AF,A2230),0),IF(COUNTIF(Invoices!AG:AH,A2230)&lt;&gt;0,IF(COUNTIF(Invoices!AG:AH,A2230)&lt;&gt;0,SUMIF(Invoices!AG:AH,A2230,Invoices!AH:AH)/COUNTIF(Invoices!AG:AH,A2230),0),IF(COUNTIF(Invoices!AI:AJ,A2230)&lt;&gt;0,IF(COUNTIF(Invoices!AI:AJ,A2230)&lt;&gt;0,SUMIF(Invoices!AI:AJ,A2230,Invoices!AJ:AJ)/COUNTIF(Invoices!AI:AJ,A2230),0),IF(COUNTIF(Invoices!AK:AL,A2230)&lt;&gt;0,IF(COUNTIF(Invoices!AK:AL,A2230)&lt;&gt;0,SUMIF(Invoices!AK:AL,A2230,Invoices!AL:AL)/COUNTIF(Invoices!AK:AL,A2230),0),IF(COUNTIF(Invoices!AM:AN,A2230)&lt;&gt;0,IF(COUNTIF(Invoices!AM:AN,A2230)&lt;&gt;0,SUMIF(Invoices!AM:AN,A2230,Invoices!AN:AN)/COUNTIF(Invoices!AM:AN,A2230),0),"Not Available")))))))))))))))</f>
        <v>0.99</v>
      </c>
    </row>
    <row r="2231" spans="1:5" ht="13" x14ac:dyDescent="0.15">
      <c r="A2231" s="6" t="s">
        <v>3658</v>
      </c>
      <c r="C2231" s="6" t="s">
        <v>1067</v>
      </c>
      <c r="D2231" s="6" t="s">
        <v>1068</v>
      </c>
      <c r="E2231">
        <f ca="1">IF(COUNTIF(Invoices!K:L,A2231)&lt;&gt;0,IF(COUNTIF(Invoices!K:L,A2231)&lt;&gt;0,SUMIF(Invoices!K:L,A2231,Invoices!L:L)/COUNTIF(Invoices!K:L,A2231),0),IF(COUNTIF(Invoices!M:N,A2231)&lt;&gt;0,IF(COUNTIF(Invoices!M:N,A2231)&lt;&gt;0,SUMIF(Invoices!M:N,A2231,Invoices!N:N)/COUNTIF(Invoices!M:N,A2231),0),IF(COUNTIF(Invoices!O:P,A2231)&lt;&gt;0,IF(COUNTIF(Invoices!O:P,A2231)&lt;&gt;0,SUMIF(Invoices!O:P,A2231,Invoices!P:P)/COUNTIF(Invoices!O:P,A2231),0),IF(COUNTIF(Invoices!Q:R,A2231)&lt;&gt;0,IF(COUNTIF(Invoices!Q:R,A2231)&lt;&gt;0,SUMIF(Invoices!Q:R,A2231,Invoices!R:R)/COUNTIF(Invoices!Q:R,A2231),0),IF(COUNTIF(Invoices!S:T,A2231)&lt;&gt;0,IF(COUNTIF(Invoices!S:T,A2231)&lt;&gt;0,SUMIF(Invoices!S:T,A2231,Invoices!T:T)/COUNTIF(Invoices!S:T,A2231),0),IF(COUNTIF(Invoices!U:V,A2231)&lt;&gt;0,IF(COUNTIF(Invoices!U:V,A2231)&lt;&gt;0,SUMIF(Invoices!U:V,A2231,Invoices!V:V)/COUNTIF(Invoices!U:V,A2231),0),IF(COUNTIF(Invoices!W:X,A2231)&lt;&gt;0,IF(COUNTIF(Invoices!W:X,A2231)&lt;&gt;0,SUMIF(Invoices!W:X,A2231,Invoices!X:X)/COUNTIF(Invoices!W:X,A2231),0),IF(COUNTIF(Invoices!Y:Z,A2231)&lt;&gt;0,IF(COUNTIF(Invoices!Y:Z,A2231)&lt;&gt;0,SUMIF(Invoices!Y:Z,A2231,Invoices!Z:Z)/COUNTIF(Invoices!Y:Z,A2231),0),IF(COUNTIF(Invoices!AA:AB,A2231)&lt;&gt;0,IF(COUNTIF(Invoices!AA:AB,A2231)&lt;&gt;0,SUMIF(Invoices!AA:AB,A2231,Invoices!AB:AB)/COUNTIF(Invoices!AA:AB,A2231),0),IF(COUNTIF(Invoices!AC:AD,A2231)&lt;&gt;0,IF(COUNTIF(Invoices!AC:AD,A2231)&lt;&gt;0,SUMIF(Invoices!AC:AD,A2231,Invoices!AD:AD)/COUNTIF(Invoices!AC:AD,A2231),0),IF(COUNTIF(Invoices!AE:AF,A2231)&lt;&gt;0,IF(COUNTIF(Invoices!AE:AF,A2231)&lt;&gt;0,SUMIF(Invoices!AE:AF,A2231,Invoices!AF:AF)/COUNTIF(Invoices!AE:AF,A2231),0),IF(COUNTIF(Invoices!AG:AH,A2231)&lt;&gt;0,IF(COUNTIF(Invoices!AG:AH,A2231)&lt;&gt;0,SUMIF(Invoices!AG:AH,A2231,Invoices!AH:AH)/COUNTIF(Invoices!AG:AH,A2231),0),IF(COUNTIF(Invoices!AI:AJ,A2231)&lt;&gt;0,IF(COUNTIF(Invoices!AI:AJ,A2231)&lt;&gt;0,SUMIF(Invoices!AI:AJ,A2231,Invoices!AJ:AJ)/COUNTIF(Invoices!AI:AJ,A2231),0),IF(COUNTIF(Invoices!AK:AL,A2231)&lt;&gt;0,IF(COUNTIF(Invoices!AK:AL,A2231)&lt;&gt;0,SUMIF(Invoices!AK:AL,A2231,Invoices!AL:AL)/COUNTIF(Invoices!AK:AL,A2231),0),IF(COUNTIF(Invoices!AM:AN,A2231)&lt;&gt;0,IF(COUNTIF(Invoices!AM:AN,A2231)&lt;&gt;0,SUMIF(Invoices!AM:AN,A2231,Invoices!AN:AN)/COUNTIF(Invoices!AM:AN,A2231),0),"Not Available")))))))))))))))</f>
        <v>0.99</v>
      </c>
    </row>
    <row r="2232" spans="1:5" ht="13" x14ac:dyDescent="0.15">
      <c r="A2232" s="6" t="s">
        <v>3659</v>
      </c>
      <c r="B2232" s="6" t="s">
        <v>1046</v>
      </c>
      <c r="C2232" s="6" t="s">
        <v>1047</v>
      </c>
      <c r="D2232" s="6" t="s">
        <v>1046</v>
      </c>
      <c r="E2232" t="str">
        <f>IF(COUNTIF(Invoices!K:L,A2232)&lt;&gt;0,IF(COUNTIF(Invoices!K:L,A2232)&lt;&gt;0,SUMIF(Invoices!K:L,A2232,Invoices!L:L)/COUNTIF(Invoices!K:L,A2232),0),IF(COUNTIF(Invoices!M:N,A2232)&lt;&gt;0,IF(COUNTIF(Invoices!M:N,A2232)&lt;&gt;0,SUMIF(Invoices!M:N,A2232,Invoices!N:N)/COUNTIF(Invoices!M:N,A2232),0),IF(COUNTIF(Invoices!O:P,A2232)&lt;&gt;0,IF(COUNTIF(Invoices!O:P,A2232)&lt;&gt;0,SUMIF(Invoices!O:P,A2232,Invoices!P:P)/COUNTIF(Invoices!O:P,A2232),0),IF(COUNTIF(Invoices!Q:R,A2232)&lt;&gt;0,IF(COUNTIF(Invoices!Q:R,A2232)&lt;&gt;0,SUMIF(Invoices!Q:R,A2232,Invoices!R:R)/COUNTIF(Invoices!Q:R,A2232),0),IF(COUNTIF(Invoices!S:T,A2232)&lt;&gt;0,IF(COUNTIF(Invoices!S:T,A2232)&lt;&gt;0,SUMIF(Invoices!S:T,A2232,Invoices!T:T)/COUNTIF(Invoices!S:T,A2232),0),IF(COUNTIF(Invoices!U:V,A2232)&lt;&gt;0,IF(COUNTIF(Invoices!U:V,A2232)&lt;&gt;0,SUMIF(Invoices!U:V,A2232,Invoices!V:V)/COUNTIF(Invoices!U:V,A2232),0),IF(COUNTIF(Invoices!W:X,A2232)&lt;&gt;0,IF(COUNTIF(Invoices!W:X,A2232)&lt;&gt;0,SUMIF(Invoices!W:X,A2232,Invoices!X:X)/COUNTIF(Invoices!W:X,A2232),0),IF(COUNTIF(Invoices!Y:Z,A2232)&lt;&gt;0,IF(COUNTIF(Invoices!Y:Z,A2232)&lt;&gt;0,SUMIF(Invoices!Y:Z,A2232,Invoices!Z:Z)/COUNTIF(Invoices!Y:Z,A2232),0),IF(COUNTIF(Invoices!AA:AB,A2232)&lt;&gt;0,IF(COUNTIF(Invoices!AA:AB,A2232)&lt;&gt;0,SUMIF(Invoices!AA:AB,A2232,Invoices!AB:AB)/COUNTIF(Invoices!AA:AB,A2232),0),IF(COUNTIF(Invoices!AC:AD,A2232)&lt;&gt;0,IF(COUNTIF(Invoices!AC:AD,A2232)&lt;&gt;0,SUMIF(Invoices!AC:AD,A2232,Invoices!AD:AD)/COUNTIF(Invoices!AC:AD,A2232),0),IF(COUNTIF(Invoices!AE:AF,A2232)&lt;&gt;0,IF(COUNTIF(Invoices!AE:AF,A2232)&lt;&gt;0,SUMIF(Invoices!AE:AF,A2232,Invoices!AF:AF)/COUNTIF(Invoices!AE:AF,A2232),0),IF(COUNTIF(Invoices!AG:AH,A2232)&lt;&gt;0,IF(COUNTIF(Invoices!AG:AH,A2232)&lt;&gt;0,SUMIF(Invoices!AG:AH,A2232,Invoices!AH:AH)/COUNTIF(Invoices!AG:AH,A2232),0),IF(COUNTIF(Invoices!AI:AJ,A2232)&lt;&gt;0,IF(COUNTIF(Invoices!AI:AJ,A2232)&lt;&gt;0,SUMIF(Invoices!AI:AJ,A2232,Invoices!AJ:AJ)/COUNTIF(Invoices!AI:AJ,A2232),0),IF(COUNTIF(Invoices!AK:AL,A2232)&lt;&gt;0,IF(COUNTIF(Invoices!AK:AL,A2232)&lt;&gt;0,SUMIF(Invoices!AK:AL,A2232,Invoices!AL:AL)/COUNTIF(Invoices!AK:AL,A2232),0),IF(COUNTIF(Invoices!AM:AN,A2232)&lt;&gt;0,IF(COUNTIF(Invoices!AM:AN,A2232)&lt;&gt;0,SUMIF(Invoices!AM:AN,A2232,Invoices!AN:AN)/COUNTIF(Invoices!AM:AN,A2232),0),"Not Available")))))))))))))))</f>
        <v>Not Available</v>
      </c>
    </row>
    <row r="2233" spans="1:5" ht="13" x14ac:dyDescent="0.15">
      <c r="A2233" s="6" t="s">
        <v>3660</v>
      </c>
      <c r="B2233" s="6" t="s">
        <v>655</v>
      </c>
      <c r="C2233" s="6" t="s">
        <v>656</v>
      </c>
      <c r="D2233" s="6" t="s">
        <v>655</v>
      </c>
      <c r="E2233">
        <f ca="1">IF(COUNTIF(Invoices!K:L,A2233)&lt;&gt;0,IF(COUNTIF(Invoices!K:L,A2233)&lt;&gt;0,SUMIF(Invoices!K:L,A2233,Invoices!L:L)/COUNTIF(Invoices!K:L,A2233),0),IF(COUNTIF(Invoices!M:N,A2233)&lt;&gt;0,IF(COUNTIF(Invoices!M:N,A2233)&lt;&gt;0,SUMIF(Invoices!M:N,A2233,Invoices!N:N)/COUNTIF(Invoices!M:N,A2233),0),IF(COUNTIF(Invoices!O:P,A2233)&lt;&gt;0,IF(COUNTIF(Invoices!O:P,A2233)&lt;&gt;0,SUMIF(Invoices!O:P,A2233,Invoices!P:P)/COUNTIF(Invoices!O:P,A2233),0),IF(COUNTIF(Invoices!Q:R,A2233)&lt;&gt;0,IF(COUNTIF(Invoices!Q:R,A2233)&lt;&gt;0,SUMIF(Invoices!Q:R,A2233,Invoices!R:R)/COUNTIF(Invoices!Q:R,A2233),0),IF(COUNTIF(Invoices!S:T,A2233)&lt;&gt;0,IF(COUNTIF(Invoices!S:T,A2233)&lt;&gt;0,SUMIF(Invoices!S:T,A2233,Invoices!T:T)/COUNTIF(Invoices!S:T,A2233),0),IF(COUNTIF(Invoices!U:V,A2233)&lt;&gt;0,IF(COUNTIF(Invoices!U:V,A2233)&lt;&gt;0,SUMIF(Invoices!U:V,A2233,Invoices!V:V)/COUNTIF(Invoices!U:V,A2233),0),IF(COUNTIF(Invoices!W:X,A2233)&lt;&gt;0,IF(COUNTIF(Invoices!W:X,A2233)&lt;&gt;0,SUMIF(Invoices!W:X,A2233,Invoices!X:X)/COUNTIF(Invoices!W:X,A2233),0),IF(COUNTIF(Invoices!Y:Z,A2233)&lt;&gt;0,IF(COUNTIF(Invoices!Y:Z,A2233)&lt;&gt;0,SUMIF(Invoices!Y:Z,A2233,Invoices!Z:Z)/COUNTIF(Invoices!Y:Z,A2233),0),IF(COUNTIF(Invoices!AA:AB,A2233)&lt;&gt;0,IF(COUNTIF(Invoices!AA:AB,A2233)&lt;&gt;0,SUMIF(Invoices!AA:AB,A2233,Invoices!AB:AB)/COUNTIF(Invoices!AA:AB,A2233),0),IF(COUNTIF(Invoices!AC:AD,A2233)&lt;&gt;0,IF(COUNTIF(Invoices!AC:AD,A2233)&lt;&gt;0,SUMIF(Invoices!AC:AD,A2233,Invoices!AD:AD)/COUNTIF(Invoices!AC:AD,A2233),0),IF(COUNTIF(Invoices!AE:AF,A2233)&lt;&gt;0,IF(COUNTIF(Invoices!AE:AF,A2233)&lt;&gt;0,SUMIF(Invoices!AE:AF,A2233,Invoices!AF:AF)/COUNTIF(Invoices!AE:AF,A2233),0),IF(COUNTIF(Invoices!AG:AH,A2233)&lt;&gt;0,IF(COUNTIF(Invoices!AG:AH,A2233)&lt;&gt;0,SUMIF(Invoices!AG:AH,A2233,Invoices!AH:AH)/COUNTIF(Invoices!AG:AH,A2233),0),IF(COUNTIF(Invoices!AI:AJ,A2233)&lt;&gt;0,IF(COUNTIF(Invoices!AI:AJ,A2233)&lt;&gt;0,SUMIF(Invoices!AI:AJ,A2233,Invoices!AJ:AJ)/COUNTIF(Invoices!AI:AJ,A2233),0),IF(COUNTIF(Invoices!AK:AL,A2233)&lt;&gt;0,IF(COUNTIF(Invoices!AK:AL,A2233)&lt;&gt;0,SUMIF(Invoices!AK:AL,A2233,Invoices!AL:AL)/COUNTIF(Invoices!AK:AL,A2233),0),IF(COUNTIF(Invoices!AM:AN,A2233)&lt;&gt;0,IF(COUNTIF(Invoices!AM:AN,A2233)&lt;&gt;0,SUMIF(Invoices!AM:AN,A2233,Invoices!AN:AN)/COUNTIF(Invoices!AM:AN,A2233),0),"Not Available")))))))))))))))</f>
        <v>0.99</v>
      </c>
    </row>
    <row r="2234" spans="1:5" ht="13" x14ac:dyDescent="0.15">
      <c r="A2234" s="6" t="s">
        <v>3661</v>
      </c>
      <c r="B2234" s="6" t="s">
        <v>1223</v>
      </c>
      <c r="C2234" s="6" t="s">
        <v>977</v>
      </c>
      <c r="D2234" s="6" t="s">
        <v>976</v>
      </c>
      <c r="E2234">
        <f ca="1">IF(COUNTIF(Invoices!K:L,A2234)&lt;&gt;0,IF(COUNTIF(Invoices!K:L,A2234)&lt;&gt;0,SUMIF(Invoices!K:L,A2234,Invoices!L:L)/COUNTIF(Invoices!K:L,A2234),0),IF(COUNTIF(Invoices!M:N,A2234)&lt;&gt;0,IF(COUNTIF(Invoices!M:N,A2234)&lt;&gt;0,SUMIF(Invoices!M:N,A2234,Invoices!N:N)/COUNTIF(Invoices!M:N,A2234),0),IF(COUNTIF(Invoices!O:P,A2234)&lt;&gt;0,IF(COUNTIF(Invoices!O:P,A2234)&lt;&gt;0,SUMIF(Invoices!O:P,A2234,Invoices!P:P)/COUNTIF(Invoices!O:P,A2234),0),IF(COUNTIF(Invoices!Q:R,A2234)&lt;&gt;0,IF(COUNTIF(Invoices!Q:R,A2234)&lt;&gt;0,SUMIF(Invoices!Q:R,A2234,Invoices!R:R)/COUNTIF(Invoices!Q:R,A2234),0),IF(COUNTIF(Invoices!S:T,A2234)&lt;&gt;0,IF(COUNTIF(Invoices!S:T,A2234)&lt;&gt;0,SUMIF(Invoices!S:T,A2234,Invoices!T:T)/COUNTIF(Invoices!S:T,A2234),0),IF(COUNTIF(Invoices!U:V,A2234)&lt;&gt;0,IF(COUNTIF(Invoices!U:V,A2234)&lt;&gt;0,SUMIF(Invoices!U:V,A2234,Invoices!V:V)/COUNTIF(Invoices!U:V,A2234),0),IF(COUNTIF(Invoices!W:X,A2234)&lt;&gt;0,IF(COUNTIF(Invoices!W:X,A2234)&lt;&gt;0,SUMIF(Invoices!W:X,A2234,Invoices!X:X)/COUNTIF(Invoices!W:X,A2234),0),IF(COUNTIF(Invoices!Y:Z,A2234)&lt;&gt;0,IF(COUNTIF(Invoices!Y:Z,A2234)&lt;&gt;0,SUMIF(Invoices!Y:Z,A2234,Invoices!Z:Z)/COUNTIF(Invoices!Y:Z,A2234),0),IF(COUNTIF(Invoices!AA:AB,A2234)&lt;&gt;0,IF(COUNTIF(Invoices!AA:AB,A2234)&lt;&gt;0,SUMIF(Invoices!AA:AB,A2234,Invoices!AB:AB)/COUNTIF(Invoices!AA:AB,A2234),0),IF(COUNTIF(Invoices!AC:AD,A2234)&lt;&gt;0,IF(COUNTIF(Invoices!AC:AD,A2234)&lt;&gt;0,SUMIF(Invoices!AC:AD,A2234,Invoices!AD:AD)/COUNTIF(Invoices!AC:AD,A2234),0),IF(COUNTIF(Invoices!AE:AF,A2234)&lt;&gt;0,IF(COUNTIF(Invoices!AE:AF,A2234)&lt;&gt;0,SUMIF(Invoices!AE:AF,A2234,Invoices!AF:AF)/COUNTIF(Invoices!AE:AF,A2234),0),IF(COUNTIF(Invoices!AG:AH,A2234)&lt;&gt;0,IF(COUNTIF(Invoices!AG:AH,A2234)&lt;&gt;0,SUMIF(Invoices!AG:AH,A2234,Invoices!AH:AH)/COUNTIF(Invoices!AG:AH,A2234),0),IF(COUNTIF(Invoices!AI:AJ,A2234)&lt;&gt;0,IF(COUNTIF(Invoices!AI:AJ,A2234)&lt;&gt;0,SUMIF(Invoices!AI:AJ,A2234,Invoices!AJ:AJ)/COUNTIF(Invoices!AI:AJ,A2234),0),IF(COUNTIF(Invoices!AK:AL,A2234)&lt;&gt;0,IF(COUNTIF(Invoices!AK:AL,A2234)&lt;&gt;0,SUMIF(Invoices!AK:AL,A2234,Invoices!AL:AL)/COUNTIF(Invoices!AK:AL,A2234),0),IF(COUNTIF(Invoices!AM:AN,A2234)&lt;&gt;0,IF(COUNTIF(Invoices!AM:AN,A2234)&lt;&gt;0,SUMIF(Invoices!AM:AN,A2234,Invoices!AN:AN)/COUNTIF(Invoices!AM:AN,A2234),0),"Not Available")))))))))))))))</f>
        <v>0.99</v>
      </c>
    </row>
    <row r="2235" spans="1:5" ht="13" x14ac:dyDescent="0.15">
      <c r="A2235" s="6" t="s">
        <v>3661</v>
      </c>
      <c r="B2235" s="6" t="s">
        <v>1223</v>
      </c>
      <c r="C2235" s="6" t="s">
        <v>1440</v>
      </c>
      <c r="D2235" s="6" t="s">
        <v>976</v>
      </c>
      <c r="E2235">
        <f ca="1">IF(COUNTIF(Invoices!K:L,A2235)&lt;&gt;0,IF(COUNTIF(Invoices!K:L,A2235)&lt;&gt;0,SUMIF(Invoices!K:L,A2235,Invoices!L:L)/COUNTIF(Invoices!K:L,A2235),0),IF(COUNTIF(Invoices!M:N,A2235)&lt;&gt;0,IF(COUNTIF(Invoices!M:N,A2235)&lt;&gt;0,SUMIF(Invoices!M:N,A2235,Invoices!N:N)/COUNTIF(Invoices!M:N,A2235),0),IF(COUNTIF(Invoices!O:P,A2235)&lt;&gt;0,IF(COUNTIF(Invoices!O:P,A2235)&lt;&gt;0,SUMIF(Invoices!O:P,A2235,Invoices!P:P)/COUNTIF(Invoices!O:P,A2235),0),IF(COUNTIF(Invoices!Q:R,A2235)&lt;&gt;0,IF(COUNTIF(Invoices!Q:R,A2235)&lt;&gt;0,SUMIF(Invoices!Q:R,A2235,Invoices!R:R)/COUNTIF(Invoices!Q:R,A2235),0),IF(COUNTIF(Invoices!S:T,A2235)&lt;&gt;0,IF(COUNTIF(Invoices!S:T,A2235)&lt;&gt;0,SUMIF(Invoices!S:T,A2235,Invoices!T:T)/COUNTIF(Invoices!S:T,A2235),0),IF(COUNTIF(Invoices!U:V,A2235)&lt;&gt;0,IF(COUNTIF(Invoices!U:V,A2235)&lt;&gt;0,SUMIF(Invoices!U:V,A2235,Invoices!V:V)/COUNTIF(Invoices!U:V,A2235),0),IF(COUNTIF(Invoices!W:X,A2235)&lt;&gt;0,IF(COUNTIF(Invoices!W:X,A2235)&lt;&gt;0,SUMIF(Invoices!W:X,A2235,Invoices!X:X)/COUNTIF(Invoices!W:X,A2235),0),IF(COUNTIF(Invoices!Y:Z,A2235)&lt;&gt;0,IF(COUNTIF(Invoices!Y:Z,A2235)&lt;&gt;0,SUMIF(Invoices!Y:Z,A2235,Invoices!Z:Z)/COUNTIF(Invoices!Y:Z,A2235),0),IF(COUNTIF(Invoices!AA:AB,A2235)&lt;&gt;0,IF(COUNTIF(Invoices!AA:AB,A2235)&lt;&gt;0,SUMIF(Invoices!AA:AB,A2235,Invoices!AB:AB)/COUNTIF(Invoices!AA:AB,A2235),0),IF(COUNTIF(Invoices!AC:AD,A2235)&lt;&gt;0,IF(COUNTIF(Invoices!AC:AD,A2235)&lt;&gt;0,SUMIF(Invoices!AC:AD,A2235,Invoices!AD:AD)/COUNTIF(Invoices!AC:AD,A2235),0),IF(COUNTIF(Invoices!AE:AF,A2235)&lt;&gt;0,IF(COUNTIF(Invoices!AE:AF,A2235)&lt;&gt;0,SUMIF(Invoices!AE:AF,A2235,Invoices!AF:AF)/COUNTIF(Invoices!AE:AF,A2235),0),IF(COUNTIF(Invoices!AG:AH,A2235)&lt;&gt;0,IF(COUNTIF(Invoices!AG:AH,A2235)&lt;&gt;0,SUMIF(Invoices!AG:AH,A2235,Invoices!AH:AH)/COUNTIF(Invoices!AG:AH,A2235),0),IF(COUNTIF(Invoices!AI:AJ,A2235)&lt;&gt;0,IF(COUNTIF(Invoices!AI:AJ,A2235)&lt;&gt;0,SUMIF(Invoices!AI:AJ,A2235,Invoices!AJ:AJ)/COUNTIF(Invoices!AI:AJ,A2235),0),IF(COUNTIF(Invoices!AK:AL,A2235)&lt;&gt;0,IF(COUNTIF(Invoices!AK:AL,A2235)&lt;&gt;0,SUMIF(Invoices!AK:AL,A2235,Invoices!AL:AL)/COUNTIF(Invoices!AK:AL,A2235),0),IF(COUNTIF(Invoices!AM:AN,A2235)&lt;&gt;0,IF(COUNTIF(Invoices!AM:AN,A2235)&lt;&gt;0,SUMIF(Invoices!AM:AN,A2235,Invoices!AN:AN)/COUNTIF(Invoices!AM:AN,A2235),0),"Not Available")))))))))))))))</f>
        <v>0.99</v>
      </c>
    </row>
    <row r="2236" spans="1:5" ht="13" x14ac:dyDescent="0.15">
      <c r="A2236" s="6" t="s">
        <v>3662</v>
      </c>
      <c r="B2236" s="6" t="s">
        <v>1417</v>
      </c>
      <c r="C2236" s="6" t="s">
        <v>1235</v>
      </c>
      <c r="D2236" s="6" t="s">
        <v>740</v>
      </c>
      <c r="E2236">
        <f ca="1">IF(COUNTIF(Invoices!K:L,A2236)&lt;&gt;0,IF(COUNTIF(Invoices!K:L,A2236)&lt;&gt;0,SUMIF(Invoices!K:L,A2236,Invoices!L:L)/COUNTIF(Invoices!K:L,A2236),0),IF(COUNTIF(Invoices!M:N,A2236)&lt;&gt;0,IF(COUNTIF(Invoices!M:N,A2236)&lt;&gt;0,SUMIF(Invoices!M:N,A2236,Invoices!N:N)/COUNTIF(Invoices!M:N,A2236),0),IF(COUNTIF(Invoices!O:P,A2236)&lt;&gt;0,IF(COUNTIF(Invoices!O:P,A2236)&lt;&gt;0,SUMIF(Invoices!O:P,A2236,Invoices!P:P)/COUNTIF(Invoices!O:P,A2236),0),IF(COUNTIF(Invoices!Q:R,A2236)&lt;&gt;0,IF(COUNTIF(Invoices!Q:R,A2236)&lt;&gt;0,SUMIF(Invoices!Q:R,A2236,Invoices!R:R)/COUNTIF(Invoices!Q:R,A2236),0),IF(COUNTIF(Invoices!S:T,A2236)&lt;&gt;0,IF(COUNTIF(Invoices!S:T,A2236)&lt;&gt;0,SUMIF(Invoices!S:T,A2236,Invoices!T:T)/COUNTIF(Invoices!S:T,A2236),0),IF(COUNTIF(Invoices!U:V,A2236)&lt;&gt;0,IF(COUNTIF(Invoices!U:V,A2236)&lt;&gt;0,SUMIF(Invoices!U:V,A2236,Invoices!V:V)/COUNTIF(Invoices!U:V,A2236),0),IF(COUNTIF(Invoices!W:X,A2236)&lt;&gt;0,IF(COUNTIF(Invoices!W:X,A2236)&lt;&gt;0,SUMIF(Invoices!W:X,A2236,Invoices!X:X)/COUNTIF(Invoices!W:X,A2236),0),IF(COUNTIF(Invoices!Y:Z,A2236)&lt;&gt;0,IF(COUNTIF(Invoices!Y:Z,A2236)&lt;&gt;0,SUMIF(Invoices!Y:Z,A2236,Invoices!Z:Z)/COUNTIF(Invoices!Y:Z,A2236),0),IF(COUNTIF(Invoices!AA:AB,A2236)&lt;&gt;0,IF(COUNTIF(Invoices!AA:AB,A2236)&lt;&gt;0,SUMIF(Invoices!AA:AB,A2236,Invoices!AB:AB)/COUNTIF(Invoices!AA:AB,A2236),0),IF(COUNTIF(Invoices!AC:AD,A2236)&lt;&gt;0,IF(COUNTIF(Invoices!AC:AD,A2236)&lt;&gt;0,SUMIF(Invoices!AC:AD,A2236,Invoices!AD:AD)/COUNTIF(Invoices!AC:AD,A2236),0),IF(COUNTIF(Invoices!AE:AF,A2236)&lt;&gt;0,IF(COUNTIF(Invoices!AE:AF,A2236)&lt;&gt;0,SUMIF(Invoices!AE:AF,A2236,Invoices!AF:AF)/COUNTIF(Invoices!AE:AF,A2236),0),IF(COUNTIF(Invoices!AG:AH,A2236)&lt;&gt;0,IF(COUNTIF(Invoices!AG:AH,A2236)&lt;&gt;0,SUMIF(Invoices!AG:AH,A2236,Invoices!AH:AH)/COUNTIF(Invoices!AG:AH,A2236),0),IF(COUNTIF(Invoices!AI:AJ,A2236)&lt;&gt;0,IF(COUNTIF(Invoices!AI:AJ,A2236)&lt;&gt;0,SUMIF(Invoices!AI:AJ,A2236,Invoices!AJ:AJ)/COUNTIF(Invoices!AI:AJ,A2236),0),IF(COUNTIF(Invoices!AK:AL,A2236)&lt;&gt;0,IF(COUNTIF(Invoices!AK:AL,A2236)&lt;&gt;0,SUMIF(Invoices!AK:AL,A2236,Invoices!AL:AL)/COUNTIF(Invoices!AK:AL,A2236),0),IF(COUNTIF(Invoices!AM:AN,A2236)&lt;&gt;0,IF(COUNTIF(Invoices!AM:AN,A2236)&lt;&gt;0,SUMIF(Invoices!AM:AN,A2236,Invoices!AN:AN)/COUNTIF(Invoices!AM:AN,A2236),0),"Not Available")))))))))))))))</f>
        <v>0.99</v>
      </c>
    </row>
    <row r="2237" spans="1:5" ht="13" x14ac:dyDescent="0.15">
      <c r="A2237" s="6" t="s">
        <v>3663</v>
      </c>
      <c r="C2237" s="6" t="s">
        <v>1640</v>
      </c>
      <c r="D2237" s="6" t="s">
        <v>1641</v>
      </c>
      <c r="E2237">
        <f ca="1">IF(COUNTIF(Invoices!K:L,A2237)&lt;&gt;0,IF(COUNTIF(Invoices!K:L,A2237)&lt;&gt;0,SUMIF(Invoices!K:L,A2237,Invoices!L:L)/COUNTIF(Invoices!K:L,A2237),0),IF(COUNTIF(Invoices!M:N,A2237)&lt;&gt;0,IF(COUNTIF(Invoices!M:N,A2237)&lt;&gt;0,SUMIF(Invoices!M:N,A2237,Invoices!N:N)/COUNTIF(Invoices!M:N,A2237),0),IF(COUNTIF(Invoices!O:P,A2237)&lt;&gt;0,IF(COUNTIF(Invoices!O:P,A2237)&lt;&gt;0,SUMIF(Invoices!O:P,A2237,Invoices!P:P)/COUNTIF(Invoices!O:P,A2237),0),IF(COUNTIF(Invoices!Q:R,A2237)&lt;&gt;0,IF(COUNTIF(Invoices!Q:R,A2237)&lt;&gt;0,SUMIF(Invoices!Q:R,A2237,Invoices!R:R)/COUNTIF(Invoices!Q:R,A2237),0),IF(COUNTIF(Invoices!S:T,A2237)&lt;&gt;0,IF(COUNTIF(Invoices!S:T,A2237)&lt;&gt;0,SUMIF(Invoices!S:T,A2237,Invoices!T:T)/COUNTIF(Invoices!S:T,A2237),0),IF(COUNTIF(Invoices!U:V,A2237)&lt;&gt;0,IF(COUNTIF(Invoices!U:V,A2237)&lt;&gt;0,SUMIF(Invoices!U:V,A2237,Invoices!V:V)/COUNTIF(Invoices!U:V,A2237),0),IF(COUNTIF(Invoices!W:X,A2237)&lt;&gt;0,IF(COUNTIF(Invoices!W:X,A2237)&lt;&gt;0,SUMIF(Invoices!W:X,A2237,Invoices!X:X)/COUNTIF(Invoices!W:X,A2237),0),IF(COUNTIF(Invoices!Y:Z,A2237)&lt;&gt;0,IF(COUNTIF(Invoices!Y:Z,A2237)&lt;&gt;0,SUMIF(Invoices!Y:Z,A2237,Invoices!Z:Z)/COUNTIF(Invoices!Y:Z,A2237),0),IF(COUNTIF(Invoices!AA:AB,A2237)&lt;&gt;0,IF(COUNTIF(Invoices!AA:AB,A2237)&lt;&gt;0,SUMIF(Invoices!AA:AB,A2237,Invoices!AB:AB)/COUNTIF(Invoices!AA:AB,A2237),0),IF(COUNTIF(Invoices!AC:AD,A2237)&lt;&gt;0,IF(COUNTIF(Invoices!AC:AD,A2237)&lt;&gt;0,SUMIF(Invoices!AC:AD,A2237,Invoices!AD:AD)/COUNTIF(Invoices!AC:AD,A2237),0),IF(COUNTIF(Invoices!AE:AF,A2237)&lt;&gt;0,IF(COUNTIF(Invoices!AE:AF,A2237)&lt;&gt;0,SUMIF(Invoices!AE:AF,A2237,Invoices!AF:AF)/COUNTIF(Invoices!AE:AF,A2237),0),IF(COUNTIF(Invoices!AG:AH,A2237)&lt;&gt;0,IF(COUNTIF(Invoices!AG:AH,A2237)&lt;&gt;0,SUMIF(Invoices!AG:AH,A2237,Invoices!AH:AH)/COUNTIF(Invoices!AG:AH,A2237),0),IF(COUNTIF(Invoices!AI:AJ,A2237)&lt;&gt;0,IF(COUNTIF(Invoices!AI:AJ,A2237)&lt;&gt;0,SUMIF(Invoices!AI:AJ,A2237,Invoices!AJ:AJ)/COUNTIF(Invoices!AI:AJ,A2237),0),IF(COUNTIF(Invoices!AK:AL,A2237)&lt;&gt;0,IF(COUNTIF(Invoices!AK:AL,A2237)&lt;&gt;0,SUMIF(Invoices!AK:AL,A2237,Invoices!AL:AL)/COUNTIF(Invoices!AK:AL,A2237),0),IF(COUNTIF(Invoices!AM:AN,A2237)&lt;&gt;0,IF(COUNTIF(Invoices!AM:AN,A2237)&lt;&gt;0,SUMIF(Invoices!AM:AN,A2237,Invoices!AN:AN)/COUNTIF(Invoices!AM:AN,A2237),0),"Not Available")))))))))))))))</f>
        <v>0.99</v>
      </c>
    </row>
    <row r="2238" spans="1:5" ht="13" x14ac:dyDescent="0.15">
      <c r="A2238" s="6" t="s">
        <v>3664</v>
      </c>
      <c r="B2238" s="6" t="s">
        <v>636</v>
      </c>
      <c r="C2238" s="6" t="s">
        <v>637</v>
      </c>
      <c r="D2238" s="6" t="s">
        <v>638</v>
      </c>
      <c r="E2238" t="str">
        <f>IF(COUNTIF(Invoices!K:L,A2238)&lt;&gt;0,IF(COUNTIF(Invoices!K:L,A2238)&lt;&gt;0,SUMIF(Invoices!K:L,A2238,Invoices!L:L)/COUNTIF(Invoices!K:L,A2238),0),IF(COUNTIF(Invoices!M:N,A2238)&lt;&gt;0,IF(COUNTIF(Invoices!M:N,A2238)&lt;&gt;0,SUMIF(Invoices!M:N,A2238,Invoices!N:N)/COUNTIF(Invoices!M:N,A2238),0),IF(COUNTIF(Invoices!O:P,A2238)&lt;&gt;0,IF(COUNTIF(Invoices!O:P,A2238)&lt;&gt;0,SUMIF(Invoices!O:P,A2238,Invoices!P:P)/COUNTIF(Invoices!O:P,A2238),0),IF(COUNTIF(Invoices!Q:R,A2238)&lt;&gt;0,IF(COUNTIF(Invoices!Q:R,A2238)&lt;&gt;0,SUMIF(Invoices!Q:R,A2238,Invoices!R:R)/COUNTIF(Invoices!Q:R,A2238),0),IF(COUNTIF(Invoices!S:T,A2238)&lt;&gt;0,IF(COUNTIF(Invoices!S:T,A2238)&lt;&gt;0,SUMIF(Invoices!S:T,A2238,Invoices!T:T)/COUNTIF(Invoices!S:T,A2238),0),IF(COUNTIF(Invoices!U:V,A2238)&lt;&gt;0,IF(COUNTIF(Invoices!U:V,A2238)&lt;&gt;0,SUMIF(Invoices!U:V,A2238,Invoices!V:V)/COUNTIF(Invoices!U:V,A2238),0),IF(COUNTIF(Invoices!W:X,A2238)&lt;&gt;0,IF(COUNTIF(Invoices!W:X,A2238)&lt;&gt;0,SUMIF(Invoices!W:X,A2238,Invoices!X:X)/COUNTIF(Invoices!W:X,A2238),0),IF(COUNTIF(Invoices!Y:Z,A2238)&lt;&gt;0,IF(COUNTIF(Invoices!Y:Z,A2238)&lt;&gt;0,SUMIF(Invoices!Y:Z,A2238,Invoices!Z:Z)/COUNTIF(Invoices!Y:Z,A2238),0),IF(COUNTIF(Invoices!AA:AB,A2238)&lt;&gt;0,IF(COUNTIF(Invoices!AA:AB,A2238)&lt;&gt;0,SUMIF(Invoices!AA:AB,A2238,Invoices!AB:AB)/COUNTIF(Invoices!AA:AB,A2238),0),IF(COUNTIF(Invoices!AC:AD,A2238)&lt;&gt;0,IF(COUNTIF(Invoices!AC:AD,A2238)&lt;&gt;0,SUMIF(Invoices!AC:AD,A2238,Invoices!AD:AD)/COUNTIF(Invoices!AC:AD,A2238),0),IF(COUNTIF(Invoices!AE:AF,A2238)&lt;&gt;0,IF(COUNTIF(Invoices!AE:AF,A2238)&lt;&gt;0,SUMIF(Invoices!AE:AF,A2238,Invoices!AF:AF)/COUNTIF(Invoices!AE:AF,A2238),0),IF(COUNTIF(Invoices!AG:AH,A2238)&lt;&gt;0,IF(COUNTIF(Invoices!AG:AH,A2238)&lt;&gt;0,SUMIF(Invoices!AG:AH,A2238,Invoices!AH:AH)/COUNTIF(Invoices!AG:AH,A2238),0),IF(COUNTIF(Invoices!AI:AJ,A2238)&lt;&gt;0,IF(COUNTIF(Invoices!AI:AJ,A2238)&lt;&gt;0,SUMIF(Invoices!AI:AJ,A2238,Invoices!AJ:AJ)/COUNTIF(Invoices!AI:AJ,A2238),0),IF(COUNTIF(Invoices!AK:AL,A2238)&lt;&gt;0,IF(COUNTIF(Invoices!AK:AL,A2238)&lt;&gt;0,SUMIF(Invoices!AK:AL,A2238,Invoices!AL:AL)/COUNTIF(Invoices!AK:AL,A2238),0),IF(COUNTIF(Invoices!AM:AN,A2238)&lt;&gt;0,IF(COUNTIF(Invoices!AM:AN,A2238)&lt;&gt;0,SUMIF(Invoices!AM:AN,A2238,Invoices!AN:AN)/COUNTIF(Invoices!AM:AN,A2238),0),"Not Available")))))))))))))))</f>
        <v>Not Available</v>
      </c>
    </row>
    <row r="2239" spans="1:5" ht="13" x14ac:dyDescent="0.15">
      <c r="A2239" s="6" t="s">
        <v>3665</v>
      </c>
      <c r="B2239" s="6" t="s">
        <v>808</v>
      </c>
      <c r="C2239" s="6" t="s">
        <v>1381</v>
      </c>
      <c r="D2239" s="6" t="s">
        <v>810</v>
      </c>
      <c r="E2239">
        <f ca="1">IF(COUNTIF(Invoices!K:L,A2239)&lt;&gt;0,IF(COUNTIF(Invoices!K:L,A2239)&lt;&gt;0,SUMIF(Invoices!K:L,A2239,Invoices!L:L)/COUNTIF(Invoices!K:L,A2239),0),IF(COUNTIF(Invoices!M:N,A2239)&lt;&gt;0,IF(COUNTIF(Invoices!M:N,A2239)&lt;&gt;0,SUMIF(Invoices!M:N,A2239,Invoices!N:N)/COUNTIF(Invoices!M:N,A2239),0),IF(COUNTIF(Invoices!O:P,A2239)&lt;&gt;0,IF(COUNTIF(Invoices!O:P,A2239)&lt;&gt;0,SUMIF(Invoices!O:P,A2239,Invoices!P:P)/COUNTIF(Invoices!O:P,A2239),0),IF(COUNTIF(Invoices!Q:R,A2239)&lt;&gt;0,IF(COUNTIF(Invoices!Q:R,A2239)&lt;&gt;0,SUMIF(Invoices!Q:R,A2239,Invoices!R:R)/COUNTIF(Invoices!Q:R,A2239),0),IF(COUNTIF(Invoices!S:T,A2239)&lt;&gt;0,IF(COUNTIF(Invoices!S:T,A2239)&lt;&gt;0,SUMIF(Invoices!S:T,A2239,Invoices!T:T)/COUNTIF(Invoices!S:T,A2239),0),IF(COUNTIF(Invoices!U:V,A2239)&lt;&gt;0,IF(COUNTIF(Invoices!U:V,A2239)&lt;&gt;0,SUMIF(Invoices!U:V,A2239,Invoices!V:V)/COUNTIF(Invoices!U:V,A2239),0),IF(COUNTIF(Invoices!W:X,A2239)&lt;&gt;0,IF(COUNTIF(Invoices!W:X,A2239)&lt;&gt;0,SUMIF(Invoices!W:X,A2239,Invoices!X:X)/COUNTIF(Invoices!W:X,A2239),0),IF(COUNTIF(Invoices!Y:Z,A2239)&lt;&gt;0,IF(COUNTIF(Invoices!Y:Z,A2239)&lt;&gt;0,SUMIF(Invoices!Y:Z,A2239,Invoices!Z:Z)/COUNTIF(Invoices!Y:Z,A2239),0),IF(COUNTIF(Invoices!AA:AB,A2239)&lt;&gt;0,IF(COUNTIF(Invoices!AA:AB,A2239)&lt;&gt;0,SUMIF(Invoices!AA:AB,A2239,Invoices!AB:AB)/COUNTIF(Invoices!AA:AB,A2239),0),IF(COUNTIF(Invoices!AC:AD,A2239)&lt;&gt;0,IF(COUNTIF(Invoices!AC:AD,A2239)&lt;&gt;0,SUMIF(Invoices!AC:AD,A2239,Invoices!AD:AD)/COUNTIF(Invoices!AC:AD,A2239),0),IF(COUNTIF(Invoices!AE:AF,A2239)&lt;&gt;0,IF(COUNTIF(Invoices!AE:AF,A2239)&lt;&gt;0,SUMIF(Invoices!AE:AF,A2239,Invoices!AF:AF)/COUNTIF(Invoices!AE:AF,A2239),0),IF(COUNTIF(Invoices!AG:AH,A2239)&lt;&gt;0,IF(COUNTIF(Invoices!AG:AH,A2239)&lt;&gt;0,SUMIF(Invoices!AG:AH,A2239,Invoices!AH:AH)/COUNTIF(Invoices!AG:AH,A2239),0),IF(COUNTIF(Invoices!AI:AJ,A2239)&lt;&gt;0,IF(COUNTIF(Invoices!AI:AJ,A2239)&lt;&gt;0,SUMIF(Invoices!AI:AJ,A2239,Invoices!AJ:AJ)/COUNTIF(Invoices!AI:AJ,A2239),0),IF(COUNTIF(Invoices!AK:AL,A2239)&lt;&gt;0,IF(COUNTIF(Invoices!AK:AL,A2239)&lt;&gt;0,SUMIF(Invoices!AK:AL,A2239,Invoices!AL:AL)/COUNTIF(Invoices!AK:AL,A2239),0),IF(COUNTIF(Invoices!AM:AN,A2239)&lt;&gt;0,IF(COUNTIF(Invoices!AM:AN,A2239)&lt;&gt;0,SUMIF(Invoices!AM:AN,A2239,Invoices!AN:AN)/COUNTIF(Invoices!AM:AN,A2239),0),"Not Available")))))))))))))))</f>
        <v>0.99</v>
      </c>
    </row>
    <row r="2240" spans="1:5" ht="13" x14ac:dyDescent="0.15">
      <c r="A2240" s="6" t="s">
        <v>3666</v>
      </c>
      <c r="B2240" s="6" t="s">
        <v>1795</v>
      </c>
      <c r="C2240" s="6" t="s">
        <v>626</v>
      </c>
      <c r="D2240" s="6" t="s">
        <v>522</v>
      </c>
      <c r="E2240">
        <f ca="1">IF(COUNTIF(Invoices!K:L,A2240)&lt;&gt;0,IF(COUNTIF(Invoices!K:L,A2240)&lt;&gt;0,SUMIF(Invoices!K:L,A2240,Invoices!L:L)/COUNTIF(Invoices!K:L,A2240),0),IF(COUNTIF(Invoices!M:N,A2240)&lt;&gt;0,IF(COUNTIF(Invoices!M:N,A2240)&lt;&gt;0,SUMIF(Invoices!M:N,A2240,Invoices!N:N)/COUNTIF(Invoices!M:N,A2240),0),IF(COUNTIF(Invoices!O:P,A2240)&lt;&gt;0,IF(COUNTIF(Invoices!O:P,A2240)&lt;&gt;0,SUMIF(Invoices!O:P,A2240,Invoices!P:P)/COUNTIF(Invoices!O:P,A2240),0),IF(COUNTIF(Invoices!Q:R,A2240)&lt;&gt;0,IF(COUNTIF(Invoices!Q:R,A2240)&lt;&gt;0,SUMIF(Invoices!Q:R,A2240,Invoices!R:R)/COUNTIF(Invoices!Q:R,A2240),0),IF(COUNTIF(Invoices!S:T,A2240)&lt;&gt;0,IF(COUNTIF(Invoices!S:T,A2240)&lt;&gt;0,SUMIF(Invoices!S:T,A2240,Invoices!T:T)/COUNTIF(Invoices!S:T,A2240),0),IF(COUNTIF(Invoices!U:V,A2240)&lt;&gt;0,IF(COUNTIF(Invoices!U:V,A2240)&lt;&gt;0,SUMIF(Invoices!U:V,A2240,Invoices!V:V)/COUNTIF(Invoices!U:V,A2240),0),IF(COUNTIF(Invoices!W:X,A2240)&lt;&gt;0,IF(COUNTIF(Invoices!W:X,A2240)&lt;&gt;0,SUMIF(Invoices!W:X,A2240,Invoices!X:X)/COUNTIF(Invoices!W:X,A2240),0),IF(COUNTIF(Invoices!Y:Z,A2240)&lt;&gt;0,IF(COUNTIF(Invoices!Y:Z,A2240)&lt;&gt;0,SUMIF(Invoices!Y:Z,A2240,Invoices!Z:Z)/COUNTIF(Invoices!Y:Z,A2240),0),IF(COUNTIF(Invoices!AA:AB,A2240)&lt;&gt;0,IF(COUNTIF(Invoices!AA:AB,A2240)&lt;&gt;0,SUMIF(Invoices!AA:AB,A2240,Invoices!AB:AB)/COUNTIF(Invoices!AA:AB,A2240),0),IF(COUNTIF(Invoices!AC:AD,A2240)&lt;&gt;0,IF(COUNTIF(Invoices!AC:AD,A2240)&lt;&gt;0,SUMIF(Invoices!AC:AD,A2240,Invoices!AD:AD)/COUNTIF(Invoices!AC:AD,A2240),0),IF(COUNTIF(Invoices!AE:AF,A2240)&lt;&gt;0,IF(COUNTIF(Invoices!AE:AF,A2240)&lt;&gt;0,SUMIF(Invoices!AE:AF,A2240,Invoices!AF:AF)/COUNTIF(Invoices!AE:AF,A2240),0),IF(COUNTIF(Invoices!AG:AH,A2240)&lt;&gt;0,IF(COUNTIF(Invoices!AG:AH,A2240)&lt;&gt;0,SUMIF(Invoices!AG:AH,A2240,Invoices!AH:AH)/COUNTIF(Invoices!AG:AH,A2240),0),IF(COUNTIF(Invoices!AI:AJ,A2240)&lt;&gt;0,IF(COUNTIF(Invoices!AI:AJ,A2240)&lt;&gt;0,SUMIF(Invoices!AI:AJ,A2240,Invoices!AJ:AJ)/COUNTIF(Invoices!AI:AJ,A2240),0),IF(COUNTIF(Invoices!AK:AL,A2240)&lt;&gt;0,IF(COUNTIF(Invoices!AK:AL,A2240)&lt;&gt;0,SUMIF(Invoices!AK:AL,A2240,Invoices!AL:AL)/COUNTIF(Invoices!AK:AL,A2240),0),IF(COUNTIF(Invoices!AM:AN,A2240)&lt;&gt;0,IF(COUNTIF(Invoices!AM:AN,A2240)&lt;&gt;0,SUMIF(Invoices!AM:AN,A2240,Invoices!AN:AN)/COUNTIF(Invoices!AM:AN,A2240),0),"Not Available")))))))))))))))</f>
        <v>0.99</v>
      </c>
    </row>
    <row r="2241" spans="1:5" ht="13" x14ac:dyDescent="0.15">
      <c r="A2241" s="6" t="s">
        <v>3667</v>
      </c>
      <c r="B2241" s="6" t="s">
        <v>1208</v>
      </c>
      <c r="C2241" s="6" t="s">
        <v>2353</v>
      </c>
      <c r="D2241" s="6" t="s">
        <v>1210</v>
      </c>
      <c r="E2241" t="str">
        <f>IF(COUNTIF(Invoices!K:L,A2241)&lt;&gt;0,IF(COUNTIF(Invoices!K:L,A2241)&lt;&gt;0,SUMIF(Invoices!K:L,A2241,Invoices!L:L)/COUNTIF(Invoices!K:L,A2241),0),IF(COUNTIF(Invoices!M:N,A2241)&lt;&gt;0,IF(COUNTIF(Invoices!M:N,A2241)&lt;&gt;0,SUMIF(Invoices!M:N,A2241,Invoices!N:N)/COUNTIF(Invoices!M:N,A2241),0),IF(COUNTIF(Invoices!O:P,A2241)&lt;&gt;0,IF(COUNTIF(Invoices!O:P,A2241)&lt;&gt;0,SUMIF(Invoices!O:P,A2241,Invoices!P:P)/COUNTIF(Invoices!O:P,A2241),0),IF(COUNTIF(Invoices!Q:R,A2241)&lt;&gt;0,IF(COUNTIF(Invoices!Q:R,A2241)&lt;&gt;0,SUMIF(Invoices!Q:R,A2241,Invoices!R:R)/COUNTIF(Invoices!Q:R,A2241),0),IF(COUNTIF(Invoices!S:T,A2241)&lt;&gt;0,IF(COUNTIF(Invoices!S:T,A2241)&lt;&gt;0,SUMIF(Invoices!S:T,A2241,Invoices!T:T)/COUNTIF(Invoices!S:T,A2241),0),IF(COUNTIF(Invoices!U:V,A2241)&lt;&gt;0,IF(COUNTIF(Invoices!U:V,A2241)&lt;&gt;0,SUMIF(Invoices!U:V,A2241,Invoices!V:V)/COUNTIF(Invoices!U:V,A2241),0),IF(COUNTIF(Invoices!W:X,A2241)&lt;&gt;0,IF(COUNTIF(Invoices!W:X,A2241)&lt;&gt;0,SUMIF(Invoices!W:X,A2241,Invoices!X:X)/COUNTIF(Invoices!W:X,A2241),0),IF(COUNTIF(Invoices!Y:Z,A2241)&lt;&gt;0,IF(COUNTIF(Invoices!Y:Z,A2241)&lt;&gt;0,SUMIF(Invoices!Y:Z,A2241,Invoices!Z:Z)/COUNTIF(Invoices!Y:Z,A2241),0),IF(COUNTIF(Invoices!AA:AB,A2241)&lt;&gt;0,IF(COUNTIF(Invoices!AA:AB,A2241)&lt;&gt;0,SUMIF(Invoices!AA:AB,A2241,Invoices!AB:AB)/COUNTIF(Invoices!AA:AB,A2241),0),IF(COUNTIF(Invoices!AC:AD,A2241)&lt;&gt;0,IF(COUNTIF(Invoices!AC:AD,A2241)&lt;&gt;0,SUMIF(Invoices!AC:AD,A2241,Invoices!AD:AD)/COUNTIF(Invoices!AC:AD,A2241),0),IF(COUNTIF(Invoices!AE:AF,A2241)&lt;&gt;0,IF(COUNTIF(Invoices!AE:AF,A2241)&lt;&gt;0,SUMIF(Invoices!AE:AF,A2241,Invoices!AF:AF)/COUNTIF(Invoices!AE:AF,A2241),0),IF(COUNTIF(Invoices!AG:AH,A2241)&lt;&gt;0,IF(COUNTIF(Invoices!AG:AH,A2241)&lt;&gt;0,SUMIF(Invoices!AG:AH,A2241,Invoices!AH:AH)/COUNTIF(Invoices!AG:AH,A2241),0),IF(COUNTIF(Invoices!AI:AJ,A2241)&lt;&gt;0,IF(COUNTIF(Invoices!AI:AJ,A2241)&lt;&gt;0,SUMIF(Invoices!AI:AJ,A2241,Invoices!AJ:AJ)/COUNTIF(Invoices!AI:AJ,A2241),0),IF(COUNTIF(Invoices!AK:AL,A2241)&lt;&gt;0,IF(COUNTIF(Invoices!AK:AL,A2241)&lt;&gt;0,SUMIF(Invoices!AK:AL,A2241,Invoices!AL:AL)/COUNTIF(Invoices!AK:AL,A2241),0),IF(COUNTIF(Invoices!AM:AN,A2241)&lt;&gt;0,IF(COUNTIF(Invoices!AM:AN,A2241)&lt;&gt;0,SUMIF(Invoices!AM:AN,A2241,Invoices!AN:AN)/COUNTIF(Invoices!AM:AN,A2241),0),"Not Available")))))))))))))))</f>
        <v>Not Available</v>
      </c>
    </row>
    <row r="2242" spans="1:5" ht="13" x14ac:dyDescent="0.15">
      <c r="A2242" s="6" t="s">
        <v>3668</v>
      </c>
      <c r="B2242" s="6" t="s">
        <v>1184</v>
      </c>
      <c r="C2242" s="6" t="s">
        <v>1185</v>
      </c>
      <c r="D2242" s="6" t="s">
        <v>962</v>
      </c>
      <c r="E2242">
        <f ca="1">IF(COUNTIF(Invoices!K:L,A2242)&lt;&gt;0,IF(COUNTIF(Invoices!K:L,A2242)&lt;&gt;0,SUMIF(Invoices!K:L,A2242,Invoices!L:L)/COUNTIF(Invoices!K:L,A2242),0),IF(COUNTIF(Invoices!M:N,A2242)&lt;&gt;0,IF(COUNTIF(Invoices!M:N,A2242)&lt;&gt;0,SUMIF(Invoices!M:N,A2242,Invoices!N:N)/COUNTIF(Invoices!M:N,A2242),0),IF(COUNTIF(Invoices!O:P,A2242)&lt;&gt;0,IF(COUNTIF(Invoices!O:P,A2242)&lt;&gt;0,SUMIF(Invoices!O:P,A2242,Invoices!P:P)/COUNTIF(Invoices!O:P,A2242),0),IF(COUNTIF(Invoices!Q:R,A2242)&lt;&gt;0,IF(COUNTIF(Invoices!Q:R,A2242)&lt;&gt;0,SUMIF(Invoices!Q:R,A2242,Invoices!R:R)/COUNTIF(Invoices!Q:R,A2242),0),IF(COUNTIF(Invoices!S:T,A2242)&lt;&gt;0,IF(COUNTIF(Invoices!S:T,A2242)&lt;&gt;0,SUMIF(Invoices!S:T,A2242,Invoices!T:T)/COUNTIF(Invoices!S:T,A2242),0),IF(COUNTIF(Invoices!U:V,A2242)&lt;&gt;0,IF(COUNTIF(Invoices!U:V,A2242)&lt;&gt;0,SUMIF(Invoices!U:V,A2242,Invoices!V:V)/COUNTIF(Invoices!U:V,A2242),0),IF(COUNTIF(Invoices!W:X,A2242)&lt;&gt;0,IF(COUNTIF(Invoices!W:X,A2242)&lt;&gt;0,SUMIF(Invoices!W:X,A2242,Invoices!X:X)/COUNTIF(Invoices!W:X,A2242),0),IF(COUNTIF(Invoices!Y:Z,A2242)&lt;&gt;0,IF(COUNTIF(Invoices!Y:Z,A2242)&lt;&gt;0,SUMIF(Invoices!Y:Z,A2242,Invoices!Z:Z)/COUNTIF(Invoices!Y:Z,A2242),0),IF(COUNTIF(Invoices!AA:AB,A2242)&lt;&gt;0,IF(COUNTIF(Invoices!AA:AB,A2242)&lt;&gt;0,SUMIF(Invoices!AA:AB,A2242,Invoices!AB:AB)/COUNTIF(Invoices!AA:AB,A2242),0),IF(COUNTIF(Invoices!AC:AD,A2242)&lt;&gt;0,IF(COUNTIF(Invoices!AC:AD,A2242)&lt;&gt;0,SUMIF(Invoices!AC:AD,A2242,Invoices!AD:AD)/COUNTIF(Invoices!AC:AD,A2242),0),IF(COUNTIF(Invoices!AE:AF,A2242)&lt;&gt;0,IF(COUNTIF(Invoices!AE:AF,A2242)&lt;&gt;0,SUMIF(Invoices!AE:AF,A2242,Invoices!AF:AF)/COUNTIF(Invoices!AE:AF,A2242),0),IF(COUNTIF(Invoices!AG:AH,A2242)&lt;&gt;0,IF(COUNTIF(Invoices!AG:AH,A2242)&lt;&gt;0,SUMIF(Invoices!AG:AH,A2242,Invoices!AH:AH)/COUNTIF(Invoices!AG:AH,A2242),0),IF(COUNTIF(Invoices!AI:AJ,A2242)&lt;&gt;0,IF(COUNTIF(Invoices!AI:AJ,A2242)&lt;&gt;0,SUMIF(Invoices!AI:AJ,A2242,Invoices!AJ:AJ)/COUNTIF(Invoices!AI:AJ,A2242),0),IF(COUNTIF(Invoices!AK:AL,A2242)&lt;&gt;0,IF(COUNTIF(Invoices!AK:AL,A2242)&lt;&gt;0,SUMIF(Invoices!AK:AL,A2242,Invoices!AL:AL)/COUNTIF(Invoices!AK:AL,A2242),0),IF(COUNTIF(Invoices!AM:AN,A2242)&lt;&gt;0,IF(COUNTIF(Invoices!AM:AN,A2242)&lt;&gt;0,SUMIF(Invoices!AM:AN,A2242,Invoices!AN:AN)/COUNTIF(Invoices!AM:AN,A2242),0),"Not Available")))))))))))))))</f>
        <v>0.99</v>
      </c>
    </row>
    <row r="2243" spans="1:5" ht="13" x14ac:dyDescent="0.15">
      <c r="A2243" s="6" t="s">
        <v>3669</v>
      </c>
      <c r="C2243" s="6" t="s">
        <v>983</v>
      </c>
      <c r="D2243" s="6" t="s">
        <v>797</v>
      </c>
      <c r="E2243">
        <f ca="1">IF(COUNTIF(Invoices!K:L,A2243)&lt;&gt;0,IF(COUNTIF(Invoices!K:L,A2243)&lt;&gt;0,SUMIF(Invoices!K:L,A2243,Invoices!L:L)/COUNTIF(Invoices!K:L,A2243),0),IF(COUNTIF(Invoices!M:N,A2243)&lt;&gt;0,IF(COUNTIF(Invoices!M:N,A2243)&lt;&gt;0,SUMIF(Invoices!M:N,A2243,Invoices!N:N)/COUNTIF(Invoices!M:N,A2243),0),IF(COUNTIF(Invoices!O:P,A2243)&lt;&gt;0,IF(COUNTIF(Invoices!O:P,A2243)&lt;&gt;0,SUMIF(Invoices!O:P,A2243,Invoices!P:P)/COUNTIF(Invoices!O:P,A2243),0),IF(COUNTIF(Invoices!Q:R,A2243)&lt;&gt;0,IF(COUNTIF(Invoices!Q:R,A2243)&lt;&gt;0,SUMIF(Invoices!Q:R,A2243,Invoices!R:R)/COUNTIF(Invoices!Q:R,A2243),0),IF(COUNTIF(Invoices!S:T,A2243)&lt;&gt;0,IF(COUNTIF(Invoices!S:T,A2243)&lt;&gt;0,SUMIF(Invoices!S:T,A2243,Invoices!T:T)/COUNTIF(Invoices!S:T,A2243),0),IF(COUNTIF(Invoices!U:V,A2243)&lt;&gt;0,IF(COUNTIF(Invoices!U:V,A2243)&lt;&gt;0,SUMIF(Invoices!U:V,A2243,Invoices!V:V)/COUNTIF(Invoices!U:V,A2243),0),IF(COUNTIF(Invoices!W:X,A2243)&lt;&gt;0,IF(COUNTIF(Invoices!W:X,A2243)&lt;&gt;0,SUMIF(Invoices!W:X,A2243,Invoices!X:X)/COUNTIF(Invoices!W:X,A2243),0),IF(COUNTIF(Invoices!Y:Z,A2243)&lt;&gt;0,IF(COUNTIF(Invoices!Y:Z,A2243)&lt;&gt;0,SUMIF(Invoices!Y:Z,A2243,Invoices!Z:Z)/COUNTIF(Invoices!Y:Z,A2243),0),IF(COUNTIF(Invoices!AA:AB,A2243)&lt;&gt;0,IF(COUNTIF(Invoices!AA:AB,A2243)&lt;&gt;0,SUMIF(Invoices!AA:AB,A2243,Invoices!AB:AB)/COUNTIF(Invoices!AA:AB,A2243),0),IF(COUNTIF(Invoices!AC:AD,A2243)&lt;&gt;0,IF(COUNTIF(Invoices!AC:AD,A2243)&lt;&gt;0,SUMIF(Invoices!AC:AD,A2243,Invoices!AD:AD)/COUNTIF(Invoices!AC:AD,A2243),0),IF(COUNTIF(Invoices!AE:AF,A2243)&lt;&gt;0,IF(COUNTIF(Invoices!AE:AF,A2243)&lt;&gt;0,SUMIF(Invoices!AE:AF,A2243,Invoices!AF:AF)/COUNTIF(Invoices!AE:AF,A2243),0),IF(COUNTIF(Invoices!AG:AH,A2243)&lt;&gt;0,IF(COUNTIF(Invoices!AG:AH,A2243)&lt;&gt;0,SUMIF(Invoices!AG:AH,A2243,Invoices!AH:AH)/COUNTIF(Invoices!AG:AH,A2243),0),IF(COUNTIF(Invoices!AI:AJ,A2243)&lt;&gt;0,IF(COUNTIF(Invoices!AI:AJ,A2243)&lt;&gt;0,SUMIF(Invoices!AI:AJ,A2243,Invoices!AJ:AJ)/COUNTIF(Invoices!AI:AJ,A2243),0),IF(COUNTIF(Invoices!AK:AL,A2243)&lt;&gt;0,IF(COUNTIF(Invoices!AK:AL,A2243)&lt;&gt;0,SUMIF(Invoices!AK:AL,A2243,Invoices!AL:AL)/COUNTIF(Invoices!AK:AL,A2243),0),IF(COUNTIF(Invoices!AM:AN,A2243)&lt;&gt;0,IF(COUNTIF(Invoices!AM:AN,A2243)&lt;&gt;0,SUMIF(Invoices!AM:AN,A2243,Invoices!AN:AN)/COUNTIF(Invoices!AM:AN,A2243),0),"Not Available")))))))))))))))</f>
        <v>0.99</v>
      </c>
    </row>
    <row r="2244" spans="1:5" ht="13" x14ac:dyDescent="0.15">
      <c r="A2244" s="6" t="s">
        <v>3670</v>
      </c>
      <c r="B2244" s="6" t="s">
        <v>1404</v>
      </c>
      <c r="C2244" s="6" t="s">
        <v>1405</v>
      </c>
      <c r="D2244" s="6" t="s">
        <v>1404</v>
      </c>
      <c r="E2244" t="str">
        <f>IF(COUNTIF(Invoices!K:L,A2244)&lt;&gt;0,IF(COUNTIF(Invoices!K:L,A2244)&lt;&gt;0,SUMIF(Invoices!K:L,A2244,Invoices!L:L)/COUNTIF(Invoices!K:L,A2244),0),IF(COUNTIF(Invoices!M:N,A2244)&lt;&gt;0,IF(COUNTIF(Invoices!M:N,A2244)&lt;&gt;0,SUMIF(Invoices!M:N,A2244,Invoices!N:N)/COUNTIF(Invoices!M:N,A2244),0),IF(COUNTIF(Invoices!O:P,A2244)&lt;&gt;0,IF(COUNTIF(Invoices!O:P,A2244)&lt;&gt;0,SUMIF(Invoices!O:P,A2244,Invoices!P:P)/COUNTIF(Invoices!O:P,A2244),0),IF(COUNTIF(Invoices!Q:R,A2244)&lt;&gt;0,IF(COUNTIF(Invoices!Q:R,A2244)&lt;&gt;0,SUMIF(Invoices!Q:R,A2244,Invoices!R:R)/COUNTIF(Invoices!Q:R,A2244),0),IF(COUNTIF(Invoices!S:T,A2244)&lt;&gt;0,IF(COUNTIF(Invoices!S:T,A2244)&lt;&gt;0,SUMIF(Invoices!S:T,A2244,Invoices!T:T)/COUNTIF(Invoices!S:T,A2244),0),IF(COUNTIF(Invoices!U:V,A2244)&lt;&gt;0,IF(COUNTIF(Invoices!U:V,A2244)&lt;&gt;0,SUMIF(Invoices!U:V,A2244,Invoices!V:V)/COUNTIF(Invoices!U:V,A2244),0),IF(COUNTIF(Invoices!W:X,A2244)&lt;&gt;0,IF(COUNTIF(Invoices!W:X,A2244)&lt;&gt;0,SUMIF(Invoices!W:X,A2244,Invoices!X:X)/COUNTIF(Invoices!W:X,A2244),0),IF(COUNTIF(Invoices!Y:Z,A2244)&lt;&gt;0,IF(COUNTIF(Invoices!Y:Z,A2244)&lt;&gt;0,SUMIF(Invoices!Y:Z,A2244,Invoices!Z:Z)/COUNTIF(Invoices!Y:Z,A2244),0),IF(COUNTIF(Invoices!AA:AB,A2244)&lt;&gt;0,IF(COUNTIF(Invoices!AA:AB,A2244)&lt;&gt;0,SUMIF(Invoices!AA:AB,A2244,Invoices!AB:AB)/COUNTIF(Invoices!AA:AB,A2244),0),IF(COUNTIF(Invoices!AC:AD,A2244)&lt;&gt;0,IF(COUNTIF(Invoices!AC:AD,A2244)&lt;&gt;0,SUMIF(Invoices!AC:AD,A2244,Invoices!AD:AD)/COUNTIF(Invoices!AC:AD,A2244),0),IF(COUNTIF(Invoices!AE:AF,A2244)&lt;&gt;0,IF(COUNTIF(Invoices!AE:AF,A2244)&lt;&gt;0,SUMIF(Invoices!AE:AF,A2244,Invoices!AF:AF)/COUNTIF(Invoices!AE:AF,A2244),0),IF(COUNTIF(Invoices!AG:AH,A2244)&lt;&gt;0,IF(COUNTIF(Invoices!AG:AH,A2244)&lt;&gt;0,SUMIF(Invoices!AG:AH,A2244,Invoices!AH:AH)/COUNTIF(Invoices!AG:AH,A2244),0),IF(COUNTIF(Invoices!AI:AJ,A2244)&lt;&gt;0,IF(COUNTIF(Invoices!AI:AJ,A2244)&lt;&gt;0,SUMIF(Invoices!AI:AJ,A2244,Invoices!AJ:AJ)/COUNTIF(Invoices!AI:AJ,A2244),0),IF(COUNTIF(Invoices!AK:AL,A2244)&lt;&gt;0,IF(COUNTIF(Invoices!AK:AL,A2244)&lt;&gt;0,SUMIF(Invoices!AK:AL,A2244,Invoices!AL:AL)/COUNTIF(Invoices!AK:AL,A2244),0),IF(COUNTIF(Invoices!AM:AN,A2244)&lt;&gt;0,IF(COUNTIF(Invoices!AM:AN,A2244)&lt;&gt;0,SUMIF(Invoices!AM:AN,A2244,Invoices!AN:AN)/COUNTIF(Invoices!AM:AN,A2244),0),"Not Available")))))))))))))))</f>
        <v>Not Available</v>
      </c>
    </row>
    <row r="2245" spans="1:5" ht="13" x14ac:dyDescent="0.15">
      <c r="A2245" s="6" t="s">
        <v>3671</v>
      </c>
      <c r="C2245" s="6" t="s">
        <v>1256</v>
      </c>
      <c r="D2245" s="6" t="s">
        <v>1257</v>
      </c>
      <c r="E2245">
        <f ca="1">IF(COUNTIF(Invoices!K:L,A2245)&lt;&gt;0,IF(COUNTIF(Invoices!K:L,A2245)&lt;&gt;0,SUMIF(Invoices!K:L,A2245,Invoices!L:L)/COUNTIF(Invoices!K:L,A2245),0),IF(COUNTIF(Invoices!M:N,A2245)&lt;&gt;0,IF(COUNTIF(Invoices!M:N,A2245)&lt;&gt;0,SUMIF(Invoices!M:N,A2245,Invoices!N:N)/COUNTIF(Invoices!M:N,A2245),0),IF(COUNTIF(Invoices!O:P,A2245)&lt;&gt;0,IF(COUNTIF(Invoices!O:P,A2245)&lt;&gt;0,SUMIF(Invoices!O:P,A2245,Invoices!P:P)/COUNTIF(Invoices!O:P,A2245),0),IF(COUNTIF(Invoices!Q:R,A2245)&lt;&gt;0,IF(COUNTIF(Invoices!Q:R,A2245)&lt;&gt;0,SUMIF(Invoices!Q:R,A2245,Invoices!R:R)/COUNTIF(Invoices!Q:R,A2245),0),IF(COUNTIF(Invoices!S:T,A2245)&lt;&gt;0,IF(COUNTIF(Invoices!S:T,A2245)&lt;&gt;0,SUMIF(Invoices!S:T,A2245,Invoices!T:T)/COUNTIF(Invoices!S:T,A2245),0),IF(COUNTIF(Invoices!U:V,A2245)&lt;&gt;0,IF(COUNTIF(Invoices!U:V,A2245)&lt;&gt;0,SUMIF(Invoices!U:V,A2245,Invoices!V:V)/COUNTIF(Invoices!U:V,A2245),0),IF(COUNTIF(Invoices!W:X,A2245)&lt;&gt;0,IF(COUNTIF(Invoices!W:X,A2245)&lt;&gt;0,SUMIF(Invoices!W:X,A2245,Invoices!X:X)/COUNTIF(Invoices!W:X,A2245),0),IF(COUNTIF(Invoices!Y:Z,A2245)&lt;&gt;0,IF(COUNTIF(Invoices!Y:Z,A2245)&lt;&gt;0,SUMIF(Invoices!Y:Z,A2245,Invoices!Z:Z)/COUNTIF(Invoices!Y:Z,A2245),0),IF(COUNTIF(Invoices!AA:AB,A2245)&lt;&gt;0,IF(COUNTIF(Invoices!AA:AB,A2245)&lt;&gt;0,SUMIF(Invoices!AA:AB,A2245,Invoices!AB:AB)/COUNTIF(Invoices!AA:AB,A2245),0),IF(COUNTIF(Invoices!AC:AD,A2245)&lt;&gt;0,IF(COUNTIF(Invoices!AC:AD,A2245)&lt;&gt;0,SUMIF(Invoices!AC:AD,A2245,Invoices!AD:AD)/COUNTIF(Invoices!AC:AD,A2245),0),IF(COUNTIF(Invoices!AE:AF,A2245)&lt;&gt;0,IF(COUNTIF(Invoices!AE:AF,A2245)&lt;&gt;0,SUMIF(Invoices!AE:AF,A2245,Invoices!AF:AF)/COUNTIF(Invoices!AE:AF,A2245),0),IF(COUNTIF(Invoices!AG:AH,A2245)&lt;&gt;0,IF(COUNTIF(Invoices!AG:AH,A2245)&lt;&gt;0,SUMIF(Invoices!AG:AH,A2245,Invoices!AH:AH)/COUNTIF(Invoices!AG:AH,A2245),0),IF(COUNTIF(Invoices!AI:AJ,A2245)&lt;&gt;0,IF(COUNTIF(Invoices!AI:AJ,A2245)&lt;&gt;0,SUMIF(Invoices!AI:AJ,A2245,Invoices!AJ:AJ)/COUNTIF(Invoices!AI:AJ,A2245),0),IF(COUNTIF(Invoices!AK:AL,A2245)&lt;&gt;0,IF(COUNTIF(Invoices!AK:AL,A2245)&lt;&gt;0,SUMIF(Invoices!AK:AL,A2245,Invoices!AL:AL)/COUNTIF(Invoices!AK:AL,A2245),0),IF(COUNTIF(Invoices!AM:AN,A2245)&lt;&gt;0,IF(COUNTIF(Invoices!AM:AN,A2245)&lt;&gt;0,SUMIF(Invoices!AM:AN,A2245,Invoices!AN:AN)/COUNTIF(Invoices!AM:AN,A2245),0),"Not Available")))))))))))))))</f>
        <v>0.99</v>
      </c>
    </row>
    <row r="2246" spans="1:5" ht="13" x14ac:dyDescent="0.15">
      <c r="A2246" s="6" t="s">
        <v>3672</v>
      </c>
      <c r="B2246" s="6" t="s">
        <v>795</v>
      </c>
      <c r="C2246" s="6" t="s">
        <v>796</v>
      </c>
      <c r="D2246" s="6" t="s">
        <v>797</v>
      </c>
      <c r="E2246" t="str">
        <f>IF(COUNTIF(Invoices!K:L,A2246)&lt;&gt;0,IF(COUNTIF(Invoices!K:L,A2246)&lt;&gt;0,SUMIF(Invoices!K:L,A2246,Invoices!L:L)/COUNTIF(Invoices!K:L,A2246),0),IF(COUNTIF(Invoices!M:N,A2246)&lt;&gt;0,IF(COUNTIF(Invoices!M:N,A2246)&lt;&gt;0,SUMIF(Invoices!M:N,A2246,Invoices!N:N)/COUNTIF(Invoices!M:N,A2246),0),IF(COUNTIF(Invoices!O:P,A2246)&lt;&gt;0,IF(COUNTIF(Invoices!O:P,A2246)&lt;&gt;0,SUMIF(Invoices!O:P,A2246,Invoices!P:P)/COUNTIF(Invoices!O:P,A2246),0),IF(COUNTIF(Invoices!Q:R,A2246)&lt;&gt;0,IF(COUNTIF(Invoices!Q:R,A2246)&lt;&gt;0,SUMIF(Invoices!Q:R,A2246,Invoices!R:R)/COUNTIF(Invoices!Q:R,A2246),0),IF(COUNTIF(Invoices!S:T,A2246)&lt;&gt;0,IF(COUNTIF(Invoices!S:T,A2246)&lt;&gt;0,SUMIF(Invoices!S:T,A2246,Invoices!T:T)/COUNTIF(Invoices!S:T,A2246),0),IF(COUNTIF(Invoices!U:V,A2246)&lt;&gt;0,IF(COUNTIF(Invoices!U:V,A2246)&lt;&gt;0,SUMIF(Invoices!U:V,A2246,Invoices!V:V)/COUNTIF(Invoices!U:V,A2246),0),IF(COUNTIF(Invoices!W:X,A2246)&lt;&gt;0,IF(COUNTIF(Invoices!W:X,A2246)&lt;&gt;0,SUMIF(Invoices!W:X,A2246,Invoices!X:X)/COUNTIF(Invoices!W:X,A2246),0),IF(COUNTIF(Invoices!Y:Z,A2246)&lt;&gt;0,IF(COUNTIF(Invoices!Y:Z,A2246)&lt;&gt;0,SUMIF(Invoices!Y:Z,A2246,Invoices!Z:Z)/COUNTIF(Invoices!Y:Z,A2246),0),IF(COUNTIF(Invoices!AA:AB,A2246)&lt;&gt;0,IF(COUNTIF(Invoices!AA:AB,A2246)&lt;&gt;0,SUMIF(Invoices!AA:AB,A2246,Invoices!AB:AB)/COUNTIF(Invoices!AA:AB,A2246),0),IF(COUNTIF(Invoices!AC:AD,A2246)&lt;&gt;0,IF(COUNTIF(Invoices!AC:AD,A2246)&lt;&gt;0,SUMIF(Invoices!AC:AD,A2246,Invoices!AD:AD)/COUNTIF(Invoices!AC:AD,A2246),0),IF(COUNTIF(Invoices!AE:AF,A2246)&lt;&gt;0,IF(COUNTIF(Invoices!AE:AF,A2246)&lt;&gt;0,SUMIF(Invoices!AE:AF,A2246,Invoices!AF:AF)/COUNTIF(Invoices!AE:AF,A2246),0),IF(COUNTIF(Invoices!AG:AH,A2246)&lt;&gt;0,IF(COUNTIF(Invoices!AG:AH,A2246)&lt;&gt;0,SUMIF(Invoices!AG:AH,A2246,Invoices!AH:AH)/COUNTIF(Invoices!AG:AH,A2246),0),IF(COUNTIF(Invoices!AI:AJ,A2246)&lt;&gt;0,IF(COUNTIF(Invoices!AI:AJ,A2246)&lt;&gt;0,SUMIF(Invoices!AI:AJ,A2246,Invoices!AJ:AJ)/COUNTIF(Invoices!AI:AJ,A2246),0),IF(COUNTIF(Invoices!AK:AL,A2246)&lt;&gt;0,IF(COUNTIF(Invoices!AK:AL,A2246)&lt;&gt;0,SUMIF(Invoices!AK:AL,A2246,Invoices!AL:AL)/COUNTIF(Invoices!AK:AL,A2246),0),IF(COUNTIF(Invoices!AM:AN,A2246)&lt;&gt;0,IF(COUNTIF(Invoices!AM:AN,A2246)&lt;&gt;0,SUMIF(Invoices!AM:AN,A2246,Invoices!AN:AN)/COUNTIF(Invoices!AM:AN,A2246),0),"Not Available")))))))))))))))</f>
        <v>Not Available</v>
      </c>
    </row>
    <row r="2247" spans="1:5" ht="13" x14ac:dyDescent="0.15">
      <c r="A2247" s="6" t="s">
        <v>3673</v>
      </c>
      <c r="B2247" s="6" t="s">
        <v>1019</v>
      </c>
      <c r="C2247" s="6" t="s">
        <v>1051</v>
      </c>
      <c r="D2247" s="6" t="s">
        <v>1021</v>
      </c>
      <c r="E2247">
        <f ca="1">IF(COUNTIF(Invoices!K:L,A2247)&lt;&gt;0,IF(COUNTIF(Invoices!K:L,A2247)&lt;&gt;0,SUMIF(Invoices!K:L,A2247,Invoices!L:L)/COUNTIF(Invoices!K:L,A2247),0),IF(COUNTIF(Invoices!M:N,A2247)&lt;&gt;0,IF(COUNTIF(Invoices!M:N,A2247)&lt;&gt;0,SUMIF(Invoices!M:N,A2247,Invoices!N:N)/COUNTIF(Invoices!M:N,A2247),0),IF(COUNTIF(Invoices!O:P,A2247)&lt;&gt;0,IF(COUNTIF(Invoices!O:P,A2247)&lt;&gt;0,SUMIF(Invoices!O:P,A2247,Invoices!P:P)/COUNTIF(Invoices!O:P,A2247),0),IF(COUNTIF(Invoices!Q:R,A2247)&lt;&gt;0,IF(COUNTIF(Invoices!Q:R,A2247)&lt;&gt;0,SUMIF(Invoices!Q:R,A2247,Invoices!R:R)/COUNTIF(Invoices!Q:R,A2247),0),IF(COUNTIF(Invoices!S:T,A2247)&lt;&gt;0,IF(COUNTIF(Invoices!S:T,A2247)&lt;&gt;0,SUMIF(Invoices!S:T,A2247,Invoices!T:T)/COUNTIF(Invoices!S:T,A2247),0),IF(COUNTIF(Invoices!U:V,A2247)&lt;&gt;0,IF(COUNTIF(Invoices!U:V,A2247)&lt;&gt;0,SUMIF(Invoices!U:V,A2247,Invoices!V:V)/COUNTIF(Invoices!U:V,A2247),0),IF(COUNTIF(Invoices!W:X,A2247)&lt;&gt;0,IF(COUNTIF(Invoices!W:X,A2247)&lt;&gt;0,SUMIF(Invoices!W:X,A2247,Invoices!X:X)/COUNTIF(Invoices!W:X,A2247),0),IF(COUNTIF(Invoices!Y:Z,A2247)&lt;&gt;0,IF(COUNTIF(Invoices!Y:Z,A2247)&lt;&gt;0,SUMIF(Invoices!Y:Z,A2247,Invoices!Z:Z)/COUNTIF(Invoices!Y:Z,A2247),0),IF(COUNTIF(Invoices!AA:AB,A2247)&lt;&gt;0,IF(COUNTIF(Invoices!AA:AB,A2247)&lt;&gt;0,SUMIF(Invoices!AA:AB,A2247,Invoices!AB:AB)/COUNTIF(Invoices!AA:AB,A2247),0),IF(COUNTIF(Invoices!AC:AD,A2247)&lt;&gt;0,IF(COUNTIF(Invoices!AC:AD,A2247)&lt;&gt;0,SUMIF(Invoices!AC:AD,A2247,Invoices!AD:AD)/COUNTIF(Invoices!AC:AD,A2247),0),IF(COUNTIF(Invoices!AE:AF,A2247)&lt;&gt;0,IF(COUNTIF(Invoices!AE:AF,A2247)&lt;&gt;0,SUMIF(Invoices!AE:AF,A2247,Invoices!AF:AF)/COUNTIF(Invoices!AE:AF,A2247),0),IF(COUNTIF(Invoices!AG:AH,A2247)&lt;&gt;0,IF(COUNTIF(Invoices!AG:AH,A2247)&lt;&gt;0,SUMIF(Invoices!AG:AH,A2247,Invoices!AH:AH)/COUNTIF(Invoices!AG:AH,A2247),0),IF(COUNTIF(Invoices!AI:AJ,A2247)&lt;&gt;0,IF(COUNTIF(Invoices!AI:AJ,A2247)&lt;&gt;0,SUMIF(Invoices!AI:AJ,A2247,Invoices!AJ:AJ)/COUNTIF(Invoices!AI:AJ,A2247),0),IF(COUNTIF(Invoices!AK:AL,A2247)&lt;&gt;0,IF(COUNTIF(Invoices!AK:AL,A2247)&lt;&gt;0,SUMIF(Invoices!AK:AL,A2247,Invoices!AL:AL)/COUNTIF(Invoices!AK:AL,A2247),0),IF(COUNTIF(Invoices!AM:AN,A2247)&lt;&gt;0,IF(COUNTIF(Invoices!AM:AN,A2247)&lt;&gt;0,SUMIF(Invoices!AM:AN,A2247,Invoices!AN:AN)/COUNTIF(Invoices!AM:AN,A2247),0),"Not Available")))))))))))))))</f>
        <v>0.99</v>
      </c>
    </row>
    <row r="2248" spans="1:5" ht="13" x14ac:dyDescent="0.15">
      <c r="A2248" s="6" t="s">
        <v>3674</v>
      </c>
      <c r="B2248" s="6" t="s">
        <v>1269</v>
      </c>
      <c r="C2248" s="6" t="s">
        <v>894</v>
      </c>
      <c r="D2248" s="6" t="s">
        <v>587</v>
      </c>
      <c r="E2248">
        <f ca="1">IF(COUNTIF(Invoices!K:L,A2248)&lt;&gt;0,IF(COUNTIF(Invoices!K:L,A2248)&lt;&gt;0,SUMIF(Invoices!K:L,A2248,Invoices!L:L)/COUNTIF(Invoices!K:L,A2248),0),IF(COUNTIF(Invoices!M:N,A2248)&lt;&gt;0,IF(COUNTIF(Invoices!M:N,A2248)&lt;&gt;0,SUMIF(Invoices!M:N,A2248,Invoices!N:N)/COUNTIF(Invoices!M:N,A2248),0),IF(COUNTIF(Invoices!O:P,A2248)&lt;&gt;0,IF(COUNTIF(Invoices!O:P,A2248)&lt;&gt;0,SUMIF(Invoices!O:P,A2248,Invoices!P:P)/COUNTIF(Invoices!O:P,A2248),0),IF(COUNTIF(Invoices!Q:R,A2248)&lt;&gt;0,IF(COUNTIF(Invoices!Q:R,A2248)&lt;&gt;0,SUMIF(Invoices!Q:R,A2248,Invoices!R:R)/COUNTIF(Invoices!Q:R,A2248),0),IF(COUNTIF(Invoices!S:T,A2248)&lt;&gt;0,IF(COUNTIF(Invoices!S:T,A2248)&lt;&gt;0,SUMIF(Invoices!S:T,A2248,Invoices!T:T)/COUNTIF(Invoices!S:T,A2248),0),IF(COUNTIF(Invoices!U:V,A2248)&lt;&gt;0,IF(COUNTIF(Invoices!U:V,A2248)&lt;&gt;0,SUMIF(Invoices!U:V,A2248,Invoices!V:V)/COUNTIF(Invoices!U:V,A2248),0),IF(COUNTIF(Invoices!W:X,A2248)&lt;&gt;0,IF(COUNTIF(Invoices!W:X,A2248)&lt;&gt;0,SUMIF(Invoices!W:X,A2248,Invoices!X:X)/COUNTIF(Invoices!W:X,A2248),0),IF(COUNTIF(Invoices!Y:Z,A2248)&lt;&gt;0,IF(COUNTIF(Invoices!Y:Z,A2248)&lt;&gt;0,SUMIF(Invoices!Y:Z,A2248,Invoices!Z:Z)/COUNTIF(Invoices!Y:Z,A2248),0),IF(COUNTIF(Invoices!AA:AB,A2248)&lt;&gt;0,IF(COUNTIF(Invoices!AA:AB,A2248)&lt;&gt;0,SUMIF(Invoices!AA:AB,A2248,Invoices!AB:AB)/COUNTIF(Invoices!AA:AB,A2248),0),IF(COUNTIF(Invoices!AC:AD,A2248)&lt;&gt;0,IF(COUNTIF(Invoices!AC:AD,A2248)&lt;&gt;0,SUMIF(Invoices!AC:AD,A2248,Invoices!AD:AD)/COUNTIF(Invoices!AC:AD,A2248),0),IF(COUNTIF(Invoices!AE:AF,A2248)&lt;&gt;0,IF(COUNTIF(Invoices!AE:AF,A2248)&lt;&gt;0,SUMIF(Invoices!AE:AF,A2248,Invoices!AF:AF)/COUNTIF(Invoices!AE:AF,A2248),0),IF(COUNTIF(Invoices!AG:AH,A2248)&lt;&gt;0,IF(COUNTIF(Invoices!AG:AH,A2248)&lt;&gt;0,SUMIF(Invoices!AG:AH,A2248,Invoices!AH:AH)/COUNTIF(Invoices!AG:AH,A2248),0),IF(COUNTIF(Invoices!AI:AJ,A2248)&lt;&gt;0,IF(COUNTIF(Invoices!AI:AJ,A2248)&lt;&gt;0,SUMIF(Invoices!AI:AJ,A2248,Invoices!AJ:AJ)/COUNTIF(Invoices!AI:AJ,A2248),0),IF(COUNTIF(Invoices!AK:AL,A2248)&lt;&gt;0,IF(COUNTIF(Invoices!AK:AL,A2248)&lt;&gt;0,SUMIF(Invoices!AK:AL,A2248,Invoices!AL:AL)/COUNTIF(Invoices!AK:AL,A2248),0),IF(COUNTIF(Invoices!AM:AN,A2248)&lt;&gt;0,IF(COUNTIF(Invoices!AM:AN,A2248)&lt;&gt;0,SUMIF(Invoices!AM:AN,A2248,Invoices!AN:AN)/COUNTIF(Invoices!AM:AN,A2248),0),"Not Available")))))))))))))))</f>
        <v>0.99</v>
      </c>
    </row>
    <row r="2249" spans="1:5" ht="13" x14ac:dyDescent="0.15">
      <c r="A2249" s="6" t="s">
        <v>3675</v>
      </c>
      <c r="B2249" s="6" t="s">
        <v>3676</v>
      </c>
      <c r="C2249" s="6" t="s">
        <v>1231</v>
      </c>
      <c r="D2249" s="6" t="s">
        <v>863</v>
      </c>
      <c r="E2249" t="str">
        <f>IF(COUNTIF(Invoices!K:L,A2249)&lt;&gt;0,IF(COUNTIF(Invoices!K:L,A2249)&lt;&gt;0,SUMIF(Invoices!K:L,A2249,Invoices!L:L)/COUNTIF(Invoices!K:L,A2249),0),IF(COUNTIF(Invoices!M:N,A2249)&lt;&gt;0,IF(COUNTIF(Invoices!M:N,A2249)&lt;&gt;0,SUMIF(Invoices!M:N,A2249,Invoices!N:N)/COUNTIF(Invoices!M:N,A2249),0),IF(COUNTIF(Invoices!O:P,A2249)&lt;&gt;0,IF(COUNTIF(Invoices!O:P,A2249)&lt;&gt;0,SUMIF(Invoices!O:P,A2249,Invoices!P:P)/COUNTIF(Invoices!O:P,A2249),0),IF(COUNTIF(Invoices!Q:R,A2249)&lt;&gt;0,IF(COUNTIF(Invoices!Q:R,A2249)&lt;&gt;0,SUMIF(Invoices!Q:R,A2249,Invoices!R:R)/COUNTIF(Invoices!Q:R,A2249),0),IF(COUNTIF(Invoices!S:T,A2249)&lt;&gt;0,IF(COUNTIF(Invoices!S:T,A2249)&lt;&gt;0,SUMIF(Invoices!S:T,A2249,Invoices!T:T)/COUNTIF(Invoices!S:T,A2249),0),IF(COUNTIF(Invoices!U:V,A2249)&lt;&gt;0,IF(COUNTIF(Invoices!U:V,A2249)&lt;&gt;0,SUMIF(Invoices!U:V,A2249,Invoices!V:V)/COUNTIF(Invoices!U:V,A2249),0),IF(COUNTIF(Invoices!W:X,A2249)&lt;&gt;0,IF(COUNTIF(Invoices!W:X,A2249)&lt;&gt;0,SUMIF(Invoices!W:X,A2249,Invoices!X:X)/COUNTIF(Invoices!W:X,A2249),0),IF(COUNTIF(Invoices!Y:Z,A2249)&lt;&gt;0,IF(COUNTIF(Invoices!Y:Z,A2249)&lt;&gt;0,SUMIF(Invoices!Y:Z,A2249,Invoices!Z:Z)/COUNTIF(Invoices!Y:Z,A2249),0),IF(COUNTIF(Invoices!AA:AB,A2249)&lt;&gt;0,IF(COUNTIF(Invoices!AA:AB,A2249)&lt;&gt;0,SUMIF(Invoices!AA:AB,A2249,Invoices!AB:AB)/COUNTIF(Invoices!AA:AB,A2249),0),IF(COUNTIF(Invoices!AC:AD,A2249)&lt;&gt;0,IF(COUNTIF(Invoices!AC:AD,A2249)&lt;&gt;0,SUMIF(Invoices!AC:AD,A2249,Invoices!AD:AD)/COUNTIF(Invoices!AC:AD,A2249),0),IF(COUNTIF(Invoices!AE:AF,A2249)&lt;&gt;0,IF(COUNTIF(Invoices!AE:AF,A2249)&lt;&gt;0,SUMIF(Invoices!AE:AF,A2249,Invoices!AF:AF)/COUNTIF(Invoices!AE:AF,A2249),0),IF(COUNTIF(Invoices!AG:AH,A2249)&lt;&gt;0,IF(COUNTIF(Invoices!AG:AH,A2249)&lt;&gt;0,SUMIF(Invoices!AG:AH,A2249,Invoices!AH:AH)/COUNTIF(Invoices!AG:AH,A2249),0),IF(COUNTIF(Invoices!AI:AJ,A2249)&lt;&gt;0,IF(COUNTIF(Invoices!AI:AJ,A2249)&lt;&gt;0,SUMIF(Invoices!AI:AJ,A2249,Invoices!AJ:AJ)/COUNTIF(Invoices!AI:AJ,A2249),0),IF(COUNTIF(Invoices!AK:AL,A2249)&lt;&gt;0,IF(COUNTIF(Invoices!AK:AL,A2249)&lt;&gt;0,SUMIF(Invoices!AK:AL,A2249,Invoices!AL:AL)/COUNTIF(Invoices!AK:AL,A2249),0),IF(COUNTIF(Invoices!AM:AN,A2249)&lt;&gt;0,IF(COUNTIF(Invoices!AM:AN,A2249)&lt;&gt;0,SUMIF(Invoices!AM:AN,A2249,Invoices!AN:AN)/COUNTIF(Invoices!AM:AN,A2249),0),"Not Available")))))))))))))))</f>
        <v>Not Available</v>
      </c>
    </row>
    <row r="2250" spans="1:5" ht="13" x14ac:dyDescent="0.15">
      <c r="A2250" s="6" t="s">
        <v>3677</v>
      </c>
      <c r="B2250" s="6" t="s">
        <v>529</v>
      </c>
      <c r="C2250" s="6" t="s">
        <v>1329</v>
      </c>
      <c r="D2250" s="6" t="s">
        <v>529</v>
      </c>
      <c r="E2250" t="str">
        <f>IF(COUNTIF(Invoices!K:L,A2250)&lt;&gt;0,IF(COUNTIF(Invoices!K:L,A2250)&lt;&gt;0,SUMIF(Invoices!K:L,A2250,Invoices!L:L)/COUNTIF(Invoices!K:L,A2250),0),IF(COUNTIF(Invoices!M:N,A2250)&lt;&gt;0,IF(COUNTIF(Invoices!M:N,A2250)&lt;&gt;0,SUMIF(Invoices!M:N,A2250,Invoices!N:N)/COUNTIF(Invoices!M:N,A2250),0),IF(COUNTIF(Invoices!O:P,A2250)&lt;&gt;0,IF(COUNTIF(Invoices!O:P,A2250)&lt;&gt;0,SUMIF(Invoices!O:P,A2250,Invoices!P:P)/COUNTIF(Invoices!O:P,A2250),0),IF(COUNTIF(Invoices!Q:R,A2250)&lt;&gt;0,IF(COUNTIF(Invoices!Q:R,A2250)&lt;&gt;0,SUMIF(Invoices!Q:R,A2250,Invoices!R:R)/COUNTIF(Invoices!Q:R,A2250),0),IF(COUNTIF(Invoices!S:T,A2250)&lt;&gt;0,IF(COUNTIF(Invoices!S:T,A2250)&lt;&gt;0,SUMIF(Invoices!S:T,A2250,Invoices!T:T)/COUNTIF(Invoices!S:T,A2250),0),IF(COUNTIF(Invoices!U:V,A2250)&lt;&gt;0,IF(COUNTIF(Invoices!U:V,A2250)&lt;&gt;0,SUMIF(Invoices!U:V,A2250,Invoices!V:V)/COUNTIF(Invoices!U:V,A2250),0),IF(COUNTIF(Invoices!W:X,A2250)&lt;&gt;0,IF(COUNTIF(Invoices!W:X,A2250)&lt;&gt;0,SUMIF(Invoices!W:X,A2250,Invoices!X:X)/COUNTIF(Invoices!W:X,A2250),0),IF(COUNTIF(Invoices!Y:Z,A2250)&lt;&gt;0,IF(COUNTIF(Invoices!Y:Z,A2250)&lt;&gt;0,SUMIF(Invoices!Y:Z,A2250,Invoices!Z:Z)/COUNTIF(Invoices!Y:Z,A2250),0),IF(COUNTIF(Invoices!AA:AB,A2250)&lt;&gt;0,IF(COUNTIF(Invoices!AA:AB,A2250)&lt;&gt;0,SUMIF(Invoices!AA:AB,A2250,Invoices!AB:AB)/COUNTIF(Invoices!AA:AB,A2250),0),IF(COUNTIF(Invoices!AC:AD,A2250)&lt;&gt;0,IF(COUNTIF(Invoices!AC:AD,A2250)&lt;&gt;0,SUMIF(Invoices!AC:AD,A2250,Invoices!AD:AD)/COUNTIF(Invoices!AC:AD,A2250),0),IF(COUNTIF(Invoices!AE:AF,A2250)&lt;&gt;0,IF(COUNTIF(Invoices!AE:AF,A2250)&lt;&gt;0,SUMIF(Invoices!AE:AF,A2250,Invoices!AF:AF)/COUNTIF(Invoices!AE:AF,A2250),0),IF(COUNTIF(Invoices!AG:AH,A2250)&lt;&gt;0,IF(COUNTIF(Invoices!AG:AH,A2250)&lt;&gt;0,SUMIF(Invoices!AG:AH,A2250,Invoices!AH:AH)/COUNTIF(Invoices!AG:AH,A2250),0),IF(COUNTIF(Invoices!AI:AJ,A2250)&lt;&gt;0,IF(COUNTIF(Invoices!AI:AJ,A2250)&lt;&gt;0,SUMIF(Invoices!AI:AJ,A2250,Invoices!AJ:AJ)/COUNTIF(Invoices!AI:AJ,A2250),0),IF(COUNTIF(Invoices!AK:AL,A2250)&lt;&gt;0,IF(COUNTIF(Invoices!AK:AL,A2250)&lt;&gt;0,SUMIF(Invoices!AK:AL,A2250,Invoices!AL:AL)/COUNTIF(Invoices!AK:AL,A2250),0),IF(COUNTIF(Invoices!AM:AN,A2250)&lt;&gt;0,IF(COUNTIF(Invoices!AM:AN,A2250)&lt;&gt;0,SUMIF(Invoices!AM:AN,A2250,Invoices!AN:AN)/COUNTIF(Invoices!AM:AN,A2250),0),"Not Available")))))))))))))))</f>
        <v>Not Available</v>
      </c>
    </row>
    <row r="2251" spans="1:5" ht="13" x14ac:dyDescent="0.15">
      <c r="A2251" s="6" t="s">
        <v>3678</v>
      </c>
      <c r="B2251" s="6" t="s">
        <v>3679</v>
      </c>
      <c r="C2251" s="6" t="s">
        <v>1497</v>
      </c>
      <c r="D2251" s="6" t="s">
        <v>1498</v>
      </c>
      <c r="E2251" t="str">
        <f>IF(COUNTIF(Invoices!K:L,A2251)&lt;&gt;0,IF(COUNTIF(Invoices!K:L,A2251)&lt;&gt;0,SUMIF(Invoices!K:L,A2251,Invoices!L:L)/COUNTIF(Invoices!K:L,A2251),0),IF(COUNTIF(Invoices!M:N,A2251)&lt;&gt;0,IF(COUNTIF(Invoices!M:N,A2251)&lt;&gt;0,SUMIF(Invoices!M:N,A2251,Invoices!N:N)/COUNTIF(Invoices!M:N,A2251),0),IF(COUNTIF(Invoices!O:P,A2251)&lt;&gt;0,IF(COUNTIF(Invoices!O:P,A2251)&lt;&gt;0,SUMIF(Invoices!O:P,A2251,Invoices!P:P)/COUNTIF(Invoices!O:P,A2251),0),IF(COUNTIF(Invoices!Q:R,A2251)&lt;&gt;0,IF(COUNTIF(Invoices!Q:R,A2251)&lt;&gt;0,SUMIF(Invoices!Q:R,A2251,Invoices!R:R)/COUNTIF(Invoices!Q:R,A2251),0),IF(COUNTIF(Invoices!S:T,A2251)&lt;&gt;0,IF(COUNTIF(Invoices!S:T,A2251)&lt;&gt;0,SUMIF(Invoices!S:T,A2251,Invoices!T:T)/COUNTIF(Invoices!S:T,A2251),0),IF(COUNTIF(Invoices!U:V,A2251)&lt;&gt;0,IF(COUNTIF(Invoices!U:V,A2251)&lt;&gt;0,SUMIF(Invoices!U:V,A2251,Invoices!V:V)/COUNTIF(Invoices!U:V,A2251),0),IF(COUNTIF(Invoices!W:X,A2251)&lt;&gt;0,IF(COUNTIF(Invoices!W:X,A2251)&lt;&gt;0,SUMIF(Invoices!W:X,A2251,Invoices!X:X)/COUNTIF(Invoices!W:X,A2251),0),IF(COUNTIF(Invoices!Y:Z,A2251)&lt;&gt;0,IF(COUNTIF(Invoices!Y:Z,A2251)&lt;&gt;0,SUMIF(Invoices!Y:Z,A2251,Invoices!Z:Z)/COUNTIF(Invoices!Y:Z,A2251),0),IF(COUNTIF(Invoices!AA:AB,A2251)&lt;&gt;0,IF(COUNTIF(Invoices!AA:AB,A2251)&lt;&gt;0,SUMIF(Invoices!AA:AB,A2251,Invoices!AB:AB)/COUNTIF(Invoices!AA:AB,A2251),0),IF(COUNTIF(Invoices!AC:AD,A2251)&lt;&gt;0,IF(COUNTIF(Invoices!AC:AD,A2251)&lt;&gt;0,SUMIF(Invoices!AC:AD,A2251,Invoices!AD:AD)/COUNTIF(Invoices!AC:AD,A2251),0),IF(COUNTIF(Invoices!AE:AF,A2251)&lt;&gt;0,IF(COUNTIF(Invoices!AE:AF,A2251)&lt;&gt;0,SUMIF(Invoices!AE:AF,A2251,Invoices!AF:AF)/COUNTIF(Invoices!AE:AF,A2251),0),IF(COUNTIF(Invoices!AG:AH,A2251)&lt;&gt;0,IF(COUNTIF(Invoices!AG:AH,A2251)&lt;&gt;0,SUMIF(Invoices!AG:AH,A2251,Invoices!AH:AH)/COUNTIF(Invoices!AG:AH,A2251),0),IF(COUNTIF(Invoices!AI:AJ,A2251)&lt;&gt;0,IF(COUNTIF(Invoices!AI:AJ,A2251)&lt;&gt;0,SUMIF(Invoices!AI:AJ,A2251,Invoices!AJ:AJ)/COUNTIF(Invoices!AI:AJ,A2251),0),IF(COUNTIF(Invoices!AK:AL,A2251)&lt;&gt;0,IF(COUNTIF(Invoices!AK:AL,A2251)&lt;&gt;0,SUMIF(Invoices!AK:AL,A2251,Invoices!AL:AL)/COUNTIF(Invoices!AK:AL,A2251),0),IF(COUNTIF(Invoices!AM:AN,A2251)&lt;&gt;0,IF(COUNTIF(Invoices!AM:AN,A2251)&lt;&gt;0,SUMIF(Invoices!AM:AN,A2251,Invoices!AN:AN)/COUNTIF(Invoices!AM:AN,A2251),0),"Not Available")))))))))))))))</f>
        <v>Not Available</v>
      </c>
    </row>
    <row r="2252" spans="1:5" ht="13" x14ac:dyDescent="0.15">
      <c r="A2252" s="6" t="s">
        <v>3680</v>
      </c>
      <c r="B2252" s="6" t="s">
        <v>3681</v>
      </c>
      <c r="C2252" s="6" t="s">
        <v>700</v>
      </c>
      <c r="D2252" s="6" t="s">
        <v>701</v>
      </c>
      <c r="E2252">
        <f ca="1">IF(COUNTIF(Invoices!K:L,A2252)&lt;&gt;0,IF(COUNTIF(Invoices!K:L,A2252)&lt;&gt;0,SUMIF(Invoices!K:L,A2252,Invoices!L:L)/COUNTIF(Invoices!K:L,A2252),0),IF(COUNTIF(Invoices!M:N,A2252)&lt;&gt;0,IF(COUNTIF(Invoices!M:N,A2252)&lt;&gt;0,SUMIF(Invoices!M:N,A2252,Invoices!N:N)/COUNTIF(Invoices!M:N,A2252),0),IF(COUNTIF(Invoices!O:P,A2252)&lt;&gt;0,IF(COUNTIF(Invoices!O:P,A2252)&lt;&gt;0,SUMIF(Invoices!O:P,A2252,Invoices!P:P)/COUNTIF(Invoices!O:P,A2252),0),IF(COUNTIF(Invoices!Q:R,A2252)&lt;&gt;0,IF(COUNTIF(Invoices!Q:R,A2252)&lt;&gt;0,SUMIF(Invoices!Q:R,A2252,Invoices!R:R)/COUNTIF(Invoices!Q:R,A2252),0),IF(COUNTIF(Invoices!S:T,A2252)&lt;&gt;0,IF(COUNTIF(Invoices!S:T,A2252)&lt;&gt;0,SUMIF(Invoices!S:T,A2252,Invoices!T:T)/COUNTIF(Invoices!S:T,A2252),0),IF(COUNTIF(Invoices!U:V,A2252)&lt;&gt;0,IF(COUNTIF(Invoices!U:V,A2252)&lt;&gt;0,SUMIF(Invoices!U:V,A2252,Invoices!V:V)/COUNTIF(Invoices!U:V,A2252),0),IF(COUNTIF(Invoices!W:X,A2252)&lt;&gt;0,IF(COUNTIF(Invoices!W:X,A2252)&lt;&gt;0,SUMIF(Invoices!W:X,A2252,Invoices!X:X)/COUNTIF(Invoices!W:X,A2252),0),IF(COUNTIF(Invoices!Y:Z,A2252)&lt;&gt;0,IF(COUNTIF(Invoices!Y:Z,A2252)&lt;&gt;0,SUMIF(Invoices!Y:Z,A2252,Invoices!Z:Z)/COUNTIF(Invoices!Y:Z,A2252),0),IF(COUNTIF(Invoices!AA:AB,A2252)&lt;&gt;0,IF(COUNTIF(Invoices!AA:AB,A2252)&lt;&gt;0,SUMIF(Invoices!AA:AB,A2252,Invoices!AB:AB)/COUNTIF(Invoices!AA:AB,A2252),0),IF(COUNTIF(Invoices!AC:AD,A2252)&lt;&gt;0,IF(COUNTIF(Invoices!AC:AD,A2252)&lt;&gt;0,SUMIF(Invoices!AC:AD,A2252,Invoices!AD:AD)/COUNTIF(Invoices!AC:AD,A2252),0),IF(COUNTIF(Invoices!AE:AF,A2252)&lt;&gt;0,IF(COUNTIF(Invoices!AE:AF,A2252)&lt;&gt;0,SUMIF(Invoices!AE:AF,A2252,Invoices!AF:AF)/COUNTIF(Invoices!AE:AF,A2252),0),IF(COUNTIF(Invoices!AG:AH,A2252)&lt;&gt;0,IF(COUNTIF(Invoices!AG:AH,A2252)&lt;&gt;0,SUMIF(Invoices!AG:AH,A2252,Invoices!AH:AH)/COUNTIF(Invoices!AG:AH,A2252),0),IF(COUNTIF(Invoices!AI:AJ,A2252)&lt;&gt;0,IF(COUNTIF(Invoices!AI:AJ,A2252)&lt;&gt;0,SUMIF(Invoices!AI:AJ,A2252,Invoices!AJ:AJ)/COUNTIF(Invoices!AI:AJ,A2252),0),IF(COUNTIF(Invoices!AK:AL,A2252)&lt;&gt;0,IF(COUNTIF(Invoices!AK:AL,A2252)&lt;&gt;0,SUMIF(Invoices!AK:AL,A2252,Invoices!AL:AL)/COUNTIF(Invoices!AK:AL,A2252),0),IF(COUNTIF(Invoices!AM:AN,A2252)&lt;&gt;0,IF(COUNTIF(Invoices!AM:AN,A2252)&lt;&gt;0,SUMIF(Invoices!AM:AN,A2252,Invoices!AN:AN)/COUNTIF(Invoices!AM:AN,A2252),0),"Not Available")))))))))))))))</f>
        <v>0.99</v>
      </c>
    </row>
    <row r="2253" spans="1:5" ht="13" x14ac:dyDescent="0.15">
      <c r="A2253" s="6" t="s">
        <v>3682</v>
      </c>
      <c r="C2253" s="6" t="s">
        <v>1256</v>
      </c>
      <c r="D2253" s="6" t="s">
        <v>1257</v>
      </c>
      <c r="E2253">
        <f ca="1">IF(COUNTIF(Invoices!K:L,A2253)&lt;&gt;0,IF(COUNTIF(Invoices!K:L,A2253)&lt;&gt;0,SUMIF(Invoices!K:L,A2253,Invoices!L:L)/COUNTIF(Invoices!K:L,A2253),0),IF(COUNTIF(Invoices!M:N,A2253)&lt;&gt;0,IF(COUNTIF(Invoices!M:N,A2253)&lt;&gt;0,SUMIF(Invoices!M:N,A2253,Invoices!N:N)/COUNTIF(Invoices!M:N,A2253),0),IF(COUNTIF(Invoices!O:P,A2253)&lt;&gt;0,IF(COUNTIF(Invoices!O:P,A2253)&lt;&gt;0,SUMIF(Invoices!O:P,A2253,Invoices!P:P)/COUNTIF(Invoices!O:P,A2253),0),IF(COUNTIF(Invoices!Q:R,A2253)&lt;&gt;0,IF(COUNTIF(Invoices!Q:R,A2253)&lt;&gt;0,SUMIF(Invoices!Q:R,A2253,Invoices!R:R)/COUNTIF(Invoices!Q:R,A2253),0),IF(COUNTIF(Invoices!S:T,A2253)&lt;&gt;0,IF(COUNTIF(Invoices!S:T,A2253)&lt;&gt;0,SUMIF(Invoices!S:T,A2253,Invoices!T:T)/COUNTIF(Invoices!S:T,A2253),0),IF(COUNTIF(Invoices!U:V,A2253)&lt;&gt;0,IF(COUNTIF(Invoices!U:V,A2253)&lt;&gt;0,SUMIF(Invoices!U:V,A2253,Invoices!V:V)/COUNTIF(Invoices!U:V,A2253),0),IF(COUNTIF(Invoices!W:X,A2253)&lt;&gt;0,IF(COUNTIF(Invoices!W:X,A2253)&lt;&gt;0,SUMIF(Invoices!W:X,A2253,Invoices!X:X)/COUNTIF(Invoices!W:X,A2253),0),IF(COUNTIF(Invoices!Y:Z,A2253)&lt;&gt;0,IF(COUNTIF(Invoices!Y:Z,A2253)&lt;&gt;0,SUMIF(Invoices!Y:Z,A2253,Invoices!Z:Z)/COUNTIF(Invoices!Y:Z,A2253),0),IF(COUNTIF(Invoices!AA:AB,A2253)&lt;&gt;0,IF(COUNTIF(Invoices!AA:AB,A2253)&lt;&gt;0,SUMIF(Invoices!AA:AB,A2253,Invoices!AB:AB)/COUNTIF(Invoices!AA:AB,A2253),0),IF(COUNTIF(Invoices!AC:AD,A2253)&lt;&gt;0,IF(COUNTIF(Invoices!AC:AD,A2253)&lt;&gt;0,SUMIF(Invoices!AC:AD,A2253,Invoices!AD:AD)/COUNTIF(Invoices!AC:AD,A2253),0),IF(COUNTIF(Invoices!AE:AF,A2253)&lt;&gt;0,IF(COUNTIF(Invoices!AE:AF,A2253)&lt;&gt;0,SUMIF(Invoices!AE:AF,A2253,Invoices!AF:AF)/COUNTIF(Invoices!AE:AF,A2253),0),IF(COUNTIF(Invoices!AG:AH,A2253)&lt;&gt;0,IF(COUNTIF(Invoices!AG:AH,A2253)&lt;&gt;0,SUMIF(Invoices!AG:AH,A2253,Invoices!AH:AH)/COUNTIF(Invoices!AG:AH,A2253),0),IF(COUNTIF(Invoices!AI:AJ,A2253)&lt;&gt;0,IF(COUNTIF(Invoices!AI:AJ,A2253)&lt;&gt;0,SUMIF(Invoices!AI:AJ,A2253,Invoices!AJ:AJ)/COUNTIF(Invoices!AI:AJ,A2253),0),IF(COUNTIF(Invoices!AK:AL,A2253)&lt;&gt;0,IF(COUNTIF(Invoices!AK:AL,A2253)&lt;&gt;0,SUMIF(Invoices!AK:AL,A2253,Invoices!AL:AL)/COUNTIF(Invoices!AK:AL,A2253),0),IF(COUNTIF(Invoices!AM:AN,A2253)&lt;&gt;0,IF(COUNTIF(Invoices!AM:AN,A2253)&lt;&gt;0,SUMIF(Invoices!AM:AN,A2253,Invoices!AN:AN)/COUNTIF(Invoices!AM:AN,A2253),0),"Not Available")))))))))))))))</f>
        <v>0.99</v>
      </c>
    </row>
    <row r="2254" spans="1:5" ht="13" x14ac:dyDescent="0.15">
      <c r="A2254" s="6" t="s">
        <v>3683</v>
      </c>
      <c r="C2254" s="6" t="s">
        <v>1256</v>
      </c>
      <c r="D2254" s="6" t="s">
        <v>1257</v>
      </c>
      <c r="E2254">
        <f ca="1">IF(COUNTIF(Invoices!K:L,A2254)&lt;&gt;0,IF(COUNTIF(Invoices!K:L,A2254)&lt;&gt;0,SUMIF(Invoices!K:L,A2254,Invoices!L:L)/COUNTIF(Invoices!K:L,A2254),0),IF(COUNTIF(Invoices!M:N,A2254)&lt;&gt;0,IF(COUNTIF(Invoices!M:N,A2254)&lt;&gt;0,SUMIF(Invoices!M:N,A2254,Invoices!N:N)/COUNTIF(Invoices!M:N,A2254),0),IF(COUNTIF(Invoices!O:P,A2254)&lt;&gt;0,IF(COUNTIF(Invoices!O:P,A2254)&lt;&gt;0,SUMIF(Invoices!O:P,A2254,Invoices!P:P)/COUNTIF(Invoices!O:P,A2254),0),IF(COUNTIF(Invoices!Q:R,A2254)&lt;&gt;0,IF(COUNTIF(Invoices!Q:R,A2254)&lt;&gt;0,SUMIF(Invoices!Q:R,A2254,Invoices!R:R)/COUNTIF(Invoices!Q:R,A2254),0),IF(COUNTIF(Invoices!S:T,A2254)&lt;&gt;0,IF(COUNTIF(Invoices!S:T,A2254)&lt;&gt;0,SUMIF(Invoices!S:T,A2254,Invoices!T:T)/COUNTIF(Invoices!S:T,A2254),0),IF(COUNTIF(Invoices!U:V,A2254)&lt;&gt;0,IF(COUNTIF(Invoices!U:V,A2254)&lt;&gt;0,SUMIF(Invoices!U:V,A2254,Invoices!V:V)/COUNTIF(Invoices!U:V,A2254),0),IF(COUNTIF(Invoices!W:X,A2254)&lt;&gt;0,IF(COUNTIF(Invoices!W:X,A2254)&lt;&gt;0,SUMIF(Invoices!W:X,A2254,Invoices!X:X)/COUNTIF(Invoices!W:X,A2254),0),IF(COUNTIF(Invoices!Y:Z,A2254)&lt;&gt;0,IF(COUNTIF(Invoices!Y:Z,A2254)&lt;&gt;0,SUMIF(Invoices!Y:Z,A2254,Invoices!Z:Z)/COUNTIF(Invoices!Y:Z,A2254),0),IF(COUNTIF(Invoices!AA:AB,A2254)&lt;&gt;0,IF(COUNTIF(Invoices!AA:AB,A2254)&lt;&gt;0,SUMIF(Invoices!AA:AB,A2254,Invoices!AB:AB)/COUNTIF(Invoices!AA:AB,A2254),0),IF(COUNTIF(Invoices!AC:AD,A2254)&lt;&gt;0,IF(COUNTIF(Invoices!AC:AD,A2254)&lt;&gt;0,SUMIF(Invoices!AC:AD,A2254,Invoices!AD:AD)/COUNTIF(Invoices!AC:AD,A2254),0),IF(COUNTIF(Invoices!AE:AF,A2254)&lt;&gt;0,IF(COUNTIF(Invoices!AE:AF,A2254)&lt;&gt;0,SUMIF(Invoices!AE:AF,A2254,Invoices!AF:AF)/COUNTIF(Invoices!AE:AF,A2254),0),IF(COUNTIF(Invoices!AG:AH,A2254)&lt;&gt;0,IF(COUNTIF(Invoices!AG:AH,A2254)&lt;&gt;0,SUMIF(Invoices!AG:AH,A2254,Invoices!AH:AH)/COUNTIF(Invoices!AG:AH,A2254),0),IF(COUNTIF(Invoices!AI:AJ,A2254)&lt;&gt;0,IF(COUNTIF(Invoices!AI:AJ,A2254)&lt;&gt;0,SUMIF(Invoices!AI:AJ,A2254,Invoices!AJ:AJ)/COUNTIF(Invoices!AI:AJ,A2254),0),IF(COUNTIF(Invoices!AK:AL,A2254)&lt;&gt;0,IF(COUNTIF(Invoices!AK:AL,A2254)&lt;&gt;0,SUMIF(Invoices!AK:AL,A2254,Invoices!AL:AL)/COUNTIF(Invoices!AK:AL,A2254),0),IF(COUNTIF(Invoices!AM:AN,A2254)&lt;&gt;0,IF(COUNTIF(Invoices!AM:AN,A2254)&lt;&gt;0,SUMIF(Invoices!AM:AN,A2254,Invoices!AN:AN)/COUNTIF(Invoices!AM:AN,A2254),0),"Not Available")))))))))))))))</f>
        <v>0.99</v>
      </c>
    </row>
    <row r="2255" spans="1:5" ht="13" x14ac:dyDescent="0.15">
      <c r="A2255" s="6" t="s">
        <v>3684</v>
      </c>
      <c r="C2255" s="6" t="s">
        <v>1256</v>
      </c>
      <c r="D2255" s="6" t="s">
        <v>1257</v>
      </c>
      <c r="E2255">
        <f ca="1">IF(COUNTIF(Invoices!K:L,A2255)&lt;&gt;0,IF(COUNTIF(Invoices!K:L,A2255)&lt;&gt;0,SUMIF(Invoices!K:L,A2255,Invoices!L:L)/COUNTIF(Invoices!K:L,A2255),0),IF(COUNTIF(Invoices!M:N,A2255)&lt;&gt;0,IF(COUNTIF(Invoices!M:N,A2255)&lt;&gt;0,SUMIF(Invoices!M:N,A2255,Invoices!N:N)/COUNTIF(Invoices!M:N,A2255),0),IF(COUNTIF(Invoices!O:P,A2255)&lt;&gt;0,IF(COUNTIF(Invoices!O:P,A2255)&lt;&gt;0,SUMIF(Invoices!O:P,A2255,Invoices!P:P)/COUNTIF(Invoices!O:P,A2255),0),IF(COUNTIF(Invoices!Q:R,A2255)&lt;&gt;0,IF(COUNTIF(Invoices!Q:R,A2255)&lt;&gt;0,SUMIF(Invoices!Q:R,A2255,Invoices!R:R)/COUNTIF(Invoices!Q:R,A2255),0),IF(COUNTIF(Invoices!S:T,A2255)&lt;&gt;0,IF(COUNTIF(Invoices!S:T,A2255)&lt;&gt;0,SUMIF(Invoices!S:T,A2255,Invoices!T:T)/COUNTIF(Invoices!S:T,A2255),0),IF(COUNTIF(Invoices!U:V,A2255)&lt;&gt;0,IF(COUNTIF(Invoices!U:V,A2255)&lt;&gt;0,SUMIF(Invoices!U:V,A2255,Invoices!V:V)/COUNTIF(Invoices!U:V,A2255),0),IF(COUNTIF(Invoices!W:X,A2255)&lt;&gt;0,IF(COUNTIF(Invoices!W:X,A2255)&lt;&gt;0,SUMIF(Invoices!W:X,A2255,Invoices!X:X)/COUNTIF(Invoices!W:X,A2255),0),IF(COUNTIF(Invoices!Y:Z,A2255)&lt;&gt;0,IF(COUNTIF(Invoices!Y:Z,A2255)&lt;&gt;0,SUMIF(Invoices!Y:Z,A2255,Invoices!Z:Z)/COUNTIF(Invoices!Y:Z,A2255),0),IF(COUNTIF(Invoices!AA:AB,A2255)&lt;&gt;0,IF(COUNTIF(Invoices!AA:AB,A2255)&lt;&gt;0,SUMIF(Invoices!AA:AB,A2255,Invoices!AB:AB)/COUNTIF(Invoices!AA:AB,A2255),0),IF(COUNTIF(Invoices!AC:AD,A2255)&lt;&gt;0,IF(COUNTIF(Invoices!AC:AD,A2255)&lt;&gt;0,SUMIF(Invoices!AC:AD,A2255,Invoices!AD:AD)/COUNTIF(Invoices!AC:AD,A2255),0),IF(COUNTIF(Invoices!AE:AF,A2255)&lt;&gt;0,IF(COUNTIF(Invoices!AE:AF,A2255)&lt;&gt;0,SUMIF(Invoices!AE:AF,A2255,Invoices!AF:AF)/COUNTIF(Invoices!AE:AF,A2255),0),IF(COUNTIF(Invoices!AG:AH,A2255)&lt;&gt;0,IF(COUNTIF(Invoices!AG:AH,A2255)&lt;&gt;0,SUMIF(Invoices!AG:AH,A2255,Invoices!AH:AH)/COUNTIF(Invoices!AG:AH,A2255),0),IF(COUNTIF(Invoices!AI:AJ,A2255)&lt;&gt;0,IF(COUNTIF(Invoices!AI:AJ,A2255)&lt;&gt;0,SUMIF(Invoices!AI:AJ,A2255,Invoices!AJ:AJ)/COUNTIF(Invoices!AI:AJ,A2255),0),IF(COUNTIF(Invoices!AK:AL,A2255)&lt;&gt;0,IF(COUNTIF(Invoices!AK:AL,A2255)&lt;&gt;0,SUMIF(Invoices!AK:AL,A2255,Invoices!AL:AL)/COUNTIF(Invoices!AK:AL,A2255),0),IF(COUNTIF(Invoices!AM:AN,A2255)&lt;&gt;0,IF(COUNTIF(Invoices!AM:AN,A2255)&lt;&gt;0,SUMIF(Invoices!AM:AN,A2255,Invoices!AN:AN)/COUNTIF(Invoices!AM:AN,A2255),0),"Not Available")))))))))))))))</f>
        <v>0.99</v>
      </c>
    </row>
    <row r="2256" spans="1:5" ht="13" x14ac:dyDescent="0.15">
      <c r="A2256" s="6" t="s">
        <v>3685</v>
      </c>
      <c r="B2256" s="6" t="s">
        <v>2001</v>
      </c>
      <c r="C2256" s="6" t="s">
        <v>866</v>
      </c>
      <c r="D2256" s="6" t="s">
        <v>543</v>
      </c>
      <c r="E2256" t="str">
        <f>IF(COUNTIF(Invoices!K:L,A2256)&lt;&gt;0,IF(COUNTIF(Invoices!K:L,A2256)&lt;&gt;0,SUMIF(Invoices!K:L,A2256,Invoices!L:L)/COUNTIF(Invoices!K:L,A2256),0),IF(COUNTIF(Invoices!M:N,A2256)&lt;&gt;0,IF(COUNTIF(Invoices!M:N,A2256)&lt;&gt;0,SUMIF(Invoices!M:N,A2256,Invoices!N:N)/COUNTIF(Invoices!M:N,A2256),0),IF(COUNTIF(Invoices!O:P,A2256)&lt;&gt;0,IF(COUNTIF(Invoices!O:P,A2256)&lt;&gt;0,SUMIF(Invoices!O:P,A2256,Invoices!P:P)/COUNTIF(Invoices!O:P,A2256),0),IF(COUNTIF(Invoices!Q:R,A2256)&lt;&gt;0,IF(COUNTIF(Invoices!Q:R,A2256)&lt;&gt;0,SUMIF(Invoices!Q:R,A2256,Invoices!R:R)/COUNTIF(Invoices!Q:R,A2256),0),IF(COUNTIF(Invoices!S:T,A2256)&lt;&gt;0,IF(COUNTIF(Invoices!S:T,A2256)&lt;&gt;0,SUMIF(Invoices!S:T,A2256,Invoices!T:T)/COUNTIF(Invoices!S:T,A2256),0),IF(COUNTIF(Invoices!U:V,A2256)&lt;&gt;0,IF(COUNTIF(Invoices!U:V,A2256)&lt;&gt;0,SUMIF(Invoices!U:V,A2256,Invoices!V:V)/COUNTIF(Invoices!U:V,A2256),0),IF(COUNTIF(Invoices!W:X,A2256)&lt;&gt;0,IF(COUNTIF(Invoices!W:X,A2256)&lt;&gt;0,SUMIF(Invoices!W:X,A2256,Invoices!X:X)/COUNTIF(Invoices!W:X,A2256),0),IF(COUNTIF(Invoices!Y:Z,A2256)&lt;&gt;0,IF(COUNTIF(Invoices!Y:Z,A2256)&lt;&gt;0,SUMIF(Invoices!Y:Z,A2256,Invoices!Z:Z)/COUNTIF(Invoices!Y:Z,A2256),0),IF(COUNTIF(Invoices!AA:AB,A2256)&lt;&gt;0,IF(COUNTIF(Invoices!AA:AB,A2256)&lt;&gt;0,SUMIF(Invoices!AA:AB,A2256,Invoices!AB:AB)/COUNTIF(Invoices!AA:AB,A2256),0),IF(COUNTIF(Invoices!AC:AD,A2256)&lt;&gt;0,IF(COUNTIF(Invoices!AC:AD,A2256)&lt;&gt;0,SUMIF(Invoices!AC:AD,A2256,Invoices!AD:AD)/COUNTIF(Invoices!AC:AD,A2256),0),IF(COUNTIF(Invoices!AE:AF,A2256)&lt;&gt;0,IF(COUNTIF(Invoices!AE:AF,A2256)&lt;&gt;0,SUMIF(Invoices!AE:AF,A2256,Invoices!AF:AF)/COUNTIF(Invoices!AE:AF,A2256),0),IF(COUNTIF(Invoices!AG:AH,A2256)&lt;&gt;0,IF(COUNTIF(Invoices!AG:AH,A2256)&lt;&gt;0,SUMIF(Invoices!AG:AH,A2256,Invoices!AH:AH)/COUNTIF(Invoices!AG:AH,A2256),0),IF(COUNTIF(Invoices!AI:AJ,A2256)&lt;&gt;0,IF(COUNTIF(Invoices!AI:AJ,A2256)&lt;&gt;0,SUMIF(Invoices!AI:AJ,A2256,Invoices!AJ:AJ)/COUNTIF(Invoices!AI:AJ,A2256),0),IF(COUNTIF(Invoices!AK:AL,A2256)&lt;&gt;0,IF(COUNTIF(Invoices!AK:AL,A2256)&lt;&gt;0,SUMIF(Invoices!AK:AL,A2256,Invoices!AL:AL)/COUNTIF(Invoices!AK:AL,A2256),0),IF(COUNTIF(Invoices!AM:AN,A2256)&lt;&gt;0,IF(COUNTIF(Invoices!AM:AN,A2256)&lt;&gt;0,SUMIF(Invoices!AM:AN,A2256,Invoices!AN:AN)/COUNTIF(Invoices!AM:AN,A2256),0),"Not Available")))))))))))))))</f>
        <v>Not Available</v>
      </c>
    </row>
    <row r="2257" spans="1:5" ht="13" x14ac:dyDescent="0.15">
      <c r="A2257" s="6" t="s">
        <v>3686</v>
      </c>
      <c r="C2257" s="6" t="s">
        <v>818</v>
      </c>
      <c r="D2257" s="6" t="s">
        <v>819</v>
      </c>
      <c r="E2257">
        <f ca="1">IF(COUNTIF(Invoices!K:L,A2257)&lt;&gt;0,IF(COUNTIF(Invoices!K:L,A2257)&lt;&gt;0,SUMIF(Invoices!K:L,A2257,Invoices!L:L)/COUNTIF(Invoices!K:L,A2257),0),IF(COUNTIF(Invoices!M:N,A2257)&lt;&gt;0,IF(COUNTIF(Invoices!M:N,A2257)&lt;&gt;0,SUMIF(Invoices!M:N,A2257,Invoices!N:N)/COUNTIF(Invoices!M:N,A2257),0),IF(COUNTIF(Invoices!O:P,A2257)&lt;&gt;0,IF(COUNTIF(Invoices!O:P,A2257)&lt;&gt;0,SUMIF(Invoices!O:P,A2257,Invoices!P:P)/COUNTIF(Invoices!O:P,A2257),0),IF(COUNTIF(Invoices!Q:R,A2257)&lt;&gt;0,IF(COUNTIF(Invoices!Q:R,A2257)&lt;&gt;0,SUMIF(Invoices!Q:R,A2257,Invoices!R:R)/COUNTIF(Invoices!Q:R,A2257),0),IF(COUNTIF(Invoices!S:T,A2257)&lt;&gt;0,IF(COUNTIF(Invoices!S:T,A2257)&lt;&gt;0,SUMIF(Invoices!S:T,A2257,Invoices!T:T)/COUNTIF(Invoices!S:T,A2257),0),IF(COUNTIF(Invoices!U:V,A2257)&lt;&gt;0,IF(COUNTIF(Invoices!U:V,A2257)&lt;&gt;0,SUMIF(Invoices!U:V,A2257,Invoices!V:V)/COUNTIF(Invoices!U:V,A2257),0),IF(COUNTIF(Invoices!W:X,A2257)&lt;&gt;0,IF(COUNTIF(Invoices!W:X,A2257)&lt;&gt;0,SUMIF(Invoices!W:X,A2257,Invoices!X:X)/COUNTIF(Invoices!W:X,A2257),0),IF(COUNTIF(Invoices!Y:Z,A2257)&lt;&gt;0,IF(COUNTIF(Invoices!Y:Z,A2257)&lt;&gt;0,SUMIF(Invoices!Y:Z,A2257,Invoices!Z:Z)/COUNTIF(Invoices!Y:Z,A2257),0),IF(COUNTIF(Invoices!AA:AB,A2257)&lt;&gt;0,IF(COUNTIF(Invoices!AA:AB,A2257)&lt;&gt;0,SUMIF(Invoices!AA:AB,A2257,Invoices!AB:AB)/COUNTIF(Invoices!AA:AB,A2257),0),IF(COUNTIF(Invoices!AC:AD,A2257)&lt;&gt;0,IF(COUNTIF(Invoices!AC:AD,A2257)&lt;&gt;0,SUMIF(Invoices!AC:AD,A2257,Invoices!AD:AD)/COUNTIF(Invoices!AC:AD,A2257),0),IF(COUNTIF(Invoices!AE:AF,A2257)&lt;&gt;0,IF(COUNTIF(Invoices!AE:AF,A2257)&lt;&gt;0,SUMIF(Invoices!AE:AF,A2257,Invoices!AF:AF)/COUNTIF(Invoices!AE:AF,A2257),0),IF(COUNTIF(Invoices!AG:AH,A2257)&lt;&gt;0,IF(COUNTIF(Invoices!AG:AH,A2257)&lt;&gt;0,SUMIF(Invoices!AG:AH,A2257,Invoices!AH:AH)/COUNTIF(Invoices!AG:AH,A2257),0),IF(COUNTIF(Invoices!AI:AJ,A2257)&lt;&gt;0,IF(COUNTIF(Invoices!AI:AJ,A2257)&lt;&gt;0,SUMIF(Invoices!AI:AJ,A2257,Invoices!AJ:AJ)/COUNTIF(Invoices!AI:AJ,A2257),0),IF(COUNTIF(Invoices!AK:AL,A2257)&lt;&gt;0,IF(COUNTIF(Invoices!AK:AL,A2257)&lt;&gt;0,SUMIF(Invoices!AK:AL,A2257,Invoices!AL:AL)/COUNTIF(Invoices!AK:AL,A2257),0),IF(COUNTIF(Invoices!AM:AN,A2257)&lt;&gt;0,IF(COUNTIF(Invoices!AM:AN,A2257)&lt;&gt;0,SUMIF(Invoices!AM:AN,A2257,Invoices!AN:AN)/COUNTIF(Invoices!AM:AN,A2257),0),"Not Available")))))))))))))))</f>
        <v>0.99</v>
      </c>
    </row>
    <row r="2258" spans="1:5" ht="13" x14ac:dyDescent="0.15">
      <c r="A2258" s="6" t="s">
        <v>3687</v>
      </c>
      <c r="C2258" s="6" t="s">
        <v>561</v>
      </c>
      <c r="D2258" s="6" t="s">
        <v>562</v>
      </c>
      <c r="E2258" t="str">
        <f>IF(COUNTIF(Invoices!K:L,A2258)&lt;&gt;0,IF(COUNTIF(Invoices!K:L,A2258)&lt;&gt;0,SUMIF(Invoices!K:L,A2258,Invoices!L:L)/COUNTIF(Invoices!K:L,A2258),0),IF(COUNTIF(Invoices!M:N,A2258)&lt;&gt;0,IF(COUNTIF(Invoices!M:N,A2258)&lt;&gt;0,SUMIF(Invoices!M:N,A2258,Invoices!N:N)/COUNTIF(Invoices!M:N,A2258),0),IF(COUNTIF(Invoices!O:P,A2258)&lt;&gt;0,IF(COUNTIF(Invoices!O:P,A2258)&lt;&gt;0,SUMIF(Invoices!O:P,A2258,Invoices!P:P)/COUNTIF(Invoices!O:P,A2258),0),IF(COUNTIF(Invoices!Q:R,A2258)&lt;&gt;0,IF(COUNTIF(Invoices!Q:R,A2258)&lt;&gt;0,SUMIF(Invoices!Q:R,A2258,Invoices!R:R)/COUNTIF(Invoices!Q:R,A2258),0),IF(COUNTIF(Invoices!S:T,A2258)&lt;&gt;0,IF(COUNTIF(Invoices!S:T,A2258)&lt;&gt;0,SUMIF(Invoices!S:T,A2258,Invoices!T:T)/COUNTIF(Invoices!S:T,A2258),0),IF(COUNTIF(Invoices!U:V,A2258)&lt;&gt;0,IF(COUNTIF(Invoices!U:V,A2258)&lt;&gt;0,SUMIF(Invoices!U:V,A2258,Invoices!V:V)/COUNTIF(Invoices!U:V,A2258),0),IF(COUNTIF(Invoices!W:X,A2258)&lt;&gt;0,IF(COUNTIF(Invoices!W:X,A2258)&lt;&gt;0,SUMIF(Invoices!W:X,A2258,Invoices!X:X)/COUNTIF(Invoices!W:X,A2258),0),IF(COUNTIF(Invoices!Y:Z,A2258)&lt;&gt;0,IF(COUNTIF(Invoices!Y:Z,A2258)&lt;&gt;0,SUMIF(Invoices!Y:Z,A2258,Invoices!Z:Z)/COUNTIF(Invoices!Y:Z,A2258),0),IF(COUNTIF(Invoices!AA:AB,A2258)&lt;&gt;0,IF(COUNTIF(Invoices!AA:AB,A2258)&lt;&gt;0,SUMIF(Invoices!AA:AB,A2258,Invoices!AB:AB)/COUNTIF(Invoices!AA:AB,A2258),0),IF(COUNTIF(Invoices!AC:AD,A2258)&lt;&gt;0,IF(COUNTIF(Invoices!AC:AD,A2258)&lt;&gt;0,SUMIF(Invoices!AC:AD,A2258,Invoices!AD:AD)/COUNTIF(Invoices!AC:AD,A2258),0),IF(COUNTIF(Invoices!AE:AF,A2258)&lt;&gt;0,IF(COUNTIF(Invoices!AE:AF,A2258)&lt;&gt;0,SUMIF(Invoices!AE:AF,A2258,Invoices!AF:AF)/COUNTIF(Invoices!AE:AF,A2258),0),IF(COUNTIF(Invoices!AG:AH,A2258)&lt;&gt;0,IF(COUNTIF(Invoices!AG:AH,A2258)&lt;&gt;0,SUMIF(Invoices!AG:AH,A2258,Invoices!AH:AH)/COUNTIF(Invoices!AG:AH,A2258),0),IF(COUNTIF(Invoices!AI:AJ,A2258)&lt;&gt;0,IF(COUNTIF(Invoices!AI:AJ,A2258)&lt;&gt;0,SUMIF(Invoices!AI:AJ,A2258,Invoices!AJ:AJ)/COUNTIF(Invoices!AI:AJ,A2258),0),IF(COUNTIF(Invoices!AK:AL,A2258)&lt;&gt;0,IF(COUNTIF(Invoices!AK:AL,A2258)&lt;&gt;0,SUMIF(Invoices!AK:AL,A2258,Invoices!AL:AL)/COUNTIF(Invoices!AK:AL,A2258),0),IF(COUNTIF(Invoices!AM:AN,A2258)&lt;&gt;0,IF(COUNTIF(Invoices!AM:AN,A2258)&lt;&gt;0,SUMIF(Invoices!AM:AN,A2258,Invoices!AN:AN)/COUNTIF(Invoices!AM:AN,A2258),0),"Not Available")))))))))))))))</f>
        <v>Not Available</v>
      </c>
    </row>
    <row r="2259" spans="1:5" ht="13" x14ac:dyDescent="0.15">
      <c r="A2259" s="6" t="s">
        <v>622</v>
      </c>
      <c r="C2259" s="6" t="s">
        <v>620</v>
      </c>
      <c r="D2259" s="6" t="s">
        <v>574</v>
      </c>
      <c r="E2259">
        <f ca="1">IF(COUNTIF(Invoices!K:L,A2259)&lt;&gt;0,IF(COUNTIF(Invoices!K:L,A2259)&lt;&gt;0,SUMIF(Invoices!K:L,A2259,Invoices!L:L)/COUNTIF(Invoices!K:L,A2259),0),IF(COUNTIF(Invoices!M:N,A2259)&lt;&gt;0,IF(COUNTIF(Invoices!M:N,A2259)&lt;&gt;0,SUMIF(Invoices!M:N,A2259,Invoices!N:N)/COUNTIF(Invoices!M:N,A2259),0),IF(COUNTIF(Invoices!O:P,A2259)&lt;&gt;0,IF(COUNTIF(Invoices!O:P,A2259)&lt;&gt;0,SUMIF(Invoices!O:P,A2259,Invoices!P:P)/COUNTIF(Invoices!O:P,A2259),0),IF(COUNTIF(Invoices!Q:R,A2259)&lt;&gt;0,IF(COUNTIF(Invoices!Q:R,A2259)&lt;&gt;0,SUMIF(Invoices!Q:R,A2259,Invoices!R:R)/COUNTIF(Invoices!Q:R,A2259),0),IF(COUNTIF(Invoices!S:T,A2259)&lt;&gt;0,IF(COUNTIF(Invoices!S:T,A2259)&lt;&gt;0,SUMIF(Invoices!S:T,A2259,Invoices!T:T)/COUNTIF(Invoices!S:T,A2259),0),IF(COUNTIF(Invoices!U:V,A2259)&lt;&gt;0,IF(COUNTIF(Invoices!U:V,A2259)&lt;&gt;0,SUMIF(Invoices!U:V,A2259,Invoices!V:V)/COUNTIF(Invoices!U:V,A2259),0),IF(COUNTIF(Invoices!W:X,A2259)&lt;&gt;0,IF(COUNTIF(Invoices!W:X,A2259)&lt;&gt;0,SUMIF(Invoices!W:X,A2259,Invoices!X:X)/COUNTIF(Invoices!W:X,A2259),0),IF(COUNTIF(Invoices!Y:Z,A2259)&lt;&gt;0,IF(COUNTIF(Invoices!Y:Z,A2259)&lt;&gt;0,SUMIF(Invoices!Y:Z,A2259,Invoices!Z:Z)/COUNTIF(Invoices!Y:Z,A2259),0),IF(COUNTIF(Invoices!AA:AB,A2259)&lt;&gt;0,IF(COUNTIF(Invoices!AA:AB,A2259)&lt;&gt;0,SUMIF(Invoices!AA:AB,A2259,Invoices!AB:AB)/COUNTIF(Invoices!AA:AB,A2259),0),IF(COUNTIF(Invoices!AC:AD,A2259)&lt;&gt;0,IF(COUNTIF(Invoices!AC:AD,A2259)&lt;&gt;0,SUMIF(Invoices!AC:AD,A2259,Invoices!AD:AD)/COUNTIF(Invoices!AC:AD,A2259),0),IF(COUNTIF(Invoices!AE:AF,A2259)&lt;&gt;0,IF(COUNTIF(Invoices!AE:AF,A2259)&lt;&gt;0,SUMIF(Invoices!AE:AF,A2259,Invoices!AF:AF)/COUNTIF(Invoices!AE:AF,A2259),0),IF(COUNTIF(Invoices!AG:AH,A2259)&lt;&gt;0,IF(COUNTIF(Invoices!AG:AH,A2259)&lt;&gt;0,SUMIF(Invoices!AG:AH,A2259,Invoices!AH:AH)/COUNTIF(Invoices!AG:AH,A2259),0),IF(COUNTIF(Invoices!AI:AJ,A2259)&lt;&gt;0,IF(COUNTIF(Invoices!AI:AJ,A2259)&lt;&gt;0,SUMIF(Invoices!AI:AJ,A2259,Invoices!AJ:AJ)/COUNTIF(Invoices!AI:AJ,A2259),0),IF(COUNTIF(Invoices!AK:AL,A2259)&lt;&gt;0,IF(COUNTIF(Invoices!AK:AL,A2259)&lt;&gt;0,SUMIF(Invoices!AK:AL,A2259,Invoices!AL:AL)/COUNTIF(Invoices!AK:AL,A2259),0),IF(COUNTIF(Invoices!AM:AN,A2259)&lt;&gt;0,IF(COUNTIF(Invoices!AM:AN,A2259)&lt;&gt;0,SUMIF(Invoices!AM:AN,A2259,Invoices!AN:AN)/COUNTIF(Invoices!AM:AN,A2259),0),"Not Available")))))))))))))))</f>
        <v>0.99</v>
      </c>
    </row>
    <row r="2260" spans="1:5" ht="13" x14ac:dyDescent="0.15">
      <c r="A2260" s="6" t="s">
        <v>622</v>
      </c>
      <c r="B2260" s="6" t="s">
        <v>2238</v>
      </c>
      <c r="C2260" s="6" t="s">
        <v>622</v>
      </c>
      <c r="D2260" s="6" t="s">
        <v>574</v>
      </c>
      <c r="E2260">
        <f ca="1">IF(COUNTIF(Invoices!K:L,A2260)&lt;&gt;0,IF(COUNTIF(Invoices!K:L,A2260)&lt;&gt;0,SUMIF(Invoices!K:L,A2260,Invoices!L:L)/COUNTIF(Invoices!K:L,A2260),0),IF(COUNTIF(Invoices!M:N,A2260)&lt;&gt;0,IF(COUNTIF(Invoices!M:N,A2260)&lt;&gt;0,SUMIF(Invoices!M:N,A2260,Invoices!N:N)/COUNTIF(Invoices!M:N,A2260),0),IF(COUNTIF(Invoices!O:P,A2260)&lt;&gt;0,IF(COUNTIF(Invoices!O:P,A2260)&lt;&gt;0,SUMIF(Invoices!O:P,A2260,Invoices!P:P)/COUNTIF(Invoices!O:P,A2260),0),IF(COUNTIF(Invoices!Q:R,A2260)&lt;&gt;0,IF(COUNTIF(Invoices!Q:R,A2260)&lt;&gt;0,SUMIF(Invoices!Q:R,A2260,Invoices!R:R)/COUNTIF(Invoices!Q:R,A2260),0),IF(COUNTIF(Invoices!S:T,A2260)&lt;&gt;0,IF(COUNTIF(Invoices!S:T,A2260)&lt;&gt;0,SUMIF(Invoices!S:T,A2260,Invoices!T:T)/COUNTIF(Invoices!S:T,A2260),0),IF(COUNTIF(Invoices!U:V,A2260)&lt;&gt;0,IF(COUNTIF(Invoices!U:V,A2260)&lt;&gt;0,SUMIF(Invoices!U:V,A2260,Invoices!V:V)/COUNTIF(Invoices!U:V,A2260),0),IF(COUNTIF(Invoices!W:X,A2260)&lt;&gt;0,IF(COUNTIF(Invoices!W:X,A2260)&lt;&gt;0,SUMIF(Invoices!W:X,A2260,Invoices!X:X)/COUNTIF(Invoices!W:X,A2260),0),IF(COUNTIF(Invoices!Y:Z,A2260)&lt;&gt;0,IF(COUNTIF(Invoices!Y:Z,A2260)&lt;&gt;0,SUMIF(Invoices!Y:Z,A2260,Invoices!Z:Z)/COUNTIF(Invoices!Y:Z,A2260),0),IF(COUNTIF(Invoices!AA:AB,A2260)&lt;&gt;0,IF(COUNTIF(Invoices!AA:AB,A2260)&lt;&gt;0,SUMIF(Invoices!AA:AB,A2260,Invoices!AB:AB)/COUNTIF(Invoices!AA:AB,A2260),0),IF(COUNTIF(Invoices!AC:AD,A2260)&lt;&gt;0,IF(COUNTIF(Invoices!AC:AD,A2260)&lt;&gt;0,SUMIF(Invoices!AC:AD,A2260,Invoices!AD:AD)/COUNTIF(Invoices!AC:AD,A2260),0),IF(COUNTIF(Invoices!AE:AF,A2260)&lt;&gt;0,IF(COUNTIF(Invoices!AE:AF,A2260)&lt;&gt;0,SUMIF(Invoices!AE:AF,A2260,Invoices!AF:AF)/COUNTIF(Invoices!AE:AF,A2260),0),IF(COUNTIF(Invoices!AG:AH,A2260)&lt;&gt;0,IF(COUNTIF(Invoices!AG:AH,A2260)&lt;&gt;0,SUMIF(Invoices!AG:AH,A2260,Invoices!AH:AH)/COUNTIF(Invoices!AG:AH,A2260),0),IF(COUNTIF(Invoices!AI:AJ,A2260)&lt;&gt;0,IF(COUNTIF(Invoices!AI:AJ,A2260)&lt;&gt;0,SUMIF(Invoices!AI:AJ,A2260,Invoices!AJ:AJ)/COUNTIF(Invoices!AI:AJ,A2260),0),IF(COUNTIF(Invoices!AK:AL,A2260)&lt;&gt;0,IF(COUNTIF(Invoices!AK:AL,A2260)&lt;&gt;0,SUMIF(Invoices!AK:AL,A2260,Invoices!AL:AL)/COUNTIF(Invoices!AK:AL,A2260),0),IF(COUNTIF(Invoices!AM:AN,A2260)&lt;&gt;0,IF(COUNTIF(Invoices!AM:AN,A2260)&lt;&gt;0,SUMIF(Invoices!AM:AN,A2260,Invoices!AN:AN)/COUNTIF(Invoices!AM:AN,A2260),0),"Not Available")))))))))))))))</f>
        <v>0.99</v>
      </c>
    </row>
    <row r="2261" spans="1:5" ht="13" x14ac:dyDescent="0.15">
      <c r="A2261" s="6" t="s">
        <v>3688</v>
      </c>
      <c r="B2261" s="6" t="s">
        <v>655</v>
      </c>
      <c r="C2261" s="6" t="s">
        <v>656</v>
      </c>
      <c r="D2261" s="6" t="s">
        <v>655</v>
      </c>
      <c r="E2261">
        <f ca="1">IF(COUNTIF(Invoices!K:L,A2261)&lt;&gt;0,IF(COUNTIF(Invoices!K:L,A2261)&lt;&gt;0,SUMIF(Invoices!K:L,A2261,Invoices!L:L)/COUNTIF(Invoices!K:L,A2261),0),IF(COUNTIF(Invoices!M:N,A2261)&lt;&gt;0,IF(COUNTIF(Invoices!M:N,A2261)&lt;&gt;0,SUMIF(Invoices!M:N,A2261,Invoices!N:N)/COUNTIF(Invoices!M:N,A2261),0),IF(COUNTIF(Invoices!O:P,A2261)&lt;&gt;0,IF(COUNTIF(Invoices!O:P,A2261)&lt;&gt;0,SUMIF(Invoices!O:P,A2261,Invoices!P:P)/COUNTIF(Invoices!O:P,A2261),0),IF(COUNTIF(Invoices!Q:R,A2261)&lt;&gt;0,IF(COUNTIF(Invoices!Q:R,A2261)&lt;&gt;0,SUMIF(Invoices!Q:R,A2261,Invoices!R:R)/COUNTIF(Invoices!Q:R,A2261),0),IF(COUNTIF(Invoices!S:T,A2261)&lt;&gt;0,IF(COUNTIF(Invoices!S:T,A2261)&lt;&gt;0,SUMIF(Invoices!S:T,A2261,Invoices!T:T)/COUNTIF(Invoices!S:T,A2261),0),IF(COUNTIF(Invoices!U:V,A2261)&lt;&gt;0,IF(COUNTIF(Invoices!U:V,A2261)&lt;&gt;0,SUMIF(Invoices!U:V,A2261,Invoices!V:V)/COUNTIF(Invoices!U:V,A2261),0),IF(COUNTIF(Invoices!W:X,A2261)&lt;&gt;0,IF(COUNTIF(Invoices!W:X,A2261)&lt;&gt;0,SUMIF(Invoices!W:X,A2261,Invoices!X:X)/COUNTIF(Invoices!W:X,A2261),0),IF(COUNTIF(Invoices!Y:Z,A2261)&lt;&gt;0,IF(COUNTIF(Invoices!Y:Z,A2261)&lt;&gt;0,SUMIF(Invoices!Y:Z,A2261,Invoices!Z:Z)/COUNTIF(Invoices!Y:Z,A2261),0),IF(COUNTIF(Invoices!AA:AB,A2261)&lt;&gt;0,IF(COUNTIF(Invoices!AA:AB,A2261)&lt;&gt;0,SUMIF(Invoices!AA:AB,A2261,Invoices!AB:AB)/COUNTIF(Invoices!AA:AB,A2261),0),IF(COUNTIF(Invoices!AC:AD,A2261)&lt;&gt;0,IF(COUNTIF(Invoices!AC:AD,A2261)&lt;&gt;0,SUMIF(Invoices!AC:AD,A2261,Invoices!AD:AD)/COUNTIF(Invoices!AC:AD,A2261),0),IF(COUNTIF(Invoices!AE:AF,A2261)&lt;&gt;0,IF(COUNTIF(Invoices!AE:AF,A2261)&lt;&gt;0,SUMIF(Invoices!AE:AF,A2261,Invoices!AF:AF)/COUNTIF(Invoices!AE:AF,A2261),0),IF(COUNTIF(Invoices!AG:AH,A2261)&lt;&gt;0,IF(COUNTIF(Invoices!AG:AH,A2261)&lt;&gt;0,SUMIF(Invoices!AG:AH,A2261,Invoices!AH:AH)/COUNTIF(Invoices!AG:AH,A2261),0),IF(COUNTIF(Invoices!AI:AJ,A2261)&lt;&gt;0,IF(COUNTIF(Invoices!AI:AJ,A2261)&lt;&gt;0,SUMIF(Invoices!AI:AJ,A2261,Invoices!AJ:AJ)/COUNTIF(Invoices!AI:AJ,A2261),0),IF(COUNTIF(Invoices!AK:AL,A2261)&lt;&gt;0,IF(COUNTIF(Invoices!AK:AL,A2261)&lt;&gt;0,SUMIF(Invoices!AK:AL,A2261,Invoices!AL:AL)/COUNTIF(Invoices!AK:AL,A2261),0),IF(COUNTIF(Invoices!AM:AN,A2261)&lt;&gt;0,IF(COUNTIF(Invoices!AM:AN,A2261)&lt;&gt;0,SUMIF(Invoices!AM:AN,A2261,Invoices!AN:AN)/COUNTIF(Invoices!AM:AN,A2261),0),"Not Available")))))))))))))))</f>
        <v>0.99</v>
      </c>
    </row>
    <row r="2262" spans="1:5" ht="13" x14ac:dyDescent="0.15">
      <c r="A2262" s="6" t="s">
        <v>3689</v>
      </c>
      <c r="C2262" s="6" t="s">
        <v>996</v>
      </c>
      <c r="D2262" s="6" t="s">
        <v>968</v>
      </c>
      <c r="E2262" t="str">
        <f>IF(COUNTIF(Invoices!K:L,A2262)&lt;&gt;0,IF(COUNTIF(Invoices!K:L,A2262)&lt;&gt;0,SUMIF(Invoices!K:L,A2262,Invoices!L:L)/COUNTIF(Invoices!K:L,A2262),0),IF(COUNTIF(Invoices!M:N,A2262)&lt;&gt;0,IF(COUNTIF(Invoices!M:N,A2262)&lt;&gt;0,SUMIF(Invoices!M:N,A2262,Invoices!N:N)/COUNTIF(Invoices!M:N,A2262),0),IF(COUNTIF(Invoices!O:P,A2262)&lt;&gt;0,IF(COUNTIF(Invoices!O:P,A2262)&lt;&gt;0,SUMIF(Invoices!O:P,A2262,Invoices!P:P)/COUNTIF(Invoices!O:P,A2262),0),IF(COUNTIF(Invoices!Q:R,A2262)&lt;&gt;0,IF(COUNTIF(Invoices!Q:R,A2262)&lt;&gt;0,SUMIF(Invoices!Q:R,A2262,Invoices!R:R)/COUNTIF(Invoices!Q:R,A2262),0),IF(COUNTIF(Invoices!S:T,A2262)&lt;&gt;0,IF(COUNTIF(Invoices!S:T,A2262)&lt;&gt;0,SUMIF(Invoices!S:T,A2262,Invoices!T:T)/COUNTIF(Invoices!S:T,A2262),0),IF(COUNTIF(Invoices!U:V,A2262)&lt;&gt;0,IF(COUNTIF(Invoices!U:V,A2262)&lt;&gt;0,SUMIF(Invoices!U:V,A2262,Invoices!V:V)/COUNTIF(Invoices!U:V,A2262),0),IF(COUNTIF(Invoices!W:X,A2262)&lt;&gt;0,IF(COUNTIF(Invoices!W:X,A2262)&lt;&gt;0,SUMIF(Invoices!W:X,A2262,Invoices!X:X)/COUNTIF(Invoices!W:X,A2262),0),IF(COUNTIF(Invoices!Y:Z,A2262)&lt;&gt;0,IF(COUNTIF(Invoices!Y:Z,A2262)&lt;&gt;0,SUMIF(Invoices!Y:Z,A2262,Invoices!Z:Z)/COUNTIF(Invoices!Y:Z,A2262),0),IF(COUNTIF(Invoices!AA:AB,A2262)&lt;&gt;0,IF(COUNTIF(Invoices!AA:AB,A2262)&lt;&gt;0,SUMIF(Invoices!AA:AB,A2262,Invoices!AB:AB)/COUNTIF(Invoices!AA:AB,A2262),0),IF(COUNTIF(Invoices!AC:AD,A2262)&lt;&gt;0,IF(COUNTIF(Invoices!AC:AD,A2262)&lt;&gt;0,SUMIF(Invoices!AC:AD,A2262,Invoices!AD:AD)/COUNTIF(Invoices!AC:AD,A2262),0),IF(COUNTIF(Invoices!AE:AF,A2262)&lt;&gt;0,IF(COUNTIF(Invoices!AE:AF,A2262)&lt;&gt;0,SUMIF(Invoices!AE:AF,A2262,Invoices!AF:AF)/COUNTIF(Invoices!AE:AF,A2262),0),IF(COUNTIF(Invoices!AG:AH,A2262)&lt;&gt;0,IF(COUNTIF(Invoices!AG:AH,A2262)&lt;&gt;0,SUMIF(Invoices!AG:AH,A2262,Invoices!AH:AH)/COUNTIF(Invoices!AG:AH,A2262),0),IF(COUNTIF(Invoices!AI:AJ,A2262)&lt;&gt;0,IF(COUNTIF(Invoices!AI:AJ,A2262)&lt;&gt;0,SUMIF(Invoices!AI:AJ,A2262,Invoices!AJ:AJ)/COUNTIF(Invoices!AI:AJ,A2262),0),IF(COUNTIF(Invoices!AK:AL,A2262)&lt;&gt;0,IF(COUNTIF(Invoices!AK:AL,A2262)&lt;&gt;0,SUMIF(Invoices!AK:AL,A2262,Invoices!AL:AL)/COUNTIF(Invoices!AK:AL,A2262),0),IF(COUNTIF(Invoices!AM:AN,A2262)&lt;&gt;0,IF(COUNTIF(Invoices!AM:AN,A2262)&lt;&gt;0,SUMIF(Invoices!AM:AN,A2262,Invoices!AN:AN)/COUNTIF(Invoices!AM:AN,A2262),0),"Not Available")))))))))))))))</f>
        <v>Not Available</v>
      </c>
    </row>
    <row r="2263" spans="1:5" ht="13" x14ac:dyDescent="0.15">
      <c r="A2263" s="6" t="s">
        <v>3690</v>
      </c>
      <c r="B2263" s="6" t="s">
        <v>793</v>
      </c>
      <c r="C2263" s="6" t="s">
        <v>792</v>
      </c>
      <c r="D2263" s="6" t="s">
        <v>793</v>
      </c>
      <c r="E2263">
        <f ca="1">IF(COUNTIF(Invoices!K:L,A2263)&lt;&gt;0,IF(COUNTIF(Invoices!K:L,A2263)&lt;&gt;0,SUMIF(Invoices!K:L,A2263,Invoices!L:L)/COUNTIF(Invoices!K:L,A2263),0),IF(COUNTIF(Invoices!M:N,A2263)&lt;&gt;0,IF(COUNTIF(Invoices!M:N,A2263)&lt;&gt;0,SUMIF(Invoices!M:N,A2263,Invoices!N:N)/COUNTIF(Invoices!M:N,A2263),0),IF(COUNTIF(Invoices!O:P,A2263)&lt;&gt;0,IF(COUNTIF(Invoices!O:P,A2263)&lt;&gt;0,SUMIF(Invoices!O:P,A2263,Invoices!P:P)/COUNTIF(Invoices!O:P,A2263),0),IF(COUNTIF(Invoices!Q:R,A2263)&lt;&gt;0,IF(COUNTIF(Invoices!Q:R,A2263)&lt;&gt;0,SUMIF(Invoices!Q:R,A2263,Invoices!R:R)/COUNTIF(Invoices!Q:R,A2263),0),IF(COUNTIF(Invoices!S:T,A2263)&lt;&gt;0,IF(COUNTIF(Invoices!S:T,A2263)&lt;&gt;0,SUMIF(Invoices!S:T,A2263,Invoices!T:T)/COUNTIF(Invoices!S:T,A2263),0),IF(COUNTIF(Invoices!U:V,A2263)&lt;&gt;0,IF(COUNTIF(Invoices!U:V,A2263)&lt;&gt;0,SUMIF(Invoices!U:V,A2263,Invoices!V:V)/COUNTIF(Invoices!U:V,A2263),0),IF(COUNTIF(Invoices!W:X,A2263)&lt;&gt;0,IF(COUNTIF(Invoices!W:X,A2263)&lt;&gt;0,SUMIF(Invoices!W:X,A2263,Invoices!X:X)/COUNTIF(Invoices!W:X,A2263),0),IF(COUNTIF(Invoices!Y:Z,A2263)&lt;&gt;0,IF(COUNTIF(Invoices!Y:Z,A2263)&lt;&gt;0,SUMIF(Invoices!Y:Z,A2263,Invoices!Z:Z)/COUNTIF(Invoices!Y:Z,A2263),0),IF(COUNTIF(Invoices!AA:AB,A2263)&lt;&gt;0,IF(COUNTIF(Invoices!AA:AB,A2263)&lt;&gt;0,SUMIF(Invoices!AA:AB,A2263,Invoices!AB:AB)/COUNTIF(Invoices!AA:AB,A2263),0),IF(COUNTIF(Invoices!AC:AD,A2263)&lt;&gt;0,IF(COUNTIF(Invoices!AC:AD,A2263)&lt;&gt;0,SUMIF(Invoices!AC:AD,A2263,Invoices!AD:AD)/COUNTIF(Invoices!AC:AD,A2263),0),IF(COUNTIF(Invoices!AE:AF,A2263)&lt;&gt;0,IF(COUNTIF(Invoices!AE:AF,A2263)&lt;&gt;0,SUMIF(Invoices!AE:AF,A2263,Invoices!AF:AF)/COUNTIF(Invoices!AE:AF,A2263),0),IF(COUNTIF(Invoices!AG:AH,A2263)&lt;&gt;0,IF(COUNTIF(Invoices!AG:AH,A2263)&lt;&gt;0,SUMIF(Invoices!AG:AH,A2263,Invoices!AH:AH)/COUNTIF(Invoices!AG:AH,A2263),0),IF(COUNTIF(Invoices!AI:AJ,A2263)&lt;&gt;0,IF(COUNTIF(Invoices!AI:AJ,A2263)&lt;&gt;0,SUMIF(Invoices!AI:AJ,A2263,Invoices!AJ:AJ)/COUNTIF(Invoices!AI:AJ,A2263),0),IF(COUNTIF(Invoices!AK:AL,A2263)&lt;&gt;0,IF(COUNTIF(Invoices!AK:AL,A2263)&lt;&gt;0,SUMIF(Invoices!AK:AL,A2263,Invoices!AL:AL)/COUNTIF(Invoices!AK:AL,A2263),0),IF(COUNTIF(Invoices!AM:AN,A2263)&lt;&gt;0,IF(COUNTIF(Invoices!AM:AN,A2263)&lt;&gt;0,SUMIF(Invoices!AM:AN,A2263,Invoices!AN:AN)/COUNTIF(Invoices!AM:AN,A2263),0),"Not Available")))))))))))))))</f>
        <v>0.99</v>
      </c>
    </row>
    <row r="2264" spans="1:5" ht="13" x14ac:dyDescent="0.15">
      <c r="A2264" s="6" t="s">
        <v>3691</v>
      </c>
      <c r="C2264" s="6" t="s">
        <v>1067</v>
      </c>
      <c r="D2264" s="6" t="s">
        <v>1068</v>
      </c>
      <c r="E2264" t="str">
        <f>IF(COUNTIF(Invoices!K:L,A2264)&lt;&gt;0,IF(COUNTIF(Invoices!K:L,A2264)&lt;&gt;0,SUMIF(Invoices!K:L,A2264,Invoices!L:L)/COUNTIF(Invoices!K:L,A2264),0),IF(COUNTIF(Invoices!M:N,A2264)&lt;&gt;0,IF(COUNTIF(Invoices!M:N,A2264)&lt;&gt;0,SUMIF(Invoices!M:N,A2264,Invoices!N:N)/COUNTIF(Invoices!M:N,A2264),0),IF(COUNTIF(Invoices!O:P,A2264)&lt;&gt;0,IF(COUNTIF(Invoices!O:P,A2264)&lt;&gt;0,SUMIF(Invoices!O:P,A2264,Invoices!P:P)/COUNTIF(Invoices!O:P,A2264),0),IF(COUNTIF(Invoices!Q:R,A2264)&lt;&gt;0,IF(COUNTIF(Invoices!Q:R,A2264)&lt;&gt;0,SUMIF(Invoices!Q:R,A2264,Invoices!R:R)/COUNTIF(Invoices!Q:R,A2264),0),IF(COUNTIF(Invoices!S:T,A2264)&lt;&gt;0,IF(COUNTIF(Invoices!S:T,A2264)&lt;&gt;0,SUMIF(Invoices!S:T,A2264,Invoices!T:T)/COUNTIF(Invoices!S:T,A2264),0),IF(COUNTIF(Invoices!U:V,A2264)&lt;&gt;0,IF(COUNTIF(Invoices!U:V,A2264)&lt;&gt;0,SUMIF(Invoices!U:V,A2264,Invoices!V:V)/COUNTIF(Invoices!U:V,A2264),0),IF(COUNTIF(Invoices!W:X,A2264)&lt;&gt;0,IF(COUNTIF(Invoices!W:X,A2264)&lt;&gt;0,SUMIF(Invoices!W:X,A2264,Invoices!X:X)/COUNTIF(Invoices!W:X,A2264),0),IF(COUNTIF(Invoices!Y:Z,A2264)&lt;&gt;0,IF(COUNTIF(Invoices!Y:Z,A2264)&lt;&gt;0,SUMIF(Invoices!Y:Z,A2264,Invoices!Z:Z)/COUNTIF(Invoices!Y:Z,A2264),0),IF(COUNTIF(Invoices!AA:AB,A2264)&lt;&gt;0,IF(COUNTIF(Invoices!AA:AB,A2264)&lt;&gt;0,SUMIF(Invoices!AA:AB,A2264,Invoices!AB:AB)/COUNTIF(Invoices!AA:AB,A2264),0),IF(COUNTIF(Invoices!AC:AD,A2264)&lt;&gt;0,IF(COUNTIF(Invoices!AC:AD,A2264)&lt;&gt;0,SUMIF(Invoices!AC:AD,A2264,Invoices!AD:AD)/COUNTIF(Invoices!AC:AD,A2264),0),IF(COUNTIF(Invoices!AE:AF,A2264)&lt;&gt;0,IF(COUNTIF(Invoices!AE:AF,A2264)&lt;&gt;0,SUMIF(Invoices!AE:AF,A2264,Invoices!AF:AF)/COUNTIF(Invoices!AE:AF,A2264),0),IF(COUNTIF(Invoices!AG:AH,A2264)&lt;&gt;0,IF(COUNTIF(Invoices!AG:AH,A2264)&lt;&gt;0,SUMIF(Invoices!AG:AH,A2264,Invoices!AH:AH)/COUNTIF(Invoices!AG:AH,A2264),0),IF(COUNTIF(Invoices!AI:AJ,A2264)&lt;&gt;0,IF(COUNTIF(Invoices!AI:AJ,A2264)&lt;&gt;0,SUMIF(Invoices!AI:AJ,A2264,Invoices!AJ:AJ)/COUNTIF(Invoices!AI:AJ,A2264),0),IF(COUNTIF(Invoices!AK:AL,A2264)&lt;&gt;0,IF(COUNTIF(Invoices!AK:AL,A2264)&lt;&gt;0,SUMIF(Invoices!AK:AL,A2264,Invoices!AL:AL)/COUNTIF(Invoices!AK:AL,A2264),0),IF(COUNTIF(Invoices!AM:AN,A2264)&lt;&gt;0,IF(COUNTIF(Invoices!AM:AN,A2264)&lt;&gt;0,SUMIF(Invoices!AM:AN,A2264,Invoices!AN:AN)/COUNTIF(Invoices!AM:AN,A2264),0),"Not Available")))))))))))))))</f>
        <v>Not Available</v>
      </c>
    </row>
    <row r="2265" spans="1:5" ht="13" x14ac:dyDescent="0.15">
      <c r="A2265" s="6" t="s">
        <v>3692</v>
      </c>
      <c r="C2265" s="6" t="s">
        <v>1025</v>
      </c>
      <c r="D2265" s="6" t="s">
        <v>863</v>
      </c>
      <c r="E2265">
        <f ca="1">IF(COUNTIF(Invoices!K:L,A2265)&lt;&gt;0,IF(COUNTIF(Invoices!K:L,A2265)&lt;&gt;0,SUMIF(Invoices!K:L,A2265,Invoices!L:L)/COUNTIF(Invoices!K:L,A2265),0),IF(COUNTIF(Invoices!M:N,A2265)&lt;&gt;0,IF(COUNTIF(Invoices!M:N,A2265)&lt;&gt;0,SUMIF(Invoices!M:N,A2265,Invoices!N:N)/COUNTIF(Invoices!M:N,A2265),0),IF(COUNTIF(Invoices!O:P,A2265)&lt;&gt;0,IF(COUNTIF(Invoices!O:P,A2265)&lt;&gt;0,SUMIF(Invoices!O:P,A2265,Invoices!P:P)/COUNTIF(Invoices!O:P,A2265),0),IF(COUNTIF(Invoices!Q:R,A2265)&lt;&gt;0,IF(COUNTIF(Invoices!Q:R,A2265)&lt;&gt;0,SUMIF(Invoices!Q:R,A2265,Invoices!R:R)/COUNTIF(Invoices!Q:R,A2265),0),IF(COUNTIF(Invoices!S:T,A2265)&lt;&gt;0,IF(COUNTIF(Invoices!S:T,A2265)&lt;&gt;0,SUMIF(Invoices!S:T,A2265,Invoices!T:T)/COUNTIF(Invoices!S:T,A2265),0),IF(COUNTIF(Invoices!U:V,A2265)&lt;&gt;0,IF(COUNTIF(Invoices!U:V,A2265)&lt;&gt;0,SUMIF(Invoices!U:V,A2265,Invoices!V:V)/COUNTIF(Invoices!U:V,A2265),0),IF(COUNTIF(Invoices!W:X,A2265)&lt;&gt;0,IF(COUNTIF(Invoices!W:X,A2265)&lt;&gt;0,SUMIF(Invoices!W:X,A2265,Invoices!X:X)/COUNTIF(Invoices!W:X,A2265),0),IF(COUNTIF(Invoices!Y:Z,A2265)&lt;&gt;0,IF(COUNTIF(Invoices!Y:Z,A2265)&lt;&gt;0,SUMIF(Invoices!Y:Z,A2265,Invoices!Z:Z)/COUNTIF(Invoices!Y:Z,A2265),0),IF(COUNTIF(Invoices!AA:AB,A2265)&lt;&gt;0,IF(COUNTIF(Invoices!AA:AB,A2265)&lt;&gt;0,SUMIF(Invoices!AA:AB,A2265,Invoices!AB:AB)/COUNTIF(Invoices!AA:AB,A2265),0),IF(COUNTIF(Invoices!AC:AD,A2265)&lt;&gt;0,IF(COUNTIF(Invoices!AC:AD,A2265)&lt;&gt;0,SUMIF(Invoices!AC:AD,A2265,Invoices!AD:AD)/COUNTIF(Invoices!AC:AD,A2265),0),IF(COUNTIF(Invoices!AE:AF,A2265)&lt;&gt;0,IF(COUNTIF(Invoices!AE:AF,A2265)&lt;&gt;0,SUMIF(Invoices!AE:AF,A2265,Invoices!AF:AF)/COUNTIF(Invoices!AE:AF,A2265),0),IF(COUNTIF(Invoices!AG:AH,A2265)&lt;&gt;0,IF(COUNTIF(Invoices!AG:AH,A2265)&lt;&gt;0,SUMIF(Invoices!AG:AH,A2265,Invoices!AH:AH)/COUNTIF(Invoices!AG:AH,A2265),0),IF(COUNTIF(Invoices!AI:AJ,A2265)&lt;&gt;0,IF(COUNTIF(Invoices!AI:AJ,A2265)&lt;&gt;0,SUMIF(Invoices!AI:AJ,A2265,Invoices!AJ:AJ)/COUNTIF(Invoices!AI:AJ,A2265),0),IF(COUNTIF(Invoices!AK:AL,A2265)&lt;&gt;0,IF(COUNTIF(Invoices!AK:AL,A2265)&lt;&gt;0,SUMIF(Invoices!AK:AL,A2265,Invoices!AL:AL)/COUNTIF(Invoices!AK:AL,A2265),0),IF(COUNTIF(Invoices!AM:AN,A2265)&lt;&gt;0,IF(COUNTIF(Invoices!AM:AN,A2265)&lt;&gt;0,SUMIF(Invoices!AM:AN,A2265,Invoices!AN:AN)/COUNTIF(Invoices!AM:AN,A2265),0),"Not Available")))))))))))))))</f>
        <v>0.99</v>
      </c>
    </row>
    <row r="2266" spans="1:5" ht="13" x14ac:dyDescent="0.15">
      <c r="A2266" s="6" t="s">
        <v>3693</v>
      </c>
      <c r="C2266" s="6" t="s">
        <v>706</v>
      </c>
      <c r="D2266" s="6" t="s">
        <v>707</v>
      </c>
      <c r="E2266" t="str">
        <f>IF(COUNTIF(Invoices!K:L,A2266)&lt;&gt;0,IF(COUNTIF(Invoices!K:L,A2266)&lt;&gt;0,SUMIF(Invoices!K:L,A2266,Invoices!L:L)/COUNTIF(Invoices!K:L,A2266),0),IF(COUNTIF(Invoices!M:N,A2266)&lt;&gt;0,IF(COUNTIF(Invoices!M:N,A2266)&lt;&gt;0,SUMIF(Invoices!M:N,A2266,Invoices!N:N)/COUNTIF(Invoices!M:N,A2266),0),IF(COUNTIF(Invoices!O:P,A2266)&lt;&gt;0,IF(COUNTIF(Invoices!O:P,A2266)&lt;&gt;0,SUMIF(Invoices!O:P,A2266,Invoices!P:P)/COUNTIF(Invoices!O:P,A2266),0),IF(COUNTIF(Invoices!Q:R,A2266)&lt;&gt;0,IF(COUNTIF(Invoices!Q:R,A2266)&lt;&gt;0,SUMIF(Invoices!Q:R,A2266,Invoices!R:R)/COUNTIF(Invoices!Q:R,A2266),0),IF(COUNTIF(Invoices!S:T,A2266)&lt;&gt;0,IF(COUNTIF(Invoices!S:T,A2266)&lt;&gt;0,SUMIF(Invoices!S:T,A2266,Invoices!T:T)/COUNTIF(Invoices!S:T,A2266),0),IF(COUNTIF(Invoices!U:V,A2266)&lt;&gt;0,IF(COUNTIF(Invoices!U:V,A2266)&lt;&gt;0,SUMIF(Invoices!U:V,A2266,Invoices!V:V)/COUNTIF(Invoices!U:V,A2266),0),IF(COUNTIF(Invoices!W:X,A2266)&lt;&gt;0,IF(COUNTIF(Invoices!W:X,A2266)&lt;&gt;0,SUMIF(Invoices!W:X,A2266,Invoices!X:X)/COUNTIF(Invoices!W:X,A2266),0),IF(COUNTIF(Invoices!Y:Z,A2266)&lt;&gt;0,IF(COUNTIF(Invoices!Y:Z,A2266)&lt;&gt;0,SUMIF(Invoices!Y:Z,A2266,Invoices!Z:Z)/COUNTIF(Invoices!Y:Z,A2266),0),IF(COUNTIF(Invoices!AA:AB,A2266)&lt;&gt;0,IF(COUNTIF(Invoices!AA:AB,A2266)&lt;&gt;0,SUMIF(Invoices!AA:AB,A2266,Invoices!AB:AB)/COUNTIF(Invoices!AA:AB,A2266),0),IF(COUNTIF(Invoices!AC:AD,A2266)&lt;&gt;0,IF(COUNTIF(Invoices!AC:AD,A2266)&lt;&gt;0,SUMIF(Invoices!AC:AD,A2266,Invoices!AD:AD)/COUNTIF(Invoices!AC:AD,A2266),0),IF(COUNTIF(Invoices!AE:AF,A2266)&lt;&gt;0,IF(COUNTIF(Invoices!AE:AF,A2266)&lt;&gt;0,SUMIF(Invoices!AE:AF,A2266,Invoices!AF:AF)/COUNTIF(Invoices!AE:AF,A2266),0),IF(COUNTIF(Invoices!AG:AH,A2266)&lt;&gt;0,IF(COUNTIF(Invoices!AG:AH,A2266)&lt;&gt;0,SUMIF(Invoices!AG:AH,A2266,Invoices!AH:AH)/COUNTIF(Invoices!AG:AH,A2266),0),IF(COUNTIF(Invoices!AI:AJ,A2266)&lt;&gt;0,IF(COUNTIF(Invoices!AI:AJ,A2266)&lt;&gt;0,SUMIF(Invoices!AI:AJ,A2266,Invoices!AJ:AJ)/COUNTIF(Invoices!AI:AJ,A2266),0),IF(COUNTIF(Invoices!AK:AL,A2266)&lt;&gt;0,IF(COUNTIF(Invoices!AK:AL,A2266)&lt;&gt;0,SUMIF(Invoices!AK:AL,A2266,Invoices!AL:AL)/COUNTIF(Invoices!AK:AL,A2266),0),IF(COUNTIF(Invoices!AM:AN,A2266)&lt;&gt;0,IF(COUNTIF(Invoices!AM:AN,A2266)&lt;&gt;0,SUMIF(Invoices!AM:AN,A2266,Invoices!AN:AN)/COUNTIF(Invoices!AM:AN,A2266),0),"Not Available")))))))))))))))</f>
        <v>Not Available</v>
      </c>
    </row>
    <row r="2267" spans="1:5" ht="13" x14ac:dyDescent="0.15">
      <c r="A2267" s="6" t="s">
        <v>3694</v>
      </c>
      <c r="C2267" s="6" t="s">
        <v>706</v>
      </c>
      <c r="D2267" s="6" t="s">
        <v>707</v>
      </c>
      <c r="E2267" t="str">
        <f>IF(COUNTIF(Invoices!K:L,A2267)&lt;&gt;0,IF(COUNTIF(Invoices!K:L,A2267)&lt;&gt;0,SUMIF(Invoices!K:L,A2267,Invoices!L:L)/COUNTIF(Invoices!K:L,A2267),0),IF(COUNTIF(Invoices!M:N,A2267)&lt;&gt;0,IF(COUNTIF(Invoices!M:N,A2267)&lt;&gt;0,SUMIF(Invoices!M:N,A2267,Invoices!N:N)/COUNTIF(Invoices!M:N,A2267),0),IF(COUNTIF(Invoices!O:P,A2267)&lt;&gt;0,IF(COUNTIF(Invoices!O:P,A2267)&lt;&gt;0,SUMIF(Invoices!O:P,A2267,Invoices!P:P)/COUNTIF(Invoices!O:P,A2267),0),IF(COUNTIF(Invoices!Q:R,A2267)&lt;&gt;0,IF(COUNTIF(Invoices!Q:R,A2267)&lt;&gt;0,SUMIF(Invoices!Q:R,A2267,Invoices!R:R)/COUNTIF(Invoices!Q:R,A2267),0),IF(COUNTIF(Invoices!S:T,A2267)&lt;&gt;0,IF(COUNTIF(Invoices!S:T,A2267)&lt;&gt;0,SUMIF(Invoices!S:T,A2267,Invoices!T:T)/COUNTIF(Invoices!S:T,A2267),0),IF(COUNTIF(Invoices!U:V,A2267)&lt;&gt;0,IF(COUNTIF(Invoices!U:V,A2267)&lt;&gt;0,SUMIF(Invoices!U:V,A2267,Invoices!V:V)/COUNTIF(Invoices!U:V,A2267),0),IF(COUNTIF(Invoices!W:X,A2267)&lt;&gt;0,IF(COUNTIF(Invoices!W:X,A2267)&lt;&gt;0,SUMIF(Invoices!W:X,A2267,Invoices!X:X)/COUNTIF(Invoices!W:X,A2267),0),IF(COUNTIF(Invoices!Y:Z,A2267)&lt;&gt;0,IF(COUNTIF(Invoices!Y:Z,A2267)&lt;&gt;0,SUMIF(Invoices!Y:Z,A2267,Invoices!Z:Z)/COUNTIF(Invoices!Y:Z,A2267),0),IF(COUNTIF(Invoices!AA:AB,A2267)&lt;&gt;0,IF(COUNTIF(Invoices!AA:AB,A2267)&lt;&gt;0,SUMIF(Invoices!AA:AB,A2267,Invoices!AB:AB)/COUNTIF(Invoices!AA:AB,A2267),0),IF(COUNTIF(Invoices!AC:AD,A2267)&lt;&gt;0,IF(COUNTIF(Invoices!AC:AD,A2267)&lt;&gt;0,SUMIF(Invoices!AC:AD,A2267,Invoices!AD:AD)/COUNTIF(Invoices!AC:AD,A2267),0),IF(COUNTIF(Invoices!AE:AF,A2267)&lt;&gt;0,IF(COUNTIF(Invoices!AE:AF,A2267)&lt;&gt;0,SUMIF(Invoices!AE:AF,A2267,Invoices!AF:AF)/COUNTIF(Invoices!AE:AF,A2267),0),IF(COUNTIF(Invoices!AG:AH,A2267)&lt;&gt;0,IF(COUNTIF(Invoices!AG:AH,A2267)&lt;&gt;0,SUMIF(Invoices!AG:AH,A2267,Invoices!AH:AH)/COUNTIF(Invoices!AG:AH,A2267),0),IF(COUNTIF(Invoices!AI:AJ,A2267)&lt;&gt;0,IF(COUNTIF(Invoices!AI:AJ,A2267)&lt;&gt;0,SUMIF(Invoices!AI:AJ,A2267,Invoices!AJ:AJ)/COUNTIF(Invoices!AI:AJ,A2267),0),IF(COUNTIF(Invoices!AK:AL,A2267)&lt;&gt;0,IF(COUNTIF(Invoices!AK:AL,A2267)&lt;&gt;0,SUMIF(Invoices!AK:AL,A2267,Invoices!AL:AL)/COUNTIF(Invoices!AK:AL,A2267),0),IF(COUNTIF(Invoices!AM:AN,A2267)&lt;&gt;0,IF(COUNTIF(Invoices!AM:AN,A2267)&lt;&gt;0,SUMIF(Invoices!AM:AN,A2267,Invoices!AN:AN)/COUNTIF(Invoices!AM:AN,A2267),0),"Not Available")))))))))))))))</f>
        <v>Not Available</v>
      </c>
    </row>
    <row r="2268" spans="1:5" ht="13" x14ac:dyDescent="0.15">
      <c r="A2268" s="6" t="s">
        <v>717</v>
      </c>
      <c r="B2268" s="6" t="s">
        <v>3695</v>
      </c>
      <c r="C2268" s="6" t="s">
        <v>717</v>
      </c>
      <c r="D2268" s="6" t="s">
        <v>716</v>
      </c>
      <c r="E2268">
        <f ca="1">IF(COUNTIF(Invoices!K:L,A2268)&lt;&gt;0,IF(COUNTIF(Invoices!K:L,A2268)&lt;&gt;0,SUMIF(Invoices!K:L,A2268,Invoices!L:L)/COUNTIF(Invoices!K:L,A2268),0),IF(COUNTIF(Invoices!M:N,A2268)&lt;&gt;0,IF(COUNTIF(Invoices!M:N,A2268)&lt;&gt;0,SUMIF(Invoices!M:N,A2268,Invoices!N:N)/COUNTIF(Invoices!M:N,A2268),0),IF(COUNTIF(Invoices!O:P,A2268)&lt;&gt;0,IF(COUNTIF(Invoices!O:P,A2268)&lt;&gt;0,SUMIF(Invoices!O:P,A2268,Invoices!P:P)/COUNTIF(Invoices!O:P,A2268),0),IF(COUNTIF(Invoices!Q:R,A2268)&lt;&gt;0,IF(COUNTIF(Invoices!Q:R,A2268)&lt;&gt;0,SUMIF(Invoices!Q:R,A2268,Invoices!R:R)/COUNTIF(Invoices!Q:R,A2268),0),IF(COUNTIF(Invoices!S:T,A2268)&lt;&gt;0,IF(COUNTIF(Invoices!S:T,A2268)&lt;&gt;0,SUMIF(Invoices!S:T,A2268,Invoices!T:T)/COUNTIF(Invoices!S:T,A2268),0),IF(COUNTIF(Invoices!U:V,A2268)&lt;&gt;0,IF(COUNTIF(Invoices!U:V,A2268)&lt;&gt;0,SUMIF(Invoices!U:V,A2268,Invoices!V:V)/COUNTIF(Invoices!U:V,A2268),0),IF(COUNTIF(Invoices!W:X,A2268)&lt;&gt;0,IF(COUNTIF(Invoices!W:X,A2268)&lt;&gt;0,SUMIF(Invoices!W:X,A2268,Invoices!X:X)/COUNTIF(Invoices!W:X,A2268),0),IF(COUNTIF(Invoices!Y:Z,A2268)&lt;&gt;0,IF(COUNTIF(Invoices!Y:Z,A2268)&lt;&gt;0,SUMIF(Invoices!Y:Z,A2268,Invoices!Z:Z)/COUNTIF(Invoices!Y:Z,A2268),0),IF(COUNTIF(Invoices!AA:AB,A2268)&lt;&gt;0,IF(COUNTIF(Invoices!AA:AB,A2268)&lt;&gt;0,SUMIF(Invoices!AA:AB,A2268,Invoices!AB:AB)/COUNTIF(Invoices!AA:AB,A2268),0),IF(COUNTIF(Invoices!AC:AD,A2268)&lt;&gt;0,IF(COUNTIF(Invoices!AC:AD,A2268)&lt;&gt;0,SUMIF(Invoices!AC:AD,A2268,Invoices!AD:AD)/COUNTIF(Invoices!AC:AD,A2268),0),IF(COUNTIF(Invoices!AE:AF,A2268)&lt;&gt;0,IF(COUNTIF(Invoices!AE:AF,A2268)&lt;&gt;0,SUMIF(Invoices!AE:AF,A2268,Invoices!AF:AF)/COUNTIF(Invoices!AE:AF,A2268),0),IF(COUNTIF(Invoices!AG:AH,A2268)&lt;&gt;0,IF(COUNTIF(Invoices!AG:AH,A2268)&lt;&gt;0,SUMIF(Invoices!AG:AH,A2268,Invoices!AH:AH)/COUNTIF(Invoices!AG:AH,A2268),0),IF(COUNTIF(Invoices!AI:AJ,A2268)&lt;&gt;0,IF(COUNTIF(Invoices!AI:AJ,A2268)&lt;&gt;0,SUMIF(Invoices!AI:AJ,A2268,Invoices!AJ:AJ)/COUNTIF(Invoices!AI:AJ,A2268),0),IF(COUNTIF(Invoices!AK:AL,A2268)&lt;&gt;0,IF(COUNTIF(Invoices!AK:AL,A2268)&lt;&gt;0,SUMIF(Invoices!AK:AL,A2268,Invoices!AL:AL)/COUNTIF(Invoices!AK:AL,A2268),0),IF(COUNTIF(Invoices!AM:AN,A2268)&lt;&gt;0,IF(COUNTIF(Invoices!AM:AN,A2268)&lt;&gt;0,SUMIF(Invoices!AM:AN,A2268,Invoices!AN:AN)/COUNTIF(Invoices!AM:AN,A2268),0),"Not Available")))))))))))))))</f>
        <v>0.99</v>
      </c>
    </row>
    <row r="2269" spans="1:5" ht="13" x14ac:dyDescent="0.15">
      <c r="A2269" s="6" t="s">
        <v>3696</v>
      </c>
      <c r="C2269" s="6" t="s">
        <v>1953</v>
      </c>
      <c r="D2269" s="6" t="s">
        <v>742</v>
      </c>
      <c r="E2269" t="str">
        <f>IF(COUNTIF(Invoices!K:L,A2269)&lt;&gt;0,IF(COUNTIF(Invoices!K:L,A2269)&lt;&gt;0,SUMIF(Invoices!K:L,A2269,Invoices!L:L)/COUNTIF(Invoices!K:L,A2269),0),IF(COUNTIF(Invoices!M:N,A2269)&lt;&gt;0,IF(COUNTIF(Invoices!M:N,A2269)&lt;&gt;0,SUMIF(Invoices!M:N,A2269,Invoices!N:N)/COUNTIF(Invoices!M:N,A2269),0),IF(COUNTIF(Invoices!O:P,A2269)&lt;&gt;0,IF(COUNTIF(Invoices!O:P,A2269)&lt;&gt;0,SUMIF(Invoices!O:P,A2269,Invoices!P:P)/COUNTIF(Invoices!O:P,A2269),0),IF(COUNTIF(Invoices!Q:R,A2269)&lt;&gt;0,IF(COUNTIF(Invoices!Q:R,A2269)&lt;&gt;0,SUMIF(Invoices!Q:R,A2269,Invoices!R:R)/COUNTIF(Invoices!Q:R,A2269),0),IF(COUNTIF(Invoices!S:T,A2269)&lt;&gt;0,IF(COUNTIF(Invoices!S:T,A2269)&lt;&gt;0,SUMIF(Invoices!S:T,A2269,Invoices!T:T)/COUNTIF(Invoices!S:T,A2269),0),IF(COUNTIF(Invoices!U:V,A2269)&lt;&gt;0,IF(COUNTIF(Invoices!U:V,A2269)&lt;&gt;0,SUMIF(Invoices!U:V,A2269,Invoices!V:V)/COUNTIF(Invoices!U:V,A2269),0),IF(COUNTIF(Invoices!W:X,A2269)&lt;&gt;0,IF(COUNTIF(Invoices!W:X,A2269)&lt;&gt;0,SUMIF(Invoices!W:X,A2269,Invoices!X:X)/COUNTIF(Invoices!W:X,A2269),0),IF(COUNTIF(Invoices!Y:Z,A2269)&lt;&gt;0,IF(COUNTIF(Invoices!Y:Z,A2269)&lt;&gt;0,SUMIF(Invoices!Y:Z,A2269,Invoices!Z:Z)/COUNTIF(Invoices!Y:Z,A2269),0),IF(COUNTIF(Invoices!AA:AB,A2269)&lt;&gt;0,IF(COUNTIF(Invoices!AA:AB,A2269)&lt;&gt;0,SUMIF(Invoices!AA:AB,A2269,Invoices!AB:AB)/COUNTIF(Invoices!AA:AB,A2269),0),IF(COUNTIF(Invoices!AC:AD,A2269)&lt;&gt;0,IF(COUNTIF(Invoices!AC:AD,A2269)&lt;&gt;0,SUMIF(Invoices!AC:AD,A2269,Invoices!AD:AD)/COUNTIF(Invoices!AC:AD,A2269),0),IF(COUNTIF(Invoices!AE:AF,A2269)&lt;&gt;0,IF(COUNTIF(Invoices!AE:AF,A2269)&lt;&gt;0,SUMIF(Invoices!AE:AF,A2269,Invoices!AF:AF)/COUNTIF(Invoices!AE:AF,A2269),0),IF(COUNTIF(Invoices!AG:AH,A2269)&lt;&gt;0,IF(COUNTIF(Invoices!AG:AH,A2269)&lt;&gt;0,SUMIF(Invoices!AG:AH,A2269,Invoices!AH:AH)/COUNTIF(Invoices!AG:AH,A2269),0),IF(COUNTIF(Invoices!AI:AJ,A2269)&lt;&gt;0,IF(COUNTIF(Invoices!AI:AJ,A2269)&lt;&gt;0,SUMIF(Invoices!AI:AJ,A2269,Invoices!AJ:AJ)/COUNTIF(Invoices!AI:AJ,A2269),0),IF(COUNTIF(Invoices!AK:AL,A2269)&lt;&gt;0,IF(COUNTIF(Invoices!AK:AL,A2269)&lt;&gt;0,SUMIF(Invoices!AK:AL,A2269,Invoices!AL:AL)/COUNTIF(Invoices!AK:AL,A2269),0),IF(COUNTIF(Invoices!AM:AN,A2269)&lt;&gt;0,IF(COUNTIF(Invoices!AM:AN,A2269)&lt;&gt;0,SUMIF(Invoices!AM:AN,A2269,Invoices!AN:AN)/COUNTIF(Invoices!AM:AN,A2269),0),"Not Available")))))))))))))))</f>
        <v>Not Available</v>
      </c>
    </row>
    <row r="2270" spans="1:5" ht="13" x14ac:dyDescent="0.15">
      <c r="A2270" s="6" t="s">
        <v>3697</v>
      </c>
      <c r="B2270" s="6" t="s">
        <v>2053</v>
      </c>
      <c r="C2270" s="6" t="s">
        <v>778</v>
      </c>
      <c r="D2270" s="6" t="s">
        <v>779</v>
      </c>
      <c r="E2270" t="str">
        <f>IF(COUNTIF(Invoices!K:L,A2270)&lt;&gt;0,IF(COUNTIF(Invoices!K:L,A2270)&lt;&gt;0,SUMIF(Invoices!K:L,A2270,Invoices!L:L)/COUNTIF(Invoices!K:L,A2270),0),IF(COUNTIF(Invoices!M:N,A2270)&lt;&gt;0,IF(COUNTIF(Invoices!M:N,A2270)&lt;&gt;0,SUMIF(Invoices!M:N,A2270,Invoices!N:N)/COUNTIF(Invoices!M:N,A2270),0),IF(COUNTIF(Invoices!O:P,A2270)&lt;&gt;0,IF(COUNTIF(Invoices!O:P,A2270)&lt;&gt;0,SUMIF(Invoices!O:P,A2270,Invoices!P:P)/COUNTIF(Invoices!O:P,A2270),0),IF(COUNTIF(Invoices!Q:R,A2270)&lt;&gt;0,IF(COUNTIF(Invoices!Q:R,A2270)&lt;&gt;0,SUMIF(Invoices!Q:R,A2270,Invoices!R:R)/COUNTIF(Invoices!Q:R,A2270),0),IF(COUNTIF(Invoices!S:T,A2270)&lt;&gt;0,IF(COUNTIF(Invoices!S:T,A2270)&lt;&gt;0,SUMIF(Invoices!S:T,A2270,Invoices!T:T)/COUNTIF(Invoices!S:T,A2270),0),IF(COUNTIF(Invoices!U:V,A2270)&lt;&gt;0,IF(COUNTIF(Invoices!U:V,A2270)&lt;&gt;0,SUMIF(Invoices!U:V,A2270,Invoices!V:V)/COUNTIF(Invoices!U:V,A2270),0),IF(COUNTIF(Invoices!W:X,A2270)&lt;&gt;0,IF(COUNTIF(Invoices!W:X,A2270)&lt;&gt;0,SUMIF(Invoices!W:X,A2270,Invoices!X:X)/COUNTIF(Invoices!W:X,A2270),0),IF(COUNTIF(Invoices!Y:Z,A2270)&lt;&gt;0,IF(COUNTIF(Invoices!Y:Z,A2270)&lt;&gt;0,SUMIF(Invoices!Y:Z,A2270,Invoices!Z:Z)/COUNTIF(Invoices!Y:Z,A2270),0),IF(COUNTIF(Invoices!AA:AB,A2270)&lt;&gt;0,IF(COUNTIF(Invoices!AA:AB,A2270)&lt;&gt;0,SUMIF(Invoices!AA:AB,A2270,Invoices!AB:AB)/COUNTIF(Invoices!AA:AB,A2270),0),IF(COUNTIF(Invoices!AC:AD,A2270)&lt;&gt;0,IF(COUNTIF(Invoices!AC:AD,A2270)&lt;&gt;0,SUMIF(Invoices!AC:AD,A2270,Invoices!AD:AD)/COUNTIF(Invoices!AC:AD,A2270),0),IF(COUNTIF(Invoices!AE:AF,A2270)&lt;&gt;0,IF(COUNTIF(Invoices!AE:AF,A2270)&lt;&gt;0,SUMIF(Invoices!AE:AF,A2270,Invoices!AF:AF)/COUNTIF(Invoices!AE:AF,A2270),0),IF(COUNTIF(Invoices!AG:AH,A2270)&lt;&gt;0,IF(COUNTIF(Invoices!AG:AH,A2270)&lt;&gt;0,SUMIF(Invoices!AG:AH,A2270,Invoices!AH:AH)/COUNTIF(Invoices!AG:AH,A2270),0),IF(COUNTIF(Invoices!AI:AJ,A2270)&lt;&gt;0,IF(COUNTIF(Invoices!AI:AJ,A2270)&lt;&gt;0,SUMIF(Invoices!AI:AJ,A2270,Invoices!AJ:AJ)/COUNTIF(Invoices!AI:AJ,A2270),0),IF(COUNTIF(Invoices!AK:AL,A2270)&lt;&gt;0,IF(COUNTIF(Invoices!AK:AL,A2270)&lt;&gt;0,SUMIF(Invoices!AK:AL,A2270,Invoices!AL:AL)/COUNTIF(Invoices!AK:AL,A2270),0),IF(COUNTIF(Invoices!AM:AN,A2270)&lt;&gt;0,IF(COUNTIF(Invoices!AM:AN,A2270)&lt;&gt;0,SUMIF(Invoices!AM:AN,A2270,Invoices!AN:AN)/COUNTIF(Invoices!AM:AN,A2270),0),"Not Available")))))))))))))))</f>
        <v>Not Available</v>
      </c>
    </row>
    <row r="2271" spans="1:5" ht="13" x14ac:dyDescent="0.15">
      <c r="A2271" s="6" t="s">
        <v>3698</v>
      </c>
      <c r="B2271" s="6" t="s">
        <v>2590</v>
      </c>
      <c r="C2271" s="6" t="s">
        <v>2232</v>
      </c>
      <c r="D2271" s="6" t="s">
        <v>2233</v>
      </c>
      <c r="E2271" t="str">
        <f>IF(COUNTIF(Invoices!K:L,A2271)&lt;&gt;0,IF(COUNTIF(Invoices!K:L,A2271)&lt;&gt;0,SUMIF(Invoices!K:L,A2271,Invoices!L:L)/COUNTIF(Invoices!K:L,A2271),0),IF(COUNTIF(Invoices!M:N,A2271)&lt;&gt;0,IF(COUNTIF(Invoices!M:N,A2271)&lt;&gt;0,SUMIF(Invoices!M:N,A2271,Invoices!N:N)/COUNTIF(Invoices!M:N,A2271),0),IF(COUNTIF(Invoices!O:P,A2271)&lt;&gt;0,IF(COUNTIF(Invoices!O:P,A2271)&lt;&gt;0,SUMIF(Invoices!O:P,A2271,Invoices!P:P)/COUNTIF(Invoices!O:P,A2271),0),IF(COUNTIF(Invoices!Q:R,A2271)&lt;&gt;0,IF(COUNTIF(Invoices!Q:R,A2271)&lt;&gt;0,SUMIF(Invoices!Q:R,A2271,Invoices!R:R)/COUNTIF(Invoices!Q:R,A2271),0),IF(COUNTIF(Invoices!S:T,A2271)&lt;&gt;0,IF(COUNTIF(Invoices!S:T,A2271)&lt;&gt;0,SUMIF(Invoices!S:T,A2271,Invoices!T:T)/COUNTIF(Invoices!S:T,A2271),0),IF(COUNTIF(Invoices!U:V,A2271)&lt;&gt;0,IF(COUNTIF(Invoices!U:V,A2271)&lt;&gt;0,SUMIF(Invoices!U:V,A2271,Invoices!V:V)/COUNTIF(Invoices!U:V,A2271),0),IF(COUNTIF(Invoices!W:X,A2271)&lt;&gt;0,IF(COUNTIF(Invoices!W:X,A2271)&lt;&gt;0,SUMIF(Invoices!W:X,A2271,Invoices!X:X)/COUNTIF(Invoices!W:X,A2271),0),IF(COUNTIF(Invoices!Y:Z,A2271)&lt;&gt;0,IF(COUNTIF(Invoices!Y:Z,A2271)&lt;&gt;0,SUMIF(Invoices!Y:Z,A2271,Invoices!Z:Z)/COUNTIF(Invoices!Y:Z,A2271),0),IF(COUNTIF(Invoices!AA:AB,A2271)&lt;&gt;0,IF(COUNTIF(Invoices!AA:AB,A2271)&lt;&gt;0,SUMIF(Invoices!AA:AB,A2271,Invoices!AB:AB)/COUNTIF(Invoices!AA:AB,A2271),0),IF(COUNTIF(Invoices!AC:AD,A2271)&lt;&gt;0,IF(COUNTIF(Invoices!AC:AD,A2271)&lt;&gt;0,SUMIF(Invoices!AC:AD,A2271,Invoices!AD:AD)/COUNTIF(Invoices!AC:AD,A2271),0),IF(COUNTIF(Invoices!AE:AF,A2271)&lt;&gt;0,IF(COUNTIF(Invoices!AE:AF,A2271)&lt;&gt;0,SUMIF(Invoices!AE:AF,A2271,Invoices!AF:AF)/COUNTIF(Invoices!AE:AF,A2271),0),IF(COUNTIF(Invoices!AG:AH,A2271)&lt;&gt;0,IF(COUNTIF(Invoices!AG:AH,A2271)&lt;&gt;0,SUMIF(Invoices!AG:AH,A2271,Invoices!AH:AH)/COUNTIF(Invoices!AG:AH,A2271),0),IF(COUNTIF(Invoices!AI:AJ,A2271)&lt;&gt;0,IF(COUNTIF(Invoices!AI:AJ,A2271)&lt;&gt;0,SUMIF(Invoices!AI:AJ,A2271,Invoices!AJ:AJ)/COUNTIF(Invoices!AI:AJ,A2271),0),IF(COUNTIF(Invoices!AK:AL,A2271)&lt;&gt;0,IF(COUNTIF(Invoices!AK:AL,A2271)&lt;&gt;0,SUMIF(Invoices!AK:AL,A2271,Invoices!AL:AL)/COUNTIF(Invoices!AK:AL,A2271),0),IF(COUNTIF(Invoices!AM:AN,A2271)&lt;&gt;0,IF(COUNTIF(Invoices!AM:AN,A2271)&lt;&gt;0,SUMIF(Invoices!AM:AN,A2271,Invoices!AN:AN)/COUNTIF(Invoices!AM:AN,A2271),0),"Not Available")))))))))))))))</f>
        <v>Not Available</v>
      </c>
    </row>
    <row r="2272" spans="1:5" ht="13" x14ac:dyDescent="0.15">
      <c r="A2272" s="6" t="s">
        <v>3699</v>
      </c>
      <c r="B2272" s="6" t="s">
        <v>1046</v>
      </c>
      <c r="C2272" s="6" t="s">
        <v>1314</v>
      </c>
      <c r="D2272" s="6" t="s">
        <v>1313</v>
      </c>
      <c r="E2272">
        <f ca="1">IF(COUNTIF(Invoices!K:L,A2272)&lt;&gt;0,IF(COUNTIF(Invoices!K:L,A2272)&lt;&gt;0,SUMIF(Invoices!K:L,A2272,Invoices!L:L)/COUNTIF(Invoices!K:L,A2272),0),IF(COUNTIF(Invoices!M:N,A2272)&lt;&gt;0,IF(COUNTIF(Invoices!M:N,A2272)&lt;&gt;0,SUMIF(Invoices!M:N,A2272,Invoices!N:N)/COUNTIF(Invoices!M:N,A2272),0),IF(COUNTIF(Invoices!O:P,A2272)&lt;&gt;0,IF(COUNTIF(Invoices!O:P,A2272)&lt;&gt;0,SUMIF(Invoices!O:P,A2272,Invoices!P:P)/COUNTIF(Invoices!O:P,A2272),0),IF(COUNTIF(Invoices!Q:R,A2272)&lt;&gt;0,IF(COUNTIF(Invoices!Q:R,A2272)&lt;&gt;0,SUMIF(Invoices!Q:R,A2272,Invoices!R:R)/COUNTIF(Invoices!Q:R,A2272),0),IF(COUNTIF(Invoices!S:T,A2272)&lt;&gt;0,IF(COUNTIF(Invoices!S:T,A2272)&lt;&gt;0,SUMIF(Invoices!S:T,A2272,Invoices!T:T)/COUNTIF(Invoices!S:T,A2272),0),IF(COUNTIF(Invoices!U:V,A2272)&lt;&gt;0,IF(COUNTIF(Invoices!U:V,A2272)&lt;&gt;0,SUMIF(Invoices!U:V,A2272,Invoices!V:V)/COUNTIF(Invoices!U:V,A2272),0),IF(COUNTIF(Invoices!W:X,A2272)&lt;&gt;0,IF(COUNTIF(Invoices!W:X,A2272)&lt;&gt;0,SUMIF(Invoices!W:X,A2272,Invoices!X:X)/COUNTIF(Invoices!W:X,A2272),0),IF(COUNTIF(Invoices!Y:Z,A2272)&lt;&gt;0,IF(COUNTIF(Invoices!Y:Z,A2272)&lt;&gt;0,SUMIF(Invoices!Y:Z,A2272,Invoices!Z:Z)/COUNTIF(Invoices!Y:Z,A2272),0),IF(COUNTIF(Invoices!AA:AB,A2272)&lt;&gt;0,IF(COUNTIF(Invoices!AA:AB,A2272)&lt;&gt;0,SUMIF(Invoices!AA:AB,A2272,Invoices!AB:AB)/COUNTIF(Invoices!AA:AB,A2272),0),IF(COUNTIF(Invoices!AC:AD,A2272)&lt;&gt;0,IF(COUNTIF(Invoices!AC:AD,A2272)&lt;&gt;0,SUMIF(Invoices!AC:AD,A2272,Invoices!AD:AD)/COUNTIF(Invoices!AC:AD,A2272),0),IF(COUNTIF(Invoices!AE:AF,A2272)&lt;&gt;0,IF(COUNTIF(Invoices!AE:AF,A2272)&lt;&gt;0,SUMIF(Invoices!AE:AF,A2272,Invoices!AF:AF)/COUNTIF(Invoices!AE:AF,A2272),0),IF(COUNTIF(Invoices!AG:AH,A2272)&lt;&gt;0,IF(COUNTIF(Invoices!AG:AH,A2272)&lt;&gt;0,SUMIF(Invoices!AG:AH,A2272,Invoices!AH:AH)/COUNTIF(Invoices!AG:AH,A2272),0),IF(COUNTIF(Invoices!AI:AJ,A2272)&lt;&gt;0,IF(COUNTIF(Invoices!AI:AJ,A2272)&lt;&gt;0,SUMIF(Invoices!AI:AJ,A2272,Invoices!AJ:AJ)/COUNTIF(Invoices!AI:AJ,A2272),0),IF(COUNTIF(Invoices!AK:AL,A2272)&lt;&gt;0,IF(COUNTIF(Invoices!AK:AL,A2272)&lt;&gt;0,SUMIF(Invoices!AK:AL,A2272,Invoices!AL:AL)/COUNTIF(Invoices!AK:AL,A2272),0),IF(COUNTIF(Invoices!AM:AN,A2272)&lt;&gt;0,IF(COUNTIF(Invoices!AM:AN,A2272)&lt;&gt;0,SUMIF(Invoices!AM:AN,A2272,Invoices!AN:AN)/COUNTIF(Invoices!AM:AN,A2272),0),"Not Available")))))))))))))))</f>
        <v>0.99</v>
      </c>
    </row>
    <row r="2273" spans="1:5" ht="13" x14ac:dyDescent="0.15">
      <c r="A2273" s="6" t="s">
        <v>3700</v>
      </c>
      <c r="B2273" s="6" t="s">
        <v>1210</v>
      </c>
      <c r="C2273" s="6" t="s">
        <v>1506</v>
      </c>
      <c r="D2273" s="6" t="s">
        <v>1210</v>
      </c>
      <c r="E2273">
        <f ca="1">IF(COUNTIF(Invoices!K:L,A2273)&lt;&gt;0,IF(COUNTIF(Invoices!K:L,A2273)&lt;&gt;0,SUMIF(Invoices!K:L,A2273,Invoices!L:L)/COUNTIF(Invoices!K:L,A2273),0),IF(COUNTIF(Invoices!M:N,A2273)&lt;&gt;0,IF(COUNTIF(Invoices!M:N,A2273)&lt;&gt;0,SUMIF(Invoices!M:N,A2273,Invoices!N:N)/COUNTIF(Invoices!M:N,A2273),0),IF(COUNTIF(Invoices!O:P,A2273)&lt;&gt;0,IF(COUNTIF(Invoices!O:P,A2273)&lt;&gt;0,SUMIF(Invoices!O:P,A2273,Invoices!P:P)/COUNTIF(Invoices!O:P,A2273),0),IF(COUNTIF(Invoices!Q:R,A2273)&lt;&gt;0,IF(COUNTIF(Invoices!Q:R,A2273)&lt;&gt;0,SUMIF(Invoices!Q:R,A2273,Invoices!R:R)/COUNTIF(Invoices!Q:R,A2273),0),IF(COUNTIF(Invoices!S:T,A2273)&lt;&gt;0,IF(COUNTIF(Invoices!S:T,A2273)&lt;&gt;0,SUMIF(Invoices!S:T,A2273,Invoices!T:T)/COUNTIF(Invoices!S:T,A2273),0),IF(COUNTIF(Invoices!U:V,A2273)&lt;&gt;0,IF(COUNTIF(Invoices!U:V,A2273)&lt;&gt;0,SUMIF(Invoices!U:V,A2273,Invoices!V:V)/COUNTIF(Invoices!U:V,A2273),0),IF(COUNTIF(Invoices!W:X,A2273)&lt;&gt;0,IF(COUNTIF(Invoices!W:X,A2273)&lt;&gt;0,SUMIF(Invoices!W:X,A2273,Invoices!X:X)/COUNTIF(Invoices!W:X,A2273),0),IF(COUNTIF(Invoices!Y:Z,A2273)&lt;&gt;0,IF(COUNTIF(Invoices!Y:Z,A2273)&lt;&gt;0,SUMIF(Invoices!Y:Z,A2273,Invoices!Z:Z)/COUNTIF(Invoices!Y:Z,A2273),0),IF(COUNTIF(Invoices!AA:AB,A2273)&lt;&gt;0,IF(COUNTIF(Invoices!AA:AB,A2273)&lt;&gt;0,SUMIF(Invoices!AA:AB,A2273,Invoices!AB:AB)/COUNTIF(Invoices!AA:AB,A2273),0),IF(COUNTIF(Invoices!AC:AD,A2273)&lt;&gt;0,IF(COUNTIF(Invoices!AC:AD,A2273)&lt;&gt;0,SUMIF(Invoices!AC:AD,A2273,Invoices!AD:AD)/COUNTIF(Invoices!AC:AD,A2273),0),IF(COUNTIF(Invoices!AE:AF,A2273)&lt;&gt;0,IF(COUNTIF(Invoices!AE:AF,A2273)&lt;&gt;0,SUMIF(Invoices!AE:AF,A2273,Invoices!AF:AF)/COUNTIF(Invoices!AE:AF,A2273),0),IF(COUNTIF(Invoices!AG:AH,A2273)&lt;&gt;0,IF(COUNTIF(Invoices!AG:AH,A2273)&lt;&gt;0,SUMIF(Invoices!AG:AH,A2273,Invoices!AH:AH)/COUNTIF(Invoices!AG:AH,A2273),0),IF(COUNTIF(Invoices!AI:AJ,A2273)&lt;&gt;0,IF(COUNTIF(Invoices!AI:AJ,A2273)&lt;&gt;0,SUMIF(Invoices!AI:AJ,A2273,Invoices!AJ:AJ)/COUNTIF(Invoices!AI:AJ,A2273),0),IF(COUNTIF(Invoices!AK:AL,A2273)&lt;&gt;0,IF(COUNTIF(Invoices!AK:AL,A2273)&lt;&gt;0,SUMIF(Invoices!AK:AL,A2273,Invoices!AL:AL)/COUNTIF(Invoices!AK:AL,A2273),0),IF(COUNTIF(Invoices!AM:AN,A2273)&lt;&gt;0,IF(COUNTIF(Invoices!AM:AN,A2273)&lt;&gt;0,SUMIF(Invoices!AM:AN,A2273,Invoices!AN:AN)/COUNTIF(Invoices!AM:AN,A2273),0),"Not Available")))))))))))))))</f>
        <v>0.99</v>
      </c>
    </row>
    <row r="2274" spans="1:5" ht="13" x14ac:dyDescent="0.15">
      <c r="A2274" s="6" t="s">
        <v>3701</v>
      </c>
      <c r="B2274" s="6" t="s">
        <v>3702</v>
      </c>
      <c r="C2274" s="6" t="s">
        <v>599</v>
      </c>
      <c r="D2274" s="6" t="s">
        <v>600</v>
      </c>
      <c r="E2274">
        <f ca="1">IF(COUNTIF(Invoices!K:L,A2274)&lt;&gt;0,IF(COUNTIF(Invoices!K:L,A2274)&lt;&gt;0,SUMIF(Invoices!K:L,A2274,Invoices!L:L)/COUNTIF(Invoices!K:L,A2274),0),IF(COUNTIF(Invoices!M:N,A2274)&lt;&gt;0,IF(COUNTIF(Invoices!M:N,A2274)&lt;&gt;0,SUMIF(Invoices!M:N,A2274,Invoices!N:N)/COUNTIF(Invoices!M:N,A2274),0),IF(COUNTIF(Invoices!O:P,A2274)&lt;&gt;0,IF(COUNTIF(Invoices!O:P,A2274)&lt;&gt;0,SUMIF(Invoices!O:P,A2274,Invoices!P:P)/COUNTIF(Invoices!O:P,A2274),0),IF(COUNTIF(Invoices!Q:R,A2274)&lt;&gt;0,IF(COUNTIF(Invoices!Q:R,A2274)&lt;&gt;0,SUMIF(Invoices!Q:R,A2274,Invoices!R:R)/COUNTIF(Invoices!Q:R,A2274),0),IF(COUNTIF(Invoices!S:T,A2274)&lt;&gt;0,IF(COUNTIF(Invoices!S:T,A2274)&lt;&gt;0,SUMIF(Invoices!S:T,A2274,Invoices!T:T)/COUNTIF(Invoices!S:T,A2274),0),IF(COUNTIF(Invoices!U:V,A2274)&lt;&gt;0,IF(COUNTIF(Invoices!U:V,A2274)&lt;&gt;0,SUMIF(Invoices!U:V,A2274,Invoices!V:V)/COUNTIF(Invoices!U:V,A2274),0),IF(COUNTIF(Invoices!W:X,A2274)&lt;&gt;0,IF(COUNTIF(Invoices!W:X,A2274)&lt;&gt;0,SUMIF(Invoices!W:X,A2274,Invoices!X:X)/COUNTIF(Invoices!W:X,A2274),0),IF(COUNTIF(Invoices!Y:Z,A2274)&lt;&gt;0,IF(COUNTIF(Invoices!Y:Z,A2274)&lt;&gt;0,SUMIF(Invoices!Y:Z,A2274,Invoices!Z:Z)/COUNTIF(Invoices!Y:Z,A2274),0),IF(COUNTIF(Invoices!AA:AB,A2274)&lt;&gt;0,IF(COUNTIF(Invoices!AA:AB,A2274)&lt;&gt;0,SUMIF(Invoices!AA:AB,A2274,Invoices!AB:AB)/COUNTIF(Invoices!AA:AB,A2274),0),IF(COUNTIF(Invoices!AC:AD,A2274)&lt;&gt;0,IF(COUNTIF(Invoices!AC:AD,A2274)&lt;&gt;0,SUMIF(Invoices!AC:AD,A2274,Invoices!AD:AD)/COUNTIF(Invoices!AC:AD,A2274),0),IF(COUNTIF(Invoices!AE:AF,A2274)&lt;&gt;0,IF(COUNTIF(Invoices!AE:AF,A2274)&lt;&gt;0,SUMIF(Invoices!AE:AF,A2274,Invoices!AF:AF)/COUNTIF(Invoices!AE:AF,A2274),0),IF(COUNTIF(Invoices!AG:AH,A2274)&lt;&gt;0,IF(COUNTIF(Invoices!AG:AH,A2274)&lt;&gt;0,SUMIF(Invoices!AG:AH,A2274,Invoices!AH:AH)/COUNTIF(Invoices!AG:AH,A2274),0),IF(COUNTIF(Invoices!AI:AJ,A2274)&lt;&gt;0,IF(COUNTIF(Invoices!AI:AJ,A2274)&lt;&gt;0,SUMIF(Invoices!AI:AJ,A2274,Invoices!AJ:AJ)/COUNTIF(Invoices!AI:AJ,A2274),0),IF(COUNTIF(Invoices!AK:AL,A2274)&lt;&gt;0,IF(COUNTIF(Invoices!AK:AL,A2274)&lt;&gt;0,SUMIF(Invoices!AK:AL,A2274,Invoices!AL:AL)/COUNTIF(Invoices!AK:AL,A2274),0),IF(COUNTIF(Invoices!AM:AN,A2274)&lt;&gt;0,IF(COUNTIF(Invoices!AM:AN,A2274)&lt;&gt;0,SUMIF(Invoices!AM:AN,A2274,Invoices!AN:AN)/COUNTIF(Invoices!AM:AN,A2274),0),"Not Available")))))))))))))))</f>
        <v>0.99</v>
      </c>
    </row>
    <row r="2275" spans="1:5" ht="13" x14ac:dyDescent="0.15">
      <c r="A2275" s="6" t="s">
        <v>3703</v>
      </c>
      <c r="B2275" s="6" t="s">
        <v>908</v>
      </c>
      <c r="C2275" s="6" t="s">
        <v>897</v>
      </c>
      <c r="D2275" s="6" t="s">
        <v>562</v>
      </c>
      <c r="E2275">
        <f ca="1">IF(COUNTIF(Invoices!K:L,A2275)&lt;&gt;0,IF(COUNTIF(Invoices!K:L,A2275)&lt;&gt;0,SUMIF(Invoices!K:L,A2275,Invoices!L:L)/COUNTIF(Invoices!K:L,A2275),0),IF(COUNTIF(Invoices!M:N,A2275)&lt;&gt;0,IF(COUNTIF(Invoices!M:N,A2275)&lt;&gt;0,SUMIF(Invoices!M:N,A2275,Invoices!N:N)/COUNTIF(Invoices!M:N,A2275),0),IF(COUNTIF(Invoices!O:P,A2275)&lt;&gt;0,IF(COUNTIF(Invoices!O:P,A2275)&lt;&gt;0,SUMIF(Invoices!O:P,A2275,Invoices!P:P)/COUNTIF(Invoices!O:P,A2275),0),IF(COUNTIF(Invoices!Q:R,A2275)&lt;&gt;0,IF(COUNTIF(Invoices!Q:R,A2275)&lt;&gt;0,SUMIF(Invoices!Q:R,A2275,Invoices!R:R)/COUNTIF(Invoices!Q:R,A2275),0),IF(COUNTIF(Invoices!S:T,A2275)&lt;&gt;0,IF(COUNTIF(Invoices!S:T,A2275)&lt;&gt;0,SUMIF(Invoices!S:T,A2275,Invoices!T:T)/COUNTIF(Invoices!S:T,A2275),0),IF(COUNTIF(Invoices!U:V,A2275)&lt;&gt;0,IF(COUNTIF(Invoices!U:V,A2275)&lt;&gt;0,SUMIF(Invoices!U:V,A2275,Invoices!V:V)/COUNTIF(Invoices!U:V,A2275),0),IF(COUNTIF(Invoices!W:X,A2275)&lt;&gt;0,IF(COUNTIF(Invoices!W:X,A2275)&lt;&gt;0,SUMIF(Invoices!W:X,A2275,Invoices!X:X)/COUNTIF(Invoices!W:X,A2275),0),IF(COUNTIF(Invoices!Y:Z,A2275)&lt;&gt;0,IF(COUNTIF(Invoices!Y:Z,A2275)&lt;&gt;0,SUMIF(Invoices!Y:Z,A2275,Invoices!Z:Z)/COUNTIF(Invoices!Y:Z,A2275),0),IF(COUNTIF(Invoices!AA:AB,A2275)&lt;&gt;0,IF(COUNTIF(Invoices!AA:AB,A2275)&lt;&gt;0,SUMIF(Invoices!AA:AB,A2275,Invoices!AB:AB)/COUNTIF(Invoices!AA:AB,A2275),0),IF(COUNTIF(Invoices!AC:AD,A2275)&lt;&gt;0,IF(COUNTIF(Invoices!AC:AD,A2275)&lt;&gt;0,SUMIF(Invoices!AC:AD,A2275,Invoices!AD:AD)/COUNTIF(Invoices!AC:AD,A2275),0),IF(COUNTIF(Invoices!AE:AF,A2275)&lt;&gt;0,IF(COUNTIF(Invoices!AE:AF,A2275)&lt;&gt;0,SUMIF(Invoices!AE:AF,A2275,Invoices!AF:AF)/COUNTIF(Invoices!AE:AF,A2275),0),IF(COUNTIF(Invoices!AG:AH,A2275)&lt;&gt;0,IF(COUNTIF(Invoices!AG:AH,A2275)&lt;&gt;0,SUMIF(Invoices!AG:AH,A2275,Invoices!AH:AH)/COUNTIF(Invoices!AG:AH,A2275),0),IF(COUNTIF(Invoices!AI:AJ,A2275)&lt;&gt;0,IF(COUNTIF(Invoices!AI:AJ,A2275)&lt;&gt;0,SUMIF(Invoices!AI:AJ,A2275,Invoices!AJ:AJ)/COUNTIF(Invoices!AI:AJ,A2275),0),IF(COUNTIF(Invoices!AK:AL,A2275)&lt;&gt;0,IF(COUNTIF(Invoices!AK:AL,A2275)&lt;&gt;0,SUMIF(Invoices!AK:AL,A2275,Invoices!AL:AL)/COUNTIF(Invoices!AK:AL,A2275),0),IF(COUNTIF(Invoices!AM:AN,A2275)&lt;&gt;0,IF(COUNTIF(Invoices!AM:AN,A2275)&lt;&gt;0,SUMIF(Invoices!AM:AN,A2275,Invoices!AN:AN)/COUNTIF(Invoices!AM:AN,A2275),0),"Not Available")))))))))))))))</f>
        <v>0.99</v>
      </c>
    </row>
    <row r="2276" spans="1:5" ht="13" x14ac:dyDescent="0.15">
      <c r="A2276" s="6" t="s">
        <v>3703</v>
      </c>
      <c r="B2276" s="6" t="s">
        <v>562</v>
      </c>
      <c r="C2276" s="6" t="s">
        <v>910</v>
      </c>
      <c r="D2276" s="6" t="s">
        <v>562</v>
      </c>
      <c r="E2276">
        <f ca="1">IF(COUNTIF(Invoices!K:L,A2276)&lt;&gt;0,IF(COUNTIF(Invoices!K:L,A2276)&lt;&gt;0,SUMIF(Invoices!K:L,A2276,Invoices!L:L)/COUNTIF(Invoices!K:L,A2276),0),IF(COUNTIF(Invoices!M:N,A2276)&lt;&gt;0,IF(COUNTIF(Invoices!M:N,A2276)&lt;&gt;0,SUMIF(Invoices!M:N,A2276,Invoices!N:N)/COUNTIF(Invoices!M:N,A2276),0),IF(COUNTIF(Invoices!O:P,A2276)&lt;&gt;0,IF(COUNTIF(Invoices!O:P,A2276)&lt;&gt;0,SUMIF(Invoices!O:P,A2276,Invoices!P:P)/COUNTIF(Invoices!O:P,A2276),0),IF(COUNTIF(Invoices!Q:R,A2276)&lt;&gt;0,IF(COUNTIF(Invoices!Q:R,A2276)&lt;&gt;0,SUMIF(Invoices!Q:R,A2276,Invoices!R:R)/COUNTIF(Invoices!Q:R,A2276),0),IF(COUNTIF(Invoices!S:T,A2276)&lt;&gt;0,IF(COUNTIF(Invoices!S:T,A2276)&lt;&gt;0,SUMIF(Invoices!S:T,A2276,Invoices!T:T)/COUNTIF(Invoices!S:T,A2276),0),IF(COUNTIF(Invoices!U:V,A2276)&lt;&gt;0,IF(COUNTIF(Invoices!U:V,A2276)&lt;&gt;0,SUMIF(Invoices!U:V,A2276,Invoices!V:V)/COUNTIF(Invoices!U:V,A2276),0),IF(COUNTIF(Invoices!W:X,A2276)&lt;&gt;0,IF(COUNTIF(Invoices!W:X,A2276)&lt;&gt;0,SUMIF(Invoices!W:X,A2276,Invoices!X:X)/COUNTIF(Invoices!W:X,A2276),0),IF(COUNTIF(Invoices!Y:Z,A2276)&lt;&gt;0,IF(COUNTIF(Invoices!Y:Z,A2276)&lt;&gt;0,SUMIF(Invoices!Y:Z,A2276,Invoices!Z:Z)/COUNTIF(Invoices!Y:Z,A2276),0),IF(COUNTIF(Invoices!AA:AB,A2276)&lt;&gt;0,IF(COUNTIF(Invoices!AA:AB,A2276)&lt;&gt;0,SUMIF(Invoices!AA:AB,A2276,Invoices!AB:AB)/COUNTIF(Invoices!AA:AB,A2276),0),IF(COUNTIF(Invoices!AC:AD,A2276)&lt;&gt;0,IF(COUNTIF(Invoices!AC:AD,A2276)&lt;&gt;0,SUMIF(Invoices!AC:AD,A2276,Invoices!AD:AD)/COUNTIF(Invoices!AC:AD,A2276),0),IF(COUNTIF(Invoices!AE:AF,A2276)&lt;&gt;0,IF(COUNTIF(Invoices!AE:AF,A2276)&lt;&gt;0,SUMIF(Invoices!AE:AF,A2276,Invoices!AF:AF)/COUNTIF(Invoices!AE:AF,A2276),0),IF(COUNTIF(Invoices!AG:AH,A2276)&lt;&gt;0,IF(COUNTIF(Invoices!AG:AH,A2276)&lt;&gt;0,SUMIF(Invoices!AG:AH,A2276,Invoices!AH:AH)/COUNTIF(Invoices!AG:AH,A2276),0),IF(COUNTIF(Invoices!AI:AJ,A2276)&lt;&gt;0,IF(COUNTIF(Invoices!AI:AJ,A2276)&lt;&gt;0,SUMIF(Invoices!AI:AJ,A2276,Invoices!AJ:AJ)/COUNTIF(Invoices!AI:AJ,A2276),0),IF(COUNTIF(Invoices!AK:AL,A2276)&lt;&gt;0,IF(COUNTIF(Invoices!AK:AL,A2276)&lt;&gt;0,SUMIF(Invoices!AK:AL,A2276,Invoices!AL:AL)/COUNTIF(Invoices!AK:AL,A2276),0),IF(COUNTIF(Invoices!AM:AN,A2276)&lt;&gt;0,IF(COUNTIF(Invoices!AM:AN,A2276)&lt;&gt;0,SUMIF(Invoices!AM:AN,A2276,Invoices!AN:AN)/COUNTIF(Invoices!AM:AN,A2276),0),"Not Available")))))))))))))))</f>
        <v>0.99</v>
      </c>
    </row>
    <row r="2277" spans="1:5" ht="13" x14ac:dyDescent="0.15">
      <c r="A2277" s="6" t="s">
        <v>3704</v>
      </c>
      <c r="B2277" s="6" t="s">
        <v>1289</v>
      </c>
      <c r="C2277" s="6" t="s">
        <v>838</v>
      </c>
      <c r="D2277" s="6" t="s">
        <v>839</v>
      </c>
      <c r="E2277">
        <f ca="1">IF(COUNTIF(Invoices!K:L,A2277)&lt;&gt;0,IF(COUNTIF(Invoices!K:L,A2277)&lt;&gt;0,SUMIF(Invoices!K:L,A2277,Invoices!L:L)/COUNTIF(Invoices!K:L,A2277),0),IF(COUNTIF(Invoices!M:N,A2277)&lt;&gt;0,IF(COUNTIF(Invoices!M:N,A2277)&lt;&gt;0,SUMIF(Invoices!M:N,A2277,Invoices!N:N)/COUNTIF(Invoices!M:N,A2277),0),IF(COUNTIF(Invoices!O:P,A2277)&lt;&gt;0,IF(COUNTIF(Invoices!O:P,A2277)&lt;&gt;0,SUMIF(Invoices!O:P,A2277,Invoices!P:P)/COUNTIF(Invoices!O:P,A2277),0),IF(COUNTIF(Invoices!Q:R,A2277)&lt;&gt;0,IF(COUNTIF(Invoices!Q:R,A2277)&lt;&gt;0,SUMIF(Invoices!Q:R,A2277,Invoices!R:R)/COUNTIF(Invoices!Q:R,A2277),0),IF(COUNTIF(Invoices!S:T,A2277)&lt;&gt;0,IF(COUNTIF(Invoices!S:T,A2277)&lt;&gt;0,SUMIF(Invoices!S:T,A2277,Invoices!T:T)/COUNTIF(Invoices!S:T,A2277),0),IF(COUNTIF(Invoices!U:V,A2277)&lt;&gt;0,IF(COUNTIF(Invoices!U:V,A2277)&lt;&gt;0,SUMIF(Invoices!U:V,A2277,Invoices!V:V)/COUNTIF(Invoices!U:V,A2277),0),IF(COUNTIF(Invoices!W:X,A2277)&lt;&gt;0,IF(COUNTIF(Invoices!W:X,A2277)&lt;&gt;0,SUMIF(Invoices!W:X,A2277,Invoices!X:X)/COUNTIF(Invoices!W:X,A2277),0),IF(COUNTIF(Invoices!Y:Z,A2277)&lt;&gt;0,IF(COUNTIF(Invoices!Y:Z,A2277)&lt;&gt;0,SUMIF(Invoices!Y:Z,A2277,Invoices!Z:Z)/COUNTIF(Invoices!Y:Z,A2277),0),IF(COUNTIF(Invoices!AA:AB,A2277)&lt;&gt;0,IF(COUNTIF(Invoices!AA:AB,A2277)&lt;&gt;0,SUMIF(Invoices!AA:AB,A2277,Invoices!AB:AB)/COUNTIF(Invoices!AA:AB,A2277),0),IF(COUNTIF(Invoices!AC:AD,A2277)&lt;&gt;0,IF(COUNTIF(Invoices!AC:AD,A2277)&lt;&gt;0,SUMIF(Invoices!AC:AD,A2277,Invoices!AD:AD)/COUNTIF(Invoices!AC:AD,A2277),0),IF(COUNTIF(Invoices!AE:AF,A2277)&lt;&gt;0,IF(COUNTIF(Invoices!AE:AF,A2277)&lt;&gt;0,SUMIF(Invoices!AE:AF,A2277,Invoices!AF:AF)/COUNTIF(Invoices!AE:AF,A2277),0),IF(COUNTIF(Invoices!AG:AH,A2277)&lt;&gt;0,IF(COUNTIF(Invoices!AG:AH,A2277)&lt;&gt;0,SUMIF(Invoices!AG:AH,A2277,Invoices!AH:AH)/COUNTIF(Invoices!AG:AH,A2277),0),IF(COUNTIF(Invoices!AI:AJ,A2277)&lt;&gt;0,IF(COUNTIF(Invoices!AI:AJ,A2277)&lt;&gt;0,SUMIF(Invoices!AI:AJ,A2277,Invoices!AJ:AJ)/COUNTIF(Invoices!AI:AJ,A2277),0),IF(COUNTIF(Invoices!AK:AL,A2277)&lt;&gt;0,IF(COUNTIF(Invoices!AK:AL,A2277)&lt;&gt;0,SUMIF(Invoices!AK:AL,A2277,Invoices!AL:AL)/COUNTIF(Invoices!AK:AL,A2277),0),IF(COUNTIF(Invoices!AM:AN,A2277)&lt;&gt;0,IF(COUNTIF(Invoices!AM:AN,A2277)&lt;&gt;0,SUMIF(Invoices!AM:AN,A2277,Invoices!AN:AN)/COUNTIF(Invoices!AM:AN,A2277),0),"Not Available")))))))))))))))</f>
        <v>0.99</v>
      </c>
    </row>
    <row r="2278" spans="1:5" ht="13" x14ac:dyDescent="0.15">
      <c r="A2278" s="6" t="s">
        <v>3705</v>
      </c>
      <c r="B2278" s="6" t="s">
        <v>543</v>
      </c>
      <c r="C2278" s="6" t="s">
        <v>1165</v>
      </c>
      <c r="D2278" s="6" t="s">
        <v>543</v>
      </c>
      <c r="E2278">
        <f ca="1">IF(COUNTIF(Invoices!K:L,A2278)&lt;&gt;0,IF(COUNTIF(Invoices!K:L,A2278)&lt;&gt;0,SUMIF(Invoices!K:L,A2278,Invoices!L:L)/COUNTIF(Invoices!K:L,A2278),0),IF(COUNTIF(Invoices!M:N,A2278)&lt;&gt;0,IF(COUNTIF(Invoices!M:N,A2278)&lt;&gt;0,SUMIF(Invoices!M:N,A2278,Invoices!N:N)/COUNTIF(Invoices!M:N,A2278),0),IF(COUNTIF(Invoices!O:P,A2278)&lt;&gt;0,IF(COUNTIF(Invoices!O:P,A2278)&lt;&gt;0,SUMIF(Invoices!O:P,A2278,Invoices!P:P)/COUNTIF(Invoices!O:P,A2278),0),IF(COUNTIF(Invoices!Q:R,A2278)&lt;&gt;0,IF(COUNTIF(Invoices!Q:R,A2278)&lt;&gt;0,SUMIF(Invoices!Q:R,A2278,Invoices!R:R)/COUNTIF(Invoices!Q:R,A2278),0),IF(COUNTIF(Invoices!S:T,A2278)&lt;&gt;0,IF(COUNTIF(Invoices!S:T,A2278)&lt;&gt;0,SUMIF(Invoices!S:T,A2278,Invoices!T:T)/COUNTIF(Invoices!S:T,A2278),0),IF(COUNTIF(Invoices!U:V,A2278)&lt;&gt;0,IF(COUNTIF(Invoices!U:V,A2278)&lt;&gt;0,SUMIF(Invoices!U:V,A2278,Invoices!V:V)/COUNTIF(Invoices!U:V,A2278),0),IF(COUNTIF(Invoices!W:X,A2278)&lt;&gt;0,IF(COUNTIF(Invoices!W:X,A2278)&lt;&gt;0,SUMIF(Invoices!W:X,A2278,Invoices!X:X)/COUNTIF(Invoices!W:X,A2278),0),IF(COUNTIF(Invoices!Y:Z,A2278)&lt;&gt;0,IF(COUNTIF(Invoices!Y:Z,A2278)&lt;&gt;0,SUMIF(Invoices!Y:Z,A2278,Invoices!Z:Z)/COUNTIF(Invoices!Y:Z,A2278),0),IF(COUNTIF(Invoices!AA:AB,A2278)&lt;&gt;0,IF(COUNTIF(Invoices!AA:AB,A2278)&lt;&gt;0,SUMIF(Invoices!AA:AB,A2278,Invoices!AB:AB)/COUNTIF(Invoices!AA:AB,A2278),0),IF(COUNTIF(Invoices!AC:AD,A2278)&lt;&gt;0,IF(COUNTIF(Invoices!AC:AD,A2278)&lt;&gt;0,SUMIF(Invoices!AC:AD,A2278,Invoices!AD:AD)/COUNTIF(Invoices!AC:AD,A2278),0),IF(COUNTIF(Invoices!AE:AF,A2278)&lt;&gt;0,IF(COUNTIF(Invoices!AE:AF,A2278)&lt;&gt;0,SUMIF(Invoices!AE:AF,A2278,Invoices!AF:AF)/COUNTIF(Invoices!AE:AF,A2278),0),IF(COUNTIF(Invoices!AG:AH,A2278)&lt;&gt;0,IF(COUNTIF(Invoices!AG:AH,A2278)&lt;&gt;0,SUMIF(Invoices!AG:AH,A2278,Invoices!AH:AH)/COUNTIF(Invoices!AG:AH,A2278),0),IF(COUNTIF(Invoices!AI:AJ,A2278)&lt;&gt;0,IF(COUNTIF(Invoices!AI:AJ,A2278)&lt;&gt;0,SUMIF(Invoices!AI:AJ,A2278,Invoices!AJ:AJ)/COUNTIF(Invoices!AI:AJ,A2278),0),IF(COUNTIF(Invoices!AK:AL,A2278)&lt;&gt;0,IF(COUNTIF(Invoices!AK:AL,A2278)&lt;&gt;0,SUMIF(Invoices!AK:AL,A2278,Invoices!AL:AL)/COUNTIF(Invoices!AK:AL,A2278),0),IF(COUNTIF(Invoices!AM:AN,A2278)&lt;&gt;0,IF(COUNTIF(Invoices!AM:AN,A2278)&lt;&gt;0,SUMIF(Invoices!AM:AN,A2278,Invoices!AN:AN)/COUNTIF(Invoices!AM:AN,A2278),0),"Not Available")))))))))))))))</f>
        <v>0.99</v>
      </c>
    </row>
    <row r="2279" spans="1:5" ht="13" x14ac:dyDescent="0.15">
      <c r="A2279" s="6" t="s">
        <v>3706</v>
      </c>
      <c r="B2279" s="6" t="s">
        <v>3707</v>
      </c>
      <c r="C2279" s="6" t="s">
        <v>536</v>
      </c>
      <c r="D2279" s="6" t="s">
        <v>535</v>
      </c>
      <c r="E2279">
        <f ca="1">IF(COUNTIF(Invoices!K:L,A2279)&lt;&gt;0,IF(COUNTIF(Invoices!K:L,A2279)&lt;&gt;0,SUMIF(Invoices!K:L,A2279,Invoices!L:L)/COUNTIF(Invoices!K:L,A2279),0),IF(COUNTIF(Invoices!M:N,A2279)&lt;&gt;0,IF(COUNTIF(Invoices!M:N,A2279)&lt;&gt;0,SUMIF(Invoices!M:N,A2279,Invoices!N:N)/COUNTIF(Invoices!M:N,A2279),0),IF(COUNTIF(Invoices!O:P,A2279)&lt;&gt;0,IF(COUNTIF(Invoices!O:P,A2279)&lt;&gt;0,SUMIF(Invoices!O:P,A2279,Invoices!P:P)/COUNTIF(Invoices!O:P,A2279),0),IF(COUNTIF(Invoices!Q:R,A2279)&lt;&gt;0,IF(COUNTIF(Invoices!Q:R,A2279)&lt;&gt;0,SUMIF(Invoices!Q:R,A2279,Invoices!R:R)/COUNTIF(Invoices!Q:R,A2279),0),IF(COUNTIF(Invoices!S:T,A2279)&lt;&gt;0,IF(COUNTIF(Invoices!S:T,A2279)&lt;&gt;0,SUMIF(Invoices!S:T,A2279,Invoices!T:T)/COUNTIF(Invoices!S:T,A2279),0),IF(COUNTIF(Invoices!U:V,A2279)&lt;&gt;0,IF(COUNTIF(Invoices!U:V,A2279)&lt;&gt;0,SUMIF(Invoices!U:V,A2279,Invoices!V:V)/COUNTIF(Invoices!U:V,A2279),0),IF(COUNTIF(Invoices!W:X,A2279)&lt;&gt;0,IF(COUNTIF(Invoices!W:X,A2279)&lt;&gt;0,SUMIF(Invoices!W:X,A2279,Invoices!X:X)/COUNTIF(Invoices!W:X,A2279),0),IF(COUNTIF(Invoices!Y:Z,A2279)&lt;&gt;0,IF(COUNTIF(Invoices!Y:Z,A2279)&lt;&gt;0,SUMIF(Invoices!Y:Z,A2279,Invoices!Z:Z)/COUNTIF(Invoices!Y:Z,A2279),0),IF(COUNTIF(Invoices!AA:AB,A2279)&lt;&gt;0,IF(COUNTIF(Invoices!AA:AB,A2279)&lt;&gt;0,SUMIF(Invoices!AA:AB,A2279,Invoices!AB:AB)/COUNTIF(Invoices!AA:AB,A2279),0),IF(COUNTIF(Invoices!AC:AD,A2279)&lt;&gt;0,IF(COUNTIF(Invoices!AC:AD,A2279)&lt;&gt;0,SUMIF(Invoices!AC:AD,A2279,Invoices!AD:AD)/COUNTIF(Invoices!AC:AD,A2279),0),IF(COUNTIF(Invoices!AE:AF,A2279)&lt;&gt;0,IF(COUNTIF(Invoices!AE:AF,A2279)&lt;&gt;0,SUMIF(Invoices!AE:AF,A2279,Invoices!AF:AF)/COUNTIF(Invoices!AE:AF,A2279),0),IF(COUNTIF(Invoices!AG:AH,A2279)&lt;&gt;0,IF(COUNTIF(Invoices!AG:AH,A2279)&lt;&gt;0,SUMIF(Invoices!AG:AH,A2279,Invoices!AH:AH)/COUNTIF(Invoices!AG:AH,A2279),0),IF(COUNTIF(Invoices!AI:AJ,A2279)&lt;&gt;0,IF(COUNTIF(Invoices!AI:AJ,A2279)&lt;&gt;0,SUMIF(Invoices!AI:AJ,A2279,Invoices!AJ:AJ)/COUNTIF(Invoices!AI:AJ,A2279),0),IF(COUNTIF(Invoices!AK:AL,A2279)&lt;&gt;0,IF(COUNTIF(Invoices!AK:AL,A2279)&lt;&gt;0,SUMIF(Invoices!AK:AL,A2279,Invoices!AL:AL)/COUNTIF(Invoices!AK:AL,A2279),0),IF(COUNTIF(Invoices!AM:AN,A2279)&lt;&gt;0,IF(COUNTIF(Invoices!AM:AN,A2279)&lt;&gt;0,SUMIF(Invoices!AM:AN,A2279,Invoices!AN:AN)/COUNTIF(Invoices!AM:AN,A2279),0),"Not Available")))))))))))))))</f>
        <v>0.99</v>
      </c>
    </row>
    <row r="2280" spans="1:5" ht="13" x14ac:dyDescent="0.15">
      <c r="A2280" s="6" t="s">
        <v>3706</v>
      </c>
      <c r="B2280" s="6" t="s">
        <v>3708</v>
      </c>
      <c r="C2280" s="6" t="s">
        <v>1089</v>
      </c>
      <c r="D2280" s="6" t="s">
        <v>707</v>
      </c>
      <c r="E2280">
        <f ca="1">IF(COUNTIF(Invoices!K:L,A2280)&lt;&gt;0,IF(COUNTIF(Invoices!K:L,A2280)&lt;&gt;0,SUMIF(Invoices!K:L,A2280,Invoices!L:L)/COUNTIF(Invoices!K:L,A2280),0),IF(COUNTIF(Invoices!M:N,A2280)&lt;&gt;0,IF(COUNTIF(Invoices!M:N,A2280)&lt;&gt;0,SUMIF(Invoices!M:N,A2280,Invoices!N:N)/COUNTIF(Invoices!M:N,A2280),0),IF(COUNTIF(Invoices!O:P,A2280)&lt;&gt;0,IF(COUNTIF(Invoices!O:P,A2280)&lt;&gt;0,SUMIF(Invoices!O:P,A2280,Invoices!P:P)/COUNTIF(Invoices!O:P,A2280),0),IF(COUNTIF(Invoices!Q:R,A2280)&lt;&gt;0,IF(COUNTIF(Invoices!Q:R,A2280)&lt;&gt;0,SUMIF(Invoices!Q:R,A2280,Invoices!R:R)/COUNTIF(Invoices!Q:R,A2280),0),IF(COUNTIF(Invoices!S:T,A2280)&lt;&gt;0,IF(COUNTIF(Invoices!S:T,A2280)&lt;&gt;0,SUMIF(Invoices!S:T,A2280,Invoices!T:T)/COUNTIF(Invoices!S:T,A2280),0),IF(COUNTIF(Invoices!U:V,A2280)&lt;&gt;0,IF(COUNTIF(Invoices!U:V,A2280)&lt;&gt;0,SUMIF(Invoices!U:V,A2280,Invoices!V:V)/COUNTIF(Invoices!U:V,A2280),0),IF(COUNTIF(Invoices!W:X,A2280)&lt;&gt;0,IF(COUNTIF(Invoices!W:X,A2280)&lt;&gt;0,SUMIF(Invoices!W:X,A2280,Invoices!X:X)/COUNTIF(Invoices!W:X,A2280),0),IF(COUNTIF(Invoices!Y:Z,A2280)&lt;&gt;0,IF(COUNTIF(Invoices!Y:Z,A2280)&lt;&gt;0,SUMIF(Invoices!Y:Z,A2280,Invoices!Z:Z)/COUNTIF(Invoices!Y:Z,A2280),0),IF(COUNTIF(Invoices!AA:AB,A2280)&lt;&gt;0,IF(COUNTIF(Invoices!AA:AB,A2280)&lt;&gt;0,SUMIF(Invoices!AA:AB,A2280,Invoices!AB:AB)/COUNTIF(Invoices!AA:AB,A2280),0),IF(COUNTIF(Invoices!AC:AD,A2280)&lt;&gt;0,IF(COUNTIF(Invoices!AC:AD,A2280)&lt;&gt;0,SUMIF(Invoices!AC:AD,A2280,Invoices!AD:AD)/COUNTIF(Invoices!AC:AD,A2280),0),IF(COUNTIF(Invoices!AE:AF,A2280)&lt;&gt;0,IF(COUNTIF(Invoices!AE:AF,A2280)&lt;&gt;0,SUMIF(Invoices!AE:AF,A2280,Invoices!AF:AF)/COUNTIF(Invoices!AE:AF,A2280),0),IF(COUNTIF(Invoices!AG:AH,A2280)&lt;&gt;0,IF(COUNTIF(Invoices!AG:AH,A2280)&lt;&gt;0,SUMIF(Invoices!AG:AH,A2280,Invoices!AH:AH)/COUNTIF(Invoices!AG:AH,A2280),0),IF(COUNTIF(Invoices!AI:AJ,A2280)&lt;&gt;0,IF(COUNTIF(Invoices!AI:AJ,A2280)&lt;&gt;0,SUMIF(Invoices!AI:AJ,A2280,Invoices!AJ:AJ)/COUNTIF(Invoices!AI:AJ,A2280),0),IF(COUNTIF(Invoices!AK:AL,A2280)&lt;&gt;0,IF(COUNTIF(Invoices!AK:AL,A2280)&lt;&gt;0,SUMIF(Invoices!AK:AL,A2280,Invoices!AL:AL)/COUNTIF(Invoices!AK:AL,A2280),0),IF(COUNTIF(Invoices!AM:AN,A2280)&lt;&gt;0,IF(COUNTIF(Invoices!AM:AN,A2280)&lt;&gt;0,SUMIF(Invoices!AM:AN,A2280,Invoices!AN:AN)/COUNTIF(Invoices!AM:AN,A2280),0),"Not Available")))))))))))))))</f>
        <v>0.99</v>
      </c>
    </row>
    <row r="2281" spans="1:5" ht="13" x14ac:dyDescent="0.15">
      <c r="A2281" s="6" t="s">
        <v>3709</v>
      </c>
      <c r="B2281" s="6" t="s">
        <v>1097</v>
      </c>
      <c r="C2281" s="6" t="s">
        <v>1098</v>
      </c>
      <c r="D2281" s="6" t="s">
        <v>522</v>
      </c>
      <c r="E2281">
        <f ca="1">IF(COUNTIF(Invoices!K:L,A2281)&lt;&gt;0,IF(COUNTIF(Invoices!K:L,A2281)&lt;&gt;0,SUMIF(Invoices!K:L,A2281,Invoices!L:L)/COUNTIF(Invoices!K:L,A2281),0),IF(COUNTIF(Invoices!M:N,A2281)&lt;&gt;0,IF(COUNTIF(Invoices!M:N,A2281)&lt;&gt;0,SUMIF(Invoices!M:N,A2281,Invoices!N:N)/COUNTIF(Invoices!M:N,A2281),0),IF(COUNTIF(Invoices!O:P,A2281)&lt;&gt;0,IF(COUNTIF(Invoices!O:P,A2281)&lt;&gt;0,SUMIF(Invoices!O:P,A2281,Invoices!P:P)/COUNTIF(Invoices!O:P,A2281),0),IF(COUNTIF(Invoices!Q:R,A2281)&lt;&gt;0,IF(COUNTIF(Invoices!Q:R,A2281)&lt;&gt;0,SUMIF(Invoices!Q:R,A2281,Invoices!R:R)/COUNTIF(Invoices!Q:R,A2281),0),IF(COUNTIF(Invoices!S:T,A2281)&lt;&gt;0,IF(COUNTIF(Invoices!S:T,A2281)&lt;&gt;0,SUMIF(Invoices!S:T,A2281,Invoices!T:T)/COUNTIF(Invoices!S:T,A2281),0),IF(COUNTIF(Invoices!U:V,A2281)&lt;&gt;0,IF(COUNTIF(Invoices!U:V,A2281)&lt;&gt;0,SUMIF(Invoices!U:V,A2281,Invoices!V:V)/COUNTIF(Invoices!U:V,A2281),0),IF(COUNTIF(Invoices!W:X,A2281)&lt;&gt;0,IF(COUNTIF(Invoices!W:X,A2281)&lt;&gt;0,SUMIF(Invoices!W:X,A2281,Invoices!X:X)/COUNTIF(Invoices!W:X,A2281),0),IF(COUNTIF(Invoices!Y:Z,A2281)&lt;&gt;0,IF(COUNTIF(Invoices!Y:Z,A2281)&lt;&gt;0,SUMIF(Invoices!Y:Z,A2281,Invoices!Z:Z)/COUNTIF(Invoices!Y:Z,A2281),0),IF(COUNTIF(Invoices!AA:AB,A2281)&lt;&gt;0,IF(COUNTIF(Invoices!AA:AB,A2281)&lt;&gt;0,SUMIF(Invoices!AA:AB,A2281,Invoices!AB:AB)/COUNTIF(Invoices!AA:AB,A2281),0),IF(COUNTIF(Invoices!AC:AD,A2281)&lt;&gt;0,IF(COUNTIF(Invoices!AC:AD,A2281)&lt;&gt;0,SUMIF(Invoices!AC:AD,A2281,Invoices!AD:AD)/COUNTIF(Invoices!AC:AD,A2281),0),IF(COUNTIF(Invoices!AE:AF,A2281)&lt;&gt;0,IF(COUNTIF(Invoices!AE:AF,A2281)&lt;&gt;0,SUMIF(Invoices!AE:AF,A2281,Invoices!AF:AF)/COUNTIF(Invoices!AE:AF,A2281),0),IF(COUNTIF(Invoices!AG:AH,A2281)&lt;&gt;0,IF(COUNTIF(Invoices!AG:AH,A2281)&lt;&gt;0,SUMIF(Invoices!AG:AH,A2281,Invoices!AH:AH)/COUNTIF(Invoices!AG:AH,A2281),0),IF(COUNTIF(Invoices!AI:AJ,A2281)&lt;&gt;0,IF(COUNTIF(Invoices!AI:AJ,A2281)&lt;&gt;0,SUMIF(Invoices!AI:AJ,A2281,Invoices!AJ:AJ)/COUNTIF(Invoices!AI:AJ,A2281),0),IF(COUNTIF(Invoices!AK:AL,A2281)&lt;&gt;0,IF(COUNTIF(Invoices!AK:AL,A2281)&lt;&gt;0,SUMIF(Invoices!AK:AL,A2281,Invoices!AL:AL)/COUNTIF(Invoices!AK:AL,A2281),0),IF(COUNTIF(Invoices!AM:AN,A2281)&lt;&gt;0,IF(COUNTIF(Invoices!AM:AN,A2281)&lt;&gt;0,SUMIF(Invoices!AM:AN,A2281,Invoices!AN:AN)/COUNTIF(Invoices!AM:AN,A2281),0),"Not Available")))))))))))))))</f>
        <v>0.99</v>
      </c>
    </row>
    <row r="2282" spans="1:5" ht="13" x14ac:dyDescent="0.15">
      <c r="A2282" s="6" t="s">
        <v>3710</v>
      </c>
      <c r="B2282" s="6" t="s">
        <v>3711</v>
      </c>
      <c r="C2282" s="6" t="s">
        <v>2190</v>
      </c>
      <c r="D2282" s="6" t="s">
        <v>2191</v>
      </c>
      <c r="E2282">
        <f ca="1">IF(COUNTIF(Invoices!K:L,A2282)&lt;&gt;0,IF(COUNTIF(Invoices!K:L,A2282)&lt;&gt;0,SUMIF(Invoices!K:L,A2282,Invoices!L:L)/COUNTIF(Invoices!K:L,A2282),0),IF(COUNTIF(Invoices!M:N,A2282)&lt;&gt;0,IF(COUNTIF(Invoices!M:N,A2282)&lt;&gt;0,SUMIF(Invoices!M:N,A2282,Invoices!N:N)/COUNTIF(Invoices!M:N,A2282),0),IF(COUNTIF(Invoices!O:P,A2282)&lt;&gt;0,IF(COUNTIF(Invoices!O:P,A2282)&lt;&gt;0,SUMIF(Invoices!O:P,A2282,Invoices!P:P)/COUNTIF(Invoices!O:P,A2282),0),IF(COUNTIF(Invoices!Q:R,A2282)&lt;&gt;0,IF(COUNTIF(Invoices!Q:R,A2282)&lt;&gt;0,SUMIF(Invoices!Q:R,A2282,Invoices!R:R)/COUNTIF(Invoices!Q:R,A2282),0),IF(COUNTIF(Invoices!S:T,A2282)&lt;&gt;0,IF(COUNTIF(Invoices!S:T,A2282)&lt;&gt;0,SUMIF(Invoices!S:T,A2282,Invoices!T:T)/COUNTIF(Invoices!S:T,A2282),0),IF(COUNTIF(Invoices!U:V,A2282)&lt;&gt;0,IF(COUNTIF(Invoices!U:V,A2282)&lt;&gt;0,SUMIF(Invoices!U:V,A2282,Invoices!V:V)/COUNTIF(Invoices!U:V,A2282),0),IF(COUNTIF(Invoices!W:X,A2282)&lt;&gt;0,IF(COUNTIF(Invoices!W:X,A2282)&lt;&gt;0,SUMIF(Invoices!W:X,A2282,Invoices!X:X)/COUNTIF(Invoices!W:X,A2282),0),IF(COUNTIF(Invoices!Y:Z,A2282)&lt;&gt;0,IF(COUNTIF(Invoices!Y:Z,A2282)&lt;&gt;0,SUMIF(Invoices!Y:Z,A2282,Invoices!Z:Z)/COUNTIF(Invoices!Y:Z,A2282),0),IF(COUNTIF(Invoices!AA:AB,A2282)&lt;&gt;0,IF(COUNTIF(Invoices!AA:AB,A2282)&lt;&gt;0,SUMIF(Invoices!AA:AB,A2282,Invoices!AB:AB)/COUNTIF(Invoices!AA:AB,A2282),0),IF(COUNTIF(Invoices!AC:AD,A2282)&lt;&gt;0,IF(COUNTIF(Invoices!AC:AD,A2282)&lt;&gt;0,SUMIF(Invoices!AC:AD,A2282,Invoices!AD:AD)/COUNTIF(Invoices!AC:AD,A2282),0),IF(COUNTIF(Invoices!AE:AF,A2282)&lt;&gt;0,IF(COUNTIF(Invoices!AE:AF,A2282)&lt;&gt;0,SUMIF(Invoices!AE:AF,A2282,Invoices!AF:AF)/COUNTIF(Invoices!AE:AF,A2282),0),IF(COUNTIF(Invoices!AG:AH,A2282)&lt;&gt;0,IF(COUNTIF(Invoices!AG:AH,A2282)&lt;&gt;0,SUMIF(Invoices!AG:AH,A2282,Invoices!AH:AH)/COUNTIF(Invoices!AG:AH,A2282),0),IF(COUNTIF(Invoices!AI:AJ,A2282)&lt;&gt;0,IF(COUNTIF(Invoices!AI:AJ,A2282)&lt;&gt;0,SUMIF(Invoices!AI:AJ,A2282,Invoices!AJ:AJ)/COUNTIF(Invoices!AI:AJ,A2282),0),IF(COUNTIF(Invoices!AK:AL,A2282)&lt;&gt;0,IF(COUNTIF(Invoices!AK:AL,A2282)&lt;&gt;0,SUMIF(Invoices!AK:AL,A2282,Invoices!AL:AL)/COUNTIF(Invoices!AK:AL,A2282),0),IF(COUNTIF(Invoices!AM:AN,A2282)&lt;&gt;0,IF(COUNTIF(Invoices!AM:AN,A2282)&lt;&gt;0,SUMIF(Invoices!AM:AN,A2282,Invoices!AN:AN)/COUNTIF(Invoices!AM:AN,A2282),0),"Not Available")))))))))))))))</f>
        <v>0.99</v>
      </c>
    </row>
    <row r="2283" spans="1:5" ht="13" x14ac:dyDescent="0.15">
      <c r="A2283" s="6" t="s">
        <v>3712</v>
      </c>
      <c r="C2283" s="6" t="s">
        <v>1075</v>
      </c>
      <c r="D2283" s="6" t="s">
        <v>1076</v>
      </c>
      <c r="E2283">
        <f ca="1">IF(COUNTIF(Invoices!K:L,A2283)&lt;&gt;0,IF(COUNTIF(Invoices!K:L,A2283)&lt;&gt;0,SUMIF(Invoices!K:L,A2283,Invoices!L:L)/COUNTIF(Invoices!K:L,A2283),0),IF(COUNTIF(Invoices!M:N,A2283)&lt;&gt;0,IF(COUNTIF(Invoices!M:N,A2283)&lt;&gt;0,SUMIF(Invoices!M:N,A2283,Invoices!N:N)/COUNTIF(Invoices!M:N,A2283),0),IF(COUNTIF(Invoices!O:P,A2283)&lt;&gt;0,IF(COUNTIF(Invoices!O:P,A2283)&lt;&gt;0,SUMIF(Invoices!O:P,A2283,Invoices!P:P)/COUNTIF(Invoices!O:P,A2283),0),IF(COUNTIF(Invoices!Q:R,A2283)&lt;&gt;0,IF(COUNTIF(Invoices!Q:R,A2283)&lt;&gt;0,SUMIF(Invoices!Q:R,A2283,Invoices!R:R)/COUNTIF(Invoices!Q:R,A2283),0),IF(COUNTIF(Invoices!S:T,A2283)&lt;&gt;0,IF(COUNTIF(Invoices!S:T,A2283)&lt;&gt;0,SUMIF(Invoices!S:T,A2283,Invoices!T:T)/COUNTIF(Invoices!S:T,A2283),0),IF(COUNTIF(Invoices!U:V,A2283)&lt;&gt;0,IF(COUNTIF(Invoices!U:V,A2283)&lt;&gt;0,SUMIF(Invoices!U:V,A2283,Invoices!V:V)/COUNTIF(Invoices!U:V,A2283),0),IF(COUNTIF(Invoices!W:X,A2283)&lt;&gt;0,IF(COUNTIF(Invoices!W:X,A2283)&lt;&gt;0,SUMIF(Invoices!W:X,A2283,Invoices!X:X)/COUNTIF(Invoices!W:X,A2283),0),IF(COUNTIF(Invoices!Y:Z,A2283)&lt;&gt;0,IF(COUNTIF(Invoices!Y:Z,A2283)&lt;&gt;0,SUMIF(Invoices!Y:Z,A2283,Invoices!Z:Z)/COUNTIF(Invoices!Y:Z,A2283),0),IF(COUNTIF(Invoices!AA:AB,A2283)&lt;&gt;0,IF(COUNTIF(Invoices!AA:AB,A2283)&lt;&gt;0,SUMIF(Invoices!AA:AB,A2283,Invoices!AB:AB)/COUNTIF(Invoices!AA:AB,A2283),0),IF(COUNTIF(Invoices!AC:AD,A2283)&lt;&gt;0,IF(COUNTIF(Invoices!AC:AD,A2283)&lt;&gt;0,SUMIF(Invoices!AC:AD,A2283,Invoices!AD:AD)/COUNTIF(Invoices!AC:AD,A2283),0),IF(COUNTIF(Invoices!AE:AF,A2283)&lt;&gt;0,IF(COUNTIF(Invoices!AE:AF,A2283)&lt;&gt;0,SUMIF(Invoices!AE:AF,A2283,Invoices!AF:AF)/COUNTIF(Invoices!AE:AF,A2283),0),IF(COUNTIF(Invoices!AG:AH,A2283)&lt;&gt;0,IF(COUNTIF(Invoices!AG:AH,A2283)&lt;&gt;0,SUMIF(Invoices!AG:AH,A2283,Invoices!AH:AH)/COUNTIF(Invoices!AG:AH,A2283),0),IF(COUNTIF(Invoices!AI:AJ,A2283)&lt;&gt;0,IF(COUNTIF(Invoices!AI:AJ,A2283)&lt;&gt;0,SUMIF(Invoices!AI:AJ,A2283,Invoices!AJ:AJ)/COUNTIF(Invoices!AI:AJ,A2283),0),IF(COUNTIF(Invoices!AK:AL,A2283)&lt;&gt;0,IF(COUNTIF(Invoices!AK:AL,A2283)&lt;&gt;0,SUMIF(Invoices!AK:AL,A2283,Invoices!AL:AL)/COUNTIF(Invoices!AK:AL,A2283),0),IF(COUNTIF(Invoices!AM:AN,A2283)&lt;&gt;0,IF(COUNTIF(Invoices!AM:AN,A2283)&lt;&gt;0,SUMIF(Invoices!AM:AN,A2283,Invoices!AN:AN)/COUNTIF(Invoices!AM:AN,A2283),0),"Not Available")))))))))))))))</f>
        <v>0.99</v>
      </c>
    </row>
    <row r="2284" spans="1:5" ht="13" x14ac:dyDescent="0.15">
      <c r="A2284" s="6" t="s">
        <v>3713</v>
      </c>
      <c r="B2284" s="6" t="s">
        <v>2878</v>
      </c>
      <c r="C2284" s="6" t="s">
        <v>1081</v>
      </c>
      <c r="D2284" s="6" t="s">
        <v>758</v>
      </c>
      <c r="E2284">
        <f ca="1">IF(COUNTIF(Invoices!K:L,A2284)&lt;&gt;0,IF(COUNTIF(Invoices!K:L,A2284)&lt;&gt;0,SUMIF(Invoices!K:L,A2284,Invoices!L:L)/COUNTIF(Invoices!K:L,A2284),0),IF(COUNTIF(Invoices!M:N,A2284)&lt;&gt;0,IF(COUNTIF(Invoices!M:N,A2284)&lt;&gt;0,SUMIF(Invoices!M:N,A2284,Invoices!N:N)/COUNTIF(Invoices!M:N,A2284),0),IF(COUNTIF(Invoices!O:P,A2284)&lt;&gt;0,IF(COUNTIF(Invoices!O:P,A2284)&lt;&gt;0,SUMIF(Invoices!O:P,A2284,Invoices!P:P)/COUNTIF(Invoices!O:P,A2284),0),IF(COUNTIF(Invoices!Q:R,A2284)&lt;&gt;0,IF(COUNTIF(Invoices!Q:R,A2284)&lt;&gt;0,SUMIF(Invoices!Q:R,A2284,Invoices!R:R)/COUNTIF(Invoices!Q:R,A2284),0),IF(COUNTIF(Invoices!S:T,A2284)&lt;&gt;0,IF(COUNTIF(Invoices!S:T,A2284)&lt;&gt;0,SUMIF(Invoices!S:T,A2284,Invoices!T:T)/COUNTIF(Invoices!S:T,A2284),0),IF(COUNTIF(Invoices!U:V,A2284)&lt;&gt;0,IF(COUNTIF(Invoices!U:V,A2284)&lt;&gt;0,SUMIF(Invoices!U:V,A2284,Invoices!V:V)/COUNTIF(Invoices!U:V,A2284),0),IF(COUNTIF(Invoices!W:X,A2284)&lt;&gt;0,IF(COUNTIF(Invoices!W:X,A2284)&lt;&gt;0,SUMIF(Invoices!W:X,A2284,Invoices!X:X)/COUNTIF(Invoices!W:X,A2284),0),IF(COUNTIF(Invoices!Y:Z,A2284)&lt;&gt;0,IF(COUNTIF(Invoices!Y:Z,A2284)&lt;&gt;0,SUMIF(Invoices!Y:Z,A2284,Invoices!Z:Z)/COUNTIF(Invoices!Y:Z,A2284),0),IF(COUNTIF(Invoices!AA:AB,A2284)&lt;&gt;0,IF(COUNTIF(Invoices!AA:AB,A2284)&lt;&gt;0,SUMIF(Invoices!AA:AB,A2284,Invoices!AB:AB)/COUNTIF(Invoices!AA:AB,A2284),0),IF(COUNTIF(Invoices!AC:AD,A2284)&lt;&gt;0,IF(COUNTIF(Invoices!AC:AD,A2284)&lt;&gt;0,SUMIF(Invoices!AC:AD,A2284,Invoices!AD:AD)/COUNTIF(Invoices!AC:AD,A2284),0),IF(COUNTIF(Invoices!AE:AF,A2284)&lt;&gt;0,IF(COUNTIF(Invoices!AE:AF,A2284)&lt;&gt;0,SUMIF(Invoices!AE:AF,A2284,Invoices!AF:AF)/COUNTIF(Invoices!AE:AF,A2284),0),IF(COUNTIF(Invoices!AG:AH,A2284)&lt;&gt;0,IF(COUNTIF(Invoices!AG:AH,A2284)&lt;&gt;0,SUMIF(Invoices!AG:AH,A2284,Invoices!AH:AH)/COUNTIF(Invoices!AG:AH,A2284),0),IF(COUNTIF(Invoices!AI:AJ,A2284)&lt;&gt;0,IF(COUNTIF(Invoices!AI:AJ,A2284)&lt;&gt;0,SUMIF(Invoices!AI:AJ,A2284,Invoices!AJ:AJ)/COUNTIF(Invoices!AI:AJ,A2284),0),IF(COUNTIF(Invoices!AK:AL,A2284)&lt;&gt;0,IF(COUNTIF(Invoices!AK:AL,A2284)&lt;&gt;0,SUMIF(Invoices!AK:AL,A2284,Invoices!AL:AL)/COUNTIF(Invoices!AK:AL,A2284),0),IF(COUNTIF(Invoices!AM:AN,A2284)&lt;&gt;0,IF(COUNTIF(Invoices!AM:AN,A2284)&lt;&gt;0,SUMIF(Invoices!AM:AN,A2284,Invoices!AN:AN)/COUNTIF(Invoices!AM:AN,A2284),0),"Not Available")))))))))))))))</f>
        <v>0.99</v>
      </c>
    </row>
    <row r="2285" spans="1:5" ht="13" x14ac:dyDescent="0.15">
      <c r="A2285" s="6" t="s">
        <v>3714</v>
      </c>
      <c r="B2285" s="6" t="s">
        <v>1140</v>
      </c>
      <c r="C2285" s="6" t="s">
        <v>1141</v>
      </c>
      <c r="D2285" s="6" t="s">
        <v>1140</v>
      </c>
      <c r="E2285">
        <f ca="1">IF(COUNTIF(Invoices!K:L,A2285)&lt;&gt;0,IF(COUNTIF(Invoices!K:L,A2285)&lt;&gt;0,SUMIF(Invoices!K:L,A2285,Invoices!L:L)/COUNTIF(Invoices!K:L,A2285),0),IF(COUNTIF(Invoices!M:N,A2285)&lt;&gt;0,IF(COUNTIF(Invoices!M:N,A2285)&lt;&gt;0,SUMIF(Invoices!M:N,A2285,Invoices!N:N)/COUNTIF(Invoices!M:N,A2285),0),IF(COUNTIF(Invoices!O:P,A2285)&lt;&gt;0,IF(COUNTIF(Invoices!O:P,A2285)&lt;&gt;0,SUMIF(Invoices!O:P,A2285,Invoices!P:P)/COUNTIF(Invoices!O:P,A2285),0),IF(COUNTIF(Invoices!Q:R,A2285)&lt;&gt;0,IF(COUNTIF(Invoices!Q:R,A2285)&lt;&gt;0,SUMIF(Invoices!Q:R,A2285,Invoices!R:R)/COUNTIF(Invoices!Q:R,A2285),0),IF(COUNTIF(Invoices!S:T,A2285)&lt;&gt;0,IF(COUNTIF(Invoices!S:T,A2285)&lt;&gt;0,SUMIF(Invoices!S:T,A2285,Invoices!T:T)/COUNTIF(Invoices!S:T,A2285),0),IF(COUNTIF(Invoices!U:V,A2285)&lt;&gt;0,IF(COUNTIF(Invoices!U:V,A2285)&lt;&gt;0,SUMIF(Invoices!U:V,A2285,Invoices!V:V)/COUNTIF(Invoices!U:V,A2285),0),IF(COUNTIF(Invoices!W:X,A2285)&lt;&gt;0,IF(COUNTIF(Invoices!W:X,A2285)&lt;&gt;0,SUMIF(Invoices!W:X,A2285,Invoices!X:X)/COUNTIF(Invoices!W:X,A2285),0),IF(COUNTIF(Invoices!Y:Z,A2285)&lt;&gt;0,IF(COUNTIF(Invoices!Y:Z,A2285)&lt;&gt;0,SUMIF(Invoices!Y:Z,A2285,Invoices!Z:Z)/COUNTIF(Invoices!Y:Z,A2285),0),IF(COUNTIF(Invoices!AA:AB,A2285)&lt;&gt;0,IF(COUNTIF(Invoices!AA:AB,A2285)&lt;&gt;0,SUMIF(Invoices!AA:AB,A2285,Invoices!AB:AB)/COUNTIF(Invoices!AA:AB,A2285),0),IF(COUNTIF(Invoices!AC:AD,A2285)&lt;&gt;0,IF(COUNTIF(Invoices!AC:AD,A2285)&lt;&gt;0,SUMIF(Invoices!AC:AD,A2285,Invoices!AD:AD)/COUNTIF(Invoices!AC:AD,A2285),0),IF(COUNTIF(Invoices!AE:AF,A2285)&lt;&gt;0,IF(COUNTIF(Invoices!AE:AF,A2285)&lt;&gt;0,SUMIF(Invoices!AE:AF,A2285,Invoices!AF:AF)/COUNTIF(Invoices!AE:AF,A2285),0),IF(COUNTIF(Invoices!AG:AH,A2285)&lt;&gt;0,IF(COUNTIF(Invoices!AG:AH,A2285)&lt;&gt;0,SUMIF(Invoices!AG:AH,A2285,Invoices!AH:AH)/COUNTIF(Invoices!AG:AH,A2285),0),IF(COUNTIF(Invoices!AI:AJ,A2285)&lt;&gt;0,IF(COUNTIF(Invoices!AI:AJ,A2285)&lt;&gt;0,SUMIF(Invoices!AI:AJ,A2285,Invoices!AJ:AJ)/COUNTIF(Invoices!AI:AJ,A2285),0),IF(COUNTIF(Invoices!AK:AL,A2285)&lt;&gt;0,IF(COUNTIF(Invoices!AK:AL,A2285)&lt;&gt;0,SUMIF(Invoices!AK:AL,A2285,Invoices!AL:AL)/COUNTIF(Invoices!AK:AL,A2285),0),IF(COUNTIF(Invoices!AM:AN,A2285)&lt;&gt;0,IF(COUNTIF(Invoices!AM:AN,A2285)&lt;&gt;0,SUMIF(Invoices!AM:AN,A2285,Invoices!AN:AN)/COUNTIF(Invoices!AM:AN,A2285),0),"Not Available")))))))))))))))</f>
        <v>0.99</v>
      </c>
    </row>
    <row r="2286" spans="1:5" ht="13" x14ac:dyDescent="0.15">
      <c r="A2286" s="6" t="s">
        <v>3715</v>
      </c>
      <c r="B2286" s="6" t="s">
        <v>573</v>
      </c>
      <c r="C2286" s="6" t="s">
        <v>988</v>
      </c>
      <c r="D2286" s="6" t="s">
        <v>574</v>
      </c>
      <c r="E2286" t="str">
        <f>IF(COUNTIF(Invoices!K:L,A2286)&lt;&gt;0,IF(COUNTIF(Invoices!K:L,A2286)&lt;&gt;0,SUMIF(Invoices!K:L,A2286,Invoices!L:L)/COUNTIF(Invoices!K:L,A2286),0),IF(COUNTIF(Invoices!M:N,A2286)&lt;&gt;0,IF(COUNTIF(Invoices!M:N,A2286)&lt;&gt;0,SUMIF(Invoices!M:N,A2286,Invoices!N:N)/COUNTIF(Invoices!M:N,A2286),0),IF(COUNTIF(Invoices!O:P,A2286)&lt;&gt;0,IF(COUNTIF(Invoices!O:P,A2286)&lt;&gt;0,SUMIF(Invoices!O:P,A2286,Invoices!P:P)/COUNTIF(Invoices!O:P,A2286),0),IF(COUNTIF(Invoices!Q:R,A2286)&lt;&gt;0,IF(COUNTIF(Invoices!Q:R,A2286)&lt;&gt;0,SUMIF(Invoices!Q:R,A2286,Invoices!R:R)/COUNTIF(Invoices!Q:R,A2286),0),IF(COUNTIF(Invoices!S:T,A2286)&lt;&gt;0,IF(COUNTIF(Invoices!S:T,A2286)&lt;&gt;0,SUMIF(Invoices!S:T,A2286,Invoices!T:T)/COUNTIF(Invoices!S:T,A2286),0),IF(COUNTIF(Invoices!U:V,A2286)&lt;&gt;0,IF(COUNTIF(Invoices!U:V,A2286)&lt;&gt;0,SUMIF(Invoices!U:V,A2286,Invoices!V:V)/COUNTIF(Invoices!U:V,A2286),0),IF(COUNTIF(Invoices!W:X,A2286)&lt;&gt;0,IF(COUNTIF(Invoices!W:X,A2286)&lt;&gt;0,SUMIF(Invoices!W:X,A2286,Invoices!X:X)/COUNTIF(Invoices!W:X,A2286),0),IF(COUNTIF(Invoices!Y:Z,A2286)&lt;&gt;0,IF(COUNTIF(Invoices!Y:Z,A2286)&lt;&gt;0,SUMIF(Invoices!Y:Z,A2286,Invoices!Z:Z)/COUNTIF(Invoices!Y:Z,A2286),0),IF(COUNTIF(Invoices!AA:AB,A2286)&lt;&gt;0,IF(COUNTIF(Invoices!AA:AB,A2286)&lt;&gt;0,SUMIF(Invoices!AA:AB,A2286,Invoices!AB:AB)/COUNTIF(Invoices!AA:AB,A2286),0),IF(COUNTIF(Invoices!AC:AD,A2286)&lt;&gt;0,IF(COUNTIF(Invoices!AC:AD,A2286)&lt;&gt;0,SUMIF(Invoices!AC:AD,A2286,Invoices!AD:AD)/COUNTIF(Invoices!AC:AD,A2286),0),IF(COUNTIF(Invoices!AE:AF,A2286)&lt;&gt;0,IF(COUNTIF(Invoices!AE:AF,A2286)&lt;&gt;0,SUMIF(Invoices!AE:AF,A2286,Invoices!AF:AF)/COUNTIF(Invoices!AE:AF,A2286),0),IF(COUNTIF(Invoices!AG:AH,A2286)&lt;&gt;0,IF(COUNTIF(Invoices!AG:AH,A2286)&lt;&gt;0,SUMIF(Invoices!AG:AH,A2286,Invoices!AH:AH)/COUNTIF(Invoices!AG:AH,A2286),0),IF(COUNTIF(Invoices!AI:AJ,A2286)&lt;&gt;0,IF(COUNTIF(Invoices!AI:AJ,A2286)&lt;&gt;0,SUMIF(Invoices!AI:AJ,A2286,Invoices!AJ:AJ)/COUNTIF(Invoices!AI:AJ,A2286),0),IF(COUNTIF(Invoices!AK:AL,A2286)&lt;&gt;0,IF(COUNTIF(Invoices!AK:AL,A2286)&lt;&gt;0,SUMIF(Invoices!AK:AL,A2286,Invoices!AL:AL)/COUNTIF(Invoices!AK:AL,A2286),0),IF(COUNTIF(Invoices!AM:AN,A2286)&lt;&gt;0,IF(COUNTIF(Invoices!AM:AN,A2286)&lt;&gt;0,SUMIF(Invoices!AM:AN,A2286,Invoices!AN:AN)/COUNTIF(Invoices!AM:AN,A2286),0),"Not Available")))))))))))))))</f>
        <v>Not Available</v>
      </c>
    </row>
    <row r="2287" spans="1:5" ht="13" x14ac:dyDescent="0.15">
      <c r="A2287" s="6" t="s">
        <v>3716</v>
      </c>
      <c r="C2287" s="6" t="s">
        <v>672</v>
      </c>
      <c r="D2287" s="6" t="s">
        <v>673</v>
      </c>
      <c r="E2287">
        <f ca="1">IF(COUNTIF(Invoices!K:L,A2287)&lt;&gt;0,IF(COUNTIF(Invoices!K:L,A2287)&lt;&gt;0,SUMIF(Invoices!K:L,A2287,Invoices!L:L)/COUNTIF(Invoices!K:L,A2287),0),IF(COUNTIF(Invoices!M:N,A2287)&lt;&gt;0,IF(COUNTIF(Invoices!M:N,A2287)&lt;&gt;0,SUMIF(Invoices!M:N,A2287,Invoices!N:N)/COUNTIF(Invoices!M:N,A2287),0),IF(COUNTIF(Invoices!O:P,A2287)&lt;&gt;0,IF(COUNTIF(Invoices!O:P,A2287)&lt;&gt;0,SUMIF(Invoices!O:P,A2287,Invoices!P:P)/COUNTIF(Invoices!O:P,A2287),0),IF(COUNTIF(Invoices!Q:R,A2287)&lt;&gt;0,IF(COUNTIF(Invoices!Q:R,A2287)&lt;&gt;0,SUMIF(Invoices!Q:R,A2287,Invoices!R:R)/COUNTIF(Invoices!Q:R,A2287),0),IF(COUNTIF(Invoices!S:T,A2287)&lt;&gt;0,IF(COUNTIF(Invoices!S:T,A2287)&lt;&gt;0,SUMIF(Invoices!S:T,A2287,Invoices!T:T)/COUNTIF(Invoices!S:T,A2287),0),IF(COUNTIF(Invoices!U:V,A2287)&lt;&gt;0,IF(COUNTIF(Invoices!U:V,A2287)&lt;&gt;0,SUMIF(Invoices!U:V,A2287,Invoices!V:V)/COUNTIF(Invoices!U:V,A2287),0),IF(COUNTIF(Invoices!W:X,A2287)&lt;&gt;0,IF(COUNTIF(Invoices!W:X,A2287)&lt;&gt;0,SUMIF(Invoices!W:X,A2287,Invoices!X:X)/COUNTIF(Invoices!W:X,A2287),0),IF(COUNTIF(Invoices!Y:Z,A2287)&lt;&gt;0,IF(COUNTIF(Invoices!Y:Z,A2287)&lt;&gt;0,SUMIF(Invoices!Y:Z,A2287,Invoices!Z:Z)/COUNTIF(Invoices!Y:Z,A2287),0),IF(COUNTIF(Invoices!AA:AB,A2287)&lt;&gt;0,IF(COUNTIF(Invoices!AA:AB,A2287)&lt;&gt;0,SUMIF(Invoices!AA:AB,A2287,Invoices!AB:AB)/COUNTIF(Invoices!AA:AB,A2287),0),IF(COUNTIF(Invoices!AC:AD,A2287)&lt;&gt;0,IF(COUNTIF(Invoices!AC:AD,A2287)&lt;&gt;0,SUMIF(Invoices!AC:AD,A2287,Invoices!AD:AD)/COUNTIF(Invoices!AC:AD,A2287),0),IF(COUNTIF(Invoices!AE:AF,A2287)&lt;&gt;0,IF(COUNTIF(Invoices!AE:AF,A2287)&lt;&gt;0,SUMIF(Invoices!AE:AF,A2287,Invoices!AF:AF)/COUNTIF(Invoices!AE:AF,A2287),0),IF(COUNTIF(Invoices!AG:AH,A2287)&lt;&gt;0,IF(COUNTIF(Invoices!AG:AH,A2287)&lt;&gt;0,SUMIF(Invoices!AG:AH,A2287,Invoices!AH:AH)/COUNTIF(Invoices!AG:AH,A2287),0),IF(COUNTIF(Invoices!AI:AJ,A2287)&lt;&gt;0,IF(COUNTIF(Invoices!AI:AJ,A2287)&lt;&gt;0,SUMIF(Invoices!AI:AJ,A2287,Invoices!AJ:AJ)/COUNTIF(Invoices!AI:AJ,A2287),0),IF(COUNTIF(Invoices!AK:AL,A2287)&lt;&gt;0,IF(COUNTIF(Invoices!AK:AL,A2287)&lt;&gt;0,SUMIF(Invoices!AK:AL,A2287,Invoices!AL:AL)/COUNTIF(Invoices!AK:AL,A2287),0),IF(COUNTIF(Invoices!AM:AN,A2287)&lt;&gt;0,IF(COUNTIF(Invoices!AM:AN,A2287)&lt;&gt;0,SUMIF(Invoices!AM:AN,A2287,Invoices!AN:AN)/COUNTIF(Invoices!AM:AN,A2287),0),"Not Available")))))))))))))))</f>
        <v>1.99</v>
      </c>
    </row>
    <row r="2288" spans="1:5" ht="13" x14ac:dyDescent="0.15">
      <c r="A2288" s="6" t="s">
        <v>3717</v>
      </c>
      <c r="C2288" s="6" t="s">
        <v>672</v>
      </c>
      <c r="D2288" s="6" t="s">
        <v>673</v>
      </c>
      <c r="E2288" t="str">
        <f>IF(COUNTIF(Invoices!K:L,A2288)&lt;&gt;0,IF(COUNTIF(Invoices!K:L,A2288)&lt;&gt;0,SUMIF(Invoices!K:L,A2288,Invoices!L:L)/COUNTIF(Invoices!K:L,A2288),0),IF(COUNTIF(Invoices!M:N,A2288)&lt;&gt;0,IF(COUNTIF(Invoices!M:N,A2288)&lt;&gt;0,SUMIF(Invoices!M:N,A2288,Invoices!N:N)/COUNTIF(Invoices!M:N,A2288),0),IF(COUNTIF(Invoices!O:P,A2288)&lt;&gt;0,IF(COUNTIF(Invoices!O:P,A2288)&lt;&gt;0,SUMIF(Invoices!O:P,A2288,Invoices!P:P)/COUNTIF(Invoices!O:P,A2288),0),IF(COUNTIF(Invoices!Q:R,A2288)&lt;&gt;0,IF(COUNTIF(Invoices!Q:R,A2288)&lt;&gt;0,SUMIF(Invoices!Q:R,A2288,Invoices!R:R)/COUNTIF(Invoices!Q:R,A2288),0),IF(COUNTIF(Invoices!S:T,A2288)&lt;&gt;0,IF(COUNTIF(Invoices!S:T,A2288)&lt;&gt;0,SUMIF(Invoices!S:T,A2288,Invoices!T:T)/COUNTIF(Invoices!S:T,A2288),0),IF(COUNTIF(Invoices!U:V,A2288)&lt;&gt;0,IF(COUNTIF(Invoices!U:V,A2288)&lt;&gt;0,SUMIF(Invoices!U:V,A2288,Invoices!V:V)/COUNTIF(Invoices!U:V,A2288),0),IF(COUNTIF(Invoices!W:X,A2288)&lt;&gt;0,IF(COUNTIF(Invoices!W:X,A2288)&lt;&gt;0,SUMIF(Invoices!W:X,A2288,Invoices!X:X)/COUNTIF(Invoices!W:X,A2288),0),IF(COUNTIF(Invoices!Y:Z,A2288)&lt;&gt;0,IF(COUNTIF(Invoices!Y:Z,A2288)&lt;&gt;0,SUMIF(Invoices!Y:Z,A2288,Invoices!Z:Z)/COUNTIF(Invoices!Y:Z,A2288),0),IF(COUNTIF(Invoices!AA:AB,A2288)&lt;&gt;0,IF(COUNTIF(Invoices!AA:AB,A2288)&lt;&gt;0,SUMIF(Invoices!AA:AB,A2288,Invoices!AB:AB)/COUNTIF(Invoices!AA:AB,A2288),0),IF(COUNTIF(Invoices!AC:AD,A2288)&lt;&gt;0,IF(COUNTIF(Invoices!AC:AD,A2288)&lt;&gt;0,SUMIF(Invoices!AC:AD,A2288,Invoices!AD:AD)/COUNTIF(Invoices!AC:AD,A2288),0),IF(COUNTIF(Invoices!AE:AF,A2288)&lt;&gt;0,IF(COUNTIF(Invoices!AE:AF,A2288)&lt;&gt;0,SUMIF(Invoices!AE:AF,A2288,Invoices!AF:AF)/COUNTIF(Invoices!AE:AF,A2288),0),IF(COUNTIF(Invoices!AG:AH,A2288)&lt;&gt;0,IF(COUNTIF(Invoices!AG:AH,A2288)&lt;&gt;0,SUMIF(Invoices!AG:AH,A2288,Invoices!AH:AH)/COUNTIF(Invoices!AG:AH,A2288),0),IF(COUNTIF(Invoices!AI:AJ,A2288)&lt;&gt;0,IF(COUNTIF(Invoices!AI:AJ,A2288)&lt;&gt;0,SUMIF(Invoices!AI:AJ,A2288,Invoices!AJ:AJ)/COUNTIF(Invoices!AI:AJ,A2288),0),IF(COUNTIF(Invoices!AK:AL,A2288)&lt;&gt;0,IF(COUNTIF(Invoices!AK:AL,A2288)&lt;&gt;0,SUMIF(Invoices!AK:AL,A2288,Invoices!AL:AL)/COUNTIF(Invoices!AK:AL,A2288),0),IF(COUNTIF(Invoices!AM:AN,A2288)&lt;&gt;0,IF(COUNTIF(Invoices!AM:AN,A2288)&lt;&gt;0,SUMIF(Invoices!AM:AN,A2288,Invoices!AN:AN)/COUNTIF(Invoices!AM:AN,A2288),0),"Not Available")))))))))))))))</f>
        <v>Not Available</v>
      </c>
    </row>
    <row r="2289" spans="1:5" ht="13" x14ac:dyDescent="0.15">
      <c r="A2289" s="6" t="s">
        <v>3718</v>
      </c>
      <c r="B2289" s="6" t="s">
        <v>3623</v>
      </c>
      <c r="C2289" s="6" t="s">
        <v>3719</v>
      </c>
      <c r="D2289" s="6" t="s">
        <v>3720</v>
      </c>
      <c r="E2289">
        <f ca="1">IF(COUNTIF(Invoices!K:L,A2289)&lt;&gt;0,IF(COUNTIF(Invoices!K:L,A2289)&lt;&gt;0,SUMIF(Invoices!K:L,A2289,Invoices!L:L)/COUNTIF(Invoices!K:L,A2289),0),IF(COUNTIF(Invoices!M:N,A2289)&lt;&gt;0,IF(COUNTIF(Invoices!M:N,A2289)&lt;&gt;0,SUMIF(Invoices!M:N,A2289,Invoices!N:N)/COUNTIF(Invoices!M:N,A2289),0),IF(COUNTIF(Invoices!O:P,A2289)&lt;&gt;0,IF(COUNTIF(Invoices!O:P,A2289)&lt;&gt;0,SUMIF(Invoices!O:P,A2289,Invoices!P:P)/COUNTIF(Invoices!O:P,A2289),0),IF(COUNTIF(Invoices!Q:R,A2289)&lt;&gt;0,IF(COUNTIF(Invoices!Q:R,A2289)&lt;&gt;0,SUMIF(Invoices!Q:R,A2289,Invoices!R:R)/COUNTIF(Invoices!Q:R,A2289),0),IF(COUNTIF(Invoices!S:T,A2289)&lt;&gt;0,IF(COUNTIF(Invoices!S:T,A2289)&lt;&gt;0,SUMIF(Invoices!S:T,A2289,Invoices!T:T)/COUNTIF(Invoices!S:T,A2289),0),IF(COUNTIF(Invoices!U:V,A2289)&lt;&gt;0,IF(COUNTIF(Invoices!U:V,A2289)&lt;&gt;0,SUMIF(Invoices!U:V,A2289,Invoices!V:V)/COUNTIF(Invoices!U:V,A2289),0),IF(COUNTIF(Invoices!W:X,A2289)&lt;&gt;0,IF(COUNTIF(Invoices!W:X,A2289)&lt;&gt;0,SUMIF(Invoices!W:X,A2289,Invoices!X:X)/COUNTIF(Invoices!W:X,A2289),0),IF(COUNTIF(Invoices!Y:Z,A2289)&lt;&gt;0,IF(COUNTIF(Invoices!Y:Z,A2289)&lt;&gt;0,SUMIF(Invoices!Y:Z,A2289,Invoices!Z:Z)/COUNTIF(Invoices!Y:Z,A2289),0),IF(COUNTIF(Invoices!AA:AB,A2289)&lt;&gt;0,IF(COUNTIF(Invoices!AA:AB,A2289)&lt;&gt;0,SUMIF(Invoices!AA:AB,A2289,Invoices!AB:AB)/COUNTIF(Invoices!AA:AB,A2289),0),IF(COUNTIF(Invoices!AC:AD,A2289)&lt;&gt;0,IF(COUNTIF(Invoices!AC:AD,A2289)&lt;&gt;0,SUMIF(Invoices!AC:AD,A2289,Invoices!AD:AD)/COUNTIF(Invoices!AC:AD,A2289),0),IF(COUNTIF(Invoices!AE:AF,A2289)&lt;&gt;0,IF(COUNTIF(Invoices!AE:AF,A2289)&lt;&gt;0,SUMIF(Invoices!AE:AF,A2289,Invoices!AF:AF)/COUNTIF(Invoices!AE:AF,A2289),0),IF(COUNTIF(Invoices!AG:AH,A2289)&lt;&gt;0,IF(COUNTIF(Invoices!AG:AH,A2289)&lt;&gt;0,SUMIF(Invoices!AG:AH,A2289,Invoices!AH:AH)/COUNTIF(Invoices!AG:AH,A2289),0),IF(COUNTIF(Invoices!AI:AJ,A2289)&lt;&gt;0,IF(COUNTIF(Invoices!AI:AJ,A2289)&lt;&gt;0,SUMIF(Invoices!AI:AJ,A2289,Invoices!AJ:AJ)/COUNTIF(Invoices!AI:AJ,A2289),0),IF(COUNTIF(Invoices!AK:AL,A2289)&lt;&gt;0,IF(COUNTIF(Invoices!AK:AL,A2289)&lt;&gt;0,SUMIF(Invoices!AK:AL,A2289,Invoices!AL:AL)/COUNTIF(Invoices!AK:AL,A2289),0),IF(COUNTIF(Invoices!AM:AN,A2289)&lt;&gt;0,IF(COUNTIF(Invoices!AM:AN,A2289)&lt;&gt;0,SUMIF(Invoices!AM:AN,A2289,Invoices!AN:AN)/COUNTIF(Invoices!AM:AN,A2289),0),"Not Available")))))))))))))))</f>
        <v>0.99</v>
      </c>
    </row>
    <row r="2290" spans="1:5" ht="13" x14ac:dyDescent="0.15">
      <c r="A2290" s="6" t="s">
        <v>3721</v>
      </c>
      <c r="B2290" s="6" t="s">
        <v>3722</v>
      </c>
      <c r="C2290" s="6" t="s">
        <v>848</v>
      </c>
      <c r="D2290" s="6" t="s">
        <v>744</v>
      </c>
      <c r="E2290">
        <f ca="1">IF(COUNTIF(Invoices!K:L,A2290)&lt;&gt;0,IF(COUNTIF(Invoices!K:L,A2290)&lt;&gt;0,SUMIF(Invoices!K:L,A2290,Invoices!L:L)/COUNTIF(Invoices!K:L,A2290),0),IF(COUNTIF(Invoices!M:N,A2290)&lt;&gt;0,IF(COUNTIF(Invoices!M:N,A2290)&lt;&gt;0,SUMIF(Invoices!M:N,A2290,Invoices!N:N)/COUNTIF(Invoices!M:N,A2290),0),IF(COUNTIF(Invoices!O:P,A2290)&lt;&gt;0,IF(COUNTIF(Invoices!O:P,A2290)&lt;&gt;0,SUMIF(Invoices!O:P,A2290,Invoices!P:P)/COUNTIF(Invoices!O:P,A2290),0),IF(COUNTIF(Invoices!Q:R,A2290)&lt;&gt;0,IF(COUNTIF(Invoices!Q:R,A2290)&lt;&gt;0,SUMIF(Invoices!Q:R,A2290,Invoices!R:R)/COUNTIF(Invoices!Q:R,A2290),0),IF(COUNTIF(Invoices!S:T,A2290)&lt;&gt;0,IF(COUNTIF(Invoices!S:T,A2290)&lt;&gt;0,SUMIF(Invoices!S:T,A2290,Invoices!T:T)/COUNTIF(Invoices!S:T,A2290),0),IF(COUNTIF(Invoices!U:V,A2290)&lt;&gt;0,IF(COUNTIF(Invoices!U:V,A2290)&lt;&gt;0,SUMIF(Invoices!U:V,A2290,Invoices!V:V)/COUNTIF(Invoices!U:V,A2290),0),IF(COUNTIF(Invoices!W:X,A2290)&lt;&gt;0,IF(COUNTIF(Invoices!W:X,A2290)&lt;&gt;0,SUMIF(Invoices!W:X,A2290,Invoices!X:X)/COUNTIF(Invoices!W:X,A2290),0),IF(COUNTIF(Invoices!Y:Z,A2290)&lt;&gt;0,IF(COUNTIF(Invoices!Y:Z,A2290)&lt;&gt;0,SUMIF(Invoices!Y:Z,A2290,Invoices!Z:Z)/COUNTIF(Invoices!Y:Z,A2290),0),IF(COUNTIF(Invoices!AA:AB,A2290)&lt;&gt;0,IF(COUNTIF(Invoices!AA:AB,A2290)&lt;&gt;0,SUMIF(Invoices!AA:AB,A2290,Invoices!AB:AB)/COUNTIF(Invoices!AA:AB,A2290),0),IF(COUNTIF(Invoices!AC:AD,A2290)&lt;&gt;0,IF(COUNTIF(Invoices!AC:AD,A2290)&lt;&gt;0,SUMIF(Invoices!AC:AD,A2290,Invoices!AD:AD)/COUNTIF(Invoices!AC:AD,A2290),0),IF(COUNTIF(Invoices!AE:AF,A2290)&lt;&gt;0,IF(COUNTIF(Invoices!AE:AF,A2290)&lt;&gt;0,SUMIF(Invoices!AE:AF,A2290,Invoices!AF:AF)/COUNTIF(Invoices!AE:AF,A2290),0),IF(COUNTIF(Invoices!AG:AH,A2290)&lt;&gt;0,IF(COUNTIF(Invoices!AG:AH,A2290)&lt;&gt;0,SUMIF(Invoices!AG:AH,A2290,Invoices!AH:AH)/COUNTIF(Invoices!AG:AH,A2290),0),IF(COUNTIF(Invoices!AI:AJ,A2290)&lt;&gt;0,IF(COUNTIF(Invoices!AI:AJ,A2290)&lt;&gt;0,SUMIF(Invoices!AI:AJ,A2290,Invoices!AJ:AJ)/COUNTIF(Invoices!AI:AJ,A2290),0),IF(COUNTIF(Invoices!AK:AL,A2290)&lt;&gt;0,IF(COUNTIF(Invoices!AK:AL,A2290)&lt;&gt;0,SUMIF(Invoices!AK:AL,A2290,Invoices!AL:AL)/COUNTIF(Invoices!AK:AL,A2290),0),IF(COUNTIF(Invoices!AM:AN,A2290)&lt;&gt;0,IF(COUNTIF(Invoices!AM:AN,A2290)&lt;&gt;0,SUMIF(Invoices!AM:AN,A2290,Invoices!AN:AN)/COUNTIF(Invoices!AM:AN,A2290),0),"Not Available")))))))))))))))</f>
        <v>0.99</v>
      </c>
    </row>
    <row r="2291" spans="1:5" ht="13" x14ac:dyDescent="0.15">
      <c r="A2291" s="6" t="s">
        <v>3723</v>
      </c>
      <c r="C2291" s="6" t="s">
        <v>1555</v>
      </c>
      <c r="D2291" s="6" t="s">
        <v>1555</v>
      </c>
      <c r="E2291">
        <f ca="1">IF(COUNTIF(Invoices!K:L,A2291)&lt;&gt;0,IF(COUNTIF(Invoices!K:L,A2291)&lt;&gt;0,SUMIF(Invoices!K:L,A2291,Invoices!L:L)/COUNTIF(Invoices!K:L,A2291),0),IF(COUNTIF(Invoices!M:N,A2291)&lt;&gt;0,IF(COUNTIF(Invoices!M:N,A2291)&lt;&gt;0,SUMIF(Invoices!M:N,A2291,Invoices!N:N)/COUNTIF(Invoices!M:N,A2291),0),IF(COUNTIF(Invoices!O:P,A2291)&lt;&gt;0,IF(COUNTIF(Invoices!O:P,A2291)&lt;&gt;0,SUMIF(Invoices!O:P,A2291,Invoices!P:P)/COUNTIF(Invoices!O:P,A2291),0),IF(COUNTIF(Invoices!Q:R,A2291)&lt;&gt;0,IF(COUNTIF(Invoices!Q:R,A2291)&lt;&gt;0,SUMIF(Invoices!Q:R,A2291,Invoices!R:R)/COUNTIF(Invoices!Q:R,A2291),0),IF(COUNTIF(Invoices!S:T,A2291)&lt;&gt;0,IF(COUNTIF(Invoices!S:T,A2291)&lt;&gt;0,SUMIF(Invoices!S:T,A2291,Invoices!T:T)/COUNTIF(Invoices!S:T,A2291),0),IF(COUNTIF(Invoices!U:V,A2291)&lt;&gt;0,IF(COUNTIF(Invoices!U:V,A2291)&lt;&gt;0,SUMIF(Invoices!U:V,A2291,Invoices!V:V)/COUNTIF(Invoices!U:V,A2291),0),IF(COUNTIF(Invoices!W:X,A2291)&lt;&gt;0,IF(COUNTIF(Invoices!W:X,A2291)&lt;&gt;0,SUMIF(Invoices!W:X,A2291,Invoices!X:X)/COUNTIF(Invoices!W:X,A2291),0),IF(COUNTIF(Invoices!Y:Z,A2291)&lt;&gt;0,IF(COUNTIF(Invoices!Y:Z,A2291)&lt;&gt;0,SUMIF(Invoices!Y:Z,A2291,Invoices!Z:Z)/COUNTIF(Invoices!Y:Z,A2291),0),IF(COUNTIF(Invoices!AA:AB,A2291)&lt;&gt;0,IF(COUNTIF(Invoices!AA:AB,A2291)&lt;&gt;0,SUMIF(Invoices!AA:AB,A2291,Invoices!AB:AB)/COUNTIF(Invoices!AA:AB,A2291),0),IF(COUNTIF(Invoices!AC:AD,A2291)&lt;&gt;0,IF(COUNTIF(Invoices!AC:AD,A2291)&lt;&gt;0,SUMIF(Invoices!AC:AD,A2291,Invoices!AD:AD)/COUNTIF(Invoices!AC:AD,A2291),0),IF(COUNTIF(Invoices!AE:AF,A2291)&lt;&gt;0,IF(COUNTIF(Invoices!AE:AF,A2291)&lt;&gt;0,SUMIF(Invoices!AE:AF,A2291,Invoices!AF:AF)/COUNTIF(Invoices!AE:AF,A2291),0),IF(COUNTIF(Invoices!AG:AH,A2291)&lt;&gt;0,IF(COUNTIF(Invoices!AG:AH,A2291)&lt;&gt;0,SUMIF(Invoices!AG:AH,A2291,Invoices!AH:AH)/COUNTIF(Invoices!AG:AH,A2291),0),IF(COUNTIF(Invoices!AI:AJ,A2291)&lt;&gt;0,IF(COUNTIF(Invoices!AI:AJ,A2291)&lt;&gt;0,SUMIF(Invoices!AI:AJ,A2291,Invoices!AJ:AJ)/COUNTIF(Invoices!AI:AJ,A2291),0),IF(COUNTIF(Invoices!AK:AL,A2291)&lt;&gt;0,IF(COUNTIF(Invoices!AK:AL,A2291)&lt;&gt;0,SUMIF(Invoices!AK:AL,A2291,Invoices!AL:AL)/COUNTIF(Invoices!AK:AL,A2291),0),IF(COUNTIF(Invoices!AM:AN,A2291)&lt;&gt;0,IF(COUNTIF(Invoices!AM:AN,A2291)&lt;&gt;0,SUMIF(Invoices!AM:AN,A2291,Invoices!AN:AN)/COUNTIF(Invoices!AM:AN,A2291),0),"Not Available")))))))))))))))</f>
        <v>0.99</v>
      </c>
    </row>
    <row r="2292" spans="1:5" ht="13" x14ac:dyDescent="0.15">
      <c r="A2292" s="6" t="s">
        <v>3724</v>
      </c>
      <c r="B2292" s="6" t="s">
        <v>1143</v>
      </c>
      <c r="C2292" s="6" t="s">
        <v>1144</v>
      </c>
      <c r="D2292" s="6" t="s">
        <v>559</v>
      </c>
      <c r="E2292">
        <f ca="1">IF(COUNTIF(Invoices!K:L,A2292)&lt;&gt;0,IF(COUNTIF(Invoices!K:L,A2292)&lt;&gt;0,SUMIF(Invoices!K:L,A2292,Invoices!L:L)/COUNTIF(Invoices!K:L,A2292),0),IF(COUNTIF(Invoices!M:N,A2292)&lt;&gt;0,IF(COUNTIF(Invoices!M:N,A2292)&lt;&gt;0,SUMIF(Invoices!M:N,A2292,Invoices!N:N)/COUNTIF(Invoices!M:N,A2292),0),IF(COUNTIF(Invoices!O:P,A2292)&lt;&gt;0,IF(COUNTIF(Invoices!O:P,A2292)&lt;&gt;0,SUMIF(Invoices!O:P,A2292,Invoices!P:P)/COUNTIF(Invoices!O:P,A2292),0),IF(COUNTIF(Invoices!Q:R,A2292)&lt;&gt;0,IF(COUNTIF(Invoices!Q:R,A2292)&lt;&gt;0,SUMIF(Invoices!Q:R,A2292,Invoices!R:R)/COUNTIF(Invoices!Q:R,A2292),0),IF(COUNTIF(Invoices!S:T,A2292)&lt;&gt;0,IF(COUNTIF(Invoices!S:T,A2292)&lt;&gt;0,SUMIF(Invoices!S:T,A2292,Invoices!T:T)/COUNTIF(Invoices!S:T,A2292),0),IF(COUNTIF(Invoices!U:V,A2292)&lt;&gt;0,IF(COUNTIF(Invoices!U:V,A2292)&lt;&gt;0,SUMIF(Invoices!U:V,A2292,Invoices!V:V)/COUNTIF(Invoices!U:V,A2292),0),IF(COUNTIF(Invoices!W:X,A2292)&lt;&gt;0,IF(COUNTIF(Invoices!W:X,A2292)&lt;&gt;0,SUMIF(Invoices!W:X,A2292,Invoices!X:X)/COUNTIF(Invoices!W:X,A2292),0),IF(COUNTIF(Invoices!Y:Z,A2292)&lt;&gt;0,IF(COUNTIF(Invoices!Y:Z,A2292)&lt;&gt;0,SUMIF(Invoices!Y:Z,A2292,Invoices!Z:Z)/COUNTIF(Invoices!Y:Z,A2292),0),IF(COUNTIF(Invoices!AA:AB,A2292)&lt;&gt;0,IF(COUNTIF(Invoices!AA:AB,A2292)&lt;&gt;0,SUMIF(Invoices!AA:AB,A2292,Invoices!AB:AB)/COUNTIF(Invoices!AA:AB,A2292),0),IF(COUNTIF(Invoices!AC:AD,A2292)&lt;&gt;0,IF(COUNTIF(Invoices!AC:AD,A2292)&lt;&gt;0,SUMIF(Invoices!AC:AD,A2292,Invoices!AD:AD)/COUNTIF(Invoices!AC:AD,A2292),0),IF(COUNTIF(Invoices!AE:AF,A2292)&lt;&gt;0,IF(COUNTIF(Invoices!AE:AF,A2292)&lt;&gt;0,SUMIF(Invoices!AE:AF,A2292,Invoices!AF:AF)/COUNTIF(Invoices!AE:AF,A2292),0),IF(COUNTIF(Invoices!AG:AH,A2292)&lt;&gt;0,IF(COUNTIF(Invoices!AG:AH,A2292)&lt;&gt;0,SUMIF(Invoices!AG:AH,A2292,Invoices!AH:AH)/COUNTIF(Invoices!AG:AH,A2292),0),IF(COUNTIF(Invoices!AI:AJ,A2292)&lt;&gt;0,IF(COUNTIF(Invoices!AI:AJ,A2292)&lt;&gt;0,SUMIF(Invoices!AI:AJ,A2292,Invoices!AJ:AJ)/COUNTIF(Invoices!AI:AJ,A2292),0),IF(COUNTIF(Invoices!AK:AL,A2292)&lt;&gt;0,IF(COUNTIF(Invoices!AK:AL,A2292)&lt;&gt;0,SUMIF(Invoices!AK:AL,A2292,Invoices!AL:AL)/COUNTIF(Invoices!AK:AL,A2292),0),IF(COUNTIF(Invoices!AM:AN,A2292)&lt;&gt;0,IF(COUNTIF(Invoices!AM:AN,A2292)&lt;&gt;0,SUMIF(Invoices!AM:AN,A2292,Invoices!AN:AN)/COUNTIF(Invoices!AM:AN,A2292),0),"Not Available")))))))))))))))</f>
        <v>0.99</v>
      </c>
    </row>
    <row r="2293" spans="1:5" ht="13" x14ac:dyDescent="0.15">
      <c r="A2293" s="6" t="s">
        <v>3725</v>
      </c>
      <c r="B2293" s="6" t="s">
        <v>573</v>
      </c>
      <c r="C2293" s="6" t="s">
        <v>618</v>
      </c>
      <c r="D2293" s="6" t="s">
        <v>574</v>
      </c>
      <c r="E2293">
        <f ca="1">IF(COUNTIF(Invoices!K:L,A2293)&lt;&gt;0,IF(COUNTIF(Invoices!K:L,A2293)&lt;&gt;0,SUMIF(Invoices!K:L,A2293,Invoices!L:L)/COUNTIF(Invoices!K:L,A2293),0),IF(COUNTIF(Invoices!M:N,A2293)&lt;&gt;0,IF(COUNTIF(Invoices!M:N,A2293)&lt;&gt;0,SUMIF(Invoices!M:N,A2293,Invoices!N:N)/COUNTIF(Invoices!M:N,A2293),0),IF(COUNTIF(Invoices!O:P,A2293)&lt;&gt;0,IF(COUNTIF(Invoices!O:P,A2293)&lt;&gt;0,SUMIF(Invoices!O:P,A2293,Invoices!P:P)/COUNTIF(Invoices!O:P,A2293),0),IF(COUNTIF(Invoices!Q:R,A2293)&lt;&gt;0,IF(COUNTIF(Invoices!Q:R,A2293)&lt;&gt;0,SUMIF(Invoices!Q:R,A2293,Invoices!R:R)/COUNTIF(Invoices!Q:R,A2293),0),IF(COUNTIF(Invoices!S:T,A2293)&lt;&gt;0,IF(COUNTIF(Invoices!S:T,A2293)&lt;&gt;0,SUMIF(Invoices!S:T,A2293,Invoices!T:T)/COUNTIF(Invoices!S:T,A2293),0),IF(COUNTIF(Invoices!U:V,A2293)&lt;&gt;0,IF(COUNTIF(Invoices!U:V,A2293)&lt;&gt;0,SUMIF(Invoices!U:V,A2293,Invoices!V:V)/COUNTIF(Invoices!U:V,A2293),0),IF(COUNTIF(Invoices!W:X,A2293)&lt;&gt;0,IF(COUNTIF(Invoices!W:X,A2293)&lt;&gt;0,SUMIF(Invoices!W:X,A2293,Invoices!X:X)/COUNTIF(Invoices!W:X,A2293),0),IF(COUNTIF(Invoices!Y:Z,A2293)&lt;&gt;0,IF(COUNTIF(Invoices!Y:Z,A2293)&lt;&gt;0,SUMIF(Invoices!Y:Z,A2293,Invoices!Z:Z)/COUNTIF(Invoices!Y:Z,A2293),0),IF(COUNTIF(Invoices!AA:AB,A2293)&lt;&gt;0,IF(COUNTIF(Invoices!AA:AB,A2293)&lt;&gt;0,SUMIF(Invoices!AA:AB,A2293,Invoices!AB:AB)/COUNTIF(Invoices!AA:AB,A2293),0),IF(COUNTIF(Invoices!AC:AD,A2293)&lt;&gt;0,IF(COUNTIF(Invoices!AC:AD,A2293)&lt;&gt;0,SUMIF(Invoices!AC:AD,A2293,Invoices!AD:AD)/COUNTIF(Invoices!AC:AD,A2293),0),IF(COUNTIF(Invoices!AE:AF,A2293)&lt;&gt;0,IF(COUNTIF(Invoices!AE:AF,A2293)&lt;&gt;0,SUMIF(Invoices!AE:AF,A2293,Invoices!AF:AF)/COUNTIF(Invoices!AE:AF,A2293),0),IF(COUNTIF(Invoices!AG:AH,A2293)&lt;&gt;0,IF(COUNTIF(Invoices!AG:AH,A2293)&lt;&gt;0,SUMIF(Invoices!AG:AH,A2293,Invoices!AH:AH)/COUNTIF(Invoices!AG:AH,A2293),0),IF(COUNTIF(Invoices!AI:AJ,A2293)&lt;&gt;0,IF(COUNTIF(Invoices!AI:AJ,A2293)&lt;&gt;0,SUMIF(Invoices!AI:AJ,A2293,Invoices!AJ:AJ)/COUNTIF(Invoices!AI:AJ,A2293),0),IF(COUNTIF(Invoices!AK:AL,A2293)&lt;&gt;0,IF(COUNTIF(Invoices!AK:AL,A2293)&lt;&gt;0,SUMIF(Invoices!AK:AL,A2293,Invoices!AL:AL)/COUNTIF(Invoices!AK:AL,A2293),0),IF(COUNTIF(Invoices!AM:AN,A2293)&lt;&gt;0,IF(COUNTIF(Invoices!AM:AN,A2293)&lt;&gt;0,SUMIF(Invoices!AM:AN,A2293,Invoices!AN:AN)/COUNTIF(Invoices!AM:AN,A2293),0),"Not Available")))))))))))))))</f>
        <v>0.99</v>
      </c>
    </row>
    <row r="2294" spans="1:5" ht="13" x14ac:dyDescent="0.15">
      <c r="A2294" s="6" t="s">
        <v>3725</v>
      </c>
      <c r="B2294" s="6" t="s">
        <v>573</v>
      </c>
      <c r="C2294" s="6" t="s">
        <v>2713</v>
      </c>
      <c r="D2294" s="6" t="s">
        <v>2714</v>
      </c>
      <c r="E2294">
        <f ca="1">IF(COUNTIF(Invoices!K:L,A2294)&lt;&gt;0,IF(COUNTIF(Invoices!K:L,A2294)&lt;&gt;0,SUMIF(Invoices!K:L,A2294,Invoices!L:L)/COUNTIF(Invoices!K:L,A2294),0),IF(COUNTIF(Invoices!M:N,A2294)&lt;&gt;0,IF(COUNTIF(Invoices!M:N,A2294)&lt;&gt;0,SUMIF(Invoices!M:N,A2294,Invoices!N:N)/COUNTIF(Invoices!M:N,A2294),0),IF(COUNTIF(Invoices!O:P,A2294)&lt;&gt;0,IF(COUNTIF(Invoices!O:P,A2294)&lt;&gt;0,SUMIF(Invoices!O:P,A2294,Invoices!P:P)/COUNTIF(Invoices!O:P,A2294),0),IF(COUNTIF(Invoices!Q:R,A2294)&lt;&gt;0,IF(COUNTIF(Invoices!Q:R,A2294)&lt;&gt;0,SUMIF(Invoices!Q:R,A2294,Invoices!R:R)/COUNTIF(Invoices!Q:R,A2294),0),IF(COUNTIF(Invoices!S:T,A2294)&lt;&gt;0,IF(COUNTIF(Invoices!S:T,A2294)&lt;&gt;0,SUMIF(Invoices!S:T,A2294,Invoices!T:T)/COUNTIF(Invoices!S:T,A2294),0),IF(COUNTIF(Invoices!U:V,A2294)&lt;&gt;0,IF(COUNTIF(Invoices!U:V,A2294)&lt;&gt;0,SUMIF(Invoices!U:V,A2294,Invoices!V:V)/COUNTIF(Invoices!U:V,A2294),0),IF(COUNTIF(Invoices!W:X,A2294)&lt;&gt;0,IF(COUNTIF(Invoices!W:X,A2294)&lt;&gt;0,SUMIF(Invoices!W:X,A2294,Invoices!X:X)/COUNTIF(Invoices!W:X,A2294),0),IF(COUNTIF(Invoices!Y:Z,A2294)&lt;&gt;0,IF(COUNTIF(Invoices!Y:Z,A2294)&lt;&gt;0,SUMIF(Invoices!Y:Z,A2294,Invoices!Z:Z)/COUNTIF(Invoices!Y:Z,A2294),0),IF(COUNTIF(Invoices!AA:AB,A2294)&lt;&gt;0,IF(COUNTIF(Invoices!AA:AB,A2294)&lt;&gt;0,SUMIF(Invoices!AA:AB,A2294,Invoices!AB:AB)/COUNTIF(Invoices!AA:AB,A2294),0),IF(COUNTIF(Invoices!AC:AD,A2294)&lt;&gt;0,IF(COUNTIF(Invoices!AC:AD,A2294)&lt;&gt;0,SUMIF(Invoices!AC:AD,A2294,Invoices!AD:AD)/COUNTIF(Invoices!AC:AD,A2294),0),IF(COUNTIF(Invoices!AE:AF,A2294)&lt;&gt;0,IF(COUNTIF(Invoices!AE:AF,A2294)&lt;&gt;0,SUMIF(Invoices!AE:AF,A2294,Invoices!AF:AF)/COUNTIF(Invoices!AE:AF,A2294),0),IF(COUNTIF(Invoices!AG:AH,A2294)&lt;&gt;0,IF(COUNTIF(Invoices!AG:AH,A2294)&lt;&gt;0,SUMIF(Invoices!AG:AH,A2294,Invoices!AH:AH)/COUNTIF(Invoices!AG:AH,A2294),0),IF(COUNTIF(Invoices!AI:AJ,A2294)&lt;&gt;0,IF(COUNTIF(Invoices!AI:AJ,A2294)&lt;&gt;0,SUMIF(Invoices!AI:AJ,A2294,Invoices!AJ:AJ)/COUNTIF(Invoices!AI:AJ,A2294),0),IF(COUNTIF(Invoices!AK:AL,A2294)&lt;&gt;0,IF(COUNTIF(Invoices!AK:AL,A2294)&lt;&gt;0,SUMIF(Invoices!AK:AL,A2294,Invoices!AL:AL)/COUNTIF(Invoices!AK:AL,A2294),0),IF(COUNTIF(Invoices!AM:AN,A2294)&lt;&gt;0,IF(COUNTIF(Invoices!AM:AN,A2294)&lt;&gt;0,SUMIF(Invoices!AM:AN,A2294,Invoices!AN:AN)/COUNTIF(Invoices!AM:AN,A2294),0),"Not Available")))))))))))))))</f>
        <v>0.99</v>
      </c>
    </row>
    <row r="2295" spans="1:5" ht="13" x14ac:dyDescent="0.15">
      <c r="A2295" s="6" t="s">
        <v>3726</v>
      </c>
      <c r="B2295" s="6" t="s">
        <v>1291</v>
      </c>
      <c r="C2295" s="6" t="s">
        <v>1292</v>
      </c>
      <c r="D2295" s="6" t="s">
        <v>1293</v>
      </c>
      <c r="E2295">
        <f ca="1">IF(COUNTIF(Invoices!K:L,A2295)&lt;&gt;0,IF(COUNTIF(Invoices!K:L,A2295)&lt;&gt;0,SUMIF(Invoices!K:L,A2295,Invoices!L:L)/COUNTIF(Invoices!K:L,A2295),0),IF(COUNTIF(Invoices!M:N,A2295)&lt;&gt;0,IF(COUNTIF(Invoices!M:N,A2295)&lt;&gt;0,SUMIF(Invoices!M:N,A2295,Invoices!N:N)/COUNTIF(Invoices!M:N,A2295),0),IF(COUNTIF(Invoices!O:P,A2295)&lt;&gt;0,IF(COUNTIF(Invoices!O:P,A2295)&lt;&gt;0,SUMIF(Invoices!O:P,A2295,Invoices!P:P)/COUNTIF(Invoices!O:P,A2295),0),IF(COUNTIF(Invoices!Q:R,A2295)&lt;&gt;0,IF(COUNTIF(Invoices!Q:R,A2295)&lt;&gt;0,SUMIF(Invoices!Q:R,A2295,Invoices!R:R)/COUNTIF(Invoices!Q:R,A2295),0),IF(COUNTIF(Invoices!S:T,A2295)&lt;&gt;0,IF(COUNTIF(Invoices!S:T,A2295)&lt;&gt;0,SUMIF(Invoices!S:T,A2295,Invoices!T:T)/COUNTIF(Invoices!S:T,A2295),0),IF(COUNTIF(Invoices!U:V,A2295)&lt;&gt;0,IF(COUNTIF(Invoices!U:V,A2295)&lt;&gt;0,SUMIF(Invoices!U:V,A2295,Invoices!V:V)/COUNTIF(Invoices!U:V,A2295),0),IF(COUNTIF(Invoices!W:X,A2295)&lt;&gt;0,IF(COUNTIF(Invoices!W:X,A2295)&lt;&gt;0,SUMIF(Invoices!W:X,A2295,Invoices!X:X)/COUNTIF(Invoices!W:X,A2295),0),IF(COUNTIF(Invoices!Y:Z,A2295)&lt;&gt;0,IF(COUNTIF(Invoices!Y:Z,A2295)&lt;&gt;0,SUMIF(Invoices!Y:Z,A2295,Invoices!Z:Z)/COUNTIF(Invoices!Y:Z,A2295),0),IF(COUNTIF(Invoices!AA:AB,A2295)&lt;&gt;0,IF(COUNTIF(Invoices!AA:AB,A2295)&lt;&gt;0,SUMIF(Invoices!AA:AB,A2295,Invoices!AB:AB)/COUNTIF(Invoices!AA:AB,A2295),0),IF(COUNTIF(Invoices!AC:AD,A2295)&lt;&gt;0,IF(COUNTIF(Invoices!AC:AD,A2295)&lt;&gt;0,SUMIF(Invoices!AC:AD,A2295,Invoices!AD:AD)/COUNTIF(Invoices!AC:AD,A2295),0),IF(COUNTIF(Invoices!AE:AF,A2295)&lt;&gt;0,IF(COUNTIF(Invoices!AE:AF,A2295)&lt;&gt;0,SUMIF(Invoices!AE:AF,A2295,Invoices!AF:AF)/COUNTIF(Invoices!AE:AF,A2295),0),IF(COUNTIF(Invoices!AG:AH,A2295)&lt;&gt;0,IF(COUNTIF(Invoices!AG:AH,A2295)&lt;&gt;0,SUMIF(Invoices!AG:AH,A2295,Invoices!AH:AH)/COUNTIF(Invoices!AG:AH,A2295),0),IF(COUNTIF(Invoices!AI:AJ,A2295)&lt;&gt;0,IF(COUNTIF(Invoices!AI:AJ,A2295)&lt;&gt;0,SUMIF(Invoices!AI:AJ,A2295,Invoices!AJ:AJ)/COUNTIF(Invoices!AI:AJ,A2295),0),IF(COUNTIF(Invoices!AK:AL,A2295)&lt;&gt;0,IF(COUNTIF(Invoices!AK:AL,A2295)&lt;&gt;0,SUMIF(Invoices!AK:AL,A2295,Invoices!AL:AL)/COUNTIF(Invoices!AK:AL,A2295),0),IF(COUNTIF(Invoices!AM:AN,A2295)&lt;&gt;0,IF(COUNTIF(Invoices!AM:AN,A2295)&lt;&gt;0,SUMIF(Invoices!AM:AN,A2295,Invoices!AN:AN)/COUNTIF(Invoices!AM:AN,A2295),0),"Not Available")))))))))))))))</f>
        <v>0.99</v>
      </c>
    </row>
    <row r="2296" spans="1:5" ht="13" x14ac:dyDescent="0.15">
      <c r="A2296" s="6" t="s">
        <v>3727</v>
      </c>
      <c r="B2296" s="6" t="s">
        <v>850</v>
      </c>
      <c r="C2296" s="6" t="s">
        <v>1123</v>
      </c>
      <c r="D2296" s="6" t="s">
        <v>850</v>
      </c>
      <c r="E2296">
        <f ca="1">IF(COUNTIF(Invoices!K:L,A2296)&lt;&gt;0,IF(COUNTIF(Invoices!K:L,A2296)&lt;&gt;0,SUMIF(Invoices!K:L,A2296,Invoices!L:L)/COUNTIF(Invoices!K:L,A2296),0),IF(COUNTIF(Invoices!M:N,A2296)&lt;&gt;0,IF(COUNTIF(Invoices!M:N,A2296)&lt;&gt;0,SUMIF(Invoices!M:N,A2296,Invoices!N:N)/COUNTIF(Invoices!M:N,A2296),0),IF(COUNTIF(Invoices!O:P,A2296)&lt;&gt;0,IF(COUNTIF(Invoices!O:P,A2296)&lt;&gt;0,SUMIF(Invoices!O:P,A2296,Invoices!P:P)/COUNTIF(Invoices!O:P,A2296),0),IF(COUNTIF(Invoices!Q:R,A2296)&lt;&gt;0,IF(COUNTIF(Invoices!Q:R,A2296)&lt;&gt;0,SUMIF(Invoices!Q:R,A2296,Invoices!R:R)/COUNTIF(Invoices!Q:R,A2296),0),IF(COUNTIF(Invoices!S:T,A2296)&lt;&gt;0,IF(COUNTIF(Invoices!S:T,A2296)&lt;&gt;0,SUMIF(Invoices!S:T,A2296,Invoices!T:T)/COUNTIF(Invoices!S:T,A2296),0),IF(COUNTIF(Invoices!U:V,A2296)&lt;&gt;0,IF(COUNTIF(Invoices!U:V,A2296)&lt;&gt;0,SUMIF(Invoices!U:V,A2296,Invoices!V:V)/COUNTIF(Invoices!U:V,A2296),0),IF(COUNTIF(Invoices!W:X,A2296)&lt;&gt;0,IF(COUNTIF(Invoices!W:X,A2296)&lt;&gt;0,SUMIF(Invoices!W:X,A2296,Invoices!X:X)/COUNTIF(Invoices!W:X,A2296),0),IF(COUNTIF(Invoices!Y:Z,A2296)&lt;&gt;0,IF(COUNTIF(Invoices!Y:Z,A2296)&lt;&gt;0,SUMIF(Invoices!Y:Z,A2296,Invoices!Z:Z)/COUNTIF(Invoices!Y:Z,A2296),0),IF(COUNTIF(Invoices!AA:AB,A2296)&lt;&gt;0,IF(COUNTIF(Invoices!AA:AB,A2296)&lt;&gt;0,SUMIF(Invoices!AA:AB,A2296,Invoices!AB:AB)/COUNTIF(Invoices!AA:AB,A2296),0),IF(COUNTIF(Invoices!AC:AD,A2296)&lt;&gt;0,IF(COUNTIF(Invoices!AC:AD,A2296)&lt;&gt;0,SUMIF(Invoices!AC:AD,A2296,Invoices!AD:AD)/COUNTIF(Invoices!AC:AD,A2296),0),IF(COUNTIF(Invoices!AE:AF,A2296)&lt;&gt;0,IF(COUNTIF(Invoices!AE:AF,A2296)&lt;&gt;0,SUMIF(Invoices!AE:AF,A2296,Invoices!AF:AF)/COUNTIF(Invoices!AE:AF,A2296),0),IF(COUNTIF(Invoices!AG:AH,A2296)&lt;&gt;0,IF(COUNTIF(Invoices!AG:AH,A2296)&lt;&gt;0,SUMIF(Invoices!AG:AH,A2296,Invoices!AH:AH)/COUNTIF(Invoices!AG:AH,A2296),0),IF(COUNTIF(Invoices!AI:AJ,A2296)&lt;&gt;0,IF(COUNTIF(Invoices!AI:AJ,A2296)&lt;&gt;0,SUMIF(Invoices!AI:AJ,A2296,Invoices!AJ:AJ)/COUNTIF(Invoices!AI:AJ,A2296),0),IF(COUNTIF(Invoices!AK:AL,A2296)&lt;&gt;0,IF(COUNTIF(Invoices!AK:AL,A2296)&lt;&gt;0,SUMIF(Invoices!AK:AL,A2296,Invoices!AL:AL)/COUNTIF(Invoices!AK:AL,A2296),0),IF(COUNTIF(Invoices!AM:AN,A2296)&lt;&gt;0,IF(COUNTIF(Invoices!AM:AN,A2296)&lt;&gt;0,SUMIF(Invoices!AM:AN,A2296,Invoices!AN:AN)/COUNTIF(Invoices!AM:AN,A2296),0),"Not Available")))))))))))))))</f>
        <v>0.99</v>
      </c>
    </row>
    <row r="2297" spans="1:5" ht="13" x14ac:dyDescent="0.15">
      <c r="A2297" s="6" t="s">
        <v>3727</v>
      </c>
      <c r="B2297" s="6" t="s">
        <v>850</v>
      </c>
      <c r="C2297" s="6" t="s">
        <v>851</v>
      </c>
      <c r="D2297" s="6" t="s">
        <v>850</v>
      </c>
      <c r="E2297">
        <f ca="1">IF(COUNTIF(Invoices!K:L,A2297)&lt;&gt;0,IF(COUNTIF(Invoices!K:L,A2297)&lt;&gt;0,SUMIF(Invoices!K:L,A2297,Invoices!L:L)/COUNTIF(Invoices!K:L,A2297),0),IF(COUNTIF(Invoices!M:N,A2297)&lt;&gt;0,IF(COUNTIF(Invoices!M:N,A2297)&lt;&gt;0,SUMIF(Invoices!M:N,A2297,Invoices!N:N)/COUNTIF(Invoices!M:N,A2297),0),IF(COUNTIF(Invoices!O:P,A2297)&lt;&gt;0,IF(COUNTIF(Invoices!O:P,A2297)&lt;&gt;0,SUMIF(Invoices!O:P,A2297,Invoices!P:P)/COUNTIF(Invoices!O:P,A2297),0),IF(COUNTIF(Invoices!Q:R,A2297)&lt;&gt;0,IF(COUNTIF(Invoices!Q:R,A2297)&lt;&gt;0,SUMIF(Invoices!Q:R,A2297,Invoices!R:R)/COUNTIF(Invoices!Q:R,A2297),0),IF(COUNTIF(Invoices!S:T,A2297)&lt;&gt;0,IF(COUNTIF(Invoices!S:T,A2297)&lt;&gt;0,SUMIF(Invoices!S:T,A2297,Invoices!T:T)/COUNTIF(Invoices!S:T,A2297),0),IF(COUNTIF(Invoices!U:V,A2297)&lt;&gt;0,IF(COUNTIF(Invoices!U:V,A2297)&lt;&gt;0,SUMIF(Invoices!U:V,A2297,Invoices!V:V)/COUNTIF(Invoices!U:V,A2297),0),IF(COUNTIF(Invoices!W:X,A2297)&lt;&gt;0,IF(COUNTIF(Invoices!W:X,A2297)&lt;&gt;0,SUMIF(Invoices!W:X,A2297,Invoices!X:X)/COUNTIF(Invoices!W:X,A2297),0),IF(COUNTIF(Invoices!Y:Z,A2297)&lt;&gt;0,IF(COUNTIF(Invoices!Y:Z,A2297)&lt;&gt;0,SUMIF(Invoices!Y:Z,A2297,Invoices!Z:Z)/COUNTIF(Invoices!Y:Z,A2297),0),IF(COUNTIF(Invoices!AA:AB,A2297)&lt;&gt;0,IF(COUNTIF(Invoices!AA:AB,A2297)&lt;&gt;0,SUMIF(Invoices!AA:AB,A2297,Invoices!AB:AB)/COUNTIF(Invoices!AA:AB,A2297),0),IF(COUNTIF(Invoices!AC:AD,A2297)&lt;&gt;0,IF(COUNTIF(Invoices!AC:AD,A2297)&lt;&gt;0,SUMIF(Invoices!AC:AD,A2297,Invoices!AD:AD)/COUNTIF(Invoices!AC:AD,A2297),0),IF(COUNTIF(Invoices!AE:AF,A2297)&lt;&gt;0,IF(COUNTIF(Invoices!AE:AF,A2297)&lt;&gt;0,SUMIF(Invoices!AE:AF,A2297,Invoices!AF:AF)/COUNTIF(Invoices!AE:AF,A2297),0),IF(COUNTIF(Invoices!AG:AH,A2297)&lt;&gt;0,IF(COUNTIF(Invoices!AG:AH,A2297)&lt;&gt;0,SUMIF(Invoices!AG:AH,A2297,Invoices!AH:AH)/COUNTIF(Invoices!AG:AH,A2297),0),IF(COUNTIF(Invoices!AI:AJ,A2297)&lt;&gt;0,IF(COUNTIF(Invoices!AI:AJ,A2297)&lt;&gt;0,SUMIF(Invoices!AI:AJ,A2297,Invoices!AJ:AJ)/COUNTIF(Invoices!AI:AJ,A2297),0),IF(COUNTIF(Invoices!AK:AL,A2297)&lt;&gt;0,IF(COUNTIF(Invoices!AK:AL,A2297)&lt;&gt;0,SUMIF(Invoices!AK:AL,A2297,Invoices!AL:AL)/COUNTIF(Invoices!AK:AL,A2297),0),IF(COUNTIF(Invoices!AM:AN,A2297)&lt;&gt;0,IF(COUNTIF(Invoices!AM:AN,A2297)&lt;&gt;0,SUMIF(Invoices!AM:AN,A2297,Invoices!AN:AN)/COUNTIF(Invoices!AM:AN,A2297),0),"Not Available")))))))))))))))</f>
        <v>0.99</v>
      </c>
    </row>
    <row r="2298" spans="1:5" ht="13" x14ac:dyDescent="0.15">
      <c r="A2298" s="6" t="s">
        <v>3728</v>
      </c>
      <c r="B2298" s="6" t="s">
        <v>1578</v>
      </c>
      <c r="C2298" s="6" t="s">
        <v>2195</v>
      </c>
      <c r="D2298" s="6" t="s">
        <v>574</v>
      </c>
      <c r="E2298" t="str">
        <f>IF(COUNTIF(Invoices!K:L,A2298)&lt;&gt;0,IF(COUNTIF(Invoices!K:L,A2298)&lt;&gt;0,SUMIF(Invoices!K:L,A2298,Invoices!L:L)/COUNTIF(Invoices!K:L,A2298),0),IF(COUNTIF(Invoices!M:N,A2298)&lt;&gt;0,IF(COUNTIF(Invoices!M:N,A2298)&lt;&gt;0,SUMIF(Invoices!M:N,A2298,Invoices!N:N)/COUNTIF(Invoices!M:N,A2298),0),IF(COUNTIF(Invoices!O:P,A2298)&lt;&gt;0,IF(COUNTIF(Invoices!O:P,A2298)&lt;&gt;0,SUMIF(Invoices!O:P,A2298,Invoices!P:P)/COUNTIF(Invoices!O:P,A2298),0),IF(COUNTIF(Invoices!Q:R,A2298)&lt;&gt;0,IF(COUNTIF(Invoices!Q:R,A2298)&lt;&gt;0,SUMIF(Invoices!Q:R,A2298,Invoices!R:R)/COUNTIF(Invoices!Q:R,A2298),0),IF(COUNTIF(Invoices!S:T,A2298)&lt;&gt;0,IF(COUNTIF(Invoices!S:T,A2298)&lt;&gt;0,SUMIF(Invoices!S:T,A2298,Invoices!T:T)/COUNTIF(Invoices!S:T,A2298),0),IF(COUNTIF(Invoices!U:V,A2298)&lt;&gt;0,IF(COUNTIF(Invoices!U:V,A2298)&lt;&gt;0,SUMIF(Invoices!U:V,A2298,Invoices!V:V)/COUNTIF(Invoices!U:V,A2298),0),IF(COUNTIF(Invoices!W:X,A2298)&lt;&gt;0,IF(COUNTIF(Invoices!W:X,A2298)&lt;&gt;0,SUMIF(Invoices!W:X,A2298,Invoices!X:X)/COUNTIF(Invoices!W:X,A2298),0),IF(COUNTIF(Invoices!Y:Z,A2298)&lt;&gt;0,IF(COUNTIF(Invoices!Y:Z,A2298)&lt;&gt;0,SUMIF(Invoices!Y:Z,A2298,Invoices!Z:Z)/COUNTIF(Invoices!Y:Z,A2298),0),IF(COUNTIF(Invoices!AA:AB,A2298)&lt;&gt;0,IF(COUNTIF(Invoices!AA:AB,A2298)&lt;&gt;0,SUMIF(Invoices!AA:AB,A2298,Invoices!AB:AB)/COUNTIF(Invoices!AA:AB,A2298),0),IF(COUNTIF(Invoices!AC:AD,A2298)&lt;&gt;0,IF(COUNTIF(Invoices!AC:AD,A2298)&lt;&gt;0,SUMIF(Invoices!AC:AD,A2298,Invoices!AD:AD)/COUNTIF(Invoices!AC:AD,A2298),0),IF(COUNTIF(Invoices!AE:AF,A2298)&lt;&gt;0,IF(COUNTIF(Invoices!AE:AF,A2298)&lt;&gt;0,SUMIF(Invoices!AE:AF,A2298,Invoices!AF:AF)/COUNTIF(Invoices!AE:AF,A2298),0),IF(COUNTIF(Invoices!AG:AH,A2298)&lt;&gt;0,IF(COUNTIF(Invoices!AG:AH,A2298)&lt;&gt;0,SUMIF(Invoices!AG:AH,A2298,Invoices!AH:AH)/COUNTIF(Invoices!AG:AH,A2298),0),IF(COUNTIF(Invoices!AI:AJ,A2298)&lt;&gt;0,IF(COUNTIF(Invoices!AI:AJ,A2298)&lt;&gt;0,SUMIF(Invoices!AI:AJ,A2298,Invoices!AJ:AJ)/COUNTIF(Invoices!AI:AJ,A2298),0),IF(COUNTIF(Invoices!AK:AL,A2298)&lt;&gt;0,IF(COUNTIF(Invoices!AK:AL,A2298)&lt;&gt;0,SUMIF(Invoices!AK:AL,A2298,Invoices!AL:AL)/COUNTIF(Invoices!AK:AL,A2298),0),IF(COUNTIF(Invoices!AM:AN,A2298)&lt;&gt;0,IF(COUNTIF(Invoices!AM:AN,A2298)&lt;&gt;0,SUMIF(Invoices!AM:AN,A2298,Invoices!AN:AN)/COUNTIF(Invoices!AM:AN,A2298),0),"Not Available")))))))))))))))</f>
        <v>Not Available</v>
      </c>
    </row>
    <row r="2299" spans="1:5" ht="13" x14ac:dyDescent="0.15">
      <c r="A2299" s="6" t="s">
        <v>3729</v>
      </c>
      <c r="B2299" s="6" t="s">
        <v>850</v>
      </c>
      <c r="C2299" s="6" t="s">
        <v>851</v>
      </c>
      <c r="D2299" s="6" t="s">
        <v>850</v>
      </c>
      <c r="E2299" t="str">
        <f>IF(COUNTIF(Invoices!K:L,A2299)&lt;&gt;0,IF(COUNTIF(Invoices!K:L,A2299)&lt;&gt;0,SUMIF(Invoices!K:L,A2299,Invoices!L:L)/COUNTIF(Invoices!K:L,A2299),0),IF(COUNTIF(Invoices!M:N,A2299)&lt;&gt;0,IF(COUNTIF(Invoices!M:N,A2299)&lt;&gt;0,SUMIF(Invoices!M:N,A2299,Invoices!N:N)/COUNTIF(Invoices!M:N,A2299),0),IF(COUNTIF(Invoices!O:P,A2299)&lt;&gt;0,IF(COUNTIF(Invoices!O:P,A2299)&lt;&gt;0,SUMIF(Invoices!O:P,A2299,Invoices!P:P)/COUNTIF(Invoices!O:P,A2299),0),IF(COUNTIF(Invoices!Q:R,A2299)&lt;&gt;0,IF(COUNTIF(Invoices!Q:R,A2299)&lt;&gt;0,SUMIF(Invoices!Q:R,A2299,Invoices!R:R)/COUNTIF(Invoices!Q:R,A2299),0),IF(COUNTIF(Invoices!S:T,A2299)&lt;&gt;0,IF(COUNTIF(Invoices!S:T,A2299)&lt;&gt;0,SUMIF(Invoices!S:T,A2299,Invoices!T:T)/COUNTIF(Invoices!S:T,A2299),0),IF(COUNTIF(Invoices!U:V,A2299)&lt;&gt;0,IF(COUNTIF(Invoices!U:V,A2299)&lt;&gt;0,SUMIF(Invoices!U:V,A2299,Invoices!V:V)/COUNTIF(Invoices!U:V,A2299),0),IF(COUNTIF(Invoices!W:X,A2299)&lt;&gt;0,IF(COUNTIF(Invoices!W:X,A2299)&lt;&gt;0,SUMIF(Invoices!W:X,A2299,Invoices!X:X)/COUNTIF(Invoices!W:X,A2299),0),IF(COUNTIF(Invoices!Y:Z,A2299)&lt;&gt;0,IF(COUNTIF(Invoices!Y:Z,A2299)&lt;&gt;0,SUMIF(Invoices!Y:Z,A2299,Invoices!Z:Z)/COUNTIF(Invoices!Y:Z,A2299),0),IF(COUNTIF(Invoices!AA:AB,A2299)&lt;&gt;0,IF(COUNTIF(Invoices!AA:AB,A2299)&lt;&gt;0,SUMIF(Invoices!AA:AB,A2299,Invoices!AB:AB)/COUNTIF(Invoices!AA:AB,A2299),0),IF(COUNTIF(Invoices!AC:AD,A2299)&lt;&gt;0,IF(COUNTIF(Invoices!AC:AD,A2299)&lt;&gt;0,SUMIF(Invoices!AC:AD,A2299,Invoices!AD:AD)/COUNTIF(Invoices!AC:AD,A2299),0),IF(COUNTIF(Invoices!AE:AF,A2299)&lt;&gt;0,IF(COUNTIF(Invoices!AE:AF,A2299)&lt;&gt;0,SUMIF(Invoices!AE:AF,A2299,Invoices!AF:AF)/COUNTIF(Invoices!AE:AF,A2299),0),IF(COUNTIF(Invoices!AG:AH,A2299)&lt;&gt;0,IF(COUNTIF(Invoices!AG:AH,A2299)&lt;&gt;0,SUMIF(Invoices!AG:AH,A2299,Invoices!AH:AH)/COUNTIF(Invoices!AG:AH,A2299),0),IF(COUNTIF(Invoices!AI:AJ,A2299)&lt;&gt;0,IF(COUNTIF(Invoices!AI:AJ,A2299)&lt;&gt;0,SUMIF(Invoices!AI:AJ,A2299,Invoices!AJ:AJ)/COUNTIF(Invoices!AI:AJ,A2299),0),IF(COUNTIF(Invoices!AK:AL,A2299)&lt;&gt;0,IF(COUNTIF(Invoices!AK:AL,A2299)&lt;&gt;0,SUMIF(Invoices!AK:AL,A2299,Invoices!AL:AL)/COUNTIF(Invoices!AK:AL,A2299),0),IF(COUNTIF(Invoices!AM:AN,A2299)&lt;&gt;0,IF(COUNTIF(Invoices!AM:AN,A2299)&lt;&gt;0,SUMIF(Invoices!AM:AN,A2299,Invoices!AN:AN)/COUNTIF(Invoices!AM:AN,A2299),0),"Not Available")))))))))))))))</f>
        <v>Not Available</v>
      </c>
    </row>
    <row r="2300" spans="1:5" ht="13" x14ac:dyDescent="0.15">
      <c r="A2300" s="6" t="s">
        <v>3730</v>
      </c>
      <c r="B2300" s="6" t="s">
        <v>1404</v>
      </c>
      <c r="C2300" s="6" t="s">
        <v>1405</v>
      </c>
      <c r="D2300" s="6" t="s">
        <v>1404</v>
      </c>
      <c r="E2300" t="str">
        <f>IF(COUNTIF(Invoices!K:L,A2300)&lt;&gt;0,IF(COUNTIF(Invoices!K:L,A2300)&lt;&gt;0,SUMIF(Invoices!K:L,A2300,Invoices!L:L)/COUNTIF(Invoices!K:L,A2300),0),IF(COUNTIF(Invoices!M:N,A2300)&lt;&gt;0,IF(COUNTIF(Invoices!M:N,A2300)&lt;&gt;0,SUMIF(Invoices!M:N,A2300,Invoices!N:N)/COUNTIF(Invoices!M:N,A2300),0),IF(COUNTIF(Invoices!O:P,A2300)&lt;&gt;0,IF(COUNTIF(Invoices!O:P,A2300)&lt;&gt;0,SUMIF(Invoices!O:P,A2300,Invoices!P:P)/COUNTIF(Invoices!O:P,A2300),0),IF(COUNTIF(Invoices!Q:R,A2300)&lt;&gt;0,IF(COUNTIF(Invoices!Q:R,A2300)&lt;&gt;0,SUMIF(Invoices!Q:R,A2300,Invoices!R:R)/COUNTIF(Invoices!Q:R,A2300),0),IF(COUNTIF(Invoices!S:T,A2300)&lt;&gt;0,IF(COUNTIF(Invoices!S:T,A2300)&lt;&gt;0,SUMIF(Invoices!S:T,A2300,Invoices!T:T)/COUNTIF(Invoices!S:T,A2300),0),IF(COUNTIF(Invoices!U:V,A2300)&lt;&gt;0,IF(COUNTIF(Invoices!U:V,A2300)&lt;&gt;0,SUMIF(Invoices!U:V,A2300,Invoices!V:V)/COUNTIF(Invoices!U:V,A2300),0),IF(COUNTIF(Invoices!W:X,A2300)&lt;&gt;0,IF(COUNTIF(Invoices!W:X,A2300)&lt;&gt;0,SUMIF(Invoices!W:X,A2300,Invoices!X:X)/COUNTIF(Invoices!W:X,A2300),0),IF(COUNTIF(Invoices!Y:Z,A2300)&lt;&gt;0,IF(COUNTIF(Invoices!Y:Z,A2300)&lt;&gt;0,SUMIF(Invoices!Y:Z,A2300,Invoices!Z:Z)/COUNTIF(Invoices!Y:Z,A2300),0),IF(COUNTIF(Invoices!AA:AB,A2300)&lt;&gt;0,IF(COUNTIF(Invoices!AA:AB,A2300)&lt;&gt;0,SUMIF(Invoices!AA:AB,A2300,Invoices!AB:AB)/COUNTIF(Invoices!AA:AB,A2300),0),IF(COUNTIF(Invoices!AC:AD,A2300)&lt;&gt;0,IF(COUNTIF(Invoices!AC:AD,A2300)&lt;&gt;0,SUMIF(Invoices!AC:AD,A2300,Invoices!AD:AD)/COUNTIF(Invoices!AC:AD,A2300),0),IF(COUNTIF(Invoices!AE:AF,A2300)&lt;&gt;0,IF(COUNTIF(Invoices!AE:AF,A2300)&lt;&gt;0,SUMIF(Invoices!AE:AF,A2300,Invoices!AF:AF)/COUNTIF(Invoices!AE:AF,A2300),0),IF(COUNTIF(Invoices!AG:AH,A2300)&lt;&gt;0,IF(COUNTIF(Invoices!AG:AH,A2300)&lt;&gt;0,SUMIF(Invoices!AG:AH,A2300,Invoices!AH:AH)/COUNTIF(Invoices!AG:AH,A2300),0),IF(COUNTIF(Invoices!AI:AJ,A2300)&lt;&gt;0,IF(COUNTIF(Invoices!AI:AJ,A2300)&lt;&gt;0,SUMIF(Invoices!AI:AJ,A2300,Invoices!AJ:AJ)/COUNTIF(Invoices!AI:AJ,A2300),0),IF(COUNTIF(Invoices!AK:AL,A2300)&lt;&gt;0,IF(COUNTIF(Invoices!AK:AL,A2300)&lt;&gt;0,SUMIF(Invoices!AK:AL,A2300,Invoices!AL:AL)/COUNTIF(Invoices!AK:AL,A2300),0),IF(COUNTIF(Invoices!AM:AN,A2300)&lt;&gt;0,IF(COUNTIF(Invoices!AM:AN,A2300)&lt;&gt;0,SUMIF(Invoices!AM:AN,A2300,Invoices!AN:AN)/COUNTIF(Invoices!AM:AN,A2300),0),"Not Available")))))))))))))))</f>
        <v>Not Available</v>
      </c>
    </row>
    <row r="2301" spans="1:5" ht="13" x14ac:dyDescent="0.15">
      <c r="A2301" s="6" t="s">
        <v>3731</v>
      </c>
      <c r="B2301" s="6" t="s">
        <v>573</v>
      </c>
      <c r="C2301" s="6" t="s">
        <v>988</v>
      </c>
      <c r="D2301" s="6" t="s">
        <v>574</v>
      </c>
      <c r="E2301">
        <f ca="1">IF(COUNTIF(Invoices!K:L,A2301)&lt;&gt;0,IF(COUNTIF(Invoices!K:L,A2301)&lt;&gt;0,SUMIF(Invoices!K:L,A2301,Invoices!L:L)/COUNTIF(Invoices!K:L,A2301),0),IF(COUNTIF(Invoices!M:N,A2301)&lt;&gt;0,IF(COUNTIF(Invoices!M:N,A2301)&lt;&gt;0,SUMIF(Invoices!M:N,A2301,Invoices!N:N)/COUNTIF(Invoices!M:N,A2301),0),IF(COUNTIF(Invoices!O:P,A2301)&lt;&gt;0,IF(COUNTIF(Invoices!O:P,A2301)&lt;&gt;0,SUMIF(Invoices!O:P,A2301,Invoices!P:P)/COUNTIF(Invoices!O:P,A2301),0),IF(COUNTIF(Invoices!Q:R,A2301)&lt;&gt;0,IF(COUNTIF(Invoices!Q:R,A2301)&lt;&gt;0,SUMIF(Invoices!Q:R,A2301,Invoices!R:R)/COUNTIF(Invoices!Q:R,A2301),0),IF(COUNTIF(Invoices!S:T,A2301)&lt;&gt;0,IF(COUNTIF(Invoices!S:T,A2301)&lt;&gt;0,SUMIF(Invoices!S:T,A2301,Invoices!T:T)/COUNTIF(Invoices!S:T,A2301),0),IF(COUNTIF(Invoices!U:V,A2301)&lt;&gt;0,IF(COUNTIF(Invoices!U:V,A2301)&lt;&gt;0,SUMIF(Invoices!U:V,A2301,Invoices!V:V)/COUNTIF(Invoices!U:V,A2301),0),IF(COUNTIF(Invoices!W:X,A2301)&lt;&gt;0,IF(COUNTIF(Invoices!W:X,A2301)&lt;&gt;0,SUMIF(Invoices!W:X,A2301,Invoices!X:X)/COUNTIF(Invoices!W:X,A2301),0),IF(COUNTIF(Invoices!Y:Z,A2301)&lt;&gt;0,IF(COUNTIF(Invoices!Y:Z,A2301)&lt;&gt;0,SUMIF(Invoices!Y:Z,A2301,Invoices!Z:Z)/COUNTIF(Invoices!Y:Z,A2301),0),IF(COUNTIF(Invoices!AA:AB,A2301)&lt;&gt;0,IF(COUNTIF(Invoices!AA:AB,A2301)&lt;&gt;0,SUMIF(Invoices!AA:AB,A2301,Invoices!AB:AB)/COUNTIF(Invoices!AA:AB,A2301),0),IF(COUNTIF(Invoices!AC:AD,A2301)&lt;&gt;0,IF(COUNTIF(Invoices!AC:AD,A2301)&lt;&gt;0,SUMIF(Invoices!AC:AD,A2301,Invoices!AD:AD)/COUNTIF(Invoices!AC:AD,A2301),0),IF(COUNTIF(Invoices!AE:AF,A2301)&lt;&gt;0,IF(COUNTIF(Invoices!AE:AF,A2301)&lt;&gt;0,SUMIF(Invoices!AE:AF,A2301,Invoices!AF:AF)/COUNTIF(Invoices!AE:AF,A2301),0),IF(COUNTIF(Invoices!AG:AH,A2301)&lt;&gt;0,IF(COUNTIF(Invoices!AG:AH,A2301)&lt;&gt;0,SUMIF(Invoices!AG:AH,A2301,Invoices!AH:AH)/COUNTIF(Invoices!AG:AH,A2301),0),IF(COUNTIF(Invoices!AI:AJ,A2301)&lt;&gt;0,IF(COUNTIF(Invoices!AI:AJ,A2301)&lt;&gt;0,SUMIF(Invoices!AI:AJ,A2301,Invoices!AJ:AJ)/COUNTIF(Invoices!AI:AJ,A2301),0),IF(COUNTIF(Invoices!AK:AL,A2301)&lt;&gt;0,IF(COUNTIF(Invoices!AK:AL,A2301)&lt;&gt;0,SUMIF(Invoices!AK:AL,A2301,Invoices!AL:AL)/COUNTIF(Invoices!AK:AL,A2301),0),IF(COUNTIF(Invoices!AM:AN,A2301)&lt;&gt;0,IF(COUNTIF(Invoices!AM:AN,A2301)&lt;&gt;0,SUMIF(Invoices!AM:AN,A2301,Invoices!AN:AN)/COUNTIF(Invoices!AM:AN,A2301),0),"Not Available")))))))))))))))</f>
        <v>0.99</v>
      </c>
    </row>
    <row r="2302" spans="1:5" ht="13" x14ac:dyDescent="0.15">
      <c r="A2302" s="6" t="s">
        <v>3732</v>
      </c>
      <c r="B2302" s="6" t="s">
        <v>927</v>
      </c>
      <c r="C2302" s="6" t="s">
        <v>928</v>
      </c>
      <c r="D2302" s="6" t="s">
        <v>522</v>
      </c>
      <c r="E2302" t="str">
        <f>IF(COUNTIF(Invoices!K:L,A2302)&lt;&gt;0,IF(COUNTIF(Invoices!K:L,A2302)&lt;&gt;0,SUMIF(Invoices!K:L,A2302,Invoices!L:L)/COUNTIF(Invoices!K:L,A2302),0),IF(COUNTIF(Invoices!M:N,A2302)&lt;&gt;0,IF(COUNTIF(Invoices!M:N,A2302)&lt;&gt;0,SUMIF(Invoices!M:N,A2302,Invoices!N:N)/COUNTIF(Invoices!M:N,A2302),0),IF(COUNTIF(Invoices!O:P,A2302)&lt;&gt;0,IF(COUNTIF(Invoices!O:P,A2302)&lt;&gt;0,SUMIF(Invoices!O:P,A2302,Invoices!P:P)/COUNTIF(Invoices!O:P,A2302),0),IF(COUNTIF(Invoices!Q:R,A2302)&lt;&gt;0,IF(COUNTIF(Invoices!Q:R,A2302)&lt;&gt;0,SUMIF(Invoices!Q:R,A2302,Invoices!R:R)/COUNTIF(Invoices!Q:R,A2302),0),IF(COUNTIF(Invoices!S:T,A2302)&lt;&gt;0,IF(COUNTIF(Invoices!S:T,A2302)&lt;&gt;0,SUMIF(Invoices!S:T,A2302,Invoices!T:T)/COUNTIF(Invoices!S:T,A2302),0),IF(COUNTIF(Invoices!U:V,A2302)&lt;&gt;0,IF(COUNTIF(Invoices!U:V,A2302)&lt;&gt;0,SUMIF(Invoices!U:V,A2302,Invoices!V:V)/COUNTIF(Invoices!U:V,A2302),0),IF(COUNTIF(Invoices!W:X,A2302)&lt;&gt;0,IF(COUNTIF(Invoices!W:X,A2302)&lt;&gt;0,SUMIF(Invoices!W:X,A2302,Invoices!X:X)/COUNTIF(Invoices!W:X,A2302),0),IF(COUNTIF(Invoices!Y:Z,A2302)&lt;&gt;0,IF(COUNTIF(Invoices!Y:Z,A2302)&lt;&gt;0,SUMIF(Invoices!Y:Z,A2302,Invoices!Z:Z)/COUNTIF(Invoices!Y:Z,A2302),0),IF(COUNTIF(Invoices!AA:AB,A2302)&lt;&gt;0,IF(COUNTIF(Invoices!AA:AB,A2302)&lt;&gt;0,SUMIF(Invoices!AA:AB,A2302,Invoices!AB:AB)/COUNTIF(Invoices!AA:AB,A2302),0),IF(COUNTIF(Invoices!AC:AD,A2302)&lt;&gt;0,IF(COUNTIF(Invoices!AC:AD,A2302)&lt;&gt;0,SUMIF(Invoices!AC:AD,A2302,Invoices!AD:AD)/COUNTIF(Invoices!AC:AD,A2302),0),IF(COUNTIF(Invoices!AE:AF,A2302)&lt;&gt;0,IF(COUNTIF(Invoices!AE:AF,A2302)&lt;&gt;0,SUMIF(Invoices!AE:AF,A2302,Invoices!AF:AF)/COUNTIF(Invoices!AE:AF,A2302),0),IF(COUNTIF(Invoices!AG:AH,A2302)&lt;&gt;0,IF(COUNTIF(Invoices!AG:AH,A2302)&lt;&gt;0,SUMIF(Invoices!AG:AH,A2302,Invoices!AH:AH)/COUNTIF(Invoices!AG:AH,A2302),0),IF(COUNTIF(Invoices!AI:AJ,A2302)&lt;&gt;0,IF(COUNTIF(Invoices!AI:AJ,A2302)&lt;&gt;0,SUMIF(Invoices!AI:AJ,A2302,Invoices!AJ:AJ)/COUNTIF(Invoices!AI:AJ,A2302),0),IF(COUNTIF(Invoices!AK:AL,A2302)&lt;&gt;0,IF(COUNTIF(Invoices!AK:AL,A2302)&lt;&gt;0,SUMIF(Invoices!AK:AL,A2302,Invoices!AL:AL)/COUNTIF(Invoices!AK:AL,A2302),0),IF(COUNTIF(Invoices!AM:AN,A2302)&lt;&gt;0,IF(COUNTIF(Invoices!AM:AN,A2302)&lt;&gt;0,SUMIF(Invoices!AM:AN,A2302,Invoices!AN:AN)/COUNTIF(Invoices!AM:AN,A2302),0),"Not Available")))))))))))))))</f>
        <v>Not Available</v>
      </c>
    </row>
    <row r="2303" spans="1:5" ht="13" x14ac:dyDescent="0.15">
      <c r="A2303" s="6" t="s">
        <v>3733</v>
      </c>
      <c r="B2303" s="6" t="s">
        <v>663</v>
      </c>
      <c r="C2303" s="6" t="s">
        <v>664</v>
      </c>
      <c r="D2303" s="6" t="s">
        <v>663</v>
      </c>
      <c r="E2303" t="str">
        <f>IF(COUNTIF(Invoices!K:L,A2303)&lt;&gt;0,IF(COUNTIF(Invoices!K:L,A2303)&lt;&gt;0,SUMIF(Invoices!K:L,A2303,Invoices!L:L)/COUNTIF(Invoices!K:L,A2303),0),IF(COUNTIF(Invoices!M:N,A2303)&lt;&gt;0,IF(COUNTIF(Invoices!M:N,A2303)&lt;&gt;0,SUMIF(Invoices!M:N,A2303,Invoices!N:N)/COUNTIF(Invoices!M:N,A2303),0),IF(COUNTIF(Invoices!O:P,A2303)&lt;&gt;0,IF(COUNTIF(Invoices!O:P,A2303)&lt;&gt;0,SUMIF(Invoices!O:P,A2303,Invoices!P:P)/COUNTIF(Invoices!O:P,A2303),0),IF(COUNTIF(Invoices!Q:R,A2303)&lt;&gt;0,IF(COUNTIF(Invoices!Q:R,A2303)&lt;&gt;0,SUMIF(Invoices!Q:R,A2303,Invoices!R:R)/COUNTIF(Invoices!Q:R,A2303),0),IF(COUNTIF(Invoices!S:T,A2303)&lt;&gt;0,IF(COUNTIF(Invoices!S:T,A2303)&lt;&gt;0,SUMIF(Invoices!S:T,A2303,Invoices!T:T)/COUNTIF(Invoices!S:T,A2303),0),IF(COUNTIF(Invoices!U:V,A2303)&lt;&gt;0,IF(COUNTIF(Invoices!U:V,A2303)&lt;&gt;0,SUMIF(Invoices!U:V,A2303,Invoices!V:V)/COUNTIF(Invoices!U:V,A2303),0),IF(COUNTIF(Invoices!W:X,A2303)&lt;&gt;0,IF(COUNTIF(Invoices!W:X,A2303)&lt;&gt;0,SUMIF(Invoices!W:X,A2303,Invoices!X:X)/COUNTIF(Invoices!W:X,A2303),0),IF(COUNTIF(Invoices!Y:Z,A2303)&lt;&gt;0,IF(COUNTIF(Invoices!Y:Z,A2303)&lt;&gt;0,SUMIF(Invoices!Y:Z,A2303,Invoices!Z:Z)/COUNTIF(Invoices!Y:Z,A2303),0),IF(COUNTIF(Invoices!AA:AB,A2303)&lt;&gt;0,IF(COUNTIF(Invoices!AA:AB,A2303)&lt;&gt;0,SUMIF(Invoices!AA:AB,A2303,Invoices!AB:AB)/COUNTIF(Invoices!AA:AB,A2303),0),IF(COUNTIF(Invoices!AC:AD,A2303)&lt;&gt;0,IF(COUNTIF(Invoices!AC:AD,A2303)&lt;&gt;0,SUMIF(Invoices!AC:AD,A2303,Invoices!AD:AD)/COUNTIF(Invoices!AC:AD,A2303),0),IF(COUNTIF(Invoices!AE:AF,A2303)&lt;&gt;0,IF(COUNTIF(Invoices!AE:AF,A2303)&lt;&gt;0,SUMIF(Invoices!AE:AF,A2303,Invoices!AF:AF)/COUNTIF(Invoices!AE:AF,A2303),0),IF(COUNTIF(Invoices!AG:AH,A2303)&lt;&gt;0,IF(COUNTIF(Invoices!AG:AH,A2303)&lt;&gt;0,SUMIF(Invoices!AG:AH,A2303,Invoices!AH:AH)/COUNTIF(Invoices!AG:AH,A2303),0),IF(COUNTIF(Invoices!AI:AJ,A2303)&lt;&gt;0,IF(COUNTIF(Invoices!AI:AJ,A2303)&lt;&gt;0,SUMIF(Invoices!AI:AJ,A2303,Invoices!AJ:AJ)/COUNTIF(Invoices!AI:AJ,A2303),0),IF(COUNTIF(Invoices!AK:AL,A2303)&lt;&gt;0,IF(COUNTIF(Invoices!AK:AL,A2303)&lt;&gt;0,SUMIF(Invoices!AK:AL,A2303,Invoices!AL:AL)/COUNTIF(Invoices!AK:AL,A2303),0),IF(COUNTIF(Invoices!AM:AN,A2303)&lt;&gt;0,IF(COUNTIF(Invoices!AM:AN,A2303)&lt;&gt;0,SUMIF(Invoices!AM:AN,A2303,Invoices!AN:AN)/COUNTIF(Invoices!AM:AN,A2303),0),"Not Available")))))))))))))))</f>
        <v>Not Available</v>
      </c>
    </row>
    <row r="2304" spans="1:5" ht="13" x14ac:dyDescent="0.15">
      <c r="A2304" s="6" t="s">
        <v>3734</v>
      </c>
      <c r="B2304" s="6" t="s">
        <v>1021</v>
      </c>
      <c r="C2304" s="6" t="s">
        <v>1051</v>
      </c>
      <c r="D2304" s="6" t="s">
        <v>1021</v>
      </c>
      <c r="E2304" t="str">
        <f>IF(COUNTIF(Invoices!K:L,A2304)&lt;&gt;0,IF(COUNTIF(Invoices!K:L,A2304)&lt;&gt;0,SUMIF(Invoices!K:L,A2304,Invoices!L:L)/COUNTIF(Invoices!K:L,A2304),0),IF(COUNTIF(Invoices!M:N,A2304)&lt;&gt;0,IF(COUNTIF(Invoices!M:N,A2304)&lt;&gt;0,SUMIF(Invoices!M:N,A2304,Invoices!N:N)/COUNTIF(Invoices!M:N,A2304),0),IF(COUNTIF(Invoices!O:P,A2304)&lt;&gt;0,IF(COUNTIF(Invoices!O:P,A2304)&lt;&gt;0,SUMIF(Invoices!O:P,A2304,Invoices!P:P)/COUNTIF(Invoices!O:P,A2304),0),IF(COUNTIF(Invoices!Q:R,A2304)&lt;&gt;0,IF(COUNTIF(Invoices!Q:R,A2304)&lt;&gt;0,SUMIF(Invoices!Q:R,A2304,Invoices!R:R)/COUNTIF(Invoices!Q:R,A2304),0),IF(COUNTIF(Invoices!S:T,A2304)&lt;&gt;0,IF(COUNTIF(Invoices!S:T,A2304)&lt;&gt;0,SUMIF(Invoices!S:T,A2304,Invoices!T:T)/COUNTIF(Invoices!S:T,A2304),0),IF(COUNTIF(Invoices!U:V,A2304)&lt;&gt;0,IF(COUNTIF(Invoices!U:V,A2304)&lt;&gt;0,SUMIF(Invoices!U:V,A2304,Invoices!V:V)/COUNTIF(Invoices!U:V,A2304),0),IF(COUNTIF(Invoices!W:X,A2304)&lt;&gt;0,IF(COUNTIF(Invoices!W:X,A2304)&lt;&gt;0,SUMIF(Invoices!W:X,A2304,Invoices!X:X)/COUNTIF(Invoices!W:X,A2304),0),IF(COUNTIF(Invoices!Y:Z,A2304)&lt;&gt;0,IF(COUNTIF(Invoices!Y:Z,A2304)&lt;&gt;0,SUMIF(Invoices!Y:Z,A2304,Invoices!Z:Z)/COUNTIF(Invoices!Y:Z,A2304),0),IF(COUNTIF(Invoices!AA:AB,A2304)&lt;&gt;0,IF(COUNTIF(Invoices!AA:AB,A2304)&lt;&gt;0,SUMIF(Invoices!AA:AB,A2304,Invoices!AB:AB)/COUNTIF(Invoices!AA:AB,A2304),0),IF(COUNTIF(Invoices!AC:AD,A2304)&lt;&gt;0,IF(COUNTIF(Invoices!AC:AD,A2304)&lt;&gt;0,SUMIF(Invoices!AC:AD,A2304,Invoices!AD:AD)/COUNTIF(Invoices!AC:AD,A2304),0),IF(COUNTIF(Invoices!AE:AF,A2304)&lt;&gt;0,IF(COUNTIF(Invoices!AE:AF,A2304)&lt;&gt;0,SUMIF(Invoices!AE:AF,A2304,Invoices!AF:AF)/COUNTIF(Invoices!AE:AF,A2304),0),IF(COUNTIF(Invoices!AG:AH,A2304)&lt;&gt;0,IF(COUNTIF(Invoices!AG:AH,A2304)&lt;&gt;0,SUMIF(Invoices!AG:AH,A2304,Invoices!AH:AH)/COUNTIF(Invoices!AG:AH,A2304),0),IF(COUNTIF(Invoices!AI:AJ,A2304)&lt;&gt;0,IF(COUNTIF(Invoices!AI:AJ,A2304)&lt;&gt;0,SUMIF(Invoices!AI:AJ,A2304,Invoices!AJ:AJ)/COUNTIF(Invoices!AI:AJ,A2304),0),IF(COUNTIF(Invoices!AK:AL,A2304)&lt;&gt;0,IF(COUNTIF(Invoices!AK:AL,A2304)&lt;&gt;0,SUMIF(Invoices!AK:AL,A2304,Invoices!AL:AL)/COUNTIF(Invoices!AK:AL,A2304),0),IF(COUNTIF(Invoices!AM:AN,A2304)&lt;&gt;0,IF(COUNTIF(Invoices!AM:AN,A2304)&lt;&gt;0,SUMIF(Invoices!AM:AN,A2304,Invoices!AN:AN)/COUNTIF(Invoices!AM:AN,A2304),0),"Not Available")))))))))))))))</f>
        <v>Not Available</v>
      </c>
    </row>
    <row r="2305" spans="1:5" ht="13" x14ac:dyDescent="0.15">
      <c r="A2305" s="6" t="s">
        <v>3735</v>
      </c>
      <c r="C2305" s="6" t="s">
        <v>921</v>
      </c>
      <c r="D2305" s="6" t="s">
        <v>921</v>
      </c>
      <c r="E2305" t="str">
        <f>IF(COUNTIF(Invoices!K:L,A2305)&lt;&gt;0,IF(COUNTIF(Invoices!K:L,A2305)&lt;&gt;0,SUMIF(Invoices!K:L,A2305,Invoices!L:L)/COUNTIF(Invoices!K:L,A2305),0),IF(COUNTIF(Invoices!M:N,A2305)&lt;&gt;0,IF(COUNTIF(Invoices!M:N,A2305)&lt;&gt;0,SUMIF(Invoices!M:N,A2305,Invoices!N:N)/COUNTIF(Invoices!M:N,A2305),0),IF(COUNTIF(Invoices!O:P,A2305)&lt;&gt;0,IF(COUNTIF(Invoices!O:P,A2305)&lt;&gt;0,SUMIF(Invoices!O:P,A2305,Invoices!P:P)/COUNTIF(Invoices!O:P,A2305),0),IF(COUNTIF(Invoices!Q:R,A2305)&lt;&gt;0,IF(COUNTIF(Invoices!Q:R,A2305)&lt;&gt;0,SUMIF(Invoices!Q:R,A2305,Invoices!R:R)/COUNTIF(Invoices!Q:R,A2305),0),IF(COUNTIF(Invoices!S:T,A2305)&lt;&gt;0,IF(COUNTIF(Invoices!S:T,A2305)&lt;&gt;0,SUMIF(Invoices!S:T,A2305,Invoices!T:T)/COUNTIF(Invoices!S:T,A2305),0),IF(COUNTIF(Invoices!U:V,A2305)&lt;&gt;0,IF(COUNTIF(Invoices!U:V,A2305)&lt;&gt;0,SUMIF(Invoices!U:V,A2305,Invoices!V:V)/COUNTIF(Invoices!U:V,A2305),0),IF(COUNTIF(Invoices!W:X,A2305)&lt;&gt;0,IF(COUNTIF(Invoices!W:X,A2305)&lt;&gt;0,SUMIF(Invoices!W:X,A2305,Invoices!X:X)/COUNTIF(Invoices!W:X,A2305),0),IF(COUNTIF(Invoices!Y:Z,A2305)&lt;&gt;0,IF(COUNTIF(Invoices!Y:Z,A2305)&lt;&gt;0,SUMIF(Invoices!Y:Z,A2305,Invoices!Z:Z)/COUNTIF(Invoices!Y:Z,A2305),0),IF(COUNTIF(Invoices!AA:AB,A2305)&lt;&gt;0,IF(COUNTIF(Invoices!AA:AB,A2305)&lt;&gt;0,SUMIF(Invoices!AA:AB,A2305,Invoices!AB:AB)/COUNTIF(Invoices!AA:AB,A2305),0),IF(COUNTIF(Invoices!AC:AD,A2305)&lt;&gt;0,IF(COUNTIF(Invoices!AC:AD,A2305)&lt;&gt;0,SUMIF(Invoices!AC:AD,A2305,Invoices!AD:AD)/COUNTIF(Invoices!AC:AD,A2305),0),IF(COUNTIF(Invoices!AE:AF,A2305)&lt;&gt;0,IF(COUNTIF(Invoices!AE:AF,A2305)&lt;&gt;0,SUMIF(Invoices!AE:AF,A2305,Invoices!AF:AF)/COUNTIF(Invoices!AE:AF,A2305),0),IF(COUNTIF(Invoices!AG:AH,A2305)&lt;&gt;0,IF(COUNTIF(Invoices!AG:AH,A2305)&lt;&gt;0,SUMIF(Invoices!AG:AH,A2305,Invoices!AH:AH)/COUNTIF(Invoices!AG:AH,A2305),0),IF(COUNTIF(Invoices!AI:AJ,A2305)&lt;&gt;0,IF(COUNTIF(Invoices!AI:AJ,A2305)&lt;&gt;0,SUMIF(Invoices!AI:AJ,A2305,Invoices!AJ:AJ)/COUNTIF(Invoices!AI:AJ,A2305),0),IF(COUNTIF(Invoices!AK:AL,A2305)&lt;&gt;0,IF(COUNTIF(Invoices!AK:AL,A2305)&lt;&gt;0,SUMIF(Invoices!AK:AL,A2305,Invoices!AL:AL)/COUNTIF(Invoices!AK:AL,A2305),0),IF(COUNTIF(Invoices!AM:AN,A2305)&lt;&gt;0,IF(COUNTIF(Invoices!AM:AN,A2305)&lt;&gt;0,SUMIF(Invoices!AM:AN,A2305,Invoices!AN:AN)/COUNTIF(Invoices!AM:AN,A2305),0),"Not Available")))))))))))))))</f>
        <v>Not Available</v>
      </c>
    </row>
    <row r="2306" spans="1:5" ht="13" x14ac:dyDescent="0.15">
      <c r="A2306" s="6" t="s">
        <v>3736</v>
      </c>
      <c r="B2306" s="6" t="s">
        <v>1434</v>
      </c>
      <c r="C2306" s="6" t="s">
        <v>1435</v>
      </c>
      <c r="D2306" s="6" t="s">
        <v>1140</v>
      </c>
      <c r="E2306">
        <f ca="1">IF(COUNTIF(Invoices!K:L,A2306)&lt;&gt;0,IF(COUNTIF(Invoices!K:L,A2306)&lt;&gt;0,SUMIF(Invoices!K:L,A2306,Invoices!L:L)/COUNTIF(Invoices!K:L,A2306),0),IF(COUNTIF(Invoices!M:N,A2306)&lt;&gt;0,IF(COUNTIF(Invoices!M:N,A2306)&lt;&gt;0,SUMIF(Invoices!M:N,A2306,Invoices!N:N)/COUNTIF(Invoices!M:N,A2306),0),IF(COUNTIF(Invoices!O:P,A2306)&lt;&gt;0,IF(COUNTIF(Invoices!O:P,A2306)&lt;&gt;0,SUMIF(Invoices!O:P,A2306,Invoices!P:P)/COUNTIF(Invoices!O:P,A2306),0),IF(COUNTIF(Invoices!Q:R,A2306)&lt;&gt;0,IF(COUNTIF(Invoices!Q:R,A2306)&lt;&gt;0,SUMIF(Invoices!Q:R,A2306,Invoices!R:R)/COUNTIF(Invoices!Q:R,A2306),0),IF(COUNTIF(Invoices!S:T,A2306)&lt;&gt;0,IF(COUNTIF(Invoices!S:T,A2306)&lt;&gt;0,SUMIF(Invoices!S:T,A2306,Invoices!T:T)/COUNTIF(Invoices!S:T,A2306),0),IF(COUNTIF(Invoices!U:V,A2306)&lt;&gt;0,IF(COUNTIF(Invoices!U:V,A2306)&lt;&gt;0,SUMIF(Invoices!U:V,A2306,Invoices!V:V)/COUNTIF(Invoices!U:V,A2306),0),IF(COUNTIF(Invoices!W:X,A2306)&lt;&gt;0,IF(COUNTIF(Invoices!W:X,A2306)&lt;&gt;0,SUMIF(Invoices!W:X,A2306,Invoices!X:X)/COUNTIF(Invoices!W:X,A2306),0),IF(COUNTIF(Invoices!Y:Z,A2306)&lt;&gt;0,IF(COUNTIF(Invoices!Y:Z,A2306)&lt;&gt;0,SUMIF(Invoices!Y:Z,A2306,Invoices!Z:Z)/COUNTIF(Invoices!Y:Z,A2306),0),IF(COUNTIF(Invoices!AA:AB,A2306)&lt;&gt;0,IF(COUNTIF(Invoices!AA:AB,A2306)&lt;&gt;0,SUMIF(Invoices!AA:AB,A2306,Invoices!AB:AB)/COUNTIF(Invoices!AA:AB,A2306),0),IF(COUNTIF(Invoices!AC:AD,A2306)&lt;&gt;0,IF(COUNTIF(Invoices!AC:AD,A2306)&lt;&gt;0,SUMIF(Invoices!AC:AD,A2306,Invoices!AD:AD)/COUNTIF(Invoices!AC:AD,A2306),0),IF(COUNTIF(Invoices!AE:AF,A2306)&lt;&gt;0,IF(COUNTIF(Invoices!AE:AF,A2306)&lt;&gt;0,SUMIF(Invoices!AE:AF,A2306,Invoices!AF:AF)/COUNTIF(Invoices!AE:AF,A2306),0),IF(COUNTIF(Invoices!AG:AH,A2306)&lt;&gt;0,IF(COUNTIF(Invoices!AG:AH,A2306)&lt;&gt;0,SUMIF(Invoices!AG:AH,A2306,Invoices!AH:AH)/COUNTIF(Invoices!AG:AH,A2306),0),IF(COUNTIF(Invoices!AI:AJ,A2306)&lt;&gt;0,IF(COUNTIF(Invoices!AI:AJ,A2306)&lt;&gt;0,SUMIF(Invoices!AI:AJ,A2306,Invoices!AJ:AJ)/COUNTIF(Invoices!AI:AJ,A2306),0),IF(COUNTIF(Invoices!AK:AL,A2306)&lt;&gt;0,IF(COUNTIF(Invoices!AK:AL,A2306)&lt;&gt;0,SUMIF(Invoices!AK:AL,A2306,Invoices!AL:AL)/COUNTIF(Invoices!AK:AL,A2306),0),IF(COUNTIF(Invoices!AM:AN,A2306)&lt;&gt;0,IF(COUNTIF(Invoices!AM:AN,A2306)&lt;&gt;0,SUMIF(Invoices!AM:AN,A2306,Invoices!AN:AN)/COUNTIF(Invoices!AM:AN,A2306),0),"Not Available")))))))))))))))</f>
        <v>0.99</v>
      </c>
    </row>
    <row r="2307" spans="1:5" ht="13" x14ac:dyDescent="0.15">
      <c r="A2307" s="6" t="s">
        <v>3737</v>
      </c>
      <c r="B2307" s="6" t="s">
        <v>1336</v>
      </c>
      <c r="C2307" s="6" t="s">
        <v>1337</v>
      </c>
      <c r="D2307" s="6" t="s">
        <v>1338</v>
      </c>
      <c r="E2307" t="str">
        <f>IF(COUNTIF(Invoices!K:L,A2307)&lt;&gt;0,IF(COUNTIF(Invoices!K:L,A2307)&lt;&gt;0,SUMIF(Invoices!K:L,A2307,Invoices!L:L)/COUNTIF(Invoices!K:L,A2307),0),IF(COUNTIF(Invoices!M:N,A2307)&lt;&gt;0,IF(COUNTIF(Invoices!M:N,A2307)&lt;&gt;0,SUMIF(Invoices!M:N,A2307,Invoices!N:N)/COUNTIF(Invoices!M:N,A2307),0),IF(COUNTIF(Invoices!O:P,A2307)&lt;&gt;0,IF(COUNTIF(Invoices!O:P,A2307)&lt;&gt;0,SUMIF(Invoices!O:P,A2307,Invoices!P:P)/COUNTIF(Invoices!O:P,A2307),0),IF(COUNTIF(Invoices!Q:R,A2307)&lt;&gt;0,IF(COUNTIF(Invoices!Q:R,A2307)&lt;&gt;0,SUMIF(Invoices!Q:R,A2307,Invoices!R:R)/COUNTIF(Invoices!Q:R,A2307),0),IF(COUNTIF(Invoices!S:T,A2307)&lt;&gt;0,IF(COUNTIF(Invoices!S:T,A2307)&lt;&gt;0,SUMIF(Invoices!S:T,A2307,Invoices!T:T)/COUNTIF(Invoices!S:T,A2307),0),IF(COUNTIF(Invoices!U:V,A2307)&lt;&gt;0,IF(COUNTIF(Invoices!U:V,A2307)&lt;&gt;0,SUMIF(Invoices!U:V,A2307,Invoices!V:V)/COUNTIF(Invoices!U:V,A2307),0),IF(COUNTIF(Invoices!W:X,A2307)&lt;&gt;0,IF(COUNTIF(Invoices!W:X,A2307)&lt;&gt;0,SUMIF(Invoices!W:X,A2307,Invoices!X:X)/COUNTIF(Invoices!W:X,A2307),0),IF(COUNTIF(Invoices!Y:Z,A2307)&lt;&gt;0,IF(COUNTIF(Invoices!Y:Z,A2307)&lt;&gt;0,SUMIF(Invoices!Y:Z,A2307,Invoices!Z:Z)/COUNTIF(Invoices!Y:Z,A2307),0),IF(COUNTIF(Invoices!AA:AB,A2307)&lt;&gt;0,IF(COUNTIF(Invoices!AA:AB,A2307)&lt;&gt;0,SUMIF(Invoices!AA:AB,A2307,Invoices!AB:AB)/COUNTIF(Invoices!AA:AB,A2307),0),IF(COUNTIF(Invoices!AC:AD,A2307)&lt;&gt;0,IF(COUNTIF(Invoices!AC:AD,A2307)&lt;&gt;0,SUMIF(Invoices!AC:AD,A2307,Invoices!AD:AD)/COUNTIF(Invoices!AC:AD,A2307),0),IF(COUNTIF(Invoices!AE:AF,A2307)&lt;&gt;0,IF(COUNTIF(Invoices!AE:AF,A2307)&lt;&gt;0,SUMIF(Invoices!AE:AF,A2307,Invoices!AF:AF)/COUNTIF(Invoices!AE:AF,A2307),0),IF(COUNTIF(Invoices!AG:AH,A2307)&lt;&gt;0,IF(COUNTIF(Invoices!AG:AH,A2307)&lt;&gt;0,SUMIF(Invoices!AG:AH,A2307,Invoices!AH:AH)/COUNTIF(Invoices!AG:AH,A2307),0),IF(COUNTIF(Invoices!AI:AJ,A2307)&lt;&gt;0,IF(COUNTIF(Invoices!AI:AJ,A2307)&lt;&gt;0,SUMIF(Invoices!AI:AJ,A2307,Invoices!AJ:AJ)/COUNTIF(Invoices!AI:AJ,A2307),0),IF(COUNTIF(Invoices!AK:AL,A2307)&lt;&gt;0,IF(COUNTIF(Invoices!AK:AL,A2307)&lt;&gt;0,SUMIF(Invoices!AK:AL,A2307,Invoices!AL:AL)/COUNTIF(Invoices!AK:AL,A2307),0),IF(COUNTIF(Invoices!AM:AN,A2307)&lt;&gt;0,IF(COUNTIF(Invoices!AM:AN,A2307)&lt;&gt;0,SUMIF(Invoices!AM:AN,A2307,Invoices!AN:AN)/COUNTIF(Invoices!AM:AN,A2307),0),"Not Available")))))))))))))))</f>
        <v>Not Available</v>
      </c>
    </row>
    <row r="2308" spans="1:5" ht="13" x14ac:dyDescent="0.15">
      <c r="A2308" s="6" t="s">
        <v>3738</v>
      </c>
      <c r="B2308" s="6" t="s">
        <v>3739</v>
      </c>
      <c r="C2308" s="6" t="s">
        <v>918</v>
      </c>
      <c r="D2308" s="6" t="s">
        <v>919</v>
      </c>
      <c r="E2308">
        <f ca="1">IF(COUNTIF(Invoices!K:L,A2308)&lt;&gt;0,IF(COUNTIF(Invoices!K:L,A2308)&lt;&gt;0,SUMIF(Invoices!K:L,A2308,Invoices!L:L)/COUNTIF(Invoices!K:L,A2308),0),IF(COUNTIF(Invoices!M:N,A2308)&lt;&gt;0,IF(COUNTIF(Invoices!M:N,A2308)&lt;&gt;0,SUMIF(Invoices!M:N,A2308,Invoices!N:N)/COUNTIF(Invoices!M:N,A2308),0),IF(COUNTIF(Invoices!O:P,A2308)&lt;&gt;0,IF(COUNTIF(Invoices!O:P,A2308)&lt;&gt;0,SUMIF(Invoices!O:P,A2308,Invoices!P:P)/COUNTIF(Invoices!O:P,A2308),0),IF(COUNTIF(Invoices!Q:R,A2308)&lt;&gt;0,IF(COUNTIF(Invoices!Q:R,A2308)&lt;&gt;0,SUMIF(Invoices!Q:R,A2308,Invoices!R:R)/COUNTIF(Invoices!Q:R,A2308),0),IF(COUNTIF(Invoices!S:T,A2308)&lt;&gt;0,IF(COUNTIF(Invoices!S:T,A2308)&lt;&gt;0,SUMIF(Invoices!S:T,A2308,Invoices!T:T)/COUNTIF(Invoices!S:T,A2308),0),IF(COUNTIF(Invoices!U:V,A2308)&lt;&gt;0,IF(COUNTIF(Invoices!U:V,A2308)&lt;&gt;0,SUMIF(Invoices!U:V,A2308,Invoices!V:V)/COUNTIF(Invoices!U:V,A2308),0),IF(COUNTIF(Invoices!W:X,A2308)&lt;&gt;0,IF(COUNTIF(Invoices!W:X,A2308)&lt;&gt;0,SUMIF(Invoices!W:X,A2308,Invoices!X:X)/COUNTIF(Invoices!W:X,A2308),0),IF(COUNTIF(Invoices!Y:Z,A2308)&lt;&gt;0,IF(COUNTIF(Invoices!Y:Z,A2308)&lt;&gt;0,SUMIF(Invoices!Y:Z,A2308,Invoices!Z:Z)/COUNTIF(Invoices!Y:Z,A2308),0),IF(COUNTIF(Invoices!AA:AB,A2308)&lt;&gt;0,IF(COUNTIF(Invoices!AA:AB,A2308)&lt;&gt;0,SUMIF(Invoices!AA:AB,A2308,Invoices!AB:AB)/COUNTIF(Invoices!AA:AB,A2308),0),IF(COUNTIF(Invoices!AC:AD,A2308)&lt;&gt;0,IF(COUNTIF(Invoices!AC:AD,A2308)&lt;&gt;0,SUMIF(Invoices!AC:AD,A2308,Invoices!AD:AD)/COUNTIF(Invoices!AC:AD,A2308),0),IF(COUNTIF(Invoices!AE:AF,A2308)&lt;&gt;0,IF(COUNTIF(Invoices!AE:AF,A2308)&lt;&gt;0,SUMIF(Invoices!AE:AF,A2308,Invoices!AF:AF)/COUNTIF(Invoices!AE:AF,A2308),0),IF(COUNTIF(Invoices!AG:AH,A2308)&lt;&gt;0,IF(COUNTIF(Invoices!AG:AH,A2308)&lt;&gt;0,SUMIF(Invoices!AG:AH,A2308,Invoices!AH:AH)/COUNTIF(Invoices!AG:AH,A2308),0),IF(COUNTIF(Invoices!AI:AJ,A2308)&lt;&gt;0,IF(COUNTIF(Invoices!AI:AJ,A2308)&lt;&gt;0,SUMIF(Invoices!AI:AJ,A2308,Invoices!AJ:AJ)/COUNTIF(Invoices!AI:AJ,A2308),0),IF(COUNTIF(Invoices!AK:AL,A2308)&lt;&gt;0,IF(COUNTIF(Invoices!AK:AL,A2308)&lt;&gt;0,SUMIF(Invoices!AK:AL,A2308,Invoices!AL:AL)/COUNTIF(Invoices!AK:AL,A2308),0),IF(COUNTIF(Invoices!AM:AN,A2308)&lt;&gt;0,IF(COUNTIF(Invoices!AM:AN,A2308)&lt;&gt;0,SUMIF(Invoices!AM:AN,A2308,Invoices!AN:AN)/COUNTIF(Invoices!AM:AN,A2308),0),"Not Available")))))))))))))))</f>
        <v>0.99</v>
      </c>
    </row>
    <row r="2309" spans="1:5" ht="13" x14ac:dyDescent="0.15">
      <c r="A2309" s="6" t="s">
        <v>3740</v>
      </c>
      <c r="B2309" s="6" t="s">
        <v>3741</v>
      </c>
      <c r="C2309" s="6" t="s">
        <v>536</v>
      </c>
      <c r="D2309" s="6" t="s">
        <v>535</v>
      </c>
      <c r="E2309">
        <f ca="1">IF(COUNTIF(Invoices!K:L,A2309)&lt;&gt;0,IF(COUNTIF(Invoices!K:L,A2309)&lt;&gt;0,SUMIF(Invoices!K:L,A2309,Invoices!L:L)/COUNTIF(Invoices!K:L,A2309),0),IF(COUNTIF(Invoices!M:N,A2309)&lt;&gt;0,IF(COUNTIF(Invoices!M:N,A2309)&lt;&gt;0,SUMIF(Invoices!M:N,A2309,Invoices!N:N)/COUNTIF(Invoices!M:N,A2309),0),IF(COUNTIF(Invoices!O:P,A2309)&lt;&gt;0,IF(COUNTIF(Invoices!O:P,A2309)&lt;&gt;0,SUMIF(Invoices!O:P,A2309,Invoices!P:P)/COUNTIF(Invoices!O:P,A2309),0),IF(COUNTIF(Invoices!Q:R,A2309)&lt;&gt;0,IF(COUNTIF(Invoices!Q:R,A2309)&lt;&gt;0,SUMIF(Invoices!Q:R,A2309,Invoices!R:R)/COUNTIF(Invoices!Q:R,A2309),0),IF(COUNTIF(Invoices!S:T,A2309)&lt;&gt;0,IF(COUNTIF(Invoices!S:T,A2309)&lt;&gt;0,SUMIF(Invoices!S:T,A2309,Invoices!T:T)/COUNTIF(Invoices!S:T,A2309),0),IF(COUNTIF(Invoices!U:V,A2309)&lt;&gt;0,IF(COUNTIF(Invoices!U:V,A2309)&lt;&gt;0,SUMIF(Invoices!U:V,A2309,Invoices!V:V)/COUNTIF(Invoices!U:V,A2309),0),IF(COUNTIF(Invoices!W:X,A2309)&lt;&gt;0,IF(COUNTIF(Invoices!W:X,A2309)&lt;&gt;0,SUMIF(Invoices!W:X,A2309,Invoices!X:X)/COUNTIF(Invoices!W:X,A2309),0),IF(COUNTIF(Invoices!Y:Z,A2309)&lt;&gt;0,IF(COUNTIF(Invoices!Y:Z,A2309)&lt;&gt;0,SUMIF(Invoices!Y:Z,A2309,Invoices!Z:Z)/COUNTIF(Invoices!Y:Z,A2309),0),IF(COUNTIF(Invoices!AA:AB,A2309)&lt;&gt;0,IF(COUNTIF(Invoices!AA:AB,A2309)&lt;&gt;0,SUMIF(Invoices!AA:AB,A2309,Invoices!AB:AB)/COUNTIF(Invoices!AA:AB,A2309),0),IF(COUNTIF(Invoices!AC:AD,A2309)&lt;&gt;0,IF(COUNTIF(Invoices!AC:AD,A2309)&lt;&gt;0,SUMIF(Invoices!AC:AD,A2309,Invoices!AD:AD)/COUNTIF(Invoices!AC:AD,A2309),0),IF(COUNTIF(Invoices!AE:AF,A2309)&lt;&gt;0,IF(COUNTIF(Invoices!AE:AF,A2309)&lt;&gt;0,SUMIF(Invoices!AE:AF,A2309,Invoices!AF:AF)/COUNTIF(Invoices!AE:AF,A2309),0),IF(COUNTIF(Invoices!AG:AH,A2309)&lt;&gt;0,IF(COUNTIF(Invoices!AG:AH,A2309)&lt;&gt;0,SUMIF(Invoices!AG:AH,A2309,Invoices!AH:AH)/COUNTIF(Invoices!AG:AH,A2309),0),IF(COUNTIF(Invoices!AI:AJ,A2309)&lt;&gt;0,IF(COUNTIF(Invoices!AI:AJ,A2309)&lt;&gt;0,SUMIF(Invoices!AI:AJ,A2309,Invoices!AJ:AJ)/COUNTIF(Invoices!AI:AJ,A2309),0),IF(COUNTIF(Invoices!AK:AL,A2309)&lt;&gt;0,IF(COUNTIF(Invoices!AK:AL,A2309)&lt;&gt;0,SUMIF(Invoices!AK:AL,A2309,Invoices!AL:AL)/COUNTIF(Invoices!AK:AL,A2309),0),IF(COUNTIF(Invoices!AM:AN,A2309)&lt;&gt;0,IF(COUNTIF(Invoices!AM:AN,A2309)&lt;&gt;0,SUMIF(Invoices!AM:AN,A2309,Invoices!AN:AN)/COUNTIF(Invoices!AM:AN,A2309),0),"Not Available")))))))))))))))</f>
        <v>0.99</v>
      </c>
    </row>
    <row r="2310" spans="1:5" ht="13" x14ac:dyDescent="0.15">
      <c r="A2310" s="6" t="s">
        <v>3742</v>
      </c>
      <c r="B2310" s="6" t="s">
        <v>764</v>
      </c>
      <c r="C2310" s="6" t="s">
        <v>765</v>
      </c>
      <c r="D2310" s="6" t="s">
        <v>766</v>
      </c>
      <c r="E2310">
        <f ca="1">IF(COUNTIF(Invoices!K:L,A2310)&lt;&gt;0,IF(COUNTIF(Invoices!K:L,A2310)&lt;&gt;0,SUMIF(Invoices!K:L,A2310,Invoices!L:L)/COUNTIF(Invoices!K:L,A2310),0),IF(COUNTIF(Invoices!M:N,A2310)&lt;&gt;0,IF(COUNTIF(Invoices!M:N,A2310)&lt;&gt;0,SUMIF(Invoices!M:N,A2310,Invoices!N:N)/COUNTIF(Invoices!M:N,A2310),0),IF(COUNTIF(Invoices!O:P,A2310)&lt;&gt;0,IF(COUNTIF(Invoices!O:P,A2310)&lt;&gt;0,SUMIF(Invoices!O:P,A2310,Invoices!P:P)/COUNTIF(Invoices!O:P,A2310),0),IF(COUNTIF(Invoices!Q:R,A2310)&lt;&gt;0,IF(COUNTIF(Invoices!Q:R,A2310)&lt;&gt;0,SUMIF(Invoices!Q:R,A2310,Invoices!R:R)/COUNTIF(Invoices!Q:R,A2310),0),IF(COUNTIF(Invoices!S:T,A2310)&lt;&gt;0,IF(COUNTIF(Invoices!S:T,A2310)&lt;&gt;0,SUMIF(Invoices!S:T,A2310,Invoices!T:T)/COUNTIF(Invoices!S:T,A2310),0),IF(COUNTIF(Invoices!U:V,A2310)&lt;&gt;0,IF(COUNTIF(Invoices!U:V,A2310)&lt;&gt;0,SUMIF(Invoices!U:V,A2310,Invoices!V:V)/COUNTIF(Invoices!U:V,A2310),0),IF(COUNTIF(Invoices!W:X,A2310)&lt;&gt;0,IF(COUNTIF(Invoices!W:X,A2310)&lt;&gt;0,SUMIF(Invoices!W:X,A2310,Invoices!X:X)/COUNTIF(Invoices!W:X,A2310),0),IF(COUNTIF(Invoices!Y:Z,A2310)&lt;&gt;0,IF(COUNTIF(Invoices!Y:Z,A2310)&lt;&gt;0,SUMIF(Invoices!Y:Z,A2310,Invoices!Z:Z)/COUNTIF(Invoices!Y:Z,A2310),0),IF(COUNTIF(Invoices!AA:AB,A2310)&lt;&gt;0,IF(COUNTIF(Invoices!AA:AB,A2310)&lt;&gt;0,SUMIF(Invoices!AA:AB,A2310,Invoices!AB:AB)/COUNTIF(Invoices!AA:AB,A2310),0),IF(COUNTIF(Invoices!AC:AD,A2310)&lt;&gt;0,IF(COUNTIF(Invoices!AC:AD,A2310)&lt;&gt;0,SUMIF(Invoices!AC:AD,A2310,Invoices!AD:AD)/COUNTIF(Invoices!AC:AD,A2310),0),IF(COUNTIF(Invoices!AE:AF,A2310)&lt;&gt;0,IF(COUNTIF(Invoices!AE:AF,A2310)&lt;&gt;0,SUMIF(Invoices!AE:AF,A2310,Invoices!AF:AF)/COUNTIF(Invoices!AE:AF,A2310),0),IF(COUNTIF(Invoices!AG:AH,A2310)&lt;&gt;0,IF(COUNTIF(Invoices!AG:AH,A2310)&lt;&gt;0,SUMIF(Invoices!AG:AH,A2310,Invoices!AH:AH)/COUNTIF(Invoices!AG:AH,A2310),0),IF(COUNTIF(Invoices!AI:AJ,A2310)&lt;&gt;0,IF(COUNTIF(Invoices!AI:AJ,A2310)&lt;&gt;0,SUMIF(Invoices!AI:AJ,A2310,Invoices!AJ:AJ)/COUNTIF(Invoices!AI:AJ,A2310),0),IF(COUNTIF(Invoices!AK:AL,A2310)&lt;&gt;0,IF(COUNTIF(Invoices!AK:AL,A2310)&lt;&gt;0,SUMIF(Invoices!AK:AL,A2310,Invoices!AL:AL)/COUNTIF(Invoices!AK:AL,A2310),0),IF(COUNTIF(Invoices!AM:AN,A2310)&lt;&gt;0,IF(COUNTIF(Invoices!AM:AN,A2310)&lt;&gt;0,SUMIF(Invoices!AM:AN,A2310,Invoices!AN:AN)/COUNTIF(Invoices!AM:AN,A2310),0),"Not Available")))))))))))))))</f>
        <v>0.99</v>
      </c>
    </row>
    <row r="2311" spans="1:5" ht="13" x14ac:dyDescent="0.15">
      <c r="A2311" s="6" t="s">
        <v>3743</v>
      </c>
      <c r="B2311" s="6" t="s">
        <v>1943</v>
      </c>
      <c r="C2311" s="6" t="s">
        <v>1942</v>
      </c>
      <c r="D2311" s="6" t="s">
        <v>1943</v>
      </c>
      <c r="E2311" t="str">
        <f>IF(COUNTIF(Invoices!K:L,A2311)&lt;&gt;0,IF(COUNTIF(Invoices!K:L,A2311)&lt;&gt;0,SUMIF(Invoices!K:L,A2311,Invoices!L:L)/COUNTIF(Invoices!K:L,A2311),0),IF(COUNTIF(Invoices!M:N,A2311)&lt;&gt;0,IF(COUNTIF(Invoices!M:N,A2311)&lt;&gt;0,SUMIF(Invoices!M:N,A2311,Invoices!N:N)/COUNTIF(Invoices!M:N,A2311),0),IF(COUNTIF(Invoices!O:P,A2311)&lt;&gt;0,IF(COUNTIF(Invoices!O:P,A2311)&lt;&gt;0,SUMIF(Invoices!O:P,A2311,Invoices!P:P)/COUNTIF(Invoices!O:P,A2311),0),IF(COUNTIF(Invoices!Q:R,A2311)&lt;&gt;0,IF(COUNTIF(Invoices!Q:R,A2311)&lt;&gt;0,SUMIF(Invoices!Q:R,A2311,Invoices!R:R)/COUNTIF(Invoices!Q:R,A2311),0),IF(COUNTIF(Invoices!S:T,A2311)&lt;&gt;0,IF(COUNTIF(Invoices!S:T,A2311)&lt;&gt;0,SUMIF(Invoices!S:T,A2311,Invoices!T:T)/COUNTIF(Invoices!S:T,A2311),0),IF(COUNTIF(Invoices!U:V,A2311)&lt;&gt;0,IF(COUNTIF(Invoices!U:V,A2311)&lt;&gt;0,SUMIF(Invoices!U:V,A2311,Invoices!V:V)/COUNTIF(Invoices!U:V,A2311),0),IF(COUNTIF(Invoices!W:X,A2311)&lt;&gt;0,IF(COUNTIF(Invoices!W:X,A2311)&lt;&gt;0,SUMIF(Invoices!W:X,A2311,Invoices!X:X)/COUNTIF(Invoices!W:X,A2311),0),IF(COUNTIF(Invoices!Y:Z,A2311)&lt;&gt;0,IF(COUNTIF(Invoices!Y:Z,A2311)&lt;&gt;0,SUMIF(Invoices!Y:Z,A2311,Invoices!Z:Z)/COUNTIF(Invoices!Y:Z,A2311),0),IF(COUNTIF(Invoices!AA:AB,A2311)&lt;&gt;0,IF(COUNTIF(Invoices!AA:AB,A2311)&lt;&gt;0,SUMIF(Invoices!AA:AB,A2311,Invoices!AB:AB)/COUNTIF(Invoices!AA:AB,A2311),0),IF(COUNTIF(Invoices!AC:AD,A2311)&lt;&gt;0,IF(COUNTIF(Invoices!AC:AD,A2311)&lt;&gt;0,SUMIF(Invoices!AC:AD,A2311,Invoices!AD:AD)/COUNTIF(Invoices!AC:AD,A2311),0),IF(COUNTIF(Invoices!AE:AF,A2311)&lt;&gt;0,IF(COUNTIF(Invoices!AE:AF,A2311)&lt;&gt;0,SUMIF(Invoices!AE:AF,A2311,Invoices!AF:AF)/COUNTIF(Invoices!AE:AF,A2311),0),IF(COUNTIF(Invoices!AG:AH,A2311)&lt;&gt;0,IF(COUNTIF(Invoices!AG:AH,A2311)&lt;&gt;0,SUMIF(Invoices!AG:AH,A2311,Invoices!AH:AH)/COUNTIF(Invoices!AG:AH,A2311),0),IF(COUNTIF(Invoices!AI:AJ,A2311)&lt;&gt;0,IF(COUNTIF(Invoices!AI:AJ,A2311)&lt;&gt;0,SUMIF(Invoices!AI:AJ,A2311,Invoices!AJ:AJ)/COUNTIF(Invoices!AI:AJ,A2311),0),IF(COUNTIF(Invoices!AK:AL,A2311)&lt;&gt;0,IF(COUNTIF(Invoices!AK:AL,A2311)&lt;&gt;0,SUMIF(Invoices!AK:AL,A2311,Invoices!AL:AL)/COUNTIF(Invoices!AK:AL,A2311),0),IF(COUNTIF(Invoices!AM:AN,A2311)&lt;&gt;0,IF(COUNTIF(Invoices!AM:AN,A2311)&lt;&gt;0,SUMIF(Invoices!AM:AN,A2311,Invoices!AN:AN)/COUNTIF(Invoices!AM:AN,A2311),0),"Not Available")))))))))))))))</f>
        <v>Not Available</v>
      </c>
    </row>
    <row r="2312" spans="1:5" ht="13" x14ac:dyDescent="0.15">
      <c r="A2312" s="6" t="s">
        <v>3744</v>
      </c>
      <c r="C2312" s="6" t="s">
        <v>666</v>
      </c>
      <c r="D2312" s="6" t="s">
        <v>667</v>
      </c>
      <c r="E2312" t="str">
        <f>IF(COUNTIF(Invoices!K:L,A2312)&lt;&gt;0,IF(COUNTIF(Invoices!K:L,A2312)&lt;&gt;0,SUMIF(Invoices!K:L,A2312,Invoices!L:L)/COUNTIF(Invoices!K:L,A2312),0),IF(COUNTIF(Invoices!M:N,A2312)&lt;&gt;0,IF(COUNTIF(Invoices!M:N,A2312)&lt;&gt;0,SUMIF(Invoices!M:N,A2312,Invoices!N:N)/COUNTIF(Invoices!M:N,A2312),0),IF(COUNTIF(Invoices!O:P,A2312)&lt;&gt;0,IF(COUNTIF(Invoices!O:P,A2312)&lt;&gt;0,SUMIF(Invoices!O:P,A2312,Invoices!P:P)/COUNTIF(Invoices!O:P,A2312),0),IF(COUNTIF(Invoices!Q:R,A2312)&lt;&gt;0,IF(COUNTIF(Invoices!Q:R,A2312)&lt;&gt;0,SUMIF(Invoices!Q:R,A2312,Invoices!R:R)/COUNTIF(Invoices!Q:R,A2312),0),IF(COUNTIF(Invoices!S:T,A2312)&lt;&gt;0,IF(COUNTIF(Invoices!S:T,A2312)&lt;&gt;0,SUMIF(Invoices!S:T,A2312,Invoices!T:T)/COUNTIF(Invoices!S:T,A2312),0),IF(COUNTIF(Invoices!U:V,A2312)&lt;&gt;0,IF(COUNTIF(Invoices!U:V,A2312)&lt;&gt;0,SUMIF(Invoices!U:V,A2312,Invoices!V:V)/COUNTIF(Invoices!U:V,A2312),0),IF(COUNTIF(Invoices!W:X,A2312)&lt;&gt;0,IF(COUNTIF(Invoices!W:X,A2312)&lt;&gt;0,SUMIF(Invoices!W:X,A2312,Invoices!X:X)/COUNTIF(Invoices!W:X,A2312),0),IF(COUNTIF(Invoices!Y:Z,A2312)&lt;&gt;0,IF(COUNTIF(Invoices!Y:Z,A2312)&lt;&gt;0,SUMIF(Invoices!Y:Z,A2312,Invoices!Z:Z)/COUNTIF(Invoices!Y:Z,A2312),0),IF(COUNTIF(Invoices!AA:AB,A2312)&lt;&gt;0,IF(COUNTIF(Invoices!AA:AB,A2312)&lt;&gt;0,SUMIF(Invoices!AA:AB,A2312,Invoices!AB:AB)/COUNTIF(Invoices!AA:AB,A2312),0),IF(COUNTIF(Invoices!AC:AD,A2312)&lt;&gt;0,IF(COUNTIF(Invoices!AC:AD,A2312)&lt;&gt;0,SUMIF(Invoices!AC:AD,A2312,Invoices!AD:AD)/COUNTIF(Invoices!AC:AD,A2312),0),IF(COUNTIF(Invoices!AE:AF,A2312)&lt;&gt;0,IF(COUNTIF(Invoices!AE:AF,A2312)&lt;&gt;0,SUMIF(Invoices!AE:AF,A2312,Invoices!AF:AF)/COUNTIF(Invoices!AE:AF,A2312),0),IF(COUNTIF(Invoices!AG:AH,A2312)&lt;&gt;0,IF(COUNTIF(Invoices!AG:AH,A2312)&lt;&gt;0,SUMIF(Invoices!AG:AH,A2312,Invoices!AH:AH)/COUNTIF(Invoices!AG:AH,A2312),0),IF(COUNTIF(Invoices!AI:AJ,A2312)&lt;&gt;0,IF(COUNTIF(Invoices!AI:AJ,A2312)&lt;&gt;0,SUMIF(Invoices!AI:AJ,A2312,Invoices!AJ:AJ)/COUNTIF(Invoices!AI:AJ,A2312),0),IF(COUNTIF(Invoices!AK:AL,A2312)&lt;&gt;0,IF(COUNTIF(Invoices!AK:AL,A2312)&lt;&gt;0,SUMIF(Invoices!AK:AL,A2312,Invoices!AL:AL)/COUNTIF(Invoices!AK:AL,A2312),0),IF(COUNTIF(Invoices!AM:AN,A2312)&lt;&gt;0,IF(COUNTIF(Invoices!AM:AN,A2312)&lt;&gt;0,SUMIF(Invoices!AM:AN,A2312,Invoices!AN:AN)/COUNTIF(Invoices!AM:AN,A2312),0),"Not Available")))))))))))))))</f>
        <v>Not Available</v>
      </c>
    </row>
    <row r="2313" spans="1:5" ht="13" x14ac:dyDescent="0.15">
      <c r="A2313" s="6" t="s">
        <v>3745</v>
      </c>
      <c r="B2313" s="6" t="s">
        <v>610</v>
      </c>
      <c r="C2313" s="6" t="s">
        <v>611</v>
      </c>
      <c r="D2313" s="6" t="s">
        <v>612</v>
      </c>
      <c r="E2313">
        <f ca="1">IF(COUNTIF(Invoices!K:L,A2313)&lt;&gt;0,IF(COUNTIF(Invoices!K:L,A2313)&lt;&gt;0,SUMIF(Invoices!K:L,A2313,Invoices!L:L)/COUNTIF(Invoices!K:L,A2313),0),IF(COUNTIF(Invoices!M:N,A2313)&lt;&gt;0,IF(COUNTIF(Invoices!M:N,A2313)&lt;&gt;0,SUMIF(Invoices!M:N,A2313,Invoices!N:N)/COUNTIF(Invoices!M:N,A2313),0),IF(COUNTIF(Invoices!O:P,A2313)&lt;&gt;0,IF(COUNTIF(Invoices!O:P,A2313)&lt;&gt;0,SUMIF(Invoices!O:P,A2313,Invoices!P:P)/COUNTIF(Invoices!O:P,A2313),0),IF(COUNTIF(Invoices!Q:R,A2313)&lt;&gt;0,IF(COUNTIF(Invoices!Q:R,A2313)&lt;&gt;0,SUMIF(Invoices!Q:R,A2313,Invoices!R:R)/COUNTIF(Invoices!Q:R,A2313),0),IF(COUNTIF(Invoices!S:T,A2313)&lt;&gt;0,IF(COUNTIF(Invoices!S:T,A2313)&lt;&gt;0,SUMIF(Invoices!S:T,A2313,Invoices!T:T)/COUNTIF(Invoices!S:T,A2313),0),IF(COUNTIF(Invoices!U:V,A2313)&lt;&gt;0,IF(COUNTIF(Invoices!U:V,A2313)&lt;&gt;0,SUMIF(Invoices!U:V,A2313,Invoices!V:V)/COUNTIF(Invoices!U:V,A2313),0),IF(COUNTIF(Invoices!W:X,A2313)&lt;&gt;0,IF(COUNTIF(Invoices!W:X,A2313)&lt;&gt;0,SUMIF(Invoices!W:X,A2313,Invoices!X:X)/COUNTIF(Invoices!W:X,A2313),0),IF(COUNTIF(Invoices!Y:Z,A2313)&lt;&gt;0,IF(COUNTIF(Invoices!Y:Z,A2313)&lt;&gt;0,SUMIF(Invoices!Y:Z,A2313,Invoices!Z:Z)/COUNTIF(Invoices!Y:Z,A2313),0),IF(COUNTIF(Invoices!AA:AB,A2313)&lt;&gt;0,IF(COUNTIF(Invoices!AA:AB,A2313)&lt;&gt;0,SUMIF(Invoices!AA:AB,A2313,Invoices!AB:AB)/COUNTIF(Invoices!AA:AB,A2313),0),IF(COUNTIF(Invoices!AC:AD,A2313)&lt;&gt;0,IF(COUNTIF(Invoices!AC:AD,A2313)&lt;&gt;0,SUMIF(Invoices!AC:AD,A2313,Invoices!AD:AD)/COUNTIF(Invoices!AC:AD,A2313),0),IF(COUNTIF(Invoices!AE:AF,A2313)&lt;&gt;0,IF(COUNTIF(Invoices!AE:AF,A2313)&lt;&gt;0,SUMIF(Invoices!AE:AF,A2313,Invoices!AF:AF)/COUNTIF(Invoices!AE:AF,A2313),0),IF(COUNTIF(Invoices!AG:AH,A2313)&lt;&gt;0,IF(COUNTIF(Invoices!AG:AH,A2313)&lt;&gt;0,SUMIF(Invoices!AG:AH,A2313,Invoices!AH:AH)/COUNTIF(Invoices!AG:AH,A2313),0),IF(COUNTIF(Invoices!AI:AJ,A2313)&lt;&gt;0,IF(COUNTIF(Invoices!AI:AJ,A2313)&lt;&gt;0,SUMIF(Invoices!AI:AJ,A2313,Invoices!AJ:AJ)/COUNTIF(Invoices!AI:AJ,A2313),0),IF(COUNTIF(Invoices!AK:AL,A2313)&lt;&gt;0,IF(COUNTIF(Invoices!AK:AL,A2313)&lt;&gt;0,SUMIF(Invoices!AK:AL,A2313,Invoices!AL:AL)/COUNTIF(Invoices!AK:AL,A2313),0),IF(COUNTIF(Invoices!AM:AN,A2313)&lt;&gt;0,IF(COUNTIF(Invoices!AM:AN,A2313)&lt;&gt;0,SUMIF(Invoices!AM:AN,A2313,Invoices!AN:AN)/COUNTIF(Invoices!AM:AN,A2313),0),"Not Available")))))))))))))))</f>
        <v>0.99</v>
      </c>
    </row>
    <row r="2314" spans="1:5" ht="13" x14ac:dyDescent="0.15">
      <c r="A2314" s="6" t="s">
        <v>3746</v>
      </c>
      <c r="C2314" s="6" t="s">
        <v>746</v>
      </c>
      <c r="D2314" s="6" t="s">
        <v>742</v>
      </c>
      <c r="E2314">
        <f ca="1">IF(COUNTIF(Invoices!K:L,A2314)&lt;&gt;0,IF(COUNTIF(Invoices!K:L,A2314)&lt;&gt;0,SUMIF(Invoices!K:L,A2314,Invoices!L:L)/COUNTIF(Invoices!K:L,A2314),0),IF(COUNTIF(Invoices!M:N,A2314)&lt;&gt;0,IF(COUNTIF(Invoices!M:N,A2314)&lt;&gt;0,SUMIF(Invoices!M:N,A2314,Invoices!N:N)/COUNTIF(Invoices!M:N,A2314),0),IF(COUNTIF(Invoices!O:P,A2314)&lt;&gt;0,IF(COUNTIF(Invoices!O:P,A2314)&lt;&gt;0,SUMIF(Invoices!O:P,A2314,Invoices!P:P)/COUNTIF(Invoices!O:P,A2314),0),IF(COUNTIF(Invoices!Q:R,A2314)&lt;&gt;0,IF(COUNTIF(Invoices!Q:R,A2314)&lt;&gt;0,SUMIF(Invoices!Q:R,A2314,Invoices!R:R)/COUNTIF(Invoices!Q:R,A2314),0),IF(COUNTIF(Invoices!S:T,A2314)&lt;&gt;0,IF(COUNTIF(Invoices!S:T,A2314)&lt;&gt;0,SUMIF(Invoices!S:T,A2314,Invoices!T:T)/COUNTIF(Invoices!S:T,A2314),0),IF(COUNTIF(Invoices!U:V,A2314)&lt;&gt;0,IF(COUNTIF(Invoices!U:V,A2314)&lt;&gt;0,SUMIF(Invoices!U:V,A2314,Invoices!V:V)/COUNTIF(Invoices!U:V,A2314),0),IF(COUNTIF(Invoices!W:X,A2314)&lt;&gt;0,IF(COUNTIF(Invoices!W:X,A2314)&lt;&gt;0,SUMIF(Invoices!W:X,A2314,Invoices!X:X)/COUNTIF(Invoices!W:X,A2314),0),IF(COUNTIF(Invoices!Y:Z,A2314)&lt;&gt;0,IF(COUNTIF(Invoices!Y:Z,A2314)&lt;&gt;0,SUMIF(Invoices!Y:Z,A2314,Invoices!Z:Z)/COUNTIF(Invoices!Y:Z,A2314),0),IF(COUNTIF(Invoices!AA:AB,A2314)&lt;&gt;0,IF(COUNTIF(Invoices!AA:AB,A2314)&lt;&gt;0,SUMIF(Invoices!AA:AB,A2314,Invoices!AB:AB)/COUNTIF(Invoices!AA:AB,A2314),0),IF(COUNTIF(Invoices!AC:AD,A2314)&lt;&gt;0,IF(COUNTIF(Invoices!AC:AD,A2314)&lt;&gt;0,SUMIF(Invoices!AC:AD,A2314,Invoices!AD:AD)/COUNTIF(Invoices!AC:AD,A2314),0),IF(COUNTIF(Invoices!AE:AF,A2314)&lt;&gt;0,IF(COUNTIF(Invoices!AE:AF,A2314)&lt;&gt;0,SUMIF(Invoices!AE:AF,A2314,Invoices!AF:AF)/COUNTIF(Invoices!AE:AF,A2314),0),IF(COUNTIF(Invoices!AG:AH,A2314)&lt;&gt;0,IF(COUNTIF(Invoices!AG:AH,A2314)&lt;&gt;0,SUMIF(Invoices!AG:AH,A2314,Invoices!AH:AH)/COUNTIF(Invoices!AG:AH,A2314),0),IF(COUNTIF(Invoices!AI:AJ,A2314)&lt;&gt;0,IF(COUNTIF(Invoices!AI:AJ,A2314)&lt;&gt;0,SUMIF(Invoices!AI:AJ,A2314,Invoices!AJ:AJ)/COUNTIF(Invoices!AI:AJ,A2314),0),IF(COUNTIF(Invoices!AK:AL,A2314)&lt;&gt;0,IF(COUNTIF(Invoices!AK:AL,A2314)&lt;&gt;0,SUMIF(Invoices!AK:AL,A2314,Invoices!AL:AL)/COUNTIF(Invoices!AK:AL,A2314),0),IF(COUNTIF(Invoices!AM:AN,A2314)&lt;&gt;0,IF(COUNTIF(Invoices!AM:AN,A2314)&lt;&gt;0,SUMIF(Invoices!AM:AN,A2314,Invoices!AN:AN)/COUNTIF(Invoices!AM:AN,A2314),0),"Not Available")))))))))))))))</f>
        <v>0.99</v>
      </c>
    </row>
    <row r="2315" spans="1:5" ht="13" x14ac:dyDescent="0.15">
      <c r="A2315" s="6" t="s">
        <v>3747</v>
      </c>
      <c r="C2315" s="6" t="s">
        <v>877</v>
      </c>
      <c r="D2315" s="6" t="s">
        <v>878</v>
      </c>
      <c r="E2315">
        <f ca="1">IF(COUNTIF(Invoices!K:L,A2315)&lt;&gt;0,IF(COUNTIF(Invoices!K:L,A2315)&lt;&gt;0,SUMIF(Invoices!K:L,A2315,Invoices!L:L)/COUNTIF(Invoices!K:L,A2315),0),IF(COUNTIF(Invoices!M:N,A2315)&lt;&gt;0,IF(COUNTIF(Invoices!M:N,A2315)&lt;&gt;0,SUMIF(Invoices!M:N,A2315,Invoices!N:N)/COUNTIF(Invoices!M:N,A2315),0),IF(COUNTIF(Invoices!O:P,A2315)&lt;&gt;0,IF(COUNTIF(Invoices!O:P,A2315)&lt;&gt;0,SUMIF(Invoices!O:P,A2315,Invoices!P:P)/COUNTIF(Invoices!O:P,A2315),0),IF(COUNTIF(Invoices!Q:R,A2315)&lt;&gt;0,IF(COUNTIF(Invoices!Q:R,A2315)&lt;&gt;0,SUMIF(Invoices!Q:R,A2315,Invoices!R:R)/COUNTIF(Invoices!Q:R,A2315),0),IF(COUNTIF(Invoices!S:T,A2315)&lt;&gt;0,IF(COUNTIF(Invoices!S:T,A2315)&lt;&gt;0,SUMIF(Invoices!S:T,A2315,Invoices!T:T)/COUNTIF(Invoices!S:T,A2315),0),IF(COUNTIF(Invoices!U:V,A2315)&lt;&gt;0,IF(COUNTIF(Invoices!U:V,A2315)&lt;&gt;0,SUMIF(Invoices!U:V,A2315,Invoices!V:V)/COUNTIF(Invoices!U:V,A2315),0),IF(COUNTIF(Invoices!W:X,A2315)&lt;&gt;0,IF(COUNTIF(Invoices!W:X,A2315)&lt;&gt;0,SUMIF(Invoices!W:X,A2315,Invoices!X:X)/COUNTIF(Invoices!W:X,A2315),0),IF(COUNTIF(Invoices!Y:Z,A2315)&lt;&gt;0,IF(COUNTIF(Invoices!Y:Z,A2315)&lt;&gt;0,SUMIF(Invoices!Y:Z,A2315,Invoices!Z:Z)/COUNTIF(Invoices!Y:Z,A2315),0),IF(COUNTIF(Invoices!AA:AB,A2315)&lt;&gt;0,IF(COUNTIF(Invoices!AA:AB,A2315)&lt;&gt;0,SUMIF(Invoices!AA:AB,A2315,Invoices!AB:AB)/COUNTIF(Invoices!AA:AB,A2315),0),IF(COUNTIF(Invoices!AC:AD,A2315)&lt;&gt;0,IF(COUNTIF(Invoices!AC:AD,A2315)&lt;&gt;0,SUMIF(Invoices!AC:AD,A2315,Invoices!AD:AD)/COUNTIF(Invoices!AC:AD,A2315),0),IF(COUNTIF(Invoices!AE:AF,A2315)&lt;&gt;0,IF(COUNTIF(Invoices!AE:AF,A2315)&lt;&gt;0,SUMIF(Invoices!AE:AF,A2315,Invoices!AF:AF)/COUNTIF(Invoices!AE:AF,A2315),0),IF(COUNTIF(Invoices!AG:AH,A2315)&lt;&gt;0,IF(COUNTIF(Invoices!AG:AH,A2315)&lt;&gt;0,SUMIF(Invoices!AG:AH,A2315,Invoices!AH:AH)/COUNTIF(Invoices!AG:AH,A2315),0),IF(COUNTIF(Invoices!AI:AJ,A2315)&lt;&gt;0,IF(COUNTIF(Invoices!AI:AJ,A2315)&lt;&gt;0,SUMIF(Invoices!AI:AJ,A2315,Invoices!AJ:AJ)/COUNTIF(Invoices!AI:AJ,A2315),0),IF(COUNTIF(Invoices!AK:AL,A2315)&lt;&gt;0,IF(COUNTIF(Invoices!AK:AL,A2315)&lt;&gt;0,SUMIF(Invoices!AK:AL,A2315,Invoices!AL:AL)/COUNTIF(Invoices!AK:AL,A2315),0),IF(COUNTIF(Invoices!AM:AN,A2315)&lt;&gt;0,IF(COUNTIF(Invoices!AM:AN,A2315)&lt;&gt;0,SUMIF(Invoices!AM:AN,A2315,Invoices!AN:AN)/COUNTIF(Invoices!AM:AN,A2315),0),"Not Available")))))))))))))))</f>
        <v>0.99</v>
      </c>
    </row>
    <row r="2316" spans="1:5" ht="13" x14ac:dyDescent="0.15">
      <c r="A2316" s="6" t="s">
        <v>3748</v>
      </c>
      <c r="C2316" s="6" t="s">
        <v>1059</v>
      </c>
      <c r="D2316" s="6" t="s">
        <v>1059</v>
      </c>
      <c r="E2316">
        <f ca="1">IF(COUNTIF(Invoices!K:L,A2316)&lt;&gt;0,IF(COUNTIF(Invoices!K:L,A2316)&lt;&gt;0,SUMIF(Invoices!K:L,A2316,Invoices!L:L)/COUNTIF(Invoices!K:L,A2316),0),IF(COUNTIF(Invoices!M:N,A2316)&lt;&gt;0,IF(COUNTIF(Invoices!M:N,A2316)&lt;&gt;0,SUMIF(Invoices!M:N,A2316,Invoices!N:N)/COUNTIF(Invoices!M:N,A2316),0),IF(COUNTIF(Invoices!O:P,A2316)&lt;&gt;0,IF(COUNTIF(Invoices!O:P,A2316)&lt;&gt;0,SUMIF(Invoices!O:P,A2316,Invoices!P:P)/COUNTIF(Invoices!O:P,A2316),0),IF(COUNTIF(Invoices!Q:R,A2316)&lt;&gt;0,IF(COUNTIF(Invoices!Q:R,A2316)&lt;&gt;0,SUMIF(Invoices!Q:R,A2316,Invoices!R:R)/COUNTIF(Invoices!Q:R,A2316),0),IF(COUNTIF(Invoices!S:T,A2316)&lt;&gt;0,IF(COUNTIF(Invoices!S:T,A2316)&lt;&gt;0,SUMIF(Invoices!S:T,A2316,Invoices!T:T)/COUNTIF(Invoices!S:T,A2316),0),IF(COUNTIF(Invoices!U:V,A2316)&lt;&gt;0,IF(COUNTIF(Invoices!U:V,A2316)&lt;&gt;0,SUMIF(Invoices!U:V,A2316,Invoices!V:V)/COUNTIF(Invoices!U:V,A2316),0),IF(COUNTIF(Invoices!W:X,A2316)&lt;&gt;0,IF(COUNTIF(Invoices!W:X,A2316)&lt;&gt;0,SUMIF(Invoices!W:X,A2316,Invoices!X:X)/COUNTIF(Invoices!W:X,A2316),0),IF(COUNTIF(Invoices!Y:Z,A2316)&lt;&gt;0,IF(COUNTIF(Invoices!Y:Z,A2316)&lt;&gt;0,SUMIF(Invoices!Y:Z,A2316,Invoices!Z:Z)/COUNTIF(Invoices!Y:Z,A2316),0),IF(COUNTIF(Invoices!AA:AB,A2316)&lt;&gt;0,IF(COUNTIF(Invoices!AA:AB,A2316)&lt;&gt;0,SUMIF(Invoices!AA:AB,A2316,Invoices!AB:AB)/COUNTIF(Invoices!AA:AB,A2316),0),IF(COUNTIF(Invoices!AC:AD,A2316)&lt;&gt;0,IF(COUNTIF(Invoices!AC:AD,A2316)&lt;&gt;0,SUMIF(Invoices!AC:AD,A2316,Invoices!AD:AD)/COUNTIF(Invoices!AC:AD,A2316),0),IF(COUNTIF(Invoices!AE:AF,A2316)&lt;&gt;0,IF(COUNTIF(Invoices!AE:AF,A2316)&lt;&gt;0,SUMIF(Invoices!AE:AF,A2316,Invoices!AF:AF)/COUNTIF(Invoices!AE:AF,A2316),0),IF(COUNTIF(Invoices!AG:AH,A2316)&lt;&gt;0,IF(COUNTIF(Invoices!AG:AH,A2316)&lt;&gt;0,SUMIF(Invoices!AG:AH,A2316,Invoices!AH:AH)/COUNTIF(Invoices!AG:AH,A2316),0),IF(COUNTIF(Invoices!AI:AJ,A2316)&lt;&gt;0,IF(COUNTIF(Invoices!AI:AJ,A2316)&lt;&gt;0,SUMIF(Invoices!AI:AJ,A2316,Invoices!AJ:AJ)/COUNTIF(Invoices!AI:AJ,A2316),0),IF(COUNTIF(Invoices!AK:AL,A2316)&lt;&gt;0,IF(COUNTIF(Invoices!AK:AL,A2316)&lt;&gt;0,SUMIF(Invoices!AK:AL,A2316,Invoices!AL:AL)/COUNTIF(Invoices!AK:AL,A2316),0),IF(COUNTIF(Invoices!AM:AN,A2316)&lt;&gt;0,IF(COUNTIF(Invoices!AM:AN,A2316)&lt;&gt;0,SUMIF(Invoices!AM:AN,A2316,Invoices!AN:AN)/COUNTIF(Invoices!AM:AN,A2316),0),"Not Available")))))))))))))))</f>
        <v>0.99</v>
      </c>
    </row>
    <row r="2317" spans="1:5" ht="13" x14ac:dyDescent="0.15">
      <c r="A2317" s="6" t="s">
        <v>3749</v>
      </c>
      <c r="C2317" s="6" t="s">
        <v>883</v>
      </c>
      <c r="D2317" s="6" t="s">
        <v>884</v>
      </c>
      <c r="E2317" t="str">
        <f>IF(COUNTIF(Invoices!K:L,A2317)&lt;&gt;0,IF(COUNTIF(Invoices!K:L,A2317)&lt;&gt;0,SUMIF(Invoices!K:L,A2317,Invoices!L:L)/COUNTIF(Invoices!K:L,A2317),0),IF(COUNTIF(Invoices!M:N,A2317)&lt;&gt;0,IF(COUNTIF(Invoices!M:N,A2317)&lt;&gt;0,SUMIF(Invoices!M:N,A2317,Invoices!N:N)/COUNTIF(Invoices!M:N,A2317),0),IF(COUNTIF(Invoices!O:P,A2317)&lt;&gt;0,IF(COUNTIF(Invoices!O:P,A2317)&lt;&gt;0,SUMIF(Invoices!O:P,A2317,Invoices!P:P)/COUNTIF(Invoices!O:P,A2317),0),IF(COUNTIF(Invoices!Q:R,A2317)&lt;&gt;0,IF(COUNTIF(Invoices!Q:R,A2317)&lt;&gt;0,SUMIF(Invoices!Q:R,A2317,Invoices!R:R)/COUNTIF(Invoices!Q:R,A2317),0),IF(COUNTIF(Invoices!S:T,A2317)&lt;&gt;0,IF(COUNTIF(Invoices!S:T,A2317)&lt;&gt;0,SUMIF(Invoices!S:T,A2317,Invoices!T:T)/COUNTIF(Invoices!S:T,A2317),0),IF(COUNTIF(Invoices!U:V,A2317)&lt;&gt;0,IF(COUNTIF(Invoices!U:V,A2317)&lt;&gt;0,SUMIF(Invoices!U:V,A2317,Invoices!V:V)/COUNTIF(Invoices!U:V,A2317),0),IF(COUNTIF(Invoices!W:X,A2317)&lt;&gt;0,IF(COUNTIF(Invoices!W:X,A2317)&lt;&gt;0,SUMIF(Invoices!W:X,A2317,Invoices!X:X)/COUNTIF(Invoices!W:X,A2317),0),IF(COUNTIF(Invoices!Y:Z,A2317)&lt;&gt;0,IF(COUNTIF(Invoices!Y:Z,A2317)&lt;&gt;0,SUMIF(Invoices!Y:Z,A2317,Invoices!Z:Z)/COUNTIF(Invoices!Y:Z,A2317),0),IF(COUNTIF(Invoices!AA:AB,A2317)&lt;&gt;0,IF(COUNTIF(Invoices!AA:AB,A2317)&lt;&gt;0,SUMIF(Invoices!AA:AB,A2317,Invoices!AB:AB)/COUNTIF(Invoices!AA:AB,A2317),0),IF(COUNTIF(Invoices!AC:AD,A2317)&lt;&gt;0,IF(COUNTIF(Invoices!AC:AD,A2317)&lt;&gt;0,SUMIF(Invoices!AC:AD,A2317,Invoices!AD:AD)/COUNTIF(Invoices!AC:AD,A2317),0),IF(COUNTIF(Invoices!AE:AF,A2317)&lt;&gt;0,IF(COUNTIF(Invoices!AE:AF,A2317)&lt;&gt;0,SUMIF(Invoices!AE:AF,A2317,Invoices!AF:AF)/COUNTIF(Invoices!AE:AF,A2317),0),IF(COUNTIF(Invoices!AG:AH,A2317)&lt;&gt;0,IF(COUNTIF(Invoices!AG:AH,A2317)&lt;&gt;0,SUMIF(Invoices!AG:AH,A2317,Invoices!AH:AH)/COUNTIF(Invoices!AG:AH,A2317),0),IF(COUNTIF(Invoices!AI:AJ,A2317)&lt;&gt;0,IF(COUNTIF(Invoices!AI:AJ,A2317)&lt;&gt;0,SUMIF(Invoices!AI:AJ,A2317,Invoices!AJ:AJ)/COUNTIF(Invoices!AI:AJ,A2317),0),IF(COUNTIF(Invoices!AK:AL,A2317)&lt;&gt;0,IF(COUNTIF(Invoices!AK:AL,A2317)&lt;&gt;0,SUMIF(Invoices!AK:AL,A2317,Invoices!AL:AL)/COUNTIF(Invoices!AK:AL,A2317),0),IF(COUNTIF(Invoices!AM:AN,A2317)&lt;&gt;0,IF(COUNTIF(Invoices!AM:AN,A2317)&lt;&gt;0,SUMIF(Invoices!AM:AN,A2317,Invoices!AN:AN)/COUNTIF(Invoices!AM:AN,A2317),0),"Not Available")))))))))))))))</f>
        <v>Not Available</v>
      </c>
    </row>
    <row r="2318" spans="1:5" ht="13" x14ac:dyDescent="0.15">
      <c r="A2318" s="6" t="s">
        <v>3750</v>
      </c>
      <c r="B2318" s="6" t="s">
        <v>610</v>
      </c>
      <c r="C2318" s="6" t="s">
        <v>871</v>
      </c>
      <c r="D2318" s="6" t="s">
        <v>612</v>
      </c>
      <c r="E2318" t="str">
        <f>IF(COUNTIF(Invoices!K:L,A2318)&lt;&gt;0,IF(COUNTIF(Invoices!K:L,A2318)&lt;&gt;0,SUMIF(Invoices!K:L,A2318,Invoices!L:L)/COUNTIF(Invoices!K:L,A2318),0),IF(COUNTIF(Invoices!M:N,A2318)&lt;&gt;0,IF(COUNTIF(Invoices!M:N,A2318)&lt;&gt;0,SUMIF(Invoices!M:N,A2318,Invoices!N:N)/COUNTIF(Invoices!M:N,A2318),0),IF(COUNTIF(Invoices!O:P,A2318)&lt;&gt;0,IF(COUNTIF(Invoices!O:P,A2318)&lt;&gt;0,SUMIF(Invoices!O:P,A2318,Invoices!P:P)/COUNTIF(Invoices!O:P,A2318),0),IF(COUNTIF(Invoices!Q:R,A2318)&lt;&gt;0,IF(COUNTIF(Invoices!Q:R,A2318)&lt;&gt;0,SUMIF(Invoices!Q:R,A2318,Invoices!R:R)/COUNTIF(Invoices!Q:R,A2318),0),IF(COUNTIF(Invoices!S:T,A2318)&lt;&gt;0,IF(COUNTIF(Invoices!S:T,A2318)&lt;&gt;0,SUMIF(Invoices!S:T,A2318,Invoices!T:T)/COUNTIF(Invoices!S:T,A2318),0),IF(COUNTIF(Invoices!U:V,A2318)&lt;&gt;0,IF(COUNTIF(Invoices!U:V,A2318)&lt;&gt;0,SUMIF(Invoices!U:V,A2318,Invoices!V:V)/COUNTIF(Invoices!U:V,A2318),0),IF(COUNTIF(Invoices!W:X,A2318)&lt;&gt;0,IF(COUNTIF(Invoices!W:X,A2318)&lt;&gt;0,SUMIF(Invoices!W:X,A2318,Invoices!X:X)/COUNTIF(Invoices!W:X,A2318),0),IF(COUNTIF(Invoices!Y:Z,A2318)&lt;&gt;0,IF(COUNTIF(Invoices!Y:Z,A2318)&lt;&gt;0,SUMIF(Invoices!Y:Z,A2318,Invoices!Z:Z)/COUNTIF(Invoices!Y:Z,A2318),0),IF(COUNTIF(Invoices!AA:AB,A2318)&lt;&gt;0,IF(COUNTIF(Invoices!AA:AB,A2318)&lt;&gt;0,SUMIF(Invoices!AA:AB,A2318,Invoices!AB:AB)/COUNTIF(Invoices!AA:AB,A2318),0),IF(COUNTIF(Invoices!AC:AD,A2318)&lt;&gt;0,IF(COUNTIF(Invoices!AC:AD,A2318)&lt;&gt;0,SUMIF(Invoices!AC:AD,A2318,Invoices!AD:AD)/COUNTIF(Invoices!AC:AD,A2318),0),IF(COUNTIF(Invoices!AE:AF,A2318)&lt;&gt;0,IF(COUNTIF(Invoices!AE:AF,A2318)&lt;&gt;0,SUMIF(Invoices!AE:AF,A2318,Invoices!AF:AF)/COUNTIF(Invoices!AE:AF,A2318),0),IF(COUNTIF(Invoices!AG:AH,A2318)&lt;&gt;0,IF(COUNTIF(Invoices!AG:AH,A2318)&lt;&gt;0,SUMIF(Invoices!AG:AH,A2318,Invoices!AH:AH)/COUNTIF(Invoices!AG:AH,A2318),0),IF(COUNTIF(Invoices!AI:AJ,A2318)&lt;&gt;0,IF(COUNTIF(Invoices!AI:AJ,A2318)&lt;&gt;0,SUMIF(Invoices!AI:AJ,A2318,Invoices!AJ:AJ)/COUNTIF(Invoices!AI:AJ,A2318),0),IF(COUNTIF(Invoices!AK:AL,A2318)&lt;&gt;0,IF(COUNTIF(Invoices!AK:AL,A2318)&lt;&gt;0,SUMIF(Invoices!AK:AL,A2318,Invoices!AL:AL)/COUNTIF(Invoices!AK:AL,A2318),0),IF(COUNTIF(Invoices!AM:AN,A2318)&lt;&gt;0,IF(COUNTIF(Invoices!AM:AN,A2318)&lt;&gt;0,SUMIF(Invoices!AM:AN,A2318,Invoices!AN:AN)/COUNTIF(Invoices!AM:AN,A2318),0),"Not Available")))))))))))))))</f>
        <v>Not Available</v>
      </c>
    </row>
    <row r="2319" spans="1:5" ht="13" x14ac:dyDescent="0.15">
      <c r="A2319" s="6" t="s">
        <v>3750</v>
      </c>
      <c r="B2319" s="6" t="s">
        <v>610</v>
      </c>
      <c r="C2319" s="6" t="s">
        <v>1395</v>
      </c>
      <c r="D2319" s="6" t="s">
        <v>878</v>
      </c>
      <c r="E2319" t="str">
        <f>IF(COUNTIF(Invoices!K:L,A2319)&lt;&gt;0,IF(COUNTIF(Invoices!K:L,A2319)&lt;&gt;0,SUMIF(Invoices!K:L,A2319,Invoices!L:L)/COUNTIF(Invoices!K:L,A2319),0),IF(COUNTIF(Invoices!M:N,A2319)&lt;&gt;0,IF(COUNTIF(Invoices!M:N,A2319)&lt;&gt;0,SUMIF(Invoices!M:N,A2319,Invoices!N:N)/COUNTIF(Invoices!M:N,A2319),0),IF(COUNTIF(Invoices!O:P,A2319)&lt;&gt;0,IF(COUNTIF(Invoices!O:P,A2319)&lt;&gt;0,SUMIF(Invoices!O:P,A2319,Invoices!P:P)/COUNTIF(Invoices!O:P,A2319),0),IF(COUNTIF(Invoices!Q:R,A2319)&lt;&gt;0,IF(COUNTIF(Invoices!Q:R,A2319)&lt;&gt;0,SUMIF(Invoices!Q:R,A2319,Invoices!R:R)/COUNTIF(Invoices!Q:R,A2319),0),IF(COUNTIF(Invoices!S:T,A2319)&lt;&gt;0,IF(COUNTIF(Invoices!S:T,A2319)&lt;&gt;0,SUMIF(Invoices!S:T,A2319,Invoices!T:T)/COUNTIF(Invoices!S:T,A2319),0),IF(COUNTIF(Invoices!U:V,A2319)&lt;&gt;0,IF(COUNTIF(Invoices!U:V,A2319)&lt;&gt;0,SUMIF(Invoices!U:V,A2319,Invoices!V:V)/COUNTIF(Invoices!U:V,A2319),0),IF(COUNTIF(Invoices!W:X,A2319)&lt;&gt;0,IF(COUNTIF(Invoices!W:X,A2319)&lt;&gt;0,SUMIF(Invoices!W:X,A2319,Invoices!X:X)/COUNTIF(Invoices!W:X,A2319),0),IF(COUNTIF(Invoices!Y:Z,A2319)&lt;&gt;0,IF(COUNTIF(Invoices!Y:Z,A2319)&lt;&gt;0,SUMIF(Invoices!Y:Z,A2319,Invoices!Z:Z)/COUNTIF(Invoices!Y:Z,A2319),0),IF(COUNTIF(Invoices!AA:AB,A2319)&lt;&gt;0,IF(COUNTIF(Invoices!AA:AB,A2319)&lt;&gt;0,SUMIF(Invoices!AA:AB,A2319,Invoices!AB:AB)/COUNTIF(Invoices!AA:AB,A2319),0),IF(COUNTIF(Invoices!AC:AD,A2319)&lt;&gt;0,IF(COUNTIF(Invoices!AC:AD,A2319)&lt;&gt;0,SUMIF(Invoices!AC:AD,A2319,Invoices!AD:AD)/COUNTIF(Invoices!AC:AD,A2319),0),IF(COUNTIF(Invoices!AE:AF,A2319)&lt;&gt;0,IF(COUNTIF(Invoices!AE:AF,A2319)&lt;&gt;0,SUMIF(Invoices!AE:AF,A2319,Invoices!AF:AF)/COUNTIF(Invoices!AE:AF,A2319),0),IF(COUNTIF(Invoices!AG:AH,A2319)&lt;&gt;0,IF(COUNTIF(Invoices!AG:AH,A2319)&lt;&gt;0,SUMIF(Invoices!AG:AH,A2319,Invoices!AH:AH)/COUNTIF(Invoices!AG:AH,A2319),0),IF(COUNTIF(Invoices!AI:AJ,A2319)&lt;&gt;0,IF(COUNTIF(Invoices!AI:AJ,A2319)&lt;&gt;0,SUMIF(Invoices!AI:AJ,A2319,Invoices!AJ:AJ)/COUNTIF(Invoices!AI:AJ,A2319),0),IF(COUNTIF(Invoices!AK:AL,A2319)&lt;&gt;0,IF(COUNTIF(Invoices!AK:AL,A2319)&lt;&gt;0,SUMIF(Invoices!AK:AL,A2319,Invoices!AL:AL)/COUNTIF(Invoices!AK:AL,A2319),0),IF(COUNTIF(Invoices!AM:AN,A2319)&lt;&gt;0,IF(COUNTIF(Invoices!AM:AN,A2319)&lt;&gt;0,SUMIF(Invoices!AM:AN,A2319,Invoices!AN:AN)/COUNTIF(Invoices!AM:AN,A2319),0),"Not Available")))))))))))))))</f>
        <v>Not Available</v>
      </c>
    </row>
    <row r="2320" spans="1:5" ht="13" x14ac:dyDescent="0.15">
      <c r="A2320" s="6" t="s">
        <v>3751</v>
      </c>
      <c r="C2320" s="6" t="s">
        <v>592</v>
      </c>
      <c r="D2320" s="6" t="s">
        <v>593</v>
      </c>
      <c r="E2320" t="str">
        <f>IF(COUNTIF(Invoices!K:L,A2320)&lt;&gt;0,IF(COUNTIF(Invoices!K:L,A2320)&lt;&gt;0,SUMIF(Invoices!K:L,A2320,Invoices!L:L)/COUNTIF(Invoices!K:L,A2320),0),IF(COUNTIF(Invoices!M:N,A2320)&lt;&gt;0,IF(COUNTIF(Invoices!M:N,A2320)&lt;&gt;0,SUMIF(Invoices!M:N,A2320,Invoices!N:N)/COUNTIF(Invoices!M:N,A2320),0),IF(COUNTIF(Invoices!O:P,A2320)&lt;&gt;0,IF(COUNTIF(Invoices!O:P,A2320)&lt;&gt;0,SUMIF(Invoices!O:P,A2320,Invoices!P:P)/COUNTIF(Invoices!O:P,A2320),0),IF(COUNTIF(Invoices!Q:R,A2320)&lt;&gt;0,IF(COUNTIF(Invoices!Q:R,A2320)&lt;&gt;0,SUMIF(Invoices!Q:R,A2320,Invoices!R:R)/COUNTIF(Invoices!Q:R,A2320),0),IF(COUNTIF(Invoices!S:T,A2320)&lt;&gt;0,IF(COUNTIF(Invoices!S:T,A2320)&lt;&gt;0,SUMIF(Invoices!S:T,A2320,Invoices!T:T)/COUNTIF(Invoices!S:T,A2320),0),IF(COUNTIF(Invoices!U:V,A2320)&lt;&gt;0,IF(COUNTIF(Invoices!U:V,A2320)&lt;&gt;0,SUMIF(Invoices!U:V,A2320,Invoices!V:V)/COUNTIF(Invoices!U:V,A2320),0),IF(COUNTIF(Invoices!W:X,A2320)&lt;&gt;0,IF(COUNTIF(Invoices!W:X,A2320)&lt;&gt;0,SUMIF(Invoices!W:X,A2320,Invoices!X:X)/COUNTIF(Invoices!W:X,A2320),0),IF(COUNTIF(Invoices!Y:Z,A2320)&lt;&gt;0,IF(COUNTIF(Invoices!Y:Z,A2320)&lt;&gt;0,SUMIF(Invoices!Y:Z,A2320,Invoices!Z:Z)/COUNTIF(Invoices!Y:Z,A2320),0),IF(COUNTIF(Invoices!AA:AB,A2320)&lt;&gt;0,IF(COUNTIF(Invoices!AA:AB,A2320)&lt;&gt;0,SUMIF(Invoices!AA:AB,A2320,Invoices!AB:AB)/COUNTIF(Invoices!AA:AB,A2320),0),IF(COUNTIF(Invoices!AC:AD,A2320)&lt;&gt;0,IF(COUNTIF(Invoices!AC:AD,A2320)&lt;&gt;0,SUMIF(Invoices!AC:AD,A2320,Invoices!AD:AD)/COUNTIF(Invoices!AC:AD,A2320),0),IF(COUNTIF(Invoices!AE:AF,A2320)&lt;&gt;0,IF(COUNTIF(Invoices!AE:AF,A2320)&lt;&gt;0,SUMIF(Invoices!AE:AF,A2320,Invoices!AF:AF)/COUNTIF(Invoices!AE:AF,A2320),0),IF(COUNTIF(Invoices!AG:AH,A2320)&lt;&gt;0,IF(COUNTIF(Invoices!AG:AH,A2320)&lt;&gt;0,SUMIF(Invoices!AG:AH,A2320,Invoices!AH:AH)/COUNTIF(Invoices!AG:AH,A2320),0),IF(COUNTIF(Invoices!AI:AJ,A2320)&lt;&gt;0,IF(COUNTIF(Invoices!AI:AJ,A2320)&lt;&gt;0,SUMIF(Invoices!AI:AJ,A2320,Invoices!AJ:AJ)/COUNTIF(Invoices!AI:AJ,A2320),0),IF(COUNTIF(Invoices!AK:AL,A2320)&lt;&gt;0,IF(COUNTIF(Invoices!AK:AL,A2320)&lt;&gt;0,SUMIF(Invoices!AK:AL,A2320,Invoices!AL:AL)/COUNTIF(Invoices!AK:AL,A2320),0),IF(COUNTIF(Invoices!AM:AN,A2320)&lt;&gt;0,IF(COUNTIF(Invoices!AM:AN,A2320)&lt;&gt;0,SUMIF(Invoices!AM:AN,A2320,Invoices!AN:AN)/COUNTIF(Invoices!AM:AN,A2320),0),"Not Available")))))))))))))))</f>
        <v>Not Available</v>
      </c>
    </row>
    <row r="2321" spans="1:5" ht="13" x14ac:dyDescent="0.15">
      <c r="A2321" s="6" t="s">
        <v>3752</v>
      </c>
      <c r="C2321" s="6" t="s">
        <v>666</v>
      </c>
      <c r="D2321" s="6" t="s">
        <v>667</v>
      </c>
      <c r="E2321">
        <f ca="1">IF(COUNTIF(Invoices!K:L,A2321)&lt;&gt;0,IF(COUNTIF(Invoices!K:L,A2321)&lt;&gt;0,SUMIF(Invoices!K:L,A2321,Invoices!L:L)/COUNTIF(Invoices!K:L,A2321),0),IF(COUNTIF(Invoices!M:N,A2321)&lt;&gt;0,IF(COUNTIF(Invoices!M:N,A2321)&lt;&gt;0,SUMIF(Invoices!M:N,A2321,Invoices!N:N)/COUNTIF(Invoices!M:N,A2321),0),IF(COUNTIF(Invoices!O:P,A2321)&lt;&gt;0,IF(COUNTIF(Invoices!O:P,A2321)&lt;&gt;0,SUMIF(Invoices!O:P,A2321,Invoices!P:P)/COUNTIF(Invoices!O:P,A2321),0),IF(COUNTIF(Invoices!Q:R,A2321)&lt;&gt;0,IF(COUNTIF(Invoices!Q:R,A2321)&lt;&gt;0,SUMIF(Invoices!Q:R,A2321,Invoices!R:R)/COUNTIF(Invoices!Q:R,A2321),0),IF(COUNTIF(Invoices!S:T,A2321)&lt;&gt;0,IF(COUNTIF(Invoices!S:T,A2321)&lt;&gt;0,SUMIF(Invoices!S:T,A2321,Invoices!T:T)/COUNTIF(Invoices!S:T,A2321),0),IF(COUNTIF(Invoices!U:V,A2321)&lt;&gt;0,IF(COUNTIF(Invoices!U:V,A2321)&lt;&gt;0,SUMIF(Invoices!U:V,A2321,Invoices!V:V)/COUNTIF(Invoices!U:V,A2321),0),IF(COUNTIF(Invoices!W:X,A2321)&lt;&gt;0,IF(COUNTIF(Invoices!W:X,A2321)&lt;&gt;0,SUMIF(Invoices!W:X,A2321,Invoices!X:X)/COUNTIF(Invoices!W:X,A2321),0),IF(COUNTIF(Invoices!Y:Z,A2321)&lt;&gt;0,IF(COUNTIF(Invoices!Y:Z,A2321)&lt;&gt;0,SUMIF(Invoices!Y:Z,A2321,Invoices!Z:Z)/COUNTIF(Invoices!Y:Z,A2321),0),IF(COUNTIF(Invoices!AA:AB,A2321)&lt;&gt;0,IF(COUNTIF(Invoices!AA:AB,A2321)&lt;&gt;0,SUMIF(Invoices!AA:AB,A2321,Invoices!AB:AB)/COUNTIF(Invoices!AA:AB,A2321),0),IF(COUNTIF(Invoices!AC:AD,A2321)&lt;&gt;0,IF(COUNTIF(Invoices!AC:AD,A2321)&lt;&gt;0,SUMIF(Invoices!AC:AD,A2321,Invoices!AD:AD)/COUNTIF(Invoices!AC:AD,A2321),0),IF(COUNTIF(Invoices!AE:AF,A2321)&lt;&gt;0,IF(COUNTIF(Invoices!AE:AF,A2321)&lt;&gt;0,SUMIF(Invoices!AE:AF,A2321,Invoices!AF:AF)/COUNTIF(Invoices!AE:AF,A2321),0),IF(COUNTIF(Invoices!AG:AH,A2321)&lt;&gt;0,IF(COUNTIF(Invoices!AG:AH,A2321)&lt;&gt;0,SUMIF(Invoices!AG:AH,A2321,Invoices!AH:AH)/COUNTIF(Invoices!AG:AH,A2321),0),IF(COUNTIF(Invoices!AI:AJ,A2321)&lt;&gt;0,IF(COUNTIF(Invoices!AI:AJ,A2321)&lt;&gt;0,SUMIF(Invoices!AI:AJ,A2321,Invoices!AJ:AJ)/COUNTIF(Invoices!AI:AJ,A2321),0),IF(COUNTIF(Invoices!AK:AL,A2321)&lt;&gt;0,IF(COUNTIF(Invoices!AK:AL,A2321)&lt;&gt;0,SUMIF(Invoices!AK:AL,A2321,Invoices!AL:AL)/COUNTIF(Invoices!AK:AL,A2321),0),IF(COUNTIF(Invoices!AM:AN,A2321)&lt;&gt;0,IF(COUNTIF(Invoices!AM:AN,A2321)&lt;&gt;0,SUMIF(Invoices!AM:AN,A2321,Invoices!AN:AN)/COUNTIF(Invoices!AM:AN,A2321),0),"Not Available")))))))))))))))</f>
        <v>0.99</v>
      </c>
    </row>
    <row r="2322" spans="1:5" ht="13" x14ac:dyDescent="0.15">
      <c r="A2322" s="6" t="s">
        <v>3753</v>
      </c>
      <c r="C2322" s="6" t="s">
        <v>1067</v>
      </c>
      <c r="D2322" s="6" t="s">
        <v>1068</v>
      </c>
      <c r="E2322">
        <f ca="1">IF(COUNTIF(Invoices!K:L,A2322)&lt;&gt;0,IF(COUNTIF(Invoices!K:L,A2322)&lt;&gt;0,SUMIF(Invoices!K:L,A2322,Invoices!L:L)/COUNTIF(Invoices!K:L,A2322),0),IF(COUNTIF(Invoices!M:N,A2322)&lt;&gt;0,IF(COUNTIF(Invoices!M:N,A2322)&lt;&gt;0,SUMIF(Invoices!M:N,A2322,Invoices!N:N)/COUNTIF(Invoices!M:N,A2322),0),IF(COUNTIF(Invoices!O:P,A2322)&lt;&gt;0,IF(COUNTIF(Invoices!O:P,A2322)&lt;&gt;0,SUMIF(Invoices!O:P,A2322,Invoices!P:P)/COUNTIF(Invoices!O:P,A2322),0),IF(COUNTIF(Invoices!Q:R,A2322)&lt;&gt;0,IF(COUNTIF(Invoices!Q:R,A2322)&lt;&gt;0,SUMIF(Invoices!Q:R,A2322,Invoices!R:R)/COUNTIF(Invoices!Q:R,A2322),0),IF(COUNTIF(Invoices!S:T,A2322)&lt;&gt;0,IF(COUNTIF(Invoices!S:T,A2322)&lt;&gt;0,SUMIF(Invoices!S:T,A2322,Invoices!T:T)/COUNTIF(Invoices!S:T,A2322),0),IF(COUNTIF(Invoices!U:V,A2322)&lt;&gt;0,IF(COUNTIF(Invoices!U:V,A2322)&lt;&gt;0,SUMIF(Invoices!U:V,A2322,Invoices!V:V)/COUNTIF(Invoices!U:V,A2322),0),IF(COUNTIF(Invoices!W:X,A2322)&lt;&gt;0,IF(COUNTIF(Invoices!W:X,A2322)&lt;&gt;0,SUMIF(Invoices!W:X,A2322,Invoices!X:X)/COUNTIF(Invoices!W:X,A2322),0),IF(COUNTIF(Invoices!Y:Z,A2322)&lt;&gt;0,IF(COUNTIF(Invoices!Y:Z,A2322)&lt;&gt;0,SUMIF(Invoices!Y:Z,A2322,Invoices!Z:Z)/COUNTIF(Invoices!Y:Z,A2322),0),IF(COUNTIF(Invoices!AA:AB,A2322)&lt;&gt;0,IF(COUNTIF(Invoices!AA:AB,A2322)&lt;&gt;0,SUMIF(Invoices!AA:AB,A2322,Invoices!AB:AB)/COUNTIF(Invoices!AA:AB,A2322),0),IF(COUNTIF(Invoices!AC:AD,A2322)&lt;&gt;0,IF(COUNTIF(Invoices!AC:AD,A2322)&lt;&gt;0,SUMIF(Invoices!AC:AD,A2322,Invoices!AD:AD)/COUNTIF(Invoices!AC:AD,A2322),0),IF(COUNTIF(Invoices!AE:AF,A2322)&lt;&gt;0,IF(COUNTIF(Invoices!AE:AF,A2322)&lt;&gt;0,SUMIF(Invoices!AE:AF,A2322,Invoices!AF:AF)/COUNTIF(Invoices!AE:AF,A2322),0),IF(COUNTIF(Invoices!AG:AH,A2322)&lt;&gt;0,IF(COUNTIF(Invoices!AG:AH,A2322)&lt;&gt;0,SUMIF(Invoices!AG:AH,A2322,Invoices!AH:AH)/COUNTIF(Invoices!AG:AH,A2322),0),IF(COUNTIF(Invoices!AI:AJ,A2322)&lt;&gt;0,IF(COUNTIF(Invoices!AI:AJ,A2322)&lt;&gt;0,SUMIF(Invoices!AI:AJ,A2322,Invoices!AJ:AJ)/COUNTIF(Invoices!AI:AJ,A2322),0),IF(COUNTIF(Invoices!AK:AL,A2322)&lt;&gt;0,IF(COUNTIF(Invoices!AK:AL,A2322)&lt;&gt;0,SUMIF(Invoices!AK:AL,A2322,Invoices!AL:AL)/COUNTIF(Invoices!AK:AL,A2322),0),IF(COUNTIF(Invoices!AM:AN,A2322)&lt;&gt;0,IF(COUNTIF(Invoices!AM:AN,A2322)&lt;&gt;0,SUMIF(Invoices!AM:AN,A2322,Invoices!AN:AN)/COUNTIF(Invoices!AM:AN,A2322),0),"Not Available")))))))))))))))</f>
        <v>0.99</v>
      </c>
    </row>
    <row r="2323" spans="1:5" ht="13" x14ac:dyDescent="0.15">
      <c r="A2323" s="6" t="s">
        <v>3754</v>
      </c>
      <c r="C2323" s="6" t="s">
        <v>592</v>
      </c>
      <c r="D2323" s="6" t="s">
        <v>593</v>
      </c>
      <c r="E2323" t="str">
        <f>IF(COUNTIF(Invoices!K:L,A2323)&lt;&gt;0,IF(COUNTIF(Invoices!K:L,A2323)&lt;&gt;0,SUMIF(Invoices!K:L,A2323,Invoices!L:L)/COUNTIF(Invoices!K:L,A2323),0),IF(COUNTIF(Invoices!M:N,A2323)&lt;&gt;0,IF(COUNTIF(Invoices!M:N,A2323)&lt;&gt;0,SUMIF(Invoices!M:N,A2323,Invoices!N:N)/COUNTIF(Invoices!M:N,A2323),0),IF(COUNTIF(Invoices!O:P,A2323)&lt;&gt;0,IF(COUNTIF(Invoices!O:P,A2323)&lt;&gt;0,SUMIF(Invoices!O:P,A2323,Invoices!P:P)/COUNTIF(Invoices!O:P,A2323),0),IF(COUNTIF(Invoices!Q:R,A2323)&lt;&gt;0,IF(COUNTIF(Invoices!Q:R,A2323)&lt;&gt;0,SUMIF(Invoices!Q:R,A2323,Invoices!R:R)/COUNTIF(Invoices!Q:R,A2323),0),IF(COUNTIF(Invoices!S:T,A2323)&lt;&gt;0,IF(COUNTIF(Invoices!S:T,A2323)&lt;&gt;0,SUMIF(Invoices!S:T,A2323,Invoices!T:T)/COUNTIF(Invoices!S:T,A2323),0),IF(COUNTIF(Invoices!U:V,A2323)&lt;&gt;0,IF(COUNTIF(Invoices!U:V,A2323)&lt;&gt;0,SUMIF(Invoices!U:V,A2323,Invoices!V:V)/COUNTIF(Invoices!U:V,A2323),0),IF(COUNTIF(Invoices!W:X,A2323)&lt;&gt;0,IF(COUNTIF(Invoices!W:X,A2323)&lt;&gt;0,SUMIF(Invoices!W:X,A2323,Invoices!X:X)/COUNTIF(Invoices!W:X,A2323),0),IF(COUNTIF(Invoices!Y:Z,A2323)&lt;&gt;0,IF(COUNTIF(Invoices!Y:Z,A2323)&lt;&gt;0,SUMIF(Invoices!Y:Z,A2323,Invoices!Z:Z)/COUNTIF(Invoices!Y:Z,A2323),0),IF(COUNTIF(Invoices!AA:AB,A2323)&lt;&gt;0,IF(COUNTIF(Invoices!AA:AB,A2323)&lt;&gt;0,SUMIF(Invoices!AA:AB,A2323,Invoices!AB:AB)/COUNTIF(Invoices!AA:AB,A2323),0),IF(COUNTIF(Invoices!AC:AD,A2323)&lt;&gt;0,IF(COUNTIF(Invoices!AC:AD,A2323)&lt;&gt;0,SUMIF(Invoices!AC:AD,A2323,Invoices!AD:AD)/COUNTIF(Invoices!AC:AD,A2323),0),IF(COUNTIF(Invoices!AE:AF,A2323)&lt;&gt;0,IF(COUNTIF(Invoices!AE:AF,A2323)&lt;&gt;0,SUMIF(Invoices!AE:AF,A2323,Invoices!AF:AF)/COUNTIF(Invoices!AE:AF,A2323),0),IF(COUNTIF(Invoices!AG:AH,A2323)&lt;&gt;0,IF(COUNTIF(Invoices!AG:AH,A2323)&lt;&gt;0,SUMIF(Invoices!AG:AH,A2323,Invoices!AH:AH)/COUNTIF(Invoices!AG:AH,A2323),0),IF(COUNTIF(Invoices!AI:AJ,A2323)&lt;&gt;0,IF(COUNTIF(Invoices!AI:AJ,A2323)&lt;&gt;0,SUMIF(Invoices!AI:AJ,A2323,Invoices!AJ:AJ)/COUNTIF(Invoices!AI:AJ,A2323),0),IF(COUNTIF(Invoices!AK:AL,A2323)&lt;&gt;0,IF(COUNTIF(Invoices!AK:AL,A2323)&lt;&gt;0,SUMIF(Invoices!AK:AL,A2323,Invoices!AL:AL)/COUNTIF(Invoices!AK:AL,A2323),0),IF(COUNTIF(Invoices!AM:AN,A2323)&lt;&gt;0,IF(COUNTIF(Invoices!AM:AN,A2323)&lt;&gt;0,SUMIF(Invoices!AM:AN,A2323,Invoices!AN:AN)/COUNTIF(Invoices!AM:AN,A2323),0),"Not Available")))))))))))))))</f>
        <v>Not Available</v>
      </c>
    </row>
    <row r="2324" spans="1:5" ht="13" x14ac:dyDescent="0.15">
      <c r="A2324" s="6" t="s">
        <v>3755</v>
      </c>
      <c r="B2324" s="6" t="s">
        <v>655</v>
      </c>
      <c r="C2324" s="6" t="s">
        <v>656</v>
      </c>
      <c r="D2324" s="6" t="s">
        <v>655</v>
      </c>
      <c r="E2324">
        <f ca="1">IF(COUNTIF(Invoices!K:L,A2324)&lt;&gt;0,IF(COUNTIF(Invoices!K:L,A2324)&lt;&gt;0,SUMIF(Invoices!K:L,A2324,Invoices!L:L)/COUNTIF(Invoices!K:L,A2324),0),IF(COUNTIF(Invoices!M:N,A2324)&lt;&gt;0,IF(COUNTIF(Invoices!M:N,A2324)&lt;&gt;0,SUMIF(Invoices!M:N,A2324,Invoices!N:N)/COUNTIF(Invoices!M:N,A2324),0),IF(COUNTIF(Invoices!O:P,A2324)&lt;&gt;0,IF(COUNTIF(Invoices!O:P,A2324)&lt;&gt;0,SUMIF(Invoices!O:P,A2324,Invoices!P:P)/COUNTIF(Invoices!O:P,A2324),0),IF(COUNTIF(Invoices!Q:R,A2324)&lt;&gt;0,IF(COUNTIF(Invoices!Q:R,A2324)&lt;&gt;0,SUMIF(Invoices!Q:R,A2324,Invoices!R:R)/COUNTIF(Invoices!Q:R,A2324),0),IF(COUNTIF(Invoices!S:T,A2324)&lt;&gt;0,IF(COUNTIF(Invoices!S:T,A2324)&lt;&gt;0,SUMIF(Invoices!S:T,A2324,Invoices!T:T)/COUNTIF(Invoices!S:T,A2324),0),IF(COUNTIF(Invoices!U:V,A2324)&lt;&gt;0,IF(COUNTIF(Invoices!U:V,A2324)&lt;&gt;0,SUMIF(Invoices!U:V,A2324,Invoices!V:V)/COUNTIF(Invoices!U:V,A2324),0),IF(COUNTIF(Invoices!W:X,A2324)&lt;&gt;0,IF(COUNTIF(Invoices!W:X,A2324)&lt;&gt;0,SUMIF(Invoices!W:X,A2324,Invoices!X:X)/COUNTIF(Invoices!W:X,A2324),0),IF(COUNTIF(Invoices!Y:Z,A2324)&lt;&gt;0,IF(COUNTIF(Invoices!Y:Z,A2324)&lt;&gt;0,SUMIF(Invoices!Y:Z,A2324,Invoices!Z:Z)/COUNTIF(Invoices!Y:Z,A2324),0),IF(COUNTIF(Invoices!AA:AB,A2324)&lt;&gt;0,IF(COUNTIF(Invoices!AA:AB,A2324)&lt;&gt;0,SUMIF(Invoices!AA:AB,A2324,Invoices!AB:AB)/COUNTIF(Invoices!AA:AB,A2324),0),IF(COUNTIF(Invoices!AC:AD,A2324)&lt;&gt;0,IF(COUNTIF(Invoices!AC:AD,A2324)&lt;&gt;0,SUMIF(Invoices!AC:AD,A2324,Invoices!AD:AD)/COUNTIF(Invoices!AC:AD,A2324),0),IF(COUNTIF(Invoices!AE:AF,A2324)&lt;&gt;0,IF(COUNTIF(Invoices!AE:AF,A2324)&lt;&gt;0,SUMIF(Invoices!AE:AF,A2324,Invoices!AF:AF)/COUNTIF(Invoices!AE:AF,A2324),0),IF(COUNTIF(Invoices!AG:AH,A2324)&lt;&gt;0,IF(COUNTIF(Invoices!AG:AH,A2324)&lt;&gt;0,SUMIF(Invoices!AG:AH,A2324,Invoices!AH:AH)/COUNTIF(Invoices!AG:AH,A2324),0),IF(COUNTIF(Invoices!AI:AJ,A2324)&lt;&gt;0,IF(COUNTIF(Invoices!AI:AJ,A2324)&lt;&gt;0,SUMIF(Invoices!AI:AJ,A2324,Invoices!AJ:AJ)/COUNTIF(Invoices!AI:AJ,A2324),0),IF(COUNTIF(Invoices!AK:AL,A2324)&lt;&gt;0,IF(COUNTIF(Invoices!AK:AL,A2324)&lt;&gt;0,SUMIF(Invoices!AK:AL,A2324,Invoices!AL:AL)/COUNTIF(Invoices!AK:AL,A2324),0),IF(COUNTIF(Invoices!AM:AN,A2324)&lt;&gt;0,IF(COUNTIF(Invoices!AM:AN,A2324)&lt;&gt;0,SUMIF(Invoices!AM:AN,A2324,Invoices!AN:AN)/COUNTIF(Invoices!AM:AN,A2324),0),"Not Available")))))))))))))))</f>
        <v>0.99</v>
      </c>
    </row>
    <row r="2325" spans="1:5" ht="13" x14ac:dyDescent="0.15">
      <c r="A2325" s="6" t="s">
        <v>3756</v>
      </c>
      <c r="B2325" s="6" t="s">
        <v>573</v>
      </c>
      <c r="C2325" s="6" t="s">
        <v>1895</v>
      </c>
      <c r="D2325" s="6" t="s">
        <v>574</v>
      </c>
      <c r="E2325" t="str">
        <f>IF(COUNTIF(Invoices!K:L,A2325)&lt;&gt;0,IF(COUNTIF(Invoices!K:L,A2325)&lt;&gt;0,SUMIF(Invoices!K:L,A2325,Invoices!L:L)/COUNTIF(Invoices!K:L,A2325),0),IF(COUNTIF(Invoices!M:N,A2325)&lt;&gt;0,IF(COUNTIF(Invoices!M:N,A2325)&lt;&gt;0,SUMIF(Invoices!M:N,A2325,Invoices!N:N)/COUNTIF(Invoices!M:N,A2325),0),IF(COUNTIF(Invoices!O:P,A2325)&lt;&gt;0,IF(COUNTIF(Invoices!O:P,A2325)&lt;&gt;0,SUMIF(Invoices!O:P,A2325,Invoices!P:P)/COUNTIF(Invoices!O:P,A2325),0),IF(COUNTIF(Invoices!Q:R,A2325)&lt;&gt;0,IF(COUNTIF(Invoices!Q:R,A2325)&lt;&gt;0,SUMIF(Invoices!Q:R,A2325,Invoices!R:R)/COUNTIF(Invoices!Q:R,A2325),0),IF(COUNTIF(Invoices!S:T,A2325)&lt;&gt;0,IF(COUNTIF(Invoices!S:T,A2325)&lt;&gt;0,SUMIF(Invoices!S:T,A2325,Invoices!T:T)/COUNTIF(Invoices!S:T,A2325),0),IF(COUNTIF(Invoices!U:V,A2325)&lt;&gt;0,IF(COUNTIF(Invoices!U:V,A2325)&lt;&gt;0,SUMIF(Invoices!U:V,A2325,Invoices!V:V)/COUNTIF(Invoices!U:V,A2325),0),IF(COUNTIF(Invoices!W:X,A2325)&lt;&gt;0,IF(COUNTIF(Invoices!W:X,A2325)&lt;&gt;0,SUMIF(Invoices!W:X,A2325,Invoices!X:X)/COUNTIF(Invoices!W:X,A2325),0),IF(COUNTIF(Invoices!Y:Z,A2325)&lt;&gt;0,IF(COUNTIF(Invoices!Y:Z,A2325)&lt;&gt;0,SUMIF(Invoices!Y:Z,A2325,Invoices!Z:Z)/COUNTIF(Invoices!Y:Z,A2325),0),IF(COUNTIF(Invoices!AA:AB,A2325)&lt;&gt;0,IF(COUNTIF(Invoices!AA:AB,A2325)&lt;&gt;0,SUMIF(Invoices!AA:AB,A2325,Invoices!AB:AB)/COUNTIF(Invoices!AA:AB,A2325),0),IF(COUNTIF(Invoices!AC:AD,A2325)&lt;&gt;0,IF(COUNTIF(Invoices!AC:AD,A2325)&lt;&gt;0,SUMIF(Invoices!AC:AD,A2325,Invoices!AD:AD)/COUNTIF(Invoices!AC:AD,A2325),0),IF(COUNTIF(Invoices!AE:AF,A2325)&lt;&gt;0,IF(COUNTIF(Invoices!AE:AF,A2325)&lt;&gt;0,SUMIF(Invoices!AE:AF,A2325,Invoices!AF:AF)/COUNTIF(Invoices!AE:AF,A2325),0),IF(COUNTIF(Invoices!AG:AH,A2325)&lt;&gt;0,IF(COUNTIF(Invoices!AG:AH,A2325)&lt;&gt;0,SUMIF(Invoices!AG:AH,A2325,Invoices!AH:AH)/COUNTIF(Invoices!AG:AH,A2325),0),IF(COUNTIF(Invoices!AI:AJ,A2325)&lt;&gt;0,IF(COUNTIF(Invoices!AI:AJ,A2325)&lt;&gt;0,SUMIF(Invoices!AI:AJ,A2325,Invoices!AJ:AJ)/COUNTIF(Invoices!AI:AJ,A2325),0),IF(COUNTIF(Invoices!AK:AL,A2325)&lt;&gt;0,IF(COUNTIF(Invoices!AK:AL,A2325)&lt;&gt;0,SUMIF(Invoices!AK:AL,A2325,Invoices!AL:AL)/COUNTIF(Invoices!AK:AL,A2325),0),IF(COUNTIF(Invoices!AM:AN,A2325)&lt;&gt;0,IF(COUNTIF(Invoices!AM:AN,A2325)&lt;&gt;0,SUMIF(Invoices!AM:AN,A2325,Invoices!AN:AN)/COUNTIF(Invoices!AM:AN,A2325),0),"Not Available")))))))))))))))</f>
        <v>Not Available</v>
      </c>
    </row>
    <row r="2326" spans="1:5" ht="13" x14ac:dyDescent="0.15">
      <c r="A2326" s="6" t="s">
        <v>3757</v>
      </c>
      <c r="B2326" s="6" t="s">
        <v>1109</v>
      </c>
      <c r="C2326" s="6" t="s">
        <v>1110</v>
      </c>
      <c r="D2326" s="6" t="s">
        <v>1111</v>
      </c>
      <c r="E2326">
        <f ca="1">IF(COUNTIF(Invoices!K:L,A2326)&lt;&gt;0,IF(COUNTIF(Invoices!K:L,A2326)&lt;&gt;0,SUMIF(Invoices!K:L,A2326,Invoices!L:L)/COUNTIF(Invoices!K:L,A2326),0),IF(COUNTIF(Invoices!M:N,A2326)&lt;&gt;0,IF(COUNTIF(Invoices!M:N,A2326)&lt;&gt;0,SUMIF(Invoices!M:N,A2326,Invoices!N:N)/COUNTIF(Invoices!M:N,A2326),0),IF(COUNTIF(Invoices!O:P,A2326)&lt;&gt;0,IF(COUNTIF(Invoices!O:P,A2326)&lt;&gt;0,SUMIF(Invoices!O:P,A2326,Invoices!P:P)/COUNTIF(Invoices!O:P,A2326),0),IF(COUNTIF(Invoices!Q:R,A2326)&lt;&gt;0,IF(COUNTIF(Invoices!Q:R,A2326)&lt;&gt;0,SUMIF(Invoices!Q:R,A2326,Invoices!R:R)/COUNTIF(Invoices!Q:R,A2326),0),IF(COUNTIF(Invoices!S:T,A2326)&lt;&gt;0,IF(COUNTIF(Invoices!S:T,A2326)&lt;&gt;0,SUMIF(Invoices!S:T,A2326,Invoices!T:T)/COUNTIF(Invoices!S:T,A2326),0),IF(COUNTIF(Invoices!U:V,A2326)&lt;&gt;0,IF(COUNTIF(Invoices!U:V,A2326)&lt;&gt;0,SUMIF(Invoices!U:V,A2326,Invoices!V:V)/COUNTIF(Invoices!U:V,A2326),0),IF(COUNTIF(Invoices!W:X,A2326)&lt;&gt;0,IF(COUNTIF(Invoices!W:X,A2326)&lt;&gt;0,SUMIF(Invoices!W:X,A2326,Invoices!X:X)/COUNTIF(Invoices!W:X,A2326),0),IF(COUNTIF(Invoices!Y:Z,A2326)&lt;&gt;0,IF(COUNTIF(Invoices!Y:Z,A2326)&lt;&gt;0,SUMIF(Invoices!Y:Z,A2326,Invoices!Z:Z)/COUNTIF(Invoices!Y:Z,A2326),0),IF(COUNTIF(Invoices!AA:AB,A2326)&lt;&gt;0,IF(COUNTIF(Invoices!AA:AB,A2326)&lt;&gt;0,SUMIF(Invoices!AA:AB,A2326,Invoices!AB:AB)/COUNTIF(Invoices!AA:AB,A2326),0),IF(COUNTIF(Invoices!AC:AD,A2326)&lt;&gt;0,IF(COUNTIF(Invoices!AC:AD,A2326)&lt;&gt;0,SUMIF(Invoices!AC:AD,A2326,Invoices!AD:AD)/COUNTIF(Invoices!AC:AD,A2326),0),IF(COUNTIF(Invoices!AE:AF,A2326)&lt;&gt;0,IF(COUNTIF(Invoices!AE:AF,A2326)&lt;&gt;0,SUMIF(Invoices!AE:AF,A2326,Invoices!AF:AF)/COUNTIF(Invoices!AE:AF,A2326),0),IF(COUNTIF(Invoices!AG:AH,A2326)&lt;&gt;0,IF(COUNTIF(Invoices!AG:AH,A2326)&lt;&gt;0,SUMIF(Invoices!AG:AH,A2326,Invoices!AH:AH)/COUNTIF(Invoices!AG:AH,A2326),0),IF(COUNTIF(Invoices!AI:AJ,A2326)&lt;&gt;0,IF(COUNTIF(Invoices!AI:AJ,A2326)&lt;&gt;0,SUMIF(Invoices!AI:AJ,A2326,Invoices!AJ:AJ)/COUNTIF(Invoices!AI:AJ,A2326),0),IF(COUNTIF(Invoices!AK:AL,A2326)&lt;&gt;0,IF(COUNTIF(Invoices!AK:AL,A2326)&lt;&gt;0,SUMIF(Invoices!AK:AL,A2326,Invoices!AL:AL)/COUNTIF(Invoices!AK:AL,A2326),0),IF(COUNTIF(Invoices!AM:AN,A2326)&lt;&gt;0,IF(COUNTIF(Invoices!AM:AN,A2326)&lt;&gt;0,SUMIF(Invoices!AM:AN,A2326,Invoices!AN:AN)/COUNTIF(Invoices!AM:AN,A2326),0),"Not Available")))))))))))))))</f>
        <v>0.99</v>
      </c>
    </row>
    <row r="2327" spans="1:5" ht="13" x14ac:dyDescent="0.15">
      <c r="A2327" s="6" t="s">
        <v>3758</v>
      </c>
      <c r="B2327" s="6" t="s">
        <v>1073</v>
      </c>
      <c r="C2327" s="6" t="s">
        <v>783</v>
      </c>
      <c r="D2327" s="6" t="s">
        <v>742</v>
      </c>
      <c r="E2327" t="str">
        <f>IF(COUNTIF(Invoices!K:L,A2327)&lt;&gt;0,IF(COUNTIF(Invoices!K:L,A2327)&lt;&gt;0,SUMIF(Invoices!K:L,A2327,Invoices!L:L)/COUNTIF(Invoices!K:L,A2327),0),IF(COUNTIF(Invoices!M:N,A2327)&lt;&gt;0,IF(COUNTIF(Invoices!M:N,A2327)&lt;&gt;0,SUMIF(Invoices!M:N,A2327,Invoices!N:N)/COUNTIF(Invoices!M:N,A2327),0),IF(COUNTIF(Invoices!O:P,A2327)&lt;&gt;0,IF(COUNTIF(Invoices!O:P,A2327)&lt;&gt;0,SUMIF(Invoices!O:P,A2327,Invoices!P:P)/COUNTIF(Invoices!O:P,A2327),0),IF(COUNTIF(Invoices!Q:R,A2327)&lt;&gt;0,IF(COUNTIF(Invoices!Q:R,A2327)&lt;&gt;0,SUMIF(Invoices!Q:R,A2327,Invoices!R:R)/COUNTIF(Invoices!Q:R,A2327),0),IF(COUNTIF(Invoices!S:T,A2327)&lt;&gt;0,IF(COUNTIF(Invoices!S:T,A2327)&lt;&gt;0,SUMIF(Invoices!S:T,A2327,Invoices!T:T)/COUNTIF(Invoices!S:T,A2327),0),IF(COUNTIF(Invoices!U:V,A2327)&lt;&gt;0,IF(COUNTIF(Invoices!U:V,A2327)&lt;&gt;0,SUMIF(Invoices!U:V,A2327,Invoices!V:V)/COUNTIF(Invoices!U:V,A2327),0),IF(COUNTIF(Invoices!W:X,A2327)&lt;&gt;0,IF(COUNTIF(Invoices!W:X,A2327)&lt;&gt;0,SUMIF(Invoices!W:X,A2327,Invoices!X:X)/COUNTIF(Invoices!W:X,A2327),0),IF(COUNTIF(Invoices!Y:Z,A2327)&lt;&gt;0,IF(COUNTIF(Invoices!Y:Z,A2327)&lt;&gt;0,SUMIF(Invoices!Y:Z,A2327,Invoices!Z:Z)/COUNTIF(Invoices!Y:Z,A2327),0),IF(COUNTIF(Invoices!AA:AB,A2327)&lt;&gt;0,IF(COUNTIF(Invoices!AA:AB,A2327)&lt;&gt;0,SUMIF(Invoices!AA:AB,A2327,Invoices!AB:AB)/COUNTIF(Invoices!AA:AB,A2327),0),IF(COUNTIF(Invoices!AC:AD,A2327)&lt;&gt;0,IF(COUNTIF(Invoices!AC:AD,A2327)&lt;&gt;0,SUMIF(Invoices!AC:AD,A2327,Invoices!AD:AD)/COUNTIF(Invoices!AC:AD,A2327),0),IF(COUNTIF(Invoices!AE:AF,A2327)&lt;&gt;0,IF(COUNTIF(Invoices!AE:AF,A2327)&lt;&gt;0,SUMIF(Invoices!AE:AF,A2327,Invoices!AF:AF)/COUNTIF(Invoices!AE:AF,A2327),0),IF(COUNTIF(Invoices!AG:AH,A2327)&lt;&gt;0,IF(COUNTIF(Invoices!AG:AH,A2327)&lt;&gt;0,SUMIF(Invoices!AG:AH,A2327,Invoices!AH:AH)/COUNTIF(Invoices!AG:AH,A2327),0),IF(COUNTIF(Invoices!AI:AJ,A2327)&lt;&gt;0,IF(COUNTIF(Invoices!AI:AJ,A2327)&lt;&gt;0,SUMIF(Invoices!AI:AJ,A2327,Invoices!AJ:AJ)/COUNTIF(Invoices!AI:AJ,A2327),0),IF(COUNTIF(Invoices!AK:AL,A2327)&lt;&gt;0,IF(COUNTIF(Invoices!AK:AL,A2327)&lt;&gt;0,SUMIF(Invoices!AK:AL,A2327,Invoices!AL:AL)/COUNTIF(Invoices!AK:AL,A2327),0),IF(COUNTIF(Invoices!AM:AN,A2327)&lt;&gt;0,IF(COUNTIF(Invoices!AM:AN,A2327)&lt;&gt;0,SUMIF(Invoices!AM:AN,A2327,Invoices!AN:AN)/COUNTIF(Invoices!AM:AN,A2327),0),"Not Available")))))))))))))))</f>
        <v>Not Available</v>
      </c>
    </row>
    <row r="2328" spans="1:5" ht="13" x14ac:dyDescent="0.15">
      <c r="A2328" s="6" t="s">
        <v>3759</v>
      </c>
      <c r="B2328" s="6" t="s">
        <v>966</v>
      </c>
      <c r="C2328" s="6" t="s">
        <v>967</v>
      </c>
      <c r="D2328" s="6" t="s">
        <v>968</v>
      </c>
      <c r="E2328" t="str">
        <f>IF(COUNTIF(Invoices!K:L,A2328)&lt;&gt;0,IF(COUNTIF(Invoices!K:L,A2328)&lt;&gt;0,SUMIF(Invoices!K:L,A2328,Invoices!L:L)/COUNTIF(Invoices!K:L,A2328),0),IF(COUNTIF(Invoices!M:N,A2328)&lt;&gt;0,IF(COUNTIF(Invoices!M:N,A2328)&lt;&gt;0,SUMIF(Invoices!M:N,A2328,Invoices!N:N)/COUNTIF(Invoices!M:N,A2328),0),IF(COUNTIF(Invoices!O:P,A2328)&lt;&gt;0,IF(COUNTIF(Invoices!O:P,A2328)&lt;&gt;0,SUMIF(Invoices!O:P,A2328,Invoices!P:P)/COUNTIF(Invoices!O:P,A2328),0),IF(COUNTIF(Invoices!Q:R,A2328)&lt;&gt;0,IF(COUNTIF(Invoices!Q:R,A2328)&lt;&gt;0,SUMIF(Invoices!Q:R,A2328,Invoices!R:R)/COUNTIF(Invoices!Q:R,A2328),0),IF(COUNTIF(Invoices!S:T,A2328)&lt;&gt;0,IF(COUNTIF(Invoices!S:T,A2328)&lt;&gt;0,SUMIF(Invoices!S:T,A2328,Invoices!T:T)/COUNTIF(Invoices!S:T,A2328),0),IF(COUNTIF(Invoices!U:V,A2328)&lt;&gt;0,IF(COUNTIF(Invoices!U:V,A2328)&lt;&gt;0,SUMIF(Invoices!U:V,A2328,Invoices!V:V)/COUNTIF(Invoices!U:V,A2328),0),IF(COUNTIF(Invoices!W:X,A2328)&lt;&gt;0,IF(COUNTIF(Invoices!W:X,A2328)&lt;&gt;0,SUMIF(Invoices!W:X,A2328,Invoices!X:X)/COUNTIF(Invoices!W:X,A2328),0),IF(COUNTIF(Invoices!Y:Z,A2328)&lt;&gt;0,IF(COUNTIF(Invoices!Y:Z,A2328)&lt;&gt;0,SUMIF(Invoices!Y:Z,A2328,Invoices!Z:Z)/COUNTIF(Invoices!Y:Z,A2328),0),IF(COUNTIF(Invoices!AA:AB,A2328)&lt;&gt;0,IF(COUNTIF(Invoices!AA:AB,A2328)&lt;&gt;0,SUMIF(Invoices!AA:AB,A2328,Invoices!AB:AB)/COUNTIF(Invoices!AA:AB,A2328),0),IF(COUNTIF(Invoices!AC:AD,A2328)&lt;&gt;0,IF(COUNTIF(Invoices!AC:AD,A2328)&lt;&gt;0,SUMIF(Invoices!AC:AD,A2328,Invoices!AD:AD)/COUNTIF(Invoices!AC:AD,A2328),0),IF(COUNTIF(Invoices!AE:AF,A2328)&lt;&gt;0,IF(COUNTIF(Invoices!AE:AF,A2328)&lt;&gt;0,SUMIF(Invoices!AE:AF,A2328,Invoices!AF:AF)/COUNTIF(Invoices!AE:AF,A2328),0),IF(COUNTIF(Invoices!AG:AH,A2328)&lt;&gt;0,IF(COUNTIF(Invoices!AG:AH,A2328)&lt;&gt;0,SUMIF(Invoices!AG:AH,A2328,Invoices!AH:AH)/COUNTIF(Invoices!AG:AH,A2328),0),IF(COUNTIF(Invoices!AI:AJ,A2328)&lt;&gt;0,IF(COUNTIF(Invoices!AI:AJ,A2328)&lt;&gt;0,SUMIF(Invoices!AI:AJ,A2328,Invoices!AJ:AJ)/COUNTIF(Invoices!AI:AJ,A2328),0),IF(COUNTIF(Invoices!AK:AL,A2328)&lt;&gt;0,IF(COUNTIF(Invoices!AK:AL,A2328)&lt;&gt;0,SUMIF(Invoices!AK:AL,A2328,Invoices!AL:AL)/COUNTIF(Invoices!AK:AL,A2328),0),IF(COUNTIF(Invoices!AM:AN,A2328)&lt;&gt;0,IF(COUNTIF(Invoices!AM:AN,A2328)&lt;&gt;0,SUMIF(Invoices!AM:AN,A2328,Invoices!AN:AN)/COUNTIF(Invoices!AM:AN,A2328),0),"Not Available")))))))))))))))</f>
        <v>Not Available</v>
      </c>
    </row>
    <row r="2329" spans="1:5" ht="13" x14ac:dyDescent="0.15">
      <c r="A2329" s="6" t="s">
        <v>3760</v>
      </c>
      <c r="B2329" s="6" t="s">
        <v>1694</v>
      </c>
      <c r="C2329" s="6" t="s">
        <v>3761</v>
      </c>
      <c r="D2329" s="6" t="s">
        <v>3762</v>
      </c>
      <c r="E2329" t="str">
        <f>IF(COUNTIF(Invoices!K:L,A2329)&lt;&gt;0,IF(COUNTIF(Invoices!K:L,A2329)&lt;&gt;0,SUMIF(Invoices!K:L,A2329,Invoices!L:L)/COUNTIF(Invoices!K:L,A2329),0),IF(COUNTIF(Invoices!M:N,A2329)&lt;&gt;0,IF(COUNTIF(Invoices!M:N,A2329)&lt;&gt;0,SUMIF(Invoices!M:N,A2329,Invoices!N:N)/COUNTIF(Invoices!M:N,A2329),0),IF(COUNTIF(Invoices!O:P,A2329)&lt;&gt;0,IF(COUNTIF(Invoices!O:P,A2329)&lt;&gt;0,SUMIF(Invoices!O:P,A2329,Invoices!P:P)/COUNTIF(Invoices!O:P,A2329),0),IF(COUNTIF(Invoices!Q:R,A2329)&lt;&gt;0,IF(COUNTIF(Invoices!Q:R,A2329)&lt;&gt;0,SUMIF(Invoices!Q:R,A2329,Invoices!R:R)/COUNTIF(Invoices!Q:R,A2329),0),IF(COUNTIF(Invoices!S:T,A2329)&lt;&gt;0,IF(COUNTIF(Invoices!S:T,A2329)&lt;&gt;0,SUMIF(Invoices!S:T,A2329,Invoices!T:T)/COUNTIF(Invoices!S:T,A2329),0),IF(COUNTIF(Invoices!U:V,A2329)&lt;&gt;0,IF(COUNTIF(Invoices!U:V,A2329)&lt;&gt;0,SUMIF(Invoices!U:V,A2329,Invoices!V:V)/COUNTIF(Invoices!U:V,A2329),0),IF(COUNTIF(Invoices!W:X,A2329)&lt;&gt;0,IF(COUNTIF(Invoices!W:X,A2329)&lt;&gt;0,SUMIF(Invoices!W:X,A2329,Invoices!X:X)/COUNTIF(Invoices!W:X,A2329),0),IF(COUNTIF(Invoices!Y:Z,A2329)&lt;&gt;0,IF(COUNTIF(Invoices!Y:Z,A2329)&lt;&gt;0,SUMIF(Invoices!Y:Z,A2329,Invoices!Z:Z)/COUNTIF(Invoices!Y:Z,A2329),0),IF(COUNTIF(Invoices!AA:AB,A2329)&lt;&gt;0,IF(COUNTIF(Invoices!AA:AB,A2329)&lt;&gt;0,SUMIF(Invoices!AA:AB,A2329,Invoices!AB:AB)/COUNTIF(Invoices!AA:AB,A2329),0),IF(COUNTIF(Invoices!AC:AD,A2329)&lt;&gt;0,IF(COUNTIF(Invoices!AC:AD,A2329)&lt;&gt;0,SUMIF(Invoices!AC:AD,A2329,Invoices!AD:AD)/COUNTIF(Invoices!AC:AD,A2329),0),IF(COUNTIF(Invoices!AE:AF,A2329)&lt;&gt;0,IF(COUNTIF(Invoices!AE:AF,A2329)&lt;&gt;0,SUMIF(Invoices!AE:AF,A2329,Invoices!AF:AF)/COUNTIF(Invoices!AE:AF,A2329),0),IF(COUNTIF(Invoices!AG:AH,A2329)&lt;&gt;0,IF(COUNTIF(Invoices!AG:AH,A2329)&lt;&gt;0,SUMIF(Invoices!AG:AH,A2329,Invoices!AH:AH)/COUNTIF(Invoices!AG:AH,A2329),0),IF(COUNTIF(Invoices!AI:AJ,A2329)&lt;&gt;0,IF(COUNTIF(Invoices!AI:AJ,A2329)&lt;&gt;0,SUMIF(Invoices!AI:AJ,A2329,Invoices!AJ:AJ)/COUNTIF(Invoices!AI:AJ,A2329),0),IF(COUNTIF(Invoices!AK:AL,A2329)&lt;&gt;0,IF(COUNTIF(Invoices!AK:AL,A2329)&lt;&gt;0,SUMIF(Invoices!AK:AL,A2329,Invoices!AL:AL)/COUNTIF(Invoices!AK:AL,A2329),0),IF(COUNTIF(Invoices!AM:AN,A2329)&lt;&gt;0,IF(COUNTIF(Invoices!AM:AN,A2329)&lt;&gt;0,SUMIF(Invoices!AM:AN,A2329,Invoices!AN:AN)/COUNTIF(Invoices!AM:AN,A2329),0),"Not Available")))))))))))))))</f>
        <v>Not Available</v>
      </c>
    </row>
    <row r="2330" spans="1:5" ht="13" x14ac:dyDescent="0.15">
      <c r="A2330" s="6" t="s">
        <v>3763</v>
      </c>
      <c r="B2330" s="6" t="s">
        <v>1210</v>
      </c>
      <c r="C2330" s="6" t="s">
        <v>1506</v>
      </c>
      <c r="D2330" s="6" t="s">
        <v>1210</v>
      </c>
      <c r="E2330">
        <f ca="1">IF(COUNTIF(Invoices!K:L,A2330)&lt;&gt;0,IF(COUNTIF(Invoices!K:L,A2330)&lt;&gt;0,SUMIF(Invoices!K:L,A2330,Invoices!L:L)/COUNTIF(Invoices!K:L,A2330),0),IF(COUNTIF(Invoices!M:N,A2330)&lt;&gt;0,IF(COUNTIF(Invoices!M:N,A2330)&lt;&gt;0,SUMIF(Invoices!M:N,A2330,Invoices!N:N)/COUNTIF(Invoices!M:N,A2330),0),IF(COUNTIF(Invoices!O:P,A2330)&lt;&gt;0,IF(COUNTIF(Invoices!O:P,A2330)&lt;&gt;0,SUMIF(Invoices!O:P,A2330,Invoices!P:P)/COUNTIF(Invoices!O:P,A2330),0),IF(COUNTIF(Invoices!Q:R,A2330)&lt;&gt;0,IF(COUNTIF(Invoices!Q:R,A2330)&lt;&gt;0,SUMIF(Invoices!Q:R,A2330,Invoices!R:R)/COUNTIF(Invoices!Q:R,A2330),0),IF(COUNTIF(Invoices!S:T,A2330)&lt;&gt;0,IF(COUNTIF(Invoices!S:T,A2330)&lt;&gt;0,SUMIF(Invoices!S:T,A2330,Invoices!T:T)/COUNTIF(Invoices!S:T,A2330),0),IF(COUNTIF(Invoices!U:V,A2330)&lt;&gt;0,IF(COUNTIF(Invoices!U:V,A2330)&lt;&gt;0,SUMIF(Invoices!U:V,A2330,Invoices!V:V)/COUNTIF(Invoices!U:V,A2330),0),IF(COUNTIF(Invoices!W:X,A2330)&lt;&gt;0,IF(COUNTIF(Invoices!W:X,A2330)&lt;&gt;0,SUMIF(Invoices!W:X,A2330,Invoices!X:X)/COUNTIF(Invoices!W:X,A2330),0),IF(COUNTIF(Invoices!Y:Z,A2330)&lt;&gt;0,IF(COUNTIF(Invoices!Y:Z,A2330)&lt;&gt;0,SUMIF(Invoices!Y:Z,A2330,Invoices!Z:Z)/COUNTIF(Invoices!Y:Z,A2330),0),IF(COUNTIF(Invoices!AA:AB,A2330)&lt;&gt;0,IF(COUNTIF(Invoices!AA:AB,A2330)&lt;&gt;0,SUMIF(Invoices!AA:AB,A2330,Invoices!AB:AB)/COUNTIF(Invoices!AA:AB,A2330),0),IF(COUNTIF(Invoices!AC:AD,A2330)&lt;&gt;0,IF(COUNTIF(Invoices!AC:AD,A2330)&lt;&gt;0,SUMIF(Invoices!AC:AD,A2330,Invoices!AD:AD)/COUNTIF(Invoices!AC:AD,A2330),0),IF(COUNTIF(Invoices!AE:AF,A2330)&lt;&gt;0,IF(COUNTIF(Invoices!AE:AF,A2330)&lt;&gt;0,SUMIF(Invoices!AE:AF,A2330,Invoices!AF:AF)/COUNTIF(Invoices!AE:AF,A2330),0),IF(COUNTIF(Invoices!AG:AH,A2330)&lt;&gt;0,IF(COUNTIF(Invoices!AG:AH,A2330)&lt;&gt;0,SUMIF(Invoices!AG:AH,A2330,Invoices!AH:AH)/COUNTIF(Invoices!AG:AH,A2330),0),IF(COUNTIF(Invoices!AI:AJ,A2330)&lt;&gt;0,IF(COUNTIF(Invoices!AI:AJ,A2330)&lt;&gt;0,SUMIF(Invoices!AI:AJ,A2330,Invoices!AJ:AJ)/COUNTIF(Invoices!AI:AJ,A2330),0),IF(COUNTIF(Invoices!AK:AL,A2330)&lt;&gt;0,IF(COUNTIF(Invoices!AK:AL,A2330)&lt;&gt;0,SUMIF(Invoices!AK:AL,A2330,Invoices!AL:AL)/COUNTIF(Invoices!AK:AL,A2330),0),IF(COUNTIF(Invoices!AM:AN,A2330)&lt;&gt;0,IF(COUNTIF(Invoices!AM:AN,A2330)&lt;&gt;0,SUMIF(Invoices!AM:AN,A2330,Invoices!AN:AN)/COUNTIF(Invoices!AM:AN,A2330),0),"Not Available")))))))))))))))</f>
        <v>0.99</v>
      </c>
    </row>
    <row r="2331" spans="1:5" ht="13" x14ac:dyDescent="0.15">
      <c r="A2331" s="6" t="s">
        <v>3764</v>
      </c>
      <c r="B2331" s="6" t="s">
        <v>712</v>
      </c>
      <c r="C2331" s="6" t="s">
        <v>713</v>
      </c>
      <c r="D2331" s="6" t="s">
        <v>714</v>
      </c>
      <c r="E2331">
        <f ca="1">IF(COUNTIF(Invoices!K:L,A2331)&lt;&gt;0,IF(COUNTIF(Invoices!K:L,A2331)&lt;&gt;0,SUMIF(Invoices!K:L,A2331,Invoices!L:L)/COUNTIF(Invoices!K:L,A2331),0),IF(COUNTIF(Invoices!M:N,A2331)&lt;&gt;0,IF(COUNTIF(Invoices!M:N,A2331)&lt;&gt;0,SUMIF(Invoices!M:N,A2331,Invoices!N:N)/COUNTIF(Invoices!M:N,A2331),0),IF(COUNTIF(Invoices!O:P,A2331)&lt;&gt;0,IF(COUNTIF(Invoices!O:P,A2331)&lt;&gt;0,SUMIF(Invoices!O:P,A2331,Invoices!P:P)/COUNTIF(Invoices!O:P,A2331),0),IF(COUNTIF(Invoices!Q:R,A2331)&lt;&gt;0,IF(COUNTIF(Invoices!Q:R,A2331)&lt;&gt;0,SUMIF(Invoices!Q:R,A2331,Invoices!R:R)/COUNTIF(Invoices!Q:R,A2331),0),IF(COUNTIF(Invoices!S:T,A2331)&lt;&gt;0,IF(COUNTIF(Invoices!S:T,A2331)&lt;&gt;0,SUMIF(Invoices!S:T,A2331,Invoices!T:T)/COUNTIF(Invoices!S:T,A2331),0),IF(COUNTIF(Invoices!U:V,A2331)&lt;&gt;0,IF(COUNTIF(Invoices!U:V,A2331)&lt;&gt;0,SUMIF(Invoices!U:V,A2331,Invoices!V:V)/COUNTIF(Invoices!U:V,A2331),0),IF(COUNTIF(Invoices!W:X,A2331)&lt;&gt;0,IF(COUNTIF(Invoices!W:X,A2331)&lt;&gt;0,SUMIF(Invoices!W:X,A2331,Invoices!X:X)/COUNTIF(Invoices!W:X,A2331),0),IF(COUNTIF(Invoices!Y:Z,A2331)&lt;&gt;0,IF(COUNTIF(Invoices!Y:Z,A2331)&lt;&gt;0,SUMIF(Invoices!Y:Z,A2331,Invoices!Z:Z)/COUNTIF(Invoices!Y:Z,A2331),0),IF(COUNTIF(Invoices!AA:AB,A2331)&lt;&gt;0,IF(COUNTIF(Invoices!AA:AB,A2331)&lt;&gt;0,SUMIF(Invoices!AA:AB,A2331,Invoices!AB:AB)/COUNTIF(Invoices!AA:AB,A2331),0),IF(COUNTIF(Invoices!AC:AD,A2331)&lt;&gt;0,IF(COUNTIF(Invoices!AC:AD,A2331)&lt;&gt;0,SUMIF(Invoices!AC:AD,A2331,Invoices!AD:AD)/COUNTIF(Invoices!AC:AD,A2331),0),IF(COUNTIF(Invoices!AE:AF,A2331)&lt;&gt;0,IF(COUNTIF(Invoices!AE:AF,A2331)&lt;&gt;0,SUMIF(Invoices!AE:AF,A2331,Invoices!AF:AF)/COUNTIF(Invoices!AE:AF,A2331),0),IF(COUNTIF(Invoices!AG:AH,A2331)&lt;&gt;0,IF(COUNTIF(Invoices!AG:AH,A2331)&lt;&gt;0,SUMIF(Invoices!AG:AH,A2331,Invoices!AH:AH)/COUNTIF(Invoices!AG:AH,A2331),0),IF(COUNTIF(Invoices!AI:AJ,A2331)&lt;&gt;0,IF(COUNTIF(Invoices!AI:AJ,A2331)&lt;&gt;0,SUMIF(Invoices!AI:AJ,A2331,Invoices!AJ:AJ)/COUNTIF(Invoices!AI:AJ,A2331),0),IF(COUNTIF(Invoices!AK:AL,A2331)&lt;&gt;0,IF(COUNTIF(Invoices!AK:AL,A2331)&lt;&gt;0,SUMIF(Invoices!AK:AL,A2331,Invoices!AL:AL)/COUNTIF(Invoices!AK:AL,A2331),0),IF(COUNTIF(Invoices!AM:AN,A2331)&lt;&gt;0,IF(COUNTIF(Invoices!AM:AN,A2331)&lt;&gt;0,SUMIF(Invoices!AM:AN,A2331,Invoices!AN:AN)/COUNTIF(Invoices!AM:AN,A2331),0),"Not Available")))))))))))))))</f>
        <v>0.99</v>
      </c>
    </row>
    <row r="2332" spans="1:5" ht="13" x14ac:dyDescent="0.15">
      <c r="A2332" s="6" t="s">
        <v>3765</v>
      </c>
      <c r="B2332" s="6" t="s">
        <v>2359</v>
      </c>
      <c r="C2332" s="6" t="s">
        <v>1033</v>
      </c>
      <c r="D2332" s="6" t="s">
        <v>1034</v>
      </c>
      <c r="E2332">
        <f ca="1">IF(COUNTIF(Invoices!K:L,A2332)&lt;&gt;0,IF(COUNTIF(Invoices!K:L,A2332)&lt;&gt;0,SUMIF(Invoices!K:L,A2332,Invoices!L:L)/COUNTIF(Invoices!K:L,A2332),0),IF(COUNTIF(Invoices!M:N,A2332)&lt;&gt;0,IF(COUNTIF(Invoices!M:N,A2332)&lt;&gt;0,SUMIF(Invoices!M:N,A2332,Invoices!N:N)/COUNTIF(Invoices!M:N,A2332),0),IF(COUNTIF(Invoices!O:P,A2332)&lt;&gt;0,IF(COUNTIF(Invoices!O:P,A2332)&lt;&gt;0,SUMIF(Invoices!O:P,A2332,Invoices!P:P)/COUNTIF(Invoices!O:P,A2332),0),IF(COUNTIF(Invoices!Q:R,A2332)&lt;&gt;0,IF(COUNTIF(Invoices!Q:R,A2332)&lt;&gt;0,SUMIF(Invoices!Q:R,A2332,Invoices!R:R)/COUNTIF(Invoices!Q:R,A2332),0),IF(COUNTIF(Invoices!S:T,A2332)&lt;&gt;0,IF(COUNTIF(Invoices!S:T,A2332)&lt;&gt;0,SUMIF(Invoices!S:T,A2332,Invoices!T:T)/COUNTIF(Invoices!S:T,A2332),0),IF(COUNTIF(Invoices!U:V,A2332)&lt;&gt;0,IF(COUNTIF(Invoices!U:V,A2332)&lt;&gt;0,SUMIF(Invoices!U:V,A2332,Invoices!V:V)/COUNTIF(Invoices!U:V,A2332),0),IF(COUNTIF(Invoices!W:X,A2332)&lt;&gt;0,IF(COUNTIF(Invoices!W:X,A2332)&lt;&gt;0,SUMIF(Invoices!W:X,A2332,Invoices!X:X)/COUNTIF(Invoices!W:X,A2332),0),IF(COUNTIF(Invoices!Y:Z,A2332)&lt;&gt;0,IF(COUNTIF(Invoices!Y:Z,A2332)&lt;&gt;0,SUMIF(Invoices!Y:Z,A2332,Invoices!Z:Z)/COUNTIF(Invoices!Y:Z,A2332),0),IF(COUNTIF(Invoices!AA:AB,A2332)&lt;&gt;0,IF(COUNTIF(Invoices!AA:AB,A2332)&lt;&gt;0,SUMIF(Invoices!AA:AB,A2332,Invoices!AB:AB)/COUNTIF(Invoices!AA:AB,A2332),0),IF(COUNTIF(Invoices!AC:AD,A2332)&lt;&gt;0,IF(COUNTIF(Invoices!AC:AD,A2332)&lt;&gt;0,SUMIF(Invoices!AC:AD,A2332,Invoices!AD:AD)/COUNTIF(Invoices!AC:AD,A2332),0),IF(COUNTIF(Invoices!AE:AF,A2332)&lt;&gt;0,IF(COUNTIF(Invoices!AE:AF,A2332)&lt;&gt;0,SUMIF(Invoices!AE:AF,A2332,Invoices!AF:AF)/COUNTIF(Invoices!AE:AF,A2332),0),IF(COUNTIF(Invoices!AG:AH,A2332)&lt;&gt;0,IF(COUNTIF(Invoices!AG:AH,A2332)&lt;&gt;0,SUMIF(Invoices!AG:AH,A2332,Invoices!AH:AH)/COUNTIF(Invoices!AG:AH,A2332),0),IF(COUNTIF(Invoices!AI:AJ,A2332)&lt;&gt;0,IF(COUNTIF(Invoices!AI:AJ,A2332)&lt;&gt;0,SUMIF(Invoices!AI:AJ,A2332,Invoices!AJ:AJ)/COUNTIF(Invoices!AI:AJ,A2332),0),IF(COUNTIF(Invoices!AK:AL,A2332)&lt;&gt;0,IF(COUNTIF(Invoices!AK:AL,A2332)&lt;&gt;0,SUMIF(Invoices!AK:AL,A2332,Invoices!AL:AL)/COUNTIF(Invoices!AK:AL,A2332),0),IF(COUNTIF(Invoices!AM:AN,A2332)&lt;&gt;0,IF(COUNTIF(Invoices!AM:AN,A2332)&lt;&gt;0,SUMIF(Invoices!AM:AN,A2332,Invoices!AN:AN)/COUNTIF(Invoices!AM:AN,A2332),0),"Not Available")))))))))))))))</f>
        <v>0.99</v>
      </c>
    </row>
    <row r="2333" spans="1:5" ht="13" x14ac:dyDescent="0.15">
      <c r="A2333" s="6" t="s">
        <v>3765</v>
      </c>
      <c r="B2333" s="6" t="s">
        <v>1249</v>
      </c>
      <c r="C2333" s="6" t="s">
        <v>1250</v>
      </c>
      <c r="D2333" s="6" t="s">
        <v>1251</v>
      </c>
      <c r="E2333">
        <f ca="1">IF(COUNTIF(Invoices!K:L,A2333)&lt;&gt;0,IF(COUNTIF(Invoices!K:L,A2333)&lt;&gt;0,SUMIF(Invoices!K:L,A2333,Invoices!L:L)/COUNTIF(Invoices!K:L,A2333),0),IF(COUNTIF(Invoices!M:N,A2333)&lt;&gt;0,IF(COUNTIF(Invoices!M:N,A2333)&lt;&gt;0,SUMIF(Invoices!M:N,A2333,Invoices!N:N)/COUNTIF(Invoices!M:N,A2333),0),IF(COUNTIF(Invoices!O:P,A2333)&lt;&gt;0,IF(COUNTIF(Invoices!O:P,A2333)&lt;&gt;0,SUMIF(Invoices!O:P,A2333,Invoices!P:P)/COUNTIF(Invoices!O:P,A2333),0),IF(COUNTIF(Invoices!Q:R,A2333)&lt;&gt;0,IF(COUNTIF(Invoices!Q:R,A2333)&lt;&gt;0,SUMIF(Invoices!Q:R,A2333,Invoices!R:R)/COUNTIF(Invoices!Q:R,A2333),0),IF(COUNTIF(Invoices!S:T,A2333)&lt;&gt;0,IF(COUNTIF(Invoices!S:T,A2333)&lt;&gt;0,SUMIF(Invoices!S:T,A2333,Invoices!T:T)/COUNTIF(Invoices!S:T,A2333),0),IF(COUNTIF(Invoices!U:V,A2333)&lt;&gt;0,IF(COUNTIF(Invoices!U:V,A2333)&lt;&gt;0,SUMIF(Invoices!U:V,A2333,Invoices!V:V)/COUNTIF(Invoices!U:V,A2333),0),IF(COUNTIF(Invoices!W:X,A2333)&lt;&gt;0,IF(COUNTIF(Invoices!W:X,A2333)&lt;&gt;0,SUMIF(Invoices!W:X,A2333,Invoices!X:X)/COUNTIF(Invoices!W:X,A2333),0),IF(COUNTIF(Invoices!Y:Z,A2333)&lt;&gt;0,IF(COUNTIF(Invoices!Y:Z,A2333)&lt;&gt;0,SUMIF(Invoices!Y:Z,A2333,Invoices!Z:Z)/COUNTIF(Invoices!Y:Z,A2333),0),IF(COUNTIF(Invoices!AA:AB,A2333)&lt;&gt;0,IF(COUNTIF(Invoices!AA:AB,A2333)&lt;&gt;0,SUMIF(Invoices!AA:AB,A2333,Invoices!AB:AB)/COUNTIF(Invoices!AA:AB,A2333),0),IF(COUNTIF(Invoices!AC:AD,A2333)&lt;&gt;0,IF(COUNTIF(Invoices!AC:AD,A2333)&lt;&gt;0,SUMIF(Invoices!AC:AD,A2333,Invoices!AD:AD)/COUNTIF(Invoices!AC:AD,A2333),0),IF(COUNTIF(Invoices!AE:AF,A2333)&lt;&gt;0,IF(COUNTIF(Invoices!AE:AF,A2333)&lt;&gt;0,SUMIF(Invoices!AE:AF,A2333,Invoices!AF:AF)/COUNTIF(Invoices!AE:AF,A2333),0),IF(COUNTIF(Invoices!AG:AH,A2333)&lt;&gt;0,IF(COUNTIF(Invoices!AG:AH,A2333)&lt;&gt;0,SUMIF(Invoices!AG:AH,A2333,Invoices!AH:AH)/COUNTIF(Invoices!AG:AH,A2333),0),IF(COUNTIF(Invoices!AI:AJ,A2333)&lt;&gt;0,IF(COUNTIF(Invoices!AI:AJ,A2333)&lt;&gt;0,SUMIF(Invoices!AI:AJ,A2333,Invoices!AJ:AJ)/COUNTIF(Invoices!AI:AJ,A2333),0),IF(COUNTIF(Invoices!AK:AL,A2333)&lt;&gt;0,IF(COUNTIF(Invoices!AK:AL,A2333)&lt;&gt;0,SUMIF(Invoices!AK:AL,A2333,Invoices!AL:AL)/COUNTIF(Invoices!AK:AL,A2333),0),IF(COUNTIF(Invoices!AM:AN,A2333)&lt;&gt;0,IF(COUNTIF(Invoices!AM:AN,A2333)&lt;&gt;0,SUMIF(Invoices!AM:AN,A2333,Invoices!AN:AN)/COUNTIF(Invoices!AM:AN,A2333),0),"Not Available")))))))))))))))</f>
        <v>0.99</v>
      </c>
    </row>
    <row r="2334" spans="1:5" ht="13" x14ac:dyDescent="0.15">
      <c r="A2334" s="6" t="s">
        <v>3766</v>
      </c>
      <c r="B2334" s="6" t="s">
        <v>3471</v>
      </c>
      <c r="C2334" s="6" t="s">
        <v>1110</v>
      </c>
      <c r="D2334" s="6" t="s">
        <v>1111</v>
      </c>
      <c r="E2334">
        <f ca="1">IF(COUNTIF(Invoices!K:L,A2334)&lt;&gt;0,IF(COUNTIF(Invoices!K:L,A2334)&lt;&gt;0,SUMIF(Invoices!K:L,A2334,Invoices!L:L)/COUNTIF(Invoices!K:L,A2334),0),IF(COUNTIF(Invoices!M:N,A2334)&lt;&gt;0,IF(COUNTIF(Invoices!M:N,A2334)&lt;&gt;0,SUMIF(Invoices!M:N,A2334,Invoices!N:N)/COUNTIF(Invoices!M:N,A2334),0),IF(COUNTIF(Invoices!O:P,A2334)&lt;&gt;0,IF(COUNTIF(Invoices!O:P,A2334)&lt;&gt;0,SUMIF(Invoices!O:P,A2334,Invoices!P:P)/COUNTIF(Invoices!O:P,A2334),0),IF(COUNTIF(Invoices!Q:R,A2334)&lt;&gt;0,IF(COUNTIF(Invoices!Q:R,A2334)&lt;&gt;0,SUMIF(Invoices!Q:R,A2334,Invoices!R:R)/COUNTIF(Invoices!Q:R,A2334),0),IF(COUNTIF(Invoices!S:T,A2334)&lt;&gt;0,IF(COUNTIF(Invoices!S:T,A2334)&lt;&gt;0,SUMIF(Invoices!S:T,A2334,Invoices!T:T)/COUNTIF(Invoices!S:T,A2334),0),IF(COUNTIF(Invoices!U:V,A2334)&lt;&gt;0,IF(COUNTIF(Invoices!U:V,A2334)&lt;&gt;0,SUMIF(Invoices!U:V,A2334,Invoices!V:V)/COUNTIF(Invoices!U:V,A2334),0),IF(COUNTIF(Invoices!W:X,A2334)&lt;&gt;0,IF(COUNTIF(Invoices!W:X,A2334)&lt;&gt;0,SUMIF(Invoices!W:X,A2334,Invoices!X:X)/COUNTIF(Invoices!W:X,A2334),0),IF(COUNTIF(Invoices!Y:Z,A2334)&lt;&gt;0,IF(COUNTIF(Invoices!Y:Z,A2334)&lt;&gt;0,SUMIF(Invoices!Y:Z,A2334,Invoices!Z:Z)/COUNTIF(Invoices!Y:Z,A2334),0),IF(COUNTIF(Invoices!AA:AB,A2334)&lt;&gt;0,IF(COUNTIF(Invoices!AA:AB,A2334)&lt;&gt;0,SUMIF(Invoices!AA:AB,A2334,Invoices!AB:AB)/COUNTIF(Invoices!AA:AB,A2334),0),IF(COUNTIF(Invoices!AC:AD,A2334)&lt;&gt;0,IF(COUNTIF(Invoices!AC:AD,A2334)&lt;&gt;0,SUMIF(Invoices!AC:AD,A2334,Invoices!AD:AD)/COUNTIF(Invoices!AC:AD,A2334),0),IF(COUNTIF(Invoices!AE:AF,A2334)&lt;&gt;0,IF(COUNTIF(Invoices!AE:AF,A2334)&lt;&gt;0,SUMIF(Invoices!AE:AF,A2334,Invoices!AF:AF)/COUNTIF(Invoices!AE:AF,A2334),0),IF(COUNTIF(Invoices!AG:AH,A2334)&lt;&gt;0,IF(COUNTIF(Invoices!AG:AH,A2334)&lt;&gt;0,SUMIF(Invoices!AG:AH,A2334,Invoices!AH:AH)/COUNTIF(Invoices!AG:AH,A2334),0),IF(COUNTIF(Invoices!AI:AJ,A2334)&lt;&gt;0,IF(COUNTIF(Invoices!AI:AJ,A2334)&lt;&gt;0,SUMIF(Invoices!AI:AJ,A2334,Invoices!AJ:AJ)/COUNTIF(Invoices!AI:AJ,A2334),0),IF(COUNTIF(Invoices!AK:AL,A2334)&lt;&gt;0,IF(COUNTIF(Invoices!AK:AL,A2334)&lt;&gt;0,SUMIF(Invoices!AK:AL,A2334,Invoices!AL:AL)/COUNTIF(Invoices!AK:AL,A2334),0),IF(COUNTIF(Invoices!AM:AN,A2334)&lt;&gt;0,IF(COUNTIF(Invoices!AM:AN,A2334)&lt;&gt;0,SUMIF(Invoices!AM:AN,A2334,Invoices!AN:AN)/COUNTIF(Invoices!AM:AN,A2334),0),"Not Available")))))))))))))))</f>
        <v>0.99</v>
      </c>
    </row>
    <row r="2335" spans="1:5" ht="13" x14ac:dyDescent="0.15">
      <c r="A2335" s="6" t="s">
        <v>3767</v>
      </c>
      <c r="B2335" s="6" t="s">
        <v>3768</v>
      </c>
      <c r="C2335" s="6" t="s">
        <v>954</v>
      </c>
      <c r="D2335" s="6" t="s">
        <v>955</v>
      </c>
      <c r="E2335">
        <f ca="1">IF(COUNTIF(Invoices!K:L,A2335)&lt;&gt;0,IF(COUNTIF(Invoices!K:L,A2335)&lt;&gt;0,SUMIF(Invoices!K:L,A2335,Invoices!L:L)/COUNTIF(Invoices!K:L,A2335),0),IF(COUNTIF(Invoices!M:N,A2335)&lt;&gt;0,IF(COUNTIF(Invoices!M:N,A2335)&lt;&gt;0,SUMIF(Invoices!M:N,A2335,Invoices!N:N)/COUNTIF(Invoices!M:N,A2335),0),IF(COUNTIF(Invoices!O:P,A2335)&lt;&gt;0,IF(COUNTIF(Invoices!O:P,A2335)&lt;&gt;0,SUMIF(Invoices!O:P,A2335,Invoices!P:P)/COUNTIF(Invoices!O:P,A2335),0),IF(COUNTIF(Invoices!Q:R,A2335)&lt;&gt;0,IF(COUNTIF(Invoices!Q:R,A2335)&lt;&gt;0,SUMIF(Invoices!Q:R,A2335,Invoices!R:R)/COUNTIF(Invoices!Q:R,A2335),0),IF(COUNTIF(Invoices!S:T,A2335)&lt;&gt;0,IF(COUNTIF(Invoices!S:T,A2335)&lt;&gt;0,SUMIF(Invoices!S:T,A2335,Invoices!T:T)/COUNTIF(Invoices!S:T,A2335),0),IF(COUNTIF(Invoices!U:V,A2335)&lt;&gt;0,IF(COUNTIF(Invoices!U:V,A2335)&lt;&gt;0,SUMIF(Invoices!U:V,A2335,Invoices!V:V)/COUNTIF(Invoices!U:V,A2335),0),IF(COUNTIF(Invoices!W:X,A2335)&lt;&gt;0,IF(COUNTIF(Invoices!W:X,A2335)&lt;&gt;0,SUMIF(Invoices!W:X,A2335,Invoices!X:X)/COUNTIF(Invoices!W:X,A2335),0),IF(COUNTIF(Invoices!Y:Z,A2335)&lt;&gt;0,IF(COUNTIF(Invoices!Y:Z,A2335)&lt;&gt;0,SUMIF(Invoices!Y:Z,A2335,Invoices!Z:Z)/COUNTIF(Invoices!Y:Z,A2335),0),IF(COUNTIF(Invoices!AA:AB,A2335)&lt;&gt;0,IF(COUNTIF(Invoices!AA:AB,A2335)&lt;&gt;0,SUMIF(Invoices!AA:AB,A2335,Invoices!AB:AB)/COUNTIF(Invoices!AA:AB,A2335),0),IF(COUNTIF(Invoices!AC:AD,A2335)&lt;&gt;0,IF(COUNTIF(Invoices!AC:AD,A2335)&lt;&gt;0,SUMIF(Invoices!AC:AD,A2335,Invoices!AD:AD)/COUNTIF(Invoices!AC:AD,A2335),0),IF(COUNTIF(Invoices!AE:AF,A2335)&lt;&gt;0,IF(COUNTIF(Invoices!AE:AF,A2335)&lt;&gt;0,SUMIF(Invoices!AE:AF,A2335,Invoices!AF:AF)/COUNTIF(Invoices!AE:AF,A2335),0),IF(COUNTIF(Invoices!AG:AH,A2335)&lt;&gt;0,IF(COUNTIF(Invoices!AG:AH,A2335)&lt;&gt;0,SUMIF(Invoices!AG:AH,A2335,Invoices!AH:AH)/COUNTIF(Invoices!AG:AH,A2335),0),IF(COUNTIF(Invoices!AI:AJ,A2335)&lt;&gt;0,IF(COUNTIF(Invoices!AI:AJ,A2335)&lt;&gt;0,SUMIF(Invoices!AI:AJ,A2335,Invoices!AJ:AJ)/COUNTIF(Invoices!AI:AJ,A2335),0),IF(COUNTIF(Invoices!AK:AL,A2335)&lt;&gt;0,IF(COUNTIF(Invoices!AK:AL,A2335)&lt;&gt;0,SUMIF(Invoices!AK:AL,A2335,Invoices!AL:AL)/COUNTIF(Invoices!AK:AL,A2335),0),IF(COUNTIF(Invoices!AM:AN,A2335)&lt;&gt;0,IF(COUNTIF(Invoices!AM:AN,A2335)&lt;&gt;0,SUMIF(Invoices!AM:AN,A2335,Invoices!AN:AN)/COUNTIF(Invoices!AM:AN,A2335),0),"Not Available")))))))))))))))</f>
        <v>0.99</v>
      </c>
    </row>
    <row r="2336" spans="1:5" ht="13" x14ac:dyDescent="0.15">
      <c r="A2336" s="6" t="s">
        <v>3769</v>
      </c>
      <c r="C2336" s="6" t="s">
        <v>2030</v>
      </c>
      <c r="D2336" s="6" t="s">
        <v>959</v>
      </c>
      <c r="E2336" t="str">
        <f>IF(COUNTIF(Invoices!K:L,A2336)&lt;&gt;0,IF(COUNTIF(Invoices!K:L,A2336)&lt;&gt;0,SUMIF(Invoices!K:L,A2336,Invoices!L:L)/COUNTIF(Invoices!K:L,A2336),0),IF(COUNTIF(Invoices!M:N,A2336)&lt;&gt;0,IF(COUNTIF(Invoices!M:N,A2336)&lt;&gt;0,SUMIF(Invoices!M:N,A2336,Invoices!N:N)/COUNTIF(Invoices!M:N,A2336),0),IF(COUNTIF(Invoices!O:P,A2336)&lt;&gt;0,IF(COUNTIF(Invoices!O:P,A2336)&lt;&gt;0,SUMIF(Invoices!O:P,A2336,Invoices!P:P)/COUNTIF(Invoices!O:P,A2336),0),IF(COUNTIF(Invoices!Q:R,A2336)&lt;&gt;0,IF(COUNTIF(Invoices!Q:R,A2336)&lt;&gt;0,SUMIF(Invoices!Q:R,A2336,Invoices!R:R)/COUNTIF(Invoices!Q:R,A2336),0),IF(COUNTIF(Invoices!S:T,A2336)&lt;&gt;0,IF(COUNTIF(Invoices!S:T,A2336)&lt;&gt;0,SUMIF(Invoices!S:T,A2336,Invoices!T:T)/COUNTIF(Invoices!S:T,A2336),0),IF(COUNTIF(Invoices!U:V,A2336)&lt;&gt;0,IF(COUNTIF(Invoices!U:V,A2336)&lt;&gt;0,SUMIF(Invoices!U:V,A2336,Invoices!V:V)/COUNTIF(Invoices!U:V,A2336),0),IF(COUNTIF(Invoices!W:X,A2336)&lt;&gt;0,IF(COUNTIF(Invoices!W:X,A2336)&lt;&gt;0,SUMIF(Invoices!W:X,A2336,Invoices!X:X)/COUNTIF(Invoices!W:X,A2336),0),IF(COUNTIF(Invoices!Y:Z,A2336)&lt;&gt;0,IF(COUNTIF(Invoices!Y:Z,A2336)&lt;&gt;0,SUMIF(Invoices!Y:Z,A2336,Invoices!Z:Z)/COUNTIF(Invoices!Y:Z,A2336),0),IF(COUNTIF(Invoices!AA:AB,A2336)&lt;&gt;0,IF(COUNTIF(Invoices!AA:AB,A2336)&lt;&gt;0,SUMIF(Invoices!AA:AB,A2336,Invoices!AB:AB)/COUNTIF(Invoices!AA:AB,A2336),0),IF(COUNTIF(Invoices!AC:AD,A2336)&lt;&gt;0,IF(COUNTIF(Invoices!AC:AD,A2336)&lt;&gt;0,SUMIF(Invoices!AC:AD,A2336,Invoices!AD:AD)/COUNTIF(Invoices!AC:AD,A2336),0),IF(COUNTIF(Invoices!AE:AF,A2336)&lt;&gt;0,IF(COUNTIF(Invoices!AE:AF,A2336)&lt;&gt;0,SUMIF(Invoices!AE:AF,A2336,Invoices!AF:AF)/COUNTIF(Invoices!AE:AF,A2336),0),IF(COUNTIF(Invoices!AG:AH,A2336)&lt;&gt;0,IF(COUNTIF(Invoices!AG:AH,A2336)&lt;&gt;0,SUMIF(Invoices!AG:AH,A2336,Invoices!AH:AH)/COUNTIF(Invoices!AG:AH,A2336),0),IF(COUNTIF(Invoices!AI:AJ,A2336)&lt;&gt;0,IF(COUNTIF(Invoices!AI:AJ,A2336)&lt;&gt;0,SUMIF(Invoices!AI:AJ,A2336,Invoices!AJ:AJ)/COUNTIF(Invoices!AI:AJ,A2336),0),IF(COUNTIF(Invoices!AK:AL,A2336)&lt;&gt;0,IF(COUNTIF(Invoices!AK:AL,A2336)&lt;&gt;0,SUMIF(Invoices!AK:AL,A2336,Invoices!AL:AL)/COUNTIF(Invoices!AK:AL,A2336),0),IF(COUNTIF(Invoices!AM:AN,A2336)&lt;&gt;0,IF(COUNTIF(Invoices!AM:AN,A2336)&lt;&gt;0,SUMIF(Invoices!AM:AN,A2336,Invoices!AN:AN)/COUNTIF(Invoices!AM:AN,A2336),0),"Not Available")))))))))))))))</f>
        <v>Not Available</v>
      </c>
    </row>
    <row r="2337" spans="1:5" ht="13" x14ac:dyDescent="0.15">
      <c r="A2337" s="6" t="s">
        <v>3770</v>
      </c>
      <c r="B2337" s="6" t="s">
        <v>1303</v>
      </c>
      <c r="C2337" s="6" t="s">
        <v>1574</v>
      </c>
      <c r="D2337" s="6" t="s">
        <v>810</v>
      </c>
      <c r="E2337" t="str">
        <f>IF(COUNTIF(Invoices!K:L,A2337)&lt;&gt;0,IF(COUNTIF(Invoices!K:L,A2337)&lt;&gt;0,SUMIF(Invoices!K:L,A2337,Invoices!L:L)/COUNTIF(Invoices!K:L,A2337),0),IF(COUNTIF(Invoices!M:N,A2337)&lt;&gt;0,IF(COUNTIF(Invoices!M:N,A2337)&lt;&gt;0,SUMIF(Invoices!M:N,A2337,Invoices!N:N)/COUNTIF(Invoices!M:N,A2337),0),IF(COUNTIF(Invoices!O:P,A2337)&lt;&gt;0,IF(COUNTIF(Invoices!O:P,A2337)&lt;&gt;0,SUMIF(Invoices!O:P,A2337,Invoices!P:P)/COUNTIF(Invoices!O:P,A2337),0),IF(COUNTIF(Invoices!Q:R,A2337)&lt;&gt;0,IF(COUNTIF(Invoices!Q:R,A2337)&lt;&gt;0,SUMIF(Invoices!Q:R,A2337,Invoices!R:R)/COUNTIF(Invoices!Q:R,A2337),0),IF(COUNTIF(Invoices!S:T,A2337)&lt;&gt;0,IF(COUNTIF(Invoices!S:T,A2337)&lt;&gt;0,SUMIF(Invoices!S:T,A2337,Invoices!T:T)/COUNTIF(Invoices!S:T,A2337),0),IF(COUNTIF(Invoices!U:V,A2337)&lt;&gt;0,IF(COUNTIF(Invoices!U:V,A2337)&lt;&gt;0,SUMIF(Invoices!U:V,A2337,Invoices!V:V)/COUNTIF(Invoices!U:V,A2337),0),IF(COUNTIF(Invoices!W:X,A2337)&lt;&gt;0,IF(COUNTIF(Invoices!W:X,A2337)&lt;&gt;0,SUMIF(Invoices!W:X,A2337,Invoices!X:X)/COUNTIF(Invoices!W:X,A2337),0),IF(COUNTIF(Invoices!Y:Z,A2337)&lt;&gt;0,IF(COUNTIF(Invoices!Y:Z,A2337)&lt;&gt;0,SUMIF(Invoices!Y:Z,A2337,Invoices!Z:Z)/COUNTIF(Invoices!Y:Z,A2337),0),IF(COUNTIF(Invoices!AA:AB,A2337)&lt;&gt;0,IF(COUNTIF(Invoices!AA:AB,A2337)&lt;&gt;0,SUMIF(Invoices!AA:AB,A2337,Invoices!AB:AB)/COUNTIF(Invoices!AA:AB,A2337),0),IF(COUNTIF(Invoices!AC:AD,A2337)&lt;&gt;0,IF(COUNTIF(Invoices!AC:AD,A2337)&lt;&gt;0,SUMIF(Invoices!AC:AD,A2337,Invoices!AD:AD)/COUNTIF(Invoices!AC:AD,A2337),0),IF(COUNTIF(Invoices!AE:AF,A2337)&lt;&gt;0,IF(COUNTIF(Invoices!AE:AF,A2337)&lt;&gt;0,SUMIF(Invoices!AE:AF,A2337,Invoices!AF:AF)/COUNTIF(Invoices!AE:AF,A2337),0),IF(COUNTIF(Invoices!AG:AH,A2337)&lt;&gt;0,IF(COUNTIF(Invoices!AG:AH,A2337)&lt;&gt;0,SUMIF(Invoices!AG:AH,A2337,Invoices!AH:AH)/COUNTIF(Invoices!AG:AH,A2337),0),IF(COUNTIF(Invoices!AI:AJ,A2337)&lt;&gt;0,IF(COUNTIF(Invoices!AI:AJ,A2337)&lt;&gt;0,SUMIF(Invoices!AI:AJ,A2337,Invoices!AJ:AJ)/COUNTIF(Invoices!AI:AJ,A2337),0),IF(COUNTIF(Invoices!AK:AL,A2337)&lt;&gt;0,IF(COUNTIF(Invoices!AK:AL,A2337)&lt;&gt;0,SUMIF(Invoices!AK:AL,A2337,Invoices!AL:AL)/COUNTIF(Invoices!AK:AL,A2337),0),IF(COUNTIF(Invoices!AM:AN,A2337)&lt;&gt;0,IF(COUNTIF(Invoices!AM:AN,A2337)&lt;&gt;0,SUMIF(Invoices!AM:AN,A2337,Invoices!AN:AN)/COUNTIF(Invoices!AM:AN,A2337),0),"Not Available")))))))))))))))</f>
        <v>Not Available</v>
      </c>
    </row>
    <row r="2338" spans="1:5" ht="13" x14ac:dyDescent="0.15">
      <c r="A2338" s="6" t="s">
        <v>3771</v>
      </c>
      <c r="B2338" s="6" t="s">
        <v>1419</v>
      </c>
      <c r="C2338" s="6" t="s">
        <v>855</v>
      </c>
      <c r="D2338" s="6" t="s">
        <v>574</v>
      </c>
      <c r="E2338" t="str">
        <f>IF(COUNTIF(Invoices!K:L,A2338)&lt;&gt;0,IF(COUNTIF(Invoices!K:L,A2338)&lt;&gt;0,SUMIF(Invoices!K:L,A2338,Invoices!L:L)/COUNTIF(Invoices!K:L,A2338),0),IF(COUNTIF(Invoices!M:N,A2338)&lt;&gt;0,IF(COUNTIF(Invoices!M:N,A2338)&lt;&gt;0,SUMIF(Invoices!M:N,A2338,Invoices!N:N)/COUNTIF(Invoices!M:N,A2338),0),IF(COUNTIF(Invoices!O:P,A2338)&lt;&gt;0,IF(COUNTIF(Invoices!O:P,A2338)&lt;&gt;0,SUMIF(Invoices!O:P,A2338,Invoices!P:P)/COUNTIF(Invoices!O:P,A2338),0),IF(COUNTIF(Invoices!Q:R,A2338)&lt;&gt;0,IF(COUNTIF(Invoices!Q:R,A2338)&lt;&gt;0,SUMIF(Invoices!Q:R,A2338,Invoices!R:R)/COUNTIF(Invoices!Q:R,A2338),0),IF(COUNTIF(Invoices!S:T,A2338)&lt;&gt;0,IF(COUNTIF(Invoices!S:T,A2338)&lt;&gt;0,SUMIF(Invoices!S:T,A2338,Invoices!T:T)/COUNTIF(Invoices!S:T,A2338),0),IF(COUNTIF(Invoices!U:V,A2338)&lt;&gt;0,IF(COUNTIF(Invoices!U:V,A2338)&lt;&gt;0,SUMIF(Invoices!U:V,A2338,Invoices!V:V)/COUNTIF(Invoices!U:V,A2338),0),IF(COUNTIF(Invoices!W:X,A2338)&lt;&gt;0,IF(COUNTIF(Invoices!W:X,A2338)&lt;&gt;0,SUMIF(Invoices!W:X,A2338,Invoices!X:X)/COUNTIF(Invoices!W:X,A2338),0),IF(COUNTIF(Invoices!Y:Z,A2338)&lt;&gt;0,IF(COUNTIF(Invoices!Y:Z,A2338)&lt;&gt;0,SUMIF(Invoices!Y:Z,A2338,Invoices!Z:Z)/COUNTIF(Invoices!Y:Z,A2338),0),IF(COUNTIF(Invoices!AA:AB,A2338)&lt;&gt;0,IF(COUNTIF(Invoices!AA:AB,A2338)&lt;&gt;0,SUMIF(Invoices!AA:AB,A2338,Invoices!AB:AB)/COUNTIF(Invoices!AA:AB,A2338),0),IF(COUNTIF(Invoices!AC:AD,A2338)&lt;&gt;0,IF(COUNTIF(Invoices!AC:AD,A2338)&lt;&gt;0,SUMIF(Invoices!AC:AD,A2338,Invoices!AD:AD)/COUNTIF(Invoices!AC:AD,A2338),0),IF(COUNTIF(Invoices!AE:AF,A2338)&lt;&gt;0,IF(COUNTIF(Invoices!AE:AF,A2338)&lt;&gt;0,SUMIF(Invoices!AE:AF,A2338,Invoices!AF:AF)/COUNTIF(Invoices!AE:AF,A2338),0),IF(COUNTIF(Invoices!AG:AH,A2338)&lt;&gt;0,IF(COUNTIF(Invoices!AG:AH,A2338)&lt;&gt;0,SUMIF(Invoices!AG:AH,A2338,Invoices!AH:AH)/COUNTIF(Invoices!AG:AH,A2338),0),IF(COUNTIF(Invoices!AI:AJ,A2338)&lt;&gt;0,IF(COUNTIF(Invoices!AI:AJ,A2338)&lt;&gt;0,SUMIF(Invoices!AI:AJ,A2338,Invoices!AJ:AJ)/COUNTIF(Invoices!AI:AJ,A2338),0),IF(COUNTIF(Invoices!AK:AL,A2338)&lt;&gt;0,IF(COUNTIF(Invoices!AK:AL,A2338)&lt;&gt;0,SUMIF(Invoices!AK:AL,A2338,Invoices!AL:AL)/COUNTIF(Invoices!AK:AL,A2338),0),IF(COUNTIF(Invoices!AM:AN,A2338)&lt;&gt;0,IF(COUNTIF(Invoices!AM:AN,A2338)&lt;&gt;0,SUMIF(Invoices!AM:AN,A2338,Invoices!AN:AN)/COUNTIF(Invoices!AM:AN,A2338),0),"Not Available")))))))))))))))</f>
        <v>Not Available</v>
      </c>
    </row>
    <row r="2339" spans="1:5" ht="13" x14ac:dyDescent="0.15">
      <c r="A2339" s="6" t="s">
        <v>3772</v>
      </c>
      <c r="C2339" s="6" t="s">
        <v>524</v>
      </c>
      <c r="D2339" s="6" t="s">
        <v>518</v>
      </c>
      <c r="E2339" t="str">
        <f>IF(COUNTIF(Invoices!K:L,A2339)&lt;&gt;0,IF(COUNTIF(Invoices!K:L,A2339)&lt;&gt;0,SUMIF(Invoices!K:L,A2339,Invoices!L:L)/COUNTIF(Invoices!K:L,A2339),0),IF(COUNTIF(Invoices!M:N,A2339)&lt;&gt;0,IF(COUNTIF(Invoices!M:N,A2339)&lt;&gt;0,SUMIF(Invoices!M:N,A2339,Invoices!N:N)/COUNTIF(Invoices!M:N,A2339),0),IF(COUNTIF(Invoices!O:P,A2339)&lt;&gt;0,IF(COUNTIF(Invoices!O:P,A2339)&lt;&gt;0,SUMIF(Invoices!O:P,A2339,Invoices!P:P)/COUNTIF(Invoices!O:P,A2339),0),IF(COUNTIF(Invoices!Q:R,A2339)&lt;&gt;0,IF(COUNTIF(Invoices!Q:R,A2339)&lt;&gt;0,SUMIF(Invoices!Q:R,A2339,Invoices!R:R)/COUNTIF(Invoices!Q:R,A2339),0),IF(COUNTIF(Invoices!S:T,A2339)&lt;&gt;0,IF(COUNTIF(Invoices!S:T,A2339)&lt;&gt;0,SUMIF(Invoices!S:T,A2339,Invoices!T:T)/COUNTIF(Invoices!S:T,A2339),0),IF(COUNTIF(Invoices!U:V,A2339)&lt;&gt;0,IF(COUNTIF(Invoices!U:V,A2339)&lt;&gt;0,SUMIF(Invoices!U:V,A2339,Invoices!V:V)/COUNTIF(Invoices!U:V,A2339),0),IF(COUNTIF(Invoices!W:X,A2339)&lt;&gt;0,IF(COUNTIF(Invoices!W:X,A2339)&lt;&gt;0,SUMIF(Invoices!W:X,A2339,Invoices!X:X)/COUNTIF(Invoices!W:X,A2339),0),IF(COUNTIF(Invoices!Y:Z,A2339)&lt;&gt;0,IF(COUNTIF(Invoices!Y:Z,A2339)&lt;&gt;0,SUMIF(Invoices!Y:Z,A2339,Invoices!Z:Z)/COUNTIF(Invoices!Y:Z,A2339),0),IF(COUNTIF(Invoices!AA:AB,A2339)&lt;&gt;0,IF(COUNTIF(Invoices!AA:AB,A2339)&lt;&gt;0,SUMIF(Invoices!AA:AB,A2339,Invoices!AB:AB)/COUNTIF(Invoices!AA:AB,A2339),0),IF(COUNTIF(Invoices!AC:AD,A2339)&lt;&gt;0,IF(COUNTIF(Invoices!AC:AD,A2339)&lt;&gt;0,SUMIF(Invoices!AC:AD,A2339,Invoices!AD:AD)/COUNTIF(Invoices!AC:AD,A2339),0),IF(COUNTIF(Invoices!AE:AF,A2339)&lt;&gt;0,IF(COUNTIF(Invoices!AE:AF,A2339)&lt;&gt;0,SUMIF(Invoices!AE:AF,A2339,Invoices!AF:AF)/COUNTIF(Invoices!AE:AF,A2339),0),IF(COUNTIF(Invoices!AG:AH,A2339)&lt;&gt;0,IF(COUNTIF(Invoices!AG:AH,A2339)&lt;&gt;0,SUMIF(Invoices!AG:AH,A2339,Invoices!AH:AH)/COUNTIF(Invoices!AG:AH,A2339),0),IF(COUNTIF(Invoices!AI:AJ,A2339)&lt;&gt;0,IF(COUNTIF(Invoices!AI:AJ,A2339)&lt;&gt;0,SUMIF(Invoices!AI:AJ,A2339,Invoices!AJ:AJ)/COUNTIF(Invoices!AI:AJ,A2339),0),IF(COUNTIF(Invoices!AK:AL,A2339)&lt;&gt;0,IF(COUNTIF(Invoices!AK:AL,A2339)&lt;&gt;0,SUMIF(Invoices!AK:AL,A2339,Invoices!AL:AL)/COUNTIF(Invoices!AK:AL,A2339),0),IF(COUNTIF(Invoices!AM:AN,A2339)&lt;&gt;0,IF(COUNTIF(Invoices!AM:AN,A2339)&lt;&gt;0,SUMIF(Invoices!AM:AN,A2339,Invoices!AN:AN)/COUNTIF(Invoices!AM:AN,A2339),0),"Not Available")))))))))))))))</f>
        <v>Not Available</v>
      </c>
    </row>
    <row r="2340" spans="1:5" ht="13" x14ac:dyDescent="0.15">
      <c r="A2340" s="6" t="s">
        <v>3773</v>
      </c>
      <c r="C2340" s="6" t="s">
        <v>1431</v>
      </c>
      <c r="D2340" s="6" t="s">
        <v>1432</v>
      </c>
      <c r="E2340">
        <f ca="1">IF(COUNTIF(Invoices!K:L,A2340)&lt;&gt;0,IF(COUNTIF(Invoices!K:L,A2340)&lt;&gt;0,SUMIF(Invoices!K:L,A2340,Invoices!L:L)/COUNTIF(Invoices!K:L,A2340),0),IF(COUNTIF(Invoices!M:N,A2340)&lt;&gt;0,IF(COUNTIF(Invoices!M:N,A2340)&lt;&gt;0,SUMIF(Invoices!M:N,A2340,Invoices!N:N)/COUNTIF(Invoices!M:N,A2340),0),IF(COUNTIF(Invoices!O:P,A2340)&lt;&gt;0,IF(COUNTIF(Invoices!O:P,A2340)&lt;&gt;0,SUMIF(Invoices!O:P,A2340,Invoices!P:P)/COUNTIF(Invoices!O:P,A2340),0),IF(COUNTIF(Invoices!Q:R,A2340)&lt;&gt;0,IF(COUNTIF(Invoices!Q:R,A2340)&lt;&gt;0,SUMIF(Invoices!Q:R,A2340,Invoices!R:R)/COUNTIF(Invoices!Q:R,A2340),0),IF(COUNTIF(Invoices!S:T,A2340)&lt;&gt;0,IF(COUNTIF(Invoices!S:T,A2340)&lt;&gt;0,SUMIF(Invoices!S:T,A2340,Invoices!T:T)/COUNTIF(Invoices!S:T,A2340),0),IF(COUNTIF(Invoices!U:V,A2340)&lt;&gt;0,IF(COUNTIF(Invoices!U:V,A2340)&lt;&gt;0,SUMIF(Invoices!U:V,A2340,Invoices!V:V)/COUNTIF(Invoices!U:V,A2340),0),IF(COUNTIF(Invoices!W:X,A2340)&lt;&gt;0,IF(COUNTIF(Invoices!W:X,A2340)&lt;&gt;0,SUMIF(Invoices!W:X,A2340,Invoices!X:X)/COUNTIF(Invoices!W:X,A2340),0),IF(COUNTIF(Invoices!Y:Z,A2340)&lt;&gt;0,IF(COUNTIF(Invoices!Y:Z,A2340)&lt;&gt;0,SUMIF(Invoices!Y:Z,A2340,Invoices!Z:Z)/COUNTIF(Invoices!Y:Z,A2340),0),IF(COUNTIF(Invoices!AA:AB,A2340)&lt;&gt;0,IF(COUNTIF(Invoices!AA:AB,A2340)&lt;&gt;0,SUMIF(Invoices!AA:AB,A2340,Invoices!AB:AB)/COUNTIF(Invoices!AA:AB,A2340),0),IF(COUNTIF(Invoices!AC:AD,A2340)&lt;&gt;0,IF(COUNTIF(Invoices!AC:AD,A2340)&lt;&gt;0,SUMIF(Invoices!AC:AD,A2340,Invoices!AD:AD)/COUNTIF(Invoices!AC:AD,A2340),0),IF(COUNTIF(Invoices!AE:AF,A2340)&lt;&gt;0,IF(COUNTIF(Invoices!AE:AF,A2340)&lt;&gt;0,SUMIF(Invoices!AE:AF,A2340,Invoices!AF:AF)/COUNTIF(Invoices!AE:AF,A2340),0),IF(COUNTIF(Invoices!AG:AH,A2340)&lt;&gt;0,IF(COUNTIF(Invoices!AG:AH,A2340)&lt;&gt;0,SUMIF(Invoices!AG:AH,A2340,Invoices!AH:AH)/COUNTIF(Invoices!AG:AH,A2340),0),IF(COUNTIF(Invoices!AI:AJ,A2340)&lt;&gt;0,IF(COUNTIF(Invoices!AI:AJ,A2340)&lt;&gt;0,SUMIF(Invoices!AI:AJ,A2340,Invoices!AJ:AJ)/COUNTIF(Invoices!AI:AJ,A2340),0),IF(COUNTIF(Invoices!AK:AL,A2340)&lt;&gt;0,IF(COUNTIF(Invoices!AK:AL,A2340)&lt;&gt;0,SUMIF(Invoices!AK:AL,A2340,Invoices!AL:AL)/COUNTIF(Invoices!AK:AL,A2340),0),IF(COUNTIF(Invoices!AM:AN,A2340)&lt;&gt;0,IF(COUNTIF(Invoices!AM:AN,A2340)&lt;&gt;0,SUMIF(Invoices!AM:AN,A2340,Invoices!AN:AN)/COUNTIF(Invoices!AM:AN,A2340),0),"Not Available")))))))))))))))</f>
        <v>0.99</v>
      </c>
    </row>
    <row r="2341" spans="1:5" ht="13" x14ac:dyDescent="0.15">
      <c r="A2341" s="6" t="s">
        <v>3774</v>
      </c>
      <c r="B2341" s="6" t="s">
        <v>1445</v>
      </c>
      <c r="C2341" s="6" t="s">
        <v>1446</v>
      </c>
      <c r="D2341" s="6" t="s">
        <v>810</v>
      </c>
      <c r="E2341">
        <f ca="1">IF(COUNTIF(Invoices!K:L,A2341)&lt;&gt;0,IF(COUNTIF(Invoices!K:L,A2341)&lt;&gt;0,SUMIF(Invoices!K:L,A2341,Invoices!L:L)/COUNTIF(Invoices!K:L,A2341),0),IF(COUNTIF(Invoices!M:N,A2341)&lt;&gt;0,IF(COUNTIF(Invoices!M:N,A2341)&lt;&gt;0,SUMIF(Invoices!M:N,A2341,Invoices!N:N)/COUNTIF(Invoices!M:N,A2341),0),IF(COUNTIF(Invoices!O:P,A2341)&lt;&gt;0,IF(COUNTIF(Invoices!O:P,A2341)&lt;&gt;0,SUMIF(Invoices!O:P,A2341,Invoices!P:P)/COUNTIF(Invoices!O:P,A2341),0),IF(COUNTIF(Invoices!Q:R,A2341)&lt;&gt;0,IF(COUNTIF(Invoices!Q:R,A2341)&lt;&gt;0,SUMIF(Invoices!Q:R,A2341,Invoices!R:R)/COUNTIF(Invoices!Q:R,A2341),0),IF(COUNTIF(Invoices!S:T,A2341)&lt;&gt;0,IF(COUNTIF(Invoices!S:T,A2341)&lt;&gt;0,SUMIF(Invoices!S:T,A2341,Invoices!T:T)/COUNTIF(Invoices!S:T,A2341),0),IF(COUNTIF(Invoices!U:V,A2341)&lt;&gt;0,IF(COUNTIF(Invoices!U:V,A2341)&lt;&gt;0,SUMIF(Invoices!U:V,A2341,Invoices!V:V)/COUNTIF(Invoices!U:V,A2341),0),IF(COUNTIF(Invoices!W:X,A2341)&lt;&gt;0,IF(COUNTIF(Invoices!W:X,A2341)&lt;&gt;0,SUMIF(Invoices!W:X,A2341,Invoices!X:X)/COUNTIF(Invoices!W:X,A2341),0),IF(COUNTIF(Invoices!Y:Z,A2341)&lt;&gt;0,IF(COUNTIF(Invoices!Y:Z,A2341)&lt;&gt;0,SUMIF(Invoices!Y:Z,A2341,Invoices!Z:Z)/COUNTIF(Invoices!Y:Z,A2341),0),IF(COUNTIF(Invoices!AA:AB,A2341)&lt;&gt;0,IF(COUNTIF(Invoices!AA:AB,A2341)&lt;&gt;0,SUMIF(Invoices!AA:AB,A2341,Invoices!AB:AB)/COUNTIF(Invoices!AA:AB,A2341),0),IF(COUNTIF(Invoices!AC:AD,A2341)&lt;&gt;0,IF(COUNTIF(Invoices!AC:AD,A2341)&lt;&gt;0,SUMIF(Invoices!AC:AD,A2341,Invoices!AD:AD)/COUNTIF(Invoices!AC:AD,A2341),0),IF(COUNTIF(Invoices!AE:AF,A2341)&lt;&gt;0,IF(COUNTIF(Invoices!AE:AF,A2341)&lt;&gt;0,SUMIF(Invoices!AE:AF,A2341,Invoices!AF:AF)/COUNTIF(Invoices!AE:AF,A2341),0),IF(COUNTIF(Invoices!AG:AH,A2341)&lt;&gt;0,IF(COUNTIF(Invoices!AG:AH,A2341)&lt;&gt;0,SUMIF(Invoices!AG:AH,A2341,Invoices!AH:AH)/COUNTIF(Invoices!AG:AH,A2341),0),IF(COUNTIF(Invoices!AI:AJ,A2341)&lt;&gt;0,IF(COUNTIF(Invoices!AI:AJ,A2341)&lt;&gt;0,SUMIF(Invoices!AI:AJ,A2341,Invoices!AJ:AJ)/COUNTIF(Invoices!AI:AJ,A2341),0),IF(COUNTIF(Invoices!AK:AL,A2341)&lt;&gt;0,IF(COUNTIF(Invoices!AK:AL,A2341)&lt;&gt;0,SUMIF(Invoices!AK:AL,A2341,Invoices!AL:AL)/COUNTIF(Invoices!AK:AL,A2341),0),IF(COUNTIF(Invoices!AM:AN,A2341)&lt;&gt;0,IF(COUNTIF(Invoices!AM:AN,A2341)&lt;&gt;0,SUMIF(Invoices!AM:AN,A2341,Invoices!AN:AN)/COUNTIF(Invoices!AM:AN,A2341),0),"Not Available")))))))))))))))</f>
        <v>0.99</v>
      </c>
    </row>
    <row r="2342" spans="1:5" ht="13" x14ac:dyDescent="0.15">
      <c r="A2342" s="6" t="s">
        <v>3775</v>
      </c>
      <c r="B2342" s="6" t="s">
        <v>774</v>
      </c>
      <c r="C2342" s="6" t="s">
        <v>775</v>
      </c>
      <c r="D2342" s="6" t="s">
        <v>681</v>
      </c>
      <c r="E2342">
        <f ca="1">IF(COUNTIF(Invoices!K:L,A2342)&lt;&gt;0,IF(COUNTIF(Invoices!K:L,A2342)&lt;&gt;0,SUMIF(Invoices!K:L,A2342,Invoices!L:L)/COUNTIF(Invoices!K:L,A2342),0),IF(COUNTIF(Invoices!M:N,A2342)&lt;&gt;0,IF(COUNTIF(Invoices!M:N,A2342)&lt;&gt;0,SUMIF(Invoices!M:N,A2342,Invoices!N:N)/COUNTIF(Invoices!M:N,A2342),0),IF(COUNTIF(Invoices!O:P,A2342)&lt;&gt;0,IF(COUNTIF(Invoices!O:P,A2342)&lt;&gt;0,SUMIF(Invoices!O:P,A2342,Invoices!P:P)/COUNTIF(Invoices!O:P,A2342),0),IF(COUNTIF(Invoices!Q:R,A2342)&lt;&gt;0,IF(COUNTIF(Invoices!Q:R,A2342)&lt;&gt;0,SUMIF(Invoices!Q:R,A2342,Invoices!R:R)/COUNTIF(Invoices!Q:R,A2342),0),IF(COUNTIF(Invoices!S:T,A2342)&lt;&gt;0,IF(COUNTIF(Invoices!S:T,A2342)&lt;&gt;0,SUMIF(Invoices!S:T,A2342,Invoices!T:T)/COUNTIF(Invoices!S:T,A2342),0),IF(COUNTIF(Invoices!U:V,A2342)&lt;&gt;0,IF(COUNTIF(Invoices!U:V,A2342)&lt;&gt;0,SUMIF(Invoices!U:V,A2342,Invoices!V:V)/COUNTIF(Invoices!U:V,A2342),0),IF(COUNTIF(Invoices!W:X,A2342)&lt;&gt;0,IF(COUNTIF(Invoices!W:X,A2342)&lt;&gt;0,SUMIF(Invoices!W:X,A2342,Invoices!X:X)/COUNTIF(Invoices!W:X,A2342),0),IF(COUNTIF(Invoices!Y:Z,A2342)&lt;&gt;0,IF(COUNTIF(Invoices!Y:Z,A2342)&lt;&gt;0,SUMIF(Invoices!Y:Z,A2342,Invoices!Z:Z)/COUNTIF(Invoices!Y:Z,A2342),0),IF(COUNTIF(Invoices!AA:AB,A2342)&lt;&gt;0,IF(COUNTIF(Invoices!AA:AB,A2342)&lt;&gt;0,SUMIF(Invoices!AA:AB,A2342,Invoices!AB:AB)/COUNTIF(Invoices!AA:AB,A2342),0),IF(COUNTIF(Invoices!AC:AD,A2342)&lt;&gt;0,IF(COUNTIF(Invoices!AC:AD,A2342)&lt;&gt;0,SUMIF(Invoices!AC:AD,A2342,Invoices!AD:AD)/COUNTIF(Invoices!AC:AD,A2342),0),IF(COUNTIF(Invoices!AE:AF,A2342)&lt;&gt;0,IF(COUNTIF(Invoices!AE:AF,A2342)&lt;&gt;0,SUMIF(Invoices!AE:AF,A2342,Invoices!AF:AF)/COUNTIF(Invoices!AE:AF,A2342),0),IF(COUNTIF(Invoices!AG:AH,A2342)&lt;&gt;0,IF(COUNTIF(Invoices!AG:AH,A2342)&lt;&gt;0,SUMIF(Invoices!AG:AH,A2342,Invoices!AH:AH)/COUNTIF(Invoices!AG:AH,A2342),0),IF(COUNTIF(Invoices!AI:AJ,A2342)&lt;&gt;0,IF(COUNTIF(Invoices!AI:AJ,A2342)&lt;&gt;0,SUMIF(Invoices!AI:AJ,A2342,Invoices!AJ:AJ)/COUNTIF(Invoices!AI:AJ,A2342),0),IF(COUNTIF(Invoices!AK:AL,A2342)&lt;&gt;0,IF(COUNTIF(Invoices!AK:AL,A2342)&lt;&gt;0,SUMIF(Invoices!AK:AL,A2342,Invoices!AL:AL)/COUNTIF(Invoices!AK:AL,A2342),0),IF(COUNTIF(Invoices!AM:AN,A2342)&lt;&gt;0,IF(COUNTIF(Invoices!AM:AN,A2342)&lt;&gt;0,SUMIF(Invoices!AM:AN,A2342,Invoices!AN:AN)/COUNTIF(Invoices!AM:AN,A2342),0),"Not Available")))))))))))))))</f>
        <v>0.99</v>
      </c>
    </row>
    <row r="2343" spans="1:5" ht="13" x14ac:dyDescent="0.15">
      <c r="A2343" s="6" t="s">
        <v>3776</v>
      </c>
      <c r="C2343" s="6" t="s">
        <v>770</v>
      </c>
      <c r="D2343" s="6" t="s">
        <v>771</v>
      </c>
      <c r="E2343" t="str">
        <f>IF(COUNTIF(Invoices!K:L,A2343)&lt;&gt;0,IF(COUNTIF(Invoices!K:L,A2343)&lt;&gt;0,SUMIF(Invoices!K:L,A2343,Invoices!L:L)/COUNTIF(Invoices!K:L,A2343),0),IF(COUNTIF(Invoices!M:N,A2343)&lt;&gt;0,IF(COUNTIF(Invoices!M:N,A2343)&lt;&gt;0,SUMIF(Invoices!M:N,A2343,Invoices!N:N)/COUNTIF(Invoices!M:N,A2343),0),IF(COUNTIF(Invoices!O:P,A2343)&lt;&gt;0,IF(COUNTIF(Invoices!O:P,A2343)&lt;&gt;0,SUMIF(Invoices!O:P,A2343,Invoices!P:P)/COUNTIF(Invoices!O:P,A2343),0),IF(COUNTIF(Invoices!Q:R,A2343)&lt;&gt;0,IF(COUNTIF(Invoices!Q:R,A2343)&lt;&gt;0,SUMIF(Invoices!Q:R,A2343,Invoices!R:R)/COUNTIF(Invoices!Q:R,A2343),0),IF(COUNTIF(Invoices!S:T,A2343)&lt;&gt;0,IF(COUNTIF(Invoices!S:T,A2343)&lt;&gt;0,SUMIF(Invoices!S:T,A2343,Invoices!T:T)/COUNTIF(Invoices!S:T,A2343),0),IF(COUNTIF(Invoices!U:V,A2343)&lt;&gt;0,IF(COUNTIF(Invoices!U:V,A2343)&lt;&gt;0,SUMIF(Invoices!U:V,A2343,Invoices!V:V)/COUNTIF(Invoices!U:V,A2343),0),IF(COUNTIF(Invoices!W:X,A2343)&lt;&gt;0,IF(COUNTIF(Invoices!W:X,A2343)&lt;&gt;0,SUMIF(Invoices!W:X,A2343,Invoices!X:X)/COUNTIF(Invoices!W:X,A2343),0),IF(COUNTIF(Invoices!Y:Z,A2343)&lt;&gt;0,IF(COUNTIF(Invoices!Y:Z,A2343)&lt;&gt;0,SUMIF(Invoices!Y:Z,A2343,Invoices!Z:Z)/COUNTIF(Invoices!Y:Z,A2343),0),IF(COUNTIF(Invoices!AA:AB,A2343)&lt;&gt;0,IF(COUNTIF(Invoices!AA:AB,A2343)&lt;&gt;0,SUMIF(Invoices!AA:AB,A2343,Invoices!AB:AB)/COUNTIF(Invoices!AA:AB,A2343),0),IF(COUNTIF(Invoices!AC:AD,A2343)&lt;&gt;0,IF(COUNTIF(Invoices!AC:AD,A2343)&lt;&gt;0,SUMIF(Invoices!AC:AD,A2343,Invoices!AD:AD)/COUNTIF(Invoices!AC:AD,A2343),0),IF(COUNTIF(Invoices!AE:AF,A2343)&lt;&gt;0,IF(COUNTIF(Invoices!AE:AF,A2343)&lt;&gt;0,SUMIF(Invoices!AE:AF,A2343,Invoices!AF:AF)/COUNTIF(Invoices!AE:AF,A2343),0),IF(COUNTIF(Invoices!AG:AH,A2343)&lt;&gt;0,IF(COUNTIF(Invoices!AG:AH,A2343)&lt;&gt;0,SUMIF(Invoices!AG:AH,A2343,Invoices!AH:AH)/COUNTIF(Invoices!AG:AH,A2343),0),IF(COUNTIF(Invoices!AI:AJ,A2343)&lt;&gt;0,IF(COUNTIF(Invoices!AI:AJ,A2343)&lt;&gt;0,SUMIF(Invoices!AI:AJ,A2343,Invoices!AJ:AJ)/COUNTIF(Invoices!AI:AJ,A2343),0),IF(COUNTIF(Invoices!AK:AL,A2343)&lt;&gt;0,IF(COUNTIF(Invoices!AK:AL,A2343)&lt;&gt;0,SUMIF(Invoices!AK:AL,A2343,Invoices!AL:AL)/COUNTIF(Invoices!AK:AL,A2343),0),IF(COUNTIF(Invoices!AM:AN,A2343)&lt;&gt;0,IF(COUNTIF(Invoices!AM:AN,A2343)&lt;&gt;0,SUMIF(Invoices!AM:AN,A2343,Invoices!AN:AN)/COUNTIF(Invoices!AM:AN,A2343),0),"Not Available")))))))))))))))</f>
        <v>Not Available</v>
      </c>
    </row>
    <row r="2344" spans="1:5" ht="13" x14ac:dyDescent="0.15">
      <c r="A2344" s="6" t="s">
        <v>3777</v>
      </c>
      <c r="C2344" s="6" t="s">
        <v>592</v>
      </c>
      <c r="D2344" s="6" t="s">
        <v>593</v>
      </c>
      <c r="E2344">
        <f ca="1">IF(COUNTIF(Invoices!K:L,A2344)&lt;&gt;0,IF(COUNTIF(Invoices!K:L,A2344)&lt;&gt;0,SUMIF(Invoices!K:L,A2344,Invoices!L:L)/COUNTIF(Invoices!K:L,A2344),0),IF(COUNTIF(Invoices!M:N,A2344)&lt;&gt;0,IF(COUNTIF(Invoices!M:N,A2344)&lt;&gt;0,SUMIF(Invoices!M:N,A2344,Invoices!N:N)/COUNTIF(Invoices!M:N,A2344),0),IF(COUNTIF(Invoices!O:P,A2344)&lt;&gt;0,IF(COUNTIF(Invoices!O:P,A2344)&lt;&gt;0,SUMIF(Invoices!O:P,A2344,Invoices!P:P)/COUNTIF(Invoices!O:P,A2344),0),IF(COUNTIF(Invoices!Q:R,A2344)&lt;&gt;0,IF(COUNTIF(Invoices!Q:R,A2344)&lt;&gt;0,SUMIF(Invoices!Q:R,A2344,Invoices!R:R)/COUNTIF(Invoices!Q:R,A2344),0),IF(COUNTIF(Invoices!S:T,A2344)&lt;&gt;0,IF(COUNTIF(Invoices!S:T,A2344)&lt;&gt;0,SUMIF(Invoices!S:T,A2344,Invoices!T:T)/COUNTIF(Invoices!S:T,A2344),0),IF(COUNTIF(Invoices!U:V,A2344)&lt;&gt;0,IF(COUNTIF(Invoices!U:V,A2344)&lt;&gt;0,SUMIF(Invoices!U:V,A2344,Invoices!V:V)/COUNTIF(Invoices!U:V,A2344),0),IF(COUNTIF(Invoices!W:X,A2344)&lt;&gt;0,IF(COUNTIF(Invoices!W:X,A2344)&lt;&gt;0,SUMIF(Invoices!W:X,A2344,Invoices!X:X)/COUNTIF(Invoices!W:X,A2344),0),IF(COUNTIF(Invoices!Y:Z,A2344)&lt;&gt;0,IF(COUNTIF(Invoices!Y:Z,A2344)&lt;&gt;0,SUMIF(Invoices!Y:Z,A2344,Invoices!Z:Z)/COUNTIF(Invoices!Y:Z,A2344),0),IF(COUNTIF(Invoices!AA:AB,A2344)&lt;&gt;0,IF(COUNTIF(Invoices!AA:AB,A2344)&lt;&gt;0,SUMIF(Invoices!AA:AB,A2344,Invoices!AB:AB)/COUNTIF(Invoices!AA:AB,A2344),0),IF(COUNTIF(Invoices!AC:AD,A2344)&lt;&gt;0,IF(COUNTIF(Invoices!AC:AD,A2344)&lt;&gt;0,SUMIF(Invoices!AC:AD,A2344,Invoices!AD:AD)/COUNTIF(Invoices!AC:AD,A2344),0),IF(COUNTIF(Invoices!AE:AF,A2344)&lt;&gt;0,IF(COUNTIF(Invoices!AE:AF,A2344)&lt;&gt;0,SUMIF(Invoices!AE:AF,A2344,Invoices!AF:AF)/COUNTIF(Invoices!AE:AF,A2344),0),IF(COUNTIF(Invoices!AG:AH,A2344)&lt;&gt;0,IF(COUNTIF(Invoices!AG:AH,A2344)&lt;&gt;0,SUMIF(Invoices!AG:AH,A2344,Invoices!AH:AH)/COUNTIF(Invoices!AG:AH,A2344),0),IF(COUNTIF(Invoices!AI:AJ,A2344)&lt;&gt;0,IF(COUNTIF(Invoices!AI:AJ,A2344)&lt;&gt;0,SUMIF(Invoices!AI:AJ,A2344,Invoices!AJ:AJ)/COUNTIF(Invoices!AI:AJ,A2344),0),IF(COUNTIF(Invoices!AK:AL,A2344)&lt;&gt;0,IF(COUNTIF(Invoices!AK:AL,A2344)&lt;&gt;0,SUMIF(Invoices!AK:AL,A2344,Invoices!AL:AL)/COUNTIF(Invoices!AK:AL,A2344),0),IF(COUNTIF(Invoices!AM:AN,A2344)&lt;&gt;0,IF(COUNTIF(Invoices!AM:AN,A2344)&lt;&gt;0,SUMIF(Invoices!AM:AN,A2344,Invoices!AN:AN)/COUNTIF(Invoices!AM:AN,A2344),0),"Not Available")))))))))))))))</f>
        <v>0.99</v>
      </c>
    </row>
    <row r="2345" spans="1:5" ht="13" x14ac:dyDescent="0.15">
      <c r="A2345" s="6" t="s">
        <v>3778</v>
      </c>
      <c r="C2345" s="6" t="s">
        <v>692</v>
      </c>
      <c r="D2345" s="6" t="s">
        <v>693</v>
      </c>
      <c r="E2345" t="str">
        <f>IF(COUNTIF(Invoices!K:L,A2345)&lt;&gt;0,IF(COUNTIF(Invoices!K:L,A2345)&lt;&gt;0,SUMIF(Invoices!K:L,A2345,Invoices!L:L)/COUNTIF(Invoices!K:L,A2345),0),IF(COUNTIF(Invoices!M:N,A2345)&lt;&gt;0,IF(COUNTIF(Invoices!M:N,A2345)&lt;&gt;0,SUMIF(Invoices!M:N,A2345,Invoices!N:N)/COUNTIF(Invoices!M:N,A2345),0),IF(COUNTIF(Invoices!O:P,A2345)&lt;&gt;0,IF(COUNTIF(Invoices!O:P,A2345)&lt;&gt;0,SUMIF(Invoices!O:P,A2345,Invoices!P:P)/COUNTIF(Invoices!O:P,A2345),0),IF(COUNTIF(Invoices!Q:R,A2345)&lt;&gt;0,IF(COUNTIF(Invoices!Q:R,A2345)&lt;&gt;0,SUMIF(Invoices!Q:R,A2345,Invoices!R:R)/COUNTIF(Invoices!Q:R,A2345),0),IF(COUNTIF(Invoices!S:T,A2345)&lt;&gt;0,IF(COUNTIF(Invoices!S:T,A2345)&lt;&gt;0,SUMIF(Invoices!S:T,A2345,Invoices!T:T)/COUNTIF(Invoices!S:T,A2345),0),IF(COUNTIF(Invoices!U:V,A2345)&lt;&gt;0,IF(COUNTIF(Invoices!U:V,A2345)&lt;&gt;0,SUMIF(Invoices!U:V,A2345,Invoices!V:V)/COUNTIF(Invoices!U:V,A2345),0),IF(COUNTIF(Invoices!W:X,A2345)&lt;&gt;0,IF(COUNTIF(Invoices!W:X,A2345)&lt;&gt;0,SUMIF(Invoices!W:X,A2345,Invoices!X:X)/COUNTIF(Invoices!W:X,A2345),0),IF(COUNTIF(Invoices!Y:Z,A2345)&lt;&gt;0,IF(COUNTIF(Invoices!Y:Z,A2345)&lt;&gt;0,SUMIF(Invoices!Y:Z,A2345,Invoices!Z:Z)/COUNTIF(Invoices!Y:Z,A2345),0),IF(COUNTIF(Invoices!AA:AB,A2345)&lt;&gt;0,IF(COUNTIF(Invoices!AA:AB,A2345)&lt;&gt;0,SUMIF(Invoices!AA:AB,A2345,Invoices!AB:AB)/COUNTIF(Invoices!AA:AB,A2345),0),IF(COUNTIF(Invoices!AC:AD,A2345)&lt;&gt;0,IF(COUNTIF(Invoices!AC:AD,A2345)&lt;&gt;0,SUMIF(Invoices!AC:AD,A2345,Invoices!AD:AD)/COUNTIF(Invoices!AC:AD,A2345),0),IF(COUNTIF(Invoices!AE:AF,A2345)&lt;&gt;0,IF(COUNTIF(Invoices!AE:AF,A2345)&lt;&gt;0,SUMIF(Invoices!AE:AF,A2345,Invoices!AF:AF)/COUNTIF(Invoices!AE:AF,A2345),0),IF(COUNTIF(Invoices!AG:AH,A2345)&lt;&gt;0,IF(COUNTIF(Invoices!AG:AH,A2345)&lt;&gt;0,SUMIF(Invoices!AG:AH,A2345,Invoices!AH:AH)/COUNTIF(Invoices!AG:AH,A2345),0),IF(COUNTIF(Invoices!AI:AJ,A2345)&lt;&gt;0,IF(COUNTIF(Invoices!AI:AJ,A2345)&lt;&gt;0,SUMIF(Invoices!AI:AJ,A2345,Invoices!AJ:AJ)/COUNTIF(Invoices!AI:AJ,A2345),0),IF(COUNTIF(Invoices!AK:AL,A2345)&lt;&gt;0,IF(COUNTIF(Invoices!AK:AL,A2345)&lt;&gt;0,SUMIF(Invoices!AK:AL,A2345,Invoices!AL:AL)/COUNTIF(Invoices!AK:AL,A2345),0),IF(COUNTIF(Invoices!AM:AN,A2345)&lt;&gt;0,IF(COUNTIF(Invoices!AM:AN,A2345)&lt;&gt;0,SUMIF(Invoices!AM:AN,A2345,Invoices!AN:AN)/COUNTIF(Invoices!AM:AN,A2345),0),"Not Available")))))))))))))))</f>
        <v>Not Available</v>
      </c>
    </row>
    <row r="2346" spans="1:5" ht="13" x14ac:dyDescent="0.15">
      <c r="A2346" s="6" t="s">
        <v>3779</v>
      </c>
      <c r="B2346" s="6" t="s">
        <v>2786</v>
      </c>
      <c r="C2346" s="6" t="s">
        <v>2071</v>
      </c>
      <c r="D2346" s="6" t="s">
        <v>1071</v>
      </c>
      <c r="E2346">
        <f ca="1">IF(COUNTIF(Invoices!K:L,A2346)&lt;&gt;0,IF(COUNTIF(Invoices!K:L,A2346)&lt;&gt;0,SUMIF(Invoices!K:L,A2346,Invoices!L:L)/COUNTIF(Invoices!K:L,A2346),0),IF(COUNTIF(Invoices!M:N,A2346)&lt;&gt;0,IF(COUNTIF(Invoices!M:N,A2346)&lt;&gt;0,SUMIF(Invoices!M:N,A2346,Invoices!N:N)/COUNTIF(Invoices!M:N,A2346),0),IF(COUNTIF(Invoices!O:P,A2346)&lt;&gt;0,IF(COUNTIF(Invoices!O:P,A2346)&lt;&gt;0,SUMIF(Invoices!O:P,A2346,Invoices!P:P)/COUNTIF(Invoices!O:P,A2346),0),IF(COUNTIF(Invoices!Q:R,A2346)&lt;&gt;0,IF(COUNTIF(Invoices!Q:R,A2346)&lt;&gt;0,SUMIF(Invoices!Q:R,A2346,Invoices!R:R)/COUNTIF(Invoices!Q:R,A2346),0),IF(COUNTIF(Invoices!S:T,A2346)&lt;&gt;0,IF(COUNTIF(Invoices!S:T,A2346)&lt;&gt;0,SUMIF(Invoices!S:T,A2346,Invoices!T:T)/COUNTIF(Invoices!S:T,A2346),0),IF(COUNTIF(Invoices!U:V,A2346)&lt;&gt;0,IF(COUNTIF(Invoices!U:V,A2346)&lt;&gt;0,SUMIF(Invoices!U:V,A2346,Invoices!V:V)/COUNTIF(Invoices!U:V,A2346),0),IF(COUNTIF(Invoices!W:X,A2346)&lt;&gt;0,IF(COUNTIF(Invoices!W:X,A2346)&lt;&gt;0,SUMIF(Invoices!W:X,A2346,Invoices!X:X)/COUNTIF(Invoices!W:X,A2346),0),IF(COUNTIF(Invoices!Y:Z,A2346)&lt;&gt;0,IF(COUNTIF(Invoices!Y:Z,A2346)&lt;&gt;0,SUMIF(Invoices!Y:Z,A2346,Invoices!Z:Z)/COUNTIF(Invoices!Y:Z,A2346),0),IF(COUNTIF(Invoices!AA:AB,A2346)&lt;&gt;0,IF(COUNTIF(Invoices!AA:AB,A2346)&lt;&gt;0,SUMIF(Invoices!AA:AB,A2346,Invoices!AB:AB)/COUNTIF(Invoices!AA:AB,A2346),0),IF(COUNTIF(Invoices!AC:AD,A2346)&lt;&gt;0,IF(COUNTIF(Invoices!AC:AD,A2346)&lt;&gt;0,SUMIF(Invoices!AC:AD,A2346,Invoices!AD:AD)/COUNTIF(Invoices!AC:AD,A2346),0),IF(COUNTIF(Invoices!AE:AF,A2346)&lt;&gt;0,IF(COUNTIF(Invoices!AE:AF,A2346)&lt;&gt;0,SUMIF(Invoices!AE:AF,A2346,Invoices!AF:AF)/COUNTIF(Invoices!AE:AF,A2346),0),IF(COUNTIF(Invoices!AG:AH,A2346)&lt;&gt;0,IF(COUNTIF(Invoices!AG:AH,A2346)&lt;&gt;0,SUMIF(Invoices!AG:AH,A2346,Invoices!AH:AH)/COUNTIF(Invoices!AG:AH,A2346),0),IF(COUNTIF(Invoices!AI:AJ,A2346)&lt;&gt;0,IF(COUNTIF(Invoices!AI:AJ,A2346)&lt;&gt;0,SUMIF(Invoices!AI:AJ,A2346,Invoices!AJ:AJ)/COUNTIF(Invoices!AI:AJ,A2346),0),IF(COUNTIF(Invoices!AK:AL,A2346)&lt;&gt;0,IF(COUNTIF(Invoices!AK:AL,A2346)&lt;&gt;0,SUMIF(Invoices!AK:AL,A2346,Invoices!AL:AL)/COUNTIF(Invoices!AK:AL,A2346),0),IF(COUNTIF(Invoices!AM:AN,A2346)&lt;&gt;0,IF(COUNTIF(Invoices!AM:AN,A2346)&lt;&gt;0,SUMIF(Invoices!AM:AN,A2346,Invoices!AN:AN)/COUNTIF(Invoices!AM:AN,A2346),0),"Not Available")))))))))))))))</f>
        <v>0.99</v>
      </c>
    </row>
    <row r="2347" spans="1:5" ht="13" x14ac:dyDescent="0.15">
      <c r="A2347" s="6" t="s">
        <v>3780</v>
      </c>
      <c r="B2347" s="6" t="s">
        <v>985</v>
      </c>
      <c r="C2347" s="6" t="s">
        <v>986</v>
      </c>
      <c r="D2347" s="6" t="s">
        <v>587</v>
      </c>
      <c r="E2347" t="str">
        <f>IF(COUNTIF(Invoices!K:L,A2347)&lt;&gt;0,IF(COUNTIF(Invoices!K:L,A2347)&lt;&gt;0,SUMIF(Invoices!K:L,A2347,Invoices!L:L)/COUNTIF(Invoices!K:L,A2347),0),IF(COUNTIF(Invoices!M:N,A2347)&lt;&gt;0,IF(COUNTIF(Invoices!M:N,A2347)&lt;&gt;0,SUMIF(Invoices!M:N,A2347,Invoices!N:N)/COUNTIF(Invoices!M:N,A2347),0),IF(COUNTIF(Invoices!O:P,A2347)&lt;&gt;0,IF(COUNTIF(Invoices!O:P,A2347)&lt;&gt;0,SUMIF(Invoices!O:P,A2347,Invoices!P:P)/COUNTIF(Invoices!O:P,A2347),0),IF(COUNTIF(Invoices!Q:R,A2347)&lt;&gt;0,IF(COUNTIF(Invoices!Q:R,A2347)&lt;&gt;0,SUMIF(Invoices!Q:R,A2347,Invoices!R:R)/COUNTIF(Invoices!Q:R,A2347),0),IF(COUNTIF(Invoices!S:T,A2347)&lt;&gt;0,IF(COUNTIF(Invoices!S:T,A2347)&lt;&gt;0,SUMIF(Invoices!S:T,A2347,Invoices!T:T)/COUNTIF(Invoices!S:T,A2347),0),IF(COUNTIF(Invoices!U:V,A2347)&lt;&gt;0,IF(COUNTIF(Invoices!U:V,A2347)&lt;&gt;0,SUMIF(Invoices!U:V,A2347,Invoices!V:V)/COUNTIF(Invoices!U:V,A2347),0),IF(COUNTIF(Invoices!W:X,A2347)&lt;&gt;0,IF(COUNTIF(Invoices!W:X,A2347)&lt;&gt;0,SUMIF(Invoices!W:X,A2347,Invoices!X:X)/COUNTIF(Invoices!W:X,A2347),0),IF(COUNTIF(Invoices!Y:Z,A2347)&lt;&gt;0,IF(COUNTIF(Invoices!Y:Z,A2347)&lt;&gt;0,SUMIF(Invoices!Y:Z,A2347,Invoices!Z:Z)/COUNTIF(Invoices!Y:Z,A2347),0),IF(COUNTIF(Invoices!AA:AB,A2347)&lt;&gt;0,IF(COUNTIF(Invoices!AA:AB,A2347)&lt;&gt;0,SUMIF(Invoices!AA:AB,A2347,Invoices!AB:AB)/COUNTIF(Invoices!AA:AB,A2347),0),IF(COUNTIF(Invoices!AC:AD,A2347)&lt;&gt;0,IF(COUNTIF(Invoices!AC:AD,A2347)&lt;&gt;0,SUMIF(Invoices!AC:AD,A2347,Invoices!AD:AD)/COUNTIF(Invoices!AC:AD,A2347),0),IF(COUNTIF(Invoices!AE:AF,A2347)&lt;&gt;0,IF(COUNTIF(Invoices!AE:AF,A2347)&lt;&gt;0,SUMIF(Invoices!AE:AF,A2347,Invoices!AF:AF)/COUNTIF(Invoices!AE:AF,A2347),0),IF(COUNTIF(Invoices!AG:AH,A2347)&lt;&gt;0,IF(COUNTIF(Invoices!AG:AH,A2347)&lt;&gt;0,SUMIF(Invoices!AG:AH,A2347,Invoices!AH:AH)/COUNTIF(Invoices!AG:AH,A2347),0),IF(COUNTIF(Invoices!AI:AJ,A2347)&lt;&gt;0,IF(COUNTIF(Invoices!AI:AJ,A2347)&lt;&gt;0,SUMIF(Invoices!AI:AJ,A2347,Invoices!AJ:AJ)/COUNTIF(Invoices!AI:AJ,A2347),0),IF(COUNTIF(Invoices!AK:AL,A2347)&lt;&gt;0,IF(COUNTIF(Invoices!AK:AL,A2347)&lt;&gt;0,SUMIF(Invoices!AK:AL,A2347,Invoices!AL:AL)/COUNTIF(Invoices!AK:AL,A2347),0),IF(COUNTIF(Invoices!AM:AN,A2347)&lt;&gt;0,IF(COUNTIF(Invoices!AM:AN,A2347)&lt;&gt;0,SUMIF(Invoices!AM:AN,A2347,Invoices!AN:AN)/COUNTIF(Invoices!AM:AN,A2347),0),"Not Available")))))))))))))))</f>
        <v>Not Available</v>
      </c>
    </row>
    <row r="2348" spans="1:5" ht="13" x14ac:dyDescent="0.15">
      <c r="A2348" s="6" t="s">
        <v>3781</v>
      </c>
      <c r="B2348" s="6" t="s">
        <v>993</v>
      </c>
      <c r="C2348" s="6" t="s">
        <v>994</v>
      </c>
      <c r="D2348" s="6" t="s">
        <v>912</v>
      </c>
      <c r="E2348">
        <f ca="1">IF(COUNTIF(Invoices!K:L,A2348)&lt;&gt;0,IF(COUNTIF(Invoices!K:L,A2348)&lt;&gt;0,SUMIF(Invoices!K:L,A2348,Invoices!L:L)/COUNTIF(Invoices!K:L,A2348),0),IF(COUNTIF(Invoices!M:N,A2348)&lt;&gt;0,IF(COUNTIF(Invoices!M:N,A2348)&lt;&gt;0,SUMIF(Invoices!M:N,A2348,Invoices!N:N)/COUNTIF(Invoices!M:N,A2348),0),IF(COUNTIF(Invoices!O:P,A2348)&lt;&gt;0,IF(COUNTIF(Invoices!O:P,A2348)&lt;&gt;0,SUMIF(Invoices!O:P,A2348,Invoices!P:P)/COUNTIF(Invoices!O:P,A2348),0),IF(COUNTIF(Invoices!Q:R,A2348)&lt;&gt;0,IF(COUNTIF(Invoices!Q:R,A2348)&lt;&gt;0,SUMIF(Invoices!Q:R,A2348,Invoices!R:R)/COUNTIF(Invoices!Q:R,A2348),0),IF(COUNTIF(Invoices!S:T,A2348)&lt;&gt;0,IF(COUNTIF(Invoices!S:T,A2348)&lt;&gt;0,SUMIF(Invoices!S:T,A2348,Invoices!T:T)/COUNTIF(Invoices!S:T,A2348),0),IF(COUNTIF(Invoices!U:V,A2348)&lt;&gt;0,IF(COUNTIF(Invoices!U:V,A2348)&lt;&gt;0,SUMIF(Invoices!U:V,A2348,Invoices!V:V)/COUNTIF(Invoices!U:V,A2348),0),IF(COUNTIF(Invoices!W:X,A2348)&lt;&gt;0,IF(COUNTIF(Invoices!W:X,A2348)&lt;&gt;0,SUMIF(Invoices!W:X,A2348,Invoices!X:X)/COUNTIF(Invoices!W:X,A2348),0),IF(COUNTIF(Invoices!Y:Z,A2348)&lt;&gt;0,IF(COUNTIF(Invoices!Y:Z,A2348)&lt;&gt;0,SUMIF(Invoices!Y:Z,A2348,Invoices!Z:Z)/COUNTIF(Invoices!Y:Z,A2348),0),IF(COUNTIF(Invoices!AA:AB,A2348)&lt;&gt;0,IF(COUNTIF(Invoices!AA:AB,A2348)&lt;&gt;0,SUMIF(Invoices!AA:AB,A2348,Invoices!AB:AB)/COUNTIF(Invoices!AA:AB,A2348),0),IF(COUNTIF(Invoices!AC:AD,A2348)&lt;&gt;0,IF(COUNTIF(Invoices!AC:AD,A2348)&lt;&gt;0,SUMIF(Invoices!AC:AD,A2348,Invoices!AD:AD)/COUNTIF(Invoices!AC:AD,A2348),0),IF(COUNTIF(Invoices!AE:AF,A2348)&lt;&gt;0,IF(COUNTIF(Invoices!AE:AF,A2348)&lt;&gt;0,SUMIF(Invoices!AE:AF,A2348,Invoices!AF:AF)/COUNTIF(Invoices!AE:AF,A2348),0),IF(COUNTIF(Invoices!AG:AH,A2348)&lt;&gt;0,IF(COUNTIF(Invoices!AG:AH,A2348)&lt;&gt;0,SUMIF(Invoices!AG:AH,A2348,Invoices!AH:AH)/COUNTIF(Invoices!AG:AH,A2348),0),IF(COUNTIF(Invoices!AI:AJ,A2348)&lt;&gt;0,IF(COUNTIF(Invoices!AI:AJ,A2348)&lt;&gt;0,SUMIF(Invoices!AI:AJ,A2348,Invoices!AJ:AJ)/COUNTIF(Invoices!AI:AJ,A2348),0),IF(COUNTIF(Invoices!AK:AL,A2348)&lt;&gt;0,IF(COUNTIF(Invoices!AK:AL,A2348)&lt;&gt;0,SUMIF(Invoices!AK:AL,A2348,Invoices!AL:AL)/COUNTIF(Invoices!AK:AL,A2348),0),IF(COUNTIF(Invoices!AM:AN,A2348)&lt;&gt;0,IF(COUNTIF(Invoices!AM:AN,A2348)&lt;&gt;0,SUMIF(Invoices!AM:AN,A2348,Invoices!AN:AN)/COUNTIF(Invoices!AM:AN,A2348),0),"Not Available")))))))))))))))</f>
        <v>0.99</v>
      </c>
    </row>
    <row r="2349" spans="1:5" ht="13" x14ac:dyDescent="0.15">
      <c r="A2349" s="6" t="s">
        <v>3782</v>
      </c>
      <c r="B2349" s="6" t="s">
        <v>1848</v>
      </c>
      <c r="C2349" s="6" t="s">
        <v>1583</v>
      </c>
      <c r="D2349" s="6" t="s">
        <v>1584</v>
      </c>
      <c r="E2349">
        <f ca="1">IF(COUNTIF(Invoices!K:L,A2349)&lt;&gt;0,IF(COUNTIF(Invoices!K:L,A2349)&lt;&gt;0,SUMIF(Invoices!K:L,A2349,Invoices!L:L)/COUNTIF(Invoices!K:L,A2349),0),IF(COUNTIF(Invoices!M:N,A2349)&lt;&gt;0,IF(COUNTIF(Invoices!M:N,A2349)&lt;&gt;0,SUMIF(Invoices!M:N,A2349,Invoices!N:N)/COUNTIF(Invoices!M:N,A2349),0),IF(COUNTIF(Invoices!O:P,A2349)&lt;&gt;0,IF(COUNTIF(Invoices!O:P,A2349)&lt;&gt;0,SUMIF(Invoices!O:P,A2349,Invoices!P:P)/COUNTIF(Invoices!O:P,A2349),0),IF(COUNTIF(Invoices!Q:R,A2349)&lt;&gt;0,IF(COUNTIF(Invoices!Q:R,A2349)&lt;&gt;0,SUMIF(Invoices!Q:R,A2349,Invoices!R:R)/COUNTIF(Invoices!Q:R,A2349),0),IF(COUNTIF(Invoices!S:T,A2349)&lt;&gt;0,IF(COUNTIF(Invoices!S:T,A2349)&lt;&gt;0,SUMIF(Invoices!S:T,A2349,Invoices!T:T)/COUNTIF(Invoices!S:T,A2349),0),IF(COUNTIF(Invoices!U:V,A2349)&lt;&gt;0,IF(COUNTIF(Invoices!U:V,A2349)&lt;&gt;0,SUMIF(Invoices!U:V,A2349,Invoices!V:V)/COUNTIF(Invoices!U:V,A2349),0),IF(COUNTIF(Invoices!W:X,A2349)&lt;&gt;0,IF(COUNTIF(Invoices!W:X,A2349)&lt;&gt;0,SUMIF(Invoices!W:X,A2349,Invoices!X:X)/COUNTIF(Invoices!W:X,A2349),0),IF(COUNTIF(Invoices!Y:Z,A2349)&lt;&gt;0,IF(COUNTIF(Invoices!Y:Z,A2349)&lt;&gt;0,SUMIF(Invoices!Y:Z,A2349,Invoices!Z:Z)/COUNTIF(Invoices!Y:Z,A2349),0),IF(COUNTIF(Invoices!AA:AB,A2349)&lt;&gt;0,IF(COUNTIF(Invoices!AA:AB,A2349)&lt;&gt;0,SUMIF(Invoices!AA:AB,A2349,Invoices!AB:AB)/COUNTIF(Invoices!AA:AB,A2349),0),IF(COUNTIF(Invoices!AC:AD,A2349)&lt;&gt;0,IF(COUNTIF(Invoices!AC:AD,A2349)&lt;&gt;0,SUMIF(Invoices!AC:AD,A2349,Invoices!AD:AD)/COUNTIF(Invoices!AC:AD,A2349),0),IF(COUNTIF(Invoices!AE:AF,A2349)&lt;&gt;0,IF(COUNTIF(Invoices!AE:AF,A2349)&lt;&gt;0,SUMIF(Invoices!AE:AF,A2349,Invoices!AF:AF)/COUNTIF(Invoices!AE:AF,A2349),0),IF(COUNTIF(Invoices!AG:AH,A2349)&lt;&gt;0,IF(COUNTIF(Invoices!AG:AH,A2349)&lt;&gt;0,SUMIF(Invoices!AG:AH,A2349,Invoices!AH:AH)/COUNTIF(Invoices!AG:AH,A2349),0),IF(COUNTIF(Invoices!AI:AJ,A2349)&lt;&gt;0,IF(COUNTIF(Invoices!AI:AJ,A2349)&lt;&gt;0,SUMIF(Invoices!AI:AJ,A2349,Invoices!AJ:AJ)/COUNTIF(Invoices!AI:AJ,A2349),0),IF(COUNTIF(Invoices!AK:AL,A2349)&lt;&gt;0,IF(COUNTIF(Invoices!AK:AL,A2349)&lt;&gt;0,SUMIF(Invoices!AK:AL,A2349,Invoices!AL:AL)/COUNTIF(Invoices!AK:AL,A2349),0),IF(COUNTIF(Invoices!AM:AN,A2349)&lt;&gt;0,IF(COUNTIF(Invoices!AM:AN,A2349)&lt;&gt;0,SUMIF(Invoices!AM:AN,A2349,Invoices!AN:AN)/COUNTIF(Invoices!AM:AN,A2349),0),"Not Available")))))))))))))))</f>
        <v>0.99</v>
      </c>
    </row>
    <row r="2350" spans="1:5" ht="13" x14ac:dyDescent="0.15">
      <c r="A2350" s="6" t="s">
        <v>3783</v>
      </c>
      <c r="C2350" s="6" t="s">
        <v>921</v>
      </c>
      <c r="D2350" s="6" t="s">
        <v>921</v>
      </c>
      <c r="E2350" t="str">
        <f>IF(COUNTIF(Invoices!K:L,A2350)&lt;&gt;0,IF(COUNTIF(Invoices!K:L,A2350)&lt;&gt;0,SUMIF(Invoices!K:L,A2350,Invoices!L:L)/COUNTIF(Invoices!K:L,A2350),0),IF(COUNTIF(Invoices!M:N,A2350)&lt;&gt;0,IF(COUNTIF(Invoices!M:N,A2350)&lt;&gt;0,SUMIF(Invoices!M:N,A2350,Invoices!N:N)/COUNTIF(Invoices!M:N,A2350),0),IF(COUNTIF(Invoices!O:P,A2350)&lt;&gt;0,IF(COUNTIF(Invoices!O:P,A2350)&lt;&gt;0,SUMIF(Invoices!O:P,A2350,Invoices!P:P)/COUNTIF(Invoices!O:P,A2350),0),IF(COUNTIF(Invoices!Q:R,A2350)&lt;&gt;0,IF(COUNTIF(Invoices!Q:R,A2350)&lt;&gt;0,SUMIF(Invoices!Q:R,A2350,Invoices!R:R)/COUNTIF(Invoices!Q:R,A2350),0),IF(COUNTIF(Invoices!S:T,A2350)&lt;&gt;0,IF(COUNTIF(Invoices!S:T,A2350)&lt;&gt;0,SUMIF(Invoices!S:T,A2350,Invoices!T:T)/COUNTIF(Invoices!S:T,A2350),0),IF(COUNTIF(Invoices!U:V,A2350)&lt;&gt;0,IF(COUNTIF(Invoices!U:V,A2350)&lt;&gt;0,SUMIF(Invoices!U:V,A2350,Invoices!V:V)/COUNTIF(Invoices!U:V,A2350),0),IF(COUNTIF(Invoices!W:X,A2350)&lt;&gt;0,IF(COUNTIF(Invoices!W:X,A2350)&lt;&gt;0,SUMIF(Invoices!W:X,A2350,Invoices!X:X)/COUNTIF(Invoices!W:X,A2350),0),IF(COUNTIF(Invoices!Y:Z,A2350)&lt;&gt;0,IF(COUNTIF(Invoices!Y:Z,A2350)&lt;&gt;0,SUMIF(Invoices!Y:Z,A2350,Invoices!Z:Z)/COUNTIF(Invoices!Y:Z,A2350),0),IF(COUNTIF(Invoices!AA:AB,A2350)&lt;&gt;0,IF(COUNTIF(Invoices!AA:AB,A2350)&lt;&gt;0,SUMIF(Invoices!AA:AB,A2350,Invoices!AB:AB)/COUNTIF(Invoices!AA:AB,A2350),0),IF(COUNTIF(Invoices!AC:AD,A2350)&lt;&gt;0,IF(COUNTIF(Invoices!AC:AD,A2350)&lt;&gt;0,SUMIF(Invoices!AC:AD,A2350,Invoices!AD:AD)/COUNTIF(Invoices!AC:AD,A2350),0),IF(COUNTIF(Invoices!AE:AF,A2350)&lt;&gt;0,IF(COUNTIF(Invoices!AE:AF,A2350)&lt;&gt;0,SUMIF(Invoices!AE:AF,A2350,Invoices!AF:AF)/COUNTIF(Invoices!AE:AF,A2350),0),IF(COUNTIF(Invoices!AG:AH,A2350)&lt;&gt;0,IF(COUNTIF(Invoices!AG:AH,A2350)&lt;&gt;0,SUMIF(Invoices!AG:AH,A2350,Invoices!AH:AH)/COUNTIF(Invoices!AG:AH,A2350),0),IF(COUNTIF(Invoices!AI:AJ,A2350)&lt;&gt;0,IF(COUNTIF(Invoices!AI:AJ,A2350)&lt;&gt;0,SUMIF(Invoices!AI:AJ,A2350,Invoices!AJ:AJ)/COUNTIF(Invoices!AI:AJ,A2350),0),IF(COUNTIF(Invoices!AK:AL,A2350)&lt;&gt;0,IF(COUNTIF(Invoices!AK:AL,A2350)&lt;&gt;0,SUMIF(Invoices!AK:AL,A2350,Invoices!AL:AL)/COUNTIF(Invoices!AK:AL,A2350),0),IF(COUNTIF(Invoices!AM:AN,A2350)&lt;&gt;0,IF(COUNTIF(Invoices!AM:AN,A2350)&lt;&gt;0,SUMIF(Invoices!AM:AN,A2350,Invoices!AN:AN)/COUNTIF(Invoices!AM:AN,A2350),0),"Not Available")))))))))))))))</f>
        <v>Not Available</v>
      </c>
    </row>
    <row r="2351" spans="1:5" ht="13" x14ac:dyDescent="0.15">
      <c r="A2351" s="6" t="s">
        <v>3784</v>
      </c>
      <c r="B2351" s="6" t="s">
        <v>564</v>
      </c>
      <c r="C2351" s="6" t="s">
        <v>565</v>
      </c>
      <c r="D2351" s="6" t="s">
        <v>566</v>
      </c>
      <c r="E2351">
        <f ca="1">IF(COUNTIF(Invoices!K:L,A2351)&lt;&gt;0,IF(COUNTIF(Invoices!K:L,A2351)&lt;&gt;0,SUMIF(Invoices!K:L,A2351,Invoices!L:L)/COUNTIF(Invoices!K:L,A2351),0),IF(COUNTIF(Invoices!M:N,A2351)&lt;&gt;0,IF(COUNTIF(Invoices!M:N,A2351)&lt;&gt;0,SUMIF(Invoices!M:N,A2351,Invoices!N:N)/COUNTIF(Invoices!M:N,A2351),0),IF(COUNTIF(Invoices!O:P,A2351)&lt;&gt;0,IF(COUNTIF(Invoices!O:P,A2351)&lt;&gt;0,SUMIF(Invoices!O:P,A2351,Invoices!P:P)/COUNTIF(Invoices!O:P,A2351),0),IF(COUNTIF(Invoices!Q:R,A2351)&lt;&gt;0,IF(COUNTIF(Invoices!Q:R,A2351)&lt;&gt;0,SUMIF(Invoices!Q:R,A2351,Invoices!R:R)/COUNTIF(Invoices!Q:R,A2351),0),IF(COUNTIF(Invoices!S:T,A2351)&lt;&gt;0,IF(COUNTIF(Invoices!S:T,A2351)&lt;&gt;0,SUMIF(Invoices!S:T,A2351,Invoices!T:T)/COUNTIF(Invoices!S:T,A2351),0),IF(COUNTIF(Invoices!U:V,A2351)&lt;&gt;0,IF(COUNTIF(Invoices!U:V,A2351)&lt;&gt;0,SUMIF(Invoices!U:V,A2351,Invoices!V:V)/COUNTIF(Invoices!U:V,A2351),0),IF(COUNTIF(Invoices!W:X,A2351)&lt;&gt;0,IF(COUNTIF(Invoices!W:X,A2351)&lt;&gt;0,SUMIF(Invoices!W:X,A2351,Invoices!X:X)/COUNTIF(Invoices!W:X,A2351),0),IF(COUNTIF(Invoices!Y:Z,A2351)&lt;&gt;0,IF(COUNTIF(Invoices!Y:Z,A2351)&lt;&gt;0,SUMIF(Invoices!Y:Z,A2351,Invoices!Z:Z)/COUNTIF(Invoices!Y:Z,A2351),0),IF(COUNTIF(Invoices!AA:AB,A2351)&lt;&gt;0,IF(COUNTIF(Invoices!AA:AB,A2351)&lt;&gt;0,SUMIF(Invoices!AA:AB,A2351,Invoices!AB:AB)/COUNTIF(Invoices!AA:AB,A2351),0),IF(COUNTIF(Invoices!AC:AD,A2351)&lt;&gt;0,IF(COUNTIF(Invoices!AC:AD,A2351)&lt;&gt;0,SUMIF(Invoices!AC:AD,A2351,Invoices!AD:AD)/COUNTIF(Invoices!AC:AD,A2351),0),IF(COUNTIF(Invoices!AE:AF,A2351)&lt;&gt;0,IF(COUNTIF(Invoices!AE:AF,A2351)&lt;&gt;0,SUMIF(Invoices!AE:AF,A2351,Invoices!AF:AF)/COUNTIF(Invoices!AE:AF,A2351),0),IF(COUNTIF(Invoices!AG:AH,A2351)&lt;&gt;0,IF(COUNTIF(Invoices!AG:AH,A2351)&lt;&gt;0,SUMIF(Invoices!AG:AH,A2351,Invoices!AH:AH)/COUNTIF(Invoices!AG:AH,A2351),0),IF(COUNTIF(Invoices!AI:AJ,A2351)&lt;&gt;0,IF(COUNTIF(Invoices!AI:AJ,A2351)&lt;&gt;0,SUMIF(Invoices!AI:AJ,A2351,Invoices!AJ:AJ)/COUNTIF(Invoices!AI:AJ,A2351),0),IF(COUNTIF(Invoices!AK:AL,A2351)&lt;&gt;0,IF(COUNTIF(Invoices!AK:AL,A2351)&lt;&gt;0,SUMIF(Invoices!AK:AL,A2351,Invoices!AL:AL)/COUNTIF(Invoices!AK:AL,A2351),0),IF(COUNTIF(Invoices!AM:AN,A2351)&lt;&gt;0,IF(COUNTIF(Invoices!AM:AN,A2351)&lt;&gt;0,SUMIF(Invoices!AM:AN,A2351,Invoices!AN:AN)/COUNTIF(Invoices!AM:AN,A2351),0),"Not Available")))))))))))))))</f>
        <v>0.99</v>
      </c>
    </row>
    <row r="2352" spans="1:5" ht="13" x14ac:dyDescent="0.15">
      <c r="A2352" s="6" t="s">
        <v>3784</v>
      </c>
      <c r="C2352" s="6" t="s">
        <v>561</v>
      </c>
      <c r="D2352" s="6" t="s">
        <v>562</v>
      </c>
      <c r="E2352">
        <f ca="1">IF(COUNTIF(Invoices!K:L,A2352)&lt;&gt;0,IF(COUNTIF(Invoices!K:L,A2352)&lt;&gt;0,SUMIF(Invoices!K:L,A2352,Invoices!L:L)/COUNTIF(Invoices!K:L,A2352),0),IF(COUNTIF(Invoices!M:N,A2352)&lt;&gt;0,IF(COUNTIF(Invoices!M:N,A2352)&lt;&gt;0,SUMIF(Invoices!M:N,A2352,Invoices!N:N)/COUNTIF(Invoices!M:N,A2352),0),IF(COUNTIF(Invoices!O:P,A2352)&lt;&gt;0,IF(COUNTIF(Invoices!O:P,A2352)&lt;&gt;0,SUMIF(Invoices!O:P,A2352,Invoices!P:P)/COUNTIF(Invoices!O:P,A2352),0),IF(COUNTIF(Invoices!Q:R,A2352)&lt;&gt;0,IF(COUNTIF(Invoices!Q:R,A2352)&lt;&gt;0,SUMIF(Invoices!Q:R,A2352,Invoices!R:R)/COUNTIF(Invoices!Q:R,A2352),0),IF(COUNTIF(Invoices!S:T,A2352)&lt;&gt;0,IF(COUNTIF(Invoices!S:T,A2352)&lt;&gt;0,SUMIF(Invoices!S:T,A2352,Invoices!T:T)/COUNTIF(Invoices!S:T,A2352),0),IF(COUNTIF(Invoices!U:V,A2352)&lt;&gt;0,IF(COUNTIF(Invoices!U:V,A2352)&lt;&gt;0,SUMIF(Invoices!U:V,A2352,Invoices!V:V)/COUNTIF(Invoices!U:V,A2352),0),IF(COUNTIF(Invoices!W:X,A2352)&lt;&gt;0,IF(COUNTIF(Invoices!W:X,A2352)&lt;&gt;0,SUMIF(Invoices!W:X,A2352,Invoices!X:X)/COUNTIF(Invoices!W:X,A2352),0),IF(COUNTIF(Invoices!Y:Z,A2352)&lt;&gt;0,IF(COUNTIF(Invoices!Y:Z,A2352)&lt;&gt;0,SUMIF(Invoices!Y:Z,A2352,Invoices!Z:Z)/COUNTIF(Invoices!Y:Z,A2352),0),IF(COUNTIF(Invoices!AA:AB,A2352)&lt;&gt;0,IF(COUNTIF(Invoices!AA:AB,A2352)&lt;&gt;0,SUMIF(Invoices!AA:AB,A2352,Invoices!AB:AB)/COUNTIF(Invoices!AA:AB,A2352),0),IF(COUNTIF(Invoices!AC:AD,A2352)&lt;&gt;0,IF(COUNTIF(Invoices!AC:AD,A2352)&lt;&gt;0,SUMIF(Invoices!AC:AD,A2352,Invoices!AD:AD)/COUNTIF(Invoices!AC:AD,A2352),0),IF(COUNTIF(Invoices!AE:AF,A2352)&lt;&gt;0,IF(COUNTIF(Invoices!AE:AF,A2352)&lt;&gt;0,SUMIF(Invoices!AE:AF,A2352,Invoices!AF:AF)/COUNTIF(Invoices!AE:AF,A2352),0),IF(COUNTIF(Invoices!AG:AH,A2352)&lt;&gt;0,IF(COUNTIF(Invoices!AG:AH,A2352)&lt;&gt;0,SUMIF(Invoices!AG:AH,A2352,Invoices!AH:AH)/COUNTIF(Invoices!AG:AH,A2352),0),IF(COUNTIF(Invoices!AI:AJ,A2352)&lt;&gt;0,IF(COUNTIF(Invoices!AI:AJ,A2352)&lt;&gt;0,SUMIF(Invoices!AI:AJ,A2352,Invoices!AJ:AJ)/COUNTIF(Invoices!AI:AJ,A2352),0),IF(COUNTIF(Invoices!AK:AL,A2352)&lt;&gt;0,IF(COUNTIF(Invoices!AK:AL,A2352)&lt;&gt;0,SUMIF(Invoices!AK:AL,A2352,Invoices!AL:AL)/COUNTIF(Invoices!AK:AL,A2352),0),IF(COUNTIF(Invoices!AM:AN,A2352)&lt;&gt;0,IF(COUNTIF(Invoices!AM:AN,A2352)&lt;&gt;0,SUMIF(Invoices!AM:AN,A2352,Invoices!AN:AN)/COUNTIF(Invoices!AM:AN,A2352),0),"Not Available")))))))))))))))</f>
        <v>0.99</v>
      </c>
    </row>
    <row r="2353" spans="1:5" ht="13" x14ac:dyDescent="0.15">
      <c r="A2353" s="6" t="s">
        <v>3785</v>
      </c>
      <c r="B2353" s="6" t="s">
        <v>2593</v>
      </c>
      <c r="C2353" s="6" t="s">
        <v>1337</v>
      </c>
      <c r="D2353" s="6" t="s">
        <v>1338</v>
      </c>
      <c r="E2353">
        <f ca="1">IF(COUNTIF(Invoices!K:L,A2353)&lt;&gt;0,IF(COUNTIF(Invoices!K:L,A2353)&lt;&gt;0,SUMIF(Invoices!K:L,A2353,Invoices!L:L)/COUNTIF(Invoices!K:L,A2353),0),IF(COUNTIF(Invoices!M:N,A2353)&lt;&gt;0,IF(COUNTIF(Invoices!M:N,A2353)&lt;&gt;0,SUMIF(Invoices!M:N,A2353,Invoices!N:N)/COUNTIF(Invoices!M:N,A2353),0),IF(COUNTIF(Invoices!O:P,A2353)&lt;&gt;0,IF(COUNTIF(Invoices!O:P,A2353)&lt;&gt;0,SUMIF(Invoices!O:P,A2353,Invoices!P:P)/COUNTIF(Invoices!O:P,A2353),0),IF(COUNTIF(Invoices!Q:R,A2353)&lt;&gt;0,IF(COUNTIF(Invoices!Q:R,A2353)&lt;&gt;0,SUMIF(Invoices!Q:R,A2353,Invoices!R:R)/COUNTIF(Invoices!Q:R,A2353),0),IF(COUNTIF(Invoices!S:T,A2353)&lt;&gt;0,IF(COUNTIF(Invoices!S:T,A2353)&lt;&gt;0,SUMIF(Invoices!S:T,A2353,Invoices!T:T)/COUNTIF(Invoices!S:T,A2353),0),IF(COUNTIF(Invoices!U:V,A2353)&lt;&gt;0,IF(COUNTIF(Invoices!U:V,A2353)&lt;&gt;0,SUMIF(Invoices!U:V,A2353,Invoices!V:V)/COUNTIF(Invoices!U:V,A2353),0),IF(COUNTIF(Invoices!W:X,A2353)&lt;&gt;0,IF(COUNTIF(Invoices!W:X,A2353)&lt;&gt;0,SUMIF(Invoices!W:X,A2353,Invoices!X:X)/COUNTIF(Invoices!W:X,A2353),0),IF(COUNTIF(Invoices!Y:Z,A2353)&lt;&gt;0,IF(COUNTIF(Invoices!Y:Z,A2353)&lt;&gt;0,SUMIF(Invoices!Y:Z,A2353,Invoices!Z:Z)/COUNTIF(Invoices!Y:Z,A2353),0),IF(COUNTIF(Invoices!AA:AB,A2353)&lt;&gt;0,IF(COUNTIF(Invoices!AA:AB,A2353)&lt;&gt;0,SUMIF(Invoices!AA:AB,A2353,Invoices!AB:AB)/COUNTIF(Invoices!AA:AB,A2353),0),IF(COUNTIF(Invoices!AC:AD,A2353)&lt;&gt;0,IF(COUNTIF(Invoices!AC:AD,A2353)&lt;&gt;0,SUMIF(Invoices!AC:AD,A2353,Invoices!AD:AD)/COUNTIF(Invoices!AC:AD,A2353),0),IF(COUNTIF(Invoices!AE:AF,A2353)&lt;&gt;0,IF(COUNTIF(Invoices!AE:AF,A2353)&lt;&gt;0,SUMIF(Invoices!AE:AF,A2353,Invoices!AF:AF)/COUNTIF(Invoices!AE:AF,A2353),0),IF(COUNTIF(Invoices!AG:AH,A2353)&lt;&gt;0,IF(COUNTIF(Invoices!AG:AH,A2353)&lt;&gt;0,SUMIF(Invoices!AG:AH,A2353,Invoices!AH:AH)/COUNTIF(Invoices!AG:AH,A2353),0),IF(COUNTIF(Invoices!AI:AJ,A2353)&lt;&gt;0,IF(COUNTIF(Invoices!AI:AJ,A2353)&lt;&gt;0,SUMIF(Invoices!AI:AJ,A2353,Invoices!AJ:AJ)/COUNTIF(Invoices!AI:AJ,A2353),0),IF(COUNTIF(Invoices!AK:AL,A2353)&lt;&gt;0,IF(COUNTIF(Invoices!AK:AL,A2353)&lt;&gt;0,SUMIF(Invoices!AK:AL,A2353,Invoices!AL:AL)/COUNTIF(Invoices!AK:AL,A2353),0),IF(COUNTIF(Invoices!AM:AN,A2353)&lt;&gt;0,IF(COUNTIF(Invoices!AM:AN,A2353)&lt;&gt;0,SUMIF(Invoices!AM:AN,A2353,Invoices!AN:AN)/COUNTIF(Invoices!AM:AN,A2353),0),"Not Available")))))))))))))))</f>
        <v>0.99</v>
      </c>
    </row>
    <row r="2354" spans="1:5" ht="13" x14ac:dyDescent="0.15">
      <c r="A2354" s="6" t="s">
        <v>3786</v>
      </c>
      <c r="B2354" s="6" t="s">
        <v>742</v>
      </c>
      <c r="C2354" s="6" t="s">
        <v>743</v>
      </c>
      <c r="D2354" s="6" t="s">
        <v>744</v>
      </c>
      <c r="E2354">
        <f ca="1">IF(COUNTIF(Invoices!K:L,A2354)&lt;&gt;0,IF(COUNTIF(Invoices!K:L,A2354)&lt;&gt;0,SUMIF(Invoices!K:L,A2354,Invoices!L:L)/COUNTIF(Invoices!K:L,A2354),0),IF(COUNTIF(Invoices!M:N,A2354)&lt;&gt;0,IF(COUNTIF(Invoices!M:N,A2354)&lt;&gt;0,SUMIF(Invoices!M:N,A2354,Invoices!N:N)/COUNTIF(Invoices!M:N,A2354),0),IF(COUNTIF(Invoices!O:P,A2354)&lt;&gt;0,IF(COUNTIF(Invoices!O:P,A2354)&lt;&gt;0,SUMIF(Invoices!O:P,A2354,Invoices!P:P)/COUNTIF(Invoices!O:P,A2354),0),IF(COUNTIF(Invoices!Q:R,A2354)&lt;&gt;0,IF(COUNTIF(Invoices!Q:R,A2354)&lt;&gt;0,SUMIF(Invoices!Q:R,A2354,Invoices!R:R)/COUNTIF(Invoices!Q:R,A2354),0),IF(COUNTIF(Invoices!S:T,A2354)&lt;&gt;0,IF(COUNTIF(Invoices!S:T,A2354)&lt;&gt;0,SUMIF(Invoices!S:T,A2354,Invoices!T:T)/COUNTIF(Invoices!S:T,A2354),0),IF(COUNTIF(Invoices!U:V,A2354)&lt;&gt;0,IF(COUNTIF(Invoices!U:V,A2354)&lt;&gt;0,SUMIF(Invoices!U:V,A2354,Invoices!V:V)/COUNTIF(Invoices!U:V,A2354),0),IF(COUNTIF(Invoices!W:X,A2354)&lt;&gt;0,IF(COUNTIF(Invoices!W:X,A2354)&lt;&gt;0,SUMIF(Invoices!W:X,A2354,Invoices!X:X)/COUNTIF(Invoices!W:X,A2354),0),IF(COUNTIF(Invoices!Y:Z,A2354)&lt;&gt;0,IF(COUNTIF(Invoices!Y:Z,A2354)&lt;&gt;0,SUMIF(Invoices!Y:Z,A2354,Invoices!Z:Z)/COUNTIF(Invoices!Y:Z,A2354),0),IF(COUNTIF(Invoices!AA:AB,A2354)&lt;&gt;0,IF(COUNTIF(Invoices!AA:AB,A2354)&lt;&gt;0,SUMIF(Invoices!AA:AB,A2354,Invoices!AB:AB)/COUNTIF(Invoices!AA:AB,A2354),0),IF(COUNTIF(Invoices!AC:AD,A2354)&lt;&gt;0,IF(COUNTIF(Invoices!AC:AD,A2354)&lt;&gt;0,SUMIF(Invoices!AC:AD,A2354,Invoices!AD:AD)/COUNTIF(Invoices!AC:AD,A2354),0),IF(COUNTIF(Invoices!AE:AF,A2354)&lt;&gt;0,IF(COUNTIF(Invoices!AE:AF,A2354)&lt;&gt;0,SUMIF(Invoices!AE:AF,A2354,Invoices!AF:AF)/COUNTIF(Invoices!AE:AF,A2354),0),IF(COUNTIF(Invoices!AG:AH,A2354)&lt;&gt;0,IF(COUNTIF(Invoices!AG:AH,A2354)&lt;&gt;0,SUMIF(Invoices!AG:AH,A2354,Invoices!AH:AH)/COUNTIF(Invoices!AG:AH,A2354),0),IF(COUNTIF(Invoices!AI:AJ,A2354)&lt;&gt;0,IF(COUNTIF(Invoices!AI:AJ,A2354)&lt;&gt;0,SUMIF(Invoices!AI:AJ,A2354,Invoices!AJ:AJ)/COUNTIF(Invoices!AI:AJ,A2354),0),IF(COUNTIF(Invoices!AK:AL,A2354)&lt;&gt;0,IF(COUNTIF(Invoices!AK:AL,A2354)&lt;&gt;0,SUMIF(Invoices!AK:AL,A2354,Invoices!AL:AL)/COUNTIF(Invoices!AK:AL,A2354),0),IF(COUNTIF(Invoices!AM:AN,A2354)&lt;&gt;0,IF(COUNTIF(Invoices!AM:AN,A2354)&lt;&gt;0,SUMIF(Invoices!AM:AN,A2354,Invoices!AN:AN)/COUNTIF(Invoices!AM:AN,A2354),0),"Not Available")))))))))))))))</f>
        <v>0.99</v>
      </c>
    </row>
    <row r="2355" spans="1:5" ht="13" x14ac:dyDescent="0.15">
      <c r="A2355" s="6" t="s">
        <v>3787</v>
      </c>
      <c r="B2355" s="6" t="s">
        <v>703</v>
      </c>
      <c r="C2355" s="6" t="s">
        <v>684</v>
      </c>
      <c r="D2355" s="6" t="s">
        <v>685</v>
      </c>
      <c r="E2355" t="str">
        <f>IF(COUNTIF(Invoices!K:L,A2355)&lt;&gt;0,IF(COUNTIF(Invoices!K:L,A2355)&lt;&gt;0,SUMIF(Invoices!K:L,A2355,Invoices!L:L)/COUNTIF(Invoices!K:L,A2355),0),IF(COUNTIF(Invoices!M:N,A2355)&lt;&gt;0,IF(COUNTIF(Invoices!M:N,A2355)&lt;&gt;0,SUMIF(Invoices!M:N,A2355,Invoices!N:N)/COUNTIF(Invoices!M:N,A2355),0),IF(COUNTIF(Invoices!O:P,A2355)&lt;&gt;0,IF(COUNTIF(Invoices!O:P,A2355)&lt;&gt;0,SUMIF(Invoices!O:P,A2355,Invoices!P:P)/COUNTIF(Invoices!O:P,A2355),0),IF(COUNTIF(Invoices!Q:R,A2355)&lt;&gt;0,IF(COUNTIF(Invoices!Q:R,A2355)&lt;&gt;0,SUMIF(Invoices!Q:R,A2355,Invoices!R:R)/COUNTIF(Invoices!Q:R,A2355),0),IF(COUNTIF(Invoices!S:T,A2355)&lt;&gt;0,IF(COUNTIF(Invoices!S:T,A2355)&lt;&gt;0,SUMIF(Invoices!S:T,A2355,Invoices!T:T)/COUNTIF(Invoices!S:T,A2355),0),IF(COUNTIF(Invoices!U:V,A2355)&lt;&gt;0,IF(COUNTIF(Invoices!U:V,A2355)&lt;&gt;0,SUMIF(Invoices!U:V,A2355,Invoices!V:V)/COUNTIF(Invoices!U:V,A2355),0),IF(COUNTIF(Invoices!W:X,A2355)&lt;&gt;0,IF(COUNTIF(Invoices!W:X,A2355)&lt;&gt;0,SUMIF(Invoices!W:X,A2355,Invoices!X:X)/COUNTIF(Invoices!W:X,A2355),0),IF(COUNTIF(Invoices!Y:Z,A2355)&lt;&gt;0,IF(COUNTIF(Invoices!Y:Z,A2355)&lt;&gt;0,SUMIF(Invoices!Y:Z,A2355,Invoices!Z:Z)/COUNTIF(Invoices!Y:Z,A2355),0),IF(COUNTIF(Invoices!AA:AB,A2355)&lt;&gt;0,IF(COUNTIF(Invoices!AA:AB,A2355)&lt;&gt;0,SUMIF(Invoices!AA:AB,A2355,Invoices!AB:AB)/COUNTIF(Invoices!AA:AB,A2355),0),IF(COUNTIF(Invoices!AC:AD,A2355)&lt;&gt;0,IF(COUNTIF(Invoices!AC:AD,A2355)&lt;&gt;0,SUMIF(Invoices!AC:AD,A2355,Invoices!AD:AD)/COUNTIF(Invoices!AC:AD,A2355),0),IF(COUNTIF(Invoices!AE:AF,A2355)&lt;&gt;0,IF(COUNTIF(Invoices!AE:AF,A2355)&lt;&gt;0,SUMIF(Invoices!AE:AF,A2355,Invoices!AF:AF)/COUNTIF(Invoices!AE:AF,A2355),0),IF(COUNTIF(Invoices!AG:AH,A2355)&lt;&gt;0,IF(COUNTIF(Invoices!AG:AH,A2355)&lt;&gt;0,SUMIF(Invoices!AG:AH,A2355,Invoices!AH:AH)/COUNTIF(Invoices!AG:AH,A2355),0),IF(COUNTIF(Invoices!AI:AJ,A2355)&lt;&gt;0,IF(COUNTIF(Invoices!AI:AJ,A2355)&lt;&gt;0,SUMIF(Invoices!AI:AJ,A2355,Invoices!AJ:AJ)/COUNTIF(Invoices!AI:AJ,A2355),0),IF(COUNTIF(Invoices!AK:AL,A2355)&lt;&gt;0,IF(COUNTIF(Invoices!AK:AL,A2355)&lt;&gt;0,SUMIF(Invoices!AK:AL,A2355,Invoices!AL:AL)/COUNTIF(Invoices!AK:AL,A2355),0),IF(COUNTIF(Invoices!AM:AN,A2355)&lt;&gt;0,IF(COUNTIF(Invoices!AM:AN,A2355)&lt;&gt;0,SUMIF(Invoices!AM:AN,A2355,Invoices!AN:AN)/COUNTIF(Invoices!AM:AN,A2355),0),"Not Available")))))))))))))))</f>
        <v>Not Available</v>
      </c>
    </row>
    <row r="2356" spans="1:5" ht="13" x14ac:dyDescent="0.15">
      <c r="A2356" s="6" t="s">
        <v>3787</v>
      </c>
      <c r="B2356" s="6" t="s">
        <v>3788</v>
      </c>
      <c r="C2356" s="6" t="s">
        <v>687</v>
      </c>
      <c r="D2356" s="6" t="s">
        <v>685</v>
      </c>
      <c r="E2356" t="str">
        <f>IF(COUNTIF(Invoices!K:L,A2356)&lt;&gt;0,IF(COUNTIF(Invoices!K:L,A2356)&lt;&gt;0,SUMIF(Invoices!K:L,A2356,Invoices!L:L)/COUNTIF(Invoices!K:L,A2356),0),IF(COUNTIF(Invoices!M:N,A2356)&lt;&gt;0,IF(COUNTIF(Invoices!M:N,A2356)&lt;&gt;0,SUMIF(Invoices!M:N,A2356,Invoices!N:N)/COUNTIF(Invoices!M:N,A2356),0),IF(COUNTIF(Invoices!O:P,A2356)&lt;&gt;0,IF(COUNTIF(Invoices!O:P,A2356)&lt;&gt;0,SUMIF(Invoices!O:P,A2356,Invoices!P:P)/COUNTIF(Invoices!O:P,A2356),0),IF(COUNTIF(Invoices!Q:R,A2356)&lt;&gt;0,IF(COUNTIF(Invoices!Q:R,A2356)&lt;&gt;0,SUMIF(Invoices!Q:R,A2356,Invoices!R:R)/COUNTIF(Invoices!Q:R,A2356),0),IF(COUNTIF(Invoices!S:T,A2356)&lt;&gt;0,IF(COUNTIF(Invoices!S:T,A2356)&lt;&gt;0,SUMIF(Invoices!S:T,A2356,Invoices!T:T)/COUNTIF(Invoices!S:T,A2356),0),IF(COUNTIF(Invoices!U:V,A2356)&lt;&gt;0,IF(COUNTIF(Invoices!U:V,A2356)&lt;&gt;0,SUMIF(Invoices!U:V,A2356,Invoices!V:V)/COUNTIF(Invoices!U:V,A2356),0),IF(COUNTIF(Invoices!W:X,A2356)&lt;&gt;0,IF(COUNTIF(Invoices!W:X,A2356)&lt;&gt;0,SUMIF(Invoices!W:X,A2356,Invoices!X:X)/COUNTIF(Invoices!W:X,A2356),0),IF(COUNTIF(Invoices!Y:Z,A2356)&lt;&gt;0,IF(COUNTIF(Invoices!Y:Z,A2356)&lt;&gt;0,SUMIF(Invoices!Y:Z,A2356,Invoices!Z:Z)/COUNTIF(Invoices!Y:Z,A2356),0),IF(COUNTIF(Invoices!AA:AB,A2356)&lt;&gt;0,IF(COUNTIF(Invoices!AA:AB,A2356)&lt;&gt;0,SUMIF(Invoices!AA:AB,A2356,Invoices!AB:AB)/COUNTIF(Invoices!AA:AB,A2356),0),IF(COUNTIF(Invoices!AC:AD,A2356)&lt;&gt;0,IF(COUNTIF(Invoices!AC:AD,A2356)&lt;&gt;0,SUMIF(Invoices!AC:AD,A2356,Invoices!AD:AD)/COUNTIF(Invoices!AC:AD,A2356),0),IF(COUNTIF(Invoices!AE:AF,A2356)&lt;&gt;0,IF(COUNTIF(Invoices!AE:AF,A2356)&lt;&gt;0,SUMIF(Invoices!AE:AF,A2356,Invoices!AF:AF)/COUNTIF(Invoices!AE:AF,A2356),0),IF(COUNTIF(Invoices!AG:AH,A2356)&lt;&gt;0,IF(COUNTIF(Invoices!AG:AH,A2356)&lt;&gt;0,SUMIF(Invoices!AG:AH,A2356,Invoices!AH:AH)/COUNTIF(Invoices!AG:AH,A2356),0),IF(COUNTIF(Invoices!AI:AJ,A2356)&lt;&gt;0,IF(COUNTIF(Invoices!AI:AJ,A2356)&lt;&gt;0,SUMIF(Invoices!AI:AJ,A2356,Invoices!AJ:AJ)/COUNTIF(Invoices!AI:AJ,A2356),0),IF(COUNTIF(Invoices!AK:AL,A2356)&lt;&gt;0,IF(COUNTIF(Invoices!AK:AL,A2356)&lt;&gt;0,SUMIF(Invoices!AK:AL,A2356,Invoices!AL:AL)/COUNTIF(Invoices!AK:AL,A2356),0),IF(COUNTIF(Invoices!AM:AN,A2356)&lt;&gt;0,IF(COUNTIF(Invoices!AM:AN,A2356)&lt;&gt;0,SUMIF(Invoices!AM:AN,A2356,Invoices!AN:AN)/COUNTIF(Invoices!AM:AN,A2356),0),"Not Available")))))))))))))))</f>
        <v>Not Available</v>
      </c>
    </row>
    <row r="2357" spans="1:5" ht="13" x14ac:dyDescent="0.15">
      <c r="A2357" s="6" t="s">
        <v>3789</v>
      </c>
      <c r="B2357" s="6" t="s">
        <v>1592</v>
      </c>
      <c r="C2357" s="6" t="s">
        <v>1388</v>
      </c>
      <c r="D2357" s="6" t="s">
        <v>1389</v>
      </c>
      <c r="E2357">
        <f ca="1">IF(COUNTIF(Invoices!K:L,A2357)&lt;&gt;0,IF(COUNTIF(Invoices!K:L,A2357)&lt;&gt;0,SUMIF(Invoices!K:L,A2357,Invoices!L:L)/COUNTIF(Invoices!K:L,A2357),0),IF(COUNTIF(Invoices!M:N,A2357)&lt;&gt;0,IF(COUNTIF(Invoices!M:N,A2357)&lt;&gt;0,SUMIF(Invoices!M:N,A2357,Invoices!N:N)/COUNTIF(Invoices!M:N,A2357),0),IF(COUNTIF(Invoices!O:P,A2357)&lt;&gt;0,IF(COUNTIF(Invoices!O:P,A2357)&lt;&gt;0,SUMIF(Invoices!O:P,A2357,Invoices!P:P)/COUNTIF(Invoices!O:P,A2357),0),IF(COUNTIF(Invoices!Q:R,A2357)&lt;&gt;0,IF(COUNTIF(Invoices!Q:R,A2357)&lt;&gt;0,SUMIF(Invoices!Q:R,A2357,Invoices!R:R)/COUNTIF(Invoices!Q:R,A2357),0),IF(COUNTIF(Invoices!S:T,A2357)&lt;&gt;0,IF(COUNTIF(Invoices!S:T,A2357)&lt;&gt;0,SUMIF(Invoices!S:T,A2357,Invoices!T:T)/COUNTIF(Invoices!S:T,A2357),0),IF(COUNTIF(Invoices!U:V,A2357)&lt;&gt;0,IF(COUNTIF(Invoices!U:V,A2357)&lt;&gt;0,SUMIF(Invoices!U:V,A2357,Invoices!V:V)/COUNTIF(Invoices!U:V,A2357),0),IF(COUNTIF(Invoices!W:X,A2357)&lt;&gt;0,IF(COUNTIF(Invoices!W:X,A2357)&lt;&gt;0,SUMIF(Invoices!W:X,A2357,Invoices!X:X)/COUNTIF(Invoices!W:X,A2357),0),IF(COUNTIF(Invoices!Y:Z,A2357)&lt;&gt;0,IF(COUNTIF(Invoices!Y:Z,A2357)&lt;&gt;0,SUMIF(Invoices!Y:Z,A2357,Invoices!Z:Z)/COUNTIF(Invoices!Y:Z,A2357),0),IF(COUNTIF(Invoices!AA:AB,A2357)&lt;&gt;0,IF(COUNTIF(Invoices!AA:AB,A2357)&lt;&gt;0,SUMIF(Invoices!AA:AB,A2357,Invoices!AB:AB)/COUNTIF(Invoices!AA:AB,A2357),0),IF(COUNTIF(Invoices!AC:AD,A2357)&lt;&gt;0,IF(COUNTIF(Invoices!AC:AD,A2357)&lt;&gt;0,SUMIF(Invoices!AC:AD,A2357,Invoices!AD:AD)/COUNTIF(Invoices!AC:AD,A2357),0),IF(COUNTIF(Invoices!AE:AF,A2357)&lt;&gt;0,IF(COUNTIF(Invoices!AE:AF,A2357)&lt;&gt;0,SUMIF(Invoices!AE:AF,A2357,Invoices!AF:AF)/COUNTIF(Invoices!AE:AF,A2357),0),IF(COUNTIF(Invoices!AG:AH,A2357)&lt;&gt;0,IF(COUNTIF(Invoices!AG:AH,A2357)&lt;&gt;0,SUMIF(Invoices!AG:AH,A2357,Invoices!AH:AH)/COUNTIF(Invoices!AG:AH,A2357),0),IF(COUNTIF(Invoices!AI:AJ,A2357)&lt;&gt;0,IF(COUNTIF(Invoices!AI:AJ,A2357)&lt;&gt;0,SUMIF(Invoices!AI:AJ,A2357,Invoices!AJ:AJ)/COUNTIF(Invoices!AI:AJ,A2357),0),IF(COUNTIF(Invoices!AK:AL,A2357)&lt;&gt;0,IF(COUNTIF(Invoices!AK:AL,A2357)&lt;&gt;0,SUMIF(Invoices!AK:AL,A2357,Invoices!AL:AL)/COUNTIF(Invoices!AK:AL,A2357),0),IF(COUNTIF(Invoices!AM:AN,A2357)&lt;&gt;0,IF(COUNTIF(Invoices!AM:AN,A2357)&lt;&gt;0,SUMIF(Invoices!AM:AN,A2357,Invoices!AN:AN)/COUNTIF(Invoices!AM:AN,A2357),0),"Not Available")))))))))))))))</f>
        <v>0.99</v>
      </c>
    </row>
    <row r="2358" spans="1:5" ht="13" x14ac:dyDescent="0.15">
      <c r="A2358" s="6" t="s">
        <v>3790</v>
      </c>
      <c r="B2358" s="6" t="s">
        <v>985</v>
      </c>
      <c r="C2358" s="6" t="s">
        <v>986</v>
      </c>
      <c r="D2358" s="6" t="s">
        <v>587</v>
      </c>
      <c r="E2358" t="str">
        <f>IF(COUNTIF(Invoices!K:L,A2358)&lt;&gt;0,IF(COUNTIF(Invoices!K:L,A2358)&lt;&gt;0,SUMIF(Invoices!K:L,A2358,Invoices!L:L)/COUNTIF(Invoices!K:L,A2358),0),IF(COUNTIF(Invoices!M:N,A2358)&lt;&gt;0,IF(COUNTIF(Invoices!M:N,A2358)&lt;&gt;0,SUMIF(Invoices!M:N,A2358,Invoices!N:N)/COUNTIF(Invoices!M:N,A2358),0),IF(COUNTIF(Invoices!O:P,A2358)&lt;&gt;0,IF(COUNTIF(Invoices!O:P,A2358)&lt;&gt;0,SUMIF(Invoices!O:P,A2358,Invoices!P:P)/COUNTIF(Invoices!O:P,A2358),0),IF(COUNTIF(Invoices!Q:R,A2358)&lt;&gt;0,IF(COUNTIF(Invoices!Q:R,A2358)&lt;&gt;0,SUMIF(Invoices!Q:R,A2358,Invoices!R:R)/COUNTIF(Invoices!Q:R,A2358),0),IF(COUNTIF(Invoices!S:T,A2358)&lt;&gt;0,IF(COUNTIF(Invoices!S:T,A2358)&lt;&gt;0,SUMIF(Invoices!S:T,A2358,Invoices!T:T)/COUNTIF(Invoices!S:T,A2358),0),IF(COUNTIF(Invoices!U:V,A2358)&lt;&gt;0,IF(COUNTIF(Invoices!U:V,A2358)&lt;&gt;0,SUMIF(Invoices!U:V,A2358,Invoices!V:V)/COUNTIF(Invoices!U:V,A2358),0),IF(COUNTIF(Invoices!W:X,A2358)&lt;&gt;0,IF(COUNTIF(Invoices!W:X,A2358)&lt;&gt;0,SUMIF(Invoices!W:X,A2358,Invoices!X:X)/COUNTIF(Invoices!W:X,A2358),0),IF(COUNTIF(Invoices!Y:Z,A2358)&lt;&gt;0,IF(COUNTIF(Invoices!Y:Z,A2358)&lt;&gt;0,SUMIF(Invoices!Y:Z,A2358,Invoices!Z:Z)/COUNTIF(Invoices!Y:Z,A2358),0),IF(COUNTIF(Invoices!AA:AB,A2358)&lt;&gt;0,IF(COUNTIF(Invoices!AA:AB,A2358)&lt;&gt;0,SUMIF(Invoices!AA:AB,A2358,Invoices!AB:AB)/COUNTIF(Invoices!AA:AB,A2358),0),IF(COUNTIF(Invoices!AC:AD,A2358)&lt;&gt;0,IF(COUNTIF(Invoices!AC:AD,A2358)&lt;&gt;0,SUMIF(Invoices!AC:AD,A2358,Invoices!AD:AD)/COUNTIF(Invoices!AC:AD,A2358),0),IF(COUNTIF(Invoices!AE:AF,A2358)&lt;&gt;0,IF(COUNTIF(Invoices!AE:AF,A2358)&lt;&gt;0,SUMIF(Invoices!AE:AF,A2358,Invoices!AF:AF)/COUNTIF(Invoices!AE:AF,A2358),0),IF(COUNTIF(Invoices!AG:AH,A2358)&lt;&gt;0,IF(COUNTIF(Invoices!AG:AH,A2358)&lt;&gt;0,SUMIF(Invoices!AG:AH,A2358,Invoices!AH:AH)/COUNTIF(Invoices!AG:AH,A2358),0),IF(COUNTIF(Invoices!AI:AJ,A2358)&lt;&gt;0,IF(COUNTIF(Invoices!AI:AJ,A2358)&lt;&gt;0,SUMIF(Invoices!AI:AJ,A2358,Invoices!AJ:AJ)/COUNTIF(Invoices!AI:AJ,A2358),0),IF(COUNTIF(Invoices!AK:AL,A2358)&lt;&gt;0,IF(COUNTIF(Invoices!AK:AL,A2358)&lt;&gt;0,SUMIF(Invoices!AK:AL,A2358,Invoices!AL:AL)/COUNTIF(Invoices!AK:AL,A2358),0),IF(COUNTIF(Invoices!AM:AN,A2358)&lt;&gt;0,IF(COUNTIF(Invoices!AM:AN,A2358)&lt;&gt;0,SUMIF(Invoices!AM:AN,A2358,Invoices!AN:AN)/COUNTIF(Invoices!AM:AN,A2358),0),"Not Available")))))))))))))))</f>
        <v>Not Available</v>
      </c>
    </row>
    <row r="2359" spans="1:5" ht="13" x14ac:dyDescent="0.15">
      <c r="A2359" s="6" t="s">
        <v>3791</v>
      </c>
      <c r="B2359" s="6" t="s">
        <v>2053</v>
      </c>
      <c r="C2359" s="6" t="s">
        <v>778</v>
      </c>
      <c r="D2359" s="6" t="s">
        <v>779</v>
      </c>
      <c r="E2359" t="str">
        <f>IF(COUNTIF(Invoices!K:L,A2359)&lt;&gt;0,IF(COUNTIF(Invoices!K:L,A2359)&lt;&gt;0,SUMIF(Invoices!K:L,A2359,Invoices!L:L)/COUNTIF(Invoices!K:L,A2359),0),IF(COUNTIF(Invoices!M:N,A2359)&lt;&gt;0,IF(COUNTIF(Invoices!M:N,A2359)&lt;&gt;0,SUMIF(Invoices!M:N,A2359,Invoices!N:N)/COUNTIF(Invoices!M:N,A2359),0),IF(COUNTIF(Invoices!O:P,A2359)&lt;&gt;0,IF(COUNTIF(Invoices!O:P,A2359)&lt;&gt;0,SUMIF(Invoices!O:P,A2359,Invoices!P:P)/COUNTIF(Invoices!O:P,A2359),0),IF(COUNTIF(Invoices!Q:R,A2359)&lt;&gt;0,IF(COUNTIF(Invoices!Q:R,A2359)&lt;&gt;0,SUMIF(Invoices!Q:R,A2359,Invoices!R:R)/COUNTIF(Invoices!Q:R,A2359),0),IF(COUNTIF(Invoices!S:T,A2359)&lt;&gt;0,IF(COUNTIF(Invoices!S:T,A2359)&lt;&gt;0,SUMIF(Invoices!S:T,A2359,Invoices!T:T)/COUNTIF(Invoices!S:T,A2359),0),IF(COUNTIF(Invoices!U:V,A2359)&lt;&gt;0,IF(COUNTIF(Invoices!U:V,A2359)&lt;&gt;0,SUMIF(Invoices!U:V,A2359,Invoices!V:V)/COUNTIF(Invoices!U:V,A2359),0),IF(COUNTIF(Invoices!W:X,A2359)&lt;&gt;0,IF(COUNTIF(Invoices!W:X,A2359)&lt;&gt;0,SUMIF(Invoices!W:X,A2359,Invoices!X:X)/COUNTIF(Invoices!W:X,A2359),0),IF(COUNTIF(Invoices!Y:Z,A2359)&lt;&gt;0,IF(COUNTIF(Invoices!Y:Z,A2359)&lt;&gt;0,SUMIF(Invoices!Y:Z,A2359,Invoices!Z:Z)/COUNTIF(Invoices!Y:Z,A2359),0),IF(COUNTIF(Invoices!AA:AB,A2359)&lt;&gt;0,IF(COUNTIF(Invoices!AA:AB,A2359)&lt;&gt;0,SUMIF(Invoices!AA:AB,A2359,Invoices!AB:AB)/COUNTIF(Invoices!AA:AB,A2359),0),IF(COUNTIF(Invoices!AC:AD,A2359)&lt;&gt;0,IF(COUNTIF(Invoices!AC:AD,A2359)&lt;&gt;0,SUMIF(Invoices!AC:AD,A2359,Invoices!AD:AD)/COUNTIF(Invoices!AC:AD,A2359),0),IF(COUNTIF(Invoices!AE:AF,A2359)&lt;&gt;0,IF(COUNTIF(Invoices!AE:AF,A2359)&lt;&gt;0,SUMIF(Invoices!AE:AF,A2359,Invoices!AF:AF)/COUNTIF(Invoices!AE:AF,A2359),0),IF(COUNTIF(Invoices!AG:AH,A2359)&lt;&gt;0,IF(COUNTIF(Invoices!AG:AH,A2359)&lt;&gt;0,SUMIF(Invoices!AG:AH,A2359,Invoices!AH:AH)/COUNTIF(Invoices!AG:AH,A2359),0),IF(COUNTIF(Invoices!AI:AJ,A2359)&lt;&gt;0,IF(COUNTIF(Invoices!AI:AJ,A2359)&lt;&gt;0,SUMIF(Invoices!AI:AJ,A2359,Invoices!AJ:AJ)/COUNTIF(Invoices!AI:AJ,A2359),0),IF(COUNTIF(Invoices!AK:AL,A2359)&lt;&gt;0,IF(COUNTIF(Invoices!AK:AL,A2359)&lt;&gt;0,SUMIF(Invoices!AK:AL,A2359,Invoices!AL:AL)/COUNTIF(Invoices!AK:AL,A2359),0),IF(COUNTIF(Invoices!AM:AN,A2359)&lt;&gt;0,IF(COUNTIF(Invoices!AM:AN,A2359)&lt;&gt;0,SUMIF(Invoices!AM:AN,A2359,Invoices!AN:AN)/COUNTIF(Invoices!AM:AN,A2359),0),"Not Available")))))))))))))))</f>
        <v>Not Available</v>
      </c>
    </row>
    <row r="2360" spans="1:5" ht="13" x14ac:dyDescent="0.15">
      <c r="A2360" s="6" t="s">
        <v>3792</v>
      </c>
      <c r="B2360" s="6" t="s">
        <v>3793</v>
      </c>
      <c r="C2360" s="6" t="s">
        <v>1195</v>
      </c>
      <c r="D2360" s="6" t="s">
        <v>863</v>
      </c>
      <c r="E2360" t="str">
        <f>IF(COUNTIF(Invoices!K:L,A2360)&lt;&gt;0,IF(COUNTIF(Invoices!K:L,A2360)&lt;&gt;0,SUMIF(Invoices!K:L,A2360,Invoices!L:L)/COUNTIF(Invoices!K:L,A2360),0),IF(COUNTIF(Invoices!M:N,A2360)&lt;&gt;0,IF(COUNTIF(Invoices!M:N,A2360)&lt;&gt;0,SUMIF(Invoices!M:N,A2360,Invoices!N:N)/COUNTIF(Invoices!M:N,A2360),0),IF(COUNTIF(Invoices!O:P,A2360)&lt;&gt;0,IF(COUNTIF(Invoices!O:P,A2360)&lt;&gt;0,SUMIF(Invoices!O:P,A2360,Invoices!P:P)/COUNTIF(Invoices!O:P,A2360),0),IF(COUNTIF(Invoices!Q:R,A2360)&lt;&gt;0,IF(COUNTIF(Invoices!Q:R,A2360)&lt;&gt;0,SUMIF(Invoices!Q:R,A2360,Invoices!R:R)/COUNTIF(Invoices!Q:R,A2360),0),IF(COUNTIF(Invoices!S:T,A2360)&lt;&gt;0,IF(COUNTIF(Invoices!S:T,A2360)&lt;&gt;0,SUMIF(Invoices!S:T,A2360,Invoices!T:T)/COUNTIF(Invoices!S:T,A2360),0),IF(COUNTIF(Invoices!U:V,A2360)&lt;&gt;0,IF(COUNTIF(Invoices!U:V,A2360)&lt;&gt;0,SUMIF(Invoices!U:V,A2360,Invoices!V:V)/COUNTIF(Invoices!U:V,A2360),0),IF(COUNTIF(Invoices!W:X,A2360)&lt;&gt;0,IF(COUNTIF(Invoices!W:X,A2360)&lt;&gt;0,SUMIF(Invoices!W:X,A2360,Invoices!X:X)/COUNTIF(Invoices!W:X,A2360),0),IF(COUNTIF(Invoices!Y:Z,A2360)&lt;&gt;0,IF(COUNTIF(Invoices!Y:Z,A2360)&lt;&gt;0,SUMIF(Invoices!Y:Z,A2360,Invoices!Z:Z)/COUNTIF(Invoices!Y:Z,A2360),0),IF(COUNTIF(Invoices!AA:AB,A2360)&lt;&gt;0,IF(COUNTIF(Invoices!AA:AB,A2360)&lt;&gt;0,SUMIF(Invoices!AA:AB,A2360,Invoices!AB:AB)/COUNTIF(Invoices!AA:AB,A2360),0),IF(COUNTIF(Invoices!AC:AD,A2360)&lt;&gt;0,IF(COUNTIF(Invoices!AC:AD,A2360)&lt;&gt;0,SUMIF(Invoices!AC:AD,A2360,Invoices!AD:AD)/COUNTIF(Invoices!AC:AD,A2360),0),IF(COUNTIF(Invoices!AE:AF,A2360)&lt;&gt;0,IF(COUNTIF(Invoices!AE:AF,A2360)&lt;&gt;0,SUMIF(Invoices!AE:AF,A2360,Invoices!AF:AF)/COUNTIF(Invoices!AE:AF,A2360),0),IF(COUNTIF(Invoices!AG:AH,A2360)&lt;&gt;0,IF(COUNTIF(Invoices!AG:AH,A2360)&lt;&gt;0,SUMIF(Invoices!AG:AH,A2360,Invoices!AH:AH)/COUNTIF(Invoices!AG:AH,A2360),0),IF(COUNTIF(Invoices!AI:AJ,A2360)&lt;&gt;0,IF(COUNTIF(Invoices!AI:AJ,A2360)&lt;&gt;0,SUMIF(Invoices!AI:AJ,A2360,Invoices!AJ:AJ)/COUNTIF(Invoices!AI:AJ,A2360),0),IF(COUNTIF(Invoices!AK:AL,A2360)&lt;&gt;0,IF(COUNTIF(Invoices!AK:AL,A2360)&lt;&gt;0,SUMIF(Invoices!AK:AL,A2360,Invoices!AL:AL)/COUNTIF(Invoices!AK:AL,A2360),0),IF(COUNTIF(Invoices!AM:AN,A2360)&lt;&gt;0,IF(COUNTIF(Invoices!AM:AN,A2360)&lt;&gt;0,SUMIF(Invoices!AM:AN,A2360,Invoices!AN:AN)/COUNTIF(Invoices!AM:AN,A2360),0),"Not Available")))))))))))))))</f>
        <v>Not Available</v>
      </c>
    </row>
    <row r="2361" spans="1:5" ht="13" x14ac:dyDescent="0.15">
      <c r="A2361" s="6" t="s">
        <v>3794</v>
      </c>
      <c r="B2361" s="6" t="s">
        <v>663</v>
      </c>
      <c r="C2361" s="6" t="s">
        <v>664</v>
      </c>
      <c r="D2361" s="6" t="s">
        <v>663</v>
      </c>
      <c r="E2361">
        <f ca="1">IF(COUNTIF(Invoices!K:L,A2361)&lt;&gt;0,IF(COUNTIF(Invoices!K:L,A2361)&lt;&gt;0,SUMIF(Invoices!K:L,A2361,Invoices!L:L)/COUNTIF(Invoices!K:L,A2361),0),IF(COUNTIF(Invoices!M:N,A2361)&lt;&gt;0,IF(COUNTIF(Invoices!M:N,A2361)&lt;&gt;0,SUMIF(Invoices!M:N,A2361,Invoices!N:N)/COUNTIF(Invoices!M:N,A2361),0),IF(COUNTIF(Invoices!O:P,A2361)&lt;&gt;0,IF(COUNTIF(Invoices!O:P,A2361)&lt;&gt;0,SUMIF(Invoices!O:P,A2361,Invoices!P:P)/COUNTIF(Invoices!O:P,A2361),0),IF(COUNTIF(Invoices!Q:R,A2361)&lt;&gt;0,IF(COUNTIF(Invoices!Q:R,A2361)&lt;&gt;0,SUMIF(Invoices!Q:R,A2361,Invoices!R:R)/COUNTIF(Invoices!Q:R,A2361),0),IF(COUNTIF(Invoices!S:T,A2361)&lt;&gt;0,IF(COUNTIF(Invoices!S:T,A2361)&lt;&gt;0,SUMIF(Invoices!S:T,A2361,Invoices!T:T)/COUNTIF(Invoices!S:T,A2361),0),IF(COUNTIF(Invoices!U:V,A2361)&lt;&gt;0,IF(COUNTIF(Invoices!U:V,A2361)&lt;&gt;0,SUMIF(Invoices!U:V,A2361,Invoices!V:V)/COUNTIF(Invoices!U:V,A2361),0),IF(COUNTIF(Invoices!W:X,A2361)&lt;&gt;0,IF(COUNTIF(Invoices!W:X,A2361)&lt;&gt;0,SUMIF(Invoices!W:X,A2361,Invoices!X:X)/COUNTIF(Invoices!W:X,A2361),0),IF(COUNTIF(Invoices!Y:Z,A2361)&lt;&gt;0,IF(COUNTIF(Invoices!Y:Z,A2361)&lt;&gt;0,SUMIF(Invoices!Y:Z,A2361,Invoices!Z:Z)/COUNTIF(Invoices!Y:Z,A2361),0),IF(COUNTIF(Invoices!AA:AB,A2361)&lt;&gt;0,IF(COUNTIF(Invoices!AA:AB,A2361)&lt;&gt;0,SUMIF(Invoices!AA:AB,A2361,Invoices!AB:AB)/COUNTIF(Invoices!AA:AB,A2361),0),IF(COUNTIF(Invoices!AC:AD,A2361)&lt;&gt;0,IF(COUNTIF(Invoices!AC:AD,A2361)&lt;&gt;0,SUMIF(Invoices!AC:AD,A2361,Invoices!AD:AD)/COUNTIF(Invoices!AC:AD,A2361),0),IF(COUNTIF(Invoices!AE:AF,A2361)&lt;&gt;0,IF(COUNTIF(Invoices!AE:AF,A2361)&lt;&gt;0,SUMIF(Invoices!AE:AF,A2361,Invoices!AF:AF)/COUNTIF(Invoices!AE:AF,A2361),0),IF(COUNTIF(Invoices!AG:AH,A2361)&lt;&gt;0,IF(COUNTIF(Invoices!AG:AH,A2361)&lt;&gt;0,SUMIF(Invoices!AG:AH,A2361,Invoices!AH:AH)/COUNTIF(Invoices!AG:AH,A2361),0),IF(COUNTIF(Invoices!AI:AJ,A2361)&lt;&gt;0,IF(COUNTIF(Invoices!AI:AJ,A2361)&lt;&gt;0,SUMIF(Invoices!AI:AJ,A2361,Invoices!AJ:AJ)/COUNTIF(Invoices!AI:AJ,A2361),0),IF(COUNTIF(Invoices!AK:AL,A2361)&lt;&gt;0,IF(COUNTIF(Invoices!AK:AL,A2361)&lt;&gt;0,SUMIF(Invoices!AK:AL,A2361,Invoices!AL:AL)/COUNTIF(Invoices!AK:AL,A2361),0),IF(COUNTIF(Invoices!AM:AN,A2361)&lt;&gt;0,IF(COUNTIF(Invoices!AM:AN,A2361)&lt;&gt;0,SUMIF(Invoices!AM:AN,A2361,Invoices!AN:AN)/COUNTIF(Invoices!AM:AN,A2361),0),"Not Available")))))))))))))))</f>
        <v>0.99</v>
      </c>
    </row>
    <row r="2362" spans="1:5" ht="13" x14ac:dyDescent="0.15">
      <c r="A2362" s="6" t="s">
        <v>3795</v>
      </c>
      <c r="B2362" s="6" t="s">
        <v>562</v>
      </c>
      <c r="C2362" s="6" t="s">
        <v>657</v>
      </c>
      <c r="D2362" s="6" t="s">
        <v>562</v>
      </c>
      <c r="E2362">
        <f ca="1">IF(COUNTIF(Invoices!K:L,A2362)&lt;&gt;0,IF(COUNTIF(Invoices!K:L,A2362)&lt;&gt;0,SUMIF(Invoices!K:L,A2362,Invoices!L:L)/COUNTIF(Invoices!K:L,A2362),0),IF(COUNTIF(Invoices!M:N,A2362)&lt;&gt;0,IF(COUNTIF(Invoices!M:N,A2362)&lt;&gt;0,SUMIF(Invoices!M:N,A2362,Invoices!N:N)/COUNTIF(Invoices!M:N,A2362),0),IF(COUNTIF(Invoices!O:P,A2362)&lt;&gt;0,IF(COUNTIF(Invoices!O:P,A2362)&lt;&gt;0,SUMIF(Invoices!O:P,A2362,Invoices!P:P)/COUNTIF(Invoices!O:P,A2362),0),IF(COUNTIF(Invoices!Q:R,A2362)&lt;&gt;0,IF(COUNTIF(Invoices!Q:R,A2362)&lt;&gt;0,SUMIF(Invoices!Q:R,A2362,Invoices!R:R)/COUNTIF(Invoices!Q:R,A2362),0),IF(COUNTIF(Invoices!S:T,A2362)&lt;&gt;0,IF(COUNTIF(Invoices!S:T,A2362)&lt;&gt;0,SUMIF(Invoices!S:T,A2362,Invoices!T:T)/COUNTIF(Invoices!S:T,A2362),0),IF(COUNTIF(Invoices!U:V,A2362)&lt;&gt;0,IF(COUNTIF(Invoices!U:V,A2362)&lt;&gt;0,SUMIF(Invoices!U:V,A2362,Invoices!V:V)/COUNTIF(Invoices!U:V,A2362),0),IF(COUNTIF(Invoices!W:X,A2362)&lt;&gt;0,IF(COUNTIF(Invoices!W:X,A2362)&lt;&gt;0,SUMIF(Invoices!W:X,A2362,Invoices!X:X)/COUNTIF(Invoices!W:X,A2362),0),IF(COUNTIF(Invoices!Y:Z,A2362)&lt;&gt;0,IF(COUNTIF(Invoices!Y:Z,A2362)&lt;&gt;0,SUMIF(Invoices!Y:Z,A2362,Invoices!Z:Z)/COUNTIF(Invoices!Y:Z,A2362),0),IF(COUNTIF(Invoices!AA:AB,A2362)&lt;&gt;0,IF(COUNTIF(Invoices!AA:AB,A2362)&lt;&gt;0,SUMIF(Invoices!AA:AB,A2362,Invoices!AB:AB)/COUNTIF(Invoices!AA:AB,A2362),0),IF(COUNTIF(Invoices!AC:AD,A2362)&lt;&gt;0,IF(COUNTIF(Invoices!AC:AD,A2362)&lt;&gt;0,SUMIF(Invoices!AC:AD,A2362,Invoices!AD:AD)/COUNTIF(Invoices!AC:AD,A2362),0),IF(COUNTIF(Invoices!AE:AF,A2362)&lt;&gt;0,IF(COUNTIF(Invoices!AE:AF,A2362)&lt;&gt;0,SUMIF(Invoices!AE:AF,A2362,Invoices!AF:AF)/COUNTIF(Invoices!AE:AF,A2362),0),IF(COUNTIF(Invoices!AG:AH,A2362)&lt;&gt;0,IF(COUNTIF(Invoices!AG:AH,A2362)&lt;&gt;0,SUMIF(Invoices!AG:AH,A2362,Invoices!AH:AH)/COUNTIF(Invoices!AG:AH,A2362),0),IF(COUNTIF(Invoices!AI:AJ,A2362)&lt;&gt;0,IF(COUNTIF(Invoices!AI:AJ,A2362)&lt;&gt;0,SUMIF(Invoices!AI:AJ,A2362,Invoices!AJ:AJ)/COUNTIF(Invoices!AI:AJ,A2362),0),IF(COUNTIF(Invoices!AK:AL,A2362)&lt;&gt;0,IF(COUNTIF(Invoices!AK:AL,A2362)&lt;&gt;0,SUMIF(Invoices!AK:AL,A2362,Invoices!AL:AL)/COUNTIF(Invoices!AK:AL,A2362),0),IF(COUNTIF(Invoices!AM:AN,A2362)&lt;&gt;0,IF(COUNTIF(Invoices!AM:AN,A2362)&lt;&gt;0,SUMIF(Invoices!AM:AN,A2362,Invoices!AN:AN)/COUNTIF(Invoices!AM:AN,A2362),0),"Not Available")))))))))))))))</f>
        <v>0.99</v>
      </c>
    </row>
    <row r="2363" spans="1:5" ht="13" x14ac:dyDescent="0.15">
      <c r="A2363" s="6" t="s">
        <v>3796</v>
      </c>
      <c r="B2363" s="6" t="s">
        <v>3797</v>
      </c>
      <c r="C2363" s="6" t="s">
        <v>1270</v>
      </c>
      <c r="D2363" s="6" t="s">
        <v>587</v>
      </c>
      <c r="E2363" t="str">
        <f>IF(COUNTIF(Invoices!K:L,A2363)&lt;&gt;0,IF(COUNTIF(Invoices!K:L,A2363)&lt;&gt;0,SUMIF(Invoices!K:L,A2363,Invoices!L:L)/COUNTIF(Invoices!K:L,A2363),0),IF(COUNTIF(Invoices!M:N,A2363)&lt;&gt;0,IF(COUNTIF(Invoices!M:N,A2363)&lt;&gt;0,SUMIF(Invoices!M:N,A2363,Invoices!N:N)/COUNTIF(Invoices!M:N,A2363),0),IF(COUNTIF(Invoices!O:P,A2363)&lt;&gt;0,IF(COUNTIF(Invoices!O:P,A2363)&lt;&gt;0,SUMIF(Invoices!O:P,A2363,Invoices!P:P)/COUNTIF(Invoices!O:P,A2363),0),IF(COUNTIF(Invoices!Q:R,A2363)&lt;&gt;0,IF(COUNTIF(Invoices!Q:R,A2363)&lt;&gt;0,SUMIF(Invoices!Q:R,A2363,Invoices!R:R)/COUNTIF(Invoices!Q:R,A2363),0),IF(COUNTIF(Invoices!S:T,A2363)&lt;&gt;0,IF(COUNTIF(Invoices!S:T,A2363)&lt;&gt;0,SUMIF(Invoices!S:T,A2363,Invoices!T:T)/COUNTIF(Invoices!S:T,A2363),0),IF(COUNTIF(Invoices!U:V,A2363)&lt;&gt;0,IF(COUNTIF(Invoices!U:V,A2363)&lt;&gt;0,SUMIF(Invoices!U:V,A2363,Invoices!V:V)/COUNTIF(Invoices!U:V,A2363),0),IF(COUNTIF(Invoices!W:X,A2363)&lt;&gt;0,IF(COUNTIF(Invoices!W:X,A2363)&lt;&gt;0,SUMIF(Invoices!W:X,A2363,Invoices!X:X)/COUNTIF(Invoices!W:X,A2363),0),IF(COUNTIF(Invoices!Y:Z,A2363)&lt;&gt;0,IF(COUNTIF(Invoices!Y:Z,A2363)&lt;&gt;0,SUMIF(Invoices!Y:Z,A2363,Invoices!Z:Z)/COUNTIF(Invoices!Y:Z,A2363),0),IF(COUNTIF(Invoices!AA:AB,A2363)&lt;&gt;0,IF(COUNTIF(Invoices!AA:AB,A2363)&lt;&gt;0,SUMIF(Invoices!AA:AB,A2363,Invoices!AB:AB)/COUNTIF(Invoices!AA:AB,A2363),0),IF(COUNTIF(Invoices!AC:AD,A2363)&lt;&gt;0,IF(COUNTIF(Invoices!AC:AD,A2363)&lt;&gt;0,SUMIF(Invoices!AC:AD,A2363,Invoices!AD:AD)/COUNTIF(Invoices!AC:AD,A2363),0),IF(COUNTIF(Invoices!AE:AF,A2363)&lt;&gt;0,IF(COUNTIF(Invoices!AE:AF,A2363)&lt;&gt;0,SUMIF(Invoices!AE:AF,A2363,Invoices!AF:AF)/COUNTIF(Invoices!AE:AF,A2363),0),IF(COUNTIF(Invoices!AG:AH,A2363)&lt;&gt;0,IF(COUNTIF(Invoices!AG:AH,A2363)&lt;&gt;0,SUMIF(Invoices!AG:AH,A2363,Invoices!AH:AH)/COUNTIF(Invoices!AG:AH,A2363),0),IF(COUNTIF(Invoices!AI:AJ,A2363)&lt;&gt;0,IF(COUNTIF(Invoices!AI:AJ,A2363)&lt;&gt;0,SUMIF(Invoices!AI:AJ,A2363,Invoices!AJ:AJ)/COUNTIF(Invoices!AI:AJ,A2363),0),IF(COUNTIF(Invoices!AK:AL,A2363)&lt;&gt;0,IF(COUNTIF(Invoices!AK:AL,A2363)&lt;&gt;0,SUMIF(Invoices!AK:AL,A2363,Invoices!AL:AL)/COUNTIF(Invoices!AK:AL,A2363),0),IF(COUNTIF(Invoices!AM:AN,A2363)&lt;&gt;0,IF(COUNTIF(Invoices!AM:AN,A2363)&lt;&gt;0,SUMIF(Invoices!AM:AN,A2363,Invoices!AN:AN)/COUNTIF(Invoices!AM:AN,A2363),0),"Not Available")))))))))))))))</f>
        <v>Not Available</v>
      </c>
    </row>
    <row r="2364" spans="1:5" ht="13" x14ac:dyDescent="0.15">
      <c r="A2364" s="6" t="s">
        <v>3798</v>
      </c>
      <c r="B2364" s="6" t="s">
        <v>1184</v>
      </c>
      <c r="C2364" s="6" t="s">
        <v>1185</v>
      </c>
      <c r="D2364" s="6" t="s">
        <v>962</v>
      </c>
      <c r="E2364">
        <f ca="1">IF(COUNTIF(Invoices!K:L,A2364)&lt;&gt;0,IF(COUNTIF(Invoices!K:L,A2364)&lt;&gt;0,SUMIF(Invoices!K:L,A2364,Invoices!L:L)/COUNTIF(Invoices!K:L,A2364),0),IF(COUNTIF(Invoices!M:N,A2364)&lt;&gt;0,IF(COUNTIF(Invoices!M:N,A2364)&lt;&gt;0,SUMIF(Invoices!M:N,A2364,Invoices!N:N)/COUNTIF(Invoices!M:N,A2364),0),IF(COUNTIF(Invoices!O:P,A2364)&lt;&gt;0,IF(COUNTIF(Invoices!O:P,A2364)&lt;&gt;0,SUMIF(Invoices!O:P,A2364,Invoices!P:P)/COUNTIF(Invoices!O:P,A2364),0),IF(COUNTIF(Invoices!Q:R,A2364)&lt;&gt;0,IF(COUNTIF(Invoices!Q:R,A2364)&lt;&gt;0,SUMIF(Invoices!Q:R,A2364,Invoices!R:R)/COUNTIF(Invoices!Q:R,A2364),0),IF(COUNTIF(Invoices!S:T,A2364)&lt;&gt;0,IF(COUNTIF(Invoices!S:T,A2364)&lt;&gt;0,SUMIF(Invoices!S:T,A2364,Invoices!T:T)/COUNTIF(Invoices!S:T,A2364),0),IF(COUNTIF(Invoices!U:V,A2364)&lt;&gt;0,IF(COUNTIF(Invoices!U:V,A2364)&lt;&gt;0,SUMIF(Invoices!U:V,A2364,Invoices!V:V)/COUNTIF(Invoices!U:V,A2364),0),IF(COUNTIF(Invoices!W:X,A2364)&lt;&gt;0,IF(COUNTIF(Invoices!W:X,A2364)&lt;&gt;0,SUMIF(Invoices!W:X,A2364,Invoices!X:X)/COUNTIF(Invoices!W:X,A2364),0),IF(COUNTIF(Invoices!Y:Z,A2364)&lt;&gt;0,IF(COUNTIF(Invoices!Y:Z,A2364)&lt;&gt;0,SUMIF(Invoices!Y:Z,A2364,Invoices!Z:Z)/COUNTIF(Invoices!Y:Z,A2364),0),IF(COUNTIF(Invoices!AA:AB,A2364)&lt;&gt;0,IF(COUNTIF(Invoices!AA:AB,A2364)&lt;&gt;0,SUMIF(Invoices!AA:AB,A2364,Invoices!AB:AB)/COUNTIF(Invoices!AA:AB,A2364),0),IF(COUNTIF(Invoices!AC:AD,A2364)&lt;&gt;0,IF(COUNTIF(Invoices!AC:AD,A2364)&lt;&gt;0,SUMIF(Invoices!AC:AD,A2364,Invoices!AD:AD)/COUNTIF(Invoices!AC:AD,A2364),0),IF(COUNTIF(Invoices!AE:AF,A2364)&lt;&gt;0,IF(COUNTIF(Invoices!AE:AF,A2364)&lt;&gt;0,SUMIF(Invoices!AE:AF,A2364,Invoices!AF:AF)/COUNTIF(Invoices!AE:AF,A2364),0),IF(COUNTIF(Invoices!AG:AH,A2364)&lt;&gt;0,IF(COUNTIF(Invoices!AG:AH,A2364)&lt;&gt;0,SUMIF(Invoices!AG:AH,A2364,Invoices!AH:AH)/COUNTIF(Invoices!AG:AH,A2364),0),IF(COUNTIF(Invoices!AI:AJ,A2364)&lt;&gt;0,IF(COUNTIF(Invoices!AI:AJ,A2364)&lt;&gt;0,SUMIF(Invoices!AI:AJ,A2364,Invoices!AJ:AJ)/COUNTIF(Invoices!AI:AJ,A2364),0),IF(COUNTIF(Invoices!AK:AL,A2364)&lt;&gt;0,IF(COUNTIF(Invoices!AK:AL,A2364)&lt;&gt;0,SUMIF(Invoices!AK:AL,A2364,Invoices!AL:AL)/COUNTIF(Invoices!AK:AL,A2364),0),IF(COUNTIF(Invoices!AM:AN,A2364)&lt;&gt;0,IF(COUNTIF(Invoices!AM:AN,A2364)&lt;&gt;0,SUMIF(Invoices!AM:AN,A2364,Invoices!AN:AN)/COUNTIF(Invoices!AM:AN,A2364),0),"Not Available")))))))))))))))</f>
        <v>0.99</v>
      </c>
    </row>
    <row r="2365" spans="1:5" ht="13" x14ac:dyDescent="0.15">
      <c r="A2365" s="6" t="s">
        <v>3799</v>
      </c>
      <c r="C2365" s="6" t="s">
        <v>746</v>
      </c>
      <c r="D2365" s="6" t="s">
        <v>742</v>
      </c>
      <c r="E2365">
        <f ca="1">IF(COUNTIF(Invoices!K:L,A2365)&lt;&gt;0,IF(COUNTIF(Invoices!K:L,A2365)&lt;&gt;0,SUMIF(Invoices!K:L,A2365,Invoices!L:L)/COUNTIF(Invoices!K:L,A2365),0),IF(COUNTIF(Invoices!M:N,A2365)&lt;&gt;0,IF(COUNTIF(Invoices!M:N,A2365)&lt;&gt;0,SUMIF(Invoices!M:N,A2365,Invoices!N:N)/COUNTIF(Invoices!M:N,A2365),0),IF(COUNTIF(Invoices!O:P,A2365)&lt;&gt;0,IF(COUNTIF(Invoices!O:P,A2365)&lt;&gt;0,SUMIF(Invoices!O:P,A2365,Invoices!P:P)/COUNTIF(Invoices!O:P,A2365),0),IF(COUNTIF(Invoices!Q:R,A2365)&lt;&gt;0,IF(COUNTIF(Invoices!Q:R,A2365)&lt;&gt;0,SUMIF(Invoices!Q:R,A2365,Invoices!R:R)/COUNTIF(Invoices!Q:R,A2365),0),IF(COUNTIF(Invoices!S:T,A2365)&lt;&gt;0,IF(COUNTIF(Invoices!S:T,A2365)&lt;&gt;0,SUMIF(Invoices!S:T,A2365,Invoices!T:T)/COUNTIF(Invoices!S:T,A2365),0),IF(COUNTIF(Invoices!U:V,A2365)&lt;&gt;0,IF(COUNTIF(Invoices!U:V,A2365)&lt;&gt;0,SUMIF(Invoices!U:V,A2365,Invoices!V:V)/COUNTIF(Invoices!U:V,A2365),0),IF(COUNTIF(Invoices!W:X,A2365)&lt;&gt;0,IF(COUNTIF(Invoices!W:X,A2365)&lt;&gt;0,SUMIF(Invoices!W:X,A2365,Invoices!X:X)/COUNTIF(Invoices!W:X,A2365),0),IF(COUNTIF(Invoices!Y:Z,A2365)&lt;&gt;0,IF(COUNTIF(Invoices!Y:Z,A2365)&lt;&gt;0,SUMIF(Invoices!Y:Z,A2365,Invoices!Z:Z)/COUNTIF(Invoices!Y:Z,A2365),0),IF(COUNTIF(Invoices!AA:AB,A2365)&lt;&gt;0,IF(COUNTIF(Invoices!AA:AB,A2365)&lt;&gt;0,SUMIF(Invoices!AA:AB,A2365,Invoices!AB:AB)/COUNTIF(Invoices!AA:AB,A2365),0),IF(COUNTIF(Invoices!AC:AD,A2365)&lt;&gt;0,IF(COUNTIF(Invoices!AC:AD,A2365)&lt;&gt;0,SUMIF(Invoices!AC:AD,A2365,Invoices!AD:AD)/COUNTIF(Invoices!AC:AD,A2365),0),IF(COUNTIF(Invoices!AE:AF,A2365)&lt;&gt;0,IF(COUNTIF(Invoices!AE:AF,A2365)&lt;&gt;0,SUMIF(Invoices!AE:AF,A2365,Invoices!AF:AF)/COUNTIF(Invoices!AE:AF,A2365),0),IF(COUNTIF(Invoices!AG:AH,A2365)&lt;&gt;0,IF(COUNTIF(Invoices!AG:AH,A2365)&lt;&gt;0,SUMIF(Invoices!AG:AH,A2365,Invoices!AH:AH)/COUNTIF(Invoices!AG:AH,A2365),0),IF(COUNTIF(Invoices!AI:AJ,A2365)&lt;&gt;0,IF(COUNTIF(Invoices!AI:AJ,A2365)&lt;&gt;0,SUMIF(Invoices!AI:AJ,A2365,Invoices!AJ:AJ)/COUNTIF(Invoices!AI:AJ,A2365),0),IF(COUNTIF(Invoices!AK:AL,A2365)&lt;&gt;0,IF(COUNTIF(Invoices!AK:AL,A2365)&lt;&gt;0,SUMIF(Invoices!AK:AL,A2365,Invoices!AL:AL)/COUNTIF(Invoices!AK:AL,A2365),0),IF(COUNTIF(Invoices!AM:AN,A2365)&lt;&gt;0,IF(COUNTIF(Invoices!AM:AN,A2365)&lt;&gt;0,SUMIF(Invoices!AM:AN,A2365,Invoices!AN:AN)/COUNTIF(Invoices!AM:AN,A2365),0),"Not Available")))))))))))))))</f>
        <v>0.99</v>
      </c>
    </row>
    <row r="2366" spans="1:5" ht="13" x14ac:dyDescent="0.15">
      <c r="A2366" s="6" t="s">
        <v>3800</v>
      </c>
      <c r="B2366" s="6" t="s">
        <v>742</v>
      </c>
      <c r="C2366" s="6" t="s">
        <v>743</v>
      </c>
      <c r="D2366" s="6" t="s">
        <v>744</v>
      </c>
      <c r="E2366">
        <f ca="1">IF(COUNTIF(Invoices!K:L,A2366)&lt;&gt;0,IF(COUNTIF(Invoices!K:L,A2366)&lt;&gt;0,SUMIF(Invoices!K:L,A2366,Invoices!L:L)/COUNTIF(Invoices!K:L,A2366),0),IF(COUNTIF(Invoices!M:N,A2366)&lt;&gt;0,IF(COUNTIF(Invoices!M:N,A2366)&lt;&gt;0,SUMIF(Invoices!M:N,A2366,Invoices!N:N)/COUNTIF(Invoices!M:N,A2366),0),IF(COUNTIF(Invoices!O:P,A2366)&lt;&gt;0,IF(COUNTIF(Invoices!O:P,A2366)&lt;&gt;0,SUMIF(Invoices!O:P,A2366,Invoices!P:P)/COUNTIF(Invoices!O:P,A2366),0),IF(COUNTIF(Invoices!Q:R,A2366)&lt;&gt;0,IF(COUNTIF(Invoices!Q:R,A2366)&lt;&gt;0,SUMIF(Invoices!Q:R,A2366,Invoices!R:R)/COUNTIF(Invoices!Q:R,A2366),0),IF(COUNTIF(Invoices!S:T,A2366)&lt;&gt;0,IF(COUNTIF(Invoices!S:T,A2366)&lt;&gt;0,SUMIF(Invoices!S:T,A2366,Invoices!T:T)/COUNTIF(Invoices!S:T,A2366),0),IF(COUNTIF(Invoices!U:V,A2366)&lt;&gt;0,IF(COUNTIF(Invoices!U:V,A2366)&lt;&gt;0,SUMIF(Invoices!U:V,A2366,Invoices!V:V)/COUNTIF(Invoices!U:V,A2366),0),IF(COUNTIF(Invoices!W:X,A2366)&lt;&gt;0,IF(COUNTIF(Invoices!W:X,A2366)&lt;&gt;0,SUMIF(Invoices!W:X,A2366,Invoices!X:X)/COUNTIF(Invoices!W:X,A2366),0),IF(COUNTIF(Invoices!Y:Z,A2366)&lt;&gt;0,IF(COUNTIF(Invoices!Y:Z,A2366)&lt;&gt;0,SUMIF(Invoices!Y:Z,A2366,Invoices!Z:Z)/COUNTIF(Invoices!Y:Z,A2366),0),IF(COUNTIF(Invoices!AA:AB,A2366)&lt;&gt;0,IF(COUNTIF(Invoices!AA:AB,A2366)&lt;&gt;0,SUMIF(Invoices!AA:AB,A2366,Invoices!AB:AB)/COUNTIF(Invoices!AA:AB,A2366),0),IF(COUNTIF(Invoices!AC:AD,A2366)&lt;&gt;0,IF(COUNTIF(Invoices!AC:AD,A2366)&lt;&gt;0,SUMIF(Invoices!AC:AD,A2366,Invoices!AD:AD)/COUNTIF(Invoices!AC:AD,A2366),0),IF(COUNTIF(Invoices!AE:AF,A2366)&lt;&gt;0,IF(COUNTIF(Invoices!AE:AF,A2366)&lt;&gt;0,SUMIF(Invoices!AE:AF,A2366,Invoices!AF:AF)/COUNTIF(Invoices!AE:AF,A2366),0),IF(COUNTIF(Invoices!AG:AH,A2366)&lt;&gt;0,IF(COUNTIF(Invoices!AG:AH,A2366)&lt;&gt;0,SUMIF(Invoices!AG:AH,A2366,Invoices!AH:AH)/COUNTIF(Invoices!AG:AH,A2366),0),IF(COUNTIF(Invoices!AI:AJ,A2366)&lt;&gt;0,IF(COUNTIF(Invoices!AI:AJ,A2366)&lt;&gt;0,SUMIF(Invoices!AI:AJ,A2366,Invoices!AJ:AJ)/COUNTIF(Invoices!AI:AJ,A2366),0),IF(COUNTIF(Invoices!AK:AL,A2366)&lt;&gt;0,IF(COUNTIF(Invoices!AK:AL,A2366)&lt;&gt;0,SUMIF(Invoices!AK:AL,A2366,Invoices!AL:AL)/COUNTIF(Invoices!AK:AL,A2366),0),IF(COUNTIF(Invoices!AM:AN,A2366)&lt;&gt;0,IF(COUNTIF(Invoices!AM:AN,A2366)&lt;&gt;0,SUMIF(Invoices!AM:AN,A2366,Invoices!AN:AN)/COUNTIF(Invoices!AM:AN,A2366),0),"Not Available")))))))))))))))</f>
        <v>0.99</v>
      </c>
    </row>
    <row r="2367" spans="1:5" ht="13" x14ac:dyDescent="0.15">
      <c r="A2367" s="6" t="s">
        <v>3801</v>
      </c>
      <c r="C2367" s="6" t="s">
        <v>538</v>
      </c>
      <c r="D2367" s="6" t="s">
        <v>539</v>
      </c>
      <c r="E2367" t="str">
        <f>IF(COUNTIF(Invoices!K:L,A2367)&lt;&gt;0,IF(COUNTIF(Invoices!K:L,A2367)&lt;&gt;0,SUMIF(Invoices!K:L,A2367,Invoices!L:L)/COUNTIF(Invoices!K:L,A2367),0),IF(COUNTIF(Invoices!M:N,A2367)&lt;&gt;0,IF(COUNTIF(Invoices!M:N,A2367)&lt;&gt;0,SUMIF(Invoices!M:N,A2367,Invoices!N:N)/COUNTIF(Invoices!M:N,A2367),0),IF(COUNTIF(Invoices!O:P,A2367)&lt;&gt;0,IF(COUNTIF(Invoices!O:P,A2367)&lt;&gt;0,SUMIF(Invoices!O:P,A2367,Invoices!P:P)/COUNTIF(Invoices!O:P,A2367),0),IF(COUNTIF(Invoices!Q:R,A2367)&lt;&gt;0,IF(COUNTIF(Invoices!Q:R,A2367)&lt;&gt;0,SUMIF(Invoices!Q:R,A2367,Invoices!R:R)/COUNTIF(Invoices!Q:R,A2367),0),IF(COUNTIF(Invoices!S:T,A2367)&lt;&gt;0,IF(COUNTIF(Invoices!S:T,A2367)&lt;&gt;0,SUMIF(Invoices!S:T,A2367,Invoices!T:T)/COUNTIF(Invoices!S:T,A2367),0),IF(COUNTIF(Invoices!U:V,A2367)&lt;&gt;0,IF(COUNTIF(Invoices!U:V,A2367)&lt;&gt;0,SUMIF(Invoices!U:V,A2367,Invoices!V:V)/COUNTIF(Invoices!U:V,A2367),0),IF(COUNTIF(Invoices!W:X,A2367)&lt;&gt;0,IF(COUNTIF(Invoices!W:X,A2367)&lt;&gt;0,SUMIF(Invoices!W:X,A2367,Invoices!X:X)/COUNTIF(Invoices!W:X,A2367),0),IF(COUNTIF(Invoices!Y:Z,A2367)&lt;&gt;0,IF(COUNTIF(Invoices!Y:Z,A2367)&lt;&gt;0,SUMIF(Invoices!Y:Z,A2367,Invoices!Z:Z)/COUNTIF(Invoices!Y:Z,A2367),0),IF(COUNTIF(Invoices!AA:AB,A2367)&lt;&gt;0,IF(COUNTIF(Invoices!AA:AB,A2367)&lt;&gt;0,SUMIF(Invoices!AA:AB,A2367,Invoices!AB:AB)/COUNTIF(Invoices!AA:AB,A2367),0),IF(COUNTIF(Invoices!AC:AD,A2367)&lt;&gt;0,IF(COUNTIF(Invoices!AC:AD,A2367)&lt;&gt;0,SUMIF(Invoices!AC:AD,A2367,Invoices!AD:AD)/COUNTIF(Invoices!AC:AD,A2367),0),IF(COUNTIF(Invoices!AE:AF,A2367)&lt;&gt;0,IF(COUNTIF(Invoices!AE:AF,A2367)&lt;&gt;0,SUMIF(Invoices!AE:AF,A2367,Invoices!AF:AF)/COUNTIF(Invoices!AE:AF,A2367),0),IF(COUNTIF(Invoices!AG:AH,A2367)&lt;&gt;0,IF(COUNTIF(Invoices!AG:AH,A2367)&lt;&gt;0,SUMIF(Invoices!AG:AH,A2367,Invoices!AH:AH)/COUNTIF(Invoices!AG:AH,A2367),0),IF(COUNTIF(Invoices!AI:AJ,A2367)&lt;&gt;0,IF(COUNTIF(Invoices!AI:AJ,A2367)&lt;&gt;0,SUMIF(Invoices!AI:AJ,A2367,Invoices!AJ:AJ)/COUNTIF(Invoices!AI:AJ,A2367),0),IF(COUNTIF(Invoices!AK:AL,A2367)&lt;&gt;0,IF(COUNTIF(Invoices!AK:AL,A2367)&lt;&gt;0,SUMIF(Invoices!AK:AL,A2367,Invoices!AL:AL)/COUNTIF(Invoices!AK:AL,A2367),0),IF(COUNTIF(Invoices!AM:AN,A2367)&lt;&gt;0,IF(COUNTIF(Invoices!AM:AN,A2367)&lt;&gt;0,SUMIF(Invoices!AM:AN,A2367,Invoices!AN:AN)/COUNTIF(Invoices!AM:AN,A2367),0),"Not Available")))))))))))))))</f>
        <v>Not Available</v>
      </c>
    </row>
    <row r="2368" spans="1:5" ht="13" x14ac:dyDescent="0.15">
      <c r="A2368" s="6" t="s">
        <v>3802</v>
      </c>
      <c r="C2368" s="6" t="s">
        <v>1555</v>
      </c>
      <c r="D2368" s="6" t="s">
        <v>1555</v>
      </c>
      <c r="E2368">
        <f ca="1">IF(COUNTIF(Invoices!K:L,A2368)&lt;&gt;0,IF(COUNTIF(Invoices!K:L,A2368)&lt;&gt;0,SUMIF(Invoices!K:L,A2368,Invoices!L:L)/COUNTIF(Invoices!K:L,A2368),0),IF(COUNTIF(Invoices!M:N,A2368)&lt;&gt;0,IF(COUNTIF(Invoices!M:N,A2368)&lt;&gt;0,SUMIF(Invoices!M:N,A2368,Invoices!N:N)/COUNTIF(Invoices!M:N,A2368),0),IF(COUNTIF(Invoices!O:P,A2368)&lt;&gt;0,IF(COUNTIF(Invoices!O:P,A2368)&lt;&gt;0,SUMIF(Invoices!O:P,A2368,Invoices!P:P)/COUNTIF(Invoices!O:P,A2368),0),IF(COUNTIF(Invoices!Q:R,A2368)&lt;&gt;0,IF(COUNTIF(Invoices!Q:R,A2368)&lt;&gt;0,SUMIF(Invoices!Q:R,A2368,Invoices!R:R)/COUNTIF(Invoices!Q:R,A2368),0),IF(COUNTIF(Invoices!S:T,A2368)&lt;&gt;0,IF(COUNTIF(Invoices!S:T,A2368)&lt;&gt;0,SUMIF(Invoices!S:T,A2368,Invoices!T:T)/COUNTIF(Invoices!S:T,A2368),0),IF(COUNTIF(Invoices!U:V,A2368)&lt;&gt;0,IF(COUNTIF(Invoices!U:V,A2368)&lt;&gt;0,SUMIF(Invoices!U:V,A2368,Invoices!V:V)/COUNTIF(Invoices!U:V,A2368),0),IF(COUNTIF(Invoices!W:X,A2368)&lt;&gt;0,IF(COUNTIF(Invoices!W:X,A2368)&lt;&gt;0,SUMIF(Invoices!W:X,A2368,Invoices!X:X)/COUNTIF(Invoices!W:X,A2368),0),IF(COUNTIF(Invoices!Y:Z,A2368)&lt;&gt;0,IF(COUNTIF(Invoices!Y:Z,A2368)&lt;&gt;0,SUMIF(Invoices!Y:Z,A2368,Invoices!Z:Z)/COUNTIF(Invoices!Y:Z,A2368),0),IF(COUNTIF(Invoices!AA:AB,A2368)&lt;&gt;0,IF(COUNTIF(Invoices!AA:AB,A2368)&lt;&gt;0,SUMIF(Invoices!AA:AB,A2368,Invoices!AB:AB)/COUNTIF(Invoices!AA:AB,A2368),0),IF(COUNTIF(Invoices!AC:AD,A2368)&lt;&gt;0,IF(COUNTIF(Invoices!AC:AD,A2368)&lt;&gt;0,SUMIF(Invoices!AC:AD,A2368,Invoices!AD:AD)/COUNTIF(Invoices!AC:AD,A2368),0),IF(COUNTIF(Invoices!AE:AF,A2368)&lt;&gt;0,IF(COUNTIF(Invoices!AE:AF,A2368)&lt;&gt;0,SUMIF(Invoices!AE:AF,A2368,Invoices!AF:AF)/COUNTIF(Invoices!AE:AF,A2368),0),IF(COUNTIF(Invoices!AG:AH,A2368)&lt;&gt;0,IF(COUNTIF(Invoices!AG:AH,A2368)&lt;&gt;0,SUMIF(Invoices!AG:AH,A2368,Invoices!AH:AH)/COUNTIF(Invoices!AG:AH,A2368),0),IF(COUNTIF(Invoices!AI:AJ,A2368)&lt;&gt;0,IF(COUNTIF(Invoices!AI:AJ,A2368)&lt;&gt;0,SUMIF(Invoices!AI:AJ,A2368,Invoices!AJ:AJ)/COUNTIF(Invoices!AI:AJ,A2368),0),IF(COUNTIF(Invoices!AK:AL,A2368)&lt;&gt;0,IF(COUNTIF(Invoices!AK:AL,A2368)&lt;&gt;0,SUMIF(Invoices!AK:AL,A2368,Invoices!AL:AL)/COUNTIF(Invoices!AK:AL,A2368),0),IF(COUNTIF(Invoices!AM:AN,A2368)&lt;&gt;0,IF(COUNTIF(Invoices!AM:AN,A2368)&lt;&gt;0,SUMIF(Invoices!AM:AN,A2368,Invoices!AN:AN)/COUNTIF(Invoices!AM:AN,A2368),0),"Not Available")))))))))))))))</f>
        <v>0.99</v>
      </c>
    </row>
    <row r="2369" spans="1:5" ht="13" x14ac:dyDescent="0.15">
      <c r="A2369" s="6" t="s">
        <v>3803</v>
      </c>
      <c r="B2369" s="6" t="s">
        <v>3804</v>
      </c>
      <c r="C2369" s="6" t="s">
        <v>1195</v>
      </c>
      <c r="D2369" s="6" t="s">
        <v>863</v>
      </c>
      <c r="E2369">
        <f ca="1">IF(COUNTIF(Invoices!K:L,A2369)&lt;&gt;0,IF(COUNTIF(Invoices!K:L,A2369)&lt;&gt;0,SUMIF(Invoices!K:L,A2369,Invoices!L:L)/COUNTIF(Invoices!K:L,A2369),0),IF(COUNTIF(Invoices!M:N,A2369)&lt;&gt;0,IF(COUNTIF(Invoices!M:N,A2369)&lt;&gt;0,SUMIF(Invoices!M:N,A2369,Invoices!N:N)/COUNTIF(Invoices!M:N,A2369),0),IF(COUNTIF(Invoices!O:P,A2369)&lt;&gt;0,IF(COUNTIF(Invoices!O:P,A2369)&lt;&gt;0,SUMIF(Invoices!O:P,A2369,Invoices!P:P)/COUNTIF(Invoices!O:P,A2369),0),IF(COUNTIF(Invoices!Q:R,A2369)&lt;&gt;0,IF(COUNTIF(Invoices!Q:R,A2369)&lt;&gt;0,SUMIF(Invoices!Q:R,A2369,Invoices!R:R)/COUNTIF(Invoices!Q:R,A2369),0),IF(COUNTIF(Invoices!S:T,A2369)&lt;&gt;0,IF(COUNTIF(Invoices!S:T,A2369)&lt;&gt;0,SUMIF(Invoices!S:T,A2369,Invoices!T:T)/COUNTIF(Invoices!S:T,A2369),0),IF(COUNTIF(Invoices!U:V,A2369)&lt;&gt;0,IF(COUNTIF(Invoices!U:V,A2369)&lt;&gt;0,SUMIF(Invoices!U:V,A2369,Invoices!V:V)/COUNTIF(Invoices!U:V,A2369),0),IF(COUNTIF(Invoices!W:X,A2369)&lt;&gt;0,IF(COUNTIF(Invoices!W:X,A2369)&lt;&gt;0,SUMIF(Invoices!W:X,A2369,Invoices!X:X)/COUNTIF(Invoices!W:X,A2369),0),IF(COUNTIF(Invoices!Y:Z,A2369)&lt;&gt;0,IF(COUNTIF(Invoices!Y:Z,A2369)&lt;&gt;0,SUMIF(Invoices!Y:Z,A2369,Invoices!Z:Z)/COUNTIF(Invoices!Y:Z,A2369),0),IF(COUNTIF(Invoices!AA:AB,A2369)&lt;&gt;0,IF(COUNTIF(Invoices!AA:AB,A2369)&lt;&gt;0,SUMIF(Invoices!AA:AB,A2369,Invoices!AB:AB)/COUNTIF(Invoices!AA:AB,A2369),0),IF(COUNTIF(Invoices!AC:AD,A2369)&lt;&gt;0,IF(COUNTIF(Invoices!AC:AD,A2369)&lt;&gt;0,SUMIF(Invoices!AC:AD,A2369,Invoices!AD:AD)/COUNTIF(Invoices!AC:AD,A2369),0),IF(COUNTIF(Invoices!AE:AF,A2369)&lt;&gt;0,IF(COUNTIF(Invoices!AE:AF,A2369)&lt;&gt;0,SUMIF(Invoices!AE:AF,A2369,Invoices!AF:AF)/COUNTIF(Invoices!AE:AF,A2369),0),IF(COUNTIF(Invoices!AG:AH,A2369)&lt;&gt;0,IF(COUNTIF(Invoices!AG:AH,A2369)&lt;&gt;0,SUMIF(Invoices!AG:AH,A2369,Invoices!AH:AH)/COUNTIF(Invoices!AG:AH,A2369),0),IF(COUNTIF(Invoices!AI:AJ,A2369)&lt;&gt;0,IF(COUNTIF(Invoices!AI:AJ,A2369)&lt;&gt;0,SUMIF(Invoices!AI:AJ,A2369,Invoices!AJ:AJ)/COUNTIF(Invoices!AI:AJ,A2369),0),IF(COUNTIF(Invoices!AK:AL,A2369)&lt;&gt;0,IF(COUNTIF(Invoices!AK:AL,A2369)&lt;&gt;0,SUMIF(Invoices!AK:AL,A2369,Invoices!AL:AL)/COUNTIF(Invoices!AK:AL,A2369),0),IF(COUNTIF(Invoices!AM:AN,A2369)&lt;&gt;0,IF(COUNTIF(Invoices!AM:AN,A2369)&lt;&gt;0,SUMIF(Invoices!AM:AN,A2369,Invoices!AN:AN)/COUNTIF(Invoices!AM:AN,A2369),0),"Not Available")))))))))))))))</f>
        <v>0.99</v>
      </c>
    </row>
    <row r="2370" spans="1:5" ht="13" x14ac:dyDescent="0.15">
      <c r="A2370" s="6" t="s">
        <v>3805</v>
      </c>
      <c r="C2370" s="6" t="s">
        <v>1129</v>
      </c>
      <c r="D2370" s="6" t="s">
        <v>547</v>
      </c>
      <c r="E2370">
        <f ca="1">IF(COUNTIF(Invoices!K:L,A2370)&lt;&gt;0,IF(COUNTIF(Invoices!K:L,A2370)&lt;&gt;0,SUMIF(Invoices!K:L,A2370,Invoices!L:L)/COUNTIF(Invoices!K:L,A2370),0),IF(COUNTIF(Invoices!M:N,A2370)&lt;&gt;0,IF(COUNTIF(Invoices!M:N,A2370)&lt;&gt;0,SUMIF(Invoices!M:N,A2370,Invoices!N:N)/COUNTIF(Invoices!M:N,A2370),0),IF(COUNTIF(Invoices!O:P,A2370)&lt;&gt;0,IF(COUNTIF(Invoices!O:P,A2370)&lt;&gt;0,SUMIF(Invoices!O:P,A2370,Invoices!P:P)/COUNTIF(Invoices!O:P,A2370),0),IF(COUNTIF(Invoices!Q:R,A2370)&lt;&gt;0,IF(COUNTIF(Invoices!Q:R,A2370)&lt;&gt;0,SUMIF(Invoices!Q:R,A2370,Invoices!R:R)/COUNTIF(Invoices!Q:R,A2370),0),IF(COUNTIF(Invoices!S:T,A2370)&lt;&gt;0,IF(COUNTIF(Invoices!S:T,A2370)&lt;&gt;0,SUMIF(Invoices!S:T,A2370,Invoices!T:T)/COUNTIF(Invoices!S:T,A2370),0),IF(COUNTIF(Invoices!U:V,A2370)&lt;&gt;0,IF(COUNTIF(Invoices!U:V,A2370)&lt;&gt;0,SUMIF(Invoices!U:V,A2370,Invoices!V:V)/COUNTIF(Invoices!U:V,A2370),0),IF(COUNTIF(Invoices!W:X,A2370)&lt;&gt;0,IF(COUNTIF(Invoices!W:X,A2370)&lt;&gt;0,SUMIF(Invoices!W:X,A2370,Invoices!X:X)/COUNTIF(Invoices!W:X,A2370),0),IF(COUNTIF(Invoices!Y:Z,A2370)&lt;&gt;0,IF(COUNTIF(Invoices!Y:Z,A2370)&lt;&gt;0,SUMIF(Invoices!Y:Z,A2370,Invoices!Z:Z)/COUNTIF(Invoices!Y:Z,A2370),0),IF(COUNTIF(Invoices!AA:AB,A2370)&lt;&gt;0,IF(COUNTIF(Invoices!AA:AB,A2370)&lt;&gt;0,SUMIF(Invoices!AA:AB,A2370,Invoices!AB:AB)/COUNTIF(Invoices!AA:AB,A2370),0),IF(COUNTIF(Invoices!AC:AD,A2370)&lt;&gt;0,IF(COUNTIF(Invoices!AC:AD,A2370)&lt;&gt;0,SUMIF(Invoices!AC:AD,A2370,Invoices!AD:AD)/COUNTIF(Invoices!AC:AD,A2370),0),IF(COUNTIF(Invoices!AE:AF,A2370)&lt;&gt;0,IF(COUNTIF(Invoices!AE:AF,A2370)&lt;&gt;0,SUMIF(Invoices!AE:AF,A2370,Invoices!AF:AF)/COUNTIF(Invoices!AE:AF,A2370),0),IF(COUNTIF(Invoices!AG:AH,A2370)&lt;&gt;0,IF(COUNTIF(Invoices!AG:AH,A2370)&lt;&gt;0,SUMIF(Invoices!AG:AH,A2370,Invoices!AH:AH)/COUNTIF(Invoices!AG:AH,A2370),0),IF(COUNTIF(Invoices!AI:AJ,A2370)&lt;&gt;0,IF(COUNTIF(Invoices!AI:AJ,A2370)&lt;&gt;0,SUMIF(Invoices!AI:AJ,A2370,Invoices!AJ:AJ)/COUNTIF(Invoices!AI:AJ,A2370),0),IF(COUNTIF(Invoices!AK:AL,A2370)&lt;&gt;0,IF(COUNTIF(Invoices!AK:AL,A2370)&lt;&gt;0,SUMIF(Invoices!AK:AL,A2370,Invoices!AL:AL)/COUNTIF(Invoices!AK:AL,A2370),0),IF(COUNTIF(Invoices!AM:AN,A2370)&lt;&gt;0,IF(COUNTIF(Invoices!AM:AN,A2370)&lt;&gt;0,SUMIF(Invoices!AM:AN,A2370,Invoices!AN:AN)/COUNTIF(Invoices!AM:AN,A2370),0),"Not Available")))))))))))))))</f>
        <v>0.99</v>
      </c>
    </row>
    <row r="2371" spans="1:5" ht="13" x14ac:dyDescent="0.15">
      <c r="A2371" s="6" t="s">
        <v>3806</v>
      </c>
      <c r="C2371" s="6" t="s">
        <v>1129</v>
      </c>
      <c r="D2371" s="6" t="s">
        <v>547</v>
      </c>
      <c r="E2371">
        <f ca="1">IF(COUNTIF(Invoices!K:L,A2371)&lt;&gt;0,IF(COUNTIF(Invoices!K:L,A2371)&lt;&gt;0,SUMIF(Invoices!K:L,A2371,Invoices!L:L)/COUNTIF(Invoices!K:L,A2371),0),IF(COUNTIF(Invoices!M:N,A2371)&lt;&gt;0,IF(COUNTIF(Invoices!M:N,A2371)&lt;&gt;0,SUMIF(Invoices!M:N,A2371,Invoices!N:N)/COUNTIF(Invoices!M:N,A2371),0),IF(COUNTIF(Invoices!O:P,A2371)&lt;&gt;0,IF(COUNTIF(Invoices!O:P,A2371)&lt;&gt;0,SUMIF(Invoices!O:P,A2371,Invoices!P:P)/COUNTIF(Invoices!O:P,A2371),0),IF(COUNTIF(Invoices!Q:R,A2371)&lt;&gt;0,IF(COUNTIF(Invoices!Q:R,A2371)&lt;&gt;0,SUMIF(Invoices!Q:R,A2371,Invoices!R:R)/COUNTIF(Invoices!Q:R,A2371),0),IF(COUNTIF(Invoices!S:T,A2371)&lt;&gt;0,IF(COUNTIF(Invoices!S:T,A2371)&lt;&gt;0,SUMIF(Invoices!S:T,A2371,Invoices!T:T)/COUNTIF(Invoices!S:T,A2371),0),IF(COUNTIF(Invoices!U:V,A2371)&lt;&gt;0,IF(COUNTIF(Invoices!U:V,A2371)&lt;&gt;0,SUMIF(Invoices!U:V,A2371,Invoices!V:V)/COUNTIF(Invoices!U:V,A2371),0),IF(COUNTIF(Invoices!W:X,A2371)&lt;&gt;0,IF(COUNTIF(Invoices!W:X,A2371)&lt;&gt;0,SUMIF(Invoices!W:X,A2371,Invoices!X:X)/COUNTIF(Invoices!W:X,A2371),0),IF(COUNTIF(Invoices!Y:Z,A2371)&lt;&gt;0,IF(COUNTIF(Invoices!Y:Z,A2371)&lt;&gt;0,SUMIF(Invoices!Y:Z,A2371,Invoices!Z:Z)/COUNTIF(Invoices!Y:Z,A2371),0),IF(COUNTIF(Invoices!AA:AB,A2371)&lt;&gt;0,IF(COUNTIF(Invoices!AA:AB,A2371)&lt;&gt;0,SUMIF(Invoices!AA:AB,A2371,Invoices!AB:AB)/COUNTIF(Invoices!AA:AB,A2371),0),IF(COUNTIF(Invoices!AC:AD,A2371)&lt;&gt;0,IF(COUNTIF(Invoices!AC:AD,A2371)&lt;&gt;0,SUMIF(Invoices!AC:AD,A2371,Invoices!AD:AD)/COUNTIF(Invoices!AC:AD,A2371),0),IF(COUNTIF(Invoices!AE:AF,A2371)&lt;&gt;0,IF(COUNTIF(Invoices!AE:AF,A2371)&lt;&gt;0,SUMIF(Invoices!AE:AF,A2371,Invoices!AF:AF)/COUNTIF(Invoices!AE:AF,A2371),0),IF(COUNTIF(Invoices!AG:AH,A2371)&lt;&gt;0,IF(COUNTIF(Invoices!AG:AH,A2371)&lt;&gt;0,SUMIF(Invoices!AG:AH,A2371,Invoices!AH:AH)/COUNTIF(Invoices!AG:AH,A2371),0),IF(COUNTIF(Invoices!AI:AJ,A2371)&lt;&gt;0,IF(COUNTIF(Invoices!AI:AJ,A2371)&lt;&gt;0,SUMIF(Invoices!AI:AJ,A2371,Invoices!AJ:AJ)/COUNTIF(Invoices!AI:AJ,A2371),0),IF(COUNTIF(Invoices!AK:AL,A2371)&lt;&gt;0,IF(COUNTIF(Invoices!AK:AL,A2371)&lt;&gt;0,SUMIF(Invoices!AK:AL,A2371,Invoices!AL:AL)/COUNTIF(Invoices!AK:AL,A2371),0),IF(COUNTIF(Invoices!AM:AN,A2371)&lt;&gt;0,IF(COUNTIF(Invoices!AM:AN,A2371)&lt;&gt;0,SUMIF(Invoices!AM:AN,A2371,Invoices!AN:AN)/COUNTIF(Invoices!AM:AN,A2371),0),"Not Available")))))))))))))))</f>
        <v>0.99</v>
      </c>
    </row>
    <row r="2372" spans="1:5" ht="13" x14ac:dyDescent="0.15">
      <c r="A2372" s="6" t="s">
        <v>3807</v>
      </c>
      <c r="B2372" s="6" t="s">
        <v>3808</v>
      </c>
      <c r="C2372" s="6" t="s">
        <v>894</v>
      </c>
      <c r="D2372" s="6" t="s">
        <v>587</v>
      </c>
      <c r="E2372">
        <f ca="1">IF(COUNTIF(Invoices!K:L,A2372)&lt;&gt;0,IF(COUNTIF(Invoices!K:L,A2372)&lt;&gt;0,SUMIF(Invoices!K:L,A2372,Invoices!L:L)/COUNTIF(Invoices!K:L,A2372),0),IF(COUNTIF(Invoices!M:N,A2372)&lt;&gt;0,IF(COUNTIF(Invoices!M:N,A2372)&lt;&gt;0,SUMIF(Invoices!M:N,A2372,Invoices!N:N)/COUNTIF(Invoices!M:N,A2372),0),IF(COUNTIF(Invoices!O:P,A2372)&lt;&gt;0,IF(COUNTIF(Invoices!O:P,A2372)&lt;&gt;0,SUMIF(Invoices!O:P,A2372,Invoices!P:P)/COUNTIF(Invoices!O:P,A2372),0),IF(COUNTIF(Invoices!Q:R,A2372)&lt;&gt;0,IF(COUNTIF(Invoices!Q:R,A2372)&lt;&gt;0,SUMIF(Invoices!Q:R,A2372,Invoices!R:R)/COUNTIF(Invoices!Q:R,A2372),0),IF(COUNTIF(Invoices!S:T,A2372)&lt;&gt;0,IF(COUNTIF(Invoices!S:T,A2372)&lt;&gt;0,SUMIF(Invoices!S:T,A2372,Invoices!T:T)/COUNTIF(Invoices!S:T,A2372),0),IF(COUNTIF(Invoices!U:V,A2372)&lt;&gt;0,IF(COUNTIF(Invoices!U:V,A2372)&lt;&gt;0,SUMIF(Invoices!U:V,A2372,Invoices!V:V)/COUNTIF(Invoices!U:V,A2372),0),IF(COUNTIF(Invoices!W:X,A2372)&lt;&gt;0,IF(COUNTIF(Invoices!W:X,A2372)&lt;&gt;0,SUMIF(Invoices!W:X,A2372,Invoices!X:X)/COUNTIF(Invoices!W:X,A2372),0),IF(COUNTIF(Invoices!Y:Z,A2372)&lt;&gt;0,IF(COUNTIF(Invoices!Y:Z,A2372)&lt;&gt;0,SUMIF(Invoices!Y:Z,A2372,Invoices!Z:Z)/COUNTIF(Invoices!Y:Z,A2372),0),IF(COUNTIF(Invoices!AA:AB,A2372)&lt;&gt;0,IF(COUNTIF(Invoices!AA:AB,A2372)&lt;&gt;0,SUMIF(Invoices!AA:AB,A2372,Invoices!AB:AB)/COUNTIF(Invoices!AA:AB,A2372),0),IF(COUNTIF(Invoices!AC:AD,A2372)&lt;&gt;0,IF(COUNTIF(Invoices!AC:AD,A2372)&lt;&gt;0,SUMIF(Invoices!AC:AD,A2372,Invoices!AD:AD)/COUNTIF(Invoices!AC:AD,A2372),0),IF(COUNTIF(Invoices!AE:AF,A2372)&lt;&gt;0,IF(COUNTIF(Invoices!AE:AF,A2372)&lt;&gt;0,SUMIF(Invoices!AE:AF,A2372,Invoices!AF:AF)/COUNTIF(Invoices!AE:AF,A2372),0),IF(COUNTIF(Invoices!AG:AH,A2372)&lt;&gt;0,IF(COUNTIF(Invoices!AG:AH,A2372)&lt;&gt;0,SUMIF(Invoices!AG:AH,A2372,Invoices!AH:AH)/COUNTIF(Invoices!AG:AH,A2372),0),IF(COUNTIF(Invoices!AI:AJ,A2372)&lt;&gt;0,IF(COUNTIF(Invoices!AI:AJ,A2372)&lt;&gt;0,SUMIF(Invoices!AI:AJ,A2372,Invoices!AJ:AJ)/COUNTIF(Invoices!AI:AJ,A2372),0),IF(COUNTIF(Invoices!AK:AL,A2372)&lt;&gt;0,IF(COUNTIF(Invoices!AK:AL,A2372)&lt;&gt;0,SUMIF(Invoices!AK:AL,A2372,Invoices!AL:AL)/COUNTIF(Invoices!AK:AL,A2372),0),IF(COUNTIF(Invoices!AM:AN,A2372)&lt;&gt;0,IF(COUNTIF(Invoices!AM:AN,A2372)&lt;&gt;0,SUMIF(Invoices!AM:AN,A2372,Invoices!AN:AN)/COUNTIF(Invoices!AM:AN,A2372),0),"Not Available")))))))))))))))</f>
        <v>0.99</v>
      </c>
    </row>
    <row r="2373" spans="1:5" ht="13" x14ac:dyDescent="0.15">
      <c r="A2373" s="6" t="s">
        <v>3807</v>
      </c>
      <c r="B2373" s="6" t="s">
        <v>850</v>
      </c>
      <c r="C2373" s="6" t="s">
        <v>1123</v>
      </c>
      <c r="D2373" s="6" t="s">
        <v>850</v>
      </c>
      <c r="E2373">
        <f ca="1">IF(COUNTIF(Invoices!K:L,A2373)&lt;&gt;0,IF(COUNTIF(Invoices!K:L,A2373)&lt;&gt;0,SUMIF(Invoices!K:L,A2373,Invoices!L:L)/COUNTIF(Invoices!K:L,A2373),0),IF(COUNTIF(Invoices!M:N,A2373)&lt;&gt;0,IF(COUNTIF(Invoices!M:N,A2373)&lt;&gt;0,SUMIF(Invoices!M:N,A2373,Invoices!N:N)/COUNTIF(Invoices!M:N,A2373),0),IF(COUNTIF(Invoices!O:P,A2373)&lt;&gt;0,IF(COUNTIF(Invoices!O:P,A2373)&lt;&gt;0,SUMIF(Invoices!O:P,A2373,Invoices!P:P)/COUNTIF(Invoices!O:P,A2373),0),IF(COUNTIF(Invoices!Q:R,A2373)&lt;&gt;0,IF(COUNTIF(Invoices!Q:R,A2373)&lt;&gt;0,SUMIF(Invoices!Q:R,A2373,Invoices!R:R)/COUNTIF(Invoices!Q:R,A2373),0),IF(COUNTIF(Invoices!S:T,A2373)&lt;&gt;0,IF(COUNTIF(Invoices!S:T,A2373)&lt;&gt;0,SUMIF(Invoices!S:T,A2373,Invoices!T:T)/COUNTIF(Invoices!S:T,A2373),0),IF(COUNTIF(Invoices!U:V,A2373)&lt;&gt;0,IF(COUNTIF(Invoices!U:V,A2373)&lt;&gt;0,SUMIF(Invoices!U:V,A2373,Invoices!V:V)/COUNTIF(Invoices!U:V,A2373),0),IF(COUNTIF(Invoices!W:X,A2373)&lt;&gt;0,IF(COUNTIF(Invoices!W:X,A2373)&lt;&gt;0,SUMIF(Invoices!W:X,A2373,Invoices!X:X)/COUNTIF(Invoices!W:X,A2373),0),IF(COUNTIF(Invoices!Y:Z,A2373)&lt;&gt;0,IF(COUNTIF(Invoices!Y:Z,A2373)&lt;&gt;0,SUMIF(Invoices!Y:Z,A2373,Invoices!Z:Z)/COUNTIF(Invoices!Y:Z,A2373),0),IF(COUNTIF(Invoices!AA:AB,A2373)&lt;&gt;0,IF(COUNTIF(Invoices!AA:AB,A2373)&lt;&gt;0,SUMIF(Invoices!AA:AB,A2373,Invoices!AB:AB)/COUNTIF(Invoices!AA:AB,A2373),0),IF(COUNTIF(Invoices!AC:AD,A2373)&lt;&gt;0,IF(COUNTIF(Invoices!AC:AD,A2373)&lt;&gt;0,SUMIF(Invoices!AC:AD,A2373,Invoices!AD:AD)/COUNTIF(Invoices!AC:AD,A2373),0),IF(COUNTIF(Invoices!AE:AF,A2373)&lt;&gt;0,IF(COUNTIF(Invoices!AE:AF,A2373)&lt;&gt;0,SUMIF(Invoices!AE:AF,A2373,Invoices!AF:AF)/COUNTIF(Invoices!AE:AF,A2373),0),IF(COUNTIF(Invoices!AG:AH,A2373)&lt;&gt;0,IF(COUNTIF(Invoices!AG:AH,A2373)&lt;&gt;0,SUMIF(Invoices!AG:AH,A2373,Invoices!AH:AH)/COUNTIF(Invoices!AG:AH,A2373),0),IF(COUNTIF(Invoices!AI:AJ,A2373)&lt;&gt;0,IF(COUNTIF(Invoices!AI:AJ,A2373)&lt;&gt;0,SUMIF(Invoices!AI:AJ,A2373,Invoices!AJ:AJ)/COUNTIF(Invoices!AI:AJ,A2373),0),IF(COUNTIF(Invoices!AK:AL,A2373)&lt;&gt;0,IF(COUNTIF(Invoices!AK:AL,A2373)&lt;&gt;0,SUMIF(Invoices!AK:AL,A2373,Invoices!AL:AL)/COUNTIF(Invoices!AK:AL,A2373),0),IF(COUNTIF(Invoices!AM:AN,A2373)&lt;&gt;0,IF(COUNTIF(Invoices!AM:AN,A2373)&lt;&gt;0,SUMIF(Invoices!AM:AN,A2373,Invoices!AN:AN)/COUNTIF(Invoices!AM:AN,A2373),0),"Not Available")))))))))))))))</f>
        <v>0.99</v>
      </c>
    </row>
    <row r="2374" spans="1:5" ht="13" x14ac:dyDescent="0.15">
      <c r="A2374" s="6" t="s">
        <v>3807</v>
      </c>
      <c r="B2374" s="6" t="s">
        <v>850</v>
      </c>
      <c r="C2374" s="6" t="s">
        <v>851</v>
      </c>
      <c r="D2374" s="6" t="s">
        <v>850</v>
      </c>
      <c r="E2374">
        <f ca="1">IF(COUNTIF(Invoices!K:L,A2374)&lt;&gt;0,IF(COUNTIF(Invoices!K:L,A2374)&lt;&gt;0,SUMIF(Invoices!K:L,A2374,Invoices!L:L)/COUNTIF(Invoices!K:L,A2374),0),IF(COUNTIF(Invoices!M:N,A2374)&lt;&gt;0,IF(COUNTIF(Invoices!M:N,A2374)&lt;&gt;0,SUMIF(Invoices!M:N,A2374,Invoices!N:N)/COUNTIF(Invoices!M:N,A2374),0),IF(COUNTIF(Invoices!O:P,A2374)&lt;&gt;0,IF(COUNTIF(Invoices!O:P,A2374)&lt;&gt;0,SUMIF(Invoices!O:P,A2374,Invoices!P:P)/COUNTIF(Invoices!O:P,A2374),0),IF(COUNTIF(Invoices!Q:R,A2374)&lt;&gt;0,IF(COUNTIF(Invoices!Q:R,A2374)&lt;&gt;0,SUMIF(Invoices!Q:R,A2374,Invoices!R:R)/COUNTIF(Invoices!Q:R,A2374),0),IF(COUNTIF(Invoices!S:T,A2374)&lt;&gt;0,IF(COUNTIF(Invoices!S:T,A2374)&lt;&gt;0,SUMIF(Invoices!S:T,A2374,Invoices!T:T)/COUNTIF(Invoices!S:T,A2374),0),IF(COUNTIF(Invoices!U:V,A2374)&lt;&gt;0,IF(COUNTIF(Invoices!U:V,A2374)&lt;&gt;0,SUMIF(Invoices!U:V,A2374,Invoices!V:V)/COUNTIF(Invoices!U:V,A2374),0),IF(COUNTIF(Invoices!W:X,A2374)&lt;&gt;0,IF(COUNTIF(Invoices!W:X,A2374)&lt;&gt;0,SUMIF(Invoices!W:X,A2374,Invoices!X:X)/COUNTIF(Invoices!W:X,A2374),0),IF(COUNTIF(Invoices!Y:Z,A2374)&lt;&gt;0,IF(COUNTIF(Invoices!Y:Z,A2374)&lt;&gt;0,SUMIF(Invoices!Y:Z,A2374,Invoices!Z:Z)/COUNTIF(Invoices!Y:Z,A2374),0),IF(COUNTIF(Invoices!AA:AB,A2374)&lt;&gt;0,IF(COUNTIF(Invoices!AA:AB,A2374)&lt;&gt;0,SUMIF(Invoices!AA:AB,A2374,Invoices!AB:AB)/COUNTIF(Invoices!AA:AB,A2374),0),IF(COUNTIF(Invoices!AC:AD,A2374)&lt;&gt;0,IF(COUNTIF(Invoices!AC:AD,A2374)&lt;&gt;0,SUMIF(Invoices!AC:AD,A2374,Invoices!AD:AD)/COUNTIF(Invoices!AC:AD,A2374),0),IF(COUNTIF(Invoices!AE:AF,A2374)&lt;&gt;0,IF(COUNTIF(Invoices!AE:AF,A2374)&lt;&gt;0,SUMIF(Invoices!AE:AF,A2374,Invoices!AF:AF)/COUNTIF(Invoices!AE:AF,A2374),0),IF(COUNTIF(Invoices!AG:AH,A2374)&lt;&gt;0,IF(COUNTIF(Invoices!AG:AH,A2374)&lt;&gt;0,SUMIF(Invoices!AG:AH,A2374,Invoices!AH:AH)/COUNTIF(Invoices!AG:AH,A2374),0),IF(COUNTIF(Invoices!AI:AJ,A2374)&lt;&gt;0,IF(COUNTIF(Invoices!AI:AJ,A2374)&lt;&gt;0,SUMIF(Invoices!AI:AJ,A2374,Invoices!AJ:AJ)/COUNTIF(Invoices!AI:AJ,A2374),0),IF(COUNTIF(Invoices!AK:AL,A2374)&lt;&gt;0,IF(COUNTIF(Invoices!AK:AL,A2374)&lt;&gt;0,SUMIF(Invoices!AK:AL,A2374,Invoices!AL:AL)/COUNTIF(Invoices!AK:AL,A2374),0),IF(COUNTIF(Invoices!AM:AN,A2374)&lt;&gt;0,IF(COUNTIF(Invoices!AM:AN,A2374)&lt;&gt;0,SUMIF(Invoices!AM:AN,A2374,Invoices!AN:AN)/COUNTIF(Invoices!AM:AN,A2374),0),"Not Available")))))))))))))))</f>
        <v>0.99</v>
      </c>
    </row>
    <row r="2375" spans="1:5" ht="13" x14ac:dyDescent="0.15">
      <c r="A2375" s="6" t="s">
        <v>3809</v>
      </c>
      <c r="B2375" s="6" t="s">
        <v>1848</v>
      </c>
      <c r="C2375" s="6" t="s">
        <v>1583</v>
      </c>
      <c r="D2375" s="6" t="s">
        <v>1584</v>
      </c>
      <c r="E2375" t="str">
        <f>IF(COUNTIF(Invoices!K:L,A2375)&lt;&gt;0,IF(COUNTIF(Invoices!K:L,A2375)&lt;&gt;0,SUMIF(Invoices!K:L,A2375,Invoices!L:L)/COUNTIF(Invoices!K:L,A2375),0),IF(COUNTIF(Invoices!M:N,A2375)&lt;&gt;0,IF(COUNTIF(Invoices!M:N,A2375)&lt;&gt;0,SUMIF(Invoices!M:N,A2375,Invoices!N:N)/COUNTIF(Invoices!M:N,A2375),0),IF(COUNTIF(Invoices!O:P,A2375)&lt;&gt;0,IF(COUNTIF(Invoices!O:P,A2375)&lt;&gt;0,SUMIF(Invoices!O:P,A2375,Invoices!P:P)/COUNTIF(Invoices!O:P,A2375),0),IF(COUNTIF(Invoices!Q:R,A2375)&lt;&gt;0,IF(COUNTIF(Invoices!Q:R,A2375)&lt;&gt;0,SUMIF(Invoices!Q:R,A2375,Invoices!R:R)/COUNTIF(Invoices!Q:R,A2375),0),IF(COUNTIF(Invoices!S:T,A2375)&lt;&gt;0,IF(COUNTIF(Invoices!S:T,A2375)&lt;&gt;0,SUMIF(Invoices!S:T,A2375,Invoices!T:T)/COUNTIF(Invoices!S:T,A2375),0),IF(COUNTIF(Invoices!U:V,A2375)&lt;&gt;0,IF(COUNTIF(Invoices!U:V,A2375)&lt;&gt;0,SUMIF(Invoices!U:V,A2375,Invoices!V:V)/COUNTIF(Invoices!U:V,A2375),0),IF(COUNTIF(Invoices!W:X,A2375)&lt;&gt;0,IF(COUNTIF(Invoices!W:X,A2375)&lt;&gt;0,SUMIF(Invoices!W:X,A2375,Invoices!X:X)/COUNTIF(Invoices!W:X,A2375),0),IF(COUNTIF(Invoices!Y:Z,A2375)&lt;&gt;0,IF(COUNTIF(Invoices!Y:Z,A2375)&lt;&gt;0,SUMIF(Invoices!Y:Z,A2375,Invoices!Z:Z)/COUNTIF(Invoices!Y:Z,A2375),0),IF(COUNTIF(Invoices!AA:AB,A2375)&lt;&gt;0,IF(COUNTIF(Invoices!AA:AB,A2375)&lt;&gt;0,SUMIF(Invoices!AA:AB,A2375,Invoices!AB:AB)/COUNTIF(Invoices!AA:AB,A2375),0),IF(COUNTIF(Invoices!AC:AD,A2375)&lt;&gt;0,IF(COUNTIF(Invoices!AC:AD,A2375)&lt;&gt;0,SUMIF(Invoices!AC:AD,A2375,Invoices!AD:AD)/COUNTIF(Invoices!AC:AD,A2375),0),IF(COUNTIF(Invoices!AE:AF,A2375)&lt;&gt;0,IF(COUNTIF(Invoices!AE:AF,A2375)&lt;&gt;0,SUMIF(Invoices!AE:AF,A2375,Invoices!AF:AF)/COUNTIF(Invoices!AE:AF,A2375),0),IF(COUNTIF(Invoices!AG:AH,A2375)&lt;&gt;0,IF(COUNTIF(Invoices!AG:AH,A2375)&lt;&gt;0,SUMIF(Invoices!AG:AH,A2375,Invoices!AH:AH)/COUNTIF(Invoices!AG:AH,A2375),0),IF(COUNTIF(Invoices!AI:AJ,A2375)&lt;&gt;0,IF(COUNTIF(Invoices!AI:AJ,A2375)&lt;&gt;0,SUMIF(Invoices!AI:AJ,A2375,Invoices!AJ:AJ)/COUNTIF(Invoices!AI:AJ,A2375),0),IF(COUNTIF(Invoices!AK:AL,A2375)&lt;&gt;0,IF(COUNTIF(Invoices!AK:AL,A2375)&lt;&gt;0,SUMIF(Invoices!AK:AL,A2375,Invoices!AL:AL)/COUNTIF(Invoices!AK:AL,A2375),0),IF(COUNTIF(Invoices!AM:AN,A2375)&lt;&gt;0,IF(COUNTIF(Invoices!AM:AN,A2375)&lt;&gt;0,SUMIF(Invoices!AM:AN,A2375,Invoices!AN:AN)/COUNTIF(Invoices!AM:AN,A2375),0),"Not Available")))))))))))))))</f>
        <v>Not Available</v>
      </c>
    </row>
    <row r="2376" spans="1:5" ht="13" x14ac:dyDescent="0.15">
      <c r="A2376" s="6" t="s">
        <v>3810</v>
      </c>
      <c r="B2376" s="6" t="s">
        <v>1244</v>
      </c>
      <c r="C2376" s="6" t="s">
        <v>1245</v>
      </c>
      <c r="D2376" s="6" t="s">
        <v>1182</v>
      </c>
      <c r="E2376">
        <f ca="1">IF(COUNTIF(Invoices!K:L,A2376)&lt;&gt;0,IF(COUNTIF(Invoices!K:L,A2376)&lt;&gt;0,SUMIF(Invoices!K:L,A2376,Invoices!L:L)/COUNTIF(Invoices!K:L,A2376),0),IF(COUNTIF(Invoices!M:N,A2376)&lt;&gt;0,IF(COUNTIF(Invoices!M:N,A2376)&lt;&gt;0,SUMIF(Invoices!M:N,A2376,Invoices!N:N)/COUNTIF(Invoices!M:N,A2376),0),IF(COUNTIF(Invoices!O:P,A2376)&lt;&gt;0,IF(COUNTIF(Invoices!O:P,A2376)&lt;&gt;0,SUMIF(Invoices!O:P,A2376,Invoices!P:P)/COUNTIF(Invoices!O:P,A2376),0),IF(COUNTIF(Invoices!Q:R,A2376)&lt;&gt;0,IF(COUNTIF(Invoices!Q:R,A2376)&lt;&gt;0,SUMIF(Invoices!Q:R,A2376,Invoices!R:R)/COUNTIF(Invoices!Q:R,A2376),0),IF(COUNTIF(Invoices!S:T,A2376)&lt;&gt;0,IF(COUNTIF(Invoices!S:T,A2376)&lt;&gt;0,SUMIF(Invoices!S:T,A2376,Invoices!T:T)/COUNTIF(Invoices!S:T,A2376),0),IF(COUNTIF(Invoices!U:V,A2376)&lt;&gt;0,IF(COUNTIF(Invoices!U:V,A2376)&lt;&gt;0,SUMIF(Invoices!U:V,A2376,Invoices!V:V)/COUNTIF(Invoices!U:V,A2376),0),IF(COUNTIF(Invoices!W:X,A2376)&lt;&gt;0,IF(COUNTIF(Invoices!W:X,A2376)&lt;&gt;0,SUMIF(Invoices!W:X,A2376,Invoices!X:X)/COUNTIF(Invoices!W:X,A2376),0),IF(COUNTIF(Invoices!Y:Z,A2376)&lt;&gt;0,IF(COUNTIF(Invoices!Y:Z,A2376)&lt;&gt;0,SUMIF(Invoices!Y:Z,A2376,Invoices!Z:Z)/COUNTIF(Invoices!Y:Z,A2376),0),IF(COUNTIF(Invoices!AA:AB,A2376)&lt;&gt;0,IF(COUNTIF(Invoices!AA:AB,A2376)&lt;&gt;0,SUMIF(Invoices!AA:AB,A2376,Invoices!AB:AB)/COUNTIF(Invoices!AA:AB,A2376),0),IF(COUNTIF(Invoices!AC:AD,A2376)&lt;&gt;0,IF(COUNTIF(Invoices!AC:AD,A2376)&lt;&gt;0,SUMIF(Invoices!AC:AD,A2376,Invoices!AD:AD)/COUNTIF(Invoices!AC:AD,A2376),0),IF(COUNTIF(Invoices!AE:AF,A2376)&lt;&gt;0,IF(COUNTIF(Invoices!AE:AF,A2376)&lt;&gt;0,SUMIF(Invoices!AE:AF,A2376,Invoices!AF:AF)/COUNTIF(Invoices!AE:AF,A2376),0),IF(COUNTIF(Invoices!AG:AH,A2376)&lt;&gt;0,IF(COUNTIF(Invoices!AG:AH,A2376)&lt;&gt;0,SUMIF(Invoices!AG:AH,A2376,Invoices!AH:AH)/COUNTIF(Invoices!AG:AH,A2376),0),IF(COUNTIF(Invoices!AI:AJ,A2376)&lt;&gt;0,IF(COUNTIF(Invoices!AI:AJ,A2376)&lt;&gt;0,SUMIF(Invoices!AI:AJ,A2376,Invoices!AJ:AJ)/COUNTIF(Invoices!AI:AJ,A2376),0),IF(COUNTIF(Invoices!AK:AL,A2376)&lt;&gt;0,IF(COUNTIF(Invoices!AK:AL,A2376)&lt;&gt;0,SUMIF(Invoices!AK:AL,A2376,Invoices!AL:AL)/COUNTIF(Invoices!AK:AL,A2376),0),IF(COUNTIF(Invoices!AM:AN,A2376)&lt;&gt;0,IF(COUNTIF(Invoices!AM:AN,A2376)&lt;&gt;0,SUMIF(Invoices!AM:AN,A2376,Invoices!AN:AN)/COUNTIF(Invoices!AM:AN,A2376),0),"Not Available")))))))))))))))</f>
        <v>0.99</v>
      </c>
    </row>
    <row r="2377" spans="1:5" ht="13" x14ac:dyDescent="0.15">
      <c r="A2377" s="6" t="s">
        <v>3811</v>
      </c>
      <c r="B2377" s="6" t="s">
        <v>1320</v>
      </c>
      <c r="C2377" s="6" t="s">
        <v>1321</v>
      </c>
      <c r="D2377" s="6" t="s">
        <v>1322</v>
      </c>
      <c r="E2377">
        <f ca="1">IF(COUNTIF(Invoices!K:L,A2377)&lt;&gt;0,IF(COUNTIF(Invoices!K:L,A2377)&lt;&gt;0,SUMIF(Invoices!K:L,A2377,Invoices!L:L)/COUNTIF(Invoices!K:L,A2377),0),IF(COUNTIF(Invoices!M:N,A2377)&lt;&gt;0,IF(COUNTIF(Invoices!M:N,A2377)&lt;&gt;0,SUMIF(Invoices!M:N,A2377,Invoices!N:N)/COUNTIF(Invoices!M:N,A2377),0),IF(COUNTIF(Invoices!O:P,A2377)&lt;&gt;0,IF(COUNTIF(Invoices!O:P,A2377)&lt;&gt;0,SUMIF(Invoices!O:P,A2377,Invoices!P:P)/COUNTIF(Invoices!O:P,A2377),0),IF(COUNTIF(Invoices!Q:R,A2377)&lt;&gt;0,IF(COUNTIF(Invoices!Q:R,A2377)&lt;&gt;0,SUMIF(Invoices!Q:R,A2377,Invoices!R:R)/COUNTIF(Invoices!Q:R,A2377),0),IF(COUNTIF(Invoices!S:T,A2377)&lt;&gt;0,IF(COUNTIF(Invoices!S:T,A2377)&lt;&gt;0,SUMIF(Invoices!S:T,A2377,Invoices!T:T)/COUNTIF(Invoices!S:T,A2377),0),IF(COUNTIF(Invoices!U:V,A2377)&lt;&gt;0,IF(COUNTIF(Invoices!U:V,A2377)&lt;&gt;0,SUMIF(Invoices!U:V,A2377,Invoices!V:V)/COUNTIF(Invoices!U:V,A2377),0),IF(COUNTIF(Invoices!W:X,A2377)&lt;&gt;0,IF(COUNTIF(Invoices!W:X,A2377)&lt;&gt;0,SUMIF(Invoices!W:X,A2377,Invoices!X:X)/COUNTIF(Invoices!W:X,A2377),0),IF(COUNTIF(Invoices!Y:Z,A2377)&lt;&gt;0,IF(COUNTIF(Invoices!Y:Z,A2377)&lt;&gt;0,SUMIF(Invoices!Y:Z,A2377,Invoices!Z:Z)/COUNTIF(Invoices!Y:Z,A2377),0),IF(COUNTIF(Invoices!AA:AB,A2377)&lt;&gt;0,IF(COUNTIF(Invoices!AA:AB,A2377)&lt;&gt;0,SUMIF(Invoices!AA:AB,A2377,Invoices!AB:AB)/COUNTIF(Invoices!AA:AB,A2377),0),IF(COUNTIF(Invoices!AC:AD,A2377)&lt;&gt;0,IF(COUNTIF(Invoices!AC:AD,A2377)&lt;&gt;0,SUMIF(Invoices!AC:AD,A2377,Invoices!AD:AD)/COUNTIF(Invoices!AC:AD,A2377),0),IF(COUNTIF(Invoices!AE:AF,A2377)&lt;&gt;0,IF(COUNTIF(Invoices!AE:AF,A2377)&lt;&gt;0,SUMIF(Invoices!AE:AF,A2377,Invoices!AF:AF)/COUNTIF(Invoices!AE:AF,A2377),0),IF(COUNTIF(Invoices!AG:AH,A2377)&lt;&gt;0,IF(COUNTIF(Invoices!AG:AH,A2377)&lt;&gt;0,SUMIF(Invoices!AG:AH,A2377,Invoices!AH:AH)/COUNTIF(Invoices!AG:AH,A2377),0),IF(COUNTIF(Invoices!AI:AJ,A2377)&lt;&gt;0,IF(COUNTIF(Invoices!AI:AJ,A2377)&lt;&gt;0,SUMIF(Invoices!AI:AJ,A2377,Invoices!AJ:AJ)/COUNTIF(Invoices!AI:AJ,A2377),0),IF(COUNTIF(Invoices!AK:AL,A2377)&lt;&gt;0,IF(COUNTIF(Invoices!AK:AL,A2377)&lt;&gt;0,SUMIF(Invoices!AK:AL,A2377,Invoices!AL:AL)/COUNTIF(Invoices!AK:AL,A2377),0),IF(COUNTIF(Invoices!AM:AN,A2377)&lt;&gt;0,IF(COUNTIF(Invoices!AM:AN,A2377)&lt;&gt;0,SUMIF(Invoices!AM:AN,A2377,Invoices!AN:AN)/COUNTIF(Invoices!AM:AN,A2377),0),"Not Available")))))))))))))))</f>
        <v>0.99</v>
      </c>
    </row>
    <row r="2378" spans="1:5" ht="13" x14ac:dyDescent="0.15">
      <c r="A2378" s="6" t="s">
        <v>3812</v>
      </c>
      <c r="B2378" s="6" t="s">
        <v>663</v>
      </c>
      <c r="C2378" s="6" t="s">
        <v>664</v>
      </c>
      <c r="D2378" s="6" t="s">
        <v>663</v>
      </c>
      <c r="E2378" t="str">
        <f>IF(COUNTIF(Invoices!K:L,A2378)&lt;&gt;0,IF(COUNTIF(Invoices!K:L,A2378)&lt;&gt;0,SUMIF(Invoices!K:L,A2378,Invoices!L:L)/COUNTIF(Invoices!K:L,A2378),0),IF(COUNTIF(Invoices!M:N,A2378)&lt;&gt;0,IF(COUNTIF(Invoices!M:N,A2378)&lt;&gt;0,SUMIF(Invoices!M:N,A2378,Invoices!N:N)/COUNTIF(Invoices!M:N,A2378),0),IF(COUNTIF(Invoices!O:P,A2378)&lt;&gt;0,IF(COUNTIF(Invoices!O:P,A2378)&lt;&gt;0,SUMIF(Invoices!O:P,A2378,Invoices!P:P)/COUNTIF(Invoices!O:P,A2378),0),IF(COUNTIF(Invoices!Q:R,A2378)&lt;&gt;0,IF(COUNTIF(Invoices!Q:R,A2378)&lt;&gt;0,SUMIF(Invoices!Q:R,A2378,Invoices!R:R)/COUNTIF(Invoices!Q:R,A2378),0),IF(COUNTIF(Invoices!S:T,A2378)&lt;&gt;0,IF(COUNTIF(Invoices!S:T,A2378)&lt;&gt;0,SUMIF(Invoices!S:T,A2378,Invoices!T:T)/COUNTIF(Invoices!S:T,A2378),0),IF(COUNTIF(Invoices!U:V,A2378)&lt;&gt;0,IF(COUNTIF(Invoices!U:V,A2378)&lt;&gt;0,SUMIF(Invoices!U:V,A2378,Invoices!V:V)/COUNTIF(Invoices!U:V,A2378),0),IF(COUNTIF(Invoices!W:X,A2378)&lt;&gt;0,IF(COUNTIF(Invoices!W:X,A2378)&lt;&gt;0,SUMIF(Invoices!W:X,A2378,Invoices!X:X)/COUNTIF(Invoices!W:X,A2378),0),IF(COUNTIF(Invoices!Y:Z,A2378)&lt;&gt;0,IF(COUNTIF(Invoices!Y:Z,A2378)&lt;&gt;0,SUMIF(Invoices!Y:Z,A2378,Invoices!Z:Z)/COUNTIF(Invoices!Y:Z,A2378),0),IF(COUNTIF(Invoices!AA:AB,A2378)&lt;&gt;0,IF(COUNTIF(Invoices!AA:AB,A2378)&lt;&gt;0,SUMIF(Invoices!AA:AB,A2378,Invoices!AB:AB)/COUNTIF(Invoices!AA:AB,A2378),0),IF(COUNTIF(Invoices!AC:AD,A2378)&lt;&gt;0,IF(COUNTIF(Invoices!AC:AD,A2378)&lt;&gt;0,SUMIF(Invoices!AC:AD,A2378,Invoices!AD:AD)/COUNTIF(Invoices!AC:AD,A2378),0),IF(COUNTIF(Invoices!AE:AF,A2378)&lt;&gt;0,IF(COUNTIF(Invoices!AE:AF,A2378)&lt;&gt;0,SUMIF(Invoices!AE:AF,A2378,Invoices!AF:AF)/COUNTIF(Invoices!AE:AF,A2378),0),IF(COUNTIF(Invoices!AG:AH,A2378)&lt;&gt;0,IF(COUNTIF(Invoices!AG:AH,A2378)&lt;&gt;0,SUMIF(Invoices!AG:AH,A2378,Invoices!AH:AH)/COUNTIF(Invoices!AG:AH,A2378),0),IF(COUNTIF(Invoices!AI:AJ,A2378)&lt;&gt;0,IF(COUNTIF(Invoices!AI:AJ,A2378)&lt;&gt;0,SUMIF(Invoices!AI:AJ,A2378,Invoices!AJ:AJ)/COUNTIF(Invoices!AI:AJ,A2378),0),IF(COUNTIF(Invoices!AK:AL,A2378)&lt;&gt;0,IF(COUNTIF(Invoices!AK:AL,A2378)&lt;&gt;0,SUMIF(Invoices!AK:AL,A2378,Invoices!AL:AL)/COUNTIF(Invoices!AK:AL,A2378),0),IF(COUNTIF(Invoices!AM:AN,A2378)&lt;&gt;0,IF(COUNTIF(Invoices!AM:AN,A2378)&lt;&gt;0,SUMIF(Invoices!AM:AN,A2378,Invoices!AN:AN)/COUNTIF(Invoices!AM:AN,A2378),0),"Not Available")))))))))))))))</f>
        <v>Not Available</v>
      </c>
    </row>
    <row r="2379" spans="1:5" ht="13" x14ac:dyDescent="0.15">
      <c r="A2379" s="6" t="s">
        <v>3813</v>
      </c>
      <c r="B2379" s="6" t="s">
        <v>2817</v>
      </c>
      <c r="C2379" s="6" t="s">
        <v>618</v>
      </c>
      <c r="D2379" s="6" t="s">
        <v>574</v>
      </c>
      <c r="E2379" t="str">
        <f>IF(COUNTIF(Invoices!K:L,A2379)&lt;&gt;0,IF(COUNTIF(Invoices!K:L,A2379)&lt;&gt;0,SUMIF(Invoices!K:L,A2379,Invoices!L:L)/COUNTIF(Invoices!K:L,A2379),0),IF(COUNTIF(Invoices!M:N,A2379)&lt;&gt;0,IF(COUNTIF(Invoices!M:N,A2379)&lt;&gt;0,SUMIF(Invoices!M:N,A2379,Invoices!N:N)/COUNTIF(Invoices!M:N,A2379),0),IF(COUNTIF(Invoices!O:P,A2379)&lt;&gt;0,IF(COUNTIF(Invoices!O:P,A2379)&lt;&gt;0,SUMIF(Invoices!O:P,A2379,Invoices!P:P)/COUNTIF(Invoices!O:P,A2379),0),IF(COUNTIF(Invoices!Q:R,A2379)&lt;&gt;0,IF(COUNTIF(Invoices!Q:R,A2379)&lt;&gt;0,SUMIF(Invoices!Q:R,A2379,Invoices!R:R)/COUNTIF(Invoices!Q:R,A2379),0),IF(COUNTIF(Invoices!S:T,A2379)&lt;&gt;0,IF(COUNTIF(Invoices!S:T,A2379)&lt;&gt;0,SUMIF(Invoices!S:T,A2379,Invoices!T:T)/COUNTIF(Invoices!S:T,A2379),0),IF(COUNTIF(Invoices!U:V,A2379)&lt;&gt;0,IF(COUNTIF(Invoices!U:V,A2379)&lt;&gt;0,SUMIF(Invoices!U:V,A2379,Invoices!V:V)/COUNTIF(Invoices!U:V,A2379),0),IF(COUNTIF(Invoices!W:X,A2379)&lt;&gt;0,IF(COUNTIF(Invoices!W:X,A2379)&lt;&gt;0,SUMIF(Invoices!W:X,A2379,Invoices!X:X)/COUNTIF(Invoices!W:X,A2379),0),IF(COUNTIF(Invoices!Y:Z,A2379)&lt;&gt;0,IF(COUNTIF(Invoices!Y:Z,A2379)&lt;&gt;0,SUMIF(Invoices!Y:Z,A2379,Invoices!Z:Z)/COUNTIF(Invoices!Y:Z,A2379),0),IF(COUNTIF(Invoices!AA:AB,A2379)&lt;&gt;0,IF(COUNTIF(Invoices!AA:AB,A2379)&lt;&gt;0,SUMIF(Invoices!AA:AB,A2379,Invoices!AB:AB)/COUNTIF(Invoices!AA:AB,A2379),0),IF(COUNTIF(Invoices!AC:AD,A2379)&lt;&gt;0,IF(COUNTIF(Invoices!AC:AD,A2379)&lt;&gt;0,SUMIF(Invoices!AC:AD,A2379,Invoices!AD:AD)/COUNTIF(Invoices!AC:AD,A2379),0),IF(COUNTIF(Invoices!AE:AF,A2379)&lt;&gt;0,IF(COUNTIF(Invoices!AE:AF,A2379)&lt;&gt;0,SUMIF(Invoices!AE:AF,A2379,Invoices!AF:AF)/COUNTIF(Invoices!AE:AF,A2379),0),IF(COUNTIF(Invoices!AG:AH,A2379)&lt;&gt;0,IF(COUNTIF(Invoices!AG:AH,A2379)&lt;&gt;0,SUMIF(Invoices!AG:AH,A2379,Invoices!AH:AH)/COUNTIF(Invoices!AG:AH,A2379),0),IF(COUNTIF(Invoices!AI:AJ,A2379)&lt;&gt;0,IF(COUNTIF(Invoices!AI:AJ,A2379)&lt;&gt;0,SUMIF(Invoices!AI:AJ,A2379,Invoices!AJ:AJ)/COUNTIF(Invoices!AI:AJ,A2379),0),IF(COUNTIF(Invoices!AK:AL,A2379)&lt;&gt;0,IF(COUNTIF(Invoices!AK:AL,A2379)&lt;&gt;0,SUMIF(Invoices!AK:AL,A2379,Invoices!AL:AL)/COUNTIF(Invoices!AK:AL,A2379),0),IF(COUNTIF(Invoices!AM:AN,A2379)&lt;&gt;0,IF(COUNTIF(Invoices!AM:AN,A2379)&lt;&gt;0,SUMIF(Invoices!AM:AN,A2379,Invoices!AN:AN)/COUNTIF(Invoices!AM:AN,A2379),0),"Not Available")))))))))))))))</f>
        <v>Not Available</v>
      </c>
    </row>
    <row r="2380" spans="1:5" ht="13" x14ac:dyDescent="0.15">
      <c r="A2380" s="6" t="s">
        <v>3813</v>
      </c>
      <c r="B2380" s="6" t="s">
        <v>2817</v>
      </c>
      <c r="C2380" s="6" t="s">
        <v>2713</v>
      </c>
      <c r="D2380" s="6" t="s">
        <v>2714</v>
      </c>
      <c r="E2380" t="str">
        <f>IF(COUNTIF(Invoices!K:L,A2380)&lt;&gt;0,IF(COUNTIF(Invoices!K:L,A2380)&lt;&gt;0,SUMIF(Invoices!K:L,A2380,Invoices!L:L)/COUNTIF(Invoices!K:L,A2380),0),IF(COUNTIF(Invoices!M:N,A2380)&lt;&gt;0,IF(COUNTIF(Invoices!M:N,A2380)&lt;&gt;0,SUMIF(Invoices!M:N,A2380,Invoices!N:N)/COUNTIF(Invoices!M:N,A2380),0),IF(COUNTIF(Invoices!O:P,A2380)&lt;&gt;0,IF(COUNTIF(Invoices!O:P,A2380)&lt;&gt;0,SUMIF(Invoices!O:P,A2380,Invoices!P:P)/COUNTIF(Invoices!O:P,A2380),0),IF(COUNTIF(Invoices!Q:R,A2380)&lt;&gt;0,IF(COUNTIF(Invoices!Q:R,A2380)&lt;&gt;0,SUMIF(Invoices!Q:R,A2380,Invoices!R:R)/COUNTIF(Invoices!Q:R,A2380),0),IF(COUNTIF(Invoices!S:T,A2380)&lt;&gt;0,IF(COUNTIF(Invoices!S:T,A2380)&lt;&gt;0,SUMIF(Invoices!S:T,A2380,Invoices!T:T)/COUNTIF(Invoices!S:T,A2380),0),IF(COUNTIF(Invoices!U:V,A2380)&lt;&gt;0,IF(COUNTIF(Invoices!U:V,A2380)&lt;&gt;0,SUMIF(Invoices!U:V,A2380,Invoices!V:V)/COUNTIF(Invoices!U:V,A2380),0),IF(COUNTIF(Invoices!W:X,A2380)&lt;&gt;0,IF(COUNTIF(Invoices!W:X,A2380)&lt;&gt;0,SUMIF(Invoices!W:X,A2380,Invoices!X:X)/COUNTIF(Invoices!W:X,A2380),0),IF(COUNTIF(Invoices!Y:Z,A2380)&lt;&gt;0,IF(COUNTIF(Invoices!Y:Z,A2380)&lt;&gt;0,SUMIF(Invoices!Y:Z,A2380,Invoices!Z:Z)/COUNTIF(Invoices!Y:Z,A2380),0),IF(COUNTIF(Invoices!AA:AB,A2380)&lt;&gt;0,IF(COUNTIF(Invoices!AA:AB,A2380)&lt;&gt;0,SUMIF(Invoices!AA:AB,A2380,Invoices!AB:AB)/COUNTIF(Invoices!AA:AB,A2380),0),IF(COUNTIF(Invoices!AC:AD,A2380)&lt;&gt;0,IF(COUNTIF(Invoices!AC:AD,A2380)&lt;&gt;0,SUMIF(Invoices!AC:AD,A2380,Invoices!AD:AD)/COUNTIF(Invoices!AC:AD,A2380),0),IF(COUNTIF(Invoices!AE:AF,A2380)&lt;&gt;0,IF(COUNTIF(Invoices!AE:AF,A2380)&lt;&gt;0,SUMIF(Invoices!AE:AF,A2380,Invoices!AF:AF)/COUNTIF(Invoices!AE:AF,A2380),0),IF(COUNTIF(Invoices!AG:AH,A2380)&lt;&gt;0,IF(COUNTIF(Invoices!AG:AH,A2380)&lt;&gt;0,SUMIF(Invoices!AG:AH,A2380,Invoices!AH:AH)/COUNTIF(Invoices!AG:AH,A2380),0),IF(COUNTIF(Invoices!AI:AJ,A2380)&lt;&gt;0,IF(COUNTIF(Invoices!AI:AJ,A2380)&lt;&gt;0,SUMIF(Invoices!AI:AJ,A2380,Invoices!AJ:AJ)/COUNTIF(Invoices!AI:AJ,A2380),0),IF(COUNTIF(Invoices!AK:AL,A2380)&lt;&gt;0,IF(COUNTIF(Invoices!AK:AL,A2380)&lt;&gt;0,SUMIF(Invoices!AK:AL,A2380,Invoices!AL:AL)/COUNTIF(Invoices!AK:AL,A2380),0),IF(COUNTIF(Invoices!AM:AN,A2380)&lt;&gt;0,IF(COUNTIF(Invoices!AM:AN,A2380)&lt;&gt;0,SUMIF(Invoices!AM:AN,A2380,Invoices!AN:AN)/COUNTIF(Invoices!AM:AN,A2380),0),"Not Available")))))))))))))))</f>
        <v>Not Available</v>
      </c>
    </row>
    <row r="2381" spans="1:5" ht="13" x14ac:dyDescent="0.15">
      <c r="A2381" s="6" t="s">
        <v>3814</v>
      </c>
      <c r="B2381" s="6" t="s">
        <v>553</v>
      </c>
      <c r="C2381" s="6" t="s">
        <v>554</v>
      </c>
      <c r="D2381" s="6" t="s">
        <v>555</v>
      </c>
      <c r="E2381" t="str">
        <f>IF(COUNTIF(Invoices!K:L,A2381)&lt;&gt;0,IF(COUNTIF(Invoices!K:L,A2381)&lt;&gt;0,SUMIF(Invoices!K:L,A2381,Invoices!L:L)/COUNTIF(Invoices!K:L,A2381),0),IF(COUNTIF(Invoices!M:N,A2381)&lt;&gt;0,IF(COUNTIF(Invoices!M:N,A2381)&lt;&gt;0,SUMIF(Invoices!M:N,A2381,Invoices!N:N)/COUNTIF(Invoices!M:N,A2381),0),IF(COUNTIF(Invoices!O:P,A2381)&lt;&gt;0,IF(COUNTIF(Invoices!O:P,A2381)&lt;&gt;0,SUMIF(Invoices!O:P,A2381,Invoices!P:P)/COUNTIF(Invoices!O:P,A2381),0),IF(COUNTIF(Invoices!Q:R,A2381)&lt;&gt;0,IF(COUNTIF(Invoices!Q:R,A2381)&lt;&gt;0,SUMIF(Invoices!Q:R,A2381,Invoices!R:R)/COUNTIF(Invoices!Q:R,A2381),0),IF(COUNTIF(Invoices!S:T,A2381)&lt;&gt;0,IF(COUNTIF(Invoices!S:T,A2381)&lt;&gt;0,SUMIF(Invoices!S:T,A2381,Invoices!T:T)/COUNTIF(Invoices!S:T,A2381),0),IF(COUNTIF(Invoices!U:V,A2381)&lt;&gt;0,IF(COUNTIF(Invoices!U:V,A2381)&lt;&gt;0,SUMIF(Invoices!U:V,A2381,Invoices!V:V)/COUNTIF(Invoices!U:V,A2381),0),IF(COUNTIF(Invoices!W:X,A2381)&lt;&gt;0,IF(COUNTIF(Invoices!W:X,A2381)&lt;&gt;0,SUMIF(Invoices!W:X,A2381,Invoices!X:X)/COUNTIF(Invoices!W:X,A2381),0),IF(COUNTIF(Invoices!Y:Z,A2381)&lt;&gt;0,IF(COUNTIF(Invoices!Y:Z,A2381)&lt;&gt;0,SUMIF(Invoices!Y:Z,A2381,Invoices!Z:Z)/COUNTIF(Invoices!Y:Z,A2381),0),IF(COUNTIF(Invoices!AA:AB,A2381)&lt;&gt;0,IF(COUNTIF(Invoices!AA:AB,A2381)&lt;&gt;0,SUMIF(Invoices!AA:AB,A2381,Invoices!AB:AB)/COUNTIF(Invoices!AA:AB,A2381),0),IF(COUNTIF(Invoices!AC:AD,A2381)&lt;&gt;0,IF(COUNTIF(Invoices!AC:AD,A2381)&lt;&gt;0,SUMIF(Invoices!AC:AD,A2381,Invoices!AD:AD)/COUNTIF(Invoices!AC:AD,A2381),0),IF(COUNTIF(Invoices!AE:AF,A2381)&lt;&gt;0,IF(COUNTIF(Invoices!AE:AF,A2381)&lt;&gt;0,SUMIF(Invoices!AE:AF,A2381,Invoices!AF:AF)/COUNTIF(Invoices!AE:AF,A2381),0),IF(COUNTIF(Invoices!AG:AH,A2381)&lt;&gt;0,IF(COUNTIF(Invoices!AG:AH,A2381)&lt;&gt;0,SUMIF(Invoices!AG:AH,A2381,Invoices!AH:AH)/COUNTIF(Invoices!AG:AH,A2381),0),IF(COUNTIF(Invoices!AI:AJ,A2381)&lt;&gt;0,IF(COUNTIF(Invoices!AI:AJ,A2381)&lt;&gt;0,SUMIF(Invoices!AI:AJ,A2381,Invoices!AJ:AJ)/COUNTIF(Invoices!AI:AJ,A2381),0),IF(COUNTIF(Invoices!AK:AL,A2381)&lt;&gt;0,IF(COUNTIF(Invoices!AK:AL,A2381)&lt;&gt;0,SUMIF(Invoices!AK:AL,A2381,Invoices!AL:AL)/COUNTIF(Invoices!AK:AL,A2381),0),IF(COUNTIF(Invoices!AM:AN,A2381)&lt;&gt;0,IF(COUNTIF(Invoices!AM:AN,A2381)&lt;&gt;0,SUMIF(Invoices!AM:AN,A2381,Invoices!AN:AN)/COUNTIF(Invoices!AM:AN,A2381),0),"Not Available")))))))))))))))</f>
        <v>Not Available</v>
      </c>
    </row>
    <row r="2382" spans="1:5" ht="13" x14ac:dyDescent="0.15">
      <c r="A2382" s="6" t="s">
        <v>3815</v>
      </c>
      <c r="C2382" s="6" t="s">
        <v>1555</v>
      </c>
      <c r="D2382" s="6" t="s">
        <v>1555</v>
      </c>
      <c r="E2382" t="str">
        <f>IF(COUNTIF(Invoices!K:L,A2382)&lt;&gt;0,IF(COUNTIF(Invoices!K:L,A2382)&lt;&gt;0,SUMIF(Invoices!K:L,A2382,Invoices!L:L)/COUNTIF(Invoices!K:L,A2382),0),IF(COUNTIF(Invoices!M:N,A2382)&lt;&gt;0,IF(COUNTIF(Invoices!M:N,A2382)&lt;&gt;0,SUMIF(Invoices!M:N,A2382,Invoices!N:N)/COUNTIF(Invoices!M:N,A2382),0),IF(COUNTIF(Invoices!O:P,A2382)&lt;&gt;0,IF(COUNTIF(Invoices!O:P,A2382)&lt;&gt;0,SUMIF(Invoices!O:P,A2382,Invoices!P:P)/COUNTIF(Invoices!O:P,A2382),0),IF(COUNTIF(Invoices!Q:R,A2382)&lt;&gt;0,IF(COUNTIF(Invoices!Q:R,A2382)&lt;&gt;0,SUMIF(Invoices!Q:R,A2382,Invoices!R:R)/COUNTIF(Invoices!Q:R,A2382),0),IF(COUNTIF(Invoices!S:T,A2382)&lt;&gt;0,IF(COUNTIF(Invoices!S:T,A2382)&lt;&gt;0,SUMIF(Invoices!S:T,A2382,Invoices!T:T)/COUNTIF(Invoices!S:T,A2382),0),IF(COUNTIF(Invoices!U:V,A2382)&lt;&gt;0,IF(COUNTIF(Invoices!U:V,A2382)&lt;&gt;0,SUMIF(Invoices!U:V,A2382,Invoices!V:V)/COUNTIF(Invoices!U:V,A2382),0),IF(COUNTIF(Invoices!W:X,A2382)&lt;&gt;0,IF(COUNTIF(Invoices!W:X,A2382)&lt;&gt;0,SUMIF(Invoices!W:X,A2382,Invoices!X:X)/COUNTIF(Invoices!W:X,A2382),0),IF(COUNTIF(Invoices!Y:Z,A2382)&lt;&gt;0,IF(COUNTIF(Invoices!Y:Z,A2382)&lt;&gt;0,SUMIF(Invoices!Y:Z,A2382,Invoices!Z:Z)/COUNTIF(Invoices!Y:Z,A2382),0),IF(COUNTIF(Invoices!AA:AB,A2382)&lt;&gt;0,IF(COUNTIF(Invoices!AA:AB,A2382)&lt;&gt;0,SUMIF(Invoices!AA:AB,A2382,Invoices!AB:AB)/COUNTIF(Invoices!AA:AB,A2382),0),IF(COUNTIF(Invoices!AC:AD,A2382)&lt;&gt;0,IF(COUNTIF(Invoices!AC:AD,A2382)&lt;&gt;0,SUMIF(Invoices!AC:AD,A2382,Invoices!AD:AD)/COUNTIF(Invoices!AC:AD,A2382),0),IF(COUNTIF(Invoices!AE:AF,A2382)&lt;&gt;0,IF(COUNTIF(Invoices!AE:AF,A2382)&lt;&gt;0,SUMIF(Invoices!AE:AF,A2382,Invoices!AF:AF)/COUNTIF(Invoices!AE:AF,A2382),0),IF(COUNTIF(Invoices!AG:AH,A2382)&lt;&gt;0,IF(COUNTIF(Invoices!AG:AH,A2382)&lt;&gt;0,SUMIF(Invoices!AG:AH,A2382,Invoices!AH:AH)/COUNTIF(Invoices!AG:AH,A2382),0),IF(COUNTIF(Invoices!AI:AJ,A2382)&lt;&gt;0,IF(COUNTIF(Invoices!AI:AJ,A2382)&lt;&gt;0,SUMIF(Invoices!AI:AJ,A2382,Invoices!AJ:AJ)/COUNTIF(Invoices!AI:AJ,A2382),0),IF(COUNTIF(Invoices!AK:AL,A2382)&lt;&gt;0,IF(COUNTIF(Invoices!AK:AL,A2382)&lt;&gt;0,SUMIF(Invoices!AK:AL,A2382,Invoices!AL:AL)/COUNTIF(Invoices!AK:AL,A2382),0),IF(COUNTIF(Invoices!AM:AN,A2382)&lt;&gt;0,IF(COUNTIF(Invoices!AM:AN,A2382)&lt;&gt;0,SUMIF(Invoices!AM:AN,A2382,Invoices!AN:AN)/COUNTIF(Invoices!AM:AN,A2382),0),"Not Available")))))))))))))))</f>
        <v>Not Available</v>
      </c>
    </row>
    <row r="2383" spans="1:5" ht="13" x14ac:dyDescent="0.15">
      <c r="A2383" s="6" t="s">
        <v>3816</v>
      </c>
      <c r="B2383" s="6" t="s">
        <v>3817</v>
      </c>
      <c r="C2383" s="6" t="s">
        <v>3818</v>
      </c>
      <c r="D2383" s="6" t="s">
        <v>3819</v>
      </c>
      <c r="E2383">
        <f ca="1">IF(COUNTIF(Invoices!K:L,A2383)&lt;&gt;0,IF(COUNTIF(Invoices!K:L,A2383)&lt;&gt;0,SUMIF(Invoices!K:L,A2383,Invoices!L:L)/COUNTIF(Invoices!K:L,A2383),0),IF(COUNTIF(Invoices!M:N,A2383)&lt;&gt;0,IF(COUNTIF(Invoices!M:N,A2383)&lt;&gt;0,SUMIF(Invoices!M:N,A2383,Invoices!N:N)/COUNTIF(Invoices!M:N,A2383),0),IF(COUNTIF(Invoices!O:P,A2383)&lt;&gt;0,IF(COUNTIF(Invoices!O:P,A2383)&lt;&gt;0,SUMIF(Invoices!O:P,A2383,Invoices!P:P)/COUNTIF(Invoices!O:P,A2383),0),IF(COUNTIF(Invoices!Q:R,A2383)&lt;&gt;0,IF(COUNTIF(Invoices!Q:R,A2383)&lt;&gt;0,SUMIF(Invoices!Q:R,A2383,Invoices!R:R)/COUNTIF(Invoices!Q:R,A2383),0),IF(COUNTIF(Invoices!S:T,A2383)&lt;&gt;0,IF(COUNTIF(Invoices!S:T,A2383)&lt;&gt;0,SUMIF(Invoices!S:T,A2383,Invoices!T:T)/COUNTIF(Invoices!S:T,A2383),0),IF(COUNTIF(Invoices!U:V,A2383)&lt;&gt;0,IF(COUNTIF(Invoices!U:V,A2383)&lt;&gt;0,SUMIF(Invoices!U:V,A2383,Invoices!V:V)/COUNTIF(Invoices!U:V,A2383),0),IF(COUNTIF(Invoices!W:X,A2383)&lt;&gt;0,IF(COUNTIF(Invoices!W:X,A2383)&lt;&gt;0,SUMIF(Invoices!W:X,A2383,Invoices!X:X)/COUNTIF(Invoices!W:X,A2383),0),IF(COUNTIF(Invoices!Y:Z,A2383)&lt;&gt;0,IF(COUNTIF(Invoices!Y:Z,A2383)&lt;&gt;0,SUMIF(Invoices!Y:Z,A2383,Invoices!Z:Z)/COUNTIF(Invoices!Y:Z,A2383),0),IF(COUNTIF(Invoices!AA:AB,A2383)&lt;&gt;0,IF(COUNTIF(Invoices!AA:AB,A2383)&lt;&gt;0,SUMIF(Invoices!AA:AB,A2383,Invoices!AB:AB)/COUNTIF(Invoices!AA:AB,A2383),0),IF(COUNTIF(Invoices!AC:AD,A2383)&lt;&gt;0,IF(COUNTIF(Invoices!AC:AD,A2383)&lt;&gt;0,SUMIF(Invoices!AC:AD,A2383,Invoices!AD:AD)/COUNTIF(Invoices!AC:AD,A2383),0),IF(COUNTIF(Invoices!AE:AF,A2383)&lt;&gt;0,IF(COUNTIF(Invoices!AE:AF,A2383)&lt;&gt;0,SUMIF(Invoices!AE:AF,A2383,Invoices!AF:AF)/COUNTIF(Invoices!AE:AF,A2383),0),IF(COUNTIF(Invoices!AG:AH,A2383)&lt;&gt;0,IF(COUNTIF(Invoices!AG:AH,A2383)&lt;&gt;0,SUMIF(Invoices!AG:AH,A2383,Invoices!AH:AH)/COUNTIF(Invoices!AG:AH,A2383),0),IF(COUNTIF(Invoices!AI:AJ,A2383)&lt;&gt;0,IF(COUNTIF(Invoices!AI:AJ,A2383)&lt;&gt;0,SUMIF(Invoices!AI:AJ,A2383,Invoices!AJ:AJ)/COUNTIF(Invoices!AI:AJ,A2383),0),IF(COUNTIF(Invoices!AK:AL,A2383)&lt;&gt;0,IF(COUNTIF(Invoices!AK:AL,A2383)&lt;&gt;0,SUMIF(Invoices!AK:AL,A2383,Invoices!AL:AL)/COUNTIF(Invoices!AK:AL,A2383),0),IF(COUNTIF(Invoices!AM:AN,A2383)&lt;&gt;0,IF(COUNTIF(Invoices!AM:AN,A2383)&lt;&gt;0,SUMIF(Invoices!AM:AN,A2383,Invoices!AN:AN)/COUNTIF(Invoices!AM:AN,A2383),0),"Not Available")))))))))))))))</f>
        <v>0.99</v>
      </c>
    </row>
    <row r="2384" spans="1:5" ht="13" x14ac:dyDescent="0.15">
      <c r="A2384" s="6" t="s">
        <v>3820</v>
      </c>
      <c r="B2384" s="6" t="s">
        <v>1260</v>
      </c>
      <c r="C2384" s="6" t="s">
        <v>1261</v>
      </c>
      <c r="D2384" s="6" t="s">
        <v>912</v>
      </c>
      <c r="E2384" t="str">
        <f>IF(COUNTIF(Invoices!K:L,A2384)&lt;&gt;0,IF(COUNTIF(Invoices!K:L,A2384)&lt;&gt;0,SUMIF(Invoices!K:L,A2384,Invoices!L:L)/COUNTIF(Invoices!K:L,A2384),0),IF(COUNTIF(Invoices!M:N,A2384)&lt;&gt;0,IF(COUNTIF(Invoices!M:N,A2384)&lt;&gt;0,SUMIF(Invoices!M:N,A2384,Invoices!N:N)/COUNTIF(Invoices!M:N,A2384),0),IF(COUNTIF(Invoices!O:P,A2384)&lt;&gt;0,IF(COUNTIF(Invoices!O:P,A2384)&lt;&gt;0,SUMIF(Invoices!O:P,A2384,Invoices!P:P)/COUNTIF(Invoices!O:P,A2384),0),IF(COUNTIF(Invoices!Q:R,A2384)&lt;&gt;0,IF(COUNTIF(Invoices!Q:R,A2384)&lt;&gt;0,SUMIF(Invoices!Q:R,A2384,Invoices!R:R)/COUNTIF(Invoices!Q:R,A2384),0),IF(COUNTIF(Invoices!S:T,A2384)&lt;&gt;0,IF(COUNTIF(Invoices!S:T,A2384)&lt;&gt;0,SUMIF(Invoices!S:T,A2384,Invoices!T:T)/COUNTIF(Invoices!S:T,A2384),0),IF(COUNTIF(Invoices!U:V,A2384)&lt;&gt;0,IF(COUNTIF(Invoices!U:V,A2384)&lt;&gt;0,SUMIF(Invoices!U:V,A2384,Invoices!V:V)/COUNTIF(Invoices!U:V,A2384),0),IF(COUNTIF(Invoices!W:X,A2384)&lt;&gt;0,IF(COUNTIF(Invoices!W:X,A2384)&lt;&gt;0,SUMIF(Invoices!W:X,A2384,Invoices!X:X)/COUNTIF(Invoices!W:X,A2384),0),IF(COUNTIF(Invoices!Y:Z,A2384)&lt;&gt;0,IF(COUNTIF(Invoices!Y:Z,A2384)&lt;&gt;0,SUMIF(Invoices!Y:Z,A2384,Invoices!Z:Z)/COUNTIF(Invoices!Y:Z,A2384),0),IF(COUNTIF(Invoices!AA:AB,A2384)&lt;&gt;0,IF(COUNTIF(Invoices!AA:AB,A2384)&lt;&gt;0,SUMIF(Invoices!AA:AB,A2384,Invoices!AB:AB)/COUNTIF(Invoices!AA:AB,A2384),0),IF(COUNTIF(Invoices!AC:AD,A2384)&lt;&gt;0,IF(COUNTIF(Invoices!AC:AD,A2384)&lt;&gt;0,SUMIF(Invoices!AC:AD,A2384,Invoices!AD:AD)/COUNTIF(Invoices!AC:AD,A2384),0),IF(COUNTIF(Invoices!AE:AF,A2384)&lt;&gt;0,IF(COUNTIF(Invoices!AE:AF,A2384)&lt;&gt;0,SUMIF(Invoices!AE:AF,A2384,Invoices!AF:AF)/COUNTIF(Invoices!AE:AF,A2384),0),IF(COUNTIF(Invoices!AG:AH,A2384)&lt;&gt;0,IF(COUNTIF(Invoices!AG:AH,A2384)&lt;&gt;0,SUMIF(Invoices!AG:AH,A2384,Invoices!AH:AH)/COUNTIF(Invoices!AG:AH,A2384),0),IF(COUNTIF(Invoices!AI:AJ,A2384)&lt;&gt;0,IF(COUNTIF(Invoices!AI:AJ,A2384)&lt;&gt;0,SUMIF(Invoices!AI:AJ,A2384,Invoices!AJ:AJ)/COUNTIF(Invoices!AI:AJ,A2384),0),IF(COUNTIF(Invoices!AK:AL,A2384)&lt;&gt;0,IF(COUNTIF(Invoices!AK:AL,A2384)&lt;&gt;0,SUMIF(Invoices!AK:AL,A2384,Invoices!AL:AL)/COUNTIF(Invoices!AK:AL,A2384),0),IF(COUNTIF(Invoices!AM:AN,A2384)&lt;&gt;0,IF(COUNTIF(Invoices!AM:AN,A2384)&lt;&gt;0,SUMIF(Invoices!AM:AN,A2384,Invoices!AN:AN)/COUNTIF(Invoices!AM:AN,A2384),0),"Not Available")))))))))))))))</f>
        <v>Not Available</v>
      </c>
    </row>
    <row r="2385" spans="1:5" ht="13" x14ac:dyDescent="0.15">
      <c r="A2385" s="6" t="s">
        <v>3821</v>
      </c>
      <c r="B2385" s="6" t="s">
        <v>606</v>
      </c>
      <c r="C2385" s="6" t="s">
        <v>1735</v>
      </c>
      <c r="D2385" s="6" t="s">
        <v>608</v>
      </c>
      <c r="E2385">
        <f ca="1">IF(COUNTIF(Invoices!K:L,A2385)&lt;&gt;0,IF(COUNTIF(Invoices!K:L,A2385)&lt;&gt;0,SUMIF(Invoices!K:L,A2385,Invoices!L:L)/COUNTIF(Invoices!K:L,A2385),0),IF(COUNTIF(Invoices!M:N,A2385)&lt;&gt;0,IF(COUNTIF(Invoices!M:N,A2385)&lt;&gt;0,SUMIF(Invoices!M:N,A2385,Invoices!N:N)/COUNTIF(Invoices!M:N,A2385),0),IF(COUNTIF(Invoices!O:P,A2385)&lt;&gt;0,IF(COUNTIF(Invoices!O:P,A2385)&lt;&gt;0,SUMIF(Invoices!O:P,A2385,Invoices!P:P)/COUNTIF(Invoices!O:P,A2385),0),IF(COUNTIF(Invoices!Q:R,A2385)&lt;&gt;0,IF(COUNTIF(Invoices!Q:R,A2385)&lt;&gt;0,SUMIF(Invoices!Q:R,A2385,Invoices!R:R)/COUNTIF(Invoices!Q:R,A2385),0),IF(COUNTIF(Invoices!S:T,A2385)&lt;&gt;0,IF(COUNTIF(Invoices!S:T,A2385)&lt;&gt;0,SUMIF(Invoices!S:T,A2385,Invoices!T:T)/COUNTIF(Invoices!S:T,A2385),0),IF(COUNTIF(Invoices!U:V,A2385)&lt;&gt;0,IF(COUNTIF(Invoices!U:V,A2385)&lt;&gt;0,SUMIF(Invoices!U:V,A2385,Invoices!V:V)/COUNTIF(Invoices!U:V,A2385),0),IF(COUNTIF(Invoices!W:X,A2385)&lt;&gt;0,IF(COUNTIF(Invoices!W:X,A2385)&lt;&gt;0,SUMIF(Invoices!W:X,A2385,Invoices!X:X)/COUNTIF(Invoices!W:X,A2385),0),IF(COUNTIF(Invoices!Y:Z,A2385)&lt;&gt;0,IF(COUNTIF(Invoices!Y:Z,A2385)&lt;&gt;0,SUMIF(Invoices!Y:Z,A2385,Invoices!Z:Z)/COUNTIF(Invoices!Y:Z,A2385),0),IF(COUNTIF(Invoices!AA:AB,A2385)&lt;&gt;0,IF(COUNTIF(Invoices!AA:AB,A2385)&lt;&gt;0,SUMIF(Invoices!AA:AB,A2385,Invoices!AB:AB)/COUNTIF(Invoices!AA:AB,A2385),0),IF(COUNTIF(Invoices!AC:AD,A2385)&lt;&gt;0,IF(COUNTIF(Invoices!AC:AD,A2385)&lt;&gt;0,SUMIF(Invoices!AC:AD,A2385,Invoices!AD:AD)/COUNTIF(Invoices!AC:AD,A2385),0),IF(COUNTIF(Invoices!AE:AF,A2385)&lt;&gt;0,IF(COUNTIF(Invoices!AE:AF,A2385)&lt;&gt;0,SUMIF(Invoices!AE:AF,A2385,Invoices!AF:AF)/COUNTIF(Invoices!AE:AF,A2385),0),IF(COUNTIF(Invoices!AG:AH,A2385)&lt;&gt;0,IF(COUNTIF(Invoices!AG:AH,A2385)&lt;&gt;0,SUMIF(Invoices!AG:AH,A2385,Invoices!AH:AH)/COUNTIF(Invoices!AG:AH,A2385),0),IF(COUNTIF(Invoices!AI:AJ,A2385)&lt;&gt;0,IF(COUNTIF(Invoices!AI:AJ,A2385)&lt;&gt;0,SUMIF(Invoices!AI:AJ,A2385,Invoices!AJ:AJ)/COUNTIF(Invoices!AI:AJ,A2385),0),IF(COUNTIF(Invoices!AK:AL,A2385)&lt;&gt;0,IF(COUNTIF(Invoices!AK:AL,A2385)&lt;&gt;0,SUMIF(Invoices!AK:AL,A2385,Invoices!AL:AL)/COUNTIF(Invoices!AK:AL,A2385),0),IF(COUNTIF(Invoices!AM:AN,A2385)&lt;&gt;0,IF(COUNTIF(Invoices!AM:AN,A2385)&lt;&gt;0,SUMIF(Invoices!AM:AN,A2385,Invoices!AN:AN)/COUNTIF(Invoices!AM:AN,A2385),0),"Not Available")))))))))))))))</f>
        <v>0.99</v>
      </c>
    </row>
    <row r="2386" spans="1:5" ht="13" x14ac:dyDescent="0.15">
      <c r="A2386" s="6" t="s">
        <v>2190</v>
      </c>
      <c r="B2386" s="6" t="s">
        <v>3822</v>
      </c>
      <c r="C2386" s="6" t="s">
        <v>2190</v>
      </c>
      <c r="D2386" s="6" t="s">
        <v>2191</v>
      </c>
      <c r="E2386">
        <f ca="1">IF(COUNTIF(Invoices!K:L,A2386)&lt;&gt;0,IF(COUNTIF(Invoices!K:L,A2386)&lt;&gt;0,SUMIF(Invoices!K:L,A2386,Invoices!L:L)/COUNTIF(Invoices!K:L,A2386),0),IF(COUNTIF(Invoices!M:N,A2386)&lt;&gt;0,IF(COUNTIF(Invoices!M:N,A2386)&lt;&gt;0,SUMIF(Invoices!M:N,A2386,Invoices!N:N)/COUNTIF(Invoices!M:N,A2386),0),IF(COUNTIF(Invoices!O:P,A2386)&lt;&gt;0,IF(COUNTIF(Invoices!O:P,A2386)&lt;&gt;0,SUMIF(Invoices!O:P,A2386,Invoices!P:P)/COUNTIF(Invoices!O:P,A2386),0),IF(COUNTIF(Invoices!Q:R,A2386)&lt;&gt;0,IF(COUNTIF(Invoices!Q:R,A2386)&lt;&gt;0,SUMIF(Invoices!Q:R,A2386,Invoices!R:R)/COUNTIF(Invoices!Q:R,A2386),0),IF(COUNTIF(Invoices!S:T,A2386)&lt;&gt;0,IF(COUNTIF(Invoices!S:T,A2386)&lt;&gt;0,SUMIF(Invoices!S:T,A2386,Invoices!T:T)/COUNTIF(Invoices!S:T,A2386),0),IF(COUNTIF(Invoices!U:V,A2386)&lt;&gt;0,IF(COUNTIF(Invoices!U:V,A2386)&lt;&gt;0,SUMIF(Invoices!U:V,A2386,Invoices!V:V)/COUNTIF(Invoices!U:V,A2386),0),IF(COUNTIF(Invoices!W:X,A2386)&lt;&gt;0,IF(COUNTIF(Invoices!W:X,A2386)&lt;&gt;0,SUMIF(Invoices!W:X,A2386,Invoices!X:X)/COUNTIF(Invoices!W:X,A2386),0),IF(COUNTIF(Invoices!Y:Z,A2386)&lt;&gt;0,IF(COUNTIF(Invoices!Y:Z,A2386)&lt;&gt;0,SUMIF(Invoices!Y:Z,A2386,Invoices!Z:Z)/COUNTIF(Invoices!Y:Z,A2386),0),IF(COUNTIF(Invoices!AA:AB,A2386)&lt;&gt;0,IF(COUNTIF(Invoices!AA:AB,A2386)&lt;&gt;0,SUMIF(Invoices!AA:AB,A2386,Invoices!AB:AB)/COUNTIF(Invoices!AA:AB,A2386),0),IF(COUNTIF(Invoices!AC:AD,A2386)&lt;&gt;0,IF(COUNTIF(Invoices!AC:AD,A2386)&lt;&gt;0,SUMIF(Invoices!AC:AD,A2386,Invoices!AD:AD)/COUNTIF(Invoices!AC:AD,A2386),0),IF(COUNTIF(Invoices!AE:AF,A2386)&lt;&gt;0,IF(COUNTIF(Invoices!AE:AF,A2386)&lt;&gt;0,SUMIF(Invoices!AE:AF,A2386,Invoices!AF:AF)/COUNTIF(Invoices!AE:AF,A2386),0),IF(COUNTIF(Invoices!AG:AH,A2386)&lt;&gt;0,IF(COUNTIF(Invoices!AG:AH,A2386)&lt;&gt;0,SUMIF(Invoices!AG:AH,A2386,Invoices!AH:AH)/COUNTIF(Invoices!AG:AH,A2386),0),IF(COUNTIF(Invoices!AI:AJ,A2386)&lt;&gt;0,IF(COUNTIF(Invoices!AI:AJ,A2386)&lt;&gt;0,SUMIF(Invoices!AI:AJ,A2386,Invoices!AJ:AJ)/COUNTIF(Invoices!AI:AJ,A2386),0),IF(COUNTIF(Invoices!AK:AL,A2386)&lt;&gt;0,IF(COUNTIF(Invoices!AK:AL,A2386)&lt;&gt;0,SUMIF(Invoices!AK:AL,A2386,Invoices!AL:AL)/COUNTIF(Invoices!AK:AL,A2386),0),IF(COUNTIF(Invoices!AM:AN,A2386)&lt;&gt;0,IF(COUNTIF(Invoices!AM:AN,A2386)&lt;&gt;0,SUMIF(Invoices!AM:AN,A2386,Invoices!AN:AN)/COUNTIF(Invoices!AM:AN,A2386),0),"Not Available")))))))))))))))</f>
        <v>0.99</v>
      </c>
    </row>
    <row r="2387" spans="1:5" ht="13" x14ac:dyDescent="0.15">
      <c r="A2387" s="6" t="s">
        <v>3823</v>
      </c>
      <c r="C2387" s="6" t="s">
        <v>2030</v>
      </c>
      <c r="D2387" s="6" t="s">
        <v>959</v>
      </c>
      <c r="E2387" t="str">
        <f>IF(COUNTIF(Invoices!K:L,A2387)&lt;&gt;0,IF(COUNTIF(Invoices!K:L,A2387)&lt;&gt;0,SUMIF(Invoices!K:L,A2387,Invoices!L:L)/COUNTIF(Invoices!K:L,A2387),0),IF(COUNTIF(Invoices!M:N,A2387)&lt;&gt;0,IF(COUNTIF(Invoices!M:N,A2387)&lt;&gt;0,SUMIF(Invoices!M:N,A2387,Invoices!N:N)/COUNTIF(Invoices!M:N,A2387),0),IF(COUNTIF(Invoices!O:P,A2387)&lt;&gt;0,IF(COUNTIF(Invoices!O:P,A2387)&lt;&gt;0,SUMIF(Invoices!O:P,A2387,Invoices!P:P)/COUNTIF(Invoices!O:P,A2387),0),IF(COUNTIF(Invoices!Q:R,A2387)&lt;&gt;0,IF(COUNTIF(Invoices!Q:R,A2387)&lt;&gt;0,SUMIF(Invoices!Q:R,A2387,Invoices!R:R)/COUNTIF(Invoices!Q:R,A2387),0),IF(COUNTIF(Invoices!S:T,A2387)&lt;&gt;0,IF(COUNTIF(Invoices!S:T,A2387)&lt;&gt;0,SUMIF(Invoices!S:T,A2387,Invoices!T:T)/COUNTIF(Invoices!S:T,A2387),0),IF(COUNTIF(Invoices!U:V,A2387)&lt;&gt;0,IF(COUNTIF(Invoices!U:V,A2387)&lt;&gt;0,SUMIF(Invoices!U:V,A2387,Invoices!V:V)/COUNTIF(Invoices!U:V,A2387),0),IF(COUNTIF(Invoices!W:X,A2387)&lt;&gt;0,IF(COUNTIF(Invoices!W:X,A2387)&lt;&gt;0,SUMIF(Invoices!W:X,A2387,Invoices!X:X)/COUNTIF(Invoices!W:X,A2387),0),IF(COUNTIF(Invoices!Y:Z,A2387)&lt;&gt;0,IF(COUNTIF(Invoices!Y:Z,A2387)&lt;&gt;0,SUMIF(Invoices!Y:Z,A2387,Invoices!Z:Z)/COUNTIF(Invoices!Y:Z,A2387),0),IF(COUNTIF(Invoices!AA:AB,A2387)&lt;&gt;0,IF(COUNTIF(Invoices!AA:AB,A2387)&lt;&gt;0,SUMIF(Invoices!AA:AB,A2387,Invoices!AB:AB)/COUNTIF(Invoices!AA:AB,A2387),0),IF(COUNTIF(Invoices!AC:AD,A2387)&lt;&gt;0,IF(COUNTIF(Invoices!AC:AD,A2387)&lt;&gt;0,SUMIF(Invoices!AC:AD,A2387,Invoices!AD:AD)/COUNTIF(Invoices!AC:AD,A2387),0),IF(COUNTIF(Invoices!AE:AF,A2387)&lt;&gt;0,IF(COUNTIF(Invoices!AE:AF,A2387)&lt;&gt;0,SUMIF(Invoices!AE:AF,A2387,Invoices!AF:AF)/COUNTIF(Invoices!AE:AF,A2387),0),IF(COUNTIF(Invoices!AG:AH,A2387)&lt;&gt;0,IF(COUNTIF(Invoices!AG:AH,A2387)&lt;&gt;0,SUMIF(Invoices!AG:AH,A2387,Invoices!AH:AH)/COUNTIF(Invoices!AG:AH,A2387),0),IF(COUNTIF(Invoices!AI:AJ,A2387)&lt;&gt;0,IF(COUNTIF(Invoices!AI:AJ,A2387)&lt;&gt;0,SUMIF(Invoices!AI:AJ,A2387,Invoices!AJ:AJ)/COUNTIF(Invoices!AI:AJ,A2387),0),IF(COUNTIF(Invoices!AK:AL,A2387)&lt;&gt;0,IF(COUNTIF(Invoices!AK:AL,A2387)&lt;&gt;0,SUMIF(Invoices!AK:AL,A2387,Invoices!AL:AL)/COUNTIF(Invoices!AK:AL,A2387),0),IF(COUNTIF(Invoices!AM:AN,A2387)&lt;&gt;0,IF(COUNTIF(Invoices!AM:AN,A2387)&lt;&gt;0,SUMIF(Invoices!AM:AN,A2387,Invoices!AN:AN)/COUNTIF(Invoices!AM:AN,A2387),0),"Not Available")))))))))))))))</f>
        <v>Not Available</v>
      </c>
    </row>
    <row r="2388" spans="1:5" ht="13" x14ac:dyDescent="0.15">
      <c r="A2388" s="6" t="s">
        <v>3824</v>
      </c>
      <c r="B2388" s="6" t="s">
        <v>707</v>
      </c>
      <c r="C2388" s="6" t="s">
        <v>1089</v>
      </c>
      <c r="D2388" s="6" t="s">
        <v>707</v>
      </c>
      <c r="E2388">
        <f ca="1">IF(COUNTIF(Invoices!K:L,A2388)&lt;&gt;0,IF(COUNTIF(Invoices!K:L,A2388)&lt;&gt;0,SUMIF(Invoices!K:L,A2388,Invoices!L:L)/COUNTIF(Invoices!K:L,A2388),0),IF(COUNTIF(Invoices!M:N,A2388)&lt;&gt;0,IF(COUNTIF(Invoices!M:N,A2388)&lt;&gt;0,SUMIF(Invoices!M:N,A2388,Invoices!N:N)/COUNTIF(Invoices!M:N,A2388),0),IF(COUNTIF(Invoices!O:P,A2388)&lt;&gt;0,IF(COUNTIF(Invoices!O:P,A2388)&lt;&gt;0,SUMIF(Invoices!O:P,A2388,Invoices!P:P)/COUNTIF(Invoices!O:P,A2388),0),IF(COUNTIF(Invoices!Q:R,A2388)&lt;&gt;0,IF(COUNTIF(Invoices!Q:R,A2388)&lt;&gt;0,SUMIF(Invoices!Q:R,A2388,Invoices!R:R)/COUNTIF(Invoices!Q:R,A2388),0),IF(COUNTIF(Invoices!S:T,A2388)&lt;&gt;0,IF(COUNTIF(Invoices!S:T,A2388)&lt;&gt;0,SUMIF(Invoices!S:T,A2388,Invoices!T:T)/COUNTIF(Invoices!S:T,A2388),0),IF(COUNTIF(Invoices!U:V,A2388)&lt;&gt;0,IF(COUNTIF(Invoices!U:V,A2388)&lt;&gt;0,SUMIF(Invoices!U:V,A2388,Invoices!V:V)/COUNTIF(Invoices!U:V,A2388),0),IF(COUNTIF(Invoices!W:X,A2388)&lt;&gt;0,IF(COUNTIF(Invoices!W:X,A2388)&lt;&gt;0,SUMIF(Invoices!W:X,A2388,Invoices!X:X)/COUNTIF(Invoices!W:X,A2388),0),IF(COUNTIF(Invoices!Y:Z,A2388)&lt;&gt;0,IF(COUNTIF(Invoices!Y:Z,A2388)&lt;&gt;0,SUMIF(Invoices!Y:Z,A2388,Invoices!Z:Z)/COUNTIF(Invoices!Y:Z,A2388),0),IF(COUNTIF(Invoices!AA:AB,A2388)&lt;&gt;0,IF(COUNTIF(Invoices!AA:AB,A2388)&lt;&gt;0,SUMIF(Invoices!AA:AB,A2388,Invoices!AB:AB)/COUNTIF(Invoices!AA:AB,A2388),0),IF(COUNTIF(Invoices!AC:AD,A2388)&lt;&gt;0,IF(COUNTIF(Invoices!AC:AD,A2388)&lt;&gt;0,SUMIF(Invoices!AC:AD,A2388,Invoices!AD:AD)/COUNTIF(Invoices!AC:AD,A2388),0),IF(COUNTIF(Invoices!AE:AF,A2388)&lt;&gt;0,IF(COUNTIF(Invoices!AE:AF,A2388)&lt;&gt;0,SUMIF(Invoices!AE:AF,A2388,Invoices!AF:AF)/COUNTIF(Invoices!AE:AF,A2388),0),IF(COUNTIF(Invoices!AG:AH,A2388)&lt;&gt;0,IF(COUNTIF(Invoices!AG:AH,A2388)&lt;&gt;0,SUMIF(Invoices!AG:AH,A2388,Invoices!AH:AH)/COUNTIF(Invoices!AG:AH,A2388),0),IF(COUNTIF(Invoices!AI:AJ,A2388)&lt;&gt;0,IF(COUNTIF(Invoices!AI:AJ,A2388)&lt;&gt;0,SUMIF(Invoices!AI:AJ,A2388,Invoices!AJ:AJ)/COUNTIF(Invoices!AI:AJ,A2388),0),IF(COUNTIF(Invoices!AK:AL,A2388)&lt;&gt;0,IF(COUNTIF(Invoices!AK:AL,A2388)&lt;&gt;0,SUMIF(Invoices!AK:AL,A2388,Invoices!AL:AL)/COUNTIF(Invoices!AK:AL,A2388),0),IF(COUNTIF(Invoices!AM:AN,A2388)&lt;&gt;0,IF(COUNTIF(Invoices!AM:AN,A2388)&lt;&gt;0,SUMIF(Invoices!AM:AN,A2388,Invoices!AN:AN)/COUNTIF(Invoices!AM:AN,A2388),0),"Not Available")))))))))))))))</f>
        <v>0.99</v>
      </c>
    </row>
    <row r="2389" spans="1:5" ht="13" x14ac:dyDescent="0.15">
      <c r="A2389" s="6" t="s">
        <v>1174</v>
      </c>
      <c r="B2389" s="6" t="s">
        <v>2238</v>
      </c>
      <c r="C2389" s="6" t="s">
        <v>620</v>
      </c>
      <c r="D2389" s="6" t="s">
        <v>574</v>
      </c>
      <c r="E2389" t="str">
        <f>IF(COUNTIF(Invoices!K:L,A2389)&lt;&gt;0,IF(COUNTIF(Invoices!K:L,A2389)&lt;&gt;0,SUMIF(Invoices!K:L,A2389,Invoices!L:L)/COUNTIF(Invoices!K:L,A2389),0),IF(COUNTIF(Invoices!M:N,A2389)&lt;&gt;0,IF(COUNTIF(Invoices!M:N,A2389)&lt;&gt;0,SUMIF(Invoices!M:N,A2389,Invoices!N:N)/COUNTIF(Invoices!M:N,A2389),0),IF(COUNTIF(Invoices!O:P,A2389)&lt;&gt;0,IF(COUNTIF(Invoices!O:P,A2389)&lt;&gt;0,SUMIF(Invoices!O:P,A2389,Invoices!P:P)/COUNTIF(Invoices!O:P,A2389),0),IF(COUNTIF(Invoices!Q:R,A2389)&lt;&gt;0,IF(COUNTIF(Invoices!Q:R,A2389)&lt;&gt;0,SUMIF(Invoices!Q:R,A2389,Invoices!R:R)/COUNTIF(Invoices!Q:R,A2389),0),IF(COUNTIF(Invoices!S:T,A2389)&lt;&gt;0,IF(COUNTIF(Invoices!S:T,A2389)&lt;&gt;0,SUMIF(Invoices!S:T,A2389,Invoices!T:T)/COUNTIF(Invoices!S:T,A2389),0),IF(COUNTIF(Invoices!U:V,A2389)&lt;&gt;0,IF(COUNTIF(Invoices!U:V,A2389)&lt;&gt;0,SUMIF(Invoices!U:V,A2389,Invoices!V:V)/COUNTIF(Invoices!U:V,A2389),0),IF(COUNTIF(Invoices!W:X,A2389)&lt;&gt;0,IF(COUNTIF(Invoices!W:X,A2389)&lt;&gt;0,SUMIF(Invoices!W:X,A2389,Invoices!X:X)/COUNTIF(Invoices!W:X,A2389),0),IF(COUNTIF(Invoices!Y:Z,A2389)&lt;&gt;0,IF(COUNTIF(Invoices!Y:Z,A2389)&lt;&gt;0,SUMIF(Invoices!Y:Z,A2389,Invoices!Z:Z)/COUNTIF(Invoices!Y:Z,A2389),0),IF(COUNTIF(Invoices!AA:AB,A2389)&lt;&gt;0,IF(COUNTIF(Invoices!AA:AB,A2389)&lt;&gt;0,SUMIF(Invoices!AA:AB,A2389,Invoices!AB:AB)/COUNTIF(Invoices!AA:AB,A2389),0),IF(COUNTIF(Invoices!AC:AD,A2389)&lt;&gt;0,IF(COUNTIF(Invoices!AC:AD,A2389)&lt;&gt;0,SUMIF(Invoices!AC:AD,A2389,Invoices!AD:AD)/COUNTIF(Invoices!AC:AD,A2389),0),IF(COUNTIF(Invoices!AE:AF,A2389)&lt;&gt;0,IF(COUNTIF(Invoices!AE:AF,A2389)&lt;&gt;0,SUMIF(Invoices!AE:AF,A2389,Invoices!AF:AF)/COUNTIF(Invoices!AE:AF,A2389),0),IF(COUNTIF(Invoices!AG:AH,A2389)&lt;&gt;0,IF(COUNTIF(Invoices!AG:AH,A2389)&lt;&gt;0,SUMIF(Invoices!AG:AH,A2389,Invoices!AH:AH)/COUNTIF(Invoices!AG:AH,A2389),0),IF(COUNTIF(Invoices!AI:AJ,A2389)&lt;&gt;0,IF(COUNTIF(Invoices!AI:AJ,A2389)&lt;&gt;0,SUMIF(Invoices!AI:AJ,A2389,Invoices!AJ:AJ)/COUNTIF(Invoices!AI:AJ,A2389),0),IF(COUNTIF(Invoices!AK:AL,A2389)&lt;&gt;0,IF(COUNTIF(Invoices!AK:AL,A2389)&lt;&gt;0,SUMIF(Invoices!AK:AL,A2389,Invoices!AL:AL)/COUNTIF(Invoices!AK:AL,A2389),0),IF(COUNTIF(Invoices!AM:AN,A2389)&lt;&gt;0,IF(COUNTIF(Invoices!AM:AN,A2389)&lt;&gt;0,SUMIF(Invoices!AM:AN,A2389,Invoices!AN:AN)/COUNTIF(Invoices!AM:AN,A2389),0),"Not Available")))))))))))))))</f>
        <v>Not Available</v>
      </c>
    </row>
    <row r="2390" spans="1:5" ht="13" x14ac:dyDescent="0.15">
      <c r="A2390" s="6" t="s">
        <v>1174</v>
      </c>
      <c r="B2390" s="6" t="s">
        <v>1389</v>
      </c>
      <c r="C2390" s="6" t="s">
        <v>1895</v>
      </c>
      <c r="D2390" s="6" t="s">
        <v>574</v>
      </c>
      <c r="E2390" t="str">
        <f>IF(COUNTIF(Invoices!K:L,A2390)&lt;&gt;0,IF(COUNTIF(Invoices!K:L,A2390)&lt;&gt;0,SUMIF(Invoices!K:L,A2390,Invoices!L:L)/COUNTIF(Invoices!K:L,A2390),0),IF(COUNTIF(Invoices!M:N,A2390)&lt;&gt;0,IF(COUNTIF(Invoices!M:N,A2390)&lt;&gt;0,SUMIF(Invoices!M:N,A2390,Invoices!N:N)/COUNTIF(Invoices!M:N,A2390),0),IF(COUNTIF(Invoices!O:P,A2390)&lt;&gt;0,IF(COUNTIF(Invoices!O:P,A2390)&lt;&gt;0,SUMIF(Invoices!O:P,A2390,Invoices!P:P)/COUNTIF(Invoices!O:P,A2390),0),IF(COUNTIF(Invoices!Q:R,A2390)&lt;&gt;0,IF(COUNTIF(Invoices!Q:R,A2390)&lt;&gt;0,SUMIF(Invoices!Q:R,A2390,Invoices!R:R)/COUNTIF(Invoices!Q:R,A2390),0),IF(COUNTIF(Invoices!S:T,A2390)&lt;&gt;0,IF(COUNTIF(Invoices!S:T,A2390)&lt;&gt;0,SUMIF(Invoices!S:T,A2390,Invoices!T:T)/COUNTIF(Invoices!S:T,A2390),0),IF(COUNTIF(Invoices!U:V,A2390)&lt;&gt;0,IF(COUNTIF(Invoices!U:V,A2390)&lt;&gt;0,SUMIF(Invoices!U:V,A2390,Invoices!V:V)/COUNTIF(Invoices!U:V,A2390),0),IF(COUNTIF(Invoices!W:X,A2390)&lt;&gt;0,IF(COUNTIF(Invoices!W:X,A2390)&lt;&gt;0,SUMIF(Invoices!W:X,A2390,Invoices!X:X)/COUNTIF(Invoices!W:X,A2390),0),IF(COUNTIF(Invoices!Y:Z,A2390)&lt;&gt;0,IF(COUNTIF(Invoices!Y:Z,A2390)&lt;&gt;0,SUMIF(Invoices!Y:Z,A2390,Invoices!Z:Z)/COUNTIF(Invoices!Y:Z,A2390),0),IF(COUNTIF(Invoices!AA:AB,A2390)&lt;&gt;0,IF(COUNTIF(Invoices!AA:AB,A2390)&lt;&gt;0,SUMIF(Invoices!AA:AB,A2390,Invoices!AB:AB)/COUNTIF(Invoices!AA:AB,A2390),0),IF(COUNTIF(Invoices!AC:AD,A2390)&lt;&gt;0,IF(COUNTIF(Invoices!AC:AD,A2390)&lt;&gt;0,SUMIF(Invoices!AC:AD,A2390,Invoices!AD:AD)/COUNTIF(Invoices!AC:AD,A2390),0),IF(COUNTIF(Invoices!AE:AF,A2390)&lt;&gt;0,IF(COUNTIF(Invoices!AE:AF,A2390)&lt;&gt;0,SUMIF(Invoices!AE:AF,A2390,Invoices!AF:AF)/COUNTIF(Invoices!AE:AF,A2390),0),IF(COUNTIF(Invoices!AG:AH,A2390)&lt;&gt;0,IF(COUNTIF(Invoices!AG:AH,A2390)&lt;&gt;0,SUMIF(Invoices!AG:AH,A2390,Invoices!AH:AH)/COUNTIF(Invoices!AG:AH,A2390),0),IF(COUNTIF(Invoices!AI:AJ,A2390)&lt;&gt;0,IF(COUNTIF(Invoices!AI:AJ,A2390)&lt;&gt;0,SUMIF(Invoices!AI:AJ,A2390,Invoices!AJ:AJ)/COUNTIF(Invoices!AI:AJ,A2390),0),IF(COUNTIF(Invoices!AK:AL,A2390)&lt;&gt;0,IF(COUNTIF(Invoices!AK:AL,A2390)&lt;&gt;0,SUMIF(Invoices!AK:AL,A2390,Invoices!AL:AL)/COUNTIF(Invoices!AK:AL,A2390),0),IF(COUNTIF(Invoices!AM:AN,A2390)&lt;&gt;0,IF(COUNTIF(Invoices!AM:AN,A2390)&lt;&gt;0,SUMIF(Invoices!AM:AN,A2390,Invoices!AN:AN)/COUNTIF(Invoices!AM:AN,A2390),0),"Not Available")))))))))))))))</f>
        <v>Not Available</v>
      </c>
    </row>
    <row r="2391" spans="1:5" ht="13" x14ac:dyDescent="0.15">
      <c r="A2391" s="6" t="s">
        <v>1174</v>
      </c>
      <c r="C2391" s="6" t="s">
        <v>1174</v>
      </c>
      <c r="D2391" s="6" t="s">
        <v>570</v>
      </c>
      <c r="E2391" t="str">
        <f>IF(COUNTIF(Invoices!K:L,A2391)&lt;&gt;0,IF(COUNTIF(Invoices!K:L,A2391)&lt;&gt;0,SUMIF(Invoices!K:L,A2391,Invoices!L:L)/COUNTIF(Invoices!K:L,A2391),0),IF(COUNTIF(Invoices!M:N,A2391)&lt;&gt;0,IF(COUNTIF(Invoices!M:N,A2391)&lt;&gt;0,SUMIF(Invoices!M:N,A2391,Invoices!N:N)/COUNTIF(Invoices!M:N,A2391),0),IF(COUNTIF(Invoices!O:P,A2391)&lt;&gt;0,IF(COUNTIF(Invoices!O:P,A2391)&lt;&gt;0,SUMIF(Invoices!O:P,A2391,Invoices!P:P)/COUNTIF(Invoices!O:P,A2391),0),IF(COUNTIF(Invoices!Q:R,A2391)&lt;&gt;0,IF(COUNTIF(Invoices!Q:R,A2391)&lt;&gt;0,SUMIF(Invoices!Q:R,A2391,Invoices!R:R)/COUNTIF(Invoices!Q:R,A2391),0),IF(COUNTIF(Invoices!S:T,A2391)&lt;&gt;0,IF(COUNTIF(Invoices!S:T,A2391)&lt;&gt;0,SUMIF(Invoices!S:T,A2391,Invoices!T:T)/COUNTIF(Invoices!S:T,A2391),0),IF(COUNTIF(Invoices!U:V,A2391)&lt;&gt;0,IF(COUNTIF(Invoices!U:V,A2391)&lt;&gt;0,SUMIF(Invoices!U:V,A2391,Invoices!V:V)/COUNTIF(Invoices!U:V,A2391),0),IF(COUNTIF(Invoices!W:X,A2391)&lt;&gt;0,IF(COUNTIF(Invoices!W:X,A2391)&lt;&gt;0,SUMIF(Invoices!W:X,A2391,Invoices!X:X)/COUNTIF(Invoices!W:X,A2391),0),IF(COUNTIF(Invoices!Y:Z,A2391)&lt;&gt;0,IF(COUNTIF(Invoices!Y:Z,A2391)&lt;&gt;0,SUMIF(Invoices!Y:Z,A2391,Invoices!Z:Z)/COUNTIF(Invoices!Y:Z,A2391),0),IF(COUNTIF(Invoices!AA:AB,A2391)&lt;&gt;0,IF(COUNTIF(Invoices!AA:AB,A2391)&lt;&gt;0,SUMIF(Invoices!AA:AB,A2391,Invoices!AB:AB)/COUNTIF(Invoices!AA:AB,A2391),0),IF(COUNTIF(Invoices!AC:AD,A2391)&lt;&gt;0,IF(COUNTIF(Invoices!AC:AD,A2391)&lt;&gt;0,SUMIF(Invoices!AC:AD,A2391,Invoices!AD:AD)/COUNTIF(Invoices!AC:AD,A2391),0),IF(COUNTIF(Invoices!AE:AF,A2391)&lt;&gt;0,IF(COUNTIF(Invoices!AE:AF,A2391)&lt;&gt;0,SUMIF(Invoices!AE:AF,A2391,Invoices!AF:AF)/COUNTIF(Invoices!AE:AF,A2391),0),IF(COUNTIF(Invoices!AG:AH,A2391)&lt;&gt;0,IF(COUNTIF(Invoices!AG:AH,A2391)&lt;&gt;0,SUMIF(Invoices!AG:AH,A2391,Invoices!AH:AH)/COUNTIF(Invoices!AG:AH,A2391),0),IF(COUNTIF(Invoices!AI:AJ,A2391)&lt;&gt;0,IF(COUNTIF(Invoices!AI:AJ,A2391)&lt;&gt;0,SUMIF(Invoices!AI:AJ,A2391,Invoices!AJ:AJ)/COUNTIF(Invoices!AI:AJ,A2391),0),IF(COUNTIF(Invoices!AK:AL,A2391)&lt;&gt;0,IF(COUNTIF(Invoices!AK:AL,A2391)&lt;&gt;0,SUMIF(Invoices!AK:AL,A2391,Invoices!AL:AL)/COUNTIF(Invoices!AK:AL,A2391),0),IF(COUNTIF(Invoices!AM:AN,A2391)&lt;&gt;0,IF(COUNTIF(Invoices!AM:AN,A2391)&lt;&gt;0,SUMIF(Invoices!AM:AN,A2391,Invoices!AN:AN)/COUNTIF(Invoices!AM:AN,A2391),0),"Not Available")))))))))))))))</f>
        <v>Not Available</v>
      </c>
    </row>
    <row r="2392" spans="1:5" ht="13" x14ac:dyDescent="0.15">
      <c r="A2392" s="6" t="s">
        <v>3825</v>
      </c>
      <c r="B2392" s="6" t="s">
        <v>1109</v>
      </c>
      <c r="C2392" s="6" t="s">
        <v>1110</v>
      </c>
      <c r="D2392" s="6" t="s">
        <v>1111</v>
      </c>
      <c r="E2392">
        <f ca="1">IF(COUNTIF(Invoices!K:L,A2392)&lt;&gt;0,IF(COUNTIF(Invoices!K:L,A2392)&lt;&gt;0,SUMIF(Invoices!K:L,A2392,Invoices!L:L)/COUNTIF(Invoices!K:L,A2392),0),IF(COUNTIF(Invoices!M:N,A2392)&lt;&gt;0,IF(COUNTIF(Invoices!M:N,A2392)&lt;&gt;0,SUMIF(Invoices!M:N,A2392,Invoices!N:N)/COUNTIF(Invoices!M:N,A2392),0),IF(COUNTIF(Invoices!O:P,A2392)&lt;&gt;0,IF(COUNTIF(Invoices!O:P,A2392)&lt;&gt;0,SUMIF(Invoices!O:P,A2392,Invoices!P:P)/COUNTIF(Invoices!O:P,A2392),0),IF(COUNTIF(Invoices!Q:R,A2392)&lt;&gt;0,IF(COUNTIF(Invoices!Q:R,A2392)&lt;&gt;0,SUMIF(Invoices!Q:R,A2392,Invoices!R:R)/COUNTIF(Invoices!Q:R,A2392),0),IF(COUNTIF(Invoices!S:T,A2392)&lt;&gt;0,IF(COUNTIF(Invoices!S:T,A2392)&lt;&gt;0,SUMIF(Invoices!S:T,A2392,Invoices!T:T)/COUNTIF(Invoices!S:T,A2392),0),IF(COUNTIF(Invoices!U:V,A2392)&lt;&gt;0,IF(COUNTIF(Invoices!U:V,A2392)&lt;&gt;0,SUMIF(Invoices!U:V,A2392,Invoices!V:V)/COUNTIF(Invoices!U:V,A2392),0),IF(COUNTIF(Invoices!W:X,A2392)&lt;&gt;0,IF(COUNTIF(Invoices!W:X,A2392)&lt;&gt;0,SUMIF(Invoices!W:X,A2392,Invoices!X:X)/COUNTIF(Invoices!W:X,A2392),0),IF(COUNTIF(Invoices!Y:Z,A2392)&lt;&gt;0,IF(COUNTIF(Invoices!Y:Z,A2392)&lt;&gt;0,SUMIF(Invoices!Y:Z,A2392,Invoices!Z:Z)/COUNTIF(Invoices!Y:Z,A2392),0),IF(COUNTIF(Invoices!AA:AB,A2392)&lt;&gt;0,IF(COUNTIF(Invoices!AA:AB,A2392)&lt;&gt;0,SUMIF(Invoices!AA:AB,A2392,Invoices!AB:AB)/COUNTIF(Invoices!AA:AB,A2392),0),IF(COUNTIF(Invoices!AC:AD,A2392)&lt;&gt;0,IF(COUNTIF(Invoices!AC:AD,A2392)&lt;&gt;0,SUMIF(Invoices!AC:AD,A2392,Invoices!AD:AD)/COUNTIF(Invoices!AC:AD,A2392),0),IF(COUNTIF(Invoices!AE:AF,A2392)&lt;&gt;0,IF(COUNTIF(Invoices!AE:AF,A2392)&lt;&gt;0,SUMIF(Invoices!AE:AF,A2392,Invoices!AF:AF)/COUNTIF(Invoices!AE:AF,A2392),0),IF(COUNTIF(Invoices!AG:AH,A2392)&lt;&gt;0,IF(COUNTIF(Invoices!AG:AH,A2392)&lt;&gt;0,SUMIF(Invoices!AG:AH,A2392,Invoices!AH:AH)/COUNTIF(Invoices!AG:AH,A2392),0),IF(COUNTIF(Invoices!AI:AJ,A2392)&lt;&gt;0,IF(COUNTIF(Invoices!AI:AJ,A2392)&lt;&gt;0,SUMIF(Invoices!AI:AJ,A2392,Invoices!AJ:AJ)/COUNTIF(Invoices!AI:AJ,A2392),0),IF(COUNTIF(Invoices!AK:AL,A2392)&lt;&gt;0,IF(COUNTIF(Invoices!AK:AL,A2392)&lt;&gt;0,SUMIF(Invoices!AK:AL,A2392,Invoices!AL:AL)/COUNTIF(Invoices!AK:AL,A2392),0),IF(COUNTIF(Invoices!AM:AN,A2392)&lt;&gt;0,IF(COUNTIF(Invoices!AM:AN,A2392)&lt;&gt;0,SUMIF(Invoices!AM:AN,A2392,Invoices!AN:AN)/COUNTIF(Invoices!AM:AN,A2392),0),"Not Available")))))))))))))))</f>
        <v>0.99</v>
      </c>
    </row>
    <row r="2393" spans="1:5" ht="13" x14ac:dyDescent="0.15">
      <c r="A2393" s="6" t="s">
        <v>3826</v>
      </c>
      <c r="C2393" s="6" t="s">
        <v>1555</v>
      </c>
      <c r="D2393" s="6" t="s">
        <v>1555</v>
      </c>
      <c r="E2393">
        <f ca="1">IF(COUNTIF(Invoices!K:L,A2393)&lt;&gt;0,IF(COUNTIF(Invoices!K:L,A2393)&lt;&gt;0,SUMIF(Invoices!K:L,A2393,Invoices!L:L)/COUNTIF(Invoices!K:L,A2393),0),IF(COUNTIF(Invoices!M:N,A2393)&lt;&gt;0,IF(COUNTIF(Invoices!M:N,A2393)&lt;&gt;0,SUMIF(Invoices!M:N,A2393,Invoices!N:N)/COUNTIF(Invoices!M:N,A2393),0),IF(COUNTIF(Invoices!O:P,A2393)&lt;&gt;0,IF(COUNTIF(Invoices!O:P,A2393)&lt;&gt;0,SUMIF(Invoices!O:P,A2393,Invoices!P:P)/COUNTIF(Invoices!O:P,A2393),0),IF(COUNTIF(Invoices!Q:R,A2393)&lt;&gt;0,IF(COUNTIF(Invoices!Q:R,A2393)&lt;&gt;0,SUMIF(Invoices!Q:R,A2393,Invoices!R:R)/COUNTIF(Invoices!Q:R,A2393),0),IF(COUNTIF(Invoices!S:T,A2393)&lt;&gt;0,IF(COUNTIF(Invoices!S:T,A2393)&lt;&gt;0,SUMIF(Invoices!S:T,A2393,Invoices!T:T)/COUNTIF(Invoices!S:T,A2393),0),IF(COUNTIF(Invoices!U:V,A2393)&lt;&gt;0,IF(COUNTIF(Invoices!U:V,A2393)&lt;&gt;0,SUMIF(Invoices!U:V,A2393,Invoices!V:V)/COUNTIF(Invoices!U:V,A2393),0),IF(COUNTIF(Invoices!W:X,A2393)&lt;&gt;0,IF(COUNTIF(Invoices!W:X,A2393)&lt;&gt;0,SUMIF(Invoices!W:X,A2393,Invoices!X:X)/COUNTIF(Invoices!W:X,A2393),0),IF(COUNTIF(Invoices!Y:Z,A2393)&lt;&gt;0,IF(COUNTIF(Invoices!Y:Z,A2393)&lt;&gt;0,SUMIF(Invoices!Y:Z,A2393,Invoices!Z:Z)/COUNTIF(Invoices!Y:Z,A2393),0),IF(COUNTIF(Invoices!AA:AB,A2393)&lt;&gt;0,IF(COUNTIF(Invoices!AA:AB,A2393)&lt;&gt;0,SUMIF(Invoices!AA:AB,A2393,Invoices!AB:AB)/COUNTIF(Invoices!AA:AB,A2393),0),IF(COUNTIF(Invoices!AC:AD,A2393)&lt;&gt;0,IF(COUNTIF(Invoices!AC:AD,A2393)&lt;&gt;0,SUMIF(Invoices!AC:AD,A2393,Invoices!AD:AD)/COUNTIF(Invoices!AC:AD,A2393),0),IF(COUNTIF(Invoices!AE:AF,A2393)&lt;&gt;0,IF(COUNTIF(Invoices!AE:AF,A2393)&lt;&gt;0,SUMIF(Invoices!AE:AF,A2393,Invoices!AF:AF)/COUNTIF(Invoices!AE:AF,A2393),0),IF(COUNTIF(Invoices!AG:AH,A2393)&lt;&gt;0,IF(COUNTIF(Invoices!AG:AH,A2393)&lt;&gt;0,SUMIF(Invoices!AG:AH,A2393,Invoices!AH:AH)/COUNTIF(Invoices!AG:AH,A2393),0),IF(COUNTIF(Invoices!AI:AJ,A2393)&lt;&gt;0,IF(COUNTIF(Invoices!AI:AJ,A2393)&lt;&gt;0,SUMIF(Invoices!AI:AJ,A2393,Invoices!AJ:AJ)/COUNTIF(Invoices!AI:AJ,A2393),0),IF(COUNTIF(Invoices!AK:AL,A2393)&lt;&gt;0,IF(COUNTIF(Invoices!AK:AL,A2393)&lt;&gt;0,SUMIF(Invoices!AK:AL,A2393,Invoices!AL:AL)/COUNTIF(Invoices!AK:AL,A2393),0),IF(COUNTIF(Invoices!AM:AN,A2393)&lt;&gt;0,IF(COUNTIF(Invoices!AM:AN,A2393)&lt;&gt;0,SUMIF(Invoices!AM:AN,A2393,Invoices!AN:AN)/COUNTIF(Invoices!AM:AN,A2393),0),"Not Available")))))))))))))))</f>
        <v>0.99</v>
      </c>
    </row>
    <row r="2394" spans="1:5" ht="13" x14ac:dyDescent="0.15">
      <c r="A2394" s="6" t="s">
        <v>3827</v>
      </c>
      <c r="C2394" s="6" t="s">
        <v>2030</v>
      </c>
      <c r="D2394" s="6" t="s">
        <v>959</v>
      </c>
      <c r="E2394" t="str">
        <f>IF(COUNTIF(Invoices!K:L,A2394)&lt;&gt;0,IF(COUNTIF(Invoices!K:L,A2394)&lt;&gt;0,SUMIF(Invoices!K:L,A2394,Invoices!L:L)/COUNTIF(Invoices!K:L,A2394),0),IF(COUNTIF(Invoices!M:N,A2394)&lt;&gt;0,IF(COUNTIF(Invoices!M:N,A2394)&lt;&gt;0,SUMIF(Invoices!M:N,A2394,Invoices!N:N)/COUNTIF(Invoices!M:N,A2394),0),IF(COUNTIF(Invoices!O:P,A2394)&lt;&gt;0,IF(COUNTIF(Invoices!O:P,A2394)&lt;&gt;0,SUMIF(Invoices!O:P,A2394,Invoices!P:P)/COUNTIF(Invoices!O:P,A2394),0),IF(COUNTIF(Invoices!Q:R,A2394)&lt;&gt;0,IF(COUNTIF(Invoices!Q:R,A2394)&lt;&gt;0,SUMIF(Invoices!Q:R,A2394,Invoices!R:R)/COUNTIF(Invoices!Q:R,A2394),0),IF(COUNTIF(Invoices!S:T,A2394)&lt;&gt;0,IF(COUNTIF(Invoices!S:T,A2394)&lt;&gt;0,SUMIF(Invoices!S:T,A2394,Invoices!T:T)/COUNTIF(Invoices!S:T,A2394),0),IF(COUNTIF(Invoices!U:V,A2394)&lt;&gt;0,IF(COUNTIF(Invoices!U:V,A2394)&lt;&gt;0,SUMIF(Invoices!U:V,A2394,Invoices!V:V)/COUNTIF(Invoices!U:V,A2394),0),IF(COUNTIF(Invoices!W:X,A2394)&lt;&gt;0,IF(COUNTIF(Invoices!W:X,A2394)&lt;&gt;0,SUMIF(Invoices!W:X,A2394,Invoices!X:X)/COUNTIF(Invoices!W:X,A2394),0),IF(COUNTIF(Invoices!Y:Z,A2394)&lt;&gt;0,IF(COUNTIF(Invoices!Y:Z,A2394)&lt;&gt;0,SUMIF(Invoices!Y:Z,A2394,Invoices!Z:Z)/COUNTIF(Invoices!Y:Z,A2394),0),IF(COUNTIF(Invoices!AA:AB,A2394)&lt;&gt;0,IF(COUNTIF(Invoices!AA:AB,A2394)&lt;&gt;0,SUMIF(Invoices!AA:AB,A2394,Invoices!AB:AB)/COUNTIF(Invoices!AA:AB,A2394),0),IF(COUNTIF(Invoices!AC:AD,A2394)&lt;&gt;0,IF(COUNTIF(Invoices!AC:AD,A2394)&lt;&gt;0,SUMIF(Invoices!AC:AD,A2394,Invoices!AD:AD)/COUNTIF(Invoices!AC:AD,A2394),0),IF(COUNTIF(Invoices!AE:AF,A2394)&lt;&gt;0,IF(COUNTIF(Invoices!AE:AF,A2394)&lt;&gt;0,SUMIF(Invoices!AE:AF,A2394,Invoices!AF:AF)/COUNTIF(Invoices!AE:AF,A2394),0),IF(COUNTIF(Invoices!AG:AH,A2394)&lt;&gt;0,IF(COUNTIF(Invoices!AG:AH,A2394)&lt;&gt;0,SUMIF(Invoices!AG:AH,A2394,Invoices!AH:AH)/COUNTIF(Invoices!AG:AH,A2394),0),IF(COUNTIF(Invoices!AI:AJ,A2394)&lt;&gt;0,IF(COUNTIF(Invoices!AI:AJ,A2394)&lt;&gt;0,SUMIF(Invoices!AI:AJ,A2394,Invoices!AJ:AJ)/COUNTIF(Invoices!AI:AJ,A2394),0),IF(COUNTIF(Invoices!AK:AL,A2394)&lt;&gt;0,IF(COUNTIF(Invoices!AK:AL,A2394)&lt;&gt;0,SUMIF(Invoices!AK:AL,A2394,Invoices!AL:AL)/COUNTIF(Invoices!AK:AL,A2394),0),IF(COUNTIF(Invoices!AM:AN,A2394)&lt;&gt;0,IF(COUNTIF(Invoices!AM:AN,A2394)&lt;&gt;0,SUMIF(Invoices!AM:AN,A2394,Invoices!AN:AN)/COUNTIF(Invoices!AM:AN,A2394),0),"Not Available")))))))))))))))</f>
        <v>Not Available</v>
      </c>
    </row>
    <row r="2395" spans="1:5" ht="13" x14ac:dyDescent="0.15">
      <c r="A2395" s="6" t="s">
        <v>3828</v>
      </c>
      <c r="B2395" s="6" t="s">
        <v>1360</v>
      </c>
      <c r="C2395" s="6" t="s">
        <v>1361</v>
      </c>
      <c r="D2395" s="6" t="s">
        <v>1301</v>
      </c>
      <c r="E2395" t="str">
        <f>IF(COUNTIF(Invoices!K:L,A2395)&lt;&gt;0,IF(COUNTIF(Invoices!K:L,A2395)&lt;&gt;0,SUMIF(Invoices!K:L,A2395,Invoices!L:L)/COUNTIF(Invoices!K:L,A2395),0),IF(COUNTIF(Invoices!M:N,A2395)&lt;&gt;0,IF(COUNTIF(Invoices!M:N,A2395)&lt;&gt;0,SUMIF(Invoices!M:N,A2395,Invoices!N:N)/COUNTIF(Invoices!M:N,A2395),0),IF(COUNTIF(Invoices!O:P,A2395)&lt;&gt;0,IF(COUNTIF(Invoices!O:P,A2395)&lt;&gt;0,SUMIF(Invoices!O:P,A2395,Invoices!P:P)/COUNTIF(Invoices!O:P,A2395),0),IF(COUNTIF(Invoices!Q:R,A2395)&lt;&gt;0,IF(COUNTIF(Invoices!Q:R,A2395)&lt;&gt;0,SUMIF(Invoices!Q:R,A2395,Invoices!R:R)/COUNTIF(Invoices!Q:R,A2395),0),IF(COUNTIF(Invoices!S:T,A2395)&lt;&gt;0,IF(COUNTIF(Invoices!S:T,A2395)&lt;&gt;0,SUMIF(Invoices!S:T,A2395,Invoices!T:T)/COUNTIF(Invoices!S:T,A2395),0),IF(COUNTIF(Invoices!U:V,A2395)&lt;&gt;0,IF(COUNTIF(Invoices!U:V,A2395)&lt;&gt;0,SUMIF(Invoices!U:V,A2395,Invoices!V:V)/COUNTIF(Invoices!U:V,A2395),0),IF(COUNTIF(Invoices!W:X,A2395)&lt;&gt;0,IF(COUNTIF(Invoices!W:X,A2395)&lt;&gt;0,SUMIF(Invoices!W:X,A2395,Invoices!X:X)/COUNTIF(Invoices!W:X,A2395),0),IF(COUNTIF(Invoices!Y:Z,A2395)&lt;&gt;0,IF(COUNTIF(Invoices!Y:Z,A2395)&lt;&gt;0,SUMIF(Invoices!Y:Z,A2395,Invoices!Z:Z)/COUNTIF(Invoices!Y:Z,A2395),0),IF(COUNTIF(Invoices!AA:AB,A2395)&lt;&gt;0,IF(COUNTIF(Invoices!AA:AB,A2395)&lt;&gt;0,SUMIF(Invoices!AA:AB,A2395,Invoices!AB:AB)/COUNTIF(Invoices!AA:AB,A2395),0),IF(COUNTIF(Invoices!AC:AD,A2395)&lt;&gt;0,IF(COUNTIF(Invoices!AC:AD,A2395)&lt;&gt;0,SUMIF(Invoices!AC:AD,A2395,Invoices!AD:AD)/COUNTIF(Invoices!AC:AD,A2395),0),IF(COUNTIF(Invoices!AE:AF,A2395)&lt;&gt;0,IF(COUNTIF(Invoices!AE:AF,A2395)&lt;&gt;0,SUMIF(Invoices!AE:AF,A2395,Invoices!AF:AF)/COUNTIF(Invoices!AE:AF,A2395),0),IF(COUNTIF(Invoices!AG:AH,A2395)&lt;&gt;0,IF(COUNTIF(Invoices!AG:AH,A2395)&lt;&gt;0,SUMIF(Invoices!AG:AH,A2395,Invoices!AH:AH)/COUNTIF(Invoices!AG:AH,A2395),0),IF(COUNTIF(Invoices!AI:AJ,A2395)&lt;&gt;0,IF(COUNTIF(Invoices!AI:AJ,A2395)&lt;&gt;0,SUMIF(Invoices!AI:AJ,A2395,Invoices!AJ:AJ)/COUNTIF(Invoices!AI:AJ,A2395),0),IF(COUNTIF(Invoices!AK:AL,A2395)&lt;&gt;0,IF(COUNTIF(Invoices!AK:AL,A2395)&lt;&gt;0,SUMIF(Invoices!AK:AL,A2395,Invoices!AL:AL)/COUNTIF(Invoices!AK:AL,A2395),0),IF(COUNTIF(Invoices!AM:AN,A2395)&lt;&gt;0,IF(COUNTIF(Invoices!AM:AN,A2395)&lt;&gt;0,SUMIF(Invoices!AM:AN,A2395,Invoices!AN:AN)/COUNTIF(Invoices!AM:AN,A2395),0),"Not Available")))))))))))))))</f>
        <v>Not Available</v>
      </c>
    </row>
    <row r="2396" spans="1:5" ht="13" x14ac:dyDescent="0.15">
      <c r="A2396" s="6" t="s">
        <v>3829</v>
      </c>
      <c r="B2396" s="6" t="s">
        <v>564</v>
      </c>
      <c r="C2396" s="6" t="s">
        <v>565</v>
      </c>
      <c r="D2396" s="6" t="s">
        <v>566</v>
      </c>
      <c r="E2396">
        <f ca="1">IF(COUNTIF(Invoices!K:L,A2396)&lt;&gt;0,IF(COUNTIF(Invoices!K:L,A2396)&lt;&gt;0,SUMIF(Invoices!K:L,A2396,Invoices!L:L)/COUNTIF(Invoices!K:L,A2396),0),IF(COUNTIF(Invoices!M:N,A2396)&lt;&gt;0,IF(COUNTIF(Invoices!M:N,A2396)&lt;&gt;0,SUMIF(Invoices!M:N,A2396,Invoices!N:N)/COUNTIF(Invoices!M:N,A2396),0),IF(COUNTIF(Invoices!O:P,A2396)&lt;&gt;0,IF(COUNTIF(Invoices!O:P,A2396)&lt;&gt;0,SUMIF(Invoices!O:P,A2396,Invoices!P:P)/COUNTIF(Invoices!O:P,A2396),0),IF(COUNTIF(Invoices!Q:R,A2396)&lt;&gt;0,IF(COUNTIF(Invoices!Q:R,A2396)&lt;&gt;0,SUMIF(Invoices!Q:R,A2396,Invoices!R:R)/COUNTIF(Invoices!Q:R,A2396),0),IF(COUNTIF(Invoices!S:T,A2396)&lt;&gt;0,IF(COUNTIF(Invoices!S:T,A2396)&lt;&gt;0,SUMIF(Invoices!S:T,A2396,Invoices!T:T)/COUNTIF(Invoices!S:T,A2396),0),IF(COUNTIF(Invoices!U:V,A2396)&lt;&gt;0,IF(COUNTIF(Invoices!U:V,A2396)&lt;&gt;0,SUMIF(Invoices!U:V,A2396,Invoices!V:V)/COUNTIF(Invoices!U:V,A2396),0),IF(COUNTIF(Invoices!W:X,A2396)&lt;&gt;0,IF(COUNTIF(Invoices!W:X,A2396)&lt;&gt;0,SUMIF(Invoices!W:X,A2396,Invoices!X:X)/COUNTIF(Invoices!W:X,A2396),0),IF(COUNTIF(Invoices!Y:Z,A2396)&lt;&gt;0,IF(COUNTIF(Invoices!Y:Z,A2396)&lt;&gt;0,SUMIF(Invoices!Y:Z,A2396,Invoices!Z:Z)/COUNTIF(Invoices!Y:Z,A2396),0),IF(COUNTIF(Invoices!AA:AB,A2396)&lt;&gt;0,IF(COUNTIF(Invoices!AA:AB,A2396)&lt;&gt;0,SUMIF(Invoices!AA:AB,A2396,Invoices!AB:AB)/COUNTIF(Invoices!AA:AB,A2396),0),IF(COUNTIF(Invoices!AC:AD,A2396)&lt;&gt;0,IF(COUNTIF(Invoices!AC:AD,A2396)&lt;&gt;0,SUMIF(Invoices!AC:AD,A2396,Invoices!AD:AD)/COUNTIF(Invoices!AC:AD,A2396),0),IF(COUNTIF(Invoices!AE:AF,A2396)&lt;&gt;0,IF(COUNTIF(Invoices!AE:AF,A2396)&lt;&gt;0,SUMIF(Invoices!AE:AF,A2396,Invoices!AF:AF)/COUNTIF(Invoices!AE:AF,A2396),0),IF(COUNTIF(Invoices!AG:AH,A2396)&lt;&gt;0,IF(COUNTIF(Invoices!AG:AH,A2396)&lt;&gt;0,SUMIF(Invoices!AG:AH,A2396,Invoices!AH:AH)/COUNTIF(Invoices!AG:AH,A2396),0),IF(COUNTIF(Invoices!AI:AJ,A2396)&lt;&gt;0,IF(COUNTIF(Invoices!AI:AJ,A2396)&lt;&gt;0,SUMIF(Invoices!AI:AJ,A2396,Invoices!AJ:AJ)/COUNTIF(Invoices!AI:AJ,A2396),0),IF(COUNTIF(Invoices!AK:AL,A2396)&lt;&gt;0,IF(COUNTIF(Invoices!AK:AL,A2396)&lt;&gt;0,SUMIF(Invoices!AK:AL,A2396,Invoices!AL:AL)/COUNTIF(Invoices!AK:AL,A2396),0),IF(COUNTIF(Invoices!AM:AN,A2396)&lt;&gt;0,IF(COUNTIF(Invoices!AM:AN,A2396)&lt;&gt;0,SUMIF(Invoices!AM:AN,A2396,Invoices!AN:AN)/COUNTIF(Invoices!AM:AN,A2396),0),"Not Available")))))))))))))))</f>
        <v>0.99</v>
      </c>
    </row>
    <row r="2397" spans="1:5" ht="13" x14ac:dyDescent="0.15">
      <c r="A2397" s="6" t="s">
        <v>3830</v>
      </c>
      <c r="C2397" s="6" t="s">
        <v>1241</v>
      </c>
      <c r="D2397" s="6" t="s">
        <v>1242</v>
      </c>
      <c r="E2397" t="str">
        <f>IF(COUNTIF(Invoices!K:L,A2397)&lt;&gt;0,IF(COUNTIF(Invoices!K:L,A2397)&lt;&gt;0,SUMIF(Invoices!K:L,A2397,Invoices!L:L)/COUNTIF(Invoices!K:L,A2397),0),IF(COUNTIF(Invoices!M:N,A2397)&lt;&gt;0,IF(COUNTIF(Invoices!M:N,A2397)&lt;&gt;0,SUMIF(Invoices!M:N,A2397,Invoices!N:N)/COUNTIF(Invoices!M:N,A2397),0),IF(COUNTIF(Invoices!O:P,A2397)&lt;&gt;0,IF(COUNTIF(Invoices!O:P,A2397)&lt;&gt;0,SUMIF(Invoices!O:P,A2397,Invoices!P:P)/COUNTIF(Invoices!O:P,A2397),0),IF(COUNTIF(Invoices!Q:R,A2397)&lt;&gt;0,IF(COUNTIF(Invoices!Q:R,A2397)&lt;&gt;0,SUMIF(Invoices!Q:R,A2397,Invoices!R:R)/COUNTIF(Invoices!Q:R,A2397),0),IF(COUNTIF(Invoices!S:T,A2397)&lt;&gt;0,IF(COUNTIF(Invoices!S:T,A2397)&lt;&gt;0,SUMIF(Invoices!S:T,A2397,Invoices!T:T)/COUNTIF(Invoices!S:T,A2397),0),IF(COUNTIF(Invoices!U:V,A2397)&lt;&gt;0,IF(COUNTIF(Invoices!U:V,A2397)&lt;&gt;0,SUMIF(Invoices!U:V,A2397,Invoices!V:V)/COUNTIF(Invoices!U:V,A2397),0),IF(COUNTIF(Invoices!W:X,A2397)&lt;&gt;0,IF(COUNTIF(Invoices!W:X,A2397)&lt;&gt;0,SUMIF(Invoices!W:X,A2397,Invoices!X:X)/COUNTIF(Invoices!W:X,A2397),0),IF(COUNTIF(Invoices!Y:Z,A2397)&lt;&gt;0,IF(COUNTIF(Invoices!Y:Z,A2397)&lt;&gt;0,SUMIF(Invoices!Y:Z,A2397,Invoices!Z:Z)/COUNTIF(Invoices!Y:Z,A2397),0),IF(COUNTIF(Invoices!AA:AB,A2397)&lt;&gt;0,IF(COUNTIF(Invoices!AA:AB,A2397)&lt;&gt;0,SUMIF(Invoices!AA:AB,A2397,Invoices!AB:AB)/COUNTIF(Invoices!AA:AB,A2397),0),IF(COUNTIF(Invoices!AC:AD,A2397)&lt;&gt;0,IF(COUNTIF(Invoices!AC:AD,A2397)&lt;&gt;0,SUMIF(Invoices!AC:AD,A2397,Invoices!AD:AD)/COUNTIF(Invoices!AC:AD,A2397),0),IF(COUNTIF(Invoices!AE:AF,A2397)&lt;&gt;0,IF(COUNTIF(Invoices!AE:AF,A2397)&lt;&gt;0,SUMIF(Invoices!AE:AF,A2397,Invoices!AF:AF)/COUNTIF(Invoices!AE:AF,A2397),0),IF(COUNTIF(Invoices!AG:AH,A2397)&lt;&gt;0,IF(COUNTIF(Invoices!AG:AH,A2397)&lt;&gt;0,SUMIF(Invoices!AG:AH,A2397,Invoices!AH:AH)/COUNTIF(Invoices!AG:AH,A2397),0),IF(COUNTIF(Invoices!AI:AJ,A2397)&lt;&gt;0,IF(COUNTIF(Invoices!AI:AJ,A2397)&lt;&gt;0,SUMIF(Invoices!AI:AJ,A2397,Invoices!AJ:AJ)/COUNTIF(Invoices!AI:AJ,A2397),0),IF(COUNTIF(Invoices!AK:AL,A2397)&lt;&gt;0,IF(COUNTIF(Invoices!AK:AL,A2397)&lt;&gt;0,SUMIF(Invoices!AK:AL,A2397,Invoices!AL:AL)/COUNTIF(Invoices!AK:AL,A2397),0),IF(COUNTIF(Invoices!AM:AN,A2397)&lt;&gt;0,IF(COUNTIF(Invoices!AM:AN,A2397)&lt;&gt;0,SUMIF(Invoices!AM:AN,A2397,Invoices!AN:AN)/COUNTIF(Invoices!AM:AN,A2397),0),"Not Available")))))))))))))))</f>
        <v>Not Available</v>
      </c>
    </row>
    <row r="2398" spans="1:5" ht="13" x14ac:dyDescent="0.15">
      <c r="A2398" s="6" t="s">
        <v>3831</v>
      </c>
      <c r="B2398" s="6" t="s">
        <v>799</v>
      </c>
      <c r="C2398" s="6" t="s">
        <v>800</v>
      </c>
      <c r="D2398" s="6" t="s">
        <v>758</v>
      </c>
      <c r="E2398" t="str">
        <f>IF(COUNTIF(Invoices!K:L,A2398)&lt;&gt;0,IF(COUNTIF(Invoices!K:L,A2398)&lt;&gt;0,SUMIF(Invoices!K:L,A2398,Invoices!L:L)/COUNTIF(Invoices!K:L,A2398),0),IF(COUNTIF(Invoices!M:N,A2398)&lt;&gt;0,IF(COUNTIF(Invoices!M:N,A2398)&lt;&gt;0,SUMIF(Invoices!M:N,A2398,Invoices!N:N)/COUNTIF(Invoices!M:N,A2398),0),IF(COUNTIF(Invoices!O:P,A2398)&lt;&gt;0,IF(COUNTIF(Invoices!O:P,A2398)&lt;&gt;0,SUMIF(Invoices!O:P,A2398,Invoices!P:P)/COUNTIF(Invoices!O:P,A2398),0),IF(COUNTIF(Invoices!Q:R,A2398)&lt;&gt;0,IF(COUNTIF(Invoices!Q:R,A2398)&lt;&gt;0,SUMIF(Invoices!Q:R,A2398,Invoices!R:R)/COUNTIF(Invoices!Q:R,A2398),0),IF(COUNTIF(Invoices!S:T,A2398)&lt;&gt;0,IF(COUNTIF(Invoices!S:T,A2398)&lt;&gt;0,SUMIF(Invoices!S:T,A2398,Invoices!T:T)/COUNTIF(Invoices!S:T,A2398),0),IF(COUNTIF(Invoices!U:V,A2398)&lt;&gt;0,IF(COUNTIF(Invoices!U:V,A2398)&lt;&gt;0,SUMIF(Invoices!U:V,A2398,Invoices!V:V)/COUNTIF(Invoices!U:V,A2398),0),IF(COUNTIF(Invoices!W:X,A2398)&lt;&gt;0,IF(COUNTIF(Invoices!W:X,A2398)&lt;&gt;0,SUMIF(Invoices!W:X,A2398,Invoices!X:X)/COUNTIF(Invoices!W:X,A2398),0),IF(COUNTIF(Invoices!Y:Z,A2398)&lt;&gt;0,IF(COUNTIF(Invoices!Y:Z,A2398)&lt;&gt;0,SUMIF(Invoices!Y:Z,A2398,Invoices!Z:Z)/COUNTIF(Invoices!Y:Z,A2398),0),IF(COUNTIF(Invoices!AA:AB,A2398)&lt;&gt;0,IF(COUNTIF(Invoices!AA:AB,A2398)&lt;&gt;0,SUMIF(Invoices!AA:AB,A2398,Invoices!AB:AB)/COUNTIF(Invoices!AA:AB,A2398),0),IF(COUNTIF(Invoices!AC:AD,A2398)&lt;&gt;0,IF(COUNTIF(Invoices!AC:AD,A2398)&lt;&gt;0,SUMIF(Invoices!AC:AD,A2398,Invoices!AD:AD)/COUNTIF(Invoices!AC:AD,A2398),0),IF(COUNTIF(Invoices!AE:AF,A2398)&lt;&gt;0,IF(COUNTIF(Invoices!AE:AF,A2398)&lt;&gt;0,SUMIF(Invoices!AE:AF,A2398,Invoices!AF:AF)/COUNTIF(Invoices!AE:AF,A2398),0),IF(COUNTIF(Invoices!AG:AH,A2398)&lt;&gt;0,IF(COUNTIF(Invoices!AG:AH,A2398)&lt;&gt;0,SUMIF(Invoices!AG:AH,A2398,Invoices!AH:AH)/COUNTIF(Invoices!AG:AH,A2398),0),IF(COUNTIF(Invoices!AI:AJ,A2398)&lt;&gt;0,IF(COUNTIF(Invoices!AI:AJ,A2398)&lt;&gt;0,SUMIF(Invoices!AI:AJ,A2398,Invoices!AJ:AJ)/COUNTIF(Invoices!AI:AJ,A2398),0),IF(COUNTIF(Invoices!AK:AL,A2398)&lt;&gt;0,IF(COUNTIF(Invoices!AK:AL,A2398)&lt;&gt;0,SUMIF(Invoices!AK:AL,A2398,Invoices!AL:AL)/COUNTIF(Invoices!AK:AL,A2398),0),IF(COUNTIF(Invoices!AM:AN,A2398)&lt;&gt;0,IF(COUNTIF(Invoices!AM:AN,A2398)&lt;&gt;0,SUMIF(Invoices!AM:AN,A2398,Invoices!AN:AN)/COUNTIF(Invoices!AM:AN,A2398),0),"Not Available")))))))))))))))</f>
        <v>Not Available</v>
      </c>
    </row>
    <row r="2399" spans="1:5" ht="13" x14ac:dyDescent="0.15">
      <c r="A2399" s="6" t="s">
        <v>1764</v>
      </c>
      <c r="B2399" s="6" t="s">
        <v>522</v>
      </c>
      <c r="C2399" s="6" t="s">
        <v>1764</v>
      </c>
      <c r="D2399" s="6" t="s">
        <v>522</v>
      </c>
      <c r="E2399">
        <f ca="1">IF(COUNTIF(Invoices!K:L,A2399)&lt;&gt;0,IF(COUNTIF(Invoices!K:L,A2399)&lt;&gt;0,SUMIF(Invoices!K:L,A2399,Invoices!L:L)/COUNTIF(Invoices!K:L,A2399),0),IF(COUNTIF(Invoices!M:N,A2399)&lt;&gt;0,IF(COUNTIF(Invoices!M:N,A2399)&lt;&gt;0,SUMIF(Invoices!M:N,A2399,Invoices!N:N)/COUNTIF(Invoices!M:N,A2399),0),IF(COUNTIF(Invoices!O:P,A2399)&lt;&gt;0,IF(COUNTIF(Invoices!O:P,A2399)&lt;&gt;0,SUMIF(Invoices!O:P,A2399,Invoices!P:P)/COUNTIF(Invoices!O:P,A2399),0),IF(COUNTIF(Invoices!Q:R,A2399)&lt;&gt;0,IF(COUNTIF(Invoices!Q:R,A2399)&lt;&gt;0,SUMIF(Invoices!Q:R,A2399,Invoices!R:R)/COUNTIF(Invoices!Q:R,A2399),0),IF(COUNTIF(Invoices!S:T,A2399)&lt;&gt;0,IF(COUNTIF(Invoices!S:T,A2399)&lt;&gt;0,SUMIF(Invoices!S:T,A2399,Invoices!T:T)/COUNTIF(Invoices!S:T,A2399),0),IF(COUNTIF(Invoices!U:V,A2399)&lt;&gt;0,IF(COUNTIF(Invoices!U:V,A2399)&lt;&gt;0,SUMIF(Invoices!U:V,A2399,Invoices!V:V)/COUNTIF(Invoices!U:V,A2399),0),IF(COUNTIF(Invoices!W:X,A2399)&lt;&gt;0,IF(COUNTIF(Invoices!W:X,A2399)&lt;&gt;0,SUMIF(Invoices!W:X,A2399,Invoices!X:X)/COUNTIF(Invoices!W:X,A2399),0),IF(COUNTIF(Invoices!Y:Z,A2399)&lt;&gt;0,IF(COUNTIF(Invoices!Y:Z,A2399)&lt;&gt;0,SUMIF(Invoices!Y:Z,A2399,Invoices!Z:Z)/COUNTIF(Invoices!Y:Z,A2399),0),IF(COUNTIF(Invoices!AA:AB,A2399)&lt;&gt;0,IF(COUNTIF(Invoices!AA:AB,A2399)&lt;&gt;0,SUMIF(Invoices!AA:AB,A2399,Invoices!AB:AB)/COUNTIF(Invoices!AA:AB,A2399),0),IF(COUNTIF(Invoices!AC:AD,A2399)&lt;&gt;0,IF(COUNTIF(Invoices!AC:AD,A2399)&lt;&gt;0,SUMIF(Invoices!AC:AD,A2399,Invoices!AD:AD)/COUNTIF(Invoices!AC:AD,A2399),0),IF(COUNTIF(Invoices!AE:AF,A2399)&lt;&gt;0,IF(COUNTIF(Invoices!AE:AF,A2399)&lt;&gt;0,SUMIF(Invoices!AE:AF,A2399,Invoices!AF:AF)/COUNTIF(Invoices!AE:AF,A2399),0),IF(COUNTIF(Invoices!AG:AH,A2399)&lt;&gt;0,IF(COUNTIF(Invoices!AG:AH,A2399)&lt;&gt;0,SUMIF(Invoices!AG:AH,A2399,Invoices!AH:AH)/COUNTIF(Invoices!AG:AH,A2399),0),IF(COUNTIF(Invoices!AI:AJ,A2399)&lt;&gt;0,IF(COUNTIF(Invoices!AI:AJ,A2399)&lt;&gt;0,SUMIF(Invoices!AI:AJ,A2399,Invoices!AJ:AJ)/COUNTIF(Invoices!AI:AJ,A2399),0),IF(COUNTIF(Invoices!AK:AL,A2399)&lt;&gt;0,IF(COUNTIF(Invoices!AK:AL,A2399)&lt;&gt;0,SUMIF(Invoices!AK:AL,A2399,Invoices!AL:AL)/COUNTIF(Invoices!AK:AL,A2399),0),IF(COUNTIF(Invoices!AM:AN,A2399)&lt;&gt;0,IF(COUNTIF(Invoices!AM:AN,A2399)&lt;&gt;0,SUMIF(Invoices!AM:AN,A2399,Invoices!AN:AN)/COUNTIF(Invoices!AM:AN,A2399),0),"Not Available")))))))))))))))</f>
        <v>0.99</v>
      </c>
    </row>
    <row r="2400" spans="1:5" ht="13" x14ac:dyDescent="0.15">
      <c r="A2400" s="6" t="s">
        <v>3832</v>
      </c>
      <c r="C2400" s="6" t="s">
        <v>1133</v>
      </c>
      <c r="D2400" s="6" t="s">
        <v>600</v>
      </c>
      <c r="E2400">
        <f ca="1">IF(COUNTIF(Invoices!K:L,A2400)&lt;&gt;0,IF(COUNTIF(Invoices!K:L,A2400)&lt;&gt;0,SUMIF(Invoices!K:L,A2400,Invoices!L:L)/COUNTIF(Invoices!K:L,A2400),0),IF(COUNTIF(Invoices!M:N,A2400)&lt;&gt;0,IF(COUNTIF(Invoices!M:N,A2400)&lt;&gt;0,SUMIF(Invoices!M:N,A2400,Invoices!N:N)/COUNTIF(Invoices!M:N,A2400),0),IF(COUNTIF(Invoices!O:P,A2400)&lt;&gt;0,IF(COUNTIF(Invoices!O:P,A2400)&lt;&gt;0,SUMIF(Invoices!O:P,A2400,Invoices!P:P)/COUNTIF(Invoices!O:P,A2400),0),IF(COUNTIF(Invoices!Q:R,A2400)&lt;&gt;0,IF(COUNTIF(Invoices!Q:R,A2400)&lt;&gt;0,SUMIF(Invoices!Q:R,A2400,Invoices!R:R)/COUNTIF(Invoices!Q:R,A2400),0),IF(COUNTIF(Invoices!S:T,A2400)&lt;&gt;0,IF(COUNTIF(Invoices!S:T,A2400)&lt;&gt;0,SUMIF(Invoices!S:T,A2400,Invoices!T:T)/COUNTIF(Invoices!S:T,A2400),0),IF(COUNTIF(Invoices!U:V,A2400)&lt;&gt;0,IF(COUNTIF(Invoices!U:V,A2400)&lt;&gt;0,SUMIF(Invoices!U:V,A2400,Invoices!V:V)/COUNTIF(Invoices!U:V,A2400),0),IF(COUNTIF(Invoices!W:X,A2400)&lt;&gt;0,IF(COUNTIF(Invoices!W:X,A2400)&lt;&gt;0,SUMIF(Invoices!W:X,A2400,Invoices!X:X)/COUNTIF(Invoices!W:X,A2400),0),IF(COUNTIF(Invoices!Y:Z,A2400)&lt;&gt;0,IF(COUNTIF(Invoices!Y:Z,A2400)&lt;&gt;0,SUMIF(Invoices!Y:Z,A2400,Invoices!Z:Z)/COUNTIF(Invoices!Y:Z,A2400),0),IF(COUNTIF(Invoices!AA:AB,A2400)&lt;&gt;0,IF(COUNTIF(Invoices!AA:AB,A2400)&lt;&gt;0,SUMIF(Invoices!AA:AB,A2400,Invoices!AB:AB)/COUNTIF(Invoices!AA:AB,A2400),0),IF(COUNTIF(Invoices!AC:AD,A2400)&lt;&gt;0,IF(COUNTIF(Invoices!AC:AD,A2400)&lt;&gt;0,SUMIF(Invoices!AC:AD,A2400,Invoices!AD:AD)/COUNTIF(Invoices!AC:AD,A2400),0),IF(COUNTIF(Invoices!AE:AF,A2400)&lt;&gt;0,IF(COUNTIF(Invoices!AE:AF,A2400)&lt;&gt;0,SUMIF(Invoices!AE:AF,A2400,Invoices!AF:AF)/COUNTIF(Invoices!AE:AF,A2400),0),IF(COUNTIF(Invoices!AG:AH,A2400)&lt;&gt;0,IF(COUNTIF(Invoices!AG:AH,A2400)&lt;&gt;0,SUMIF(Invoices!AG:AH,A2400,Invoices!AH:AH)/COUNTIF(Invoices!AG:AH,A2400),0),IF(COUNTIF(Invoices!AI:AJ,A2400)&lt;&gt;0,IF(COUNTIF(Invoices!AI:AJ,A2400)&lt;&gt;0,SUMIF(Invoices!AI:AJ,A2400,Invoices!AJ:AJ)/COUNTIF(Invoices!AI:AJ,A2400),0),IF(COUNTIF(Invoices!AK:AL,A2400)&lt;&gt;0,IF(COUNTIF(Invoices!AK:AL,A2400)&lt;&gt;0,SUMIF(Invoices!AK:AL,A2400,Invoices!AL:AL)/COUNTIF(Invoices!AK:AL,A2400),0),IF(COUNTIF(Invoices!AM:AN,A2400)&lt;&gt;0,IF(COUNTIF(Invoices!AM:AN,A2400)&lt;&gt;0,SUMIF(Invoices!AM:AN,A2400,Invoices!AN:AN)/COUNTIF(Invoices!AM:AN,A2400),0),"Not Available")))))))))))))))</f>
        <v>0.99</v>
      </c>
    </row>
    <row r="2401" spans="1:5" ht="13" x14ac:dyDescent="0.15">
      <c r="A2401" s="6" t="s">
        <v>3833</v>
      </c>
      <c r="B2401" s="6" t="s">
        <v>543</v>
      </c>
      <c r="C2401" s="6" t="s">
        <v>866</v>
      </c>
      <c r="D2401" s="6" t="s">
        <v>543</v>
      </c>
      <c r="E2401">
        <f ca="1">IF(COUNTIF(Invoices!K:L,A2401)&lt;&gt;0,IF(COUNTIF(Invoices!K:L,A2401)&lt;&gt;0,SUMIF(Invoices!K:L,A2401,Invoices!L:L)/COUNTIF(Invoices!K:L,A2401),0),IF(COUNTIF(Invoices!M:N,A2401)&lt;&gt;0,IF(COUNTIF(Invoices!M:N,A2401)&lt;&gt;0,SUMIF(Invoices!M:N,A2401,Invoices!N:N)/COUNTIF(Invoices!M:N,A2401),0),IF(COUNTIF(Invoices!O:P,A2401)&lt;&gt;0,IF(COUNTIF(Invoices!O:P,A2401)&lt;&gt;0,SUMIF(Invoices!O:P,A2401,Invoices!P:P)/COUNTIF(Invoices!O:P,A2401),0),IF(COUNTIF(Invoices!Q:R,A2401)&lt;&gt;0,IF(COUNTIF(Invoices!Q:R,A2401)&lt;&gt;0,SUMIF(Invoices!Q:R,A2401,Invoices!R:R)/COUNTIF(Invoices!Q:R,A2401),0),IF(COUNTIF(Invoices!S:T,A2401)&lt;&gt;0,IF(COUNTIF(Invoices!S:T,A2401)&lt;&gt;0,SUMIF(Invoices!S:T,A2401,Invoices!T:T)/COUNTIF(Invoices!S:T,A2401),0),IF(COUNTIF(Invoices!U:V,A2401)&lt;&gt;0,IF(COUNTIF(Invoices!U:V,A2401)&lt;&gt;0,SUMIF(Invoices!U:V,A2401,Invoices!V:V)/COUNTIF(Invoices!U:V,A2401),0),IF(COUNTIF(Invoices!W:X,A2401)&lt;&gt;0,IF(COUNTIF(Invoices!W:X,A2401)&lt;&gt;0,SUMIF(Invoices!W:X,A2401,Invoices!X:X)/COUNTIF(Invoices!W:X,A2401),0),IF(COUNTIF(Invoices!Y:Z,A2401)&lt;&gt;0,IF(COUNTIF(Invoices!Y:Z,A2401)&lt;&gt;0,SUMIF(Invoices!Y:Z,A2401,Invoices!Z:Z)/COUNTIF(Invoices!Y:Z,A2401),0),IF(COUNTIF(Invoices!AA:AB,A2401)&lt;&gt;0,IF(COUNTIF(Invoices!AA:AB,A2401)&lt;&gt;0,SUMIF(Invoices!AA:AB,A2401,Invoices!AB:AB)/COUNTIF(Invoices!AA:AB,A2401),0),IF(COUNTIF(Invoices!AC:AD,A2401)&lt;&gt;0,IF(COUNTIF(Invoices!AC:AD,A2401)&lt;&gt;0,SUMIF(Invoices!AC:AD,A2401,Invoices!AD:AD)/COUNTIF(Invoices!AC:AD,A2401),0),IF(COUNTIF(Invoices!AE:AF,A2401)&lt;&gt;0,IF(COUNTIF(Invoices!AE:AF,A2401)&lt;&gt;0,SUMIF(Invoices!AE:AF,A2401,Invoices!AF:AF)/COUNTIF(Invoices!AE:AF,A2401),0),IF(COUNTIF(Invoices!AG:AH,A2401)&lt;&gt;0,IF(COUNTIF(Invoices!AG:AH,A2401)&lt;&gt;0,SUMIF(Invoices!AG:AH,A2401,Invoices!AH:AH)/COUNTIF(Invoices!AG:AH,A2401),0),IF(COUNTIF(Invoices!AI:AJ,A2401)&lt;&gt;0,IF(COUNTIF(Invoices!AI:AJ,A2401)&lt;&gt;0,SUMIF(Invoices!AI:AJ,A2401,Invoices!AJ:AJ)/COUNTIF(Invoices!AI:AJ,A2401),0),IF(COUNTIF(Invoices!AK:AL,A2401)&lt;&gt;0,IF(COUNTIF(Invoices!AK:AL,A2401)&lt;&gt;0,SUMIF(Invoices!AK:AL,A2401,Invoices!AL:AL)/COUNTIF(Invoices!AK:AL,A2401),0),IF(COUNTIF(Invoices!AM:AN,A2401)&lt;&gt;0,IF(COUNTIF(Invoices!AM:AN,A2401)&lt;&gt;0,SUMIF(Invoices!AM:AN,A2401,Invoices!AN:AN)/COUNTIF(Invoices!AM:AN,A2401),0),"Not Available")))))))))))))))</f>
        <v>0.99</v>
      </c>
    </row>
    <row r="2402" spans="1:5" ht="13" x14ac:dyDescent="0.15">
      <c r="A2402" s="6" t="s">
        <v>3834</v>
      </c>
      <c r="B2402" s="6" t="s">
        <v>1021</v>
      </c>
      <c r="C2402" s="6" t="s">
        <v>1051</v>
      </c>
      <c r="D2402" s="6" t="s">
        <v>1021</v>
      </c>
      <c r="E2402">
        <f ca="1">IF(COUNTIF(Invoices!K:L,A2402)&lt;&gt;0,IF(COUNTIF(Invoices!K:L,A2402)&lt;&gt;0,SUMIF(Invoices!K:L,A2402,Invoices!L:L)/COUNTIF(Invoices!K:L,A2402),0),IF(COUNTIF(Invoices!M:N,A2402)&lt;&gt;0,IF(COUNTIF(Invoices!M:N,A2402)&lt;&gt;0,SUMIF(Invoices!M:N,A2402,Invoices!N:N)/COUNTIF(Invoices!M:N,A2402),0),IF(COUNTIF(Invoices!O:P,A2402)&lt;&gt;0,IF(COUNTIF(Invoices!O:P,A2402)&lt;&gt;0,SUMIF(Invoices!O:P,A2402,Invoices!P:P)/COUNTIF(Invoices!O:P,A2402),0),IF(COUNTIF(Invoices!Q:R,A2402)&lt;&gt;0,IF(COUNTIF(Invoices!Q:R,A2402)&lt;&gt;0,SUMIF(Invoices!Q:R,A2402,Invoices!R:R)/COUNTIF(Invoices!Q:R,A2402),0),IF(COUNTIF(Invoices!S:T,A2402)&lt;&gt;0,IF(COUNTIF(Invoices!S:T,A2402)&lt;&gt;0,SUMIF(Invoices!S:T,A2402,Invoices!T:T)/COUNTIF(Invoices!S:T,A2402),0),IF(COUNTIF(Invoices!U:V,A2402)&lt;&gt;0,IF(COUNTIF(Invoices!U:V,A2402)&lt;&gt;0,SUMIF(Invoices!U:V,A2402,Invoices!V:V)/COUNTIF(Invoices!U:V,A2402),0),IF(COUNTIF(Invoices!W:X,A2402)&lt;&gt;0,IF(COUNTIF(Invoices!W:X,A2402)&lt;&gt;0,SUMIF(Invoices!W:X,A2402,Invoices!X:X)/COUNTIF(Invoices!W:X,A2402),0),IF(COUNTIF(Invoices!Y:Z,A2402)&lt;&gt;0,IF(COUNTIF(Invoices!Y:Z,A2402)&lt;&gt;0,SUMIF(Invoices!Y:Z,A2402,Invoices!Z:Z)/COUNTIF(Invoices!Y:Z,A2402),0),IF(COUNTIF(Invoices!AA:AB,A2402)&lt;&gt;0,IF(COUNTIF(Invoices!AA:AB,A2402)&lt;&gt;0,SUMIF(Invoices!AA:AB,A2402,Invoices!AB:AB)/COUNTIF(Invoices!AA:AB,A2402),0),IF(COUNTIF(Invoices!AC:AD,A2402)&lt;&gt;0,IF(COUNTIF(Invoices!AC:AD,A2402)&lt;&gt;0,SUMIF(Invoices!AC:AD,A2402,Invoices!AD:AD)/COUNTIF(Invoices!AC:AD,A2402),0),IF(COUNTIF(Invoices!AE:AF,A2402)&lt;&gt;0,IF(COUNTIF(Invoices!AE:AF,A2402)&lt;&gt;0,SUMIF(Invoices!AE:AF,A2402,Invoices!AF:AF)/COUNTIF(Invoices!AE:AF,A2402),0),IF(COUNTIF(Invoices!AG:AH,A2402)&lt;&gt;0,IF(COUNTIF(Invoices!AG:AH,A2402)&lt;&gt;0,SUMIF(Invoices!AG:AH,A2402,Invoices!AH:AH)/COUNTIF(Invoices!AG:AH,A2402),0),IF(COUNTIF(Invoices!AI:AJ,A2402)&lt;&gt;0,IF(COUNTIF(Invoices!AI:AJ,A2402)&lt;&gt;0,SUMIF(Invoices!AI:AJ,A2402,Invoices!AJ:AJ)/COUNTIF(Invoices!AI:AJ,A2402),0),IF(COUNTIF(Invoices!AK:AL,A2402)&lt;&gt;0,IF(COUNTIF(Invoices!AK:AL,A2402)&lt;&gt;0,SUMIF(Invoices!AK:AL,A2402,Invoices!AL:AL)/COUNTIF(Invoices!AK:AL,A2402),0),IF(COUNTIF(Invoices!AM:AN,A2402)&lt;&gt;0,IF(COUNTIF(Invoices!AM:AN,A2402)&lt;&gt;0,SUMIF(Invoices!AM:AN,A2402,Invoices!AN:AN)/COUNTIF(Invoices!AM:AN,A2402),0),"Not Available")))))))))))))))</f>
        <v>0.99</v>
      </c>
    </row>
    <row r="2403" spans="1:5" ht="13" x14ac:dyDescent="0.15">
      <c r="A2403" s="6" t="s">
        <v>3835</v>
      </c>
      <c r="B2403" s="6" t="s">
        <v>904</v>
      </c>
      <c r="C2403" s="6" t="s">
        <v>905</v>
      </c>
      <c r="D2403" s="6" t="s">
        <v>906</v>
      </c>
      <c r="E2403">
        <f ca="1">IF(COUNTIF(Invoices!K:L,A2403)&lt;&gt;0,IF(COUNTIF(Invoices!K:L,A2403)&lt;&gt;0,SUMIF(Invoices!K:L,A2403,Invoices!L:L)/COUNTIF(Invoices!K:L,A2403),0),IF(COUNTIF(Invoices!M:N,A2403)&lt;&gt;0,IF(COUNTIF(Invoices!M:N,A2403)&lt;&gt;0,SUMIF(Invoices!M:N,A2403,Invoices!N:N)/COUNTIF(Invoices!M:N,A2403),0),IF(COUNTIF(Invoices!O:P,A2403)&lt;&gt;0,IF(COUNTIF(Invoices!O:P,A2403)&lt;&gt;0,SUMIF(Invoices!O:P,A2403,Invoices!P:P)/COUNTIF(Invoices!O:P,A2403),0),IF(COUNTIF(Invoices!Q:R,A2403)&lt;&gt;0,IF(COUNTIF(Invoices!Q:R,A2403)&lt;&gt;0,SUMIF(Invoices!Q:R,A2403,Invoices!R:R)/COUNTIF(Invoices!Q:R,A2403),0),IF(COUNTIF(Invoices!S:T,A2403)&lt;&gt;0,IF(COUNTIF(Invoices!S:T,A2403)&lt;&gt;0,SUMIF(Invoices!S:T,A2403,Invoices!T:T)/COUNTIF(Invoices!S:T,A2403),0),IF(COUNTIF(Invoices!U:V,A2403)&lt;&gt;0,IF(COUNTIF(Invoices!U:V,A2403)&lt;&gt;0,SUMIF(Invoices!U:V,A2403,Invoices!V:V)/COUNTIF(Invoices!U:V,A2403),0),IF(COUNTIF(Invoices!W:X,A2403)&lt;&gt;0,IF(COUNTIF(Invoices!W:X,A2403)&lt;&gt;0,SUMIF(Invoices!W:X,A2403,Invoices!X:X)/COUNTIF(Invoices!W:X,A2403),0),IF(COUNTIF(Invoices!Y:Z,A2403)&lt;&gt;0,IF(COUNTIF(Invoices!Y:Z,A2403)&lt;&gt;0,SUMIF(Invoices!Y:Z,A2403,Invoices!Z:Z)/COUNTIF(Invoices!Y:Z,A2403),0),IF(COUNTIF(Invoices!AA:AB,A2403)&lt;&gt;0,IF(COUNTIF(Invoices!AA:AB,A2403)&lt;&gt;0,SUMIF(Invoices!AA:AB,A2403,Invoices!AB:AB)/COUNTIF(Invoices!AA:AB,A2403),0),IF(COUNTIF(Invoices!AC:AD,A2403)&lt;&gt;0,IF(COUNTIF(Invoices!AC:AD,A2403)&lt;&gt;0,SUMIF(Invoices!AC:AD,A2403,Invoices!AD:AD)/COUNTIF(Invoices!AC:AD,A2403),0),IF(COUNTIF(Invoices!AE:AF,A2403)&lt;&gt;0,IF(COUNTIF(Invoices!AE:AF,A2403)&lt;&gt;0,SUMIF(Invoices!AE:AF,A2403,Invoices!AF:AF)/COUNTIF(Invoices!AE:AF,A2403),0),IF(COUNTIF(Invoices!AG:AH,A2403)&lt;&gt;0,IF(COUNTIF(Invoices!AG:AH,A2403)&lt;&gt;0,SUMIF(Invoices!AG:AH,A2403,Invoices!AH:AH)/COUNTIF(Invoices!AG:AH,A2403),0),IF(COUNTIF(Invoices!AI:AJ,A2403)&lt;&gt;0,IF(COUNTIF(Invoices!AI:AJ,A2403)&lt;&gt;0,SUMIF(Invoices!AI:AJ,A2403,Invoices!AJ:AJ)/COUNTIF(Invoices!AI:AJ,A2403),0),IF(COUNTIF(Invoices!AK:AL,A2403)&lt;&gt;0,IF(COUNTIF(Invoices!AK:AL,A2403)&lt;&gt;0,SUMIF(Invoices!AK:AL,A2403,Invoices!AL:AL)/COUNTIF(Invoices!AK:AL,A2403),0),IF(COUNTIF(Invoices!AM:AN,A2403)&lt;&gt;0,IF(COUNTIF(Invoices!AM:AN,A2403)&lt;&gt;0,SUMIF(Invoices!AM:AN,A2403,Invoices!AN:AN)/COUNTIF(Invoices!AM:AN,A2403),0),"Not Available")))))))))))))))</f>
        <v>0.99</v>
      </c>
    </row>
    <row r="2404" spans="1:5" ht="13" x14ac:dyDescent="0.15">
      <c r="A2404" s="6" t="s">
        <v>3836</v>
      </c>
      <c r="C2404" s="6" t="s">
        <v>620</v>
      </c>
      <c r="D2404" s="6" t="s">
        <v>574</v>
      </c>
      <c r="E2404">
        <f ca="1">IF(COUNTIF(Invoices!K:L,A2404)&lt;&gt;0,IF(COUNTIF(Invoices!K:L,A2404)&lt;&gt;0,SUMIF(Invoices!K:L,A2404,Invoices!L:L)/COUNTIF(Invoices!K:L,A2404),0),IF(COUNTIF(Invoices!M:N,A2404)&lt;&gt;0,IF(COUNTIF(Invoices!M:N,A2404)&lt;&gt;0,SUMIF(Invoices!M:N,A2404,Invoices!N:N)/COUNTIF(Invoices!M:N,A2404),0),IF(COUNTIF(Invoices!O:P,A2404)&lt;&gt;0,IF(COUNTIF(Invoices!O:P,A2404)&lt;&gt;0,SUMIF(Invoices!O:P,A2404,Invoices!P:P)/COUNTIF(Invoices!O:P,A2404),0),IF(COUNTIF(Invoices!Q:R,A2404)&lt;&gt;0,IF(COUNTIF(Invoices!Q:R,A2404)&lt;&gt;0,SUMIF(Invoices!Q:R,A2404,Invoices!R:R)/COUNTIF(Invoices!Q:R,A2404),0),IF(COUNTIF(Invoices!S:T,A2404)&lt;&gt;0,IF(COUNTIF(Invoices!S:T,A2404)&lt;&gt;0,SUMIF(Invoices!S:T,A2404,Invoices!T:T)/COUNTIF(Invoices!S:T,A2404),0),IF(COUNTIF(Invoices!U:V,A2404)&lt;&gt;0,IF(COUNTIF(Invoices!U:V,A2404)&lt;&gt;0,SUMIF(Invoices!U:V,A2404,Invoices!V:V)/COUNTIF(Invoices!U:V,A2404),0),IF(COUNTIF(Invoices!W:X,A2404)&lt;&gt;0,IF(COUNTIF(Invoices!W:X,A2404)&lt;&gt;0,SUMIF(Invoices!W:X,A2404,Invoices!X:X)/COUNTIF(Invoices!W:X,A2404),0),IF(COUNTIF(Invoices!Y:Z,A2404)&lt;&gt;0,IF(COUNTIF(Invoices!Y:Z,A2404)&lt;&gt;0,SUMIF(Invoices!Y:Z,A2404,Invoices!Z:Z)/COUNTIF(Invoices!Y:Z,A2404),0),IF(COUNTIF(Invoices!AA:AB,A2404)&lt;&gt;0,IF(COUNTIF(Invoices!AA:AB,A2404)&lt;&gt;0,SUMIF(Invoices!AA:AB,A2404,Invoices!AB:AB)/COUNTIF(Invoices!AA:AB,A2404),0),IF(COUNTIF(Invoices!AC:AD,A2404)&lt;&gt;0,IF(COUNTIF(Invoices!AC:AD,A2404)&lt;&gt;0,SUMIF(Invoices!AC:AD,A2404,Invoices!AD:AD)/COUNTIF(Invoices!AC:AD,A2404),0),IF(COUNTIF(Invoices!AE:AF,A2404)&lt;&gt;0,IF(COUNTIF(Invoices!AE:AF,A2404)&lt;&gt;0,SUMIF(Invoices!AE:AF,A2404,Invoices!AF:AF)/COUNTIF(Invoices!AE:AF,A2404),0),IF(COUNTIF(Invoices!AG:AH,A2404)&lt;&gt;0,IF(COUNTIF(Invoices!AG:AH,A2404)&lt;&gt;0,SUMIF(Invoices!AG:AH,A2404,Invoices!AH:AH)/COUNTIF(Invoices!AG:AH,A2404),0),IF(COUNTIF(Invoices!AI:AJ,A2404)&lt;&gt;0,IF(COUNTIF(Invoices!AI:AJ,A2404)&lt;&gt;0,SUMIF(Invoices!AI:AJ,A2404,Invoices!AJ:AJ)/COUNTIF(Invoices!AI:AJ,A2404),0),IF(COUNTIF(Invoices!AK:AL,A2404)&lt;&gt;0,IF(COUNTIF(Invoices!AK:AL,A2404)&lt;&gt;0,SUMIF(Invoices!AK:AL,A2404,Invoices!AL:AL)/COUNTIF(Invoices!AK:AL,A2404),0),IF(COUNTIF(Invoices!AM:AN,A2404)&lt;&gt;0,IF(COUNTIF(Invoices!AM:AN,A2404)&lt;&gt;0,SUMIF(Invoices!AM:AN,A2404,Invoices!AN:AN)/COUNTIF(Invoices!AM:AN,A2404),0),"Not Available")))))))))))))))</f>
        <v>0.99</v>
      </c>
    </row>
    <row r="2405" spans="1:5" ht="13" x14ac:dyDescent="0.15">
      <c r="A2405" s="6" t="s">
        <v>3837</v>
      </c>
      <c r="B2405" s="6" t="s">
        <v>806</v>
      </c>
      <c r="C2405" s="6" t="s">
        <v>622</v>
      </c>
      <c r="D2405" s="6" t="s">
        <v>574</v>
      </c>
      <c r="E2405">
        <f ca="1">IF(COUNTIF(Invoices!K:L,A2405)&lt;&gt;0,IF(COUNTIF(Invoices!K:L,A2405)&lt;&gt;0,SUMIF(Invoices!K:L,A2405,Invoices!L:L)/COUNTIF(Invoices!K:L,A2405),0),IF(COUNTIF(Invoices!M:N,A2405)&lt;&gt;0,IF(COUNTIF(Invoices!M:N,A2405)&lt;&gt;0,SUMIF(Invoices!M:N,A2405,Invoices!N:N)/COUNTIF(Invoices!M:N,A2405),0),IF(COUNTIF(Invoices!O:P,A2405)&lt;&gt;0,IF(COUNTIF(Invoices!O:P,A2405)&lt;&gt;0,SUMIF(Invoices!O:P,A2405,Invoices!P:P)/COUNTIF(Invoices!O:P,A2405),0),IF(COUNTIF(Invoices!Q:R,A2405)&lt;&gt;0,IF(COUNTIF(Invoices!Q:R,A2405)&lt;&gt;0,SUMIF(Invoices!Q:R,A2405,Invoices!R:R)/COUNTIF(Invoices!Q:R,A2405),0),IF(COUNTIF(Invoices!S:T,A2405)&lt;&gt;0,IF(COUNTIF(Invoices!S:T,A2405)&lt;&gt;0,SUMIF(Invoices!S:T,A2405,Invoices!T:T)/COUNTIF(Invoices!S:T,A2405),0),IF(COUNTIF(Invoices!U:V,A2405)&lt;&gt;0,IF(COUNTIF(Invoices!U:V,A2405)&lt;&gt;0,SUMIF(Invoices!U:V,A2405,Invoices!V:V)/COUNTIF(Invoices!U:V,A2405),0),IF(COUNTIF(Invoices!W:X,A2405)&lt;&gt;0,IF(COUNTIF(Invoices!W:X,A2405)&lt;&gt;0,SUMIF(Invoices!W:X,A2405,Invoices!X:X)/COUNTIF(Invoices!W:X,A2405),0),IF(COUNTIF(Invoices!Y:Z,A2405)&lt;&gt;0,IF(COUNTIF(Invoices!Y:Z,A2405)&lt;&gt;0,SUMIF(Invoices!Y:Z,A2405,Invoices!Z:Z)/COUNTIF(Invoices!Y:Z,A2405),0),IF(COUNTIF(Invoices!AA:AB,A2405)&lt;&gt;0,IF(COUNTIF(Invoices!AA:AB,A2405)&lt;&gt;0,SUMIF(Invoices!AA:AB,A2405,Invoices!AB:AB)/COUNTIF(Invoices!AA:AB,A2405),0),IF(COUNTIF(Invoices!AC:AD,A2405)&lt;&gt;0,IF(COUNTIF(Invoices!AC:AD,A2405)&lt;&gt;0,SUMIF(Invoices!AC:AD,A2405,Invoices!AD:AD)/COUNTIF(Invoices!AC:AD,A2405),0),IF(COUNTIF(Invoices!AE:AF,A2405)&lt;&gt;0,IF(COUNTIF(Invoices!AE:AF,A2405)&lt;&gt;0,SUMIF(Invoices!AE:AF,A2405,Invoices!AF:AF)/COUNTIF(Invoices!AE:AF,A2405),0),IF(COUNTIF(Invoices!AG:AH,A2405)&lt;&gt;0,IF(COUNTIF(Invoices!AG:AH,A2405)&lt;&gt;0,SUMIF(Invoices!AG:AH,A2405,Invoices!AH:AH)/COUNTIF(Invoices!AG:AH,A2405),0),IF(COUNTIF(Invoices!AI:AJ,A2405)&lt;&gt;0,IF(COUNTIF(Invoices!AI:AJ,A2405)&lt;&gt;0,SUMIF(Invoices!AI:AJ,A2405,Invoices!AJ:AJ)/COUNTIF(Invoices!AI:AJ,A2405),0),IF(COUNTIF(Invoices!AK:AL,A2405)&lt;&gt;0,IF(COUNTIF(Invoices!AK:AL,A2405)&lt;&gt;0,SUMIF(Invoices!AK:AL,A2405,Invoices!AL:AL)/COUNTIF(Invoices!AK:AL,A2405),0),IF(COUNTIF(Invoices!AM:AN,A2405)&lt;&gt;0,IF(COUNTIF(Invoices!AM:AN,A2405)&lt;&gt;0,SUMIF(Invoices!AM:AN,A2405,Invoices!AN:AN)/COUNTIF(Invoices!AM:AN,A2405),0),"Not Available")))))))))))))))</f>
        <v>0.99</v>
      </c>
    </row>
    <row r="2406" spans="1:5" ht="13" x14ac:dyDescent="0.15">
      <c r="A2406" s="6" t="s">
        <v>3838</v>
      </c>
      <c r="C2406" s="6" t="s">
        <v>1075</v>
      </c>
      <c r="D2406" s="6" t="s">
        <v>1076</v>
      </c>
      <c r="E2406" t="str">
        <f>IF(COUNTIF(Invoices!K:L,A2406)&lt;&gt;0,IF(COUNTIF(Invoices!K:L,A2406)&lt;&gt;0,SUMIF(Invoices!K:L,A2406,Invoices!L:L)/COUNTIF(Invoices!K:L,A2406),0),IF(COUNTIF(Invoices!M:N,A2406)&lt;&gt;0,IF(COUNTIF(Invoices!M:N,A2406)&lt;&gt;0,SUMIF(Invoices!M:N,A2406,Invoices!N:N)/COUNTIF(Invoices!M:N,A2406),0),IF(COUNTIF(Invoices!O:P,A2406)&lt;&gt;0,IF(COUNTIF(Invoices!O:P,A2406)&lt;&gt;0,SUMIF(Invoices!O:P,A2406,Invoices!P:P)/COUNTIF(Invoices!O:P,A2406),0),IF(COUNTIF(Invoices!Q:R,A2406)&lt;&gt;0,IF(COUNTIF(Invoices!Q:R,A2406)&lt;&gt;0,SUMIF(Invoices!Q:R,A2406,Invoices!R:R)/COUNTIF(Invoices!Q:R,A2406),0),IF(COUNTIF(Invoices!S:T,A2406)&lt;&gt;0,IF(COUNTIF(Invoices!S:T,A2406)&lt;&gt;0,SUMIF(Invoices!S:T,A2406,Invoices!T:T)/COUNTIF(Invoices!S:T,A2406),0),IF(COUNTIF(Invoices!U:V,A2406)&lt;&gt;0,IF(COUNTIF(Invoices!U:V,A2406)&lt;&gt;0,SUMIF(Invoices!U:V,A2406,Invoices!V:V)/COUNTIF(Invoices!U:V,A2406),0),IF(COUNTIF(Invoices!W:X,A2406)&lt;&gt;0,IF(COUNTIF(Invoices!W:X,A2406)&lt;&gt;0,SUMIF(Invoices!W:X,A2406,Invoices!X:X)/COUNTIF(Invoices!W:X,A2406),0),IF(COUNTIF(Invoices!Y:Z,A2406)&lt;&gt;0,IF(COUNTIF(Invoices!Y:Z,A2406)&lt;&gt;0,SUMIF(Invoices!Y:Z,A2406,Invoices!Z:Z)/COUNTIF(Invoices!Y:Z,A2406),0),IF(COUNTIF(Invoices!AA:AB,A2406)&lt;&gt;0,IF(COUNTIF(Invoices!AA:AB,A2406)&lt;&gt;0,SUMIF(Invoices!AA:AB,A2406,Invoices!AB:AB)/COUNTIF(Invoices!AA:AB,A2406),0),IF(COUNTIF(Invoices!AC:AD,A2406)&lt;&gt;0,IF(COUNTIF(Invoices!AC:AD,A2406)&lt;&gt;0,SUMIF(Invoices!AC:AD,A2406,Invoices!AD:AD)/COUNTIF(Invoices!AC:AD,A2406),0),IF(COUNTIF(Invoices!AE:AF,A2406)&lt;&gt;0,IF(COUNTIF(Invoices!AE:AF,A2406)&lt;&gt;0,SUMIF(Invoices!AE:AF,A2406,Invoices!AF:AF)/COUNTIF(Invoices!AE:AF,A2406),0),IF(COUNTIF(Invoices!AG:AH,A2406)&lt;&gt;0,IF(COUNTIF(Invoices!AG:AH,A2406)&lt;&gt;0,SUMIF(Invoices!AG:AH,A2406,Invoices!AH:AH)/COUNTIF(Invoices!AG:AH,A2406),0),IF(COUNTIF(Invoices!AI:AJ,A2406)&lt;&gt;0,IF(COUNTIF(Invoices!AI:AJ,A2406)&lt;&gt;0,SUMIF(Invoices!AI:AJ,A2406,Invoices!AJ:AJ)/COUNTIF(Invoices!AI:AJ,A2406),0),IF(COUNTIF(Invoices!AK:AL,A2406)&lt;&gt;0,IF(COUNTIF(Invoices!AK:AL,A2406)&lt;&gt;0,SUMIF(Invoices!AK:AL,A2406,Invoices!AL:AL)/COUNTIF(Invoices!AK:AL,A2406),0),IF(COUNTIF(Invoices!AM:AN,A2406)&lt;&gt;0,IF(COUNTIF(Invoices!AM:AN,A2406)&lt;&gt;0,SUMIF(Invoices!AM:AN,A2406,Invoices!AN:AN)/COUNTIF(Invoices!AM:AN,A2406),0),"Not Available")))))))))))))))</f>
        <v>Not Available</v>
      </c>
    </row>
    <row r="2407" spans="1:5" ht="13" x14ac:dyDescent="0.15">
      <c r="A2407" s="6" t="s">
        <v>3839</v>
      </c>
      <c r="C2407" s="6" t="s">
        <v>996</v>
      </c>
      <c r="D2407" s="6" t="s">
        <v>968</v>
      </c>
      <c r="E2407">
        <f ca="1">IF(COUNTIF(Invoices!K:L,A2407)&lt;&gt;0,IF(COUNTIF(Invoices!K:L,A2407)&lt;&gt;0,SUMIF(Invoices!K:L,A2407,Invoices!L:L)/COUNTIF(Invoices!K:L,A2407),0),IF(COUNTIF(Invoices!M:N,A2407)&lt;&gt;0,IF(COUNTIF(Invoices!M:N,A2407)&lt;&gt;0,SUMIF(Invoices!M:N,A2407,Invoices!N:N)/COUNTIF(Invoices!M:N,A2407),0),IF(COUNTIF(Invoices!O:P,A2407)&lt;&gt;0,IF(COUNTIF(Invoices!O:P,A2407)&lt;&gt;0,SUMIF(Invoices!O:P,A2407,Invoices!P:P)/COUNTIF(Invoices!O:P,A2407),0),IF(COUNTIF(Invoices!Q:R,A2407)&lt;&gt;0,IF(COUNTIF(Invoices!Q:R,A2407)&lt;&gt;0,SUMIF(Invoices!Q:R,A2407,Invoices!R:R)/COUNTIF(Invoices!Q:R,A2407),0),IF(COUNTIF(Invoices!S:T,A2407)&lt;&gt;0,IF(COUNTIF(Invoices!S:T,A2407)&lt;&gt;0,SUMIF(Invoices!S:T,A2407,Invoices!T:T)/COUNTIF(Invoices!S:T,A2407),0),IF(COUNTIF(Invoices!U:V,A2407)&lt;&gt;0,IF(COUNTIF(Invoices!U:V,A2407)&lt;&gt;0,SUMIF(Invoices!U:V,A2407,Invoices!V:V)/COUNTIF(Invoices!U:V,A2407),0),IF(COUNTIF(Invoices!W:X,A2407)&lt;&gt;0,IF(COUNTIF(Invoices!W:X,A2407)&lt;&gt;0,SUMIF(Invoices!W:X,A2407,Invoices!X:X)/COUNTIF(Invoices!W:X,A2407),0),IF(COUNTIF(Invoices!Y:Z,A2407)&lt;&gt;0,IF(COUNTIF(Invoices!Y:Z,A2407)&lt;&gt;0,SUMIF(Invoices!Y:Z,A2407,Invoices!Z:Z)/COUNTIF(Invoices!Y:Z,A2407),0),IF(COUNTIF(Invoices!AA:AB,A2407)&lt;&gt;0,IF(COUNTIF(Invoices!AA:AB,A2407)&lt;&gt;0,SUMIF(Invoices!AA:AB,A2407,Invoices!AB:AB)/COUNTIF(Invoices!AA:AB,A2407),0),IF(COUNTIF(Invoices!AC:AD,A2407)&lt;&gt;0,IF(COUNTIF(Invoices!AC:AD,A2407)&lt;&gt;0,SUMIF(Invoices!AC:AD,A2407,Invoices!AD:AD)/COUNTIF(Invoices!AC:AD,A2407),0),IF(COUNTIF(Invoices!AE:AF,A2407)&lt;&gt;0,IF(COUNTIF(Invoices!AE:AF,A2407)&lt;&gt;0,SUMIF(Invoices!AE:AF,A2407,Invoices!AF:AF)/COUNTIF(Invoices!AE:AF,A2407),0),IF(COUNTIF(Invoices!AG:AH,A2407)&lt;&gt;0,IF(COUNTIF(Invoices!AG:AH,A2407)&lt;&gt;0,SUMIF(Invoices!AG:AH,A2407,Invoices!AH:AH)/COUNTIF(Invoices!AG:AH,A2407),0),IF(COUNTIF(Invoices!AI:AJ,A2407)&lt;&gt;0,IF(COUNTIF(Invoices!AI:AJ,A2407)&lt;&gt;0,SUMIF(Invoices!AI:AJ,A2407,Invoices!AJ:AJ)/COUNTIF(Invoices!AI:AJ,A2407),0),IF(COUNTIF(Invoices!AK:AL,A2407)&lt;&gt;0,IF(COUNTIF(Invoices!AK:AL,A2407)&lt;&gt;0,SUMIF(Invoices!AK:AL,A2407,Invoices!AL:AL)/COUNTIF(Invoices!AK:AL,A2407),0),IF(COUNTIF(Invoices!AM:AN,A2407)&lt;&gt;0,IF(COUNTIF(Invoices!AM:AN,A2407)&lt;&gt;0,SUMIF(Invoices!AM:AN,A2407,Invoices!AN:AN)/COUNTIF(Invoices!AM:AN,A2407),0),"Not Available")))))))))))))))</f>
        <v>0.99</v>
      </c>
    </row>
    <row r="2408" spans="1:5" ht="13" x14ac:dyDescent="0.15">
      <c r="A2408" s="6" t="s">
        <v>3840</v>
      </c>
      <c r="B2408" s="6" t="s">
        <v>957</v>
      </c>
      <c r="C2408" s="6" t="s">
        <v>958</v>
      </c>
      <c r="D2408" s="6" t="s">
        <v>959</v>
      </c>
      <c r="E2408" t="str">
        <f>IF(COUNTIF(Invoices!K:L,A2408)&lt;&gt;0,IF(COUNTIF(Invoices!K:L,A2408)&lt;&gt;0,SUMIF(Invoices!K:L,A2408,Invoices!L:L)/COUNTIF(Invoices!K:L,A2408),0),IF(COUNTIF(Invoices!M:N,A2408)&lt;&gt;0,IF(COUNTIF(Invoices!M:N,A2408)&lt;&gt;0,SUMIF(Invoices!M:N,A2408,Invoices!N:N)/COUNTIF(Invoices!M:N,A2408),0),IF(COUNTIF(Invoices!O:P,A2408)&lt;&gt;0,IF(COUNTIF(Invoices!O:P,A2408)&lt;&gt;0,SUMIF(Invoices!O:P,A2408,Invoices!P:P)/COUNTIF(Invoices!O:P,A2408),0),IF(COUNTIF(Invoices!Q:R,A2408)&lt;&gt;0,IF(COUNTIF(Invoices!Q:R,A2408)&lt;&gt;0,SUMIF(Invoices!Q:R,A2408,Invoices!R:R)/COUNTIF(Invoices!Q:R,A2408),0),IF(COUNTIF(Invoices!S:T,A2408)&lt;&gt;0,IF(COUNTIF(Invoices!S:T,A2408)&lt;&gt;0,SUMIF(Invoices!S:T,A2408,Invoices!T:T)/COUNTIF(Invoices!S:T,A2408),0),IF(COUNTIF(Invoices!U:V,A2408)&lt;&gt;0,IF(COUNTIF(Invoices!U:V,A2408)&lt;&gt;0,SUMIF(Invoices!U:V,A2408,Invoices!V:V)/COUNTIF(Invoices!U:V,A2408),0),IF(COUNTIF(Invoices!W:X,A2408)&lt;&gt;0,IF(COUNTIF(Invoices!W:X,A2408)&lt;&gt;0,SUMIF(Invoices!W:X,A2408,Invoices!X:X)/COUNTIF(Invoices!W:X,A2408),0),IF(COUNTIF(Invoices!Y:Z,A2408)&lt;&gt;0,IF(COUNTIF(Invoices!Y:Z,A2408)&lt;&gt;0,SUMIF(Invoices!Y:Z,A2408,Invoices!Z:Z)/COUNTIF(Invoices!Y:Z,A2408),0),IF(COUNTIF(Invoices!AA:AB,A2408)&lt;&gt;0,IF(COUNTIF(Invoices!AA:AB,A2408)&lt;&gt;0,SUMIF(Invoices!AA:AB,A2408,Invoices!AB:AB)/COUNTIF(Invoices!AA:AB,A2408),0),IF(COUNTIF(Invoices!AC:AD,A2408)&lt;&gt;0,IF(COUNTIF(Invoices!AC:AD,A2408)&lt;&gt;0,SUMIF(Invoices!AC:AD,A2408,Invoices!AD:AD)/COUNTIF(Invoices!AC:AD,A2408),0),IF(COUNTIF(Invoices!AE:AF,A2408)&lt;&gt;0,IF(COUNTIF(Invoices!AE:AF,A2408)&lt;&gt;0,SUMIF(Invoices!AE:AF,A2408,Invoices!AF:AF)/COUNTIF(Invoices!AE:AF,A2408),0),IF(COUNTIF(Invoices!AG:AH,A2408)&lt;&gt;0,IF(COUNTIF(Invoices!AG:AH,A2408)&lt;&gt;0,SUMIF(Invoices!AG:AH,A2408,Invoices!AH:AH)/COUNTIF(Invoices!AG:AH,A2408),0),IF(COUNTIF(Invoices!AI:AJ,A2408)&lt;&gt;0,IF(COUNTIF(Invoices!AI:AJ,A2408)&lt;&gt;0,SUMIF(Invoices!AI:AJ,A2408,Invoices!AJ:AJ)/COUNTIF(Invoices!AI:AJ,A2408),0),IF(COUNTIF(Invoices!AK:AL,A2408)&lt;&gt;0,IF(COUNTIF(Invoices!AK:AL,A2408)&lt;&gt;0,SUMIF(Invoices!AK:AL,A2408,Invoices!AL:AL)/COUNTIF(Invoices!AK:AL,A2408),0),IF(COUNTIF(Invoices!AM:AN,A2408)&lt;&gt;0,IF(COUNTIF(Invoices!AM:AN,A2408)&lt;&gt;0,SUMIF(Invoices!AM:AN,A2408,Invoices!AN:AN)/COUNTIF(Invoices!AM:AN,A2408),0),"Not Available")))))))))))))))</f>
        <v>Not Available</v>
      </c>
    </row>
    <row r="2409" spans="1:5" ht="13" x14ac:dyDescent="0.15">
      <c r="A2409" s="6" t="s">
        <v>3841</v>
      </c>
      <c r="C2409" s="6" t="s">
        <v>996</v>
      </c>
      <c r="D2409" s="6" t="s">
        <v>968</v>
      </c>
      <c r="E2409" t="str">
        <f>IF(COUNTIF(Invoices!K:L,A2409)&lt;&gt;0,IF(COUNTIF(Invoices!K:L,A2409)&lt;&gt;0,SUMIF(Invoices!K:L,A2409,Invoices!L:L)/COUNTIF(Invoices!K:L,A2409),0),IF(COUNTIF(Invoices!M:N,A2409)&lt;&gt;0,IF(COUNTIF(Invoices!M:N,A2409)&lt;&gt;0,SUMIF(Invoices!M:N,A2409,Invoices!N:N)/COUNTIF(Invoices!M:N,A2409),0),IF(COUNTIF(Invoices!O:P,A2409)&lt;&gt;0,IF(COUNTIF(Invoices!O:P,A2409)&lt;&gt;0,SUMIF(Invoices!O:P,A2409,Invoices!P:P)/COUNTIF(Invoices!O:P,A2409),0),IF(COUNTIF(Invoices!Q:R,A2409)&lt;&gt;0,IF(COUNTIF(Invoices!Q:R,A2409)&lt;&gt;0,SUMIF(Invoices!Q:R,A2409,Invoices!R:R)/COUNTIF(Invoices!Q:R,A2409),0),IF(COUNTIF(Invoices!S:T,A2409)&lt;&gt;0,IF(COUNTIF(Invoices!S:T,A2409)&lt;&gt;0,SUMIF(Invoices!S:T,A2409,Invoices!T:T)/COUNTIF(Invoices!S:T,A2409),0),IF(COUNTIF(Invoices!U:V,A2409)&lt;&gt;0,IF(COUNTIF(Invoices!U:V,A2409)&lt;&gt;0,SUMIF(Invoices!U:V,A2409,Invoices!V:V)/COUNTIF(Invoices!U:V,A2409),0),IF(COUNTIF(Invoices!W:X,A2409)&lt;&gt;0,IF(COUNTIF(Invoices!W:X,A2409)&lt;&gt;0,SUMIF(Invoices!W:X,A2409,Invoices!X:X)/COUNTIF(Invoices!W:X,A2409),0),IF(COUNTIF(Invoices!Y:Z,A2409)&lt;&gt;0,IF(COUNTIF(Invoices!Y:Z,A2409)&lt;&gt;0,SUMIF(Invoices!Y:Z,A2409,Invoices!Z:Z)/COUNTIF(Invoices!Y:Z,A2409),0),IF(COUNTIF(Invoices!AA:AB,A2409)&lt;&gt;0,IF(COUNTIF(Invoices!AA:AB,A2409)&lt;&gt;0,SUMIF(Invoices!AA:AB,A2409,Invoices!AB:AB)/COUNTIF(Invoices!AA:AB,A2409),0),IF(COUNTIF(Invoices!AC:AD,A2409)&lt;&gt;0,IF(COUNTIF(Invoices!AC:AD,A2409)&lt;&gt;0,SUMIF(Invoices!AC:AD,A2409,Invoices!AD:AD)/COUNTIF(Invoices!AC:AD,A2409),0),IF(COUNTIF(Invoices!AE:AF,A2409)&lt;&gt;0,IF(COUNTIF(Invoices!AE:AF,A2409)&lt;&gt;0,SUMIF(Invoices!AE:AF,A2409,Invoices!AF:AF)/COUNTIF(Invoices!AE:AF,A2409),0),IF(COUNTIF(Invoices!AG:AH,A2409)&lt;&gt;0,IF(COUNTIF(Invoices!AG:AH,A2409)&lt;&gt;0,SUMIF(Invoices!AG:AH,A2409,Invoices!AH:AH)/COUNTIF(Invoices!AG:AH,A2409),0),IF(COUNTIF(Invoices!AI:AJ,A2409)&lt;&gt;0,IF(COUNTIF(Invoices!AI:AJ,A2409)&lt;&gt;0,SUMIF(Invoices!AI:AJ,A2409,Invoices!AJ:AJ)/COUNTIF(Invoices!AI:AJ,A2409),0),IF(COUNTIF(Invoices!AK:AL,A2409)&lt;&gt;0,IF(COUNTIF(Invoices!AK:AL,A2409)&lt;&gt;0,SUMIF(Invoices!AK:AL,A2409,Invoices!AL:AL)/COUNTIF(Invoices!AK:AL,A2409),0),IF(COUNTIF(Invoices!AM:AN,A2409)&lt;&gt;0,IF(COUNTIF(Invoices!AM:AN,A2409)&lt;&gt;0,SUMIF(Invoices!AM:AN,A2409,Invoices!AN:AN)/COUNTIF(Invoices!AM:AN,A2409),0),"Not Available")))))))))))))))</f>
        <v>Not Available</v>
      </c>
    </row>
    <row r="2410" spans="1:5" ht="13" x14ac:dyDescent="0.15">
      <c r="A2410" s="6" t="s">
        <v>3842</v>
      </c>
      <c r="B2410" s="6" t="s">
        <v>3843</v>
      </c>
      <c r="C2410" s="6" t="s">
        <v>700</v>
      </c>
      <c r="D2410" s="6" t="s">
        <v>701</v>
      </c>
      <c r="E2410">
        <f ca="1">IF(COUNTIF(Invoices!K:L,A2410)&lt;&gt;0,IF(COUNTIF(Invoices!K:L,A2410)&lt;&gt;0,SUMIF(Invoices!K:L,A2410,Invoices!L:L)/COUNTIF(Invoices!K:L,A2410),0),IF(COUNTIF(Invoices!M:N,A2410)&lt;&gt;0,IF(COUNTIF(Invoices!M:N,A2410)&lt;&gt;0,SUMIF(Invoices!M:N,A2410,Invoices!N:N)/COUNTIF(Invoices!M:N,A2410),0),IF(COUNTIF(Invoices!O:P,A2410)&lt;&gt;0,IF(COUNTIF(Invoices!O:P,A2410)&lt;&gt;0,SUMIF(Invoices!O:P,A2410,Invoices!P:P)/COUNTIF(Invoices!O:P,A2410),0),IF(COUNTIF(Invoices!Q:R,A2410)&lt;&gt;0,IF(COUNTIF(Invoices!Q:R,A2410)&lt;&gt;0,SUMIF(Invoices!Q:R,A2410,Invoices!R:R)/COUNTIF(Invoices!Q:R,A2410),0),IF(COUNTIF(Invoices!S:T,A2410)&lt;&gt;0,IF(COUNTIF(Invoices!S:T,A2410)&lt;&gt;0,SUMIF(Invoices!S:T,A2410,Invoices!T:T)/COUNTIF(Invoices!S:T,A2410),0),IF(COUNTIF(Invoices!U:V,A2410)&lt;&gt;0,IF(COUNTIF(Invoices!U:V,A2410)&lt;&gt;0,SUMIF(Invoices!U:V,A2410,Invoices!V:V)/COUNTIF(Invoices!U:V,A2410),0),IF(COUNTIF(Invoices!W:X,A2410)&lt;&gt;0,IF(COUNTIF(Invoices!W:X,A2410)&lt;&gt;0,SUMIF(Invoices!W:X,A2410,Invoices!X:X)/COUNTIF(Invoices!W:X,A2410),0),IF(COUNTIF(Invoices!Y:Z,A2410)&lt;&gt;0,IF(COUNTIF(Invoices!Y:Z,A2410)&lt;&gt;0,SUMIF(Invoices!Y:Z,A2410,Invoices!Z:Z)/COUNTIF(Invoices!Y:Z,A2410),0),IF(COUNTIF(Invoices!AA:AB,A2410)&lt;&gt;0,IF(COUNTIF(Invoices!AA:AB,A2410)&lt;&gt;0,SUMIF(Invoices!AA:AB,A2410,Invoices!AB:AB)/COUNTIF(Invoices!AA:AB,A2410),0),IF(COUNTIF(Invoices!AC:AD,A2410)&lt;&gt;0,IF(COUNTIF(Invoices!AC:AD,A2410)&lt;&gt;0,SUMIF(Invoices!AC:AD,A2410,Invoices!AD:AD)/COUNTIF(Invoices!AC:AD,A2410),0),IF(COUNTIF(Invoices!AE:AF,A2410)&lt;&gt;0,IF(COUNTIF(Invoices!AE:AF,A2410)&lt;&gt;0,SUMIF(Invoices!AE:AF,A2410,Invoices!AF:AF)/COUNTIF(Invoices!AE:AF,A2410),0),IF(COUNTIF(Invoices!AG:AH,A2410)&lt;&gt;0,IF(COUNTIF(Invoices!AG:AH,A2410)&lt;&gt;0,SUMIF(Invoices!AG:AH,A2410,Invoices!AH:AH)/COUNTIF(Invoices!AG:AH,A2410),0),IF(COUNTIF(Invoices!AI:AJ,A2410)&lt;&gt;0,IF(COUNTIF(Invoices!AI:AJ,A2410)&lt;&gt;0,SUMIF(Invoices!AI:AJ,A2410,Invoices!AJ:AJ)/COUNTIF(Invoices!AI:AJ,A2410),0),IF(COUNTIF(Invoices!AK:AL,A2410)&lt;&gt;0,IF(COUNTIF(Invoices!AK:AL,A2410)&lt;&gt;0,SUMIF(Invoices!AK:AL,A2410,Invoices!AL:AL)/COUNTIF(Invoices!AK:AL,A2410),0),IF(COUNTIF(Invoices!AM:AN,A2410)&lt;&gt;0,IF(COUNTIF(Invoices!AM:AN,A2410)&lt;&gt;0,SUMIF(Invoices!AM:AN,A2410,Invoices!AN:AN)/COUNTIF(Invoices!AM:AN,A2410),0),"Not Available")))))))))))))))</f>
        <v>0.99</v>
      </c>
    </row>
    <row r="2411" spans="1:5" ht="13" x14ac:dyDescent="0.15">
      <c r="A2411" s="6" t="s">
        <v>3844</v>
      </c>
      <c r="B2411" s="6" t="s">
        <v>1783</v>
      </c>
      <c r="C2411" s="6" t="s">
        <v>1782</v>
      </c>
      <c r="D2411" s="6" t="s">
        <v>1783</v>
      </c>
      <c r="E2411">
        <f ca="1">IF(COUNTIF(Invoices!K:L,A2411)&lt;&gt;0,IF(COUNTIF(Invoices!K:L,A2411)&lt;&gt;0,SUMIF(Invoices!K:L,A2411,Invoices!L:L)/COUNTIF(Invoices!K:L,A2411),0),IF(COUNTIF(Invoices!M:N,A2411)&lt;&gt;0,IF(COUNTIF(Invoices!M:N,A2411)&lt;&gt;0,SUMIF(Invoices!M:N,A2411,Invoices!N:N)/COUNTIF(Invoices!M:N,A2411),0),IF(COUNTIF(Invoices!O:P,A2411)&lt;&gt;0,IF(COUNTIF(Invoices!O:P,A2411)&lt;&gt;0,SUMIF(Invoices!O:P,A2411,Invoices!P:P)/COUNTIF(Invoices!O:P,A2411),0),IF(COUNTIF(Invoices!Q:R,A2411)&lt;&gt;0,IF(COUNTIF(Invoices!Q:R,A2411)&lt;&gt;0,SUMIF(Invoices!Q:R,A2411,Invoices!R:R)/COUNTIF(Invoices!Q:R,A2411),0),IF(COUNTIF(Invoices!S:T,A2411)&lt;&gt;0,IF(COUNTIF(Invoices!S:T,A2411)&lt;&gt;0,SUMIF(Invoices!S:T,A2411,Invoices!T:T)/COUNTIF(Invoices!S:T,A2411),0),IF(COUNTIF(Invoices!U:V,A2411)&lt;&gt;0,IF(COUNTIF(Invoices!U:V,A2411)&lt;&gt;0,SUMIF(Invoices!U:V,A2411,Invoices!V:V)/COUNTIF(Invoices!U:V,A2411),0),IF(COUNTIF(Invoices!W:X,A2411)&lt;&gt;0,IF(COUNTIF(Invoices!W:X,A2411)&lt;&gt;0,SUMIF(Invoices!W:X,A2411,Invoices!X:X)/COUNTIF(Invoices!W:X,A2411),0),IF(COUNTIF(Invoices!Y:Z,A2411)&lt;&gt;0,IF(COUNTIF(Invoices!Y:Z,A2411)&lt;&gt;0,SUMIF(Invoices!Y:Z,A2411,Invoices!Z:Z)/COUNTIF(Invoices!Y:Z,A2411),0),IF(COUNTIF(Invoices!AA:AB,A2411)&lt;&gt;0,IF(COUNTIF(Invoices!AA:AB,A2411)&lt;&gt;0,SUMIF(Invoices!AA:AB,A2411,Invoices!AB:AB)/COUNTIF(Invoices!AA:AB,A2411),0),IF(COUNTIF(Invoices!AC:AD,A2411)&lt;&gt;0,IF(COUNTIF(Invoices!AC:AD,A2411)&lt;&gt;0,SUMIF(Invoices!AC:AD,A2411,Invoices!AD:AD)/COUNTIF(Invoices!AC:AD,A2411),0),IF(COUNTIF(Invoices!AE:AF,A2411)&lt;&gt;0,IF(COUNTIF(Invoices!AE:AF,A2411)&lt;&gt;0,SUMIF(Invoices!AE:AF,A2411,Invoices!AF:AF)/COUNTIF(Invoices!AE:AF,A2411),0),IF(COUNTIF(Invoices!AG:AH,A2411)&lt;&gt;0,IF(COUNTIF(Invoices!AG:AH,A2411)&lt;&gt;0,SUMIF(Invoices!AG:AH,A2411,Invoices!AH:AH)/COUNTIF(Invoices!AG:AH,A2411),0),IF(COUNTIF(Invoices!AI:AJ,A2411)&lt;&gt;0,IF(COUNTIF(Invoices!AI:AJ,A2411)&lt;&gt;0,SUMIF(Invoices!AI:AJ,A2411,Invoices!AJ:AJ)/COUNTIF(Invoices!AI:AJ,A2411),0),IF(COUNTIF(Invoices!AK:AL,A2411)&lt;&gt;0,IF(COUNTIF(Invoices!AK:AL,A2411)&lt;&gt;0,SUMIF(Invoices!AK:AL,A2411,Invoices!AL:AL)/COUNTIF(Invoices!AK:AL,A2411),0),IF(COUNTIF(Invoices!AM:AN,A2411)&lt;&gt;0,IF(COUNTIF(Invoices!AM:AN,A2411)&lt;&gt;0,SUMIF(Invoices!AM:AN,A2411,Invoices!AN:AN)/COUNTIF(Invoices!AM:AN,A2411),0),"Not Available")))))))))))))))</f>
        <v>0.99</v>
      </c>
    </row>
    <row r="2412" spans="1:5" ht="13" x14ac:dyDescent="0.15">
      <c r="A2412" s="6" t="s">
        <v>3845</v>
      </c>
      <c r="B2412" s="6" t="s">
        <v>3846</v>
      </c>
      <c r="C2412" s="6" t="s">
        <v>1772</v>
      </c>
      <c r="D2412" s="6" t="s">
        <v>1773</v>
      </c>
      <c r="E2412">
        <f ca="1">IF(COUNTIF(Invoices!K:L,A2412)&lt;&gt;0,IF(COUNTIF(Invoices!K:L,A2412)&lt;&gt;0,SUMIF(Invoices!K:L,A2412,Invoices!L:L)/COUNTIF(Invoices!K:L,A2412),0),IF(COUNTIF(Invoices!M:N,A2412)&lt;&gt;0,IF(COUNTIF(Invoices!M:N,A2412)&lt;&gt;0,SUMIF(Invoices!M:N,A2412,Invoices!N:N)/COUNTIF(Invoices!M:N,A2412),0),IF(COUNTIF(Invoices!O:P,A2412)&lt;&gt;0,IF(COUNTIF(Invoices!O:P,A2412)&lt;&gt;0,SUMIF(Invoices!O:P,A2412,Invoices!P:P)/COUNTIF(Invoices!O:P,A2412),0),IF(COUNTIF(Invoices!Q:R,A2412)&lt;&gt;0,IF(COUNTIF(Invoices!Q:R,A2412)&lt;&gt;0,SUMIF(Invoices!Q:R,A2412,Invoices!R:R)/COUNTIF(Invoices!Q:R,A2412),0),IF(COUNTIF(Invoices!S:T,A2412)&lt;&gt;0,IF(COUNTIF(Invoices!S:T,A2412)&lt;&gt;0,SUMIF(Invoices!S:T,A2412,Invoices!T:T)/COUNTIF(Invoices!S:T,A2412),0),IF(COUNTIF(Invoices!U:V,A2412)&lt;&gt;0,IF(COUNTIF(Invoices!U:V,A2412)&lt;&gt;0,SUMIF(Invoices!U:V,A2412,Invoices!V:V)/COUNTIF(Invoices!U:V,A2412),0),IF(COUNTIF(Invoices!W:X,A2412)&lt;&gt;0,IF(COUNTIF(Invoices!W:X,A2412)&lt;&gt;0,SUMIF(Invoices!W:X,A2412,Invoices!X:X)/COUNTIF(Invoices!W:X,A2412),0),IF(COUNTIF(Invoices!Y:Z,A2412)&lt;&gt;0,IF(COUNTIF(Invoices!Y:Z,A2412)&lt;&gt;0,SUMIF(Invoices!Y:Z,A2412,Invoices!Z:Z)/COUNTIF(Invoices!Y:Z,A2412),0),IF(COUNTIF(Invoices!AA:AB,A2412)&lt;&gt;0,IF(COUNTIF(Invoices!AA:AB,A2412)&lt;&gt;0,SUMIF(Invoices!AA:AB,A2412,Invoices!AB:AB)/COUNTIF(Invoices!AA:AB,A2412),0),IF(COUNTIF(Invoices!AC:AD,A2412)&lt;&gt;0,IF(COUNTIF(Invoices!AC:AD,A2412)&lt;&gt;0,SUMIF(Invoices!AC:AD,A2412,Invoices!AD:AD)/COUNTIF(Invoices!AC:AD,A2412),0),IF(COUNTIF(Invoices!AE:AF,A2412)&lt;&gt;0,IF(COUNTIF(Invoices!AE:AF,A2412)&lt;&gt;0,SUMIF(Invoices!AE:AF,A2412,Invoices!AF:AF)/COUNTIF(Invoices!AE:AF,A2412),0),IF(COUNTIF(Invoices!AG:AH,A2412)&lt;&gt;0,IF(COUNTIF(Invoices!AG:AH,A2412)&lt;&gt;0,SUMIF(Invoices!AG:AH,A2412,Invoices!AH:AH)/COUNTIF(Invoices!AG:AH,A2412),0),IF(COUNTIF(Invoices!AI:AJ,A2412)&lt;&gt;0,IF(COUNTIF(Invoices!AI:AJ,A2412)&lt;&gt;0,SUMIF(Invoices!AI:AJ,A2412,Invoices!AJ:AJ)/COUNTIF(Invoices!AI:AJ,A2412),0),IF(COUNTIF(Invoices!AK:AL,A2412)&lt;&gt;0,IF(COUNTIF(Invoices!AK:AL,A2412)&lt;&gt;0,SUMIF(Invoices!AK:AL,A2412,Invoices!AL:AL)/COUNTIF(Invoices!AK:AL,A2412),0),IF(COUNTIF(Invoices!AM:AN,A2412)&lt;&gt;0,IF(COUNTIF(Invoices!AM:AN,A2412)&lt;&gt;0,SUMIF(Invoices!AM:AN,A2412,Invoices!AN:AN)/COUNTIF(Invoices!AM:AN,A2412),0),"Not Available")))))))))))))))</f>
        <v>0.99</v>
      </c>
    </row>
    <row r="2413" spans="1:5" ht="13" x14ac:dyDescent="0.15">
      <c r="A2413" s="6" t="s">
        <v>3847</v>
      </c>
      <c r="C2413" s="6" t="s">
        <v>1028</v>
      </c>
      <c r="D2413" s="6" t="s">
        <v>690</v>
      </c>
      <c r="E2413">
        <f ca="1">IF(COUNTIF(Invoices!K:L,A2413)&lt;&gt;0,IF(COUNTIF(Invoices!K:L,A2413)&lt;&gt;0,SUMIF(Invoices!K:L,A2413,Invoices!L:L)/COUNTIF(Invoices!K:L,A2413),0),IF(COUNTIF(Invoices!M:N,A2413)&lt;&gt;0,IF(COUNTIF(Invoices!M:N,A2413)&lt;&gt;0,SUMIF(Invoices!M:N,A2413,Invoices!N:N)/COUNTIF(Invoices!M:N,A2413),0),IF(COUNTIF(Invoices!O:P,A2413)&lt;&gt;0,IF(COUNTIF(Invoices!O:P,A2413)&lt;&gt;0,SUMIF(Invoices!O:P,A2413,Invoices!P:P)/COUNTIF(Invoices!O:P,A2413),0),IF(COUNTIF(Invoices!Q:R,A2413)&lt;&gt;0,IF(COUNTIF(Invoices!Q:R,A2413)&lt;&gt;0,SUMIF(Invoices!Q:R,A2413,Invoices!R:R)/COUNTIF(Invoices!Q:R,A2413),0),IF(COUNTIF(Invoices!S:T,A2413)&lt;&gt;0,IF(COUNTIF(Invoices!S:T,A2413)&lt;&gt;0,SUMIF(Invoices!S:T,A2413,Invoices!T:T)/COUNTIF(Invoices!S:T,A2413),0),IF(COUNTIF(Invoices!U:V,A2413)&lt;&gt;0,IF(COUNTIF(Invoices!U:V,A2413)&lt;&gt;0,SUMIF(Invoices!U:V,A2413,Invoices!V:V)/COUNTIF(Invoices!U:V,A2413),0),IF(COUNTIF(Invoices!W:X,A2413)&lt;&gt;0,IF(COUNTIF(Invoices!W:X,A2413)&lt;&gt;0,SUMIF(Invoices!W:X,A2413,Invoices!X:X)/COUNTIF(Invoices!W:X,A2413),0),IF(COUNTIF(Invoices!Y:Z,A2413)&lt;&gt;0,IF(COUNTIF(Invoices!Y:Z,A2413)&lt;&gt;0,SUMIF(Invoices!Y:Z,A2413,Invoices!Z:Z)/COUNTIF(Invoices!Y:Z,A2413),0),IF(COUNTIF(Invoices!AA:AB,A2413)&lt;&gt;0,IF(COUNTIF(Invoices!AA:AB,A2413)&lt;&gt;0,SUMIF(Invoices!AA:AB,A2413,Invoices!AB:AB)/COUNTIF(Invoices!AA:AB,A2413),0),IF(COUNTIF(Invoices!AC:AD,A2413)&lt;&gt;0,IF(COUNTIF(Invoices!AC:AD,A2413)&lt;&gt;0,SUMIF(Invoices!AC:AD,A2413,Invoices!AD:AD)/COUNTIF(Invoices!AC:AD,A2413),0),IF(COUNTIF(Invoices!AE:AF,A2413)&lt;&gt;0,IF(COUNTIF(Invoices!AE:AF,A2413)&lt;&gt;0,SUMIF(Invoices!AE:AF,A2413,Invoices!AF:AF)/COUNTIF(Invoices!AE:AF,A2413),0),IF(COUNTIF(Invoices!AG:AH,A2413)&lt;&gt;0,IF(COUNTIF(Invoices!AG:AH,A2413)&lt;&gt;0,SUMIF(Invoices!AG:AH,A2413,Invoices!AH:AH)/COUNTIF(Invoices!AG:AH,A2413),0),IF(COUNTIF(Invoices!AI:AJ,A2413)&lt;&gt;0,IF(COUNTIF(Invoices!AI:AJ,A2413)&lt;&gt;0,SUMIF(Invoices!AI:AJ,A2413,Invoices!AJ:AJ)/COUNTIF(Invoices!AI:AJ,A2413),0),IF(COUNTIF(Invoices!AK:AL,A2413)&lt;&gt;0,IF(COUNTIF(Invoices!AK:AL,A2413)&lt;&gt;0,SUMIF(Invoices!AK:AL,A2413,Invoices!AL:AL)/COUNTIF(Invoices!AK:AL,A2413),0),IF(COUNTIF(Invoices!AM:AN,A2413)&lt;&gt;0,IF(COUNTIF(Invoices!AM:AN,A2413)&lt;&gt;0,SUMIF(Invoices!AM:AN,A2413,Invoices!AN:AN)/COUNTIF(Invoices!AM:AN,A2413),0),"Not Available")))))))))))))))</f>
        <v>0.99</v>
      </c>
    </row>
    <row r="2414" spans="1:5" ht="13" x14ac:dyDescent="0.15">
      <c r="A2414" s="6" t="s">
        <v>3848</v>
      </c>
      <c r="B2414" s="6" t="s">
        <v>1021</v>
      </c>
      <c r="C2414" s="6" t="s">
        <v>1051</v>
      </c>
      <c r="D2414" s="6" t="s">
        <v>1021</v>
      </c>
      <c r="E2414">
        <f ca="1">IF(COUNTIF(Invoices!K:L,A2414)&lt;&gt;0,IF(COUNTIF(Invoices!K:L,A2414)&lt;&gt;0,SUMIF(Invoices!K:L,A2414,Invoices!L:L)/COUNTIF(Invoices!K:L,A2414),0),IF(COUNTIF(Invoices!M:N,A2414)&lt;&gt;0,IF(COUNTIF(Invoices!M:N,A2414)&lt;&gt;0,SUMIF(Invoices!M:N,A2414,Invoices!N:N)/COUNTIF(Invoices!M:N,A2414),0),IF(COUNTIF(Invoices!O:P,A2414)&lt;&gt;0,IF(COUNTIF(Invoices!O:P,A2414)&lt;&gt;0,SUMIF(Invoices!O:P,A2414,Invoices!P:P)/COUNTIF(Invoices!O:P,A2414),0),IF(COUNTIF(Invoices!Q:R,A2414)&lt;&gt;0,IF(COUNTIF(Invoices!Q:R,A2414)&lt;&gt;0,SUMIF(Invoices!Q:R,A2414,Invoices!R:R)/COUNTIF(Invoices!Q:R,A2414),0),IF(COUNTIF(Invoices!S:T,A2414)&lt;&gt;0,IF(COUNTIF(Invoices!S:T,A2414)&lt;&gt;0,SUMIF(Invoices!S:T,A2414,Invoices!T:T)/COUNTIF(Invoices!S:T,A2414),0),IF(COUNTIF(Invoices!U:V,A2414)&lt;&gt;0,IF(COUNTIF(Invoices!U:V,A2414)&lt;&gt;0,SUMIF(Invoices!U:V,A2414,Invoices!V:V)/COUNTIF(Invoices!U:V,A2414),0),IF(COUNTIF(Invoices!W:X,A2414)&lt;&gt;0,IF(COUNTIF(Invoices!W:X,A2414)&lt;&gt;0,SUMIF(Invoices!W:X,A2414,Invoices!X:X)/COUNTIF(Invoices!W:X,A2414),0),IF(COUNTIF(Invoices!Y:Z,A2414)&lt;&gt;0,IF(COUNTIF(Invoices!Y:Z,A2414)&lt;&gt;0,SUMIF(Invoices!Y:Z,A2414,Invoices!Z:Z)/COUNTIF(Invoices!Y:Z,A2414),0),IF(COUNTIF(Invoices!AA:AB,A2414)&lt;&gt;0,IF(COUNTIF(Invoices!AA:AB,A2414)&lt;&gt;0,SUMIF(Invoices!AA:AB,A2414,Invoices!AB:AB)/COUNTIF(Invoices!AA:AB,A2414),0),IF(COUNTIF(Invoices!AC:AD,A2414)&lt;&gt;0,IF(COUNTIF(Invoices!AC:AD,A2414)&lt;&gt;0,SUMIF(Invoices!AC:AD,A2414,Invoices!AD:AD)/COUNTIF(Invoices!AC:AD,A2414),0),IF(COUNTIF(Invoices!AE:AF,A2414)&lt;&gt;0,IF(COUNTIF(Invoices!AE:AF,A2414)&lt;&gt;0,SUMIF(Invoices!AE:AF,A2414,Invoices!AF:AF)/COUNTIF(Invoices!AE:AF,A2414),0),IF(COUNTIF(Invoices!AG:AH,A2414)&lt;&gt;0,IF(COUNTIF(Invoices!AG:AH,A2414)&lt;&gt;0,SUMIF(Invoices!AG:AH,A2414,Invoices!AH:AH)/COUNTIF(Invoices!AG:AH,A2414),0),IF(COUNTIF(Invoices!AI:AJ,A2414)&lt;&gt;0,IF(COUNTIF(Invoices!AI:AJ,A2414)&lt;&gt;0,SUMIF(Invoices!AI:AJ,A2414,Invoices!AJ:AJ)/COUNTIF(Invoices!AI:AJ,A2414),0),IF(COUNTIF(Invoices!AK:AL,A2414)&lt;&gt;0,IF(COUNTIF(Invoices!AK:AL,A2414)&lt;&gt;0,SUMIF(Invoices!AK:AL,A2414,Invoices!AL:AL)/COUNTIF(Invoices!AK:AL,A2414),0),IF(COUNTIF(Invoices!AM:AN,A2414)&lt;&gt;0,IF(COUNTIF(Invoices!AM:AN,A2414)&lt;&gt;0,SUMIF(Invoices!AM:AN,A2414,Invoices!AN:AN)/COUNTIF(Invoices!AM:AN,A2414),0),"Not Available")))))))))))))))</f>
        <v>0.99</v>
      </c>
    </row>
    <row r="2415" spans="1:5" ht="13" x14ac:dyDescent="0.15">
      <c r="A2415" s="6" t="s">
        <v>3849</v>
      </c>
      <c r="B2415" s="6" t="s">
        <v>3850</v>
      </c>
      <c r="C2415" s="6" t="s">
        <v>633</v>
      </c>
      <c r="D2415" s="6" t="s">
        <v>634</v>
      </c>
      <c r="E2415" t="str">
        <f>IF(COUNTIF(Invoices!K:L,A2415)&lt;&gt;0,IF(COUNTIF(Invoices!K:L,A2415)&lt;&gt;0,SUMIF(Invoices!K:L,A2415,Invoices!L:L)/COUNTIF(Invoices!K:L,A2415),0),IF(COUNTIF(Invoices!M:N,A2415)&lt;&gt;0,IF(COUNTIF(Invoices!M:N,A2415)&lt;&gt;0,SUMIF(Invoices!M:N,A2415,Invoices!N:N)/COUNTIF(Invoices!M:N,A2415),0),IF(COUNTIF(Invoices!O:P,A2415)&lt;&gt;0,IF(COUNTIF(Invoices!O:P,A2415)&lt;&gt;0,SUMIF(Invoices!O:P,A2415,Invoices!P:P)/COUNTIF(Invoices!O:P,A2415),0),IF(COUNTIF(Invoices!Q:R,A2415)&lt;&gt;0,IF(COUNTIF(Invoices!Q:R,A2415)&lt;&gt;0,SUMIF(Invoices!Q:R,A2415,Invoices!R:R)/COUNTIF(Invoices!Q:R,A2415),0),IF(COUNTIF(Invoices!S:T,A2415)&lt;&gt;0,IF(COUNTIF(Invoices!S:T,A2415)&lt;&gt;0,SUMIF(Invoices!S:T,A2415,Invoices!T:T)/COUNTIF(Invoices!S:T,A2415),0),IF(COUNTIF(Invoices!U:V,A2415)&lt;&gt;0,IF(COUNTIF(Invoices!U:V,A2415)&lt;&gt;0,SUMIF(Invoices!U:V,A2415,Invoices!V:V)/COUNTIF(Invoices!U:V,A2415),0),IF(COUNTIF(Invoices!W:X,A2415)&lt;&gt;0,IF(COUNTIF(Invoices!W:X,A2415)&lt;&gt;0,SUMIF(Invoices!W:X,A2415,Invoices!X:X)/COUNTIF(Invoices!W:X,A2415),0),IF(COUNTIF(Invoices!Y:Z,A2415)&lt;&gt;0,IF(COUNTIF(Invoices!Y:Z,A2415)&lt;&gt;0,SUMIF(Invoices!Y:Z,A2415,Invoices!Z:Z)/COUNTIF(Invoices!Y:Z,A2415),0),IF(COUNTIF(Invoices!AA:AB,A2415)&lt;&gt;0,IF(COUNTIF(Invoices!AA:AB,A2415)&lt;&gt;0,SUMIF(Invoices!AA:AB,A2415,Invoices!AB:AB)/COUNTIF(Invoices!AA:AB,A2415),0),IF(COUNTIF(Invoices!AC:AD,A2415)&lt;&gt;0,IF(COUNTIF(Invoices!AC:AD,A2415)&lt;&gt;0,SUMIF(Invoices!AC:AD,A2415,Invoices!AD:AD)/COUNTIF(Invoices!AC:AD,A2415),0),IF(COUNTIF(Invoices!AE:AF,A2415)&lt;&gt;0,IF(COUNTIF(Invoices!AE:AF,A2415)&lt;&gt;0,SUMIF(Invoices!AE:AF,A2415,Invoices!AF:AF)/COUNTIF(Invoices!AE:AF,A2415),0),IF(COUNTIF(Invoices!AG:AH,A2415)&lt;&gt;0,IF(COUNTIF(Invoices!AG:AH,A2415)&lt;&gt;0,SUMIF(Invoices!AG:AH,A2415,Invoices!AH:AH)/COUNTIF(Invoices!AG:AH,A2415),0),IF(COUNTIF(Invoices!AI:AJ,A2415)&lt;&gt;0,IF(COUNTIF(Invoices!AI:AJ,A2415)&lt;&gt;0,SUMIF(Invoices!AI:AJ,A2415,Invoices!AJ:AJ)/COUNTIF(Invoices!AI:AJ,A2415),0),IF(COUNTIF(Invoices!AK:AL,A2415)&lt;&gt;0,IF(COUNTIF(Invoices!AK:AL,A2415)&lt;&gt;0,SUMIF(Invoices!AK:AL,A2415,Invoices!AL:AL)/COUNTIF(Invoices!AK:AL,A2415),0),IF(COUNTIF(Invoices!AM:AN,A2415)&lt;&gt;0,IF(COUNTIF(Invoices!AM:AN,A2415)&lt;&gt;0,SUMIF(Invoices!AM:AN,A2415,Invoices!AN:AN)/COUNTIF(Invoices!AM:AN,A2415),0),"Not Available")))))))))))))))</f>
        <v>Not Available</v>
      </c>
    </row>
    <row r="2416" spans="1:5" ht="13" x14ac:dyDescent="0.15">
      <c r="A2416" s="6" t="s">
        <v>3851</v>
      </c>
      <c r="B2416" s="6" t="s">
        <v>1547</v>
      </c>
      <c r="C2416" s="6" t="s">
        <v>633</v>
      </c>
      <c r="D2416" s="6" t="s">
        <v>634</v>
      </c>
      <c r="E2416">
        <f ca="1">IF(COUNTIF(Invoices!K:L,A2416)&lt;&gt;0,IF(COUNTIF(Invoices!K:L,A2416)&lt;&gt;0,SUMIF(Invoices!K:L,A2416,Invoices!L:L)/COUNTIF(Invoices!K:L,A2416),0),IF(COUNTIF(Invoices!M:N,A2416)&lt;&gt;0,IF(COUNTIF(Invoices!M:N,A2416)&lt;&gt;0,SUMIF(Invoices!M:N,A2416,Invoices!N:N)/COUNTIF(Invoices!M:N,A2416),0),IF(COUNTIF(Invoices!O:P,A2416)&lt;&gt;0,IF(COUNTIF(Invoices!O:P,A2416)&lt;&gt;0,SUMIF(Invoices!O:P,A2416,Invoices!P:P)/COUNTIF(Invoices!O:P,A2416),0),IF(COUNTIF(Invoices!Q:R,A2416)&lt;&gt;0,IF(COUNTIF(Invoices!Q:R,A2416)&lt;&gt;0,SUMIF(Invoices!Q:R,A2416,Invoices!R:R)/COUNTIF(Invoices!Q:R,A2416),0),IF(COUNTIF(Invoices!S:T,A2416)&lt;&gt;0,IF(COUNTIF(Invoices!S:T,A2416)&lt;&gt;0,SUMIF(Invoices!S:T,A2416,Invoices!T:T)/COUNTIF(Invoices!S:T,A2416),0),IF(COUNTIF(Invoices!U:V,A2416)&lt;&gt;0,IF(COUNTIF(Invoices!U:V,A2416)&lt;&gt;0,SUMIF(Invoices!U:V,A2416,Invoices!V:V)/COUNTIF(Invoices!U:V,A2416),0),IF(COUNTIF(Invoices!W:X,A2416)&lt;&gt;0,IF(COUNTIF(Invoices!W:X,A2416)&lt;&gt;0,SUMIF(Invoices!W:X,A2416,Invoices!X:X)/COUNTIF(Invoices!W:X,A2416),0),IF(COUNTIF(Invoices!Y:Z,A2416)&lt;&gt;0,IF(COUNTIF(Invoices!Y:Z,A2416)&lt;&gt;0,SUMIF(Invoices!Y:Z,A2416,Invoices!Z:Z)/COUNTIF(Invoices!Y:Z,A2416),0),IF(COUNTIF(Invoices!AA:AB,A2416)&lt;&gt;0,IF(COUNTIF(Invoices!AA:AB,A2416)&lt;&gt;0,SUMIF(Invoices!AA:AB,A2416,Invoices!AB:AB)/COUNTIF(Invoices!AA:AB,A2416),0),IF(COUNTIF(Invoices!AC:AD,A2416)&lt;&gt;0,IF(COUNTIF(Invoices!AC:AD,A2416)&lt;&gt;0,SUMIF(Invoices!AC:AD,A2416,Invoices!AD:AD)/COUNTIF(Invoices!AC:AD,A2416),0),IF(COUNTIF(Invoices!AE:AF,A2416)&lt;&gt;0,IF(COUNTIF(Invoices!AE:AF,A2416)&lt;&gt;0,SUMIF(Invoices!AE:AF,A2416,Invoices!AF:AF)/COUNTIF(Invoices!AE:AF,A2416),0),IF(COUNTIF(Invoices!AG:AH,A2416)&lt;&gt;0,IF(COUNTIF(Invoices!AG:AH,A2416)&lt;&gt;0,SUMIF(Invoices!AG:AH,A2416,Invoices!AH:AH)/COUNTIF(Invoices!AG:AH,A2416),0),IF(COUNTIF(Invoices!AI:AJ,A2416)&lt;&gt;0,IF(COUNTIF(Invoices!AI:AJ,A2416)&lt;&gt;0,SUMIF(Invoices!AI:AJ,A2416,Invoices!AJ:AJ)/COUNTIF(Invoices!AI:AJ,A2416),0),IF(COUNTIF(Invoices!AK:AL,A2416)&lt;&gt;0,IF(COUNTIF(Invoices!AK:AL,A2416)&lt;&gt;0,SUMIF(Invoices!AK:AL,A2416,Invoices!AL:AL)/COUNTIF(Invoices!AK:AL,A2416),0),IF(COUNTIF(Invoices!AM:AN,A2416)&lt;&gt;0,IF(COUNTIF(Invoices!AM:AN,A2416)&lt;&gt;0,SUMIF(Invoices!AM:AN,A2416,Invoices!AN:AN)/COUNTIF(Invoices!AM:AN,A2416),0),"Not Available")))))))))))))))</f>
        <v>0.99</v>
      </c>
    </row>
    <row r="2417" spans="1:5" ht="13" x14ac:dyDescent="0.15">
      <c r="A2417" s="6" t="s">
        <v>3852</v>
      </c>
      <c r="B2417" s="6" t="s">
        <v>2481</v>
      </c>
      <c r="C2417" s="6" t="s">
        <v>1311</v>
      </c>
      <c r="D2417" s="6" t="s">
        <v>810</v>
      </c>
      <c r="E2417">
        <f ca="1">IF(COUNTIF(Invoices!K:L,A2417)&lt;&gt;0,IF(COUNTIF(Invoices!K:L,A2417)&lt;&gt;0,SUMIF(Invoices!K:L,A2417,Invoices!L:L)/COUNTIF(Invoices!K:L,A2417),0),IF(COUNTIF(Invoices!M:N,A2417)&lt;&gt;0,IF(COUNTIF(Invoices!M:N,A2417)&lt;&gt;0,SUMIF(Invoices!M:N,A2417,Invoices!N:N)/COUNTIF(Invoices!M:N,A2417),0),IF(COUNTIF(Invoices!O:P,A2417)&lt;&gt;0,IF(COUNTIF(Invoices!O:P,A2417)&lt;&gt;0,SUMIF(Invoices!O:P,A2417,Invoices!P:P)/COUNTIF(Invoices!O:P,A2417),0),IF(COUNTIF(Invoices!Q:R,A2417)&lt;&gt;0,IF(COUNTIF(Invoices!Q:R,A2417)&lt;&gt;0,SUMIF(Invoices!Q:R,A2417,Invoices!R:R)/COUNTIF(Invoices!Q:R,A2417),0),IF(COUNTIF(Invoices!S:T,A2417)&lt;&gt;0,IF(COUNTIF(Invoices!S:T,A2417)&lt;&gt;0,SUMIF(Invoices!S:T,A2417,Invoices!T:T)/COUNTIF(Invoices!S:T,A2417),0),IF(COUNTIF(Invoices!U:V,A2417)&lt;&gt;0,IF(COUNTIF(Invoices!U:V,A2417)&lt;&gt;0,SUMIF(Invoices!U:V,A2417,Invoices!V:V)/COUNTIF(Invoices!U:V,A2417),0),IF(COUNTIF(Invoices!W:X,A2417)&lt;&gt;0,IF(COUNTIF(Invoices!W:X,A2417)&lt;&gt;0,SUMIF(Invoices!W:X,A2417,Invoices!X:X)/COUNTIF(Invoices!W:X,A2417),0),IF(COUNTIF(Invoices!Y:Z,A2417)&lt;&gt;0,IF(COUNTIF(Invoices!Y:Z,A2417)&lt;&gt;0,SUMIF(Invoices!Y:Z,A2417,Invoices!Z:Z)/COUNTIF(Invoices!Y:Z,A2417),0),IF(COUNTIF(Invoices!AA:AB,A2417)&lt;&gt;0,IF(COUNTIF(Invoices!AA:AB,A2417)&lt;&gt;0,SUMIF(Invoices!AA:AB,A2417,Invoices!AB:AB)/COUNTIF(Invoices!AA:AB,A2417),0),IF(COUNTIF(Invoices!AC:AD,A2417)&lt;&gt;0,IF(COUNTIF(Invoices!AC:AD,A2417)&lt;&gt;0,SUMIF(Invoices!AC:AD,A2417,Invoices!AD:AD)/COUNTIF(Invoices!AC:AD,A2417),0),IF(COUNTIF(Invoices!AE:AF,A2417)&lt;&gt;0,IF(COUNTIF(Invoices!AE:AF,A2417)&lt;&gt;0,SUMIF(Invoices!AE:AF,A2417,Invoices!AF:AF)/COUNTIF(Invoices!AE:AF,A2417),0),IF(COUNTIF(Invoices!AG:AH,A2417)&lt;&gt;0,IF(COUNTIF(Invoices!AG:AH,A2417)&lt;&gt;0,SUMIF(Invoices!AG:AH,A2417,Invoices!AH:AH)/COUNTIF(Invoices!AG:AH,A2417),0),IF(COUNTIF(Invoices!AI:AJ,A2417)&lt;&gt;0,IF(COUNTIF(Invoices!AI:AJ,A2417)&lt;&gt;0,SUMIF(Invoices!AI:AJ,A2417,Invoices!AJ:AJ)/COUNTIF(Invoices!AI:AJ,A2417),0),IF(COUNTIF(Invoices!AK:AL,A2417)&lt;&gt;0,IF(COUNTIF(Invoices!AK:AL,A2417)&lt;&gt;0,SUMIF(Invoices!AK:AL,A2417,Invoices!AL:AL)/COUNTIF(Invoices!AK:AL,A2417),0),IF(COUNTIF(Invoices!AM:AN,A2417)&lt;&gt;0,IF(COUNTIF(Invoices!AM:AN,A2417)&lt;&gt;0,SUMIF(Invoices!AM:AN,A2417,Invoices!AN:AN)/COUNTIF(Invoices!AM:AN,A2417),0),"Not Available")))))))))))))))</f>
        <v>0.99</v>
      </c>
    </row>
    <row r="2418" spans="1:5" ht="13" x14ac:dyDescent="0.15">
      <c r="A2418" s="6" t="s">
        <v>3852</v>
      </c>
      <c r="B2418" s="6" t="s">
        <v>2480</v>
      </c>
      <c r="C2418" s="6" t="s">
        <v>1574</v>
      </c>
      <c r="D2418" s="6" t="s">
        <v>810</v>
      </c>
      <c r="E2418">
        <f ca="1">IF(COUNTIF(Invoices!K:L,A2418)&lt;&gt;0,IF(COUNTIF(Invoices!K:L,A2418)&lt;&gt;0,SUMIF(Invoices!K:L,A2418,Invoices!L:L)/COUNTIF(Invoices!K:L,A2418),0),IF(COUNTIF(Invoices!M:N,A2418)&lt;&gt;0,IF(COUNTIF(Invoices!M:N,A2418)&lt;&gt;0,SUMIF(Invoices!M:N,A2418,Invoices!N:N)/COUNTIF(Invoices!M:N,A2418),0),IF(COUNTIF(Invoices!O:P,A2418)&lt;&gt;0,IF(COUNTIF(Invoices!O:P,A2418)&lt;&gt;0,SUMIF(Invoices!O:P,A2418,Invoices!P:P)/COUNTIF(Invoices!O:P,A2418),0),IF(COUNTIF(Invoices!Q:R,A2418)&lt;&gt;0,IF(COUNTIF(Invoices!Q:R,A2418)&lt;&gt;0,SUMIF(Invoices!Q:R,A2418,Invoices!R:R)/COUNTIF(Invoices!Q:R,A2418),0),IF(COUNTIF(Invoices!S:T,A2418)&lt;&gt;0,IF(COUNTIF(Invoices!S:T,A2418)&lt;&gt;0,SUMIF(Invoices!S:T,A2418,Invoices!T:T)/COUNTIF(Invoices!S:T,A2418),0),IF(COUNTIF(Invoices!U:V,A2418)&lt;&gt;0,IF(COUNTIF(Invoices!U:V,A2418)&lt;&gt;0,SUMIF(Invoices!U:V,A2418,Invoices!V:V)/COUNTIF(Invoices!U:V,A2418),0),IF(COUNTIF(Invoices!W:X,A2418)&lt;&gt;0,IF(COUNTIF(Invoices!W:X,A2418)&lt;&gt;0,SUMIF(Invoices!W:X,A2418,Invoices!X:X)/COUNTIF(Invoices!W:X,A2418),0),IF(COUNTIF(Invoices!Y:Z,A2418)&lt;&gt;0,IF(COUNTIF(Invoices!Y:Z,A2418)&lt;&gt;0,SUMIF(Invoices!Y:Z,A2418,Invoices!Z:Z)/COUNTIF(Invoices!Y:Z,A2418),0),IF(COUNTIF(Invoices!AA:AB,A2418)&lt;&gt;0,IF(COUNTIF(Invoices!AA:AB,A2418)&lt;&gt;0,SUMIF(Invoices!AA:AB,A2418,Invoices!AB:AB)/COUNTIF(Invoices!AA:AB,A2418),0),IF(COUNTIF(Invoices!AC:AD,A2418)&lt;&gt;0,IF(COUNTIF(Invoices!AC:AD,A2418)&lt;&gt;0,SUMIF(Invoices!AC:AD,A2418,Invoices!AD:AD)/COUNTIF(Invoices!AC:AD,A2418),0),IF(COUNTIF(Invoices!AE:AF,A2418)&lt;&gt;0,IF(COUNTIF(Invoices!AE:AF,A2418)&lt;&gt;0,SUMIF(Invoices!AE:AF,A2418,Invoices!AF:AF)/COUNTIF(Invoices!AE:AF,A2418),0),IF(COUNTIF(Invoices!AG:AH,A2418)&lt;&gt;0,IF(COUNTIF(Invoices!AG:AH,A2418)&lt;&gt;0,SUMIF(Invoices!AG:AH,A2418,Invoices!AH:AH)/COUNTIF(Invoices!AG:AH,A2418),0),IF(COUNTIF(Invoices!AI:AJ,A2418)&lt;&gt;0,IF(COUNTIF(Invoices!AI:AJ,A2418)&lt;&gt;0,SUMIF(Invoices!AI:AJ,A2418,Invoices!AJ:AJ)/COUNTIF(Invoices!AI:AJ,A2418),0),IF(COUNTIF(Invoices!AK:AL,A2418)&lt;&gt;0,IF(COUNTIF(Invoices!AK:AL,A2418)&lt;&gt;0,SUMIF(Invoices!AK:AL,A2418,Invoices!AL:AL)/COUNTIF(Invoices!AK:AL,A2418),0),IF(COUNTIF(Invoices!AM:AN,A2418)&lt;&gt;0,IF(COUNTIF(Invoices!AM:AN,A2418)&lt;&gt;0,SUMIF(Invoices!AM:AN,A2418,Invoices!AN:AN)/COUNTIF(Invoices!AM:AN,A2418),0),"Not Available")))))))))))))))</f>
        <v>0.99</v>
      </c>
    </row>
    <row r="2419" spans="1:5" ht="13" x14ac:dyDescent="0.15">
      <c r="A2419" s="6" t="s">
        <v>3853</v>
      </c>
      <c r="B2419" s="6" t="s">
        <v>3854</v>
      </c>
      <c r="C2419" s="6" t="s">
        <v>1265</v>
      </c>
      <c r="D2419" s="6" t="s">
        <v>630</v>
      </c>
      <c r="E2419">
        <f ca="1">IF(COUNTIF(Invoices!K:L,A2419)&lt;&gt;0,IF(COUNTIF(Invoices!K:L,A2419)&lt;&gt;0,SUMIF(Invoices!K:L,A2419,Invoices!L:L)/COUNTIF(Invoices!K:L,A2419),0),IF(COUNTIF(Invoices!M:N,A2419)&lt;&gt;0,IF(COUNTIF(Invoices!M:N,A2419)&lt;&gt;0,SUMIF(Invoices!M:N,A2419,Invoices!N:N)/COUNTIF(Invoices!M:N,A2419),0),IF(COUNTIF(Invoices!O:P,A2419)&lt;&gt;0,IF(COUNTIF(Invoices!O:P,A2419)&lt;&gt;0,SUMIF(Invoices!O:P,A2419,Invoices!P:P)/COUNTIF(Invoices!O:P,A2419),0),IF(COUNTIF(Invoices!Q:R,A2419)&lt;&gt;0,IF(COUNTIF(Invoices!Q:R,A2419)&lt;&gt;0,SUMIF(Invoices!Q:R,A2419,Invoices!R:R)/COUNTIF(Invoices!Q:R,A2419),0),IF(COUNTIF(Invoices!S:T,A2419)&lt;&gt;0,IF(COUNTIF(Invoices!S:T,A2419)&lt;&gt;0,SUMIF(Invoices!S:T,A2419,Invoices!T:T)/COUNTIF(Invoices!S:T,A2419),0),IF(COUNTIF(Invoices!U:V,A2419)&lt;&gt;0,IF(COUNTIF(Invoices!U:V,A2419)&lt;&gt;0,SUMIF(Invoices!U:V,A2419,Invoices!V:V)/COUNTIF(Invoices!U:V,A2419),0),IF(COUNTIF(Invoices!W:X,A2419)&lt;&gt;0,IF(COUNTIF(Invoices!W:X,A2419)&lt;&gt;0,SUMIF(Invoices!W:X,A2419,Invoices!X:X)/COUNTIF(Invoices!W:X,A2419),0),IF(COUNTIF(Invoices!Y:Z,A2419)&lt;&gt;0,IF(COUNTIF(Invoices!Y:Z,A2419)&lt;&gt;0,SUMIF(Invoices!Y:Z,A2419,Invoices!Z:Z)/COUNTIF(Invoices!Y:Z,A2419),0),IF(COUNTIF(Invoices!AA:AB,A2419)&lt;&gt;0,IF(COUNTIF(Invoices!AA:AB,A2419)&lt;&gt;0,SUMIF(Invoices!AA:AB,A2419,Invoices!AB:AB)/COUNTIF(Invoices!AA:AB,A2419),0),IF(COUNTIF(Invoices!AC:AD,A2419)&lt;&gt;0,IF(COUNTIF(Invoices!AC:AD,A2419)&lt;&gt;0,SUMIF(Invoices!AC:AD,A2419,Invoices!AD:AD)/COUNTIF(Invoices!AC:AD,A2419),0),IF(COUNTIF(Invoices!AE:AF,A2419)&lt;&gt;0,IF(COUNTIF(Invoices!AE:AF,A2419)&lt;&gt;0,SUMIF(Invoices!AE:AF,A2419,Invoices!AF:AF)/COUNTIF(Invoices!AE:AF,A2419),0),IF(COUNTIF(Invoices!AG:AH,A2419)&lt;&gt;0,IF(COUNTIF(Invoices!AG:AH,A2419)&lt;&gt;0,SUMIF(Invoices!AG:AH,A2419,Invoices!AH:AH)/COUNTIF(Invoices!AG:AH,A2419),0),IF(COUNTIF(Invoices!AI:AJ,A2419)&lt;&gt;0,IF(COUNTIF(Invoices!AI:AJ,A2419)&lt;&gt;0,SUMIF(Invoices!AI:AJ,A2419,Invoices!AJ:AJ)/COUNTIF(Invoices!AI:AJ,A2419),0),IF(COUNTIF(Invoices!AK:AL,A2419)&lt;&gt;0,IF(COUNTIF(Invoices!AK:AL,A2419)&lt;&gt;0,SUMIF(Invoices!AK:AL,A2419,Invoices!AL:AL)/COUNTIF(Invoices!AK:AL,A2419),0),IF(COUNTIF(Invoices!AM:AN,A2419)&lt;&gt;0,IF(COUNTIF(Invoices!AM:AN,A2419)&lt;&gt;0,SUMIF(Invoices!AM:AN,A2419,Invoices!AN:AN)/COUNTIF(Invoices!AM:AN,A2419),0),"Not Available")))))))))))))))</f>
        <v>0.99</v>
      </c>
    </row>
    <row r="2420" spans="1:5" ht="13" x14ac:dyDescent="0.15">
      <c r="A2420" s="6" t="s">
        <v>3853</v>
      </c>
      <c r="B2420" s="6" t="s">
        <v>3854</v>
      </c>
      <c r="C2420" s="6" t="s">
        <v>629</v>
      </c>
      <c r="D2420" s="6" t="s">
        <v>630</v>
      </c>
      <c r="E2420">
        <f ca="1">IF(COUNTIF(Invoices!K:L,A2420)&lt;&gt;0,IF(COUNTIF(Invoices!K:L,A2420)&lt;&gt;0,SUMIF(Invoices!K:L,A2420,Invoices!L:L)/COUNTIF(Invoices!K:L,A2420),0),IF(COUNTIF(Invoices!M:N,A2420)&lt;&gt;0,IF(COUNTIF(Invoices!M:N,A2420)&lt;&gt;0,SUMIF(Invoices!M:N,A2420,Invoices!N:N)/COUNTIF(Invoices!M:N,A2420),0),IF(COUNTIF(Invoices!O:P,A2420)&lt;&gt;0,IF(COUNTIF(Invoices!O:P,A2420)&lt;&gt;0,SUMIF(Invoices!O:P,A2420,Invoices!P:P)/COUNTIF(Invoices!O:P,A2420),0),IF(COUNTIF(Invoices!Q:R,A2420)&lt;&gt;0,IF(COUNTIF(Invoices!Q:R,A2420)&lt;&gt;0,SUMIF(Invoices!Q:R,A2420,Invoices!R:R)/COUNTIF(Invoices!Q:R,A2420),0),IF(COUNTIF(Invoices!S:T,A2420)&lt;&gt;0,IF(COUNTIF(Invoices!S:T,A2420)&lt;&gt;0,SUMIF(Invoices!S:T,A2420,Invoices!T:T)/COUNTIF(Invoices!S:T,A2420),0),IF(COUNTIF(Invoices!U:V,A2420)&lt;&gt;0,IF(COUNTIF(Invoices!U:V,A2420)&lt;&gt;0,SUMIF(Invoices!U:V,A2420,Invoices!V:V)/COUNTIF(Invoices!U:V,A2420),0),IF(COUNTIF(Invoices!W:X,A2420)&lt;&gt;0,IF(COUNTIF(Invoices!W:X,A2420)&lt;&gt;0,SUMIF(Invoices!W:X,A2420,Invoices!X:X)/COUNTIF(Invoices!W:X,A2420),0),IF(COUNTIF(Invoices!Y:Z,A2420)&lt;&gt;0,IF(COUNTIF(Invoices!Y:Z,A2420)&lt;&gt;0,SUMIF(Invoices!Y:Z,A2420,Invoices!Z:Z)/COUNTIF(Invoices!Y:Z,A2420),0),IF(COUNTIF(Invoices!AA:AB,A2420)&lt;&gt;0,IF(COUNTIF(Invoices!AA:AB,A2420)&lt;&gt;0,SUMIF(Invoices!AA:AB,A2420,Invoices!AB:AB)/COUNTIF(Invoices!AA:AB,A2420),0),IF(COUNTIF(Invoices!AC:AD,A2420)&lt;&gt;0,IF(COUNTIF(Invoices!AC:AD,A2420)&lt;&gt;0,SUMIF(Invoices!AC:AD,A2420,Invoices!AD:AD)/COUNTIF(Invoices!AC:AD,A2420),0),IF(COUNTIF(Invoices!AE:AF,A2420)&lt;&gt;0,IF(COUNTIF(Invoices!AE:AF,A2420)&lt;&gt;0,SUMIF(Invoices!AE:AF,A2420,Invoices!AF:AF)/COUNTIF(Invoices!AE:AF,A2420),0),IF(COUNTIF(Invoices!AG:AH,A2420)&lt;&gt;0,IF(COUNTIF(Invoices!AG:AH,A2420)&lt;&gt;0,SUMIF(Invoices!AG:AH,A2420,Invoices!AH:AH)/COUNTIF(Invoices!AG:AH,A2420),0),IF(COUNTIF(Invoices!AI:AJ,A2420)&lt;&gt;0,IF(COUNTIF(Invoices!AI:AJ,A2420)&lt;&gt;0,SUMIF(Invoices!AI:AJ,A2420,Invoices!AJ:AJ)/COUNTIF(Invoices!AI:AJ,A2420),0),IF(COUNTIF(Invoices!AK:AL,A2420)&lt;&gt;0,IF(COUNTIF(Invoices!AK:AL,A2420)&lt;&gt;0,SUMIF(Invoices!AK:AL,A2420,Invoices!AL:AL)/COUNTIF(Invoices!AK:AL,A2420),0),IF(COUNTIF(Invoices!AM:AN,A2420)&lt;&gt;0,IF(COUNTIF(Invoices!AM:AN,A2420)&lt;&gt;0,SUMIF(Invoices!AM:AN,A2420,Invoices!AN:AN)/COUNTIF(Invoices!AM:AN,A2420),0),"Not Available")))))))))))))))</f>
        <v>0.99</v>
      </c>
    </row>
    <row r="2421" spans="1:5" ht="13" x14ac:dyDescent="0.15">
      <c r="A2421" s="6" t="s">
        <v>3855</v>
      </c>
      <c r="B2421" s="6" t="s">
        <v>736</v>
      </c>
      <c r="C2421" s="6" t="s">
        <v>735</v>
      </c>
      <c r="D2421" s="6" t="s">
        <v>736</v>
      </c>
      <c r="E2421">
        <f ca="1">IF(COUNTIF(Invoices!K:L,A2421)&lt;&gt;0,IF(COUNTIF(Invoices!K:L,A2421)&lt;&gt;0,SUMIF(Invoices!K:L,A2421,Invoices!L:L)/COUNTIF(Invoices!K:L,A2421),0),IF(COUNTIF(Invoices!M:N,A2421)&lt;&gt;0,IF(COUNTIF(Invoices!M:N,A2421)&lt;&gt;0,SUMIF(Invoices!M:N,A2421,Invoices!N:N)/COUNTIF(Invoices!M:N,A2421),0),IF(COUNTIF(Invoices!O:P,A2421)&lt;&gt;0,IF(COUNTIF(Invoices!O:P,A2421)&lt;&gt;0,SUMIF(Invoices!O:P,A2421,Invoices!P:P)/COUNTIF(Invoices!O:P,A2421),0),IF(COUNTIF(Invoices!Q:R,A2421)&lt;&gt;0,IF(COUNTIF(Invoices!Q:R,A2421)&lt;&gt;0,SUMIF(Invoices!Q:R,A2421,Invoices!R:R)/COUNTIF(Invoices!Q:R,A2421),0),IF(COUNTIF(Invoices!S:T,A2421)&lt;&gt;0,IF(COUNTIF(Invoices!S:T,A2421)&lt;&gt;0,SUMIF(Invoices!S:T,A2421,Invoices!T:T)/COUNTIF(Invoices!S:T,A2421),0),IF(COUNTIF(Invoices!U:V,A2421)&lt;&gt;0,IF(COUNTIF(Invoices!U:V,A2421)&lt;&gt;0,SUMIF(Invoices!U:V,A2421,Invoices!V:V)/COUNTIF(Invoices!U:V,A2421),0),IF(COUNTIF(Invoices!W:X,A2421)&lt;&gt;0,IF(COUNTIF(Invoices!W:X,A2421)&lt;&gt;0,SUMIF(Invoices!W:X,A2421,Invoices!X:X)/COUNTIF(Invoices!W:X,A2421),0),IF(COUNTIF(Invoices!Y:Z,A2421)&lt;&gt;0,IF(COUNTIF(Invoices!Y:Z,A2421)&lt;&gt;0,SUMIF(Invoices!Y:Z,A2421,Invoices!Z:Z)/COUNTIF(Invoices!Y:Z,A2421),0),IF(COUNTIF(Invoices!AA:AB,A2421)&lt;&gt;0,IF(COUNTIF(Invoices!AA:AB,A2421)&lt;&gt;0,SUMIF(Invoices!AA:AB,A2421,Invoices!AB:AB)/COUNTIF(Invoices!AA:AB,A2421),0),IF(COUNTIF(Invoices!AC:AD,A2421)&lt;&gt;0,IF(COUNTIF(Invoices!AC:AD,A2421)&lt;&gt;0,SUMIF(Invoices!AC:AD,A2421,Invoices!AD:AD)/COUNTIF(Invoices!AC:AD,A2421),0),IF(COUNTIF(Invoices!AE:AF,A2421)&lt;&gt;0,IF(COUNTIF(Invoices!AE:AF,A2421)&lt;&gt;0,SUMIF(Invoices!AE:AF,A2421,Invoices!AF:AF)/COUNTIF(Invoices!AE:AF,A2421),0),IF(COUNTIF(Invoices!AG:AH,A2421)&lt;&gt;0,IF(COUNTIF(Invoices!AG:AH,A2421)&lt;&gt;0,SUMIF(Invoices!AG:AH,A2421,Invoices!AH:AH)/COUNTIF(Invoices!AG:AH,A2421),0),IF(COUNTIF(Invoices!AI:AJ,A2421)&lt;&gt;0,IF(COUNTIF(Invoices!AI:AJ,A2421)&lt;&gt;0,SUMIF(Invoices!AI:AJ,A2421,Invoices!AJ:AJ)/COUNTIF(Invoices!AI:AJ,A2421),0),IF(COUNTIF(Invoices!AK:AL,A2421)&lt;&gt;0,IF(COUNTIF(Invoices!AK:AL,A2421)&lt;&gt;0,SUMIF(Invoices!AK:AL,A2421,Invoices!AL:AL)/COUNTIF(Invoices!AK:AL,A2421),0),IF(COUNTIF(Invoices!AM:AN,A2421)&lt;&gt;0,IF(COUNTIF(Invoices!AM:AN,A2421)&lt;&gt;0,SUMIF(Invoices!AM:AN,A2421,Invoices!AN:AN)/COUNTIF(Invoices!AM:AN,A2421),0),"Not Available")))))))))))))))</f>
        <v>0.99</v>
      </c>
    </row>
    <row r="2422" spans="1:5" ht="13" x14ac:dyDescent="0.15">
      <c r="A2422" s="6" t="s">
        <v>3856</v>
      </c>
      <c r="B2422" s="6" t="s">
        <v>1660</v>
      </c>
      <c r="C2422" s="6" t="s">
        <v>629</v>
      </c>
      <c r="D2422" s="6" t="s">
        <v>630</v>
      </c>
      <c r="E2422" t="str">
        <f>IF(COUNTIF(Invoices!K:L,A2422)&lt;&gt;0,IF(COUNTIF(Invoices!K:L,A2422)&lt;&gt;0,SUMIF(Invoices!K:L,A2422,Invoices!L:L)/COUNTIF(Invoices!K:L,A2422),0),IF(COUNTIF(Invoices!M:N,A2422)&lt;&gt;0,IF(COUNTIF(Invoices!M:N,A2422)&lt;&gt;0,SUMIF(Invoices!M:N,A2422,Invoices!N:N)/COUNTIF(Invoices!M:N,A2422),0),IF(COUNTIF(Invoices!O:P,A2422)&lt;&gt;0,IF(COUNTIF(Invoices!O:P,A2422)&lt;&gt;0,SUMIF(Invoices!O:P,A2422,Invoices!P:P)/COUNTIF(Invoices!O:P,A2422),0),IF(COUNTIF(Invoices!Q:R,A2422)&lt;&gt;0,IF(COUNTIF(Invoices!Q:R,A2422)&lt;&gt;0,SUMIF(Invoices!Q:R,A2422,Invoices!R:R)/COUNTIF(Invoices!Q:R,A2422),0),IF(COUNTIF(Invoices!S:T,A2422)&lt;&gt;0,IF(COUNTIF(Invoices!S:T,A2422)&lt;&gt;0,SUMIF(Invoices!S:T,A2422,Invoices!T:T)/COUNTIF(Invoices!S:T,A2422),0),IF(COUNTIF(Invoices!U:V,A2422)&lt;&gt;0,IF(COUNTIF(Invoices!U:V,A2422)&lt;&gt;0,SUMIF(Invoices!U:V,A2422,Invoices!V:V)/COUNTIF(Invoices!U:V,A2422),0),IF(COUNTIF(Invoices!W:X,A2422)&lt;&gt;0,IF(COUNTIF(Invoices!W:X,A2422)&lt;&gt;0,SUMIF(Invoices!W:X,A2422,Invoices!X:X)/COUNTIF(Invoices!W:X,A2422),0),IF(COUNTIF(Invoices!Y:Z,A2422)&lt;&gt;0,IF(COUNTIF(Invoices!Y:Z,A2422)&lt;&gt;0,SUMIF(Invoices!Y:Z,A2422,Invoices!Z:Z)/COUNTIF(Invoices!Y:Z,A2422),0),IF(COUNTIF(Invoices!AA:AB,A2422)&lt;&gt;0,IF(COUNTIF(Invoices!AA:AB,A2422)&lt;&gt;0,SUMIF(Invoices!AA:AB,A2422,Invoices!AB:AB)/COUNTIF(Invoices!AA:AB,A2422),0),IF(COUNTIF(Invoices!AC:AD,A2422)&lt;&gt;0,IF(COUNTIF(Invoices!AC:AD,A2422)&lt;&gt;0,SUMIF(Invoices!AC:AD,A2422,Invoices!AD:AD)/COUNTIF(Invoices!AC:AD,A2422),0),IF(COUNTIF(Invoices!AE:AF,A2422)&lt;&gt;0,IF(COUNTIF(Invoices!AE:AF,A2422)&lt;&gt;0,SUMIF(Invoices!AE:AF,A2422,Invoices!AF:AF)/COUNTIF(Invoices!AE:AF,A2422),0),IF(COUNTIF(Invoices!AG:AH,A2422)&lt;&gt;0,IF(COUNTIF(Invoices!AG:AH,A2422)&lt;&gt;0,SUMIF(Invoices!AG:AH,A2422,Invoices!AH:AH)/COUNTIF(Invoices!AG:AH,A2422),0),IF(COUNTIF(Invoices!AI:AJ,A2422)&lt;&gt;0,IF(COUNTIF(Invoices!AI:AJ,A2422)&lt;&gt;0,SUMIF(Invoices!AI:AJ,A2422,Invoices!AJ:AJ)/COUNTIF(Invoices!AI:AJ,A2422),0),IF(COUNTIF(Invoices!AK:AL,A2422)&lt;&gt;0,IF(COUNTIF(Invoices!AK:AL,A2422)&lt;&gt;0,SUMIF(Invoices!AK:AL,A2422,Invoices!AL:AL)/COUNTIF(Invoices!AK:AL,A2422),0),IF(COUNTIF(Invoices!AM:AN,A2422)&lt;&gt;0,IF(COUNTIF(Invoices!AM:AN,A2422)&lt;&gt;0,SUMIF(Invoices!AM:AN,A2422,Invoices!AN:AN)/COUNTIF(Invoices!AM:AN,A2422),0),"Not Available")))))))))))))))</f>
        <v>Not Available</v>
      </c>
    </row>
    <row r="2423" spans="1:5" ht="13" x14ac:dyDescent="0.15">
      <c r="A2423" s="6" t="s">
        <v>3857</v>
      </c>
      <c r="C2423" s="6" t="s">
        <v>1059</v>
      </c>
      <c r="D2423" s="6" t="s">
        <v>1059</v>
      </c>
      <c r="E2423">
        <f ca="1">IF(COUNTIF(Invoices!K:L,A2423)&lt;&gt;0,IF(COUNTIF(Invoices!K:L,A2423)&lt;&gt;0,SUMIF(Invoices!K:L,A2423,Invoices!L:L)/COUNTIF(Invoices!K:L,A2423),0),IF(COUNTIF(Invoices!M:N,A2423)&lt;&gt;0,IF(COUNTIF(Invoices!M:N,A2423)&lt;&gt;0,SUMIF(Invoices!M:N,A2423,Invoices!N:N)/COUNTIF(Invoices!M:N,A2423),0),IF(COUNTIF(Invoices!O:P,A2423)&lt;&gt;0,IF(COUNTIF(Invoices!O:P,A2423)&lt;&gt;0,SUMIF(Invoices!O:P,A2423,Invoices!P:P)/COUNTIF(Invoices!O:P,A2423),0),IF(COUNTIF(Invoices!Q:R,A2423)&lt;&gt;0,IF(COUNTIF(Invoices!Q:R,A2423)&lt;&gt;0,SUMIF(Invoices!Q:R,A2423,Invoices!R:R)/COUNTIF(Invoices!Q:R,A2423),0),IF(COUNTIF(Invoices!S:T,A2423)&lt;&gt;0,IF(COUNTIF(Invoices!S:T,A2423)&lt;&gt;0,SUMIF(Invoices!S:T,A2423,Invoices!T:T)/COUNTIF(Invoices!S:T,A2423),0),IF(COUNTIF(Invoices!U:V,A2423)&lt;&gt;0,IF(COUNTIF(Invoices!U:V,A2423)&lt;&gt;0,SUMIF(Invoices!U:V,A2423,Invoices!V:V)/COUNTIF(Invoices!U:V,A2423),0),IF(COUNTIF(Invoices!W:X,A2423)&lt;&gt;0,IF(COUNTIF(Invoices!W:X,A2423)&lt;&gt;0,SUMIF(Invoices!W:X,A2423,Invoices!X:X)/COUNTIF(Invoices!W:X,A2423),0),IF(COUNTIF(Invoices!Y:Z,A2423)&lt;&gt;0,IF(COUNTIF(Invoices!Y:Z,A2423)&lt;&gt;0,SUMIF(Invoices!Y:Z,A2423,Invoices!Z:Z)/COUNTIF(Invoices!Y:Z,A2423),0),IF(COUNTIF(Invoices!AA:AB,A2423)&lt;&gt;0,IF(COUNTIF(Invoices!AA:AB,A2423)&lt;&gt;0,SUMIF(Invoices!AA:AB,A2423,Invoices!AB:AB)/COUNTIF(Invoices!AA:AB,A2423),0),IF(COUNTIF(Invoices!AC:AD,A2423)&lt;&gt;0,IF(COUNTIF(Invoices!AC:AD,A2423)&lt;&gt;0,SUMIF(Invoices!AC:AD,A2423,Invoices!AD:AD)/COUNTIF(Invoices!AC:AD,A2423),0),IF(COUNTIF(Invoices!AE:AF,A2423)&lt;&gt;0,IF(COUNTIF(Invoices!AE:AF,A2423)&lt;&gt;0,SUMIF(Invoices!AE:AF,A2423,Invoices!AF:AF)/COUNTIF(Invoices!AE:AF,A2423),0),IF(COUNTIF(Invoices!AG:AH,A2423)&lt;&gt;0,IF(COUNTIF(Invoices!AG:AH,A2423)&lt;&gt;0,SUMIF(Invoices!AG:AH,A2423,Invoices!AH:AH)/COUNTIF(Invoices!AG:AH,A2423),0),IF(COUNTIF(Invoices!AI:AJ,A2423)&lt;&gt;0,IF(COUNTIF(Invoices!AI:AJ,A2423)&lt;&gt;0,SUMIF(Invoices!AI:AJ,A2423,Invoices!AJ:AJ)/COUNTIF(Invoices!AI:AJ,A2423),0),IF(COUNTIF(Invoices!AK:AL,A2423)&lt;&gt;0,IF(COUNTIF(Invoices!AK:AL,A2423)&lt;&gt;0,SUMIF(Invoices!AK:AL,A2423,Invoices!AL:AL)/COUNTIF(Invoices!AK:AL,A2423),0),IF(COUNTIF(Invoices!AM:AN,A2423)&lt;&gt;0,IF(COUNTIF(Invoices!AM:AN,A2423)&lt;&gt;0,SUMIF(Invoices!AM:AN,A2423,Invoices!AN:AN)/COUNTIF(Invoices!AM:AN,A2423),0),"Not Available")))))))))))))))</f>
        <v>0.99</v>
      </c>
    </row>
    <row r="2424" spans="1:5" ht="13" x14ac:dyDescent="0.15">
      <c r="A2424" s="6" t="s">
        <v>3858</v>
      </c>
      <c r="C2424" s="6" t="s">
        <v>2143</v>
      </c>
      <c r="D2424" s="6" t="s">
        <v>535</v>
      </c>
      <c r="E2424" t="str">
        <f>IF(COUNTIF(Invoices!K:L,A2424)&lt;&gt;0,IF(COUNTIF(Invoices!K:L,A2424)&lt;&gt;0,SUMIF(Invoices!K:L,A2424,Invoices!L:L)/COUNTIF(Invoices!K:L,A2424),0),IF(COUNTIF(Invoices!M:N,A2424)&lt;&gt;0,IF(COUNTIF(Invoices!M:N,A2424)&lt;&gt;0,SUMIF(Invoices!M:N,A2424,Invoices!N:N)/COUNTIF(Invoices!M:N,A2424),0),IF(COUNTIF(Invoices!O:P,A2424)&lt;&gt;0,IF(COUNTIF(Invoices!O:P,A2424)&lt;&gt;0,SUMIF(Invoices!O:P,A2424,Invoices!P:P)/COUNTIF(Invoices!O:P,A2424),0),IF(COUNTIF(Invoices!Q:R,A2424)&lt;&gt;0,IF(COUNTIF(Invoices!Q:R,A2424)&lt;&gt;0,SUMIF(Invoices!Q:R,A2424,Invoices!R:R)/COUNTIF(Invoices!Q:R,A2424),0),IF(COUNTIF(Invoices!S:T,A2424)&lt;&gt;0,IF(COUNTIF(Invoices!S:T,A2424)&lt;&gt;0,SUMIF(Invoices!S:T,A2424,Invoices!T:T)/COUNTIF(Invoices!S:T,A2424),0),IF(COUNTIF(Invoices!U:V,A2424)&lt;&gt;0,IF(COUNTIF(Invoices!U:V,A2424)&lt;&gt;0,SUMIF(Invoices!U:V,A2424,Invoices!V:V)/COUNTIF(Invoices!U:V,A2424),0),IF(COUNTIF(Invoices!W:X,A2424)&lt;&gt;0,IF(COUNTIF(Invoices!W:X,A2424)&lt;&gt;0,SUMIF(Invoices!W:X,A2424,Invoices!X:X)/COUNTIF(Invoices!W:X,A2424),0),IF(COUNTIF(Invoices!Y:Z,A2424)&lt;&gt;0,IF(COUNTIF(Invoices!Y:Z,A2424)&lt;&gt;0,SUMIF(Invoices!Y:Z,A2424,Invoices!Z:Z)/COUNTIF(Invoices!Y:Z,A2424),0),IF(COUNTIF(Invoices!AA:AB,A2424)&lt;&gt;0,IF(COUNTIF(Invoices!AA:AB,A2424)&lt;&gt;0,SUMIF(Invoices!AA:AB,A2424,Invoices!AB:AB)/COUNTIF(Invoices!AA:AB,A2424),0),IF(COUNTIF(Invoices!AC:AD,A2424)&lt;&gt;0,IF(COUNTIF(Invoices!AC:AD,A2424)&lt;&gt;0,SUMIF(Invoices!AC:AD,A2424,Invoices!AD:AD)/COUNTIF(Invoices!AC:AD,A2424),0),IF(COUNTIF(Invoices!AE:AF,A2424)&lt;&gt;0,IF(COUNTIF(Invoices!AE:AF,A2424)&lt;&gt;0,SUMIF(Invoices!AE:AF,A2424,Invoices!AF:AF)/COUNTIF(Invoices!AE:AF,A2424),0),IF(COUNTIF(Invoices!AG:AH,A2424)&lt;&gt;0,IF(COUNTIF(Invoices!AG:AH,A2424)&lt;&gt;0,SUMIF(Invoices!AG:AH,A2424,Invoices!AH:AH)/COUNTIF(Invoices!AG:AH,A2424),0),IF(COUNTIF(Invoices!AI:AJ,A2424)&lt;&gt;0,IF(COUNTIF(Invoices!AI:AJ,A2424)&lt;&gt;0,SUMIF(Invoices!AI:AJ,A2424,Invoices!AJ:AJ)/COUNTIF(Invoices!AI:AJ,A2424),0),IF(COUNTIF(Invoices!AK:AL,A2424)&lt;&gt;0,IF(COUNTIF(Invoices!AK:AL,A2424)&lt;&gt;0,SUMIF(Invoices!AK:AL,A2424,Invoices!AL:AL)/COUNTIF(Invoices!AK:AL,A2424),0),IF(COUNTIF(Invoices!AM:AN,A2424)&lt;&gt;0,IF(COUNTIF(Invoices!AM:AN,A2424)&lt;&gt;0,SUMIF(Invoices!AM:AN,A2424,Invoices!AN:AN)/COUNTIF(Invoices!AM:AN,A2424),0),"Not Available")))))))))))))))</f>
        <v>Not Available</v>
      </c>
    </row>
    <row r="2425" spans="1:5" ht="13" x14ac:dyDescent="0.15">
      <c r="A2425" s="6" t="s">
        <v>3859</v>
      </c>
      <c r="C2425" s="6" t="s">
        <v>818</v>
      </c>
      <c r="D2425" s="6" t="s">
        <v>819</v>
      </c>
      <c r="E2425">
        <f ca="1">IF(COUNTIF(Invoices!K:L,A2425)&lt;&gt;0,IF(COUNTIF(Invoices!K:L,A2425)&lt;&gt;0,SUMIF(Invoices!K:L,A2425,Invoices!L:L)/COUNTIF(Invoices!K:L,A2425),0),IF(COUNTIF(Invoices!M:N,A2425)&lt;&gt;0,IF(COUNTIF(Invoices!M:N,A2425)&lt;&gt;0,SUMIF(Invoices!M:N,A2425,Invoices!N:N)/COUNTIF(Invoices!M:N,A2425),0),IF(COUNTIF(Invoices!O:P,A2425)&lt;&gt;0,IF(COUNTIF(Invoices!O:P,A2425)&lt;&gt;0,SUMIF(Invoices!O:P,A2425,Invoices!P:P)/COUNTIF(Invoices!O:P,A2425),0),IF(COUNTIF(Invoices!Q:R,A2425)&lt;&gt;0,IF(COUNTIF(Invoices!Q:R,A2425)&lt;&gt;0,SUMIF(Invoices!Q:R,A2425,Invoices!R:R)/COUNTIF(Invoices!Q:R,A2425),0),IF(COUNTIF(Invoices!S:T,A2425)&lt;&gt;0,IF(COUNTIF(Invoices!S:T,A2425)&lt;&gt;0,SUMIF(Invoices!S:T,A2425,Invoices!T:T)/COUNTIF(Invoices!S:T,A2425),0),IF(COUNTIF(Invoices!U:V,A2425)&lt;&gt;0,IF(COUNTIF(Invoices!U:V,A2425)&lt;&gt;0,SUMIF(Invoices!U:V,A2425,Invoices!V:V)/COUNTIF(Invoices!U:V,A2425),0),IF(COUNTIF(Invoices!W:X,A2425)&lt;&gt;0,IF(COUNTIF(Invoices!W:X,A2425)&lt;&gt;0,SUMIF(Invoices!W:X,A2425,Invoices!X:X)/COUNTIF(Invoices!W:X,A2425),0),IF(COUNTIF(Invoices!Y:Z,A2425)&lt;&gt;0,IF(COUNTIF(Invoices!Y:Z,A2425)&lt;&gt;0,SUMIF(Invoices!Y:Z,A2425,Invoices!Z:Z)/COUNTIF(Invoices!Y:Z,A2425),0),IF(COUNTIF(Invoices!AA:AB,A2425)&lt;&gt;0,IF(COUNTIF(Invoices!AA:AB,A2425)&lt;&gt;0,SUMIF(Invoices!AA:AB,A2425,Invoices!AB:AB)/COUNTIF(Invoices!AA:AB,A2425),0),IF(COUNTIF(Invoices!AC:AD,A2425)&lt;&gt;0,IF(COUNTIF(Invoices!AC:AD,A2425)&lt;&gt;0,SUMIF(Invoices!AC:AD,A2425,Invoices!AD:AD)/COUNTIF(Invoices!AC:AD,A2425),0),IF(COUNTIF(Invoices!AE:AF,A2425)&lt;&gt;0,IF(COUNTIF(Invoices!AE:AF,A2425)&lt;&gt;0,SUMIF(Invoices!AE:AF,A2425,Invoices!AF:AF)/COUNTIF(Invoices!AE:AF,A2425),0),IF(COUNTIF(Invoices!AG:AH,A2425)&lt;&gt;0,IF(COUNTIF(Invoices!AG:AH,A2425)&lt;&gt;0,SUMIF(Invoices!AG:AH,A2425,Invoices!AH:AH)/COUNTIF(Invoices!AG:AH,A2425),0),IF(COUNTIF(Invoices!AI:AJ,A2425)&lt;&gt;0,IF(COUNTIF(Invoices!AI:AJ,A2425)&lt;&gt;0,SUMIF(Invoices!AI:AJ,A2425,Invoices!AJ:AJ)/COUNTIF(Invoices!AI:AJ,A2425),0),IF(COUNTIF(Invoices!AK:AL,A2425)&lt;&gt;0,IF(COUNTIF(Invoices!AK:AL,A2425)&lt;&gt;0,SUMIF(Invoices!AK:AL,A2425,Invoices!AL:AL)/COUNTIF(Invoices!AK:AL,A2425),0),IF(COUNTIF(Invoices!AM:AN,A2425)&lt;&gt;0,IF(COUNTIF(Invoices!AM:AN,A2425)&lt;&gt;0,SUMIF(Invoices!AM:AN,A2425,Invoices!AN:AN)/COUNTIF(Invoices!AM:AN,A2425),0),"Not Available")))))))))))))))</f>
        <v>0.99</v>
      </c>
    </row>
    <row r="2426" spans="1:5" ht="13" x14ac:dyDescent="0.15">
      <c r="A2426" s="6" t="s">
        <v>3860</v>
      </c>
      <c r="B2426" s="6" t="s">
        <v>3861</v>
      </c>
      <c r="C2426" s="6" t="s">
        <v>835</v>
      </c>
      <c r="D2426" s="6" t="s">
        <v>566</v>
      </c>
      <c r="E2426">
        <f ca="1">IF(COUNTIF(Invoices!K:L,A2426)&lt;&gt;0,IF(COUNTIF(Invoices!K:L,A2426)&lt;&gt;0,SUMIF(Invoices!K:L,A2426,Invoices!L:L)/COUNTIF(Invoices!K:L,A2426),0),IF(COUNTIF(Invoices!M:N,A2426)&lt;&gt;0,IF(COUNTIF(Invoices!M:N,A2426)&lt;&gt;0,SUMIF(Invoices!M:N,A2426,Invoices!N:N)/COUNTIF(Invoices!M:N,A2426),0),IF(COUNTIF(Invoices!O:P,A2426)&lt;&gt;0,IF(COUNTIF(Invoices!O:P,A2426)&lt;&gt;0,SUMIF(Invoices!O:P,A2426,Invoices!P:P)/COUNTIF(Invoices!O:P,A2426),0),IF(COUNTIF(Invoices!Q:R,A2426)&lt;&gt;0,IF(COUNTIF(Invoices!Q:R,A2426)&lt;&gt;0,SUMIF(Invoices!Q:R,A2426,Invoices!R:R)/COUNTIF(Invoices!Q:R,A2426),0),IF(COUNTIF(Invoices!S:T,A2426)&lt;&gt;0,IF(COUNTIF(Invoices!S:T,A2426)&lt;&gt;0,SUMIF(Invoices!S:T,A2426,Invoices!T:T)/COUNTIF(Invoices!S:T,A2426),0),IF(COUNTIF(Invoices!U:V,A2426)&lt;&gt;0,IF(COUNTIF(Invoices!U:V,A2426)&lt;&gt;0,SUMIF(Invoices!U:V,A2426,Invoices!V:V)/COUNTIF(Invoices!U:V,A2426),0),IF(COUNTIF(Invoices!W:X,A2426)&lt;&gt;0,IF(COUNTIF(Invoices!W:X,A2426)&lt;&gt;0,SUMIF(Invoices!W:X,A2426,Invoices!X:X)/COUNTIF(Invoices!W:X,A2426),0),IF(COUNTIF(Invoices!Y:Z,A2426)&lt;&gt;0,IF(COUNTIF(Invoices!Y:Z,A2426)&lt;&gt;0,SUMIF(Invoices!Y:Z,A2426,Invoices!Z:Z)/COUNTIF(Invoices!Y:Z,A2426),0),IF(COUNTIF(Invoices!AA:AB,A2426)&lt;&gt;0,IF(COUNTIF(Invoices!AA:AB,A2426)&lt;&gt;0,SUMIF(Invoices!AA:AB,A2426,Invoices!AB:AB)/COUNTIF(Invoices!AA:AB,A2426),0),IF(COUNTIF(Invoices!AC:AD,A2426)&lt;&gt;0,IF(COUNTIF(Invoices!AC:AD,A2426)&lt;&gt;0,SUMIF(Invoices!AC:AD,A2426,Invoices!AD:AD)/COUNTIF(Invoices!AC:AD,A2426),0),IF(COUNTIF(Invoices!AE:AF,A2426)&lt;&gt;0,IF(COUNTIF(Invoices!AE:AF,A2426)&lt;&gt;0,SUMIF(Invoices!AE:AF,A2426,Invoices!AF:AF)/COUNTIF(Invoices!AE:AF,A2426),0),IF(COUNTIF(Invoices!AG:AH,A2426)&lt;&gt;0,IF(COUNTIF(Invoices!AG:AH,A2426)&lt;&gt;0,SUMIF(Invoices!AG:AH,A2426,Invoices!AH:AH)/COUNTIF(Invoices!AG:AH,A2426),0),IF(COUNTIF(Invoices!AI:AJ,A2426)&lt;&gt;0,IF(COUNTIF(Invoices!AI:AJ,A2426)&lt;&gt;0,SUMIF(Invoices!AI:AJ,A2426,Invoices!AJ:AJ)/COUNTIF(Invoices!AI:AJ,A2426),0),IF(COUNTIF(Invoices!AK:AL,A2426)&lt;&gt;0,IF(COUNTIF(Invoices!AK:AL,A2426)&lt;&gt;0,SUMIF(Invoices!AK:AL,A2426,Invoices!AL:AL)/COUNTIF(Invoices!AK:AL,A2426),0),IF(COUNTIF(Invoices!AM:AN,A2426)&lt;&gt;0,IF(COUNTIF(Invoices!AM:AN,A2426)&lt;&gt;0,SUMIF(Invoices!AM:AN,A2426,Invoices!AN:AN)/COUNTIF(Invoices!AM:AN,A2426),0),"Not Available")))))))))))))))</f>
        <v>0.99</v>
      </c>
    </row>
    <row r="2427" spans="1:5" ht="13" x14ac:dyDescent="0.15">
      <c r="A2427" s="6" t="s">
        <v>3862</v>
      </c>
      <c r="B2427" s="6" t="s">
        <v>555</v>
      </c>
      <c r="C2427" s="6" t="s">
        <v>554</v>
      </c>
      <c r="D2427" s="6" t="s">
        <v>555</v>
      </c>
      <c r="E2427">
        <f ca="1">IF(COUNTIF(Invoices!K:L,A2427)&lt;&gt;0,IF(COUNTIF(Invoices!K:L,A2427)&lt;&gt;0,SUMIF(Invoices!K:L,A2427,Invoices!L:L)/COUNTIF(Invoices!K:L,A2427),0),IF(COUNTIF(Invoices!M:N,A2427)&lt;&gt;0,IF(COUNTIF(Invoices!M:N,A2427)&lt;&gt;0,SUMIF(Invoices!M:N,A2427,Invoices!N:N)/COUNTIF(Invoices!M:N,A2427),0),IF(COUNTIF(Invoices!O:P,A2427)&lt;&gt;0,IF(COUNTIF(Invoices!O:P,A2427)&lt;&gt;0,SUMIF(Invoices!O:P,A2427,Invoices!P:P)/COUNTIF(Invoices!O:P,A2427),0),IF(COUNTIF(Invoices!Q:R,A2427)&lt;&gt;0,IF(COUNTIF(Invoices!Q:R,A2427)&lt;&gt;0,SUMIF(Invoices!Q:R,A2427,Invoices!R:R)/COUNTIF(Invoices!Q:R,A2427),0),IF(COUNTIF(Invoices!S:T,A2427)&lt;&gt;0,IF(COUNTIF(Invoices!S:T,A2427)&lt;&gt;0,SUMIF(Invoices!S:T,A2427,Invoices!T:T)/COUNTIF(Invoices!S:T,A2427),0),IF(COUNTIF(Invoices!U:V,A2427)&lt;&gt;0,IF(COUNTIF(Invoices!U:V,A2427)&lt;&gt;0,SUMIF(Invoices!U:V,A2427,Invoices!V:V)/COUNTIF(Invoices!U:V,A2427),0),IF(COUNTIF(Invoices!W:X,A2427)&lt;&gt;0,IF(COUNTIF(Invoices!W:X,A2427)&lt;&gt;0,SUMIF(Invoices!W:X,A2427,Invoices!X:X)/COUNTIF(Invoices!W:X,A2427),0),IF(COUNTIF(Invoices!Y:Z,A2427)&lt;&gt;0,IF(COUNTIF(Invoices!Y:Z,A2427)&lt;&gt;0,SUMIF(Invoices!Y:Z,A2427,Invoices!Z:Z)/COUNTIF(Invoices!Y:Z,A2427),0),IF(COUNTIF(Invoices!AA:AB,A2427)&lt;&gt;0,IF(COUNTIF(Invoices!AA:AB,A2427)&lt;&gt;0,SUMIF(Invoices!AA:AB,A2427,Invoices!AB:AB)/COUNTIF(Invoices!AA:AB,A2427),0),IF(COUNTIF(Invoices!AC:AD,A2427)&lt;&gt;0,IF(COUNTIF(Invoices!AC:AD,A2427)&lt;&gt;0,SUMIF(Invoices!AC:AD,A2427,Invoices!AD:AD)/COUNTIF(Invoices!AC:AD,A2427),0),IF(COUNTIF(Invoices!AE:AF,A2427)&lt;&gt;0,IF(COUNTIF(Invoices!AE:AF,A2427)&lt;&gt;0,SUMIF(Invoices!AE:AF,A2427,Invoices!AF:AF)/COUNTIF(Invoices!AE:AF,A2427),0),IF(COUNTIF(Invoices!AG:AH,A2427)&lt;&gt;0,IF(COUNTIF(Invoices!AG:AH,A2427)&lt;&gt;0,SUMIF(Invoices!AG:AH,A2427,Invoices!AH:AH)/COUNTIF(Invoices!AG:AH,A2427),0),IF(COUNTIF(Invoices!AI:AJ,A2427)&lt;&gt;0,IF(COUNTIF(Invoices!AI:AJ,A2427)&lt;&gt;0,SUMIF(Invoices!AI:AJ,A2427,Invoices!AJ:AJ)/COUNTIF(Invoices!AI:AJ,A2427),0),IF(COUNTIF(Invoices!AK:AL,A2427)&lt;&gt;0,IF(COUNTIF(Invoices!AK:AL,A2427)&lt;&gt;0,SUMIF(Invoices!AK:AL,A2427,Invoices!AL:AL)/COUNTIF(Invoices!AK:AL,A2427),0),IF(COUNTIF(Invoices!AM:AN,A2427)&lt;&gt;0,IF(COUNTIF(Invoices!AM:AN,A2427)&lt;&gt;0,SUMIF(Invoices!AM:AN,A2427,Invoices!AN:AN)/COUNTIF(Invoices!AM:AN,A2427),0),"Not Available")))))))))))))))</f>
        <v>0.99</v>
      </c>
    </row>
    <row r="2428" spans="1:5" ht="13" x14ac:dyDescent="0.15">
      <c r="A2428" s="6" t="s">
        <v>3863</v>
      </c>
      <c r="C2428" s="6" t="s">
        <v>1241</v>
      </c>
      <c r="D2428" s="6" t="s">
        <v>1242</v>
      </c>
      <c r="E2428" t="str">
        <f>IF(COUNTIF(Invoices!K:L,A2428)&lt;&gt;0,IF(COUNTIF(Invoices!K:L,A2428)&lt;&gt;0,SUMIF(Invoices!K:L,A2428,Invoices!L:L)/COUNTIF(Invoices!K:L,A2428),0),IF(COUNTIF(Invoices!M:N,A2428)&lt;&gt;0,IF(COUNTIF(Invoices!M:N,A2428)&lt;&gt;0,SUMIF(Invoices!M:N,A2428,Invoices!N:N)/COUNTIF(Invoices!M:N,A2428),0),IF(COUNTIF(Invoices!O:P,A2428)&lt;&gt;0,IF(COUNTIF(Invoices!O:P,A2428)&lt;&gt;0,SUMIF(Invoices!O:P,A2428,Invoices!P:P)/COUNTIF(Invoices!O:P,A2428),0),IF(COUNTIF(Invoices!Q:R,A2428)&lt;&gt;0,IF(COUNTIF(Invoices!Q:R,A2428)&lt;&gt;0,SUMIF(Invoices!Q:R,A2428,Invoices!R:R)/COUNTIF(Invoices!Q:R,A2428),0),IF(COUNTIF(Invoices!S:T,A2428)&lt;&gt;0,IF(COUNTIF(Invoices!S:T,A2428)&lt;&gt;0,SUMIF(Invoices!S:T,A2428,Invoices!T:T)/COUNTIF(Invoices!S:T,A2428),0),IF(COUNTIF(Invoices!U:V,A2428)&lt;&gt;0,IF(COUNTIF(Invoices!U:V,A2428)&lt;&gt;0,SUMIF(Invoices!U:V,A2428,Invoices!V:V)/COUNTIF(Invoices!U:V,A2428),0),IF(COUNTIF(Invoices!W:X,A2428)&lt;&gt;0,IF(COUNTIF(Invoices!W:X,A2428)&lt;&gt;0,SUMIF(Invoices!W:X,A2428,Invoices!X:X)/COUNTIF(Invoices!W:X,A2428),0),IF(COUNTIF(Invoices!Y:Z,A2428)&lt;&gt;0,IF(COUNTIF(Invoices!Y:Z,A2428)&lt;&gt;0,SUMIF(Invoices!Y:Z,A2428,Invoices!Z:Z)/COUNTIF(Invoices!Y:Z,A2428),0),IF(COUNTIF(Invoices!AA:AB,A2428)&lt;&gt;0,IF(COUNTIF(Invoices!AA:AB,A2428)&lt;&gt;0,SUMIF(Invoices!AA:AB,A2428,Invoices!AB:AB)/COUNTIF(Invoices!AA:AB,A2428),0),IF(COUNTIF(Invoices!AC:AD,A2428)&lt;&gt;0,IF(COUNTIF(Invoices!AC:AD,A2428)&lt;&gt;0,SUMIF(Invoices!AC:AD,A2428,Invoices!AD:AD)/COUNTIF(Invoices!AC:AD,A2428),0),IF(COUNTIF(Invoices!AE:AF,A2428)&lt;&gt;0,IF(COUNTIF(Invoices!AE:AF,A2428)&lt;&gt;0,SUMIF(Invoices!AE:AF,A2428,Invoices!AF:AF)/COUNTIF(Invoices!AE:AF,A2428),0),IF(COUNTIF(Invoices!AG:AH,A2428)&lt;&gt;0,IF(COUNTIF(Invoices!AG:AH,A2428)&lt;&gt;0,SUMIF(Invoices!AG:AH,A2428,Invoices!AH:AH)/COUNTIF(Invoices!AG:AH,A2428),0),IF(COUNTIF(Invoices!AI:AJ,A2428)&lt;&gt;0,IF(COUNTIF(Invoices!AI:AJ,A2428)&lt;&gt;0,SUMIF(Invoices!AI:AJ,A2428,Invoices!AJ:AJ)/COUNTIF(Invoices!AI:AJ,A2428),0),IF(COUNTIF(Invoices!AK:AL,A2428)&lt;&gt;0,IF(COUNTIF(Invoices!AK:AL,A2428)&lt;&gt;0,SUMIF(Invoices!AK:AL,A2428,Invoices!AL:AL)/COUNTIF(Invoices!AK:AL,A2428),0),IF(COUNTIF(Invoices!AM:AN,A2428)&lt;&gt;0,IF(COUNTIF(Invoices!AM:AN,A2428)&lt;&gt;0,SUMIF(Invoices!AM:AN,A2428,Invoices!AN:AN)/COUNTIF(Invoices!AM:AN,A2428),0),"Not Available")))))))))))))))</f>
        <v>Not Available</v>
      </c>
    </row>
    <row r="2429" spans="1:5" ht="13" x14ac:dyDescent="0.15">
      <c r="A2429" s="6" t="s">
        <v>3864</v>
      </c>
      <c r="C2429" s="6" t="s">
        <v>818</v>
      </c>
      <c r="D2429" s="6" t="s">
        <v>819</v>
      </c>
      <c r="E2429" t="str">
        <f>IF(COUNTIF(Invoices!K:L,A2429)&lt;&gt;0,IF(COUNTIF(Invoices!K:L,A2429)&lt;&gt;0,SUMIF(Invoices!K:L,A2429,Invoices!L:L)/COUNTIF(Invoices!K:L,A2429),0),IF(COUNTIF(Invoices!M:N,A2429)&lt;&gt;0,IF(COUNTIF(Invoices!M:N,A2429)&lt;&gt;0,SUMIF(Invoices!M:N,A2429,Invoices!N:N)/COUNTIF(Invoices!M:N,A2429),0),IF(COUNTIF(Invoices!O:P,A2429)&lt;&gt;0,IF(COUNTIF(Invoices!O:P,A2429)&lt;&gt;0,SUMIF(Invoices!O:P,A2429,Invoices!P:P)/COUNTIF(Invoices!O:P,A2429),0),IF(COUNTIF(Invoices!Q:R,A2429)&lt;&gt;0,IF(COUNTIF(Invoices!Q:R,A2429)&lt;&gt;0,SUMIF(Invoices!Q:R,A2429,Invoices!R:R)/COUNTIF(Invoices!Q:R,A2429),0),IF(COUNTIF(Invoices!S:T,A2429)&lt;&gt;0,IF(COUNTIF(Invoices!S:T,A2429)&lt;&gt;0,SUMIF(Invoices!S:T,A2429,Invoices!T:T)/COUNTIF(Invoices!S:T,A2429),0),IF(COUNTIF(Invoices!U:V,A2429)&lt;&gt;0,IF(COUNTIF(Invoices!U:V,A2429)&lt;&gt;0,SUMIF(Invoices!U:V,A2429,Invoices!V:V)/COUNTIF(Invoices!U:V,A2429),0),IF(COUNTIF(Invoices!W:X,A2429)&lt;&gt;0,IF(COUNTIF(Invoices!W:X,A2429)&lt;&gt;0,SUMIF(Invoices!W:X,A2429,Invoices!X:X)/COUNTIF(Invoices!W:X,A2429),0),IF(COUNTIF(Invoices!Y:Z,A2429)&lt;&gt;0,IF(COUNTIF(Invoices!Y:Z,A2429)&lt;&gt;0,SUMIF(Invoices!Y:Z,A2429,Invoices!Z:Z)/COUNTIF(Invoices!Y:Z,A2429),0),IF(COUNTIF(Invoices!AA:AB,A2429)&lt;&gt;0,IF(COUNTIF(Invoices!AA:AB,A2429)&lt;&gt;0,SUMIF(Invoices!AA:AB,A2429,Invoices!AB:AB)/COUNTIF(Invoices!AA:AB,A2429),0),IF(COUNTIF(Invoices!AC:AD,A2429)&lt;&gt;0,IF(COUNTIF(Invoices!AC:AD,A2429)&lt;&gt;0,SUMIF(Invoices!AC:AD,A2429,Invoices!AD:AD)/COUNTIF(Invoices!AC:AD,A2429),0),IF(COUNTIF(Invoices!AE:AF,A2429)&lt;&gt;0,IF(COUNTIF(Invoices!AE:AF,A2429)&lt;&gt;0,SUMIF(Invoices!AE:AF,A2429,Invoices!AF:AF)/COUNTIF(Invoices!AE:AF,A2429),0),IF(COUNTIF(Invoices!AG:AH,A2429)&lt;&gt;0,IF(COUNTIF(Invoices!AG:AH,A2429)&lt;&gt;0,SUMIF(Invoices!AG:AH,A2429,Invoices!AH:AH)/COUNTIF(Invoices!AG:AH,A2429),0),IF(COUNTIF(Invoices!AI:AJ,A2429)&lt;&gt;0,IF(COUNTIF(Invoices!AI:AJ,A2429)&lt;&gt;0,SUMIF(Invoices!AI:AJ,A2429,Invoices!AJ:AJ)/COUNTIF(Invoices!AI:AJ,A2429),0),IF(COUNTIF(Invoices!AK:AL,A2429)&lt;&gt;0,IF(COUNTIF(Invoices!AK:AL,A2429)&lt;&gt;0,SUMIF(Invoices!AK:AL,A2429,Invoices!AL:AL)/COUNTIF(Invoices!AK:AL,A2429),0),IF(COUNTIF(Invoices!AM:AN,A2429)&lt;&gt;0,IF(COUNTIF(Invoices!AM:AN,A2429)&lt;&gt;0,SUMIF(Invoices!AM:AN,A2429,Invoices!AN:AN)/COUNTIF(Invoices!AM:AN,A2429),0),"Not Available")))))))))))))))</f>
        <v>Not Available</v>
      </c>
    </row>
    <row r="2430" spans="1:5" ht="13" x14ac:dyDescent="0.15">
      <c r="A2430" s="6" t="s">
        <v>3865</v>
      </c>
      <c r="C2430" s="6" t="s">
        <v>1010</v>
      </c>
      <c r="D2430" s="6" t="s">
        <v>600</v>
      </c>
      <c r="E2430">
        <f ca="1">IF(COUNTIF(Invoices!K:L,A2430)&lt;&gt;0,IF(COUNTIF(Invoices!K:L,A2430)&lt;&gt;0,SUMIF(Invoices!K:L,A2430,Invoices!L:L)/COUNTIF(Invoices!K:L,A2430),0),IF(COUNTIF(Invoices!M:N,A2430)&lt;&gt;0,IF(COUNTIF(Invoices!M:N,A2430)&lt;&gt;0,SUMIF(Invoices!M:N,A2430,Invoices!N:N)/COUNTIF(Invoices!M:N,A2430),0),IF(COUNTIF(Invoices!O:P,A2430)&lt;&gt;0,IF(COUNTIF(Invoices!O:P,A2430)&lt;&gt;0,SUMIF(Invoices!O:P,A2430,Invoices!P:P)/COUNTIF(Invoices!O:P,A2430),0),IF(COUNTIF(Invoices!Q:R,A2430)&lt;&gt;0,IF(COUNTIF(Invoices!Q:R,A2430)&lt;&gt;0,SUMIF(Invoices!Q:R,A2430,Invoices!R:R)/COUNTIF(Invoices!Q:R,A2430),0),IF(COUNTIF(Invoices!S:T,A2430)&lt;&gt;0,IF(COUNTIF(Invoices!S:T,A2430)&lt;&gt;0,SUMIF(Invoices!S:T,A2430,Invoices!T:T)/COUNTIF(Invoices!S:T,A2430),0),IF(COUNTIF(Invoices!U:V,A2430)&lt;&gt;0,IF(COUNTIF(Invoices!U:V,A2430)&lt;&gt;0,SUMIF(Invoices!U:V,A2430,Invoices!V:V)/COUNTIF(Invoices!U:V,A2430),0),IF(COUNTIF(Invoices!W:X,A2430)&lt;&gt;0,IF(COUNTIF(Invoices!W:X,A2430)&lt;&gt;0,SUMIF(Invoices!W:X,A2430,Invoices!X:X)/COUNTIF(Invoices!W:X,A2430),0),IF(COUNTIF(Invoices!Y:Z,A2430)&lt;&gt;0,IF(COUNTIF(Invoices!Y:Z,A2430)&lt;&gt;0,SUMIF(Invoices!Y:Z,A2430,Invoices!Z:Z)/COUNTIF(Invoices!Y:Z,A2430),0),IF(COUNTIF(Invoices!AA:AB,A2430)&lt;&gt;0,IF(COUNTIF(Invoices!AA:AB,A2430)&lt;&gt;0,SUMIF(Invoices!AA:AB,A2430,Invoices!AB:AB)/COUNTIF(Invoices!AA:AB,A2430),0),IF(COUNTIF(Invoices!AC:AD,A2430)&lt;&gt;0,IF(COUNTIF(Invoices!AC:AD,A2430)&lt;&gt;0,SUMIF(Invoices!AC:AD,A2430,Invoices!AD:AD)/COUNTIF(Invoices!AC:AD,A2430),0),IF(COUNTIF(Invoices!AE:AF,A2430)&lt;&gt;0,IF(COUNTIF(Invoices!AE:AF,A2430)&lt;&gt;0,SUMIF(Invoices!AE:AF,A2430,Invoices!AF:AF)/COUNTIF(Invoices!AE:AF,A2430),0),IF(COUNTIF(Invoices!AG:AH,A2430)&lt;&gt;0,IF(COUNTIF(Invoices!AG:AH,A2430)&lt;&gt;0,SUMIF(Invoices!AG:AH,A2430,Invoices!AH:AH)/COUNTIF(Invoices!AG:AH,A2430),0),IF(COUNTIF(Invoices!AI:AJ,A2430)&lt;&gt;0,IF(COUNTIF(Invoices!AI:AJ,A2430)&lt;&gt;0,SUMIF(Invoices!AI:AJ,A2430,Invoices!AJ:AJ)/COUNTIF(Invoices!AI:AJ,A2430),0),IF(COUNTIF(Invoices!AK:AL,A2430)&lt;&gt;0,IF(COUNTIF(Invoices!AK:AL,A2430)&lt;&gt;0,SUMIF(Invoices!AK:AL,A2430,Invoices!AL:AL)/COUNTIF(Invoices!AK:AL,A2430),0),IF(COUNTIF(Invoices!AM:AN,A2430)&lt;&gt;0,IF(COUNTIF(Invoices!AM:AN,A2430)&lt;&gt;0,SUMIF(Invoices!AM:AN,A2430,Invoices!AN:AN)/COUNTIF(Invoices!AM:AN,A2430),0),"Not Available")))))))))))))))</f>
        <v>0.99</v>
      </c>
    </row>
    <row r="2431" spans="1:5" ht="13" x14ac:dyDescent="0.15">
      <c r="A2431" s="6" t="s">
        <v>3866</v>
      </c>
      <c r="B2431" s="6" t="s">
        <v>2426</v>
      </c>
      <c r="C2431" s="6" t="s">
        <v>1171</v>
      </c>
      <c r="D2431" s="6" t="s">
        <v>1172</v>
      </c>
      <c r="E2431" t="str">
        <f>IF(COUNTIF(Invoices!K:L,A2431)&lt;&gt;0,IF(COUNTIF(Invoices!K:L,A2431)&lt;&gt;0,SUMIF(Invoices!K:L,A2431,Invoices!L:L)/COUNTIF(Invoices!K:L,A2431),0),IF(COUNTIF(Invoices!M:N,A2431)&lt;&gt;0,IF(COUNTIF(Invoices!M:N,A2431)&lt;&gt;0,SUMIF(Invoices!M:N,A2431,Invoices!N:N)/COUNTIF(Invoices!M:N,A2431),0),IF(COUNTIF(Invoices!O:P,A2431)&lt;&gt;0,IF(COUNTIF(Invoices!O:P,A2431)&lt;&gt;0,SUMIF(Invoices!O:P,A2431,Invoices!P:P)/COUNTIF(Invoices!O:P,A2431),0),IF(COUNTIF(Invoices!Q:R,A2431)&lt;&gt;0,IF(COUNTIF(Invoices!Q:R,A2431)&lt;&gt;0,SUMIF(Invoices!Q:R,A2431,Invoices!R:R)/COUNTIF(Invoices!Q:R,A2431),0),IF(COUNTIF(Invoices!S:T,A2431)&lt;&gt;0,IF(COUNTIF(Invoices!S:T,A2431)&lt;&gt;0,SUMIF(Invoices!S:T,A2431,Invoices!T:T)/COUNTIF(Invoices!S:T,A2431),0),IF(COUNTIF(Invoices!U:V,A2431)&lt;&gt;0,IF(COUNTIF(Invoices!U:V,A2431)&lt;&gt;0,SUMIF(Invoices!U:V,A2431,Invoices!V:V)/COUNTIF(Invoices!U:V,A2431),0),IF(COUNTIF(Invoices!W:X,A2431)&lt;&gt;0,IF(COUNTIF(Invoices!W:X,A2431)&lt;&gt;0,SUMIF(Invoices!W:X,A2431,Invoices!X:X)/COUNTIF(Invoices!W:X,A2431),0),IF(COUNTIF(Invoices!Y:Z,A2431)&lt;&gt;0,IF(COUNTIF(Invoices!Y:Z,A2431)&lt;&gt;0,SUMIF(Invoices!Y:Z,A2431,Invoices!Z:Z)/COUNTIF(Invoices!Y:Z,A2431),0),IF(COUNTIF(Invoices!AA:AB,A2431)&lt;&gt;0,IF(COUNTIF(Invoices!AA:AB,A2431)&lt;&gt;0,SUMIF(Invoices!AA:AB,A2431,Invoices!AB:AB)/COUNTIF(Invoices!AA:AB,A2431),0),IF(COUNTIF(Invoices!AC:AD,A2431)&lt;&gt;0,IF(COUNTIF(Invoices!AC:AD,A2431)&lt;&gt;0,SUMIF(Invoices!AC:AD,A2431,Invoices!AD:AD)/COUNTIF(Invoices!AC:AD,A2431),0),IF(COUNTIF(Invoices!AE:AF,A2431)&lt;&gt;0,IF(COUNTIF(Invoices!AE:AF,A2431)&lt;&gt;0,SUMIF(Invoices!AE:AF,A2431,Invoices!AF:AF)/COUNTIF(Invoices!AE:AF,A2431),0),IF(COUNTIF(Invoices!AG:AH,A2431)&lt;&gt;0,IF(COUNTIF(Invoices!AG:AH,A2431)&lt;&gt;0,SUMIF(Invoices!AG:AH,A2431,Invoices!AH:AH)/COUNTIF(Invoices!AG:AH,A2431),0),IF(COUNTIF(Invoices!AI:AJ,A2431)&lt;&gt;0,IF(COUNTIF(Invoices!AI:AJ,A2431)&lt;&gt;0,SUMIF(Invoices!AI:AJ,A2431,Invoices!AJ:AJ)/COUNTIF(Invoices!AI:AJ,A2431),0),IF(COUNTIF(Invoices!AK:AL,A2431)&lt;&gt;0,IF(COUNTIF(Invoices!AK:AL,A2431)&lt;&gt;0,SUMIF(Invoices!AK:AL,A2431,Invoices!AL:AL)/COUNTIF(Invoices!AK:AL,A2431),0),IF(COUNTIF(Invoices!AM:AN,A2431)&lt;&gt;0,IF(COUNTIF(Invoices!AM:AN,A2431)&lt;&gt;0,SUMIF(Invoices!AM:AN,A2431,Invoices!AN:AN)/COUNTIF(Invoices!AM:AN,A2431),0),"Not Available")))))))))))))))</f>
        <v>Not Available</v>
      </c>
    </row>
    <row r="2432" spans="1:5" ht="13" x14ac:dyDescent="0.15">
      <c r="A2432" s="6" t="s">
        <v>3867</v>
      </c>
      <c r="B2432" s="6" t="s">
        <v>3868</v>
      </c>
      <c r="C2432" s="6" t="s">
        <v>743</v>
      </c>
      <c r="D2432" s="6" t="s">
        <v>744</v>
      </c>
      <c r="E2432" t="str">
        <f>IF(COUNTIF(Invoices!K:L,A2432)&lt;&gt;0,IF(COUNTIF(Invoices!K:L,A2432)&lt;&gt;0,SUMIF(Invoices!K:L,A2432,Invoices!L:L)/COUNTIF(Invoices!K:L,A2432),0),IF(COUNTIF(Invoices!M:N,A2432)&lt;&gt;0,IF(COUNTIF(Invoices!M:N,A2432)&lt;&gt;0,SUMIF(Invoices!M:N,A2432,Invoices!N:N)/COUNTIF(Invoices!M:N,A2432),0),IF(COUNTIF(Invoices!O:P,A2432)&lt;&gt;0,IF(COUNTIF(Invoices!O:P,A2432)&lt;&gt;0,SUMIF(Invoices!O:P,A2432,Invoices!P:P)/COUNTIF(Invoices!O:P,A2432),0),IF(COUNTIF(Invoices!Q:R,A2432)&lt;&gt;0,IF(COUNTIF(Invoices!Q:R,A2432)&lt;&gt;0,SUMIF(Invoices!Q:R,A2432,Invoices!R:R)/COUNTIF(Invoices!Q:R,A2432),0),IF(COUNTIF(Invoices!S:T,A2432)&lt;&gt;0,IF(COUNTIF(Invoices!S:T,A2432)&lt;&gt;0,SUMIF(Invoices!S:T,A2432,Invoices!T:T)/COUNTIF(Invoices!S:T,A2432),0),IF(COUNTIF(Invoices!U:V,A2432)&lt;&gt;0,IF(COUNTIF(Invoices!U:V,A2432)&lt;&gt;0,SUMIF(Invoices!U:V,A2432,Invoices!V:V)/COUNTIF(Invoices!U:V,A2432),0),IF(COUNTIF(Invoices!W:X,A2432)&lt;&gt;0,IF(COUNTIF(Invoices!W:X,A2432)&lt;&gt;0,SUMIF(Invoices!W:X,A2432,Invoices!X:X)/COUNTIF(Invoices!W:X,A2432),0),IF(COUNTIF(Invoices!Y:Z,A2432)&lt;&gt;0,IF(COUNTIF(Invoices!Y:Z,A2432)&lt;&gt;0,SUMIF(Invoices!Y:Z,A2432,Invoices!Z:Z)/COUNTIF(Invoices!Y:Z,A2432),0),IF(COUNTIF(Invoices!AA:AB,A2432)&lt;&gt;0,IF(COUNTIF(Invoices!AA:AB,A2432)&lt;&gt;0,SUMIF(Invoices!AA:AB,A2432,Invoices!AB:AB)/COUNTIF(Invoices!AA:AB,A2432),0),IF(COUNTIF(Invoices!AC:AD,A2432)&lt;&gt;0,IF(COUNTIF(Invoices!AC:AD,A2432)&lt;&gt;0,SUMIF(Invoices!AC:AD,A2432,Invoices!AD:AD)/COUNTIF(Invoices!AC:AD,A2432),0),IF(COUNTIF(Invoices!AE:AF,A2432)&lt;&gt;0,IF(COUNTIF(Invoices!AE:AF,A2432)&lt;&gt;0,SUMIF(Invoices!AE:AF,A2432,Invoices!AF:AF)/COUNTIF(Invoices!AE:AF,A2432),0),IF(COUNTIF(Invoices!AG:AH,A2432)&lt;&gt;0,IF(COUNTIF(Invoices!AG:AH,A2432)&lt;&gt;0,SUMIF(Invoices!AG:AH,A2432,Invoices!AH:AH)/COUNTIF(Invoices!AG:AH,A2432),0),IF(COUNTIF(Invoices!AI:AJ,A2432)&lt;&gt;0,IF(COUNTIF(Invoices!AI:AJ,A2432)&lt;&gt;0,SUMIF(Invoices!AI:AJ,A2432,Invoices!AJ:AJ)/COUNTIF(Invoices!AI:AJ,A2432),0),IF(COUNTIF(Invoices!AK:AL,A2432)&lt;&gt;0,IF(COUNTIF(Invoices!AK:AL,A2432)&lt;&gt;0,SUMIF(Invoices!AK:AL,A2432,Invoices!AL:AL)/COUNTIF(Invoices!AK:AL,A2432),0),IF(COUNTIF(Invoices!AM:AN,A2432)&lt;&gt;0,IF(COUNTIF(Invoices!AM:AN,A2432)&lt;&gt;0,SUMIF(Invoices!AM:AN,A2432,Invoices!AN:AN)/COUNTIF(Invoices!AM:AN,A2432),0),"Not Available")))))))))))))))</f>
        <v>Not Available</v>
      </c>
    </row>
    <row r="2433" spans="1:5" ht="13" x14ac:dyDescent="0.15">
      <c r="A2433" s="6" t="s">
        <v>3869</v>
      </c>
      <c r="B2433" s="6" t="s">
        <v>2343</v>
      </c>
      <c r="C2433" s="6" t="s">
        <v>1033</v>
      </c>
      <c r="D2433" s="6" t="s">
        <v>1034</v>
      </c>
      <c r="E2433">
        <f ca="1">IF(COUNTIF(Invoices!K:L,A2433)&lt;&gt;0,IF(COUNTIF(Invoices!K:L,A2433)&lt;&gt;0,SUMIF(Invoices!K:L,A2433,Invoices!L:L)/COUNTIF(Invoices!K:L,A2433),0),IF(COUNTIF(Invoices!M:N,A2433)&lt;&gt;0,IF(COUNTIF(Invoices!M:N,A2433)&lt;&gt;0,SUMIF(Invoices!M:N,A2433,Invoices!N:N)/COUNTIF(Invoices!M:N,A2433),0),IF(COUNTIF(Invoices!O:P,A2433)&lt;&gt;0,IF(COUNTIF(Invoices!O:P,A2433)&lt;&gt;0,SUMIF(Invoices!O:P,A2433,Invoices!P:P)/COUNTIF(Invoices!O:P,A2433),0),IF(COUNTIF(Invoices!Q:R,A2433)&lt;&gt;0,IF(COUNTIF(Invoices!Q:R,A2433)&lt;&gt;0,SUMIF(Invoices!Q:R,A2433,Invoices!R:R)/COUNTIF(Invoices!Q:R,A2433),0),IF(COUNTIF(Invoices!S:T,A2433)&lt;&gt;0,IF(COUNTIF(Invoices!S:T,A2433)&lt;&gt;0,SUMIF(Invoices!S:T,A2433,Invoices!T:T)/COUNTIF(Invoices!S:T,A2433),0),IF(COUNTIF(Invoices!U:V,A2433)&lt;&gt;0,IF(COUNTIF(Invoices!U:V,A2433)&lt;&gt;0,SUMIF(Invoices!U:V,A2433,Invoices!V:V)/COUNTIF(Invoices!U:V,A2433),0),IF(COUNTIF(Invoices!W:X,A2433)&lt;&gt;0,IF(COUNTIF(Invoices!W:X,A2433)&lt;&gt;0,SUMIF(Invoices!W:X,A2433,Invoices!X:X)/COUNTIF(Invoices!W:X,A2433),0),IF(COUNTIF(Invoices!Y:Z,A2433)&lt;&gt;0,IF(COUNTIF(Invoices!Y:Z,A2433)&lt;&gt;0,SUMIF(Invoices!Y:Z,A2433,Invoices!Z:Z)/COUNTIF(Invoices!Y:Z,A2433),0),IF(COUNTIF(Invoices!AA:AB,A2433)&lt;&gt;0,IF(COUNTIF(Invoices!AA:AB,A2433)&lt;&gt;0,SUMIF(Invoices!AA:AB,A2433,Invoices!AB:AB)/COUNTIF(Invoices!AA:AB,A2433),0),IF(COUNTIF(Invoices!AC:AD,A2433)&lt;&gt;0,IF(COUNTIF(Invoices!AC:AD,A2433)&lt;&gt;0,SUMIF(Invoices!AC:AD,A2433,Invoices!AD:AD)/COUNTIF(Invoices!AC:AD,A2433),0),IF(COUNTIF(Invoices!AE:AF,A2433)&lt;&gt;0,IF(COUNTIF(Invoices!AE:AF,A2433)&lt;&gt;0,SUMIF(Invoices!AE:AF,A2433,Invoices!AF:AF)/COUNTIF(Invoices!AE:AF,A2433),0),IF(COUNTIF(Invoices!AG:AH,A2433)&lt;&gt;0,IF(COUNTIF(Invoices!AG:AH,A2433)&lt;&gt;0,SUMIF(Invoices!AG:AH,A2433,Invoices!AH:AH)/COUNTIF(Invoices!AG:AH,A2433),0),IF(COUNTIF(Invoices!AI:AJ,A2433)&lt;&gt;0,IF(COUNTIF(Invoices!AI:AJ,A2433)&lt;&gt;0,SUMIF(Invoices!AI:AJ,A2433,Invoices!AJ:AJ)/COUNTIF(Invoices!AI:AJ,A2433),0),IF(COUNTIF(Invoices!AK:AL,A2433)&lt;&gt;0,IF(COUNTIF(Invoices!AK:AL,A2433)&lt;&gt;0,SUMIF(Invoices!AK:AL,A2433,Invoices!AL:AL)/COUNTIF(Invoices!AK:AL,A2433),0),IF(COUNTIF(Invoices!AM:AN,A2433)&lt;&gt;0,IF(COUNTIF(Invoices!AM:AN,A2433)&lt;&gt;0,SUMIF(Invoices!AM:AN,A2433,Invoices!AN:AN)/COUNTIF(Invoices!AM:AN,A2433),0),"Not Available")))))))))))))))</f>
        <v>0.99</v>
      </c>
    </row>
    <row r="2434" spans="1:5" ht="13" x14ac:dyDescent="0.15">
      <c r="A2434" s="6" t="s">
        <v>3870</v>
      </c>
      <c r="C2434" s="6" t="s">
        <v>877</v>
      </c>
      <c r="D2434" s="6" t="s">
        <v>878</v>
      </c>
      <c r="E2434">
        <f ca="1">IF(COUNTIF(Invoices!K:L,A2434)&lt;&gt;0,IF(COUNTIF(Invoices!K:L,A2434)&lt;&gt;0,SUMIF(Invoices!K:L,A2434,Invoices!L:L)/COUNTIF(Invoices!K:L,A2434),0),IF(COUNTIF(Invoices!M:N,A2434)&lt;&gt;0,IF(COUNTIF(Invoices!M:N,A2434)&lt;&gt;0,SUMIF(Invoices!M:N,A2434,Invoices!N:N)/COUNTIF(Invoices!M:N,A2434),0),IF(COUNTIF(Invoices!O:P,A2434)&lt;&gt;0,IF(COUNTIF(Invoices!O:P,A2434)&lt;&gt;0,SUMIF(Invoices!O:P,A2434,Invoices!P:P)/COUNTIF(Invoices!O:P,A2434),0),IF(COUNTIF(Invoices!Q:R,A2434)&lt;&gt;0,IF(COUNTIF(Invoices!Q:R,A2434)&lt;&gt;0,SUMIF(Invoices!Q:R,A2434,Invoices!R:R)/COUNTIF(Invoices!Q:R,A2434),0),IF(COUNTIF(Invoices!S:T,A2434)&lt;&gt;0,IF(COUNTIF(Invoices!S:T,A2434)&lt;&gt;0,SUMIF(Invoices!S:T,A2434,Invoices!T:T)/COUNTIF(Invoices!S:T,A2434),0),IF(COUNTIF(Invoices!U:V,A2434)&lt;&gt;0,IF(COUNTIF(Invoices!U:V,A2434)&lt;&gt;0,SUMIF(Invoices!U:V,A2434,Invoices!V:V)/COUNTIF(Invoices!U:V,A2434),0),IF(COUNTIF(Invoices!W:X,A2434)&lt;&gt;0,IF(COUNTIF(Invoices!W:X,A2434)&lt;&gt;0,SUMIF(Invoices!W:X,A2434,Invoices!X:X)/COUNTIF(Invoices!W:X,A2434),0),IF(COUNTIF(Invoices!Y:Z,A2434)&lt;&gt;0,IF(COUNTIF(Invoices!Y:Z,A2434)&lt;&gt;0,SUMIF(Invoices!Y:Z,A2434,Invoices!Z:Z)/COUNTIF(Invoices!Y:Z,A2434),0),IF(COUNTIF(Invoices!AA:AB,A2434)&lt;&gt;0,IF(COUNTIF(Invoices!AA:AB,A2434)&lt;&gt;0,SUMIF(Invoices!AA:AB,A2434,Invoices!AB:AB)/COUNTIF(Invoices!AA:AB,A2434),0),IF(COUNTIF(Invoices!AC:AD,A2434)&lt;&gt;0,IF(COUNTIF(Invoices!AC:AD,A2434)&lt;&gt;0,SUMIF(Invoices!AC:AD,A2434,Invoices!AD:AD)/COUNTIF(Invoices!AC:AD,A2434),0),IF(COUNTIF(Invoices!AE:AF,A2434)&lt;&gt;0,IF(COUNTIF(Invoices!AE:AF,A2434)&lt;&gt;0,SUMIF(Invoices!AE:AF,A2434,Invoices!AF:AF)/COUNTIF(Invoices!AE:AF,A2434),0),IF(COUNTIF(Invoices!AG:AH,A2434)&lt;&gt;0,IF(COUNTIF(Invoices!AG:AH,A2434)&lt;&gt;0,SUMIF(Invoices!AG:AH,A2434,Invoices!AH:AH)/COUNTIF(Invoices!AG:AH,A2434),0),IF(COUNTIF(Invoices!AI:AJ,A2434)&lt;&gt;0,IF(COUNTIF(Invoices!AI:AJ,A2434)&lt;&gt;0,SUMIF(Invoices!AI:AJ,A2434,Invoices!AJ:AJ)/COUNTIF(Invoices!AI:AJ,A2434),0),IF(COUNTIF(Invoices!AK:AL,A2434)&lt;&gt;0,IF(COUNTIF(Invoices!AK:AL,A2434)&lt;&gt;0,SUMIF(Invoices!AK:AL,A2434,Invoices!AL:AL)/COUNTIF(Invoices!AK:AL,A2434),0),IF(COUNTIF(Invoices!AM:AN,A2434)&lt;&gt;0,IF(COUNTIF(Invoices!AM:AN,A2434)&lt;&gt;0,SUMIF(Invoices!AM:AN,A2434,Invoices!AN:AN)/COUNTIF(Invoices!AM:AN,A2434),0),"Not Available")))))))))))))))</f>
        <v>0.99</v>
      </c>
    </row>
    <row r="2435" spans="1:5" ht="13" x14ac:dyDescent="0.15">
      <c r="A2435" s="6" t="s">
        <v>3871</v>
      </c>
      <c r="C2435" s="6" t="s">
        <v>931</v>
      </c>
      <c r="D2435" s="6" t="s">
        <v>932</v>
      </c>
      <c r="E2435">
        <f ca="1">IF(COUNTIF(Invoices!K:L,A2435)&lt;&gt;0,IF(COUNTIF(Invoices!K:L,A2435)&lt;&gt;0,SUMIF(Invoices!K:L,A2435,Invoices!L:L)/COUNTIF(Invoices!K:L,A2435),0),IF(COUNTIF(Invoices!M:N,A2435)&lt;&gt;0,IF(COUNTIF(Invoices!M:N,A2435)&lt;&gt;0,SUMIF(Invoices!M:N,A2435,Invoices!N:N)/COUNTIF(Invoices!M:N,A2435),0),IF(COUNTIF(Invoices!O:P,A2435)&lt;&gt;0,IF(COUNTIF(Invoices!O:P,A2435)&lt;&gt;0,SUMIF(Invoices!O:P,A2435,Invoices!P:P)/COUNTIF(Invoices!O:P,A2435),0),IF(COUNTIF(Invoices!Q:R,A2435)&lt;&gt;0,IF(COUNTIF(Invoices!Q:R,A2435)&lt;&gt;0,SUMIF(Invoices!Q:R,A2435,Invoices!R:R)/COUNTIF(Invoices!Q:R,A2435),0),IF(COUNTIF(Invoices!S:T,A2435)&lt;&gt;0,IF(COUNTIF(Invoices!S:T,A2435)&lt;&gt;0,SUMIF(Invoices!S:T,A2435,Invoices!T:T)/COUNTIF(Invoices!S:T,A2435),0),IF(COUNTIF(Invoices!U:V,A2435)&lt;&gt;0,IF(COUNTIF(Invoices!U:V,A2435)&lt;&gt;0,SUMIF(Invoices!U:V,A2435,Invoices!V:V)/COUNTIF(Invoices!U:V,A2435),0),IF(COUNTIF(Invoices!W:X,A2435)&lt;&gt;0,IF(COUNTIF(Invoices!W:X,A2435)&lt;&gt;0,SUMIF(Invoices!W:X,A2435,Invoices!X:X)/COUNTIF(Invoices!W:X,A2435),0),IF(COUNTIF(Invoices!Y:Z,A2435)&lt;&gt;0,IF(COUNTIF(Invoices!Y:Z,A2435)&lt;&gt;0,SUMIF(Invoices!Y:Z,A2435,Invoices!Z:Z)/COUNTIF(Invoices!Y:Z,A2435),0),IF(COUNTIF(Invoices!AA:AB,A2435)&lt;&gt;0,IF(COUNTIF(Invoices!AA:AB,A2435)&lt;&gt;0,SUMIF(Invoices!AA:AB,A2435,Invoices!AB:AB)/COUNTIF(Invoices!AA:AB,A2435),0),IF(COUNTIF(Invoices!AC:AD,A2435)&lt;&gt;0,IF(COUNTIF(Invoices!AC:AD,A2435)&lt;&gt;0,SUMIF(Invoices!AC:AD,A2435,Invoices!AD:AD)/COUNTIF(Invoices!AC:AD,A2435),0),IF(COUNTIF(Invoices!AE:AF,A2435)&lt;&gt;0,IF(COUNTIF(Invoices!AE:AF,A2435)&lt;&gt;0,SUMIF(Invoices!AE:AF,A2435,Invoices!AF:AF)/COUNTIF(Invoices!AE:AF,A2435),0),IF(COUNTIF(Invoices!AG:AH,A2435)&lt;&gt;0,IF(COUNTIF(Invoices!AG:AH,A2435)&lt;&gt;0,SUMIF(Invoices!AG:AH,A2435,Invoices!AH:AH)/COUNTIF(Invoices!AG:AH,A2435),0),IF(COUNTIF(Invoices!AI:AJ,A2435)&lt;&gt;0,IF(COUNTIF(Invoices!AI:AJ,A2435)&lt;&gt;0,SUMIF(Invoices!AI:AJ,A2435,Invoices!AJ:AJ)/COUNTIF(Invoices!AI:AJ,A2435),0),IF(COUNTIF(Invoices!AK:AL,A2435)&lt;&gt;0,IF(COUNTIF(Invoices!AK:AL,A2435)&lt;&gt;0,SUMIF(Invoices!AK:AL,A2435,Invoices!AL:AL)/COUNTIF(Invoices!AK:AL,A2435),0),IF(COUNTIF(Invoices!AM:AN,A2435)&lt;&gt;0,IF(COUNTIF(Invoices!AM:AN,A2435)&lt;&gt;0,SUMIF(Invoices!AM:AN,A2435,Invoices!AN:AN)/COUNTIF(Invoices!AM:AN,A2435),0),"Not Available")))))))))))))))</f>
        <v>0.99</v>
      </c>
    </row>
    <row r="2436" spans="1:5" ht="13" x14ac:dyDescent="0.15">
      <c r="A2436" s="6" t="s">
        <v>3872</v>
      </c>
      <c r="C2436" s="6" t="s">
        <v>1025</v>
      </c>
      <c r="D2436" s="6" t="s">
        <v>863</v>
      </c>
      <c r="E2436">
        <f ca="1">IF(COUNTIF(Invoices!K:L,A2436)&lt;&gt;0,IF(COUNTIF(Invoices!K:L,A2436)&lt;&gt;0,SUMIF(Invoices!K:L,A2436,Invoices!L:L)/COUNTIF(Invoices!K:L,A2436),0),IF(COUNTIF(Invoices!M:N,A2436)&lt;&gt;0,IF(COUNTIF(Invoices!M:N,A2436)&lt;&gt;0,SUMIF(Invoices!M:N,A2436,Invoices!N:N)/COUNTIF(Invoices!M:N,A2436),0),IF(COUNTIF(Invoices!O:P,A2436)&lt;&gt;0,IF(COUNTIF(Invoices!O:P,A2436)&lt;&gt;0,SUMIF(Invoices!O:P,A2436,Invoices!P:P)/COUNTIF(Invoices!O:P,A2436),0),IF(COUNTIF(Invoices!Q:R,A2436)&lt;&gt;0,IF(COUNTIF(Invoices!Q:R,A2436)&lt;&gt;0,SUMIF(Invoices!Q:R,A2436,Invoices!R:R)/COUNTIF(Invoices!Q:R,A2436),0),IF(COUNTIF(Invoices!S:T,A2436)&lt;&gt;0,IF(COUNTIF(Invoices!S:T,A2436)&lt;&gt;0,SUMIF(Invoices!S:T,A2436,Invoices!T:T)/COUNTIF(Invoices!S:T,A2436),0),IF(COUNTIF(Invoices!U:V,A2436)&lt;&gt;0,IF(COUNTIF(Invoices!U:V,A2436)&lt;&gt;0,SUMIF(Invoices!U:V,A2436,Invoices!V:V)/COUNTIF(Invoices!U:V,A2436),0),IF(COUNTIF(Invoices!W:X,A2436)&lt;&gt;0,IF(COUNTIF(Invoices!W:X,A2436)&lt;&gt;0,SUMIF(Invoices!W:X,A2436,Invoices!X:X)/COUNTIF(Invoices!W:X,A2436),0),IF(COUNTIF(Invoices!Y:Z,A2436)&lt;&gt;0,IF(COUNTIF(Invoices!Y:Z,A2436)&lt;&gt;0,SUMIF(Invoices!Y:Z,A2436,Invoices!Z:Z)/COUNTIF(Invoices!Y:Z,A2436),0),IF(COUNTIF(Invoices!AA:AB,A2436)&lt;&gt;0,IF(COUNTIF(Invoices!AA:AB,A2436)&lt;&gt;0,SUMIF(Invoices!AA:AB,A2436,Invoices!AB:AB)/COUNTIF(Invoices!AA:AB,A2436),0),IF(COUNTIF(Invoices!AC:AD,A2436)&lt;&gt;0,IF(COUNTIF(Invoices!AC:AD,A2436)&lt;&gt;0,SUMIF(Invoices!AC:AD,A2436,Invoices!AD:AD)/COUNTIF(Invoices!AC:AD,A2436),0),IF(COUNTIF(Invoices!AE:AF,A2436)&lt;&gt;0,IF(COUNTIF(Invoices!AE:AF,A2436)&lt;&gt;0,SUMIF(Invoices!AE:AF,A2436,Invoices!AF:AF)/COUNTIF(Invoices!AE:AF,A2436),0),IF(COUNTIF(Invoices!AG:AH,A2436)&lt;&gt;0,IF(COUNTIF(Invoices!AG:AH,A2436)&lt;&gt;0,SUMIF(Invoices!AG:AH,A2436,Invoices!AH:AH)/COUNTIF(Invoices!AG:AH,A2436),0),IF(COUNTIF(Invoices!AI:AJ,A2436)&lt;&gt;0,IF(COUNTIF(Invoices!AI:AJ,A2436)&lt;&gt;0,SUMIF(Invoices!AI:AJ,A2436,Invoices!AJ:AJ)/COUNTIF(Invoices!AI:AJ,A2436),0),IF(COUNTIF(Invoices!AK:AL,A2436)&lt;&gt;0,IF(COUNTIF(Invoices!AK:AL,A2436)&lt;&gt;0,SUMIF(Invoices!AK:AL,A2436,Invoices!AL:AL)/COUNTIF(Invoices!AK:AL,A2436),0),IF(COUNTIF(Invoices!AM:AN,A2436)&lt;&gt;0,IF(COUNTIF(Invoices!AM:AN,A2436)&lt;&gt;0,SUMIF(Invoices!AM:AN,A2436,Invoices!AN:AN)/COUNTIF(Invoices!AM:AN,A2436),0),"Not Available")))))))))))))))</f>
        <v>0.99</v>
      </c>
    </row>
    <row r="2437" spans="1:5" ht="13" x14ac:dyDescent="0.15">
      <c r="A2437" s="6" t="s">
        <v>3873</v>
      </c>
      <c r="C2437" s="6" t="s">
        <v>3874</v>
      </c>
      <c r="D2437" s="6" t="s">
        <v>3875</v>
      </c>
      <c r="E2437">
        <f ca="1">IF(COUNTIF(Invoices!K:L,A2437)&lt;&gt;0,IF(COUNTIF(Invoices!K:L,A2437)&lt;&gt;0,SUMIF(Invoices!K:L,A2437,Invoices!L:L)/COUNTIF(Invoices!K:L,A2437),0),IF(COUNTIF(Invoices!M:N,A2437)&lt;&gt;0,IF(COUNTIF(Invoices!M:N,A2437)&lt;&gt;0,SUMIF(Invoices!M:N,A2437,Invoices!N:N)/COUNTIF(Invoices!M:N,A2437),0),IF(COUNTIF(Invoices!O:P,A2437)&lt;&gt;0,IF(COUNTIF(Invoices!O:P,A2437)&lt;&gt;0,SUMIF(Invoices!O:P,A2437,Invoices!P:P)/COUNTIF(Invoices!O:P,A2437),0),IF(COUNTIF(Invoices!Q:R,A2437)&lt;&gt;0,IF(COUNTIF(Invoices!Q:R,A2437)&lt;&gt;0,SUMIF(Invoices!Q:R,A2437,Invoices!R:R)/COUNTIF(Invoices!Q:R,A2437),0),IF(COUNTIF(Invoices!S:T,A2437)&lt;&gt;0,IF(COUNTIF(Invoices!S:T,A2437)&lt;&gt;0,SUMIF(Invoices!S:T,A2437,Invoices!T:T)/COUNTIF(Invoices!S:T,A2437),0),IF(COUNTIF(Invoices!U:V,A2437)&lt;&gt;0,IF(COUNTIF(Invoices!U:V,A2437)&lt;&gt;0,SUMIF(Invoices!U:V,A2437,Invoices!V:V)/COUNTIF(Invoices!U:V,A2437),0),IF(COUNTIF(Invoices!W:X,A2437)&lt;&gt;0,IF(COUNTIF(Invoices!W:X,A2437)&lt;&gt;0,SUMIF(Invoices!W:X,A2437,Invoices!X:X)/COUNTIF(Invoices!W:X,A2437),0),IF(COUNTIF(Invoices!Y:Z,A2437)&lt;&gt;0,IF(COUNTIF(Invoices!Y:Z,A2437)&lt;&gt;0,SUMIF(Invoices!Y:Z,A2437,Invoices!Z:Z)/COUNTIF(Invoices!Y:Z,A2437),0),IF(COUNTIF(Invoices!AA:AB,A2437)&lt;&gt;0,IF(COUNTIF(Invoices!AA:AB,A2437)&lt;&gt;0,SUMIF(Invoices!AA:AB,A2437,Invoices!AB:AB)/COUNTIF(Invoices!AA:AB,A2437),0),IF(COUNTIF(Invoices!AC:AD,A2437)&lt;&gt;0,IF(COUNTIF(Invoices!AC:AD,A2437)&lt;&gt;0,SUMIF(Invoices!AC:AD,A2437,Invoices!AD:AD)/COUNTIF(Invoices!AC:AD,A2437),0),IF(COUNTIF(Invoices!AE:AF,A2437)&lt;&gt;0,IF(COUNTIF(Invoices!AE:AF,A2437)&lt;&gt;0,SUMIF(Invoices!AE:AF,A2437,Invoices!AF:AF)/COUNTIF(Invoices!AE:AF,A2437),0),IF(COUNTIF(Invoices!AG:AH,A2437)&lt;&gt;0,IF(COUNTIF(Invoices!AG:AH,A2437)&lt;&gt;0,SUMIF(Invoices!AG:AH,A2437,Invoices!AH:AH)/COUNTIF(Invoices!AG:AH,A2437),0),IF(COUNTIF(Invoices!AI:AJ,A2437)&lt;&gt;0,IF(COUNTIF(Invoices!AI:AJ,A2437)&lt;&gt;0,SUMIF(Invoices!AI:AJ,A2437,Invoices!AJ:AJ)/COUNTIF(Invoices!AI:AJ,A2437),0),IF(COUNTIF(Invoices!AK:AL,A2437)&lt;&gt;0,IF(COUNTIF(Invoices!AK:AL,A2437)&lt;&gt;0,SUMIF(Invoices!AK:AL,A2437,Invoices!AL:AL)/COUNTIF(Invoices!AK:AL,A2437),0),IF(COUNTIF(Invoices!AM:AN,A2437)&lt;&gt;0,IF(COUNTIF(Invoices!AM:AN,A2437)&lt;&gt;0,SUMIF(Invoices!AM:AN,A2437,Invoices!AN:AN)/COUNTIF(Invoices!AM:AN,A2437),0),"Not Available")))))))))))))))</f>
        <v>0.99</v>
      </c>
    </row>
    <row r="2438" spans="1:5" ht="13" x14ac:dyDescent="0.15">
      <c r="A2438" s="6" t="s">
        <v>3876</v>
      </c>
      <c r="B2438" s="6" t="s">
        <v>1795</v>
      </c>
      <c r="C2438" s="6" t="s">
        <v>626</v>
      </c>
      <c r="D2438" s="6" t="s">
        <v>522</v>
      </c>
      <c r="E2438" t="str">
        <f>IF(COUNTIF(Invoices!K:L,A2438)&lt;&gt;0,IF(COUNTIF(Invoices!K:L,A2438)&lt;&gt;0,SUMIF(Invoices!K:L,A2438,Invoices!L:L)/COUNTIF(Invoices!K:L,A2438),0),IF(COUNTIF(Invoices!M:N,A2438)&lt;&gt;0,IF(COUNTIF(Invoices!M:N,A2438)&lt;&gt;0,SUMIF(Invoices!M:N,A2438,Invoices!N:N)/COUNTIF(Invoices!M:N,A2438),0),IF(COUNTIF(Invoices!O:P,A2438)&lt;&gt;0,IF(COUNTIF(Invoices!O:P,A2438)&lt;&gt;0,SUMIF(Invoices!O:P,A2438,Invoices!P:P)/COUNTIF(Invoices!O:P,A2438),0),IF(COUNTIF(Invoices!Q:R,A2438)&lt;&gt;0,IF(COUNTIF(Invoices!Q:R,A2438)&lt;&gt;0,SUMIF(Invoices!Q:R,A2438,Invoices!R:R)/COUNTIF(Invoices!Q:R,A2438),0),IF(COUNTIF(Invoices!S:T,A2438)&lt;&gt;0,IF(COUNTIF(Invoices!S:T,A2438)&lt;&gt;0,SUMIF(Invoices!S:T,A2438,Invoices!T:T)/COUNTIF(Invoices!S:T,A2438),0),IF(COUNTIF(Invoices!U:V,A2438)&lt;&gt;0,IF(COUNTIF(Invoices!U:V,A2438)&lt;&gt;0,SUMIF(Invoices!U:V,A2438,Invoices!V:V)/COUNTIF(Invoices!U:V,A2438),0),IF(COUNTIF(Invoices!W:X,A2438)&lt;&gt;0,IF(COUNTIF(Invoices!W:X,A2438)&lt;&gt;0,SUMIF(Invoices!W:X,A2438,Invoices!X:X)/COUNTIF(Invoices!W:X,A2438),0),IF(COUNTIF(Invoices!Y:Z,A2438)&lt;&gt;0,IF(COUNTIF(Invoices!Y:Z,A2438)&lt;&gt;0,SUMIF(Invoices!Y:Z,A2438,Invoices!Z:Z)/COUNTIF(Invoices!Y:Z,A2438),0),IF(COUNTIF(Invoices!AA:AB,A2438)&lt;&gt;0,IF(COUNTIF(Invoices!AA:AB,A2438)&lt;&gt;0,SUMIF(Invoices!AA:AB,A2438,Invoices!AB:AB)/COUNTIF(Invoices!AA:AB,A2438),0),IF(COUNTIF(Invoices!AC:AD,A2438)&lt;&gt;0,IF(COUNTIF(Invoices!AC:AD,A2438)&lt;&gt;0,SUMIF(Invoices!AC:AD,A2438,Invoices!AD:AD)/COUNTIF(Invoices!AC:AD,A2438),0),IF(COUNTIF(Invoices!AE:AF,A2438)&lt;&gt;0,IF(COUNTIF(Invoices!AE:AF,A2438)&lt;&gt;0,SUMIF(Invoices!AE:AF,A2438,Invoices!AF:AF)/COUNTIF(Invoices!AE:AF,A2438),0),IF(COUNTIF(Invoices!AG:AH,A2438)&lt;&gt;0,IF(COUNTIF(Invoices!AG:AH,A2438)&lt;&gt;0,SUMIF(Invoices!AG:AH,A2438,Invoices!AH:AH)/COUNTIF(Invoices!AG:AH,A2438),0),IF(COUNTIF(Invoices!AI:AJ,A2438)&lt;&gt;0,IF(COUNTIF(Invoices!AI:AJ,A2438)&lt;&gt;0,SUMIF(Invoices!AI:AJ,A2438,Invoices!AJ:AJ)/COUNTIF(Invoices!AI:AJ,A2438),0),IF(COUNTIF(Invoices!AK:AL,A2438)&lt;&gt;0,IF(COUNTIF(Invoices!AK:AL,A2438)&lt;&gt;0,SUMIF(Invoices!AK:AL,A2438,Invoices!AL:AL)/COUNTIF(Invoices!AK:AL,A2438),0),IF(COUNTIF(Invoices!AM:AN,A2438)&lt;&gt;0,IF(COUNTIF(Invoices!AM:AN,A2438)&lt;&gt;0,SUMIF(Invoices!AM:AN,A2438,Invoices!AN:AN)/COUNTIF(Invoices!AM:AN,A2438),0),"Not Available")))))))))))))))</f>
        <v>Not Available</v>
      </c>
    </row>
    <row r="2439" spans="1:5" ht="13" x14ac:dyDescent="0.15">
      <c r="A2439" s="6" t="s">
        <v>3877</v>
      </c>
      <c r="B2439" s="6" t="s">
        <v>679</v>
      </c>
      <c r="C2439" s="6" t="s">
        <v>680</v>
      </c>
      <c r="D2439" s="6" t="s">
        <v>681</v>
      </c>
      <c r="E2439" t="str">
        <f>IF(COUNTIF(Invoices!K:L,A2439)&lt;&gt;0,IF(COUNTIF(Invoices!K:L,A2439)&lt;&gt;0,SUMIF(Invoices!K:L,A2439,Invoices!L:L)/COUNTIF(Invoices!K:L,A2439),0),IF(COUNTIF(Invoices!M:N,A2439)&lt;&gt;0,IF(COUNTIF(Invoices!M:N,A2439)&lt;&gt;0,SUMIF(Invoices!M:N,A2439,Invoices!N:N)/COUNTIF(Invoices!M:N,A2439),0),IF(COUNTIF(Invoices!O:P,A2439)&lt;&gt;0,IF(COUNTIF(Invoices!O:P,A2439)&lt;&gt;0,SUMIF(Invoices!O:P,A2439,Invoices!P:P)/COUNTIF(Invoices!O:P,A2439),0),IF(COUNTIF(Invoices!Q:R,A2439)&lt;&gt;0,IF(COUNTIF(Invoices!Q:R,A2439)&lt;&gt;0,SUMIF(Invoices!Q:R,A2439,Invoices!R:R)/COUNTIF(Invoices!Q:R,A2439),0),IF(COUNTIF(Invoices!S:T,A2439)&lt;&gt;0,IF(COUNTIF(Invoices!S:T,A2439)&lt;&gt;0,SUMIF(Invoices!S:T,A2439,Invoices!T:T)/COUNTIF(Invoices!S:T,A2439),0),IF(COUNTIF(Invoices!U:V,A2439)&lt;&gt;0,IF(COUNTIF(Invoices!U:V,A2439)&lt;&gt;0,SUMIF(Invoices!U:V,A2439,Invoices!V:V)/COUNTIF(Invoices!U:V,A2439),0),IF(COUNTIF(Invoices!W:X,A2439)&lt;&gt;0,IF(COUNTIF(Invoices!W:X,A2439)&lt;&gt;0,SUMIF(Invoices!W:X,A2439,Invoices!X:X)/COUNTIF(Invoices!W:X,A2439),0),IF(COUNTIF(Invoices!Y:Z,A2439)&lt;&gt;0,IF(COUNTIF(Invoices!Y:Z,A2439)&lt;&gt;0,SUMIF(Invoices!Y:Z,A2439,Invoices!Z:Z)/COUNTIF(Invoices!Y:Z,A2439),0),IF(COUNTIF(Invoices!AA:AB,A2439)&lt;&gt;0,IF(COUNTIF(Invoices!AA:AB,A2439)&lt;&gt;0,SUMIF(Invoices!AA:AB,A2439,Invoices!AB:AB)/COUNTIF(Invoices!AA:AB,A2439),0),IF(COUNTIF(Invoices!AC:AD,A2439)&lt;&gt;0,IF(COUNTIF(Invoices!AC:AD,A2439)&lt;&gt;0,SUMIF(Invoices!AC:AD,A2439,Invoices!AD:AD)/COUNTIF(Invoices!AC:AD,A2439),0),IF(COUNTIF(Invoices!AE:AF,A2439)&lt;&gt;0,IF(COUNTIF(Invoices!AE:AF,A2439)&lt;&gt;0,SUMIF(Invoices!AE:AF,A2439,Invoices!AF:AF)/COUNTIF(Invoices!AE:AF,A2439),0),IF(COUNTIF(Invoices!AG:AH,A2439)&lt;&gt;0,IF(COUNTIF(Invoices!AG:AH,A2439)&lt;&gt;0,SUMIF(Invoices!AG:AH,A2439,Invoices!AH:AH)/COUNTIF(Invoices!AG:AH,A2439),0),IF(COUNTIF(Invoices!AI:AJ,A2439)&lt;&gt;0,IF(COUNTIF(Invoices!AI:AJ,A2439)&lt;&gt;0,SUMIF(Invoices!AI:AJ,A2439,Invoices!AJ:AJ)/COUNTIF(Invoices!AI:AJ,A2439),0),IF(COUNTIF(Invoices!AK:AL,A2439)&lt;&gt;0,IF(COUNTIF(Invoices!AK:AL,A2439)&lt;&gt;0,SUMIF(Invoices!AK:AL,A2439,Invoices!AL:AL)/COUNTIF(Invoices!AK:AL,A2439),0),IF(COUNTIF(Invoices!AM:AN,A2439)&lt;&gt;0,IF(COUNTIF(Invoices!AM:AN,A2439)&lt;&gt;0,SUMIF(Invoices!AM:AN,A2439,Invoices!AN:AN)/COUNTIF(Invoices!AM:AN,A2439),0),"Not Available")))))))))))))))</f>
        <v>Not Available</v>
      </c>
    </row>
    <row r="2440" spans="1:5" ht="13" x14ac:dyDescent="0.15">
      <c r="A2440" s="6" t="s">
        <v>3878</v>
      </c>
      <c r="C2440" s="6" t="s">
        <v>862</v>
      </c>
      <c r="D2440" s="6" t="s">
        <v>863</v>
      </c>
      <c r="E2440" t="str">
        <f>IF(COUNTIF(Invoices!K:L,A2440)&lt;&gt;0,IF(COUNTIF(Invoices!K:L,A2440)&lt;&gt;0,SUMIF(Invoices!K:L,A2440,Invoices!L:L)/COUNTIF(Invoices!K:L,A2440),0),IF(COUNTIF(Invoices!M:N,A2440)&lt;&gt;0,IF(COUNTIF(Invoices!M:N,A2440)&lt;&gt;0,SUMIF(Invoices!M:N,A2440,Invoices!N:N)/COUNTIF(Invoices!M:N,A2440),0),IF(COUNTIF(Invoices!O:P,A2440)&lt;&gt;0,IF(COUNTIF(Invoices!O:P,A2440)&lt;&gt;0,SUMIF(Invoices!O:P,A2440,Invoices!P:P)/COUNTIF(Invoices!O:P,A2440),0),IF(COUNTIF(Invoices!Q:R,A2440)&lt;&gt;0,IF(COUNTIF(Invoices!Q:R,A2440)&lt;&gt;0,SUMIF(Invoices!Q:R,A2440,Invoices!R:R)/COUNTIF(Invoices!Q:R,A2440),0),IF(COUNTIF(Invoices!S:T,A2440)&lt;&gt;0,IF(COUNTIF(Invoices!S:T,A2440)&lt;&gt;0,SUMIF(Invoices!S:T,A2440,Invoices!T:T)/COUNTIF(Invoices!S:T,A2440),0),IF(COUNTIF(Invoices!U:V,A2440)&lt;&gt;0,IF(COUNTIF(Invoices!U:V,A2440)&lt;&gt;0,SUMIF(Invoices!U:V,A2440,Invoices!V:V)/COUNTIF(Invoices!U:V,A2440),0),IF(COUNTIF(Invoices!W:X,A2440)&lt;&gt;0,IF(COUNTIF(Invoices!W:X,A2440)&lt;&gt;0,SUMIF(Invoices!W:X,A2440,Invoices!X:X)/COUNTIF(Invoices!W:X,A2440),0),IF(COUNTIF(Invoices!Y:Z,A2440)&lt;&gt;0,IF(COUNTIF(Invoices!Y:Z,A2440)&lt;&gt;0,SUMIF(Invoices!Y:Z,A2440,Invoices!Z:Z)/COUNTIF(Invoices!Y:Z,A2440),0),IF(COUNTIF(Invoices!AA:AB,A2440)&lt;&gt;0,IF(COUNTIF(Invoices!AA:AB,A2440)&lt;&gt;0,SUMIF(Invoices!AA:AB,A2440,Invoices!AB:AB)/COUNTIF(Invoices!AA:AB,A2440),0),IF(COUNTIF(Invoices!AC:AD,A2440)&lt;&gt;0,IF(COUNTIF(Invoices!AC:AD,A2440)&lt;&gt;0,SUMIF(Invoices!AC:AD,A2440,Invoices!AD:AD)/COUNTIF(Invoices!AC:AD,A2440),0),IF(COUNTIF(Invoices!AE:AF,A2440)&lt;&gt;0,IF(COUNTIF(Invoices!AE:AF,A2440)&lt;&gt;0,SUMIF(Invoices!AE:AF,A2440,Invoices!AF:AF)/COUNTIF(Invoices!AE:AF,A2440),0),IF(COUNTIF(Invoices!AG:AH,A2440)&lt;&gt;0,IF(COUNTIF(Invoices!AG:AH,A2440)&lt;&gt;0,SUMIF(Invoices!AG:AH,A2440,Invoices!AH:AH)/COUNTIF(Invoices!AG:AH,A2440),0),IF(COUNTIF(Invoices!AI:AJ,A2440)&lt;&gt;0,IF(COUNTIF(Invoices!AI:AJ,A2440)&lt;&gt;0,SUMIF(Invoices!AI:AJ,A2440,Invoices!AJ:AJ)/COUNTIF(Invoices!AI:AJ,A2440),0),IF(COUNTIF(Invoices!AK:AL,A2440)&lt;&gt;0,IF(COUNTIF(Invoices!AK:AL,A2440)&lt;&gt;0,SUMIF(Invoices!AK:AL,A2440,Invoices!AL:AL)/COUNTIF(Invoices!AK:AL,A2440),0),IF(COUNTIF(Invoices!AM:AN,A2440)&lt;&gt;0,IF(COUNTIF(Invoices!AM:AN,A2440)&lt;&gt;0,SUMIF(Invoices!AM:AN,A2440,Invoices!AN:AN)/COUNTIF(Invoices!AM:AN,A2440),0),"Not Available")))))))))))))))</f>
        <v>Not Available</v>
      </c>
    </row>
    <row r="2441" spans="1:5" ht="13" x14ac:dyDescent="0.15">
      <c r="A2441" s="6" t="s">
        <v>3879</v>
      </c>
      <c r="B2441" s="6" t="s">
        <v>1512</v>
      </c>
      <c r="C2441" s="6" t="s">
        <v>1513</v>
      </c>
      <c r="D2441" s="6" t="s">
        <v>1514</v>
      </c>
      <c r="E2441">
        <f ca="1">IF(COUNTIF(Invoices!K:L,A2441)&lt;&gt;0,IF(COUNTIF(Invoices!K:L,A2441)&lt;&gt;0,SUMIF(Invoices!K:L,A2441,Invoices!L:L)/COUNTIF(Invoices!K:L,A2441),0),IF(COUNTIF(Invoices!M:N,A2441)&lt;&gt;0,IF(COUNTIF(Invoices!M:N,A2441)&lt;&gt;0,SUMIF(Invoices!M:N,A2441,Invoices!N:N)/COUNTIF(Invoices!M:N,A2441),0),IF(COUNTIF(Invoices!O:P,A2441)&lt;&gt;0,IF(COUNTIF(Invoices!O:P,A2441)&lt;&gt;0,SUMIF(Invoices!O:P,A2441,Invoices!P:P)/COUNTIF(Invoices!O:P,A2441),0),IF(COUNTIF(Invoices!Q:R,A2441)&lt;&gt;0,IF(COUNTIF(Invoices!Q:R,A2441)&lt;&gt;0,SUMIF(Invoices!Q:R,A2441,Invoices!R:R)/COUNTIF(Invoices!Q:R,A2441),0),IF(COUNTIF(Invoices!S:T,A2441)&lt;&gt;0,IF(COUNTIF(Invoices!S:T,A2441)&lt;&gt;0,SUMIF(Invoices!S:T,A2441,Invoices!T:T)/COUNTIF(Invoices!S:T,A2441),0),IF(COUNTIF(Invoices!U:V,A2441)&lt;&gt;0,IF(COUNTIF(Invoices!U:V,A2441)&lt;&gt;0,SUMIF(Invoices!U:V,A2441,Invoices!V:V)/COUNTIF(Invoices!U:V,A2441),0),IF(COUNTIF(Invoices!W:X,A2441)&lt;&gt;0,IF(COUNTIF(Invoices!W:X,A2441)&lt;&gt;0,SUMIF(Invoices!W:X,A2441,Invoices!X:X)/COUNTIF(Invoices!W:X,A2441),0),IF(COUNTIF(Invoices!Y:Z,A2441)&lt;&gt;0,IF(COUNTIF(Invoices!Y:Z,A2441)&lt;&gt;0,SUMIF(Invoices!Y:Z,A2441,Invoices!Z:Z)/COUNTIF(Invoices!Y:Z,A2441),0),IF(COUNTIF(Invoices!AA:AB,A2441)&lt;&gt;0,IF(COUNTIF(Invoices!AA:AB,A2441)&lt;&gt;0,SUMIF(Invoices!AA:AB,A2441,Invoices!AB:AB)/COUNTIF(Invoices!AA:AB,A2441),0),IF(COUNTIF(Invoices!AC:AD,A2441)&lt;&gt;0,IF(COUNTIF(Invoices!AC:AD,A2441)&lt;&gt;0,SUMIF(Invoices!AC:AD,A2441,Invoices!AD:AD)/COUNTIF(Invoices!AC:AD,A2441),0),IF(COUNTIF(Invoices!AE:AF,A2441)&lt;&gt;0,IF(COUNTIF(Invoices!AE:AF,A2441)&lt;&gt;0,SUMIF(Invoices!AE:AF,A2441,Invoices!AF:AF)/COUNTIF(Invoices!AE:AF,A2441),0),IF(COUNTIF(Invoices!AG:AH,A2441)&lt;&gt;0,IF(COUNTIF(Invoices!AG:AH,A2441)&lt;&gt;0,SUMIF(Invoices!AG:AH,A2441,Invoices!AH:AH)/COUNTIF(Invoices!AG:AH,A2441),0),IF(COUNTIF(Invoices!AI:AJ,A2441)&lt;&gt;0,IF(COUNTIF(Invoices!AI:AJ,A2441)&lt;&gt;0,SUMIF(Invoices!AI:AJ,A2441,Invoices!AJ:AJ)/COUNTIF(Invoices!AI:AJ,A2441),0),IF(COUNTIF(Invoices!AK:AL,A2441)&lt;&gt;0,IF(COUNTIF(Invoices!AK:AL,A2441)&lt;&gt;0,SUMIF(Invoices!AK:AL,A2441,Invoices!AL:AL)/COUNTIF(Invoices!AK:AL,A2441),0),IF(COUNTIF(Invoices!AM:AN,A2441)&lt;&gt;0,IF(COUNTIF(Invoices!AM:AN,A2441)&lt;&gt;0,SUMIF(Invoices!AM:AN,A2441,Invoices!AN:AN)/COUNTIF(Invoices!AM:AN,A2441),0),"Not Available")))))))))))))))</f>
        <v>0.99</v>
      </c>
    </row>
    <row r="2442" spans="1:5" ht="13" x14ac:dyDescent="0.15">
      <c r="A2442" s="6" t="s">
        <v>3880</v>
      </c>
      <c r="B2442" s="6" t="s">
        <v>1803</v>
      </c>
      <c r="C2442" s="6" t="s">
        <v>809</v>
      </c>
      <c r="D2442" s="6" t="s">
        <v>810</v>
      </c>
      <c r="E2442" t="str">
        <f>IF(COUNTIF(Invoices!K:L,A2442)&lt;&gt;0,IF(COUNTIF(Invoices!K:L,A2442)&lt;&gt;0,SUMIF(Invoices!K:L,A2442,Invoices!L:L)/COUNTIF(Invoices!K:L,A2442),0),IF(COUNTIF(Invoices!M:N,A2442)&lt;&gt;0,IF(COUNTIF(Invoices!M:N,A2442)&lt;&gt;0,SUMIF(Invoices!M:N,A2442,Invoices!N:N)/COUNTIF(Invoices!M:N,A2442),0),IF(COUNTIF(Invoices!O:P,A2442)&lt;&gt;0,IF(COUNTIF(Invoices!O:P,A2442)&lt;&gt;0,SUMIF(Invoices!O:P,A2442,Invoices!P:P)/COUNTIF(Invoices!O:P,A2442),0),IF(COUNTIF(Invoices!Q:R,A2442)&lt;&gt;0,IF(COUNTIF(Invoices!Q:R,A2442)&lt;&gt;0,SUMIF(Invoices!Q:R,A2442,Invoices!R:R)/COUNTIF(Invoices!Q:R,A2442),0),IF(COUNTIF(Invoices!S:T,A2442)&lt;&gt;0,IF(COUNTIF(Invoices!S:T,A2442)&lt;&gt;0,SUMIF(Invoices!S:T,A2442,Invoices!T:T)/COUNTIF(Invoices!S:T,A2442),0),IF(COUNTIF(Invoices!U:V,A2442)&lt;&gt;0,IF(COUNTIF(Invoices!U:V,A2442)&lt;&gt;0,SUMIF(Invoices!U:V,A2442,Invoices!V:V)/COUNTIF(Invoices!U:V,A2442),0),IF(COUNTIF(Invoices!W:X,A2442)&lt;&gt;0,IF(COUNTIF(Invoices!W:X,A2442)&lt;&gt;0,SUMIF(Invoices!W:X,A2442,Invoices!X:X)/COUNTIF(Invoices!W:X,A2442),0),IF(COUNTIF(Invoices!Y:Z,A2442)&lt;&gt;0,IF(COUNTIF(Invoices!Y:Z,A2442)&lt;&gt;0,SUMIF(Invoices!Y:Z,A2442,Invoices!Z:Z)/COUNTIF(Invoices!Y:Z,A2442),0),IF(COUNTIF(Invoices!AA:AB,A2442)&lt;&gt;0,IF(COUNTIF(Invoices!AA:AB,A2442)&lt;&gt;0,SUMIF(Invoices!AA:AB,A2442,Invoices!AB:AB)/COUNTIF(Invoices!AA:AB,A2442),0),IF(COUNTIF(Invoices!AC:AD,A2442)&lt;&gt;0,IF(COUNTIF(Invoices!AC:AD,A2442)&lt;&gt;0,SUMIF(Invoices!AC:AD,A2442,Invoices!AD:AD)/COUNTIF(Invoices!AC:AD,A2442),0),IF(COUNTIF(Invoices!AE:AF,A2442)&lt;&gt;0,IF(COUNTIF(Invoices!AE:AF,A2442)&lt;&gt;0,SUMIF(Invoices!AE:AF,A2442,Invoices!AF:AF)/COUNTIF(Invoices!AE:AF,A2442),0),IF(COUNTIF(Invoices!AG:AH,A2442)&lt;&gt;0,IF(COUNTIF(Invoices!AG:AH,A2442)&lt;&gt;0,SUMIF(Invoices!AG:AH,A2442,Invoices!AH:AH)/COUNTIF(Invoices!AG:AH,A2442),0),IF(COUNTIF(Invoices!AI:AJ,A2442)&lt;&gt;0,IF(COUNTIF(Invoices!AI:AJ,A2442)&lt;&gt;0,SUMIF(Invoices!AI:AJ,A2442,Invoices!AJ:AJ)/COUNTIF(Invoices!AI:AJ,A2442),0),IF(COUNTIF(Invoices!AK:AL,A2442)&lt;&gt;0,IF(COUNTIF(Invoices!AK:AL,A2442)&lt;&gt;0,SUMIF(Invoices!AK:AL,A2442,Invoices!AL:AL)/COUNTIF(Invoices!AK:AL,A2442),0),IF(COUNTIF(Invoices!AM:AN,A2442)&lt;&gt;0,IF(COUNTIF(Invoices!AM:AN,A2442)&lt;&gt;0,SUMIF(Invoices!AM:AN,A2442,Invoices!AN:AN)/COUNTIF(Invoices!AM:AN,A2442),0),"Not Available")))))))))))))))</f>
        <v>Not Available</v>
      </c>
    </row>
    <row r="2443" spans="1:5" ht="13" x14ac:dyDescent="0.15">
      <c r="A2443" s="6" t="s">
        <v>3881</v>
      </c>
      <c r="C2443" s="6" t="s">
        <v>830</v>
      </c>
      <c r="D2443" s="6" t="s">
        <v>590</v>
      </c>
      <c r="E2443" t="str">
        <f>IF(COUNTIF(Invoices!K:L,A2443)&lt;&gt;0,IF(COUNTIF(Invoices!K:L,A2443)&lt;&gt;0,SUMIF(Invoices!K:L,A2443,Invoices!L:L)/COUNTIF(Invoices!K:L,A2443),0),IF(COUNTIF(Invoices!M:N,A2443)&lt;&gt;0,IF(COUNTIF(Invoices!M:N,A2443)&lt;&gt;0,SUMIF(Invoices!M:N,A2443,Invoices!N:N)/COUNTIF(Invoices!M:N,A2443),0),IF(COUNTIF(Invoices!O:P,A2443)&lt;&gt;0,IF(COUNTIF(Invoices!O:P,A2443)&lt;&gt;0,SUMIF(Invoices!O:P,A2443,Invoices!P:P)/COUNTIF(Invoices!O:P,A2443),0),IF(COUNTIF(Invoices!Q:R,A2443)&lt;&gt;0,IF(COUNTIF(Invoices!Q:R,A2443)&lt;&gt;0,SUMIF(Invoices!Q:R,A2443,Invoices!R:R)/COUNTIF(Invoices!Q:R,A2443),0),IF(COUNTIF(Invoices!S:T,A2443)&lt;&gt;0,IF(COUNTIF(Invoices!S:T,A2443)&lt;&gt;0,SUMIF(Invoices!S:T,A2443,Invoices!T:T)/COUNTIF(Invoices!S:T,A2443),0),IF(COUNTIF(Invoices!U:V,A2443)&lt;&gt;0,IF(COUNTIF(Invoices!U:V,A2443)&lt;&gt;0,SUMIF(Invoices!U:V,A2443,Invoices!V:V)/COUNTIF(Invoices!U:V,A2443),0),IF(COUNTIF(Invoices!W:X,A2443)&lt;&gt;0,IF(COUNTIF(Invoices!W:X,A2443)&lt;&gt;0,SUMIF(Invoices!W:X,A2443,Invoices!X:X)/COUNTIF(Invoices!W:X,A2443),0),IF(COUNTIF(Invoices!Y:Z,A2443)&lt;&gt;0,IF(COUNTIF(Invoices!Y:Z,A2443)&lt;&gt;0,SUMIF(Invoices!Y:Z,A2443,Invoices!Z:Z)/COUNTIF(Invoices!Y:Z,A2443),0),IF(COUNTIF(Invoices!AA:AB,A2443)&lt;&gt;0,IF(COUNTIF(Invoices!AA:AB,A2443)&lt;&gt;0,SUMIF(Invoices!AA:AB,A2443,Invoices!AB:AB)/COUNTIF(Invoices!AA:AB,A2443),0),IF(COUNTIF(Invoices!AC:AD,A2443)&lt;&gt;0,IF(COUNTIF(Invoices!AC:AD,A2443)&lt;&gt;0,SUMIF(Invoices!AC:AD,A2443,Invoices!AD:AD)/COUNTIF(Invoices!AC:AD,A2443),0),IF(COUNTIF(Invoices!AE:AF,A2443)&lt;&gt;0,IF(COUNTIF(Invoices!AE:AF,A2443)&lt;&gt;0,SUMIF(Invoices!AE:AF,A2443,Invoices!AF:AF)/COUNTIF(Invoices!AE:AF,A2443),0),IF(COUNTIF(Invoices!AG:AH,A2443)&lt;&gt;0,IF(COUNTIF(Invoices!AG:AH,A2443)&lt;&gt;0,SUMIF(Invoices!AG:AH,A2443,Invoices!AH:AH)/COUNTIF(Invoices!AG:AH,A2443),0),IF(COUNTIF(Invoices!AI:AJ,A2443)&lt;&gt;0,IF(COUNTIF(Invoices!AI:AJ,A2443)&lt;&gt;0,SUMIF(Invoices!AI:AJ,A2443,Invoices!AJ:AJ)/COUNTIF(Invoices!AI:AJ,A2443),0),IF(COUNTIF(Invoices!AK:AL,A2443)&lt;&gt;0,IF(COUNTIF(Invoices!AK:AL,A2443)&lt;&gt;0,SUMIF(Invoices!AK:AL,A2443,Invoices!AL:AL)/COUNTIF(Invoices!AK:AL,A2443),0),IF(COUNTIF(Invoices!AM:AN,A2443)&lt;&gt;0,IF(COUNTIF(Invoices!AM:AN,A2443)&lt;&gt;0,SUMIF(Invoices!AM:AN,A2443,Invoices!AN:AN)/COUNTIF(Invoices!AM:AN,A2443),0),"Not Available")))))))))))))))</f>
        <v>Not Available</v>
      </c>
    </row>
    <row r="2444" spans="1:5" ht="13" x14ac:dyDescent="0.15">
      <c r="A2444" s="6" t="s">
        <v>3882</v>
      </c>
      <c r="B2444" s="6" t="s">
        <v>606</v>
      </c>
      <c r="C2444" s="6" t="s">
        <v>607</v>
      </c>
      <c r="D2444" s="6" t="s">
        <v>608</v>
      </c>
      <c r="E2444" t="str">
        <f>IF(COUNTIF(Invoices!K:L,A2444)&lt;&gt;0,IF(COUNTIF(Invoices!K:L,A2444)&lt;&gt;0,SUMIF(Invoices!K:L,A2444,Invoices!L:L)/COUNTIF(Invoices!K:L,A2444),0),IF(COUNTIF(Invoices!M:N,A2444)&lt;&gt;0,IF(COUNTIF(Invoices!M:N,A2444)&lt;&gt;0,SUMIF(Invoices!M:N,A2444,Invoices!N:N)/COUNTIF(Invoices!M:N,A2444),0),IF(COUNTIF(Invoices!O:P,A2444)&lt;&gt;0,IF(COUNTIF(Invoices!O:P,A2444)&lt;&gt;0,SUMIF(Invoices!O:P,A2444,Invoices!P:P)/COUNTIF(Invoices!O:P,A2444),0),IF(COUNTIF(Invoices!Q:R,A2444)&lt;&gt;0,IF(COUNTIF(Invoices!Q:R,A2444)&lt;&gt;0,SUMIF(Invoices!Q:R,A2444,Invoices!R:R)/COUNTIF(Invoices!Q:R,A2444),0),IF(COUNTIF(Invoices!S:T,A2444)&lt;&gt;0,IF(COUNTIF(Invoices!S:T,A2444)&lt;&gt;0,SUMIF(Invoices!S:T,A2444,Invoices!T:T)/COUNTIF(Invoices!S:T,A2444),0),IF(COUNTIF(Invoices!U:V,A2444)&lt;&gt;0,IF(COUNTIF(Invoices!U:V,A2444)&lt;&gt;0,SUMIF(Invoices!U:V,A2444,Invoices!V:V)/COUNTIF(Invoices!U:V,A2444),0),IF(COUNTIF(Invoices!W:X,A2444)&lt;&gt;0,IF(COUNTIF(Invoices!W:X,A2444)&lt;&gt;0,SUMIF(Invoices!W:X,A2444,Invoices!X:X)/COUNTIF(Invoices!W:X,A2444),0),IF(COUNTIF(Invoices!Y:Z,A2444)&lt;&gt;0,IF(COUNTIF(Invoices!Y:Z,A2444)&lt;&gt;0,SUMIF(Invoices!Y:Z,A2444,Invoices!Z:Z)/COUNTIF(Invoices!Y:Z,A2444),0),IF(COUNTIF(Invoices!AA:AB,A2444)&lt;&gt;0,IF(COUNTIF(Invoices!AA:AB,A2444)&lt;&gt;0,SUMIF(Invoices!AA:AB,A2444,Invoices!AB:AB)/COUNTIF(Invoices!AA:AB,A2444),0),IF(COUNTIF(Invoices!AC:AD,A2444)&lt;&gt;0,IF(COUNTIF(Invoices!AC:AD,A2444)&lt;&gt;0,SUMIF(Invoices!AC:AD,A2444,Invoices!AD:AD)/COUNTIF(Invoices!AC:AD,A2444),0),IF(COUNTIF(Invoices!AE:AF,A2444)&lt;&gt;0,IF(COUNTIF(Invoices!AE:AF,A2444)&lt;&gt;0,SUMIF(Invoices!AE:AF,A2444,Invoices!AF:AF)/COUNTIF(Invoices!AE:AF,A2444),0),IF(COUNTIF(Invoices!AG:AH,A2444)&lt;&gt;0,IF(COUNTIF(Invoices!AG:AH,A2444)&lt;&gt;0,SUMIF(Invoices!AG:AH,A2444,Invoices!AH:AH)/COUNTIF(Invoices!AG:AH,A2444),0),IF(COUNTIF(Invoices!AI:AJ,A2444)&lt;&gt;0,IF(COUNTIF(Invoices!AI:AJ,A2444)&lt;&gt;0,SUMIF(Invoices!AI:AJ,A2444,Invoices!AJ:AJ)/COUNTIF(Invoices!AI:AJ,A2444),0),IF(COUNTIF(Invoices!AK:AL,A2444)&lt;&gt;0,IF(COUNTIF(Invoices!AK:AL,A2444)&lt;&gt;0,SUMIF(Invoices!AK:AL,A2444,Invoices!AL:AL)/COUNTIF(Invoices!AK:AL,A2444),0),IF(COUNTIF(Invoices!AM:AN,A2444)&lt;&gt;0,IF(COUNTIF(Invoices!AM:AN,A2444)&lt;&gt;0,SUMIF(Invoices!AM:AN,A2444,Invoices!AN:AN)/COUNTIF(Invoices!AM:AN,A2444),0),"Not Available")))))))))))))))</f>
        <v>Not Available</v>
      </c>
    </row>
    <row r="2445" spans="1:5" ht="13" x14ac:dyDescent="0.15">
      <c r="A2445" s="6" t="s">
        <v>3883</v>
      </c>
      <c r="B2445" s="6" t="s">
        <v>3884</v>
      </c>
      <c r="C2445" s="6" t="s">
        <v>1497</v>
      </c>
      <c r="D2445" s="6" t="s">
        <v>1498</v>
      </c>
      <c r="E2445" t="str">
        <f>IF(COUNTIF(Invoices!K:L,A2445)&lt;&gt;0,IF(COUNTIF(Invoices!K:L,A2445)&lt;&gt;0,SUMIF(Invoices!K:L,A2445,Invoices!L:L)/COUNTIF(Invoices!K:L,A2445),0),IF(COUNTIF(Invoices!M:N,A2445)&lt;&gt;0,IF(COUNTIF(Invoices!M:N,A2445)&lt;&gt;0,SUMIF(Invoices!M:N,A2445,Invoices!N:N)/COUNTIF(Invoices!M:N,A2445),0),IF(COUNTIF(Invoices!O:P,A2445)&lt;&gt;0,IF(COUNTIF(Invoices!O:P,A2445)&lt;&gt;0,SUMIF(Invoices!O:P,A2445,Invoices!P:P)/COUNTIF(Invoices!O:P,A2445),0),IF(COUNTIF(Invoices!Q:R,A2445)&lt;&gt;0,IF(COUNTIF(Invoices!Q:R,A2445)&lt;&gt;0,SUMIF(Invoices!Q:R,A2445,Invoices!R:R)/COUNTIF(Invoices!Q:R,A2445),0),IF(COUNTIF(Invoices!S:T,A2445)&lt;&gt;0,IF(COUNTIF(Invoices!S:T,A2445)&lt;&gt;0,SUMIF(Invoices!S:T,A2445,Invoices!T:T)/COUNTIF(Invoices!S:T,A2445),0),IF(COUNTIF(Invoices!U:V,A2445)&lt;&gt;0,IF(COUNTIF(Invoices!U:V,A2445)&lt;&gt;0,SUMIF(Invoices!U:V,A2445,Invoices!V:V)/COUNTIF(Invoices!U:V,A2445),0),IF(COUNTIF(Invoices!W:X,A2445)&lt;&gt;0,IF(COUNTIF(Invoices!W:X,A2445)&lt;&gt;0,SUMIF(Invoices!W:X,A2445,Invoices!X:X)/COUNTIF(Invoices!W:X,A2445),0),IF(COUNTIF(Invoices!Y:Z,A2445)&lt;&gt;0,IF(COUNTIF(Invoices!Y:Z,A2445)&lt;&gt;0,SUMIF(Invoices!Y:Z,A2445,Invoices!Z:Z)/COUNTIF(Invoices!Y:Z,A2445),0),IF(COUNTIF(Invoices!AA:AB,A2445)&lt;&gt;0,IF(COUNTIF(Invoices!AA:AB,A2445)&lt;&gt;0,SUMIF(Invoices!AA:AB,A2445,Invoices!AB:AB)/COUNTIF(Invoices!AA:AB,A2445),0),IF(COUNTIF(Invoices!AC:AD,A2445)&lt;&gt;0,IF(COUNTIF(Invoices!AC:AD,A2445)&lt;&gt;0,SUMIF(Invoices!AC:AD,A2445,Invoices!AD:AD)/COUNTIF(Invoices!AC:AD,A2445),0),IF(COUNTIF(Invoices!AE:AF,A2445)&lt;&gt;0,IF(COUNTIF(Invoices!AE:AF,A2445)&lt;&gt;0,SUMIF(Invoices!AE:AF,A2445,Invoices!AF:AF)/COUNTIF(Invoices!AE:AF,A2445),0),IF(COUNTIF(Invoices!AG:AH,A2445)&lt;&gt;0,IF(COUNTIF(Invoices!AG:AH,A2445)&lt;&gt;0,SUMIF(Invoices!AG:AH,A2445,Invoices!AH:AH)/COUNTIF(Invoices!AG:AH,A2445),0),IF(COUNTIF(Invoices!AI:AJ,A2445)&lt;&gt;0,IF(COUNTIF(Invoices!AI:AJ,A2445)&lt;&gt;0,SUMIF(Invoices!AI:AJ,A2445,Invoices!AJ:AJ)/COUNTIF(Invoices!AI:AJ,A2445),0),IF(COUNTIF(Invoices!AK:AL,A2445)&lt;&gt;0,IF(COUNTIF(Invoices!AK:AL,A2445)&lt;&gt;0,SUMIF(Invoices!AK:AL,A2445,Invoices!AL:AL)/COUNTIF(Invoices!AK:AL,A2445),0),IF(COUNTIF(Invoices!AM:AN,A2445)&lt;&gt;0,IF(COUNTIF(Invoices!AM:AN,A2445)&lt;&gt;0,SUMIF(Invoices!AM:AN,A2445,Invoices!AN:AN)/COUNTIF(Invoices!AM:AN,A2445),0),"Not Available")))))))))))))))</f>
        <v>Not Available</v>
      </c>
    </row>
    <row r="2446" spans="1:5" ht="13" x14ac:dyDescent="0.15">
      <c r="A2446" s="6" t="s">
        <v>3885</v>
      </c>
      <c r="B2446" s="6" t="s">
        <v>2544</v>
      </c>
      <c r="C2446" s="6" t="s">
        <v>2195</v>
      </c>
      <c r="D2446" s="6" t="s">
        <v>574</v>
      </c>
      <c r="E2446">
        <f ca="1">IF(COUNTIF(Invoices!K:L,A2446)&lt;&gt;0,IF(COUNTIF(Invoices!K:L,A2446)&lt;&gt;0,SUMIF(Invoices!K:L,A2446,Invoices!L:L)/COUNTIF(Invoices!K:L,A2446),0),IF(COUNTIF(Invoices!M:N,A2446)&lt;&gt;0,IF(COUNTIF(Invoices!M:N,A2446)&lt;&gt;0,SUMIF(Invoices!M:N,A2446,Invoices!N:N)/COUNTIF(Invoices!M:N,A2446),0),IF(COUNTIF(Invoices!O:P,A2446)&lt;&gt;0,IF(COUNTIF(Invoices!O:P,A2446)&lt;&gt;0,SUMIF(Invoices!O:P,A2446,Invoices!P:P)/COUNTIF(Invoices!O:P,A2446),0),IF(COUNTIF(Invoices!Q:R,A2446)&lt;&gt;0,IF(COUNTIF(Invoices!Q:R,A2446)&lt;&gt;0,SUMIF(Invoices!Q:R,A2446,Invoices!R:R)/COUNTIF(Invoices!Q:R,A2446),0),IF(COUNTIF(Invoices!S:T,A2446)&lt;&gt;0,IF(COUNTIF(Invoices!S:T,A2446)&lt;&gt;0,SUMIF(Invoices!S:T,A2446,Invoices!T:T)/COUNTIF(Invoices!S:T,A2446),0),IF(COUNTIF(Invoices!U:V,A2446)&lt;&gt;0,IF(COUNTIF(Invoices!U:V,A2446)&lt;&gt;0,SUMIF(Invoices!U:V,A2446,Invoices!V:V)/COUNTIF(Invoices!U:V,A2446),0),IF(COUNTIF(Invoices!W:X,A2446)&lt;&gt;0,IF(COUNTIF(Invoices!W:X,A2446)&lt;&gt;0,SUMIF(Invoices!W:X,A2446,Invoices!X:X)/COUNTIF(Invoices!W:X,A2446),0),IF(COUNTIF(Invoices!Y:Z,A2446)&lt;&gt;0,IF(COUNTIF(Invoices!Y:Z,A2446)&lt;&gt;0,SUMIF(Invoices!Y:Z,A2446,Invoices!Z:Z)/COUNTIF(Invoices!Y:Z,A2446),0),IF(COUNTIF(Invoices!AA:AB,A2446)&lt;&gt;0,IF(COUNTIF(Invoices!AA:AB,A2446)&lt;&gt;0,SUMIF(Invoices!AA:AB,A2446,Invoices!AB:AB)/COUNTIF(Invoices!AA:AB,A2446),0),IF(COUNTIF(Invoices!AC:AD,A2446)&lt;&gt;0,IF(COUNTIF(Invoices!AC:AD,A2446)&lt;&gt;0,SUMIF(Invoices!AC:AD,A2446,Invoices!AD:AD)/COUNTIF(Invoices!AC:AD,A2446),0),IF(COUNTIF(Invoices!AE:AF,A2446)&lt;&gt;0,IF(COUNTIF(Invoices!AE:AF,A2446)&lt;&gt;0,SUMIF(Invoices!AE:AF,A2446,Invoices!AF:AF)/COUNTIF(Invoices!AE:AF,A2446),0),IF(COUNTIF(Invoices!AG:AH,A2446)&lt;&gt;0,IF(COUNTIF(Invoices!AG:AH,A2446)&lt;&gt;0,SUMIF(Invoices!AG:AH,A2446,Invoices!AH:AH)/COUNTIF(Invoices!AG:AH,A2446),0),IF(COUNTIF(Invoices!AI:AJ,A2446)&lt;&gt;0,IF(COUNTIF(Invoices!AI:AJ,A2446)&lt;&gt;0,SUMIF(Invoices!AI:AJ,A2446,Invoices!AJ:AJ)/COUNTIF(Invoices!AI:AJ,A2446),0),IF(COUNTIF(Invoices!AK:AL,A2446)&lt;&gt;0,IF(COUNTIF(Invoices!AK:AL,A2446)&lt;&gt;0,SUMIF(Invoices!AK:AL,A2446,Invoices!AL:AL)/COUNTIF(Invoices!AK:AL,A2446),0),IF(COUNTIF(Invoices!AM:AN,A2446)&lt;&gt;0,IF(COUNTIF(Invoices!AM:AN,A2446)&lt;&gt;0,SUMIF(Invoices!AM:AN,A2446,Invoices!AN:AN)/COUNTIF(Invoices!AM:AN,A2446),0),"Not Available")))))))))))))))</f>
        <v>0.99</v>
      </c>
    </row>
    <row r="2447" spans="1:5" ht="13" x14ac:dyDescent="0.15">
      <c r="A2447" s="6" t="s">
        <v>3886</v>
      </c>
      <c r="B2447" s="6" t="s">
        <v>1143</v>
      </c>
      <c r="C2447" s="6" t="s">
        <v>1144</v>
      </c>
      <c r="D2447" s="6" t="s">
        <v>559</v>
      </c>
      <c r="E2447">
        <f ca="1">IF(COUNTIF(Invoices!K:L,A2447)&lt;&gt;0,IF(COUNTIF(Invoices!K:L,A2447)&lt;&gt;0,SUMIF(Invoices!K:L,A2447,Invoices!L:L)/COUNTIF(Invoices!K:L,A2447),0),IF(COUNTIF(Invoices!M:N,A2447)&lt;&gt;0,IF(COUNTIF(Invoices!M:N,A2447)&lt;&gt;0,SUMIF(Invoices!M:N,A2447,Invoices!N:N)/COUNTIF(Invoices!M:N,A2447),0),IF(COUNTIF(Invoices!O:P,A2447)&lt;&gt;0,IF(COUNTIF(Invoices!O:P,A2447)&lt;&gt;0,SUMIF(Invoices!O:P,A2447,Invoices!P:P)/COUNTIF(Invoices!O:P,A2447),0),IF(COUNTIF(Invoices!Q:R,A2447)&lt;&gt;0,IF(COUNTIF(Invoices!Q:R,A2447)&lt;&gt;0,SUMIF(Invoices!Q:R,A2447,Invoices!R:R)/COUNTIF(Invoices!Q:R,A2447),0),IF(COUNTIF(Invoices!S:T,A2447)&lt;&gt;0,IF(COUNTIF(Invoices!S:T,A2447)&lt;&gt;0,SUMIF(Invoices!S:T,A2447,Invoices!T:T)/COUNTIF(Invoices!S:T,A2447),0),IF(COUNTIF(Invoices!U:V,A2447)&lt;&gt;0,IF(COUNTIF(Invoices!U:V,A2447)&lt;&gt;0,SUMIF(Invoices!U:V,A2447,Invoices!V:V)/COUNTIF(Invoices!U:V,A2447),0),IF(COUNTIF(Invoices!W:X,A2447)&lt;&gt;0,IF(COUNTIF(Invoices!W:X,A2447)&lt;&gt;0,SUMIF(Invoices!W:X,A2447,Invoices!X:X)/COUNTIF(Invoices!W:X,A2447),0),IF(COUNTIF(Invoices!Y:Z,A2447)&lt;&gt;0,IF(COUNTIF(Invoices!Y:Z,A2447)&lt;&gt;0,SUMIF(Invoices!Y:Z,A2447,Invoices!Z:Z)/COUNTIF(Invoices!Y:Z,A2447),0),IF(COUNTIF(Invoices!AA:AB,A2447)&lt;&gt;0,IF(COUNTIF(Invoices!AA:AB,A2447)&lt;&gt;0,SUMIF(Invoices!AA:AB,A2447,Invoices!AB:AB)/COUNTIF(Invoices!AA:AB,A2447),0),IF(COUNTIF(Invoices!AC:AD,A2447)&lt;&gt;0,IF(COUNTIF(Invoices!AC:AD,A2447)&lt;&gt;0,SUMIF(Invoices!AC:AD,A2447,Invoices!AD:AD)/COUNTIF(Invoices!AC:AD,A2447),0),IF(COUNTIF(Invoices!AE:AF,A2447)&lt;&gt;0,IF(COUNTIF(Invoices!AE:AF,A2447)&lt;&gt;0,SUMIF(Invoices!AE:AF,A2447,Invoices!AF:AF)/COUNTIF(Invoices!AE:AF,A2447),0),IF(COUNTIF(Invoices!AG:AH,A2447)&lt;&gt;0,IF(COUNTIF(Invoices!AG:AH,A2447)&lt;&gt;0,SUMIF(Invoices!AG:AH,A2447,Invoices!AH:AH)/COUNTIF(Invoices!AG:AH,A2447),0),IF(COUNTIF(Invoices!AI:AJ,A2447)&lt;&gt;0,IF(COUNTIF(Invoices!AI:AJ,A2447)&lt;&gt;0,SUMIF(Invoices!AI:AJ,A2447,Invoices!AJ:AJ)/COUNTIF(Invoices!AI:AJ,A2447),0),IF(COUNTIF(Invoices!AK:AL,A2447)&lt;&gt;0,IF(COUNTIF(Invoices!AK:AL,A2447)&lt;&gt;0,SUMIF(Invoices!AK:AL,A2447,Invoices!AL:AL)/COUNTIF(Invoices!AK:AL,A2447),0),IF(COUNTIF(Invoices!AM:AN,A2447)&lt;&gt;0,IF(COUNTIF(Invoices!AM:AN,A2447)&lt;&gt;0,SUMIF(Invoices!AM:AN,A2447,Invoices!AN:AN)/COUNTIF(Invoices!AM:AN,A2447),0),"Not Available")))))))))))))))</f>
        <v>0.99</v>
      </c>
    </row>
    <row r="2448" spans="1:5" ht="13" x14ac:dyDescent="0.15">
      <c r="A2448" s="6" t="s">
        <v>3887</v>
      </c>
      <c r="B2448" s="6" t="s">
        <v>806</v>
      </c>
      <c r="C2448" s="6" t="s">
        <v>620</v>
      </c>
      <c r="D2448" s="6" t="s">
        <v>574</v>
      </c>
      <c r="E2448">
        <f ca="1">IF(COUNTIF(Invoices!K:L,A2448)&lt;&gt;0,IF(COUNTIF(Invoices!K:L,A2448)&lt;&gt;0,SUMIF(Invoices!K:L,A2448,Invoices!L:L)/COUNTIF(Invoices!K:L,A2448),0),IF(COUNTIF(Invoices!M:N,A2448)&lt;&gt;0,IF(COUNTIF(Invoices!M:N,A2448)&lt;&gt;0,SUMIF(Invoices!M:N,A2448,Invoices!N:N)/COUNTIF(Invoices!M:N,A2448),0),IF(COUNTIF(Invoices!O:P,A2448)&lt;&gt;0,IF(COUNTIF(Invoices!O:P,A2448)&lt;&gt;0,SUMIF(Invoices!O:P,A2448,Invoices!P:P)/COUNTIF(Invoices!O:P,A2448),0),IF(COUNTIF(Invoices!Q:R,A2448)&lt;&gt;0,IF(COUNTIF(Invoices!Q:R,A2448)&lt;&gt;0,SUMIF(Invoices!Q:R,A2448,Invoices!R:R)/COUNTIF(Invoices!Q:R,A2448),0),IF(COUNTIF(Invoices!S:T,A2448)&lt;&gt;0,IF(COUNTIF(Invoices!S:T,A2448)&lt;&gt;0,SUMIF(Invoices!S:T,A2448,Invoices!T:T)/COUNTIF(Invoices!S:T,A2448),0),IF(COUNTIF(Invoices!U:V,A2448)&lt;&gt;0,IF(COUNTIF(Invoices!U:V,A2448)&lt;&gt;0,SUMIF(Invoices!U:V,A2448,Invoices!V:V)/COUNTIF(Invoices!U:V,A2448),0),IF(COUNTIF(Invoices!W:X,A2448)&lt;&gt;0,IF(COUNTIF(Invoices!W:X,A2448)&lt;&gt;0,SUMIF(Invoices!W:X,A2448,Invoices!X:X)/COUNTIF(Invoices!W:X,A2448),0),IF(COUNTIF(Invoices!Y:Z,A2448)&lt;&gt;0,IF(COUNTIF(Invoices!Y:Z,A2448)&lt;&gt;0,SUMIF(Invoices!Y:Z,A2448,Invoices!Z:Z)/COUNTIF(Invoices!Y:Z,A2448),0),IF(COUNTIF(Invoices!AA:AB,A2448)&lt;&gt;0,IF(COUNTIF(Invoices!AA:AB,A2448)&lt;&gt;0,SUMIF(Invoices!AA:AB,A2448,Invoices!AB:AB)/COUNTIF(Invoices!AA:AB,A2448),0),IF(COUNTIF(Invoices!AC:AD,A2448)&lt;&gt;0,IF(COUNTIF(Invoices!AC:AD,A2448)&lt;&gt;0,SUMIF(Invoices!AC:AD,A2448,Invoices!AD:AD)/COUNTIF(Invoices!AC:AD,A2448),0),IF(COUNTIF(Invoices!AE:AF,A2448)&lt;&gt;0,IF(COUNTIF(Invoices!AE:AF,A2448)&lt;&gt;0,SUMIF(Invoices!AE:AF,A2448,Invoices!AF:AF)/COUNTIF(Invoices!AE:AF,A2448),0),IF(COUNTIF(Invoices!AG:AH,A2448)&lt;&gt;0,IF(COUNTIF(Invoices!AG:AH,A2448)&lt;&gt;0,SUMIF(Invoices!AG:AH,A2448,Invoices!AH:AH)/COUNTIF(Invoices!AG:AH,A2448),0),IF(COUNTIF(Invoices!AI:AJ,A2448)&lt;&gt;0,IF(COUNTIF(Invoices!AI:AJ,A2448)&lt;&gt;0,SUMIF(Invoices!AI:AJ,A2448,Invoices!AJ:AJ)/COUNTIF(Invoices!AI:AJ,A2448),0),IF(COUNTIF(Invoices!AK:AL,A2448)&lt;&gt;0,IF(COUNTIF(Invoices!AK:AL,A2448)&lt;&gt;0,SUMIF(Invoices!AK:AL,A2448,Invoices!AL:AL)/COUNTIF(Invoices!AK:AL,A2448),0),IF(COUNTIF(Invoices!AM:AN,A2448)&lt;&gt;0,IF(COUNTIF(Invoices!AM:AN,A2448)&lt;&gt;0,SUMIF(Invoices!AM:AN,A2448,Invoices!AN:AN)/COUNTIF(Invoices!AM:AN,A2448),0),"Not Available")))))))))))))))</f>
        <v>0.99</v>
      </c>
    </row>
    <row r="2449" spans="1:5" ht="13" x14ac:dyDescent="0.15">
      <c r="A2449" s="6" t="s">
        <v>3887</v>
      </c>
      <c r="C2449" s="6" t="s">
        <v>621</v>
      </c>
      <c r="D2449" s="6" t="s">
        <v>574</v>
      </c>
      <c r="E2449">
        <f ca="1">IF(COUNTIF(Invoices!K:L,A2449)&lt;&gt;0,IF(COUNTIF(Invoices!K:L,A2449)&lt;&gt;0,SUMIF(Invoices!K:L,A2449,Invoices!L:L)/COUNTIF(Invoices!K:L,A2449),0),IF(COUNTIF(Invoices!M:N,A2449)&lt;&gt;0,IF(COUNTIF(Invoices!M:N,A2449)&lt;&gt;0,SUMIF(Invoices!M:N,A2449,Invoices!N:N)/COUNTIF(Invoices!M:N,A2449),0),IF(COUNTIF(Invoices!O:P,A2449)&lt;&gt;0,IF(COUNTIF(Invoices!O:P,A2449)&lt;&gt;0,SUMIF(Invoices!O:P,A2449,Invoices!P:P)/COUNTIF(Invoices!O:P,A2449),0),IF(COUNTIF(Invoices!Q:R,A2449)&lt;&gt;0,IF(COUNTIF(Invoices!Q:R,A2449)&lt;&gt;0,SUMIF(Invoices!Q:R,A2449,Invoices!R:R)/COUNTIF(Invoices!Q:R,A2449),0),IF(COUNTIF(Invoices!S:T,A2449)&lt;&gt;0,IF(COUNTIF(Invoices!S:T,A2449)&lt;&gt;0,SUMIF(Invoices!S:T,A2449,Invoices!T:T)/COUNTIF(Invoices!S:T,A2449),0),IF(COUNTIF(Invoices!U:V,A2449)&lt;&gt;0,IF(COUNTIF(Invoices!U:V,A2449)&lt;&gt;0,SUMIF(Invoices!U:V,A2449,Invoices!V:V)/COUNTIF(Invoices!U:V,A2449),0),IF(COUNTIF(Invoices!W:X,A2449)&lt;&gt;0,IF(COUNTIF(Invoices!W:X,A2449)&lt;&gt;0,SUMIF(Invoices!W:X,A2449,Invoices!X:X)/COUNTIF(Invoices!W:X,A2449),0),IF(COUNTIF(Invoices!Y:Z,A2449)&lt;&gt;0,IF(COUNTIF(Invoices!Y:Z,A2449)&lt;&gt;0,SUMIF(Invoices!Y:Z,A2449,Invoices!Z:Z)/COUNTIF(Invoices!Y:Z,A2449),0),IF(COUNTIF(Invoices!AA:AB,A2449)&lt;&gt;0,IF(COUNTIF(Invoices!AA:AB,A2449)&lt;&gt;0,SUMIF(Invoices!AA:AB,A2449,Invoices!AB:AB)/COUNTIF(Invoices!AA:AB,A2449),0),IF(COUNTIF(Invoices!AC:AD,A2449)&lt;&gt;0,IF(COUNTIF(Invoices!AC:AD,A2449)&lt;&gt;0,SUMIF(Invoices!AC:AD,A2449,Invoices!AD:AD)/COUNTIF(Invoices!AC:AD,A2449),0),IF(COUNTIF(Invoices!AE:AF,A2449)&lt;&gt;0,IF(COUNTIF(Invoices!AE:AF,A2449)&lt;&gt;0,SUMIF(Invoices!AE:AF,A2449,Invoices!AF:AF)/COUNTIF(Invoices!AE:AF,A2449),0),IF(COUNTIF(Invoices!AG:AH,A2449)&lt;&gt;0,IF(COUNTIF(Invoices!AG:AH,A2449)&lt;&gt;0,SUMIF(Invoices!AG:AH,A2449,Invoices!AH:AH)/COUNTIF(Invoices!AG:AH,A2449),0),IF(COUNTIF(Invoices!AI:AJ,A2449)&lt;&gt;0,IF(COUNTIF(Invoices!AI:AJ,A2449)&lt;&gt;0,SUMIF(Invoices!AI:AJ,A2449,Invoices!AJ:AJ)/COUNTIF(Invoices!AI:AJ,A2449),0),IF(COUNTIF(Invoices!AK:AL,A2449)&lt;&gt;0,IF(COUNTIF(Invoices!AK:AL,A2449)&lt;&gt;0,SUMIF(Invoices!AK:AL,A2449,Invoices!AL:AL)/COUNTIF(Invoices!AK:AL,A2449),0),IF(COUNTIF(Invoices!AM:AN,A2449)&lt;&gt;0,IF(COUNTIF(Invoices!AM:AN,A2449)&lt;&gt;0,SUMIF(Invoices!AM:AN,A2449,Invoices!AN:AN)/COUNTIF(Invoices!AM:AN,A2449),0),"Not Available")))))))))))))))</f>
        <v>0.99</v>
      </c>
    </row>
    <row r="2450" spans="1:5" ht="13" x14ac:dyDescent="0.15">
      <c r="A2450" s="6" t="s">
        <v>3887</v>
      </c>
      <c r="B2450" s="6" t="s">
        <v>573</v>
      </c>
      <c r="C2450" s="6" t="s">
        <v>1999</v>
      </c>
      <c r="D2450" s="6" t="s">
        <v>574</v>
      </c>
      <c r="E2450">
        <f ca="1">IF(COUNTIF(Invoices!K:L,A2450)&lt;&gt;0,IF(COUNTIF(Invoices!K:L,A2450)&lt;&gt;0,SUMIF(Invoices!K:L,A2450,Invoices!L:L)/COUNTIF(Invoices!K:L,A2450),0),IF(COUNTIF(Invoices!M:N,A2450)&lt;&gt;0,IF(COUNTIF(Invoices!M:N,A2450)&lt;&gt;0,SUMIF(Invoices!M:N,A2450,Invoices!N:N)/COUNTIF(Invoices!M:N,A2450),0),IF(COUNTIF(Invoices!O:P,A2450)&lt;&gt;0,IF(COUNTIF(Invoices!O:P,A2450)&lt;&gt;0,SUMIF(Invoices!O:P,A2450,Invoices!P:P)/COUNTIF(Invoices!O:P,A2450),0),IF(COUNTIF(Invoices!Q:R,A2450)&lt;&gt;0,IF(COUNTIF(Invoices!Q:R,A2450)&lt;&gt;0,SUMIF(Invoices!Q:R,A2450,Invoices!R:R)/COUNTIF(Invoices!Q:R,A2450),0),IF(COUNTIF(Invoices!S:T,A2450)&lt;&gt;0,IF(COUNTIF(Invoices!S:T,A2450)&lt;&gt;0,SUMIF(Invoices!S:T,A2450,Invoices!T:T)/COUNTIF(Invoices!S:T,A2450),0),IF(COUNTIF(Invoices!U:V,A2450)&lt;&gt;0,IF(COUNTIF(Invoices!U:V,A2450)&lt;&gt;0,SUMIF(Invoices!U:V,A2450,Invoices!V:V)/COUNTIF(Invoices!U:V,A2450),0),IF(COUNTIF(Invoices!W:X,A2450)&lt;&gt;0,IF(COUNTIF(Invoices!W:X,A2450)&lt;&gt;0,SUMIF(Invoices!W:X,A2450,Invoices!X:X)/COUNTIF(Invoices!W:X,A2450),0),IF(COUNTIF(Invoices!Y:Z,A2450)&lt;&gt;0,IF(COUNTIF(Invoices!Y:Z,A2450)&lt;&gt;0,SUMIF(Invoices!Y:Z,A2450,Invoices!Z:Z)/COUNTIF(Invoices!Y:Z,A2450),0),IF(COUNTIF(Invoices!AA:AB,A2450)&lt;&gt;0,IF(COUNTIF(Invoices!AA:AB,A2450)&lt;&gt;0,SUMIF(Invoices!AA:AB,A2450,Invoices!AB:AB)/COUNTIF(Invoices!AA:AB,A2450),0),IF(COUNTIF(Invoices!AC:AD,A2450)&lt;&gt;0,IF(COUNTIF(Invoices!AC:AD,A2450)&lt;&gt;0,SUMIF(Invoices!AC:AD,A2450,Invoices!AD:AD)/COUNTIF(Invoices!AC:AD,A2450),0),IF(COUNTIF(Invoices!AE:AF,A2450)&lt;&gt;0,IF(COUNTIF(Invoices!AE:AF,A2450)&lt;&gt;0,SUMIF(Invoices!AE:AF,A2450,Invoices!AF:AF)/COUNTIF(Invoices!AE:AF,A2450),0),IF(COUNTIF(Invoices!AG:AH,A2450)&lt;&gt;0,IF(COUNTIF(Invoices!AG:AH,A2450)&lt;&gt;0,SUMIF(Invoices!AG:AH,A2450,Invoices!AH:AH)/COUNTIF(Invoices!AG:AH,A2450),0),IF(COUNTIF(Invoices!AI:AJ,A2450)&lt;&gt;0,IF(COUNTIF(Invoices!AI:AJ,A2450)&lt;&gt;0,SUMIF(Invoices!AI:AJ,A2450,Invoices!AJ:AJ)/COUNTIF(Invoices!AI:AJ,A2450),0),IF(COUNTIF(Invoices!AK:AL,A2450)&lt;&gt;0,IF(COUNTIF(Invoices!AK:AL,A2450)&lt;&gt;0,SUMIF(Invoices!AK:AL,A2450,Invoices!AL:AL)/COUNTIF(Invoices!AK:AL,A2450),0),IF(COUNTIF(Invoices!AM:AN,A2450)&lt;&gt;0,IF(COUNTIF(Invoices!AM:AN,A2450)&lt;&gt;0,SUMIF(Invoices!AM:AN,A2450,Invoices!AN:AN)/COUNTIF(Invoices!AM:AN,A2450),0),"Not Available")))))))))))))))</f>
        <v>0.99</v>
      </c>
    </row>
    <row r="2451" spans="1:5" ht="13" x14ac:dyDescent="0.15">
      <c r="A2451" s="6" t="s">
        <v>3888</v>
      </c>
      <c r="B2451" s="6" t="s">
        <v>573</v>
      </c>
      <c r="C2451" s="6" t="s">
        <v>645</v>
      </c>
      <c r="D2451" s="6" t="s">
        <v>574</v>
      </c>
      <c r="E2451">
        <f ca="1">IF(COUNTIF(Invoices!K:L,A2451)&lt;&gt;0,IF(COUNTIF(Invoices!K:L,A2451)&lt;&gt;0,SUMIF(Invoices!K:L,A2451,Invoices!L:L)/COUNTIF(Invoices!K:L,A2451),0),IF(COUNTIF(Invoices!M:N,A2451)&lt;&gt;0,IF(COUNTIF(Invoices!M:N,A2451)&lt;&gt;0,SUMIF(Invoices!M:N,A2451,Invoices!N:N)/COUNTIF(Invoices!M:N,A2451),0),IF(COUNTIF(Invoices!O:P,A2451)&lt;&gt;0,IF(COUNTIF(Invoices!O:P,A2451)&lt;&gt;0,SUMIF(Invoices!O:P,A2451,Invoices!P:P)/COUNTIF(Invoices!O:P,A2451),0),IF(COUNTIF(Invoices!Q:R,A2451)&lt;&gt;0,IF(COUNTIF(Invoices!Q:R,A2451)&lt;&gt;0,SUMIF(Invoices!Q:R,A2451,Invoices!R:R)/COUNTIF(Invoices!Q:R,A2451),0),IF(COUNTIF(Invoices!S:T,A2451)&lt;&gt;0,IF(COUNTIF(Invoices!S:T,A2451)&lt;&gt;0,SUMIF(Invoices!S:T,A2451,Invoices!T:T)/COUNTIF(Invoices!S:T,A2451),0),IF(COUNTIF(Invoices!U:V,A2451)&lt;&gt;0,IF(COUNTIF(Invoices!U:V,A2451)&lt;&gt;0,SUMIF(Invoices!U:V,A2451,Invoices!V:V)/COUNTIF(Invoices!U:V,A2451),0),IF(COUNTIF(Invoices!W:X,A2451)&lt;&gt;0,IF(COUNTIF(Invoices!W:X,A2451)&lt;&gt;0,SUMIF(Invoices!W:X,A2451,Invoices!X:X)/COUNTIF(Invoices!W:X,A2451),0),IF(COUNTIF(Invoices!Y:Z,A2451)&lt;&gt;0,IF(COUNTIF(Invoices!Y:Z,A2451)&lt;&gt;0,SUMIF(Invoices!Y:Z,A2451,Invoices!Z:Z)/COUNTIF(Invoices!Y:Z,A2451),0),IF(COUNTIF(Invoices!AA:AB,A2451)&lt;&gt;0,IF(COUNTIF(Invoices!AA:AB,A2451)&lt;&gt;0,SUMIF(Invoices!AA:AB,A2451,Invoices!AB:AB)/COUNTIF(Invoices!AA:AB,A2451),0),IF(COUNTIF(Invoices!AC:AD,A2451)&lt;&gt;0,IF(COUNTIF(Invoices!AC:AD,A2451)&lt;&gt;0,SUMIF(Invoices!AC:AD,A2451,Invoices!AD:AD)/COUNTIF(Invoices!AC:AD,A2451),0),IF(COUNTIF(Invoices!AE:AF,A2451)&lt;&gt;0,IF(COUNTIF(Invoices!AE:AF,A2451)&lt;&gt;0,SUMIF(Invoices!AE:AF,A2451,Invoices!AF:AF)/COUNTIF(Invoices!AE:AF,A2451),0),IF(COUNTIF(Invoices!AG:AH,A2451)&lt;&gt;0,IF(COUNTIF(Invoices!AG:AH,A2451)&lt;&gt;0,SUMIF(Invoices!AG:AH,A2451,Invoices!AH:AH)/COUNTIF(Invoices!AG:AH,A2451),0),IF(COUNTIF(Invoices!AI:AJ,A2451)&lt;&gt;0,IF(COUNTIF(Invoices!AI:AJ,A2451)&lt;&gt;0,SUMIF(Invoices!AI:AJ,A2451,Invoices!AJ:AJ)/COUNTIF(Invoices!AI:AJ,A2451),0),IF(COUNTIF(Invoices!AK:AL,A2451)&lt;&gt;0,IF(COUNTIF(Invoices!AK:AL,A2451)&lt;&gt;0,SUMIF(Invoices!AK:AL,A2451,Invoices!AL:AL)/COUNTIF(Invoices!AK:AL,A2451),0),IF(COUNTIF(Invoices!AM:AN,A2451)&lt;&gt;0,IF(COUNTIF(Invoices!AM:AN,A2451)&lt;&gt;0,SUMIF(Invoices!AM:AN,A2451,Invoices!AN:AN)/COUNTIF(Invoices!AM:AN,A2451),0),"Not Available")))))))))))))))</f>
        <v>0.99</v>
      </c>
    </row>
    <row r="2452" spans="1:5" ht="13" x14ac:dyDescent="0.15">
      <c r="A2452" s="6" t="s">
        <v>3889</v>
      </c>
      <c r="B2452" s="6" t="s">
        <v>573</v>
      </c>
      <c r="C2452" s="6" t="s">
        <v>618</v>
      </c>
      <c r="D2452" s="6" t="s">
        <v>574</v>
      </c>
      <c r="E2452">
        <f ca="1">IF(COUNTIF(Invoices!K:L,A2452)&lt;&gt;0,IF(COUNTIF(Invoices!K:L,A2452)&lt;&gt;0,SUMIF(Invoices!K:L,A2452,Invoices!L:L)/COUNTIF(Invoices!K:L,A2452),0),IF(COUNTIF(Invoices!M:N,A2452)&lt;&gt;0,IF(COUNTIF(Invoices!M:N,A2452)&lt;&gt;0,SUMIF(Invoices!M:N,A2452,Invoices!N:N)/COUNTIF(Invoices!M:N,A2452),0),IF(COUNTIF(Invoices!O:P,A2452)&lt;&gt;0,IF(COUNTIF(Invoices!O:P,A2452)&lt;&gt;0,SUMIF(Invoices!O:P,A2452,Invoices!P:P)/COUNTIF(Invoices!O:P,A2452),0),IF(COUNTIF(Invoices!Q:R,A2452)&lt;&gt;0,IF(COUNTIF(Invoices!Q:R,A2452)&lt;&gt;0,SUMIF(Invoices!Q:R,A2452,Invoices!R:R)/COUNTIF(Invoices!Q:R,A2452),0),IF(COUNTIF(Invoices!S:T,A2452)&lt;&gt;0,IF(COUNTIF(Invoices!S:T,A2452)&lt;&gt;0,SUMIF(Invoices!S:T,A2452,Invoices!T:T)/COUNTIF(Invoices!S:T,A2452),0),IF(COUNTIF(Invoices!U:V,A2452)&lt;&gt;0,IF(COUNTIF(Invoices!U:V,A2452)&lt;&gt;0,SUMIF(Invoices!U:V,A2452,Invoices!V:V)/COUNTIF(Invoices!U:V,A2452),0),IF(COUNTIF(Invoices!W:X,A2452)&lt;&gt;0,IF(COUNTIF(Invoices!W:X,A2452)&lt;&gt;0,SUMIF(Invoices!W:X,A2452,Invoices!X:X)/COUNTIF(Invoices!W:X,A2452),0),IF(COUNTIF(Invoices!Y:Z,A2452)&lt;&gt;0,IF(COUNTIF(Invoices!Y:Z,A2452)&lt;&gt;0,SUMIF(Invoices!Y:Z,A2452,Invoices!Z:Z)/COUNTIF(Invoices!Y:Z,A2452),0),IF(COUNTIF(Invoices!AA:AB,A2452)&lt;&gt;0,IF(COUNTIF(Invoices!AA:AB,A2452)&lt;&gt;0,SUMIF(Invoices!AA:AB,A2452,Invoices!AB:AB)/COUNTIF(Invoices!AA:AB,A2452),0),IF(COUNTIF(Invoices!AC:AD,A2452)&lt;&gt;0,IF(COUNTIF(Invoices!AC:AD,A2452)&lt;&gt;0,SUMIF(Invoices!AC:AD,A2452,Invoices!AD:AD)/COUNTIF(Invoices!AC:AD,A2452),0),IF(COUNTIF(Invoices!AE:AF,A2452)&lt;&gt;0,IF(COUNTIF(Invoices!AE:AF,A2452)&lt;&gt;0,SUMIF(Invoices!AE:AF,A2452,Invoices!AF:AF)/COUNTIF(Invoices!AE:AF,A2452),0),IF(COUNTIF(Invoices!AG:AH,A2452)&lt;&gt;0,IF(COUNTIF(Invoices!AG:AH,A2452)&lt;&gt;0,SUMIF(Invoices!AG:AH,A2452,Invoices!AH:AH)/COUNTIF(Invoices!AG:AH,A2452),0),IF(COUNTIF(Invoices!AI:AJ,A2452)&lt;&gt;0,IF(COUNTIF(Invoices!AI:AJ,A2452)&lt;&gt;0,SUMIF(Invoices!AI:AJ,A2452,Invoices!AJ:AJ)/COUNTIF(Invoices!AI:AJ,A2452),0),IF(COUNTIF(Invoices!AK:AL,A2452)&lt;&gt;0,IF(COUNTIF(Invoices!AK:AL,A2452)&lt;&gt;0,SUMIF(Invoices!AK:AL,A2452,Invoices!AL:AL)/COUNTIF(Invoices!AK:AL,A2452),0),IF(COUNTIF(Invoices!AM:AN,A2452)&lt;&gt;0,IF(COUNTIF(Invoices!AM:AN,A2452)&lt;&gt;0,SUMIF(Invoices!AM:AN,A2452,Invoices!AN:AN)/COUNTIF(Invoices!AM:AN,A2452),0),"Not Available")))))))))))))))</f>
        <v>0.99</v>
      </c>
    </row>
    <row r="2453" spans="1:5" ht="13" x14ac:dyDescent="0.15">
      <c r="A2453" s="6" t="s">
        <v>3890</v>
      </c>
      <c r="C2453" s="6" t="s">
        <v>526</v>
      </c>
      <c r="D2453" s="6" t="s">
        <v>527</v>
      </c>
      <c r="E2453" t="str">
        <f>IF(COUNTIF(Invoices!K:L,A2453)&lt;&gt;0,IF(COUNTIF(Invoices!K:L,A2453)&lt;&gt;0,SUMIF(Invoices!K:L,A2453,Invoices!L:L)/COUNTIF(Invoices!K:L,A2453),0),IF(COUNTIF(Invoices!M:N,A2453)&lt;&gt;0,IF(COUNTIF(Invoices!M:N,A2453)&lt;&gt;0,SUMIF(Invoices!M:N,A2453,Invoices!N:N)/COUNTIF(Invoices!M:N,A2453),0),IF(COUNTIF(Invoices!O:P,A2453)&lt;&gt;0,IF(COUNTIF(Invoices!O:P,A2453)&lt;&gt;0,SUMIF(Invoices!O:P,A2453,Invoices!P:P)/COUNTIF(Invoices!O:P,A2453),0),IF(COUNTIF(Invoices!Q:R,A2453)&lt;&gt;0,IF(COUNTIF(Invoices!Q:R,A2453)&lt;&gt;0,SUMIF(Invoices!Q:R,A2453,Invoices!R:R)/COUNTIF(Invoices!Q:R,A2453),0),IF(COUNTIF(Invoices!S:T,A2453)&lt;&gt;0,IF(COUNTIF(Invoices!S:T,A2453)&lt;&gt;0,SUMIF(Invoices!S:T,A2453,Invoices!T:T)/COUNTIF(Invoices!S:T,A2453),0),IF(COUNTIF(Invoices!U:V,A2453)&lt;&gt;0,IF(COUNTIF(Invoices!U:V,A2453)&lt;&gt;0,SUMIF(Invoices!U:V,A2453,Invoices!V:V)/COUNTIF(Invoices!U:V,A2453),0),IF(COUNTIF(Invoices!W:X,A2453)&lt;&gt;0,IF(COUNTIF(Invoices!W:X,A2453)&lt;&gt;0,SUMIF(Invoices!W:X,A2453,Invoices!X:X)/COUNTIF(Invoices!W:X,A2453),0),IF(COUNTIF(Invoices!Y:Z,A2453)&lt;&gt;0,IF(COUNTIF(Invoices!Y:Z,A2453)&lt;&gt;0,SUMIF(Invoices!Y:Z,A2453,Invoices!Z:Z)/COUNTIF(Invoices!Y:Z,A2453),0),IF(COUNTIF(Invoices!AA:AB,A2453)&lt;&gt;0,IF(COUNTIF(Invoices!AA:AB,A2453)&lt;&gt;0,SUMIF(Invoices!AA:AB,A2453,Invoices!AB:AB)/COUNTIF(Invoices!AA:AB,A2453),0),IF(COUNTIF(Invoices!AC:AD,A2453)&lt;&gt;0,IF(COUNTIF(Invoices!AC:AD,A2453)&lt;&gt;0,SUMIF(Invoices!AC:AD,A2453,Invoices!AD:AD)/COUNTIF(Invoices!AC:AD,A2453),0),IF(COUNTIF(Invoices!AE:AF,A2453)&lt;&gt;0,IF(COUNTIF(Invoices!AE:AF,A2453)&lt;&gt;0,SUMIF(Invoices!AE:AF,A2453,Invoices!AF:AF)/COUNTIF(Invoices!AE:AF,A2453),0),IF(COUNTIF(Invoices!AG:AH,A2453)&lt;&gt;0,IF(COUNTIF(Invoices!AG:AH,A2453)&lt;&gt;0,SUMIF(Invoices!AG:AH,A2453,Invoices!AH:AH)/COUNTIF(Invoices!AG:AH,A2453),0),IF(COUNTIF(Invoices!AI:AJ,A2453)&lt;&gt;0,IF(COUNTIF(Invoices!AI:AJ,A2453)&lt;&gt;0,SUMIF(Invoices!AI:AJ,A2453,Invoices!AJ:AJ)/COUNTIF(Invoices!AI:AJ,A2453),0),IF(COUNTIF(Invoices!AK:AL,A2453)&lt;&gt;0,IF(COUNTIF(Invoices!AK:AL,A2453)&lt;&gt;0,SUMIF(Invoices!AK:AL,A2453,Invoices!AL:AL)/COUNTIF(Invoices!AK:AL,A2453),0),IF(COUNTIF(Invoices!AM:AN,A2453)&lt;&gt;0,IF(COUNTIF(Invoices!AM:AN,A2453)&lt;&gt;0,SUMIF(Invoices!AM:AN,A2453,Invoices!AN:AN)/COUNTIF(Invoices!AM:AN,A2453),0),"Not Available")))))))))))))))</f>
        <v>Not Available</v>
      </c>
    </row>
    <row r="2454" spans="1:5" ht="13" x14ac:dyDescent="0.15">
      <c r="A2454" s="6" t="s">
        <v>3891</v>
      </c>
      <c r="B2454" s="6" t="s">
        <v>865</v>
      </c>
      <c r="C2454" s="6" t="s">
        <v>866</v>
      </c>
      <c r="D2454" s="6" t="s">
        <v>543</v>
      </c>
      <c r="E2454" t="str">
        <f>IF(COUNTIF(Invoices!K:L,A2454)&lt;&gt;0,IF(COUNTIF(Invoices!K:L,A2454)&lt;&gt;0,SUMIF(Invoices!K:L,A2454,Invoices!L:L)/COUNTIF(Invoices!K:L,A2454),0),IF(COUNTIF(Invoices!M:N,A2454)&lt;&gt;0,IF(COUNTIF(Invoices!M:N,A2454)&lt;&gt;0,SUMIF(Invoices!M:N,A2454,Invoices!N:N)/COUNTIF(Invoices!M:N,A2454),0),IF(COUNTIF(Invoices!O:P,A2454)&lt;&gt;0,IF(COUNTIF(Invoices!O:P,A2454)&lt;&gt;0,SUMIF(Invoices!O:P,A2454,Invoices!P:P)/COUNTIF(Invoices!O:P,A2454),0),IF(COUNTIF(Invoices!Q:R,A2454)&lt;&gt;0,IF(COUNTIF(Invoices!Q:R,A2454)&lt;&gt;0,SUMIF(Invoices!Q:R,A2454,Invoices!R:R)/COUNTIF(Invoices!Q:R,A2454),0),IF(COUNTIF(Invoices!S:T,A2454)&lt;&gt;0,IF(COUNTIF(Invoices!S:T,A2454)&lt;&gt;0,SUMIF(Invoices!S:T,A2454,Invoices!T:T)/COUNTIF(Invoices!S:T,A2454),0),IF(COUNTIF(Invoices!U:V,A2454)&lt;&gt;0,IF(COUNTIF(Invoices!U:V,A2454)&lt;&gt;0,SUMIF(Invoices!U:V,A2454,Invoices!V:V)/COUNTIF(Invoices!U:V,A2454),0),IF(COUNTIF(Invoices!W:X,A2454)&lt;&gt;0,IF(COUNTIF(Invoices!W:X,A2454)&lt;&gt;0,SUMIF(Invoices!W:X,A2454,Invoices!X:X)/COUNTIF(Invoices!W:X,A2454),0),IF(COUNTIF(Invoices!Y:Z,A2454)&lt;&gt;0,IF(COUNTIF(Invoices!Y:Z,A2454)&lt;&gt;0,SUMIF(Invoices!Y:Z,A2454,Invoices!Z:Z)/COUNTIF(Invoices!Y:Z,A2454),0),IF(COUNTIF(Invoices!AA:AB,A2454)&lt;&gt;0,IF(COUNTIF(Invoices!AA:AB,A2454)&lt;&gt;0,SUMIF(Invoices!AA:AB,A2454,Invoices!AB:AB)/COUNTIF(Invoices!AA:AB,A2454),0),IF(COUNTIF(Invoices!AC:AD,A2454)&lt;&gt;0,IF(COUNTIF(Invoices!AC:AD,A2454)&lt;&gt;0,SUMIF(Invoices!AC:AD,A2454,Invoices!AD:AD)/COUNTIF(Invoices!AC:AD,A2454),0),IF(COUNTIF(Invoices!AE:AF,A2454)&lt;&gt;0,IF(COUNTIF(Invoices!AE:AF,A2454)&lt;&gt;0,SUMIF(Invoices!AE:AF,A2454,Invoices!AF:AF)/COUNTIF(Invoices!AE:AF,A2454),0),IF(COUNTIF(Invoices!AG:AH,A2454)&lt;&gt;0,IF(COUNTIF(Invoices!AG:AH,A2454)&lt;&gt;0,SUMIF(Invoices!AG:AH,A2454,Invoices!AH:AH)/COUNTIF(Invoices!AG:AH,A2454),0),IF(COUNTIF(Invoices!AI:AJ,A2454)&lt;&gt;0,IF(COUNTIF(Invoices!AI:AJ,A2454)&lt;&gt;0,SUMIF(Invoices!AI:AJ,A2454,Invoices!AJ:AJ)/COUNTIF(Invoices!AI:AJ,A2454),0),IF(COUNTIF(Invoices!AK:AL,A2454)&lt;&gt;0,IF(COUNTIF(Invoices!AK:AL,A2454)&lt;&gt;0,SUMIF(Invoices!AK:AL,A2454,Invoices!AL:AL)/COUNTIF(Invoices!AK:AL,A2454),0),IF(COUNTIF(Invoices!AM:AN,A2454)&lt;&gt;0,IF(COUNTIF(Invoices!AM:AN,A2454)&lt;&gt;0,SUMIF(Invoices!AM:AN,A2454,Invoices!AN:AN)/COUNTIF(Invoices!AM:AN,A2454),0),"Not Available")))))))))))))))</f>
        <v>Not Available</v>
      </c>
    </row>
    <row r="2455" spans="1:5" ht="13" x14ac:dyDescent="0.15">
      <c r="A2455" s="6" t="s">
        <v>3891</v>
      </c>
      <c r="B2455" s="6" t="s">
        <v>868</v>
      </c>
      <c r="C2455" s="6" t="s">
        <v>543</v>
      </c>
      <c r="D2455" s="6" t="s">
        <v>543</v>
      </c>
      <c r="E2455" t="str">
        <f>IF(COUNTIF(Invoices!K:L,A2455)&lt;&gt;0,IF(COUNTIF(Invoices!K:L,A2455)&lt;&gt;0,SUMIF(Invoices!K:L,A2455,Invoices!L:L)/COUNTIF(Invoices!K:L,A2455),0),IF(COUNTIF(Invoices!M:N,A2455)&lt;&gt;0,IF(COUNTIF(Invoices!M:N,A2455)&lt;&gt;0,SUMIF(Invoices!M:N,A2455,Invoices!N:N)/COUNTIF(Invoices!M:N,A2455),0),IF(COUNTIF(Invoices!O:P,A2455)&lt;&gt;0,IF(COUNTIF(Invoices!O:P,A2455)&lt;&gt;0,SUMIF(Invoices!O:P,A2455,Invoices!P:P)/COUNTIF(Invoices!O:P,A2455),0),IF(COUNTIF(Invoices!Q:R,A2455)&lt;&gt;0,IF(COUNTIF(Invoices!Q:R,A2455)&lt;&gt;0,SUMIF(Invoices!Q:R,A2455,Invoices!R:R)/COUNTIF(Invoices!Q:R,A2455),0),IF(COUNTIF(Invoices!S:T,A2455)&lt;&gt;0,IF(COUNTIF(Invoices!S:T,A2455)&lt;&gt;0,SUMIF(Invoices!S:T,A2455,Invoices!T:T)/COUNTIF(Invoices!S:T,A2455),0),IF(COUNTIF(Invoices!U:V,A2455)&lt;&gt;0,IF(COUNTIF(Invoices!U:V,A2455)&lt;&gt;0,SUMIF(Invoices!U:V,A2455,Invoices!V:V)/COUNTIF(Invoices!U:V,A2455),0),IF(COUNTIF(Invoices!W:X,A2455)&lt;&gt;0,IF(COUNTIF(Invoices!W:X,A2455)&lt;&gt;0,SUMIF(Invoices!W:X,A2455,Invoices!X:X)/COUNTIF(Invoices!W:X,A2455),0),IF(COUNTIF(Invoices!Y:Z,A2455)&lt;&gt;0,IF(COUNTIF(Invoices!Y:Z,A2455)&lt;&gt;0,SUMIF(Invoices!Y:Z,A2455,Invoices!Z:Z)/COUNTIF(Invoices!Y:Z,A2455),0),IF(COUNTIF(Invoices!AA:AB,A2455)&lt;&gt;0,IF(COUNTIF(Invoices!AA:AB,A2455)&lt;&gt;0,SUMIF(Invoices!AA:AB,A2455,Invoices!AB:AB)/COUNTIF(Invoices!AA:AB,A2455),0),IF(COUNTIF(Invoices!AC:AD,A2455)&lt;&gt;0,IF(COUNTIF(Invoices!AC:AD,A2455)&lt;&gt;0,SUMIF(Invoices!AC:AD,A2455,Invoices!AD:AD)/COUNTIF(Invoices!AC:AD,A2455),0),IF(COUNTIF(Invoices!AE:AF,A2455)&lt;&gt;0,IF(COUNTIF(Invoices!AE:AF,A2455)&lt;&gt;0,SUMIF(Invoices!AE:AF,A2455,Invoices!AF:AF)/COUNTIF(Invoices!AE:AF,A2455),0),IF(COUNTIF(Invoices!AG:AH,A2455)&lt;&gt;0,IF(COUNTIF(Invoices!AG:AH,A2455)&lt;&gt;0,SUMIF(Invoices!AG:AH,A2455,Invoices!AH:AH)/COUNTIF(Invoices!AG:AH,A2455),0),IF(COUNTIF(Invoices!AI:AJ,A2455)&lt;&gt;0,IF(COUNTIF(Invoices!AI:AJ,A2455)&lt;&gt;0,SUMIF(Invoices!AI:AJ,A2455,Invoices!AJ:AJ)/COUNTIF(Invoices!AI:AJ,A2455),0),IF(COUNTIF(Invoices!AK:AL,A2455)&lt;&gt;0,IF(COUNTIF(Invoices!AK:AL,A2455)&lt;&gt;0,SUMIF(Invoices!AK:AL,A2455,Invoices!AL:AL)/COUNTIF(Invoices!AK:AL,A2455),0),IF(COUNTIF(Invoices!AM:AN,A2455)&lt;&gt;0,IF(COUNTIF(Invoices!AM:AN,A2455)&lt;&gt;0,SUMIF(Invoices!AM:AN,A2455,Invoices!AN:AN)/COUNTIF(Invoices!AM:AN,A2455),0),"Not Available")))))))))))))))</f>
        <v>Not Available</v>
      </c>
    </row>
    <row r="2456" spans="1:5" ht="13" x14ac:dyDescent="0.15">
      <c r="A2456" s="6" t="s">
        <v>3892</v>
      </c>
      <c r="B2456" s="6" t="s">
        <v>2817</v>
      </c>
      <c r="C2456" s="6" t="s">
        <v>618</v>
      </c>
      <c r="D2456" s="6" t="s">
        <v>574</v>
      </c>
      <c r="E2456">
        <f ca="1">IF(COUNTIF(Invoices!K:L,A2456)&lt;&gt;0,IF(COUNTIF(Invoices!K:L,A2456)&lt;&gt;0,SUMIF(Invoices!K:L,A2456,Invoices!L:L)/COUNTIF(Invoices!K:L,A2456),0),IF(COUNTIF(Invoices!M:N,A2456)&lt;&gt;0,IF(COUNTIF(Invoices!M:N,A2456)&lt;&gt;0,SUMIF(Invoices!M:N,A2456,Invoices!N:N)/COUNTIF(Invoices!M:N,A2456),0),IF(COUNTIF(Invoices!O:P,A2456)&lt;&gt;0,IF(COUNTIF(Invoices!O:P,A2456)&lt;&gt;0,SUMIF(Invoices!O:P,A2456,Invoices!P:P)/COUNTIF(Invoices!O:P,A2456),0),IF(COUNTIF(Invoices!Q:R,A2456)&lt;&gt;0,IF(COUNTIF(Invoices!Q:R,A2456)&lt;&gt;0,SUMIF(Invoices!Q:R,A2456,Invoices!R:R)/COUNTIF(Invoices!Q:R,A2456),0),IF(COUNTIF(Invoices!S:T,A2456)&lt;&gt;0,IF(COUNTIF(Invoices!S:T,A2456)&lt;&gt;0,SUMIF(Invoices!S:T,A2456,Invoices!T:T)/COUNTIF(Invoices!S:T,A2456),0),IF(COUNTIF(Invoices!U:V,A2456)&lt;&gt;0,IF(COUNTIF(Invoices!U:V,A2456)&lt;&gt;0,SUMIF(Invoices!U:V,A2456,Invoices!V:V)/COUNTIF(Invoices!U:V,A2456),0),IF(COUNTIF(Invoices!W:X,A2456)&lt;&gt;0,IF(COUNTIF(Invoices!W:X,A2456)&lt;&gt;0,SUMIF(Invoices!W:X,A2456,Invoices!X:X)/COUNTIF(Invoices!W:X,A2456),0),IF(COUNTIF(Invoices!Y:Z,A2456)&lt;&gt;0,IF(COUNTIF(Invoices!Y:Z,A2456)&lt;&gt;0,SUMIF(Invoices!Y:Z,A2456,Invoices!Z:Z)/COUNTIF(Invoices!Y:Z,A2456),0),IF(COUNTIF(Invoices!AA:AB,A2456)&lt;&gt;0,IF(COUNTIF(Invoices!AA:AB,A2456)&lt;&gt;0,SUMIF(Invoices!AA:AB,A2456,Invoices!AB:AB)/COUNTIF(Invoices!AA:AB,A2456),0),IF(COUNTIF(Invoices!AC:AD,A2456)&lt;&gt;0,IF(COUNTIF(Invoices!AC:AD,A2456)&lt;&gt;0,SUMIF(Invoices!AC:AD,A2456,Invoices!AD:AD)/COUNTIF(Invoices!AC:AD,A2456),0),IF(COUNTIF(Invoices!AE:AF,A2456)&lt;&gt;0,IF(COUNTIF(Invoices!AE:AF,A2456)&lt;&gt;0,SUMIF(Invoices!AE:AF,A2456,Invoices!AF:AF)/COUNTIF(Invoices!AE:AF,A2456),0),IF(COUNTIF(Invoices!AG:AH,A2456)&lt;&gt;0,IF(COUNTIF(Invoices!AG:AH,A2456)&lt;&gt;0,SUMIF(Invoices!AG:AH,A2456,Invoices!AH:AH)/COUNTIF(Invoices!AG:AH,A2456),0),IF(COUNTIF(Invoices!AI:AJ,A2456)&lt;&gt;0,IF(COUNTIF(Invoices!AI:AJ,A2456)&lt;&gt;0,SUMIF(Invoices!AI:AJ,A2456,Invoices!AJ:AJ)/COUNTIF(Invoices!AI:AJ,A2456),0),IF(COUNTIF(Invoices!AK:AL,A2456)&lt;&gt;0,IF(COUNTIF(Invoices!AK:AL,A2456)&lt;&gt;0,SUMIF(Invoices!AK:AL,A2456,Invoices!AL:AL)/COUNTIF(Invoices!AK:AL,A2456),0),IF(COUNTIF(Invoices!AM:AN,A2456)&lt;&gt;0,IF(COUNTIF(Invoices!AM:AN,A2456)&lt;&gt;0,SUMIF(Invoices!AM:AN,A2456,Invoices!AN:AN)/COUNTIF(Invoices!AM:AN,A2456),0),"Not Available")))))))))))))))</f>
        <v>0.99</v>
      </c>
    </row>
    <row r="2457" spans="1:5" ht="13" x14ac:dyDescent="0.15">
      <c r="A2457" s="6" t="s">
        <v>3892</v>
      </c>
      <c r="B2457" s="6" t="s">
        <v>3893</v>
      </c>
      <c r="C2457" s="6" t="s">
        <v>620</v>
      </c>
      <c r="D2457" s="6" t="s">
        <v>574</v>
      </c>
      <c r="E2457">
        <f ca="1">IF(COUNTIF(Invoices!K:L,A2457)&lt;&gt;0,IF(COUNTIF(Invoices!K:L,A2457)&lt;&gt;0,SUMIF(Invoices!K:L,A2457,Invoices!L:L)/COUNTIF(Invoices!K:L,A2457),0),IF(COUNTIF(Invoices!M:N,A2457)&lt;&gt;0,IF(COUNTIF(Invoices!M:N,A2457)&lt;&gt;0,SUMIF(Invoices!M:N,A2457,Invoices!N:N)/COUNTIF(Invoices!M:N,A2457),0),IF(COUNTIF(Invoices!O:P,A2457)&lt;&gt;0,IF(COUNTIF(Invoices!O:P,A2457)&lt;&gt;0,SUMIF(Invoices!O:P,A2457,Invoices!P:P)/COUNTIF(Invoices!O:P,A2457),0),IF(COUNTIF(Invoices!Q:R,A2457)&lt;&gt;0,IF(COUNTIF(Invoices!Q:R,A2457)&lt;&gt;0,SUMIF(Invoices!Q:R,A2457,Invoices!R:R)/COUNTIF(Invoices!Q:R,A2457),0),IF(COUNTIF(Invoices!S:T,A2457)&lt;&gt;0,IF(COUNTIF(Invoices!S:T,A2457)&lt;&gt;0,SUMIF(Invoices!S:T,A2457,Invoices!T:T)/COUNTIF(Invoices!S:T,A2457),0),IF(COUNTIF(Invoices!U:V,A2457)&lt;&gt;0,IF(COUNTIF(Invoices!U:V,A2457)&lt;&gt;0,SUMIF(Invoices!U:V,A2457,Invoices!V:V)/COUNTIF(Invoices!U:V,A2457),0),IF(COUNTIF(Invoices!W:X,A2457)&lt;&gt;0,IF(COUNTIF(Invoices!W:X,A2457)&lt;&gt;0,SUMIF(Invoices!W:X,A2457,Invoices!X:X)/COUNTIF(Invoices!W:X,A2457),0),IF(COUNTIF(Invoices!Y:Z,A2457)&lt;&gt;0,IF(COUNTIF(Invoices!Y:Z,A2457)&lt;&gt;0,SUMIF(Invoices!Y:Z,A2457,Invoices!Z:Z)/COUNTIF(Invoices!Y:Z,A2457),0),IF(COUNTIF(Invoices!AA:AB,A2457)&lt;&gt;0,IF(COUNTIF(Invoices!AA:AB,A2457)&lt;&gt;0,SUMIF(Invoices!AA:AB,A2457,Invoices!AB:AB)/COUNTIF(Invoices!AA:AB,A2457),0),IF(COUNTIF(Invoices!AC:AD,A2457)&lt;&gt;0,IF(COUNTIF(Invoices!AC:AD,A2457)&lt;&gt;0,SUMIF(Invoices!AC:AD,A2457,Invoices!AD:AD)/COUNTIF(Invoices!AC:AD,A2457),0),IF(COUNTIF(Invoices!AE:AF,A2457)&lt;&gt;0,IF(COUNTIF(Invoices!AE:AF,A2457)&lt;&gt;0,SUMIF(Invoices!AE:AF,A2457,Invoices!AF:AF)/COUNTIF(Invoices!AE:AF,A2457),0),IF(COUNTIF(Invoices!AG:AH,A2457)&lt;&gt;0,IF(COUNTIF(Invoices!AG:AH,A2457)&lt;&gt;0,SUMIF(Invoices!AG:AH,A2457,Invoices!AH:AH)/COUNTIF(Invoices!AG:AH,A2457),0),IF(COUNTIF(Invoices!AI:AJ,A2457)&lt;&gt;0,IF(COUNTIF(Invoices!AI:AJ,A2457)&lt;&gt;0,SUMIF(Invoices!AI:AJ,A2457,Invoices!AJ:AJ)/COUNTIF(Invoices!AI:AJ,A2457),0),IF(COUNTIF(Invoices!AK:AL,A2457)&lt;&gt;0,IF(COUNTIF(Invoices!AK:AL,A2457)&lt;&gt;0,SUMIF(Invoices!AK:AL,A2457,Invoices!AL:AL)/COUNTIF(Invoices!AK:AL,A2457),0),IF(COUNTIF(Invoices!AM:AN,A2457)&lt;&gt;0,IF(COUNTIF(Invoices!AM:AN,A2457)&lt;&gt;0,SUMIF(Invoices!AM:AN,A2457,Invoices!AN:AN)/COUNTIF(Invoices!AM:AN,A2457),0),"Not Available")))))))))))))))</f>
        <v>0.99</v>
      </c>
    </row>
    <row r="2458" spans="1:5" ht="13" x14ac:dyDescent="0.15">
      <c r="A2458" s="6" t="s">
        <v>3892</v>
      </c>
      <c r="C2458" s="6" t="s">
        <v>621</v>
      </c>
      <c r="D2458" s="6" t="s">
        <v>574</v>
      </c>
      <c r="E2458">
        <f ca="1">IF(COUNTIF(Invoices!K:L,A2458)&lt;&gt;0,IF(COUNTIF(Invoices!K:L,A2458)&lt;&gt;0,SUMIF(Invoices!K:L,A2458,Invoices!L:L)/COUNTIF(Invoices!K:L,A2458),0),IF(COUNTIF(Invoices!M:N,A2458)&lt;&gt;0,IF(COUNTIF(Invoices!M:N,A2458)&lt;&gt;0,SUMIF(Invoices!M:N,A2458,Invoices!N:N)/COUNTIF(Invoices!M:N,A2458),0),IF(COUNTIF(Invoices!O:P,A2458)&lt;&gt;0,IF(COUNTIF(Invoices!O:P,A2458)&lt;&gt;0,SUMIF(Invoices!O:P,A2458,Invoices!P:P)/COUNTIF(Invoices!O:P,A2458),0),IF(COUNTIF(Invoices!Q:R,A2458)&lt;&gt;0,IF(COUNTIF(Invoices!Q:R,A2458)&lt;&gt;0,SUMIF(Invoices!Q:R,A2458,Invoices!R:R)/COUNTIF(Invoices!Q:R,A2458),0),IF(COUNTIF(Invoices!S:T,A2458)&lt;&gt;0,IF(COUNTIF(Invoices!S:T,A2458)&lt;&gt;0,SUMIF(Invoices!S:T,A2458,Invoices!T:T)/COUNTIF(Invoices!S:T,A2458),0),IF(COUNTIF(Invoices!U:V,A2458)&lt;&gt;0,IF(COUNTIF(Invoices!U:V,A2458)&lt;&gt;0,SUMIF(Invoices!U:V,A2458,Invoices!V:V)/COUNTIF(Invoices!U:V,A2458),0),IF(COUNTIF(Invoices!W:X,A2458)&lt;&gt;0,IF(COUNTIF(Invoices!W:X,A2458)&lt;&gt;0,SUMIF(Invoices!W:X,A2458,Invoices!X:X)/COUNTIF(Invoices!W:X,A2458),0),IF(COUNTIF(Invoices!Y:Z,A2458)&lt;&gt;0,IF(COUNTIF(Invoices!Y:Z,A2458)&lt;&gt;0,SUMIF(Invoices!Y:Z,A2458,Invoices!Z:Z)/COUNTIF(Invoices!Y:Z,A2458),0),IF(COUNTIF(Invoices!AA:AB,A2458)&lt;&gt;0,IF(COUNTIF(Invoices!AA:AB,A2458)&lt;&gt;0,SUMIF(Invoices!AA:AB,A2458,Invoices!AB:AB)/COUNTIF(Invoices!AA:AB,A2458),0),IF(COUNTIF(Invoices!AC:AD,A2458)&lt;&gt;0,IF(COUNTIF(Invoices!AC:AD,A2458)&lt;&gt;0,SUMIF(Invoices!AC:AD,A2458,Invoices!AD:AD)/COUNTIF(Invoices!AC:AD,A2458),0),IF(COUNTIF(Invoices!AE:AF,A2458)&lt;&gt;0,IF(COUNTIF(Invoices!AE:AF,A2458)&lt;&gt;0,SUMIF(Invoices!AE:AF,A2458,Invoices!AF:AF)/COUNTIF(Invoices!AE:AF,A2458),0),IF(COUNTIF(Invoices!AG:AH,A2458)&lt;&gt;0,IF(COUNTIF(Invoices!AG:AH,A2458)&lt;&gt;0,SUMIF(Invoices!AG:AH,A2458,Invoices!AH:AH)/COUNTIF(Invoices!AG:AH,A2458),0),IF(COUNTIF(Invoices!AI:AJ,A2458)&lt;&gt;0,IF(COUNTIF(Invoices!AI:AJ,A2458)&lt;&gt;0,SUMIF(Invoices!AI:AJ,A2458,Invoices!AJ:AJ)/COUNTIF(Invoices!AI:AJ,A2458),0),IF(COUNTIF(Invoices!AK:AL,A2458)&lt;&gt;0,IF(COUNTIF(Invoices!AK:AL,A2458)&lt;&gt;0,SUMIF(Invoices!AK:AL,A2458,Invoices!AL:AL)/COUNTIF(Invoices!AK:AL,A2458),0),IF(COUNTIF(Invoices!AM:AN,A2458)&lt;&gt;0,IF(COUNTIF(Invoices!AM:AN,A2458)&lt;&gt;0,SUMIF(Invoices!AM:AN,A2458,Invoices!AN:AN)/COUNTIF(Invoices!AM:AN,A2458),0),"Not Available")))))))))))))))</f>
        <v>0.99</v>
      </c>
    </row>
    <row r="2459" spans="1:5" ht="13" x14ac:dyDescent="0.15">
      <c r="A2459" s="6" t="s">
        <v>3892</v>
      </c>
      <c r="B2459" s="6" t="s">
        <v>2817</v>
      </c>
      <c r="C2459" s="6" t="s">
        <v>2713</v>
      </c>
      <c r="D2459" s="6" t="s">
        <v>2714</v>
      </c>
      <c r="E2459">
        <f ca="1">IF(COUNTIF(Invoices!K:L,A2459)&lt;&gt;0,IF(COUNTIF(Invoices!K:L,A2459)&lt;&gt;0,SUMIF(Invoices!K:L,A2459,Invoices!L:L)/COUNTIF(Invoices!K:L,A2459),0),IF(COUNTIF(Invoices!M:N,A2459)&lt;&gt;0,IF(COUNTIF(Invoices!M:N,A2459)&lt;&gt;0,SUMIF(Invoices!M:N,A2459,Invoices!N:N)/COUNTIF(Invoices!M:N,A2459),0),IF(COUNTIF(Invoices!O:P,A2459)&lt;&gt;0,IF(COUNTIF(Invoices!O:P,A2459)&lt;&gt;0,SUMIF(Invoices!O:P,A2459,Invoices!P:P)/COUNTIF(Invoices!O:P,A2459),0),IF(COUNTIF(Invoices!Q:R,A2459)&lt;&gt;0,IF(COUNTIF(Invoices!Q:R,A2459)&lt;&gt;0,SUMIF(Invoices!Q:R,A2459,Invoices!R:R)/COUNTIF(Invoices!Q:R,A2459),0),IF(COUNTIF(Invoices!S:T,A2459)&lt;&gt;0,IF(COUNTIF(Invoices!S:T,A2459)&lt;&gt;0,SUMIF(Invoices!S:T,A2459,Invoices!T:T)/COUNTIF(Invoices!S:T,A2459),0),IF(COUNTIF(Invoices!U:V,A2459)&lt;&gt;0,IF(COUNTIF(Invoices!U:V,A2459)&lt;&gt;0,SUMIF(Invoices!U:V,A2459,Invoices!V:V)/COUNTIF(Invoices!U:V,A2459),0),IF(COUNTIF(Invoices!W:X,A2459)&lt;&gt;0,IF(COUNTIF(Invoices!W:X,A2459)&lt;&gt;0,SUMIF(Invoices!W:X,A2459,Invoices!X:X)/COUNTIF(Invoices!W:X,A2459),0),IF(COUNTIF(Invoices!Y:Z,A2459)&lt;&gt;0,IF(COUNTIF(Invoices!Y:Z,A2459)&lt;&gt;0,SUMIF(Invoices!Y:Z,A2459,Invoices!Z:Z)/COUNTIF(Invoices!Y:Z,A2459),0),IF(COUNTIF(Invoices!AA:AB,A2459)&lt;&gt;0,IF(COUNTIF(Invoices!AA:AB,A2459)&lt;&gt;0,SUMIF(Invoices!AA:AB,A2459,Invoices!AB:AB)/COUNTIF(Invoices!AA:AB,A2459),0),IF(COUNTIF(Invoices!AC:AD,A2459)&lt;&gt;0,IF(COUNTIF(Invoices!AC:AD,A2459)&lt;&gt;0,SUMIF(Invoices!AC:AD,A2459,Invoices!AD:AD)/COUNTIF(Invoices!AC:AD,A2459),0),IF(COUNTIF(Invoices!AE:AF,A2459)&lt;&gt;0,IF(COUNTIF(Invoices!AE:AF,A2459)&lt;&gt;0,SUMIF(Invoices!AE:AF,A2459,Invoices!AF:AF)/COUNTIF(Invoices!AE:AF,A2459),0),IF(COUNTIF(Invoices!AG:AH,A2459)&lt;&gt;0,IF(COUNTIF(Invoices!AG:AH,A2459)&lt;&gt;0,SUMIF(Invoices!AG:AH,A2459,Invoices!AH:AH)/COUNTIF(Invoices!AG:AH,A2459),0),IF(COUNTIF(Invoices!AI:AJ,A2459)&lt;&gt;0,IF(COUNTIF(Invoices!AI:AJ,A2459)&lt;&gt;0,SUMIF(Invoices!AI:AJ,A2459,Invoices!AJ:AJ)/COUNTIF(Invoices!AI:AJ,A2459),0),IF(COUNTIF(Invoices!AK:AL,A2459)&lt;&gt;0,IF(COUNTIF(Invoices!AK:AL,A2459)&lt;&gt;0,SUMIF(Invoices!AK:AL,A2459,Invoices!AL:AL)/COUNTIF(Invoices!AK:AL,A2459),0),IF(COUNTIF(Invoices!AM:AN,A2459)&lt;&gt;0,IF(COUNTIF(Invoices!AM:AN,A2459)&lt;&gt;0,SUMIF(Invoices!AM:AN,A2459,Invoices!AN:AN)/COUNTIF(Invoices!AM:AN,A2459),0),"Not Available")))))))))))))))</f>
        <v>0.99</v>
      </c>
    </row>
    <row r="2460" spans="1:5" ht="13" x14ac:dyDescent="0.15">
      <c r="A2460" s="6" t="s">
        <v>3894</v>
      </c>
      <c r="B2460" s="6" t="s">
        <v>3895</v>
      </c>
      <c r="C2460" s="6" t="s">
        <v>743</v>
      </c>
      <c r="D2460" s="6" t="s">
        <v>744</v>
      </c>
      <c r="E2460" t="str">
        <f>IF(COUNTIF(Invoices!K:L,A2460)&lt;&gt;0,IF(COUNTIF(Invoices!K:L,A2460)&lt;&gt;0,SUMIF(Invoices!K:L,A2460,Invoices!L:L)/COUNTIF(Invoices!K:L,A2460),0),IF(COUNTIF(Invoices!M:N,A2460)&lt;&gt;0,IF(COUNTIF(Invoices!M:N,A2460)&lt;&gt;0,SUMIF(Invoices!M:N,A2460,Invoices!N:N)/COUNTIF(Invoices!M:N,A2460),0),IF(COUNTIF(Invoices!O:P,A2460)&lt;&gt;0,IF(COUNTIF(Invoices!O:P,A2460)&lt;&gt;0,SUMIF(Invoices!O:P,A2460,Invoices!P:P)/COUNTIF(Invoices!O:P,A2460),0),IF(COUNTIF(Invoices!Q:R,A2460)&lt;&gt;0,IF(COUNTIF(Invoices!Q:R,A2460)&lt;&gt;0,SUMIF(Invoices!Q:R,A2460,Invoices!R:R)/COUNTIF(Invoices!Q:R,A2460),0),IF(COUNTIF(Invoices!S:T,A2460)&lt;&gt;0,IF(COUNTIF(Invoices!S:T,A2460)&lt;&gt;0,SUMIF(Invoices!S:T,A2460,Invoices!T:T)/COUNTIF(Invoices!S:T,A2460),0),IF(COUNTIF(Invoices!U:V,A2460)&lt;&gt;0,IF(COUNTIF(Invoices!U:V,A2460)&lt;&gt;0,SUMIF(Invoices!U:V,A2460,Invoices!V:V)/COUNTIF(Invoices!U:V,A2460),0),IF(COUNTIF(Invoices!W:X,A2460)&lt;&gt;0,IF(COUNTIF(Invoices!W:X,A2460)&lt;&gt;0,SUMIF(Invoices!W:X,A2460,Invoices!X:X)/COUNTIF(Invoices!W:X,A2460),0),IF(COUNTIF(Invoices!Y:Z,A2460)&lt;&gt;0,IF(COUNTIF(Invoices!Y:Z,A2460)&lt;&gt;0,SUMIF(Invoices!Y:Z,A2460,Invoices!Z:Z)/COUNTIF(Invoices!Y:Z,A2460),0),IF(COUNTIF(Invoices!AA:AB,A2460)&lt;&gt;0,IF(COUNTIF(Invoices!AA:AB,A2460)&lt;&gt;0,SUMIF(Invoices!AA:AB,A2460,Invoices!AB:AB)/COUNTIF(Invoices!AA:AB,A2460),0),IF(COUNTIF(Invoices!AC:AD,A2460)&lt;&gt;0,IF(COUNTIF(Invoices!AC:AD,A2460)&lt;&gt;0,SUMIF(Invoices!AC:AD,A2460,Invoices!AD:AD)/COUNTIF(Invoices!AC:AD,A2460),0),IF(COUNTIF(Invoices!AE:AF,A2460)&lt;&gt;0,IF(COUNTIF(Invoices!AE:AF,A2460)&lt;&gt;0,SUMIF(Invoices!AE:AF,A2460,Invoices!AF:AF)/COUNTIF(Invoices!AE:AF,A2460),0),IF(COUNTIF(Invoices!AG:AH,A2460)&lt;&gt;0,IF(COUNTIF(Invoices!AG:AH,A2460)&lt;&gt;0,SUMIF(Invoices!AG:AH,A2460,Invoices!AH:AH)/COUNTIF(Invoices!AG:AH,A2460),0),IF(COUNTIF(Invoices!AI:AJ,A2460)&lt;&gt;0,IF(COUNTIF(Invoices!AI:AJ,A2460)&lt;&gt;0,SUMIF(Invoices!AI:AJ,A2460,Invoices!AJ:AJ)/COUNTIF(Invoices!AI:AJ,A2460),0),IF(COUNTIF(Invoices!AK:AL,A2460)&lt;&gt;0,IF(COUNTIF(Invoices!AK:AL,A2460)&lt;&gt;0,SUMIF(Invoices!AK:AL,A2460,Invoices!AL:AL)/COUNTIF(Invoices!AK:AL,A2460),0),IF(COUNTIF(Invoices!AM:AN,A2460)&lt;&gt;0,IF(COUNTIF(Invoices!AM:AN,A2460)&lt;&gt;0,SUMIF(Invoices!AM:AN,A2460,Invoices!AN:AN)/COUNTIF(Invoices!AM:AN,A2460),0),"Not Available")))))))))))))))</f>
        <v>Not Available</v>
      </c>
    </row>
    <row r="2461" spans="1:5" ht="13" x14ac:dyDescent="0.15">
      <c r="A2461" s="6" t="s">
        <v>3896</v>
      </c>
      <c r="B2461" s="6" t="s">
        <v>1046</v>
      </c>
      <c r="C2461" s="6" t="s">
        <v>1314</v>
      </c>
      <c r="D2461" s="6" t="s">
        <v>1313</v>
      </c>
      <c r="E2461">
        <f ca="1">IF(COUNTIF(Invoices!K:L,A2461)&lt;&gt;0,IF(COUNTIF(Invoices!K:L,A2461)&lt;&gt;0,SUMIF(Invoices!K:L,A2461,Invoices!L:L)/COUNTIF(Invoices!K:L,A2461),0),IF(COUNTIF(Invoices!M:N,A2461)&lt;&gt;0,IF(COUNTIF(Invoices!M:N,A2461)&lt;&gt;0,SUMIF(Invoices!M:N,A2461,Invoices!N:N)/COUNTIF(Invoices!M:N,A2461),0),IF(COUNTIF(Invoices!O:P,A2461)&lt;&gt;0,IF(COUNTIF(Invoices!O:P,A2461)&lt;&gt;0,SUMIF(Invoices!O:P,A2461,Invoices!P:P)/COUNTIF(Invoices!O:P,A2461),0),IF(COUNTIF(Invoices!Q:R,A2461)&lt;&gt;0,IF(COUNTIF(Invoices!Q:R,A2461)&lt;&gt;0,SUMIF(Invoices!Q:R,A2461,Invoices!R:R)/COUNTIF(Invoices!Q:R,A2461),0),IF(COUNTIF(Invoices!S:T,A2461)&lt;&gt;0,IF(COUNTIF(Invoices!S:T,A2461)&lt;&gt;0,SUMIF(Invoices!S:T,A2461,Invoices!T:T)/COUNTIF(Invoices!S:T,A2461),0),IF(COUNTIF(Invoices!U:V,A2461)&lt;&gt;0,IF(COUNTIF(Invoices!U:V,A2461)&lt;&gt;0,SUMIF(Invoices!U:V,A2461,Invoices!V:V)/COUNTIF(Invoices!U:V,A2461),0),IF(COUNTIF(Invoices!W:X,A2461)&lt;&gt;0,IF(COUNTIF(Invoices!W:X,A2461)&lt;&gt;0,SUMIF(Invoices!W:X,A2461,Invoices!X:X)/COUNTIF(Invoices!W:X,A2461),0),IF(COUNTIF(Invoices!Y:Z,A2461)&lt;&gt;0,IF(COUNTIF(Invoices!Y:Z,A2461)&lt;&gt;0,SUMIF(Invoices!Y:Z,A2461,Invoices!Z:Z)/COUNTIF(Invoices!Y:Z,A2461),0),IF(COUNTIF(Invoices!AA:AB,A2461)&lt;&gt;0,IF(COUNTIF(Invoices!AA:AB,A2461)&lt;&gt;0,SUMIF(Invoices!AA:AB,A2461,Invoices!AB:AB)/COUNTIF(Invoices!AA:AB,A2461),0),IF(COUNTIF(Invoices!AC:AD,A2461)&lt;&gt;0,IF(COUNTIF(Invoices!AC:AD,A2461)&lt;&gt;0,SUMIF(Invoices!AC:AD,A2461,Invoices!AD:AD)/COUNTIF(Invoices!AC:AD,A2461),0),IF(COUNTIF(Invoices!AE:AF,A2461)&lt;&gt;0,IF(COUNTIF(Invoices!AE:AF,A2461)&lt;&gt;0,SUMIF(Invoices!AE:AF,A2461,Invoices!AF:AF)/COUNTIF(Invoices!AE:AF,A2461),0),IF(COUNTIF(Invoices!AG:AH,A2461)&lt;&gt;0,IF(COUNTIF(Invoices!AG:AH,A2461)&lt;&gt;0,SUMIF(Invoices!AG:AH,A2461,Invoices!AH:AH)/COUNTIF(Invoices!AG:AH,A2461),0),IF(COUNTIF(Invoices!AI:AJ,A2461)&lt;&gt;0,IF(COUNTIF(Invoices!AI:AJ,A2461)&lt;&gt;0,SUMIF(Invoices!AI:AJ,A2461,Invoices!AJ:AJ)/COUNTIF(Invoices!AI:AJ,A2461),0),IF(COUNTIF(Invoices!AK:AL,A2461)&lt;&gt;0,IF(COUNTIF(Invoices!AK:AL,A2461)&lt;&gt;0,SUMIF(Invoices!AK:AL,A2461,Invoices!AL:AL)/COUNTIF(Invoices!AK:AL,A2461),0),IF(COUNTIF(Invoices!AM:AN,A2461)&lt;&gt;0,IF(COUNTIF(Invoices!AM:AN,A2461)&lt;&gt;0,SUMIF(Invoices!AM:AN,A2461,Invoices!AN:AN)/COUNTIF(Invoices!AM:AN,A2461),0),"Not Available")))))))))))))))</f>
        <v>0.99</v>
      </c>
    </row>
    <row r="2462" spans="1:5" ht="13" x14ac:dyDescent="0.15">
      <c r="A2462" s="6" t="s">
        <v>3897</v>
      </c>
      <c r="C2462" s="6" t="s">
        <v>757</v>
      </c>
      <c r="D2462" s="6" t="s">
        <v>758</v>
      </c>
      <c r="E2462">
        <f ca="1">IF(COUNTIF(Invoices!K:L,A2462)&lt;&gt;0,IF(COUNTIF(Invoices!K:L,A2462)&lt;&gt;0,SUMIF(Invoices!K:L,A2462,Invoices!L:L)/COUNTIF(Invoices!K:L,A2462),0),IF(COUNTIF(Invoices!M:N,A2462)&lt;&gt;0,IF(COUNTIF(Invoices!M:N,A2462)&lt;&gt;0,SUMIF(Invoices!M:N,A2462,Invoices!N:N)/COUNTIF(Invoices!M:N,A2462),0),IF(COUNTIF(Invoices!O:P,A2462)&lt;&gt;0,IF(COUNTIF(Invoices!O:P,A2462)&lt;&gt;0,SUMIF(Invoices!O:P,A2462,Invoices!P:P)/COUNTIF(Invoices!O:P,A2462),0),IF(COUNTIF(Invoices!Q:R,A2462)&lt;&gt;0,IF(COUNTIF(Invoices!Q:R,A2462)&lt;&gt;0,SUMIF(Invoices!Q:R,A2462,Invoices!R:R)/COUNTIF(Invoices!Q:R,A2462),0),IF(COUNTIF(Invoices!S:T,A2462)&lt;&gt;0,IF(COUNTIF(Invoices!S:T,A2462)&lt;&gt;0,SUMIF(Invoices!S:T,A2462,Invoices!T:T)/COUNTIF(Invoices!S:T,A2462),0),IF(COUNTIF(Invoices!U:V,A2462)&lt;&gt;0,IF(COUNTIF(Invoices!U:V,A2462)&lt;&gt;0,SUMIF(Invoices!U:V,A2462,Invoices!V:V)/COUNTIF(Invoices!U:V,A2462),0),IF(COUNTIF(Invoices!W:X,A2462)&lt;&gt;0,IF(COUNTIF(Invoices!W:X,A2462)&lt;&gt;0,SUMIF(Invoices!W:X,A2462,Invoices!X:X)/COUNTIF(Invoices!W:X,A2462),0),IF(COUNTIF(Invoices!Y:Z,A2462)&lt;&gt;0,IF(COUNTIF(Invoices!Y:Z,A2462)&lt;&gt;0,SUMIF(Invoices!Y:Z,A2462,Invoices!Z:Z)/COUNTIF(Invoices!Y:Z,A2462),0),IF(COUNTIF(Invoices!AA:AB,A2462)&lt;&gt;0,IF(COUNTIF(Invoices!AA:AB,A2462)&lt;&gt;0,SUMIF(Invoices!AA:AB,A2462,Invoices!AB:AB)/COUNTIF(Invoices!AA:AB,A2462),0),IF(COUNTIF(Invoices!AC:AD,A2462)&lt;&gt;0,IF(COUNTIF(Invoices!AC:AD,A2462)&lt;&gt;0,SUMIF(Invoices!AC:AD,A2462,Invoices!AD:AD)/COUNTIF(Invoices!AC:AD,A2462),0),IF(COUNTIF(Invoices!AE:AF,A2462)&lt;&gt;0,IF(COUNTIF(Invoices!AE:AF,A2462)&lt;&gt;0,SUMIF(Invoices!AE:AF,A2462,Invoices!AF:AF)/COUNTIF(Invoices!AE:AF,A2462),0),IF(COUNTIF(Invoices!AG:AH,A2462)&lt;&gt;0,IF(COUNTIF(Invoices!AG:AH,A2462)&lt;&gt;0,SUMIF(Invoices!AG:AH,A2462,Invoices!AH:AH)/COUNTIF(Invoices!AG:AH,A2462),0),IF(COUNTIF(Invoices!AI:AJ,A2462)&lt;&gt;0,IF(COUNTIF(Invoices!AI:AJ,A2462)&lt;&gt;0,SUMIF(Invoices!AI:AJ,A2462,Invoices!AJ:AJ)/COUNTIF(Invoices!AI:AJ,A2462),0),IF(COUNTIF(Invoices!AK:AL,A2462)&lt;&gt;0,IF(COUNTIF(Invoices!AK:AL,A2462)&lt;&gt;0,SUMIF(Invoices!AK:AL,A2462,Invoices!AL:AL)/COUNTIF(Invoices!AK:AL,A2462),0),IF(COUNTIF(Invoices!AM:AN,A2462)&lt;&gt;0,IF(COUNTIF(Invoices!AM:AN,A2462)&lt;&gt;0,SUMIF(Invoices!AM:AN,A2462,Invoices!AN:AN)/COUNTIF(Invoices!AM:AN,A2462),0),"Not Available")))))))))))))))</f>
        <v>0.99</v>
      </c>
    </row>
    <row r="2463" spans="1:5" ht="13" x14ac:dyDescent="0.15">
      <c r="A2463" s="6" t="s">
        <v>3898</v>
      </c>
      <c r="C2463" s="6" t="s">
        <v>517</v>
      </c>
      <c r="D2463" s="6" t="s">
        <v>518</v>
      </c>
      <c r="E2463">
        <f ca="1">IF(COUNTIF(Invoices!K:L,A2463)&lt;&gt;0,IF(COUNTIF(Invoices!K:L,A2463)&lt;&gt;0,SUMIF(Invoices!K:L,A2463,Invoices!L:L)/COUNTIF(Invoices!K:L,A2463),0),IF(COUNTIF(Invoices!M:N,A2463)&lt;&gt;0,IF(COUNTIF(Invoices!M:N,A2463)&lt;&gt;0,SUMIF(Invoices!M:N,A2463,Invoices!N:N)/COUNTIF(Invoices!M:N,A2463),0),IF(COUNTIF(Invoices!O:P,A2463)&lt;&gt;0,IF(COUNTIF(Invoices!O:P,A2463)&lt;&gt;0,SUMIF(Invoices!O:P,A2463,Invoices!P:P)/COUNTIF(Invoices!O:P,A2463),0),IF(COUNTIF(Invoices!Q:R,A2463)&lt;&gt;0,IF(COUNTIF(Invoices!Q:R,A2463)&lt;&gt;0,SUMIF(Invoices!Q:R,A2463,Invoices!R:R)/COUNTIF(Invoices!Q:R,A2463),0),IF(COUNTIF(Invoices!S:T,A2463)&lt;&gt;0,IF(COUNTIF(Invoices!S:T,A2463)&lt;&gt;0,SUMIF(Invoices!S:T,A2463,Invoices!T:T)/COUNTIF(Invoices!S:T,A2463),0),IF(COUNTIF(Invoices!U:V,A2463)&lt;&gt;0,IF(COUNTIF(Invoices!U:V,A2463)&lt;&gt;0,SUMIF(Invoices!U:V,A2463,Invoices!V:V)/COUNTIF(Invoices!U:V,A2463),0),IF(COUNTIF(Invoices!W:X,A2463)&lt;&gt;0,IF(COUNTIF(Invoices!W:X,A2463)&lt;&gt;0,SUMIF(Invoices!W:X,A2463,Invoices!X:X)/COUNTIF(Invoices!W:X,A2463),0),IF(COUNTIF(Invoices!Y:Z,A2463)&lt;&gt;0,IF(COUNTIF(Invoices!Y:Z,A2463)&lt;&gt;0,SUMIF(Invoices!Y:Z,A2463,Invoices!Z:Z)/COUNTIF(Invoices!Y:Z,A2463),0),IF(COUNTIF(Invoices!AA:AB,A2463)&lt;&gt;0,IF(COUNTIF(Invoices!AA:AB,A2463)&lt;&gt;0,SUMIF(Invoices!AA:AB,A2463,Invoices!AB:AB)/COUNTIF(Invoices!AA:AB,A2463),0),IF(COUNTIF(Invoices!AC:AD,A2463)&lt;&gt;0,IF(COUNTIF(Invoices!AC:AD,A2463)&lt;&gt;0,SUMIF(Invoices!AC:AD,A2463,Invoices!AD:AD)/COUNTIF(Invoices!AC:AD,A2463),0),IF(COUNTIF(Invoices!AE:AF,A2463)&lt;&gt;0,IF(COUNTIF(Invoices!AE:AF,A2463)&lt;&gt;0,SUMIF(Invoices!AE:AF,A2463,Invoices!AF:AF)/COUNTIF(Invoices!AE:AF,A2463),0),IF(COUNTIF(Invoices!AG:AH,A2463)&lt;&gt;0,IF(COUNTIF(Invoices!AG:AH,A2463)&lt;&gt;0,SUMIF(Invoices!AG:AH,A2463,Invoices!AH:AH)/COUNTIF(Invoices!AG:AH,A2463),0),IF(COUNTIF(Invoices!AI:AJ,A2463)&lt;&gt;0,IF(COUNTIF(Invoices!AI:AJ,A2463)&lt;&gt;0,SUMIF(Invoices!AI:AJ,A2463,Invoices!AJ:AJ)/COUNTIF(Invoices!AI:AJ,A2463),0),IF(COUNTIF(Invoices!AK:AL,A2463)&lt;&gt;0,IF(COUNTIF(Invoices!AK:AL,A2463)&lt;&gt;0,SUMIF(Invoices!AK:AL,A2463,Invoices!AL:AL)/COUNTIF(Invoices!AK:AL,A2463),0),IF(COUNTIF(Invoices!AM:AN,A2463)&lt;&gt;0,IF(COUNTIF(Invoices!AM:AN,A2463)&lt;&gt;0,SUMIF(Invoices!AM:AN,A2463,Invoices!AN:AN)/COUNTIF(Invoices!AM:AN,A2463),0),"Not Available")))))))))))))))</f>
        <v>1.99</v>
      </c>
    </row>
    <row r="2464" spans="1:5" ht="13" x14ac:dyDescent="0.15">
      <c r="A2464" s="6" t="s">
        <v>3899</v>
      </c>
      <c r="B2464" s="6" t="s">
        <v>690</v>
      </c>
      <c r="C2464" s="6" t="s">
        <v>687</v>
      </c>
      <c r="D2464" s="6" t="s">
        <v>685</v>
      </c>
      <c r="E2464">
        <f ca="1">IF(COUNTIF(Invoices!K:L,A2464)&lt;&gt;0,IF(COUNTIF(Invoices!K:L,A2464)&lt;&gt;0,SUMIF(Invoices!K:L,A2464,Invoices!L:L)/COUNTIF(Invoices!K:L,A2464),0),IF(COUNTIF(Invoices!M:N,A2464)&lt;&gt;0,IF(COUNTIF(Invoices!M:N,A2464)&lt;&gt;0,SUMIF(Invoices!M:N,A2464,Invoices!N:N)/COUNTIF(Invoices!M:N,A2464),0),IF(COUNTIF(Invoices!O:P,A2464)&lt;&gt;0,IF(COUNTIF(Invoices!O:P,A2464)&lt;&gt;0,SUMIF(Invoices!O:P,A2464,Invoices!P:P)/COUNTIF(Invoices!O:P,A2464),0),IF(COUNTIF(Invoices!Q:R,A2464)&lt;&gt;0,IF(COUNTIF(Invoices!Q:R,A2464)&lt;&gt;0,SUMIF(Invoices!Q:R,A2464,Invoices!R:R)/COUNTIF(Invoices!Q:R,A2464),0),IF(COUNTIF(Invoices!S:T,A2464)&lt;&gt;0,IF(COUNTIF(Invoices!S:T,A2464)&lt;&gt;0,SUMIF(Invoices!S:T,A2464,Invoices!T:T)/COUNTIF(Invoices!S:T,A2464),0),IF(COUNTIF(Invoices!U:V,A2464)&lt;&gt;0,IF(COUNTIF(Invoices!U:V,A2464)&lt;&gt;0,SUMIF(Invoices!U:V,A2464,Invoices!V:V)/COUNTIF(Invoices!U:V,A2464),0),IF(COUNTIF(Invoices!W:X,A2464)&lt;&gt;0,IF(COUNTIF(Invoices!W:X,A2464)&lt;&gt;0,SUMIF(Invoices!W:X,A2464,Invoices!X:X)/COUNTIF(Invoices!W:X,A2464),0),IF(COUNTIF(Invoices!Y:Z,A2464)&lt;&gt;0,IF(COUNTIF(Invoices!Y:Z,A2464)&lt;&gt;0,SUMIF(Invoices!Y:Z,A2464,Invoices!Z:Z)/COUNTIF(Invoices!Y:Z,A2464),0),IF(COUNTIF(Invoices!AA:AB,A2464)&lt;&gt;0,IF(COUNTIF(Invoices!AA:AB,A2464)&lt;&gt;0,SUMIF(Invoices!AA:AB,A2464,Invoices!AB:AB)/COUNTIF(Invoices!AA:AB,A2464),0),IF(COUNTIF(Invoices!AC:AD,A2464)&lt;&gt;0,IF(COUNTIF(Invoices!AC:AD,A2464)&lt;&gt;0,SUMIF(Invoices!AC:AD,A2464,Invoices!AD:AD)/COUNTIF(Invoices!AC:AD,A2464),0),IF(COUNTIF(Invoices!AE:AF,A2464)&lt;&gt;0,IF(COUNTIF(Invoices!AE:AF,A2464)&lt;&gt;0,SUMIF(Invoices!AE:AF,A2464,Invoices!AF:AF)/COUNTIF(Invoices!AE:AF,A2464),0),IF(COUNTIF(Invoices!AG:AH,A2464)&lt;&gt;0,IF(COUNTIF(Invoices!AG:AH,A2464)&lt;&gt;0,SUMIF(Invoices!AG:AH,A2464,Invoices!AH:AH)/COUNTIF(Invoices!AG:AH,A2464),0),IF(COUNTIF(Invoices!AI:AJ,A2464)&lt;&gt;0,IF(COUNTIF(Invoices!AI:AJ,A2464)&lt;&gt;0,SUMIF(Invoices!AI:AJ,A2464,Invoices!AJ:AJ)/COUNTIF(Invoices!AI:AJ,A2464),0),IF(COUNTIF(Invoices!AK:AL,A2464)&lt;&gt;0,IF(COUNTIF(Invoices!AK:AL,A2464)&lt;&gt;0,SUMIF(Invoices!AK:AL,A2464,Invoices!AL:AL)/COUNTIF(Invoices!AK:AL,A2464),0),IF(COUNTIF(Invoices!AM:AN,A2464)&lt;&gt;0,IF(COUNTIF(Invoices!AM:AN,A2464)&lt;&gt;0,SUMIF(Invoices!AM:AN,A2464,Invoices!AN:AN)/COUNTIF(Invoices!AM:AN,A2464),0),"Not Available")))))))))))))))</f>
        <v>0.99</v>
      </c>
    </row>
    <row r="2465" spans="1:5" ht="13" x14ac:dyDescent="0.15">
      <c r="A2465" s="6" t="s">
        <v>3900</v>
      </c>
      <c r="C2465" s="6" t="s">
        <v>689</v>
      </c>
      <c r="D2465" s="6" t="s">
        <v>690</v>
      </c>
      <c r="E2465" t="str">
        <f>IF(COUNTIF(Invoices!K:L,A2465)&lt;&gt;0,IF(COUNTIF(Invoices!K:L,A2465)&lt;&gt;0,SUMIF(Invoices!K:L,A2465,Invoices!L:L)/COUNTIF(Invoices!K:L,A2465),0),IF(COUNTIF(Invoices!M:N,A2465)&lt;&gt;0,IF(COUNTIF(Invoices!M:N,A2465)&lt;&gt;0,SUMIF(Invoices!M:N,A2465,Invoices!N:N)/COUNTIF(Invoices!M:N,A2465),0),IF(COUNTIF(Invoices!O:P,A2465)&lt;&gt;0,IF(COUNTIF(Invoices!O:P,A2465)&lt;&gt;0,SUMIF(Invoices!O:P,A2465,Invoices!P:P)/COUNTIF(Invoices!O:P,A2465),0),IF(COUNTIF(Invoices!Q:R,A2465)&lt;&gt;0,IF(COUNTIF(Invoices!Q:R,A2465)&lt;&gt;0,SUMIF(Invoices!Q:R,A2465,Invoices!R:R)/COUNTIF(Invoices!Q:R,A2465),0),IF(COUNTIF(Invoices!S:T,A2465)&lt;&gt;0,IF(COUNTIF(Invoices!S:T,A2465)&lt;&gt;0,SUMIF(Invoices!S:T,A2465,Invoices!T:T)/COUNTIF(Invoices!S:T,A2465),0),IF(COUNTIF(Invoices!U:V,A2465)&lt;&gt;0,IF(COUNTIF(Invoices!U:V,A2465)&lt;&gt;0,SUMIF(Invoices!U:V,A2465,Invoices!V:V)/COUNTIF(Invoices!U:V,A2465),0),IF(COUNTIF(Invoices!W:X,A2465)&lt;&gt;0,IF(COUNTIF(Invoices!W:X,A2465)&lt;&gt;0,SUMIF(Invoices!W:X,A2465,Invoices!X:X)/COUNTIF(Invoices!W:X,A2465),0),IF(COUNTIF(Invoices!Y:Z,A2465)&lt;&gt;0,IF(COUNTIF(Invoices!Y:Z,A2465)&lt;&gt;0,SUMIF(Invoices!Y:Z,A2465,Invoices!Z:Z)/COUNTIF(Invoices!Y:Z,A2465),0),IF(COUNTIF(Invoices!AA:AB,A2465)&lt;&gt;0,IF(COUNTIF(Invoices!AA:AB,A2465)&lt;&gt;0,SUMIF(Invoices!AA:AB,A2465,Invoices!AB:AB)/COUNTIF(Invoices!AA:AB,A2465),0),IF(COUNTIF(Invoices!AC:AD,A2465)&lt;&gt;0,IF(COUNTIF(Invoices!AC:AD,A2465)&lt;&gt;0,SUMIF(Invoices!AC:AD,A2465,Invoices!AD:AD)/COUNTIF(Invoices!AC:AD,A2465),0),IF(COUNTIF(Invoices!AE:AF,A2465)&lt;&gt;0,IF(COUNTIF(Invoices!AE:AF,A2465)&lt;&gt;0,SUMIF(Invoices!AE:AF,A2465,Invoices!AF:AF)/COUNTIF(Invoices!AE:AF,A2465),0),IF(COUNTIF(Invoices!AG:AH,A2465)&lt;&gt;0,IF(COUNTIF(Invoices!AG:AH,A2465)&lt;&gt;0,SUMIF(Invoices!AG:AH,A2465,Invoices!AH:AH)/COUNTIF(Invoices!AG:AH,A2465),0),IF(COUNTIF(Invoices!AI:AJ,A2465)&lt;&gt;0,IF(COUNTIF(Invoices!AI:AJ,A2465)&lt;&gt;0,SUMIF(Invoices!AI:AJ,A2465,Invoices!AJ:AJ)/COUNTIF(Invoices!AI:AJ,A2465),0),IF(COUNTIF(Invoices!AK:AL,A2465)&lt;&gt;0,IF(COUNTIF(Invoices!AK:AL,A2465)&lt;&gt;0,SUMIF(Invoices!AK:AL,A2465,Invoices!AL:AL)/COUNTIF(Invoices!AK:AL,A2465),0),IF(COUNTIF(Invoices!AM:AN,A2465)&lt;&gt;0,IF(COUNTIF(Invoices!AM:AN,A2465)&lt;&gt;0,SUMIF(Invoices!AM:AN,A2465,Invoices!AN:AN)/COUNTIF(Invoices!AM:AN,A2465),0),"Not Available")))))))))))))))</f>
        <v>Not Available</v>
      </c>
    </row>
    <row r="2466" spans="1:5" ht="13" x14ac:dyDescent="0.15">
      <c r="A2466" s="6" t="s">
        <v>3901</v>
      </c>
      <c r="C2466" s="6" t="s">
        <v>1327</v>
      </c>
      <c r="D2466" s="6" t="s">
        <v>1182</v>
      </c>
      <c r="E2466">
        <f ca="1">IF(COUNTIF(Invoices!K:L,A2466)&lt;&gt;0,IF(COUNTIF(Invoices!K:L,A2466)&lt;&gt;0,SUMIF(Invoices!K:L,A2466,Invoices!L:L)/COUNTIF(Invoices!K:L,A2466),0),IF(COUNTIF(Invoices!M:N,A2466)&lt;&gt;0,IF(COUNTIF(Invoices!M:N,A2466)&lt;&gt;0,SUMIF(Invoices!M:N,A2466,Invoices!N:N)/COUNTIF(Invoices!M:N,A2466),0),IF(COUNTIF(Invoices!O:P,A2466)&lt;&gt;0,IF(COUNTIF(Invoices!O:P,A2466)&lt;&gt;0,SUMIF(Invoices!O:P,A2466,Invoices!P:P)/COUNTIF(Invoices!O:P,A2466),0),IF(COUNTIF(Invoices!Q:R,A2466)&lt;&gt;0,IF(COUNTIF(Invoices!Q:R,A2466)&lt;&gt;0,SUMIF(Invoices!Q:R,A2466,Invoices!R:R)/COUNTIF(Invoices!Q:R,A2466),0),IF(COUNTIF(Invoices!S:T,A2466)&lt;&gt;0,IF(COUNTIF(Invoices!S:T,A2466)&lt;&gt;0,SUMIF(Invoices!S:T,A2466,Invoices!T:T)/COUNTIF(Invoices!S:T,A2466),0),IF(COUNTIF(Invoices!U:V,A2466)&lt;&gt;0,IF(COUNTIF(Invoices!U:V,A2466)&lt;&gt;0,SUMIF(Invoices!U:V,A2466,Invoices!V:V)/COUNTIF(Invoices!U:V,A2466),0),IF(COUNTIF(Invoices!W:X,A2466)&lt;&gt;0,IF(COUNTIF(Invoices!W:X,A2466)&lt;&gt;0,SUMIF(Invoices!W:X,A2466,Invoices!X:X)/COUNTIF(Invoices!W:X,A2466),0),IF(COUNTIF(Invoices!Y:Z,A2466)&lt;&gt;0,IF(COUNTIF(Invoices!Y:Z,A2466)&lt;&gt;0,SUMIF(Invoices!Y:Z,A2466,Invoices!Z:Z)/COUNTIF(Invoices!Y:Z,A2466),0),IF(COUNTIF(Invoices!AA:AB,A2466)&lt;&gt;0,IF(COUNTIF(Invoices!AA:AB,A2466)&lt;&gt;0,SUMIF(Invoices!AA:AB,A2466,Invoices!AB:AB)/COUNTIF(Invoices!AA:AB,A2466),0),IF(COUNTIF(Invoices!AC:AD,A2466)&lt;&gt;0,IF(COUNTIF(Invoices!AC:AD,A2466)&lt;&gt;0,SUMIF(Invoices!AC:AD,A2466,Invoices!AD:AD)/COUNTIF(Invoices!AC:AD,A2466),0),IF(COUNTIF(Invoices!AE:AF,A2466)&lt;&gt;0,IF(COUNTIF(Invoices!AE:AF,A2466)&lt;&gt;0,SUMIF(Invoices!AE:AF,A2466,Invoices!AF:AF)/COUNTIF(Invoices!AE:AF,A2466),0),IF(COUNTIF(Invoices!AG:AH,A2466)&lt;&gt;0,IF(COUNTIF(Invoices!AG:AH,A2466)&lt;&gt;0,SUMIF(Invoices!AG:AH,A2466,Invoices!AH:AH)/COUNTIF(Invoices!AG:AH,A2466),0),IF(COUNTIF(Invoices!AI:AJ,A2466)&lt;&gt;0,IF(COUNTIF(Invoices!AI:AJ,A2466)&lt;&gt;0,SUMIF(Invoices!AI:AJ,A2466,Invoices!AJ:AJ)/COUNTIF(Invoices!AI:AJ,A2466),0),IF(COUNTIF(Invoices!AK:AL,A2466)&lt;&gt;0,IF(COUNTIF(Invoices!AK:AL,A2466)&lt;&gt;0,SUMIF(Invoices!AK:AL,A2466,Invoices!AL:AL)/COUNTIF(Invoices!AK:AL,A2466),0),IF(COUNTIF(Invoices!AM:AN,A2466)&lt;&gt;0,IF(COUNTIF(Invoices!AM:AN,A2466)&lt;&gt;0,SUMIF(Invoices!AM:AN,A2466,Invoices!AN:AN)/COUNTIF(Invoices!AM:AN,A2466),0),"Not Available")))))))))))))))</f>
        <v>0.99</v>
      </c>
    </row>
    <row r="2467" spans="1:5" ht="13" x14ac:dyDescent="0.15">
      <c r="A2467" s="6" t="s">
        <v>3902</v>
      </c>
      <c r="B2467" s="6" t="s">
        <v>1227</v>
      </c>
      <c r="C2467" s="6" t="s">
        <v>1087</v>
      </c>
      <c r="D2467" s="6" t="s">
        <v>522</v>
      </c>
      <c r="E2467" t="str">
        <f>IF(COUNTIF(Invoices!K:L,A2467)&lt;&gt;0,IF(COUNTIF(Invoices!K:L,A2467)&lt;&gt;0,SUMIF(Invoices!K:L,A2467,Invoices!L:L)/COUNTIF(Invoices!K:L,A2467),0),IF(COUNTIF(Invoices!M:N,A2467)&lt;&gt;0,IF(COUNTIF(Invoices!M:N,A2467)&lt;&gt;0,SUMIF(Invoices!M:N,A2467,Invoices!N:N)/COUNTIF(Invoices!M:N,A2467),0),IF(COUNTIF(Invoices!O:P,A2467)&lt;&gt;0,IF(COUNTIF(Invoices!O:P,A2467)&lt;&gt;0,SUMIF(Invoices!O:P,A2467,Invoices!P:P)/COUNTIF(Invoices!O:P,A2467),0),IF(COUNTIF(Invoices!Q:R,A2467)&lt;&gt;0,IF(COUNTIF(Invoices!Q:R,A2467)&lt;&gt;0,SUMIF(Invoices!Q:R,A2467,Invoices!R:R)/COUNTIF(Invoices!Q:R,A2467),0),IF(COUNTIF(Invoices!S:T,A2467)&lt;&gt;0,IF(COUNTIF(Invoices!S:T,A2467)&lt;&gt;0,SUMIF(Invoices!S:T,A2467,Invoices!T:T)/COUNTIF(Invoices!S:T,A2467),0),IF(COUNTIF(Invoices!U:V,A2467)&lt;&gt;0,IF(COUNTIF(Invoices!U:V,A2467)&lt;&gt;0,SUMIF(Invoices!U:V,A2467,Invoices!V:V)/COUNTIF(Invoices!U:V,A2467),0),IF(COUNTIF(Invoices!W:X,A2467)&lt;&gt;0,IF(COUNTIF(Invoices!W:X,A2467)&lt;&gt;0,SUMIF(Invoices!W:X,A2467,Invoices!X:X)/COUNTIF(Invoices!W:X,A2467),0),IF(COUNTIF(Invoices!Y:Z,A2467)&lt;&gt;0,IF(COUNTIF(Invoices!Y:Z,A2467)&lt;&gt;0,SUMIF(Invoices!Y:Z,A2467,Invoices!Z:Z)/COUNTIF(Invoices!Y:Z,A2467),0),IF(COUNTIF(Invoices!AA:AB,A2467)&lt;&gt;0,IF(COUNTIF(Invoices!AA:AB,A2467)&lt;&gt;0,SUMIF(Invoices!AA:AB,A2467,Invoices!AB:AB)/COUNTIF(Invoices!AA:AB,A2467),0),IF(COUNTIF(Invoices!AC:AD,A2467)&lt;&gt;0,IF(COUNTIF(Invoices!AC:AD,A2467)&lt;&gt;0,SUMIF(Invoices!AC:AD,A2467,Invoices!AD:AD)/COUNTIF(Invoices!AC:AD,A2467),0),IF(COUNTIF(Invoices!AE:AF,A2467)&lt;&gt;0,IF(COUNTIF(Invoices!AE:AF,A2467)&lt;&gt;0,SUMIF(Invoices!AE:AF,A2467,Invoices!AF:AF)/COUNTIF(Invoices!AE:AF,A2467),0),IF(COUNTIF(Invoices!AG:AH,A2467)&lt;&gt;0,IF(COUNTIF(Invoices!AG:AH,A2467)&lt;&gt;0,SUMIF(Invoices!AG:AH,A2467,Invoices!AH:AH)/COUNTIF(Invoices!AG:AH,A2467),0),IF(COUNTIF(Invoices!AI:AJ,A2467)&lt;&gt;0,IF(COUNTIF(Invoices!AI:AJ,A2467)&lt;&gt;0,SUMIF(Invoices!AI:AJ,A2467,Invoices!AJ:AJ)/COUNTIF(Invoices!AI:AJ,A2467),0),IF(COUNTIF(Invoices!AK:AL,A2467)&lt;&gt;0,IF(COUNTIF(Invoices!AK:AL,A2467)&lt;&gt;0,SUMIF(Invoices!AK:AL,A2467,Invoices!AL:AL)/COUNTIF(Invoices!AK:AL,A2467),0),IF(COUNTIF(Invoices!AM:AN,A2467)&lt;&gt;0,IF(COUNTIF(Invoices!AM:AN,A2467)&lt;&gt;0,SUMIF(Invoices!AM:AN,A2467,Invoices!AN:AN)/COUNTIF(Invoices!AM:AN,A2467),0),"Not Available")))))))))))))))</f>
        <v>Not Available</v>
      </c>
    </row>
    <row r="2468" spans="1:5" ht="13" x14ac:dyDescent="0.15">
      <c r="A2468" s="6" t="s">
        <v>3903</v>
      </c>
      <c r="B2468" s="6" t="s">
        <v>1394</v>
      </c>
      <c r="C2468" s="6" t="s">
        <v>1016</v>
      </c>
      <c r="D2468" s="6" t="s">
        <v>878</v>
      </c>
      <c r="E2468">
        <f ca="1">IF(COUNTIF(Invoices!K:L,A2468)&lt;&gt;0,IF(COUNTIF(Invoices!K:L,A2468)&lt;&gt;0,SUMIF(Invoices!K:L,A2468,Invoices!L:L)/COUNTIF(Invoices!K:L,A2468),0),IF(COUNTIF(Invoices!M:N,A2468)&lt;&gt;0,IF(COUNTIF(Invoices!M:N,A2468)&lt;&gt;0,SUMIF(Invoices!M:N,A2468,Invoices!N:N)/COUNTIF(Invoices!M:N,A2468),0),IF(COUNTIF(Invoices!O:P,A2468)&lt;&gt;0,IF(COUNTIF(Invoices!O:P,A2468)&lt;&gt;0,SUMIF(Invoices!O:P,A2468,Invoices!P:P)/COUNTIF(Invoices!O:P,A2468),0),IF(COUNTIF(Invoices!Q:R,A2468)&lt;&gt;0,IF(COUNTIF(Invoices!Q:R,A2468)&lt;&gt;0,SUMIF(Invoices!Q:R,A2468,Invoices!R:R)/COUNTIF(Invoices!Q:R,A2468),0),IF(COUNTIF(Invoices!S:T,A2468)&lt;&gt;0,IF(COUNTIF(Invoices!S:T,A2468)&lt;&gt;0,SUMIF(Invoices!S:T,A2468,Invoices!T:T)/COUNTIF(Invoices!S:T,A2468),0),IF(COUNTIF(Invoices!U:V,A2468)&lt;&gt;0,IF(COUNTIF(Invoices!U:V,A2468)&lt;&gt;0,SUMIF(Invoices!U:V,A2468,Invoices!V:V)/COUNTIF(Invoices!U:V,A2468),0),IF(COUNTIF(Invoices!W:X,A2468)&lt;&gt;0,IF(COUNTIF(Invoices!W:X,A2468)&lt;&gt;0,SUMIF(Invoices!W:X,A2468,Invoices!X:X)/COUNTIF(Invoices!W:X,A2468),0),IF(COUNTIF(Invoices!Y:Z,A2468)&lt;&gt;0,IF(COUNTIF(Invoices!Y:Z,A2468)&lt;&gt;0,SUMIF(Invoices!Y:Z,A2468,Invoices!Z:Z)/COUNTIF(Invoices!Y:Z,A2468),0),IF(COUNTIF(Invoices!AA:AB,A2468)&lt;&gt;0,IF(COUNTIF(Invoices!AA:AB,A2468)&lt;&gt;0,SUMIF(Invoices!AA:AB,A2468,Invoices!AB:AB)/COUNTIF(Invoices!AA:AB,A2468),0),IF(COUNTIF(Invoices!AC:AD,A2468)&lt;&gt;0,IF(COUNTIF(Invoices!AC:AD,A2468)&lt;&gt;0,SUMIF(Invoices!AC:AD,A2468,Invoices!AD:AD)/COUNTIF(Invoices!AC:AD,A2468),0),IF(COUNTIF(Invoices!AE:AF,A2468)&lt;&gt;0,IF(COUNTIF(Invoices!AE:AF,A2468)&lt;&gt;0,SUMIF(Invoices!AE:AF,A2468,Invoices!AF:AF)/COUNTIF(Invoices!AE:AF,A2468),0),IF(COUNTIF(Invoices!AG:AH,A2468)&lt;&gt;0,IF(COUNTIF(Invoices!AG:AH,A2468)&lt;&gt;0,SUMIF(Invoices!AG:AH,A2468,Invoices!AH:AH)/COUNTIF(Invoices!AG:AH,A2468),0),IF(COUNTIF(Invoices!AI:AJ,A2468)&lt;&gt;0,IF(COUNTIF(Invoices!AI:AJ,A2468)&lt;&gt;0,SUMIF(Invoices!AI:AJ,A2468,Invoices!AJ:AJ)/COUNTIF(Invoices!AI:AJ,A2468),0),IF(COUNTIF(Invoices!AK:AL,A2468)&lt;&gt;0,IF(COUNTIF(Invoices!AK:AL,A2468)&lt;&gt;0,SUMIF(Invoices!AK:AL,A2468,Invoices!AL:AL)/COUNTIF(Invoices!AK:AL,A2468),0),IF(COUNTIF(Invoices!AM:AN,A2468)&lt;&gt;0,IF(COUNTIF(Invoices!AM:AN,A2468)&lt;&gt;0,SUMIF(Invoices!AM:AN,A2468,Invoices!AN:AN)/COUNTIF(Invoices!AM:AN,A2468),0),"Not Available")))))))))))))))</f>
        <v>0.99</v>
      </c>
    </row>
    <row r="2469" spans="1:5" ht="13" x14ac:dyDescent="0.15">
      <c r="A2469" s="6" t="s">
        <v>3904</v>
      </c>
      <c r="B2469" s="6" t="s">
        <v>1762</v>
      </c>
      <c r="C2469" s="6" t="s">
        <v>1763</v>
      </c>
      <c r="D2469" s="6" t="s">
        <v>1762</v>
      </c>
      <c r="E2469" t="str">
        <f>IF(COUNTIF(Invoices!K:L,A2469)&lt;&gt;0,IF(COUNTIF(Invoices!K:L,A2469)&lt;&gt;0,SUMIF(Invoices!K:L,A2469,Invoices!L:L)/COUNTIF(Invoices!K:L,A2469),0),IF(COUNTIF(Invoices!M:N,A2469)&lt;&gt;0,IF(COUNTIF(Invoices!M:N,A2469)&lt;&gt;0,SUMIF(Invoices!M:N,A2469,Invoices!N:N)/COUNTIF(Invoices!M:N,A2469),0),IF(COUNTIF(Invoices!O:P,A2469)&lt;&gt;0,IF(COUNTIF(Invoices!O:P,A2469)&lt;&gt;0,SUMIF(Invoices!O:P,A2469,Invoices!P:P)/COUNTIF(Invoices!O:P,A2469),0),IF(COUNTIF(Invoices!Q:R,A2469)&lt;&gt;0,IF(COUNTIF(Invoices!Q:R,A2469)&lt;&gt;0,SUMIF(Invoices!Q:R,A2469,Invoices!R:R)/COUNTIF(Invoices!Q:R,A2469),0),IF(COUNTIF(Invoices!S:T,A2469)&lt;&gt;0,IF(COUNTIF(Invoices!S:T,A2469)&lt;&gt;0,SUMIF(Invoices!S:T,A2469,Invoices!T:T)/COUNTIF(Invoices!S:T,A2469),0),IF(COUNTIF(Invoices!U:V,A2469)&lt;&gt;0,IF(COUNTIF(Invoices!U:V,A2469)&lt;&gt;0,SUMIF(Invoices!U:V,A2469,Invoices!V:V)/COUNTIF(Invoices!U:V,A2469),0),IF(COUNTIF(Invoices!W:X,A2469)&lt;&gt;0,IF(COUNTIF(Invoices!W:X,A2469)&lt;&gt;0,SUMIF(Invoices!W:X,A2469,Invoices!X:X)/COUNTIF(Invoices!W:X,A2469),0),IF(COUNTIF(Invoices!Y:Z,A2469)&lt;&gt;0,IF(COUNTIF(Invoices!Y:Z,A2469)&lt;&gt;0,SUMIF(Invoices!Y:Z,A2469,Invoices!Z:Z)/COUNTIF(Invoices!Y:Z,A2469),0),IF(COUNTIF(Invoices!AA:AB,A2469)&lt;&gt;0,IF(COUNTIF(Invoices!AA:AB,A2469)&lt;&gt;0,SUMIF(Invoices!AA:AB,A2469,Invoices!AB:AB)/COUNTIF(Invoices!AA:AB,A2469),0),IF(COUNTIF(Invoices!AC:AD,A2469)&lt;&gt;0,IF(COUNTIF(Invoices!AC:AD,A2469)&lt;&gt;0,SUMIF(Invoices!AC:AD,A2469,Invoices!AD:AD)/COUNTIF(Invoices!AC:AD,A2469),0),IF(COUNTIF(Invoices!AE:AF,A2469)&lt;&gt;0,IF(COUNTIF(Invoices!AE:AF,A2469)&lt;&gt;0,SUMIF(Invoices!AE:AF,A2469,Invoices!AF:AF)/COUNTIF(Invoices!AE:AF,A2469),0),IF(COUNTIF(Invoices!AG:AH,A2469)&lt;&gt;0,IF(COUNTIF(Invoices!AG:AH,A2469)&lt;&gt;0,SUMIF(Invoices!AG:AH,A2469,Invoices!AH:AH)/COUNTIF(Invoices!AG:AH,A2469),0),IF(COUNTIF(Invoices!AI:AJ,A2469)&lt;&gt;0,IF(COUNTIF(Invoices!AI:AJ,A2469)&lt;&gt;0,SUMIF(Invoices!AI:AJ,A2469,Invoices!AJ:AJ)/COUNTIF(Invoices!AI:AJ,A2469),0),IF(COUNTIF(Invoices!AK:AL,A2469)&lt;&gt;0,IF(COUNTIF(Invoices!AK:AL,A2469)&lt;&gt;0,SUMIF(Invoices!AK:AL,A2469,Invoices!AL:AL)/COUNTIF(Invoices!AK:AL,A2469),0),IF(COUNTIF(Invoices!AM:AN,A2469)&lt;&gt;0,IF(COUNTIF(Invoices!AM:AN,A2469)&lt;&gt;0,SUMIF(Invoices!AM:AN,A2469,Invoices!AN:AN)/COUNTIF(Invoices!AM:AN,A2469),0),"Not Available")))))))))))))))</f>
        <v>Not Available</v>
      </c>
    </row>
    <row r="2470" spans="1:5" ht="13" x14ac:dyDescent="0.15">
      <c r="A2470" s="6" t="s">
        <v>3904</v>
      </c>
      <c r="B2470" s="6" t="s">
        <v>1981</v>
      </c>
      <c r="C2470" s="6" t="s">
        <v>1982</v>
      </c>
      <c r="D2470" s="6" t="s">
        <v>522</v>
      </c>
      <c r="E2470" t="str">
        <f>IF(COUNTIF(Invoices!K:L,A2470)&lt;&gt;0,IF(COUNTIF(Invoices!K:L,A2470)&lt;&gt;0,SUMIF(Invoices!K:L,A2470,Invoices!L:L)/COUNTIF(Invoices!K:L,A2470),0),IF(COUNTIF(Invoices!M:N,A2470)&lt;&gt;0,IF(COUNTIF(Invoices!M:N,A2470)&lt;&gt;0,SUMIF(Invoices!M:N,A2470,Invoices!N:N)/COUNTIF(Invoices!M:N,A2470),0),IF(COUNTIF(Invoices!O:P,A2470)&lt;&gt;0,IF(COUNTIF(Invoices!O:P,A2470)&lt;&gt;0,SUMIF(Invoices!O:P,A2470,Invoices!P:P)/COUNTIF(Invoices!O:P,A2470),0),IF(COUNTIF(Invoices!Q:R,A2470)&lt;&gt;0,IF(COUNTIF(Invoices!Q:R,A2470)&lt;&gt;0,SUMIF(Invoices!Q:R,A2470,Invoices!R:R)/COUNTIF(Invoices!Q:R,A2470),0),IF(COUNTIF(Invoices!S:T,A2470)&lt;&gt;0,IF(COUNTIF(Invoices!S:T,A2470)&lt;&gt;0,SUMIF(Invoices!S:T,A2470,Invoices!T:T)/COUNTIF(Invoices!S:T,A2470),0),IF(COUNTIF(Invoices!U:V,A2470)&lt;&gt;0,IF(COUNTIF(Invoices!U:V,A2470)&lt;&gt;0,SUMIF(Invoices!U:V,A2470,Invoices!V:V)/COUNTIF(Invoices!U:V,A2470),0),IF(COUNTIF(Invoices!W:X,A2470)&lt;&gt;0,IF(COUNTIF(Invoices!W:X,A2470)&lt;&gt;0,SUMIF(Invoices!W:X,A2470,Invoices!X:X)/COUNTIF(Invoices!W:X,A2470),0),IF(COUNTIF(Invoices!Y:Z,A2470)&lt;&gt;0,IF(COUNTIF(Invoices!Y:Z,A2470)&lt;&gt;0,SUMIF(Invoices!Y:Z,A2470,Invoices!Z:Z)/COUNTIF(Invoices!Y:Z,A2470),0),IF(COUNTIF(Invoices!AA:AB,A2470)&lt;&gt;0,IF(COUNTIF(Invoices!AA:AB,A2470)&lt;&gt;0,SUMIF(Invoices!AA:AB,A2470,Invoices!AB:AB)/COUNTIF(Invoices!AA:AB,A2470),0),IF(COUNTIF(Invoices!AC:AD,A2470)&lt;&gt;0,IF(COUNTIF(Invoices!AC:AD,A2470)&lt;&gt;0,SUMIF(Invoices!AC:AD,A2470,Invoices!AD:AD)/COUNTIF(Invoices!AC:AD,A2470),0),IF(COUNTIF(Invoices!AE:AF,A2470)&lt;&gt;0,IF(COUNTIF(Invoices!AE:AF,A2470)&lt;&gt;0,SUMIF(Invoices!AE:AF,A2470,Invoices!AF:AF)/COUNTIF(Invoices!AE:AF,A2470),0),IF(COUNTIF(Invoices!AG:AH,A2470)&lt;&gt;0,IF(COUNTIF(Invoices!AG:AH,A2470)&lt;&gt;0,SUMIF(Invoices!AG:AH,A2470,Invoices!AH:AH)/COUNTIF(Invoices!AG:AH,A2470),0),IF(COUNTIF(Invoices!AI:AJ,A2470)&lt;&gt;0,IF(COUNTIF(Invoices!AI:AJ,A2470)&lt;&gt;0,SUMIF(Invoices!AI:AJ,A2470,Invoices!AJ:AJ)/COUNTIF(Invoices!AI:AJ,A2470),0),IF(COUNTIF(Invoices!AK:AL,A2470)&lt;&gt;0,IF(COUNTIF(Invoices!AK:AL,A2470)&lt;&gt;0,SUMIF(Invoices!AK:AL,A2470,Invoices!AL:AL)/COUNTIF(Invoices!AK:AL,A2470),0),IF(COUNTIF(Invoices!AM:AN,A2470)&lt;&gt;0,IF(COUNTIF(Invoices!AM:AN,A2470)&lt;&gt;0,SUMIF(Invoices!AM:AN,A2470,Invoices!AN:AN)/COUNTIF(Invoices!AM:AN,A2470),0),"Not Available")))))))))))))))</f>
        <v>Not Available</v>
      </c>
    </row>
    <row r="2471" spans="1:5" ht="13" x14ac:dyDescent="0.15">
      <c r="A2471" s="6" t="s">
        <v>3905</v>
      </c>
      <c r="B2471" s="6" t="s">
        <v>1109</v>
      </c>
      <c r="C2471" s="6" t="s">
        <v>1110</v>
      </c>
      <c r="D2471" s="6" t="s">
        <v>1111</v>
      </c>
      <c r="E2471">
        <f ca="1">IF(COUNTIF(Invoices!K:L,A2471)&lt;&gt;0,IF(COUNTIF(Invoices!K:L,A2471)&lt;&gt;0,SUMIF(Invoices!K:L,A2471,Invoices!L:L)/COUNTIF(Invoices!K:L,A2471),0),IF(COUNTIF(Invoices!M:N,A2471)&lt;&gt;0,IF(COUNTIF(Invoices!M:N,A2471)&lt;&gt;0,SUMIF(Invoices!M:N,A2471,Invoices!N:N)/COUNTIF(Invoices!M:N,A2471),0),IF(COUNTIF(Invoices!O:P,A2471)&lt;&gt;0,IF(COUNTIF(Invoices!O:P,A2471)&lt;&gt;0,SUMIF(Invoices!O:P,A2471,Invoices!P:P)/COUNTIF(Invoices!O:P,A2471),0),IF(COUNTIF(Invoices!Q:R,A2471)&lt;&gt;0,IF(COUNTIF(Invoices!Q:R,A2471)&lt;&gt;0,SUMIF(Invoices!Q:R,A2471,Invoices!R:R)/COUNTIF(Invoices!Q:R,A2471),0),IF(COUNTIF(Invoices!S:T,A2471)&lt;&gt;0,IF(COUNTIF(Invoices!S:T,A2471)&lt;&gt;0,SUMIF(Invoices!S:T,A2471,Invoices!T:T)/COUNTIF(Invoices!S:T,A2471),0),IF(COUNTIF(Invoices!U:V,A2471)&lt;&gt;0,IF(COUNTIF(Invoices!U:V,A2471)&lt;&gt;0,SUMIF(Invoices!U:V,A2471,Invoices!V:V)/COUNTIF(Invoices!U:V,A2471),0),IF(COUNTIF(Invoices!W:X,A2471)&lt;&gt;0,IF(COUNTIF(Invoices!W:X,A2471)&lt;&gt;0,SUMIF(Invoices!W:X,A2471,Invoices!X:X)/COUNTIF(Invoices!W:X,A2471),0),IF(COUNTIF(Invoices!Y:Z,A2471)&lt;&gt;0,IF(COUNTIF(Invoices!Y:Z,A2471)&lt;&gt;0,SUMIF(Invoices!Y:Z,A2471,Invoices!Z:Z)/COUNTIF(Invoices!Y:Z,A2471),0),IF(COUNTIF(Invoices!AA:AB,A2471)&lt;&gt;0,IF(COUNTIF(Invoices!AA:AB,A2471)&lt;&gt;0,SUMIF(Invoices!AA:AB,A2471,Invoices!AB:AB)/COUNTIF(Invoices!AA:AB,A2471),0),IF(COUNTIF(Invoices!AC:AD,A2471)&lt;&gt;0,IF(COUNTIF(Invoices!AC:AD,A2471)&lt;&gt;0,SUMIF(Invoices!AC:AD,A2471,Invoices!AD:AD)/COUNTIF(Invoices!AC:AD,A2471),0),IF(COUNTIF(Invoices!AE:AF,A2471)&lt;&gt;0,IF(COUNTIF(Invoices!AE:AF,A2471)&lt;&gt;0,SUMIF(Invoices!AE:AF,A2471,Invoices!AF:AF)/COUNTIF(Invoices!AE:AF,A2471),0),IF(COUNTIF(Invoices!AG:AH,A2471)&lt;&gt;0,IF(COUNTIF(Invoices!AG:AH,A2471)&lt;&gt;0,SUMIF(Invoices!AG:AH,A2471,Invoices!AH:AH)/COUNTIF(Invoices!AG:AH,A2471),0),IF(COUNTIF(Invoices!AI:AJ,A2471)&lt;&gt;0,IF(COUNTIF(Invoices!AI:AJ,A2471)&lt;&gt;0,SUMIF(Invoices!AI:AJ,A2471,Invoices!AJ:AJ)/COUNTIF(Invoices!AI:AJ,A2471),0),IF(COUNTIF(Invoices!AK:AL,A2471)&lt;&gt;0,IF(COUNTIF(Invoices!AK:AL,A2471)&lt;&gt;0,SUMIF(Invoices!AK:AL,A2471,Invoices!AL:AL)/COUNTIF(Invoices!AK:AL,A2471),0),IF(COUNTIF(Invoices!AM:AN,A2471)&lt;&gt;0,IF(COUNTIF(Invoices!AM:AN,A2471)&lt;&gt;0,SUMIF(Invoices!AM:AN,A2471,Invoices!AN:AN)/COUNTIF(Invoices!AM:AN,A2471),0),"Not Available")))))))))))))))</f>
        <v>0.99</v>
      </c>
    </row>
    <row r="2472" spans="1:5" ht="13" x14ac:dyDescent="0.15">
      <c r="A2472" s="6" t="s">
        <v>3906</v>
      </c>
      <c r="B2472" s="6" t="s">
        <v>1046</v>
      </c>
      <c r="C2472" s="6" t="s">
        <v>1047</v>
      </c>
      <c r="D2472" s="6" t="s">
        <v>1046</v>
      </c>
      <c r="E2472">
        <f ca="1">IF(COUNTIF(Invoices!K:L,A2472)&lt;&gt;0,IF(COUNTIF(Invoices!K:L,A2472)&lt;&gt;0,SUMIF(Invoices!K:L,A2472,Invoices!L:L)/COUNTIF(Invoices!K:L,A2472),0),IF(COUNTIF(Invoices!M:N,A2472)&lt;&gt;0,IF(COUNTIF(Invoices!M:N,A2472)&lt;&gt;0,SUMIF(Invoices!M:N,A2472,Invoices!N:N)/COUNTIF(Invoices!M:N,A2472),0),IF(COUNTIF(Invoices!O:P,A2472)&lt;&gt;0,IF(COUNTIF(Invoices!O:P,A2472)&lt;&gt;0,SUMIF(Invoices!O:P,A2472,Invoices!P:P)/COUNTIF(Invoices!O:P,A2472),0),IF(COUNTIF(Invoices!Q:R,A2472)&lt;&gt;0,IF(COUNTIF(Invoices!Q:R,A2472)&lt;&gt;0,SUMIF(Invoices!Q:R,A2472,Invoices!R:R)/COUNTIF(Invoices!Q:R,A2472),0),IF(COUNTIF(Invoices!S:T,A2472)&lt;&gt;0,IF(COUNTIF(Invoices!S:T,A2472)&lt;&gt;0,SUMIF(Invoices!S:T,A2472,Invoices!T:T)/COUNTIF(Invoices!S:T,A2472),0),IF(COUNTIF(Invoices!U:V,A2472)&lt;&gt;0,IF(COUNTIF(Invoices!U:V,A2472)&lt;&gt;0,SUMIF(Invoices!U:V,A2472,Invoices!V:V)/COUNTIF(Invoices!U:V,A2472),0),IF(COUNTIF(Invoices!W:X,A2472)&lt;&gt;0,IF(COUNTIF(Invoices!W:X,A2472)&lt;&gt;0,SUMIF(Invoices!W:X,A2472,Invoices!X:X)/COUNTIF(Invoices!W:X,A2472),0),IF(COUNTIF(Invoices!Y:Z,A2472)&lt;&gt;0,IF(COUNTIF(Invoices!Y:Z,A2472)&lt;&gt;0,SUMIF(Invoices!Y:Z,A2472,Invoices!Z:Z)/COUNTIF(Invoices!Y:Z,A2472),0),IF(COUNTIF(Invoices!AA:AB,A2472)&lt;&gt;0,IF(COUNTIF(Invoices!AA:AB,A2472)&lt;&gt;0,SUMIF(Invoices!AA:AB,A2472,Invoices!AB:AB)/COUNTIF(Invoices!AA:AB,A2472),0),IF(COUNTIF(Invoices!AC:AD,A2472)&lt;&gt;0,IF(COUNTIF(Invoices!AC:AD,A2472)&lt;&gt;0,SUMIF(Invoices!AC:AD,A2472,Invoices!AD:AD)/COUNTIF(Invoices!AC:AD,A2472),0),IF(COUNTIF(Invoices!AE:AF,A2472)&lt;&gt;0,IF(COUNTIF(Invoices!AE:AF,A2472)&lt;&gt;0,SUMIF(Invoices!AE:AF,A2472,Invoices!AF:AF)/COUNTIF(Invoices!AE:AF,A2472),0),IF(COUNTIF(Invoices!AG:AH,A2472)&lt;&gt;0,IF(COUNTIF(Invoices!AG:AH,A2472)&lt;&gt;0,SUMIF(Invoices!AG:AH,A2472,Invoices!AH:AH)/COUNTIF(Invoices!AG:AH,A2472),0),IF(COUNTIF(Invoices!AI:AJ,A2472)&lt;&gt;0,IF(COUNTIF(Invoices!AI:AJ,A2472)&lt;&gt;0,SUMIF(Invoices!AI:AJ,A2472,Invoices!AJ:AJ)/COUNTIF(Invoices!AI:AJ,A2472),0),IF(COUNTIF(Invoices!AK:AL,A2472)&lt;&gt;0,IF(COUNTIF(Invoices!AK:AL,A2472)&lt;&gt;0,SUMIF(Invoices!AK:AL,A2472,Invoices!AL:AL)/COUNTIF(Invoices!AK:AL,A2472),0),IF(COUNTIF(Invoices!AM:AN,A2472)&lt;&gt;0,IF(COUNTIF(Invoices!AM:AN,A2472)&lt;&gt;0,SUMIF(Invoices!AM:AN,A2472,Invoices!AN:AN)/COUNTIF(Invoices!AM:AN,A2472),0),"Not Available")))))))))))))))</f>
        <v>0.99</v>
      </c>
    </row>
    <row r="2473" spans="1:5" ht="13" x14ac:dyDescent="0.15">
      <c r="A2473" s="6" t="s">
        <v>3907</v>
      </c>
      <c r="C2473" s="6" t="s">
        <v>672</v>
      </c>
      <c r="D2473" s="6" t="s">
        <v>673</v>
      </c>
      <c r="E2473">
        <f ca="1">IF(COUNTIF(Invoices!K:L,A2473)&lt;&gt;0,IF(COUNTIF(Invoices!K:L,A2473)&lt;&gt;0,SUMIF(Invoices!K:L,A2473,Invoices!L:L)/COUNTIF(Invoices!K:L,A2473),0),IF(COUNTIF(Invoices!M:N,A2473)&lt;&gt;0,IF(COUNTIF(Invoices!M:N,A2473)&lt;&gt;0,SUMIF(Invoices!M:N,A2473,Invoices!N:N)/COUNTIF(Invoices!M:N,A2473),0),IF(COUNTIF(Invoices!O:P,A2473)&lt;&gt;0,IF(COUNTIF(Invoices!O:P,A2473)&lt;&gt;0,SUMIF(Invoices!O:P,A2473,Invoices!P:P)/COUNTIF(Invoices!O:P,A2473),0),IF(COUNTIF(Invoices!Q:R,A2473)&lt;&gt;0,IF(COUNTIF(Invoices!Q:R,A2473)&lt;&gt;0,SUMIF(Invoices!Q:R,A2473,Invoices!R:R)/COUNTIF(Invoices!Q:R,A2473),0),IF(COUNTIF(Invoices!S:T,A2473)&lt;&gt;0,IF(COUNTIF(Invoices!S:T,A2473)&lt;&gt;0,SUMIF(Invoices!S:T,A2473,Invoices!T:T)/COUNTIF(Invoices!S:T,A2473),0),IF(COUNTIF(Invoices!U:V,A2473)&lt;&gt;0,IF(COUNTIF(Invoices!U:V,A2473)&lt;&gt;0,SUMIF(Invoices!U:V,A2473,Invoices!V:V)/COUNTIF(Invoices!U:V,A2473),0),IF(COUNTIF(Invoices!W:X,A2473)&lt;&gt;0,IF(COUNTIF(Invoices!W:X,A2473)&lt;&gt;0,SUMIF(Invoices!W:X,A2473,Invoices!X:X)/COUNTIF(Invoices!W:X,A2473),0),IF(COUNTIF(Invoices!Y:Z,A2473)&lt;&gt;0,IF(COUNTIF(Invoices!Y:Z,A2473)&lt;&gt;0,SUMIF(Invoices!Y:Z,A2473,Invoices!Z:Z)/COUNTIF(Invoices!Y:Z,A2473),0),IF(COUNTIF(Invoices!AA:AB,A2473)&lt;&gt;0,IF(COUNTIF(Invoices!AA:AB,A2473)&lt;&gt;0,SUMIF(Invoices!AA:AB,A2473,Invoices!AB:AB)/COUNTIF(Invoices!AA:AB,A2473),0),IF(COUNTIF(Invoices!AC:AD,A2473)&lt;&gt;0,IF(COUNTIF(Invoices!AC:AD,A2473)&lt;&gt;0,SUMIF(Invoices!AC:AD,A2473,Invoices!AD:AD)/COUNTIF(Invoices!AC:AD,A2473),0),IF(COUNTIF(Invoices!AE:AF,A2473)&lt;&gt;0,IF(COUNTIF(Invoices!AE:AF,A2473)&lt;&gt;0,SUMIF(Invoices!AE:AF,A2473,Invoices!AF:AF)/COUNTIF(Invoices!AE:AF,A2473),0),IF(COUNTIF(Invoices!AG:AH,A2473)&lt;&gt;0,IF(COUNTIF(Invoices!AG:AH,A2473)&lt;&gt;0,SUMIF(Invoices!AG:AH,A2473,Invoices!AH:AH)/COUNTIF(Invoices!AG:AH,A2473),0),IF(COUNTIF(Invoices!AI:AJ,A2473)&lt;&gt;0,IF(COUNTIF(Invoices!AI:AJ,A2473)&lt;&gt;0,SUMIF(Invoices!AI:AJ,A2473,Invoices!AJ:AJ)/COUNTIF(Invoices!AI:AJ,A2473),0),IF(COUNTIF(Invoices!AK:AL,A2473)&lt;&gt;0,IF(COUNTIF(Invoices!AK:AL,A2473)&lt;&gt;0,SUMIF(Invoices!AK:AL,A2473,Invoices!AL:AL)/COUNTIF(Invoices!AK:AL,A2473),0),IF(COUNTIF(Invoices!AM:AN,A2473)&lt;&gt;0,IF(COUNTIF(Invoices!AM:AN,A2473)&lt;&gt;0,SUMIF(Invoices!AM:AN,A2473,Invoices!AN:AN)/COUNTIF(Invoices!AM:AN,A2473),0),"Not Available")))))))))))))))</f>
        <v>1.99</v>
      </c>
    </row>
    <row r="2474" spans="1:5" ht="13" x14ac:dyDescent="0.15">
      <c r="A2474" s="6" t="s">
        <v>3908</v>
      </c>
      <c r="B2474" s="6" t="s">
        <v>606</v>
      </c>
      <c r="C2474" s="6" t="s">
        <v>1735</v>
      </c>
      <c r="D2474" s="6" t="s">
        <v>608</v>
      </c>
      <c r="E2474">
        <f ca="1">IF(COUNTIF(Invoices!K:L,A2474)&lt;&gt;0,IF(COUNTIF(Invoices!K:L,A2474)&lt;&gt;0,SUMIF(Invoices!K:L,A2474,Invoices!L:L)/COUNTIF(Invoices!K:L,A2474),0),IF(COUNTIF(Invoices!M:N,A2474)&lt;&gt;0,IF(COUNTIF(Invoices!M:N,A2474)&lt;&gt;0,SUMIF(Invoices!M:N,A2474,Invoices!N:N)/COUNTIF(Invoices!M:N,A2474),0),IF(COUNTIF(Invoices!O:P,A2474)&lt;&gt;0,IF(COUNTIF(Invoices!O:P,A2474)&lt;&gt;0,SUMIF(Invoices!O:P,A2474,Invoices!P:P)/COUNTIF(Invoices!O:P,A2474),0),IF(COUNTIF(Invoices!Q:R,A2474)&lt;&gt;0,IF(COUNTIF(Invoices!Q:R,A2474)&lt;&gt;0,SUMIF(Invoices!Q:R,A2474,Invoices!R:R)/COUNTIF(Invoices!Q:R,A2474),0),IF(COUNTIF(Invoices!S:T,A2474)&lt;&gt;0,IF(COUNTIF(Invoices!S:T,A2474)&lt;&gt;0,SUMIF(Invoices!S:T,A2474,Invoices!T:T)/COUNTIF(Invoices!S:T,A2474),0),IF(COUNTIF(Invoices!U:V,A2474)&lt;&gt;0,IF(COUNTIF(Invoices!U:V,A2474)&lt;&gt;0,SUMIF(Invoices!U:V,A2474,Invoices!V:V)/COUNTIF(Invoices!U:V,A2474),0),IF(COUNTIF(Invoices!W:X,A2474)&lt;&gt;0,IF(COUNTIF(Invoices!W:X,A2474)&lt;&gt;0,SUMIF(Invoices!W:X,A2474,Invoices!X:X)/COUNTIF(Invoices!W:X,A2474),0),IF(COUNTIF(Invoices!Y:Z,A2474)&lt;&gt;0,IF(COUNTIF(Invoices!Y:Z,A2474)&lt;&gt;0,SUMIF(Invoices!Y:Z,A2474,Invoices!Z:Z)/COUNTIF(Invoices!Y:Z,A2474),0),IF(COUNTIF(Invoices!AA:AB,A2474)&lt;&gt;0,IF(COUNTIF(Invoices!AA:AB,A2474)&lt;&gt;0,SUMIF(Invoices!AA:AB,A2474,Invoices!AB:AB)/COUNTIF(Invoices!AA:AB,A2474),0),IF(COUNTIF(Invoices!AC:AD,A2474)&lt;&gt;0,IF(COUNTIF(Invoices!AC:AD,A2474)&lt;&gt;0,SUMIF(Invoices!AC:AD,A2474,Invoices!AD:AD)/COUNTIF(Invoices!AC:AD,A2474),0),IF(COUNTIF(Invoices!AE:AF,A2474)&lt;&gt;0,IF(COUNTIF(Invoices!AE:AF,A2474)&lt;&gt;0,SUMIF(Invoices!AE:AF,A2474,Invoices!AF:AF)/COUNTIF(Invoices!AE:AF,A2474),0),IF(COUNTIF(Invoices!AG:AH,A2474)&lt;&gt;0,IF(COUNTIF(Invoices!AG:AH,A2474)&lt;&gt;0,SUMIF(Invoices!AG:AH,A2474,Invoices!AH:AH)/COUNTIF(Invoices!AG:AH,A2474),0),IF(COUNTIF(Invoices!AI:AJ,A2474)&lt;&gt;0,IF(COUNTIF(Invoices!AI:AJ,A2474)&lt;&gt;0,SUMIF(Invoices!AI:AJ,A2474,Invoices!AJ:AJ)/COUNTIF(Invoices!AI:AJ,A2474),0),IF(COUNTIF(Invoices!AK:AL,A2474)&lt;&gt;0,IF(COUNTIF(Invoices!AK:AL,A2474)&lt;&gt;0,SUMIF(Invoices!AK:AL,A2474,Invoices!AL:AL)/COUNTIF(Invoices!AK:AL,A2474),0),IF(COUNTIF(Invoices!AM:AN,A2474)&lt;&gt;0,IF(COUNTIF(Invoices!AM:AN,A2474)&lt;&gt;0,SUMIF(Invoices!AM:AN,A2474,Invoices!AN:AN)/COUNTIF(Invoices!AM:AN,A2474),0),"Not Available")))))))))))))))</f>
        <v>0.99</v>
      </c>
    </row>
    <row r="2475" spans="1:5" ht="13" x14ac:dyDescent="0.15">
      <c r="A2475" s="6" t="s">
        <v>3909</v>
      </c>
      <c r="B2475" s="6" t="s">
        <v>3910</v>
      </c>
      <c r="C2475" s="6" t="s">
        <v>1231</v>
      </c>
      <c r="D2475" s="6" t="s">
        <v>863</v>
      </c>
      <c r="E2475" t="str">
        <f>IF(COUNTIF(Invoices!K:L,A2475)&lt;&gt;0,IF(COUNTIF(Invoices!K:L,A2475)&lt;&gt;0,SUMIF(Invoices!K:L,A2475,Invoices!L:L)/COUNTIF(Invoices!K:L,A2475),0),IF(COUNTIF(Invoices!M:N,A2475)&lt;&gt;0,IF(COUNTIF(Invoices!M:N,A2475)&lt;&gt;0,SUMIF(Invoices!M:N,A2475,Invoices!N:N)/COUNTIF(Invoices!M:N,A2475),0),IF(COUNTIF(Invoices!O:P,A2475)&lt;&gt;0,IF(COUNTIF(Invoices!O:P,A2475)&lt;&gt;0,SUMIF(Invoices!O:P,A2475,Invoices!P:P)/COUNTIF(Invoices!O:P,A2475),0),IF(COUNTIF(Invoices!Q:R,A2475)&lt;&gt;0,IF(COUNTIF(Invoices!Q:R,A2475)&lt;&gt;0,SUMIF(Invoices!Q:R,A2475,Invoices!R:R)/COUNTIF(Invoices!Q:R,A2475),0),IF(COUNTIF(Invoices!S:T,A2475)&lt;&gt;0,IF(COUNTIF(Invoices!S:T,A2475)&lt;&gt;0,SUMIF(Invoices!S:T,A2475,Invoices!T:T)/COUNTIF(Invoices!S:T,A2475),0),IF(COUNTIF(Invoices!U:V,A2475)&lt;&gt;0,IF(COUNTIF(Invoices!U:V,A2475)&lt;&gt;0,SUMIF(Invoices!U:V,A2475,Invoices!V:V)/COUNTIF(Invoices!U:V,A2475),0),IF(COUNTIF(Invoices!W:X,A2475)&lt;&gt;0,IF(COUNTIF(Invoices!W:X,A2475)&lt;&gt;0,SUMIF(Invoices!W:X,A2475,Invoices!X:X)/COUNTIF(Invoices!W:X,A2475),0),IF(COUNTIF(Invoices!Y:Z,A2475)&lt;&gt;0,IF(COUNTIF(Invoices!Y:Z,A2475)&lt;&gt;0,SUMIF(Invoices!Y:Z,A2475,Invoices!Z:Z)/COUNTIF(Invoices!Y:Z,A2475),0),IF(COUNTIF(Invoices!AA:AB,A2475)&lt;&gt;0,IF(COUNTIF(Invoices!AA:AB,A2475)&lt;&gt;0,SUMIF(Invoices!AA:AB,A2475,Invoices!AB:AB)/COUNTIF(Invoices!AA:AB,A2475),0),IF(COUNTIF(Invoices!AC:AD,A2475)&lt;&gt;0,IF(COUNTIF(Invoices!AC:AD,A2475)&lt;&gt;0,SUMIF(Invoices!AC:AD,A2475,Invoices!AD:AD)/COUNTIF(Invoices!AC:AD,A2475),0),IF(COUNTIF(Invoices!AE:AF,A2475)&lt;&gt;0,IF(COUNTIF(Invoices!AE:AF,A2475)&lt;&gt;0,SUMIF(Invoices!AE:AF,A2475,Invoices!AF:AF)/COUNTIF(Invoices!AE:AF,A2475),0),IF(COUNTIF(Invoices!AG:AH,A2475)&lt;&gt;0,IF(COUNTIF(Invoices!AG:AH,A2475)&lt;&gt;0,SUMIF(Invoices!AG:AH,A2475,Invoices!AH:AH)/COUNTIF(Invoices!AG:AH,A2475),0),IF(COUNTIF(Invoices!AI:AJ,A2475)&lt;&gt;0,IF(COUNTIF(Invoices!AI:AJ,A2475)&lt;&gt;0,SUMIF(Invoices!AI:AJ,A2475,Invoices!AJ:AJ)/COUNTIF(Invoices!AI:AJ,A2475),0),IF(COUNTIF(Invoices!AK:AL,A2475)&lt;&gt;0,IF(COUNTIF(Invoices!AK:AL,A2475)&lt;&gt;0,SUMIF(Invoices!AK:AL,A2475,Invoices!AL:AL)/COUNTIF(Invoices!AK:AL,A2475),0),IF(COUNTIF(Invoices!AM:AN,A2475)&lt;&gt;0,IF(COUNTIF(Invoices!AM:AN,A2475)&lt;&gt;0,SUMIF(Invoices!AM:AN,A2475,Invoices!AN:AN)/COUNTIF(Invoices!AM:AN,A2475),0),"Not Available")))))))))))))))</f>
        <v>Not Available</v>
      </c>
    </row>
    <row r="2476" spans="1:5" ht="13" x14ac:dyDescent="0.15">
      <c r="A2476" s="6" t="s">
        <v>3911</v>
      </c>
      <c r="C2476" s="6" t="s">
        <v>996</v>
      </c>
      <c r="D2476" s="6" t="s">
        <v>968</v>
      </c>
      <c r="E2476" t="str">
        <f>IF(COUNTIF(Invoices!K:L,A2476)&lt;&gt;0,IF(COUNTIF(Invoices!K:L,A2476)&lt;&gt;0,SUMIF(Invoices!K:L,A2476,Invoices!L:L)/COUNTIF(Invoices!K:L,A2476),0),IF(COUNTIF(Invoices!M:N,A2476)&lt;&gt;0,IF(COUNTIF(Invoices!M:N,A2476)&lt;&gt;0,SUMIF(Invoices!M:N,A2476,Invoices!N:N)/COUNTIF(Invoices!M:N,A2476),0),IF(COUNTIF(Invoices!O:P,A2476)&lt;&gt;0,IF(COUNTIF(Invoices!O:P,A2476)&lt;&gt;0,SUMIF(Invoices!O:P,A2476,Invoices!P:P)/COUNTIF(Invoices!O:P,A2476),0),IF(COUNTIF(Invoices!Q:R,A2476)&lt;&gt;0,IF(COUNTIF(Invoices!Q:R,A2476)&lt;&gt;0,SUMIF(Invoices!Q:R,A2476,Invoices!R:R)/COUNTIF(Invoices!Q:R,A2476),0),IF(COUNTIF(Invoices!S:T,A2476)&lt;&gt;0,IF(COUNTIF(Invoices!S:T,A2476)&lt;&gt;0,SUMIF(Invoices!S:T,A2476,Invoices!T:T)/COUNTIF(Invoices!S:T,A2476),0),IF(COUNTIF(Invoices!U:V,A2476)&lt;&gt;0,IF(COUNTIF(Invoices!U:V,A2476)&lt;&gt;0,SUMIF(Invoices!U:V,A2476,Invoices!V:V)/COUNTIF(Invoices!U:V,A2476),0),IF(COUNTIF(Invoices!W:X,A2476)&lt;&gt;0,IF(COUNTIF(Invoices!W:X,A2476)&lt;&gt;0,SUMIF(Invoices!W:X,A2476,Invoices!X:X)/COUNTIF(Invoices!W:X,A2476),0),IF(COUNTIF(Invoices!Y:Z,A2476)&lt;&gt;0,IF(COUNTIF(Invoices!Y:Z,A2476)&lt;&gt;0,SUMIF(Invoices!Y:Z,A2476,Invoices!Z:Z)/COUNTIF(Invoices!Y:Z,A2476),0),IF(COUNTIF(Invoices!AA:AB,A2476)&lt;&gt;0,IF(COUNTIF(Invoices!AA:AB,A2476)&lt;&gt;0,SUMIF(Invoices!AA:AB,A2476,Invoices!AB:AB)/COUNTIF(Invoices!AA:AB,A2476),0),IF(COUNTIF(Invoices!AC:AD,A2476)&lt;&gt;0,IF(COUNTIF(Invoices!AC:AD,A2476)&lt;&gt;0,SUMIF(Invoices!AC:AD,A2476,Invoices!AD:AD)/COUNTIF(Invoices!AC:AD,A2476),0),IF(COUNTIF(Invoices!AE:AF,A2476)&lt;&gt;0,IF(COUNTIF(Invoices!AE:AF,A2476)&lt;&gt;0,SUMIF(Invoices!AE:AF,A2476,Invoices!AF:AF)/COUNTIF(Invoices!AE:AF,A2476),0),IF(COUNTIF(Invoices!AG:AH,A2476)&lt;&gt;0,IF(COUNTIF(Invoices!AG:AH,A2476)&lt;&gt;0,SUMIF(Invoices!AG:AH,A2476,Invoices!AH:AH)/COUNTIF(Invoices!AG:AH,A2476),0),IF(COUNTIF(Invoices!AI:AJ,A2476)&lt;&gt;0,IF(COUNTIF(Invoices!AI:AJ,A2476)&lt;&gt;0,SUMIF(Invoices!AI:AJ,A2476,Invoices!AJ:AJ)/COUNTIF(Invoices!AI:AJ,A2476),0),IF(COUNTIF(Invoices!AK:AL,A2476)&lt;&gt;0,IF(COUNTIF(Invoices!AK:AL,A2476)&lt;&gt;0,SUMIF(Invoices!AK:AL,A2476,Invoices!AL:AL)/COUNTIF(Invoices!AK:AL,A2476),0),IF(COUNTIF(Invoices!AM:AN,A2476)&lt;&gt;0,IF(COUNTIF(Invoices!AM:AN,A2476)&lt;&gt;0,SUMIF(Invoices!AM:AN,A2476,Invoices!AN:AN)/COUNTIF(Invoices!AM:AN,A2476),0),"Not Available")))))))))))))))</f>
        <v>Not Available</v>
      </c>
    </row>
    <row r="2477" spans="1:5" ht="13" x14ac:dyDescent="0.15">
      <c r="A2477" s="6" t="s">
        <v>3912</v>
      </c>
      <c r="B2477" s="6" t="s">
        <v>917</v>
      </c>
      <c r="C2477" s="6" t="s">
        <v>918</v>
      </c>
      <c r="D2477" s="6" t="s">
        <v>919</v>
      </c>
      <c r="E2477">
        <f ca="1">IF(COUNTIF(Invoices!K:L,A2477)&lt;&gt;0,IF(COUNTIF(Invoices!K:L,A2477)&lt;&gt;0,SUMIF(Invoices!K:L,A2477,Invoices!L:L)/COUNTIF(Invoices!K:L,A2477),0),IF(COUNTIF(Invoices!M:N,A2477)&lt;&gt;0,IF(COUNTIF(Invoices!M:N,A2477)&lt;&gt;0,SUMIF(Invoices!M:N,A2477,Invoices!N:N)/COUNTIF(Invoices!M:N,A2477),0),IF(COUNTIF(Invoices!O:P,A2477)&lt;&gt;0,IF(COUNTIF(Invoices!O:P,A2477)&lt;&gt;0,SUMIF(Invoices!O:P,A2477,Invoices!P:P)/COUNTIF(Invoices!O:P,A2477),0),IF(COUNTIF(Invoices!Q:R,A2477)&lt;&gt;0,IF(COUNTIF(Invoices!Q:R,A2477)&lt;&gt;0,SUMIF(Invoices!Q:R,A2477,Invoices!R:R)/COUNTIF(Invoices!Q:R,A2477),0),IF(COUNTIF(Invoices!S:T,A2477)&lt;&gt;0,IF(COUNTIF(Invoices!S:T,A2477)&lt;&gt;0,SUMIF(Invoices!S:T,A2477,Invoices!T:T)/COUNTIF(Invoices!S:T,A2477),0),IF(COUNTIF(Invoices!U:V,A2477)&lt;&gt;0,IF(COUNTIF(Invoices!U:V,A2477)&lt;&gt;0,SUMIF(Invoices!U:V,A2477,Invoices!V:V)/COUNTIF(Invoices!U:V,A2477),0),IF(COUNTIF(Invoices!W:X,A2477)&lt;&gt;0,IF(COUNTIF(Invoices!W:X,A2477)&lt;&gt;0,SUMIF(Invoices!W:X,A2477,Invoices!X:X)/COUNTIF(Invoices!W:X,A2477),0),IF(COUNTIF(Invoices!Y:Z,A2477)&lt;&gt;0,IF(COUNTIF(Invoices!Y:Z,A2477)&lt;&gt;0,SUMIF(Invoices!Y:Z,A2477,Invoices!Z:Z)/COUNTIF(Invoices!Y:Z,A2477),0),IF(COUNTIF(Invoices!AA:AB,A2477)&lt;&gt;0,IF(COUNTIF(Invoices!AA:AB,A2477)&lt;&gt;0,SUMIF(Invoices!AA:AB,A2477,Invoices!AB:AB)/COUNTIF(Invoices!AA:AB,A2477),0),IF(COUNTIF(Invoices!AC:AD,A2477)&lt;&gt;0,IF(COUNTIF(Invoices!AC:AD,A2477)&lt;&gt;0,SUMIF(Invoices!AC:AD,A2477,Invoices!AD:AD)/COUNTIF(Invoices!AC:AD,A2477),0),IF(COUNTIF(Invoices!AE:AF,A2477)&lt;&gt;0,IF(COUNTIF(Invoices!AE:AF,A2477)&lt;&gt;0,SUMIF(Invoices!AE:AF,A2477,Invoices!AF:AF)/COUNTIF(Invoices!AE:AF,A2477),0),IF(COUNTIF(Invoices!AG:AH,A2477)&lt;&gt;0,IF(COUNTIF(Invoices!AG:AH,A2477)&lt;&gt;0,SUMIF(Invoices!AG:AH,A2477,Invoices!AH:AH)/COUNTIF(Invoices!AG:AH,A2477),0),IF(COUNTIF(Invoices!AI:AJ,A2477)&lt;&gt;0,IF(COUNTIF(Invoices!AI:AJ,A2477)&lt;&gt;0,SUMIF(Invoices!AI:AJ,A2477,Invoices!AJ:AJ)/COUNTIF(Invoices!AI:AJ,A2477),0),IF(COUNTIF(Invoices!AK:AL,A2477)&lt;&gt;0,IF(COUNTIF(Invoices!AK:AL,A2477)&lt;&gt;0,SUMIF(Invoices!AK:AL,A2477,Invoices!AL:AL)/COUNTIF(Invoices!AK:AL,A2477),0),IF(COUNTIF(Invoices!AM:AN,A2477)&lt;&gt;0,IF(COUNTIF(Invoices!AM:AN,A2477)&lt;&gt;0,SUMIF(Invoices!AM:AN,A2477,Invoices!AN:AN)/COUNTIF(Invoices!AM:AN,A2477),0),"Not Available")))))))))))))))</f>
        <v>0.99</v>
      </c>
    </row>
    <row r="2478" spans="1:5" ht="13" x14ac:dyDescent="0.15">
      <c r="A2478" s="6" t="s">
        <v>3913</v>
      </c>
      <c r="B2478" s="6" t="s">
        <v>3914</v>
      </c>
      <c r="C2478" s="6" t="s">
        <v>1089</v>
      </c>
      <c r="D2478" s="6" t="s">
        <v>707</v>
      </c>
      <c r="E2478">
        <f ca="1">IF(COUNTIF(Invoices!K:L,A2478)&lt;&gt;0,IF(COUNTIF(Invoices!K:L,A2478)&lt;&gt;0,SUMIF(Invoices!K:L,A2478,Invoices!L:L)/COUNTIF(Invoices!K:L,A2478),0),IF(COUNTIF(Invoices!M:N,A2478)&lt;&gt;0,IF(COUNTIF(Invoices!M:N,A2478)&lt;&gt;0,SUMIF(Invoices!M:N,A2478,Invoices!N:N)/COUNTIF(Invoices!M:N,A2478),0),IF(COUNTIF(Invoices!O:P,A2478)&lt;&gt;0,IF(COUNTIF(Invoices!O:P,A2478)&lt;&gt;0,SUMIF(Invoices!O:P,A2478,Invoices!P:P)/COUNTIF(Invoices!O:P,A2478),0),IF(COUNTIF(Invoices!Q:R,A2478)&lt;&gt;0,IF(COUNTIF(Invoices!Q:R,A2478)&lt;&gt;0,SUMIF(Invoices!Q:R,A2478,Invoices!R:R)/COUNTIF(Invoices!Q:R,A2478),0),IF(COUNTIF(Invoices!S:T,A2478)&lt;&gt;0,IF(COUNTIF(Invoices!S:T,A2478)&lt;&gt;0,SUMIF(Invoices!S:T,A2478,Invoices!T:T)/COUNTIF(Invoices!S:T,A2478),0),IF(COUNTIF(Invoices!U:V,A2478)&lt;&gt;0,IF(COUNTIF(Invoices!U:V,A2478)&lt;&gt;0,SUMIF(Invoices!U:V,A2478,Invoices!V:V)/COUNTIF(Invoices!U:V,A2478),0),IF(COUNTIF(Invoices!W:X,A2478)&lt;&gt;0,IF(COUNTIF(Invoices!W:X,A2478)&lt;&gt;0,SUMIF(Invoices!W:X,A2478,Invoices!X:X)/COUNTIF(Invoices!W:X,A2478),0),IF(COUNTIF(Invoices!Y:Z,A2478)&lt;&gt;0,IF(COUNTIF(Invoices!Y:Z,A2478)&lt;&gt;0,SUMIF(Invoices!Y:Z,A2478,Invoices!Z:Z)/COUNTIF(Invoices!Y:Z,A2478),0),IF(COUNTIF(Invoices!AA:AB,A2478)&lt;&gt;0,IF(COUNTIF(Invoices!AA:AB,A2478)&lt;&gt;0,SUMIF(Invoices!AA:AB,A2478,Invoices!AB:AB)/COUNTIF(Invoices!AA:AB,A2478),0),IF(COUNTIF(Invoices!AC:AD,A2478)&lt;&gt;0,IF(COUNTIF(Invoices!AC:AD,A2478)&lt;&gt;0,SUMIF(Invoices!AC:AD,A2478,Invoices!AD:AD)/COUNTIF(Invoices!AC:AD,A2478),0),IF(COUNTIF(Invoices!AE:AF,A2478)&lt;&gt;0,IF(COUNTIF(Invoices!AE:AF,A2478)&lt;&gt;0,SUMIF(Invoices!AE:AF,A2478,Invoices!AF:AF)/COUNTIF(Invoices!AE:AF,A2478),0),IF(COUNTIF(Invoices!AG:AH,A2478)&lt;&gt;0,IF(COUNTIF(Invoices!AG:AH,A2478)&lt;&gt;0,SUMIF(Invoices!AG:AH,A2478,Invoices!AH:AH)/COUNTIF(Invoices!AG:AH,A2478),0),IF(COUNTIF(Invoices!AI:AJ,A2478)&lt;&gt;0,IF(COUNTIF(Invoices!AI:AJ,A2478)&lt;&gt;0,SUMIF(Invoices!AI:AJ,A2478,Invoices!AJ:AJ)/COUNTIF(Invoices!AI:AJ,A2478),0),IF(COUNTIF(Invoices!AK:AL,A2478)&lt;&gt;0,IF(COUNTIF(Invoices!AK:AL,A2478)&lt;&gt;0,SUMIF(Invoices!AK:AL,A2478,Invoices!AL:AL)/COUNTIF(Invoices!AK:AL,A2478),0),IF(COUNTIF(Invoices!AM:AN,A2478)&lt;&gt;0,IF(COUNTIF(Invoices!AM:AN,A2478)&lt;&gt;0,SUMIF(Invoices!AM:AN,A2478,Invoices!AN:AN)/COUNTIF(Invoices!AM:AN,A2478),0),"Not Available")))))))))))))))</f>
        <v>0.99</v>
      </c>
    </row>
    <row r="2479" spans="1:5" ht="13" x14ac:dyDescent="0.15">
      <c r="A2479" s="6" t="s">
        <v>3915</v>
      </c>
      <c r="C2479" s="6" t="s">
        <v>883</v>
      </c>
      <c r="D2479" s="6" t="s">
        <v>884</v>
      </c>
      <c r="E2479">
        <f ca="1">IF(COUNTIF(Invoices!K:L,A2479)&lt;&gt;0,IF(COUNTIF(Invoices!K:L,A2479)&lt;&gt;0,SUMIF(Invoices!K:L,A2479,Invoices!L:L)/COUNTIF(Invoices!K:L,A2479),0),IF(COUNTIF(Invoices!M:N,A2479)&lt;&gt;0,IF(COUNTIF(Invoices!M:N,A2479)&lt;&gt;0,SUMIF(Invoices!M:N,A2479,Invoices!N:N)/COUNTIF(Invoices!M:N,A2479),0),IF(COUNTIF(Invoices!O:P,A2479)&lt;&gt;0,IF(COUNTIF(Invoices!O:P,A2479)&lt;&gt;0,SUMIF(Invoices!O:P,A2479,Invoices!P:P)/COUNTIF(Invoices!O:P,A2479),0),IF(COUNTIF(Invoices!Q:R,A2479)&lt;&gt;0,IF(COUNTIF(Invoices!Q:R,A2479)&lt;&gt;0,SUMIF(Invoices!Q:R,A2479,Invoices!R:R)/COUNTIF(Invoices!Q:R,A2479),0),IF(COUNTIF(Invoices!S:T,A2479)&lt;&gt;0,IF(COUNTIF(Invoices!S:T,A2479)&lt;&gt;0,SUMIF(Invoices!S:T,A2479,Invoices!T:T)/COUNTIF(Invoices!S:T,A2479),0),IF(COUNTIF(Invoices!U:V,A2479)&lt;&gt;0,IF(COUNTIF(Invoices!U:V,A2479)&lt;&gt;0,SUMIF(Invoices!U:V,A2479,Invoices!V:V)/COUNTIF(Invoices!U:V,A2479),0),IF(COUNTIF(Invoices!W:X,A2479)&lt;&gt;0,IF(COUNTIF(Invoices!W:X,A2479)&lt;&gt;0,SUMIF(Invoices!W:X,A2479,Invoices!X:X)/COUNTIF(Invoices!W:X,A2479),0),IF(COUNTIF(Invoices!Y:Z,A2479)&lt;&gt;0,IF(COUNTIF(Invoices!Y:Z,A2479)&lt;&gt;0,SUMIF(Invoices!Y:Z,A2479,Invoices!Z:Z)/COUNTIF(Invoices!Y:Z,A2479),0),IF(COUNTIF(Invoices!AA:AB,A2479)&lt;&gt;0,IF(COUNTIF(Invoices!AA:AB,A2479)&lt;&gt;0,SUMIF(Invoices!AA:AB,A2479,Invoices!AB:AB)/COUNTIF(Invoices!AA:AB,A2479),0),IF(COUNTIF(Invoices!AC:AD,A2479)&lt;&gt;0,IF(COUNTIF(Invoices!AC:AD,A2479)&lt;&gt;0,SUMIF(Invoices!AC:AD,A2479,Invoices!AD:AD)/COUNTIF(Invoices!AC:AD,A2479),0),IF(COUNTIF(Invoices!AE:AF,A2479)&lt;&gt;0,IF(COUNTIF(Invoices!AE:AF,A2479)&lt;&gt;0,SUMIF(Invoices!AE:AF,A2479,Invoices!AF:AF)/COUNTIF(Invoices!AE:AF,A2479),0),IF(COUNTIF(Invoices!AG:AH,A2479)&lt;&gt;0,IF(COUNTIF(Invoices!AG:AH,A2479)&lt;&gt;0,SUMIF(Invoices!AG:AH,A2479,Invoices!AH:AH)/COUNTIF(Invoices!AG:AH,A2479),0),IF(COUNTIF(Invoices!AI:AJ,A2479)&lt;&gt;0,IF(COUNTIF(Invoices!AI:AJ,A2479)&lt;&gt;0,SUMIF(Invoices!AI:AJ,A2479,Invoices!AJ:AJ)/COUNTIF(Invoices!AI:AJ,A2479),0),IF(COUNTIF(Invoices!AK:AL,A2479)&lt;&gt;0,IF(COUNTIF(Invoices!AK:AL,A2479)&lt;&gt;0,SUMIF(Invoices!AK:AL,A2479,Invoices!AL:AL)/COUNTIF(Invoices!AK:AL,A2479),0),IF(COUNTIF(Invoices!AM:AN,A2479)&lt;&gt;0,IF(COUNTIF(Invoices!AM:AN,A2479)&lt;&gt;0,SUMIF(Invoices!AM:AN,A2479,Invoices!AN:AN)/COUNTIF(Invoices!AM:AN,A2479),0),"Not Available")))))))))))))))</f>
        <v>0.99</v>
      </c>
    </row>
    <row r="2480" spans="1:5" ht="13" x14ac:dyDescent="0.15">
      <c r="A2480" s="6" t="s">
        <v>3916</v>
      </c>
      <c r="B2480" s="6" t="s">
        <v>3089</v>
      </c>
      <c r="C2480" s="6" t="s">
        <v>637</v>
      </c>
      <c r="D2480" s="6" t="s">
        <v>638</v>
      </c>
      <c r="E2480">
        <f ca="1">IF(COUNTIF(Invoices!K:L,A2480)&lt;&gt;0,IF(COUNTIF(Invoices!K:L,A2480)&lt;&gt;0,SUMIF(Invoices!K:L,A2480,Invoices!L:L)/COUNTIF(Invoices!K:L,A2480),0),IF(COUNTIF(Invoices!M:N,A2480)&lt;&gt;0,IF(COUNTIF(Invoices!M:N,A2480)&lt;&gt;0,SUMIF(Invoices!M:N,A2480,Invoices!N:N)/COUNTIF(Invoices!M:N,A2480),0),IF(COUNTIF(Invoices!O:P,A2480)&lt;&gt;0,IF(COUNTIF(Invoices!O:P,A2480)&lt;&gt;0,SUMIF(Invoices!O:P,A2480,Invoices!P:P)/COUNTIF(Invoices!O:P,A2480),0),IF(COUNTIF(Invoices!Q:R,A2480)&lt;&gt;0,IF(COUNTIF(Invoices!Q:R,A2480)&lt;&gt;0,SUMIF(Invoices!Q:R,A2480,Invoices!R:R)/COUNTIF(Invoices!Q:R,A2480),0),IF(COUNTIF(Invoices!S:T,A2480)&lt;&gt;0,IF(COUNTIF(Invoices!S:T,A2480)&lt;&gt;0,SUMIF(Invoices!S:T,A2480,Invoices!T:T)/COUNTIF(Invoices!S:T,A2480),0),IF(COUNTIF(Invoices!U:V,A2480)&lt;&gt;0,IF(COUNTIF(Invoices!U:V,A2480)&lt;&gt;0,SUMIF(Invoices!U:V,A2480,Invoices!V:V)/COUNTIF(Invoices!U:V,A2480),0),IF(COUNTIF(Invoices!W:X,A2480)&lt;&gt;0,IF(COUNTIF(Invoices!W:X,A2480)&lt;&gt;0,SUMIF(Invoices!W:X,A2480,Invoices!X:X)/COUNTIF(Invoices!W:X,A2480),0),IF(COUNTIF(Invoices!Y:Z,A2480)&lt;&gt;0,IF(COUNTIF(Invoices!Y:Z,A2480)&lt;&gt;0,SUMIF(Invoices!Y:Z,A2480,Invoices!Z:Z)/COUNTIF(Invoices!Y:Z,A2480),0),IF(COUNTIF(Invoices!AA:AB,A2480)&lt;&gt;0,IF(COUNTIF(Invoices!AA:AB,A2480)&lt;&gt;0,SUMIF(Invoices!AA:AB,A2480,Invoices!AB:AB)/COUNTIF(Invoices!AA:AB,A2480),0),IF(COUNTIF(Invoices!AC:AD,A2480)&lt;&gt;0,IF(COUNTIF(Invoices!AC:AD,A2480)&lt;&gt;0,SUMIF(Invoices!AC:AD,A2480,Invoices!AD:AD)/COUNTIF(Invoices!AC:AD,A2480),0),IF(COUNTIF(Invoices!AE:AF,A2480)&lt;&gt;0,IF(COUNTIF(Invoices!AE:AF,A2480)&lt;&gt;0,SUMIF(Invoices!AE:AF,A2480,Invoices!AF:AF)/COUNTIF(Invoices!AE:AF,A2480),0),IF(COUNTIF(Invoices!AG:AH,A2480)&lt;&gt;0,IF(COUNTIF(Invoices!AG:AH,A2480)&lt;&gt;0,SUMIF(Invoices!AG:AH,A2480,Invoices!AH:AH)/COUNTIF(Invoices!AG:AH,A2480),0),IF(COUNTIF(Invoices!AI:AJ,A2480)&lt;&gt;0,IF(COUNTIF(Invoices!AI:AJ,A2480)&lt;&gt;0,SUMIF(Invoices!AI:AJ,A2480,Invoices!AJ:AJ)/COUNTIF(Invoices!AI:AJ,A2480),0),IF(COUNTIF(Invoices!AK:AL,A2480)&lt;&gt;0,IF(COUNTIF(Invoices!AK:AL,A2480)&lt;&gt;0,SUMIF(Invoices!AK:AL,A2480,Invoices!AL:AL)/COUNTIF(Invoices!AK:AL,A2480),0),IF(COUNTIF(Invoices!AM:AN,A2480)&lt;&gt;0,IF(COUNTIF(Invoices!AM:AN,A2480)&lt;&gt;0,SUMIF(Invoices!AM:AN,A2480,Invoices!AN:AN)/COUNTIF(Invoices!AM:AN,A2480),0),"Not Available")))))))))))))))</f>
        <v>0.99</v>
      </c>
    </row>
    <row r="2481" spans="1:5" ht="13" x14ac:dyDescent="0.15">
      <c r="A2481" s="6" t="s">
        <v>3917</v>
      </c>
      <c r="B2481" s="6" t="s">
        <v>3918</v>
      </c>
      <c r="C2481" s="6" t="s">
        <v>749</v>
      </c>
      <c r="D2481" s="6" t="s">
        <v>750</v>
      </c>
      <c r="E2481">
        <f ca="1">IF(COUNTIF(Invoices!K:L,A2481)&lt;&gt;0,IF(COUNTIF(Invoices!K:L,A2481)&lt;&gt;0,SUMIF(Invoices!K:L,A2481,Invoices!L:L)/COUNTIF(Invoices!K:L,A2481),0),IF(COUNTIF(Invoices!M:N,A2481)&lt;&gt;0,IF(COUNTIF(Invoices!M:N,A2481)&lt;&gt;0,SUMIF(Invoices!M:N,A2481,Invoices!N:N)/COUNTIF(Invoices!M:N,A2481),0),IF(COUNTIF(Invoices!O:P,A2481)&lt;&gt;0,IF(COUNTIF(Invoices!O:P,A2481)&lt;&gt;0,SUMIF(Invoices!O:P,A2481,Invoices!P:P)/COUNTIF(Invoices!O:P,A2481),0),IF(COUNTIF(Invoices!Q:R,A2481)&lt;&gt;0,IF(COUNTIF(Invoices!Q:R,A2481)&lt;&gt;0,SUMIF(Invoices!Q:R,A2481,Invoices!R:R)/COUNTIF(Invoices!Q:R,A2481),0),IF(COUNTIF(Invoices!S:T,A2481)&lt;&gt;0,IF(COUNTIF(Invoices!S:T,A2481)&lt;&gt;0,SUMIF(Invoices!S:T,A2481,Invoices!T:T)/COUNTIF(Invoices!S:T,A2481),0),IF(COUNTIF(Invoices!U:V,A2481)&lt;&gt;0,IF(COUNTIF(Invoices!U:V,A2481)&lt;&gt;0,SUMIF(Invoices!U:V,A2481,Invoices!V:V)/COUNTIF(Invoices!U:V,A2481),0),IF(COUNTIF(Invoices!W:X,A2481)&lt;&gt;0,IF(COUNTIF(Invoices!W:X,A2481)&lt;&gt;0,SUMIF(Invoices!W:X,A2481,Invoices!X:X)/COUNTIF(Invoices!W:X,A2481),0),IF(COUNTIF(Invoices!Y:Z,A2481)&lt;&gt;0,IF(COUNTIF(Invoices!Y:Z,A2481)&lt;&gt;0,SUMIF(Invoices!Y:Z,A2481,Invoices!Z:Z)/COUNTIF(Invoices!Y:Z,A2481),0),IF(COUNTIF(Invoices!AA:AB,A2481)&lt;&gt;0,IF(COUNTIF(Invoices!AA:AB,A2481)&lt;&gt;0,SUMIF(Invoices!AA:AB,A2481,Invoices!AB:AB)/COUNTIF(Invoices!AA:AB,A2481),0),IF(COUNTIF(Invoices!AC:AD,A2481)&lt;&gt;0,IF(COUNTIF(Invoices!AC:AD,A2481)&lt;&gt;0,SUMIF(Invoices!AC:AD,A2481,Invoices!AD:AD)/COUNTIF(Invoices!AC:AD,A2481),0),IF(COUNTIF(Invoices!AE:AF,A2481)&lt;&gt;0,IF(COUNTIF(Invoices!AE:AF,A2481)&lt;&gt;0,SUMIF(Invoices!AE:AF,A2481,Invoices!AF:AF)/COUNTIF(Invoices!AE:AF,A2481),0),IF(COUNTIF(Invoices!AG:AH,A2481)&lt;&gt;0,IF(COUNTIF(Invoices!AG:AH,A2481)&lt;&gt;0,SUMIF(Invoices!AG:AH,A2481,Invoices!AH:AH)/COUNTIF(Invoices!AG:AH,A2481),0),IF(COUNTIF(Invoices!AI:AJ,A2481)&lt;&gt;0,IF(COUNTIF(Invoices!AI:AJ,A2481)&lt;&gt;0,SUMIF(Invoices!AI:AJ,A2481,Invoices!AJ:AJ)/COUNTIF(Invoices!AI:AJ,A2481),0),IF(COUNTIF(Invoices!AK:AL,A2481)&lt;&gt;0,IF(COUNTIF(Invoices!AK:AL,A2481)&lt;&gt;0,SUMIF(Invoices!AK:AL,A2481,Invoices!AL:AL)/COUNTIF(Invoices!AK:AL,A2481),0),IF(COUNTIF(Invoices!AM:AN,A2481)&lt;&gt;0,IF(COUNTIF(Invoices!AM:AN,A2481)&lt;&gt;0,SUMIF(Invoices!AM:AN,A2481,Invoices!AN:AN)/COUNTIF(Invoices!AM:AN,A2481),0),"Not Available")))))))))))))))</f>
        <v>0.99</v>
      </c>
    </row>
    <row r="2482" spans="1:5" ht="13" x14ac:dyDescent="0.15">
      <c r="A2482" s="6" t="s">
        <v>3919</v>
      </c>
      <c r="C2482" s="6" t="s">
        <v>1256</v>
      </c>
      <c r="D2482" s="6" t="s">
        <v>1257</v>
      </c>
      <c r="E2482" t="str">
        <f>IF(COUNTIF(Invoices!K:L,A2482)&lt;&gt;0,IF(COUNTIF(Invoices!K:L,A2482)&lt;&gt;0,SUMIF(Invoices!K:L,A2482,Invoices!L:L)/COUNTIF(Invoices!K:L,A2482),0),IF(COUNTIF(Invoices!M:N,A2482)&lt;&gt;0,IF(COUNTIF(Invoices!M:N,A2482)&lt;&gt;0,SUMIF(Invoices!M:N,A2482,Invoices!N:N)/COUNTIF(Invoices!M:N,A2482),0),IF(COUNTIF(Invoices!O:P,A2482)&lt;&gt;0,IF(COUNTIF(Invoices!O:P,A2482)&lt;&gt;0,SUMIF(Invoices!O:P,A2482,Invoices!P:P)/COUNTIF(Invoices!O:P,A2482),0),IF(COUNTIF(Invoices!Q:R,A2482)&lt;&gt;0,IF(COUNTIF(Invoices!Q:R,A2482)&lt;&gt;0,SUMIF(Invoices!Q:R,A2482,Invoices!R:R)/COUNTIF(Invoices!Q:R,A2482),0),IF(COUNTIF(Invoices!S:T,A2482)&lt;&gt;0,IF(COUNTIF(Invoices!S:T,A2482)&lt;&gt;0,SUMIF(Invoices!S:T,A2482,Invoices!T:T)/COUNTIF(Invoices!S:T,A2482),0),IF(COUNTIF(Invoices!U:V,A2482)&lt;&gt;0,IF(COUNTIF(Invoices!U:V,A2482)&lt;&gt;0,SUMIF(Invoices!U:V,A2482,Invoices!V:V)/COUNTIF(Invoices!U:V,A2482),0),IF(COUNTIF(Invoices!W:X,A2482)&lt;&gt;0,IF(COUNTIF(Invoices!W:X,A2482)&lt;&gt;0,SUMIF(Invoices!W:X,A2482,Invoices!X:X)/COUNTIF(Invoices!W:X,A2482),0),IF(COUNTIF(Invoices!Y:Z,A2482)&lt;&gt;0,IF(COUNTIF(Invoices!Y:Z,A2482)&lt;&gt;0,SUMIF(Invoices!Y:Z,A2482,Invoices!Z:Z)/COUNTIF(Invoices!Y:Z,A2482),0),IF(COUNTIF(Invoices!AA:AB,A2482)&lt;&gt;0,IF(COUNTIF(Invoices!AA:AB,A2482)&lt;&gt;0,SUMIF(Invoices!AA:AB,A2482,Invoices!AB:AB)/COUNTIF(Invoices!AA:AB,A2482),0),IF(COUNTIF(Invoices!AC:AD,A2482)&lt;&gt;0,IF(COUNTIF(Invoices!AC:AD,A2482)&lt;&gt;0,SUMIF(Invoices!AC:AD,A2482,Invoices!AD:AD)/COUNTIF(Invoices!AC:AD,A2482),0),IF(COUNTIF(Invoices!AE:AF,A2482)&lt;&gt;0,IF(COUNTIF(Invoices!AE:AF,A2482)&lt;&gt;0,SUMIF(Invoices!AE:AF,A2482,Invoices!AF:AF)/COUNTIF(Invoices!AE:AF,A2482),0),IF(COUNTIF(Invoices!AG:AH,A2482)&lt;&gt;0,IF(COUNTIF(Invoices!AG:AH,A2482)&lt;&gt;0,SUMIF(Invoices!AG:AH,A2482,Invoices!AH:AH)/COUNTIF(Invoices!AG:AH,A2482),0),IF(COUNTIF(Invoices!AI:AJ,A2482)&lt;&gt;0,IF(COUNTIF(Invoices!AI:AJ,A2482)&lt;&gt;0,SUMIF(Invoices!AI:AJ,A2482,Invoices!AJ:AJ)/COUNTIF(Invoices!AI:AJ,A2482),0),IF(COUNTIF(Invoices!AK:AL,A2482)&lt;&gt;0,IF(COUNTIF(Invoices!AK:AL,A2482)&lt;&gt;0,SUMIF(Invoices!AK:AL,A2482,Invoices!AL:AL)/COUNTIF(Invoices!AK:AL,A2482),0),IF(COUNTIF(Invoices!AM:AN,A2482)&lt;&gt;0,IF(COUNTIF(Invoices!AM:AN,A2482)&lt;&gt;0,SUMIF(Invoices!AM:AN,A2482,Invoices!AN:AN)/COUNTIF(Invoices!AM:AN,A2482),0),"Not Available")))))))))))))))</f>
        <v>Not Available</v>
      </c>
    </row>
    <row r="2483" spans="1:5" ht="13" x14ac:dyDescent="0.15">
      <c r="A2483" s="6" t="s">
        <v>3920</v>
      </c>
      <c r="C2483" s="6" t="s">
        <v>1256</v>
      </c>
      <c r="D2483" s="6" t="s">
        <v>1257</v>
      </c>
      <c r="E2483">
        <f ca="1">IF(COUNTIF(Invoices!K:L,A2483)&lt;&gt;0,IF(COUNTIF(Invoices!K:L,A2483)&lt;&gt;0,SUMIF(Invoices!K:L,A2483,Invoices!L:L)/COUNTIF(Invoices!K:L,A2483),0),IF(COUNTIF(Invoices!M:N,A2483)&lt;&gt;0,IF(COUNTIF(Invoices!M:N,A2483)&lt;&gt;0,SUMIF(Invoices!M:N,A2483,Invoices!N:N)/COUNTIF(Invoices!M:N,A2483),0),IF(COUNTIF(Invoices!O:P,A2483)&lt;&gt;0,IF(COUNTIF(Invoices!O:P,A2483)&lt;&gt;0,SUMIF(Invoices!O:P,A2483,Invoices!P:P)/COUNTIF(Invoices!O:P,A2483),0),IF(COUNTIF(Invoices!Q:R,A2483)&lt;&gt;0,IF(COUNTIF(Invoices!Q:R,A2483)&lt;&gt;0,SUMIF(Invoices!Q:R,A2483,Invoices!R:R)/COUNTIF(Invoices!Q:R,A2483),0),IF(COUNTIF(Invoices!S:T,A2483)&lt;&gt;0,IF(COUNTIF(Invoices!S:T,A2483)&lt;&gt;0,SUMIF(Invoices!S:T,A2483,Invoices!T:T)/COUNTIF(Invoices!S:T,A2483),0),IF(COUNTIF(Invoices!U:V,A2483)&lt;&gt;0,IF(COUNTIF(Invoices!U:V,A2483)&lt;&gt;0,SUMIF(Invoices!U:V,A2483,Invoices!V:V)/COUNTIF(Invoices!U:V,A2483),0),IF(COUNTIF(Invoices!W:X,A2483)&lt;&gt;0,IF(COUNTIF(Invoices!W:X,A2483)&lt;&gt;0,SUMIF(Invoices!W:X,A2483,Invoices!X:X)/COUNTIF(Invoices!W:X,A2483),0),IF(COUNTIF(Invoices!Y:Z,A2483)&lt;&gt;0,IF(COUNTIF(Invoices!Y:Z,A2483)&lt;&gt;0,SUMIF(Invoices!Y:Z,A2483,Invoices!Z:Z)/COUNTIF(Invoices!Y:Z,A2483),0),IF(COUNTIF(Invoices!AA:AB,A2483)&lt;&gt;0,IF(COUNTIF(Invoices!AA:AB,A2483)&lt;&gt;0,SUMIF(Invoices!AA:AB,A2483,Invoices!AB:AB)/COUNTIF(Invoices!AA:AB,A2483),0),IF(COUNTIF(Invoices!AC:AD,A2483)&lt;&gt;0,IF(COUNTIF(Invoices!AC:AD,A2483)&lt;&gt;0,SUMIF(Invoices!AC:AD,A2483,Invoices!AD:AD)/COUNTIF(Invoices!AC:AD,A2483),0),IF(COUNTIF(Invoices!AE:AF,A2483)&lt;&gt;0,IF(COUNTIF(Invoices!AE:AF,A2483)&lt;&gt;0,SUMIF(Invoices!AE:AF,A2483,Invoices!AF:AF)/COUNTIF(Invoices!AE:AF,A2483),0),IF(COUNTIF(Invoices!AG:AH,A2483)&lt;&gt;0,IF(COUNTIF(Invoices!AG:AH,A2483)&lt;&gt;0,SUMIF(Invoices!AG:AH,A2483,Invoices!AH:AH)/COUNTIF(Invoices!AG:AH,A2483),0),IF(COUNTIF(Invoices!AI:AJ,A2483)&lt;&gt;0,IF(COUNTIF(Invoices!AI:AJ,A2483)&lt;&gt;0,SUMIF(Invoices!AI:AJ,A2483,Invoices!AJ:AJ)/COUNTIF(Invoices!AI:AJ,A2483),0),IF(COUNTIF(Invoices!AK:AL,A2483)&lt;&gt;0,IF(COUNTIF(Invoices!AK:AL,A2483)&lt;&gt;0,SUMIF(Invoices!AK:AL,A2483,Invoices!AL:AL)/COUNTIF(Invoices!AK:AL,A2483),0),IF(COUNTIF(Invoices!AM:AN,A2483)&lt;&gt;0,IF(COUNTIF(Invoices!AM:AN,A2483)&lt;&gt;0,SUMIF(Invoices!AM:AN,A2483,Invoices!AN:AN)/COUNTIF(Invoices!AM:AN,A2483),0),"Not Available")))))))))))))))</f>
        <v>0.99</v>
      </c>
    </row>
    <row r="2484" spans="1:5" ht="13" x14ac:dyDescent="0.15">
      <c r="A2484" s="6" t="s">
        <v>3921</v>
      </c>
      <c r="C2484" s="6" t="s">
        <v>666</v>
      </c>
      <c r="D2484" s="6" t="s">
        <v>667</v>
      </c>
      <c r="E2484">
        <f ca="1">IF(COUNTIF(Invoices!K:L,A2484)&lt;&gt;0,IF(COUNTIF(Invoices!K:L,A2484)&lt;&gt;0,SUMIF(Invoices!K:L,A2484,Invoices!L:L)/COUNTIF(Invoices!K:L,A2484),0),IF(COUNTIF(Invoices!M:N,A2484)&lt;&gt;0,IF(COUNTIF(Invoices!M:N,A2484)&lt;&gt;0,SUMIF(Invoices!M:N,A2484,Invoices!N:N)/COUNTIF(Invoices!M:N,A2484),0),IF(COUNTIF(Invoices!O:P,A2484)&lt;&gt;0,IF(COUNTIF(Invoices!O:P,A2484)&lt;&gt;0,SUMIF(Invoices!O:P,A2484,Invoices!P:P)/COUNTIF(Invoices!O:P,A2484),0),IF(COUNTIF(Invoices!Q:R,A2484)&lt;&gt;0,IF(COUNTIF(Invoices!Q:R,A2484)&lt;&gt;0,SUMIF(Invoices!Q:R,A2484,Invoices!R:R)/COUNTIF(Invoices!Q:R,A2484),0),IF(COUNTIF(Invoices!S:T,A2484)&lt;&gt;0,IF(COUNTIF(Invoices!S:T,A2484)&lt;&gt;0,SUMIF(Invoices!S:T,A2484,Invoices!T:T)/COUNTIF(Invoices!S:T,A2484),0),IF(COUNTIF(Invoices!U:V,A2484)&lt;&gt;0,IF(COUNTIF(Invoices!U:V,A2484)&lt;&gt;0,SUMIF(Invoices!U:V,A2484,Invoices!V:V)/COUNTIF(Invoices!U:V,A2484),0),IF(COUNTIF(Invoices!W:X,A2484)&lt;&gt;0,IF(COUNTIF(Invoices!W:X,A2484)&lt;&gt;0,SUMIF(Invoices!W:X,A2484,Invoices!X:X)/COUNTIF(Invoices!W:X,A2484),0),IF(COUNTIF(Invoices!Y:Z,A2484)&lt;&gt;0,IF(COUNTIF(Invoices!Y:Z,A2484)&lt;&gt;0,SUMIF(Invoices!Y:Z,A2484,Invoices!Z:Z)/COUNTIF(Invoices!Y:Z,A2484),0),IF(COUNTIF(Invoices!AA:AB,A2484)&lt;&gt;0,IF(COUNTIF(Invoices!AA:AB,A2484)&lt;&gt;0,SUMIF(Invoices!AA:AB,A2484,Invoices!AB:AB)/COUNTIF(Invoices!AA:AB,A2484),0),IF(COUNTIF(Invoices!AC:AD,A2484)&lt;&gt;0,IF(COUNTIF(Invoices!AC:AD,A2484)&lt;&gt;0,SUMIF(Invoices!AC:AD,A2484,Invoices!AD:AD)/COUNTIF(Invoices!AC:AD,A2484),0),IF(COUNTIF(Invoices!AE:AF,A2484)&lt;&gt;0,IF(COUNTIF(Invoices!AE:AF,A2484)&lt;&gt;0,SUMIF(Invoices!AE:AF,A2484,Invoices!AF:AF)/COUNTIF(Invoices!AE:AF,A2484),0),IF(COUNTIF(Invoices!AG:AH,A2484)&lt;&gt;0,IF(COUNTIF(Invoices!AG:AH,A2484)&lt;&gt;0,SUMIF(Invoices!AG:AH,A2484,Invoices!AH:AH)/COUNTIF(Invoices!AG:AH,A2484),0),IF(COUNTIF(Invoices!AI:AJ,A2484)&lt;&gt;0,IF(COUNTIF(Invoices!AI:AJ,A2484)&lt;&gt;0,SUMIF(Invoices!AI:AJ,A2484,Invoices!AJ:AJ)/COUNTIF(Invoices!AI:AJ,A2484),0),IF(COUNTIF(Invoices!AK:AL,A2484)&lt;&gt;0,IF(COUNTIF(Invoices!AK:AL,A2484)&lt;&gt;0,SUMIF(Invoices!AK:AL,A2484,Invoices!AL:AL)/COUNTIF(Invoices!AK:AL,A2484),0),IF(COUNTIF(Invoices!AM:AN,A2484)&lt;&gt;0,IF(COUNTIF(Invoices!AM:AN,A2484)&lt;&gt;0,SUMIF(Invoices!AM:AN,A2484,Invoices!AN:AN)/COUNTIF(Invoices!AM:AN,A2484),0),"Not Available")))))))))))))))</f>
        <v>0.99</v>
      </c>
    </row>
    <row r="2485" spans="1:5" ht="13" x14ac:dyDescent="0.15">
      <c r="A2485" s="6" t="s">
        <v>3922</v>
      </c>
      <c r="C2485" s="6" t="s">
        <v>983</v>
      </c>
      <c r="D2485" s="6" t="s">
        <v>797</v>
      </c>
      <c r="E2485" t="str">
        <f>IF(COUNTIF(Invoices!K:L,A2485)&lt;&gt;0,IF(COUNTIF(Invoices!K:L,A2485)&lt;&gt;0,SUMIF(Invoices!K:L,A2485,Invoices!L:L)/COUNTIF(Invoices!K:L,A2485),0),IF(COUNTIF(Invoices!M:N,A2485)&lt;&gt;0,IF(COUNTIF(Invoices!M:N,A2485)&lt;&gt;0,SUMIF(Invoices!M:N,A2485,Invoices!N:N)/COUNTIF(Invoices!M:N,A2485),0),IF(COUNTIF(Invoices!O:P,A2485)&lt;&gt;0,IF(COUNTIF(Invoices!O:P,A2485)&lt;&gt;0,SUMIF(Invoices!O:P,A2485,Invoices!P:P)/COUNTIF(Invoices!O:P,A2485),0),IF(COUNTIF(Invoices!Q:R,A2485)&lt;&gt;0,IF(COUNTIF(Invoices!Q:R,A2485)&lt;&gt;0,SUMIF(Invoices!Q:R,A2485,Invoices!R:R)/COUNTIF(Invoices!Q:R,A2485),0),IF(COUNTIF(Invoices!S:T,A2485)&lt;&gt;0,IF(COUNTIF(Invoices!S:T,A2485)&lt;&gt;0,SUMIF(Invoices!S:T,A2485,Invoices!T:T)/COUNTIF(Invoices!S:T,A2485),0),IF(COUNTIF(Invoices!U:V,A2485)&lt;&gt;0,IF(COUNTIF(Invoices!U:V,A2485)&lt;&gt;0,SUMIF(Invoices!U:V,A2485,Invoices!V:V)/COUNTIF(Invoices!U:V,A2485),0),IF(COUNTIF(Invoices!W:X,A2485)&lt;&gt;0,IF(COUNTIF(Invoices!W:X,A2485)&lt;&gt;0,SUMIF(Invoices!W:X,A2485,Invoices!X:X)/COUNTIF(Invoices!W:X,A2485),0),IF(COUNTIF(Invoices!Y:Z,A2485)&lt;&gt;0,IF(COUNTIF(Invoices!Y:Z,A2485)&lt;&gt;0,SUMIF(Invoices!Y:Z,A2485,Invoices!Z:Z)/COUNTIF(Invoices!Y:Z,A2485),0),IF(COUNTIF(Invoices!AA:AB,A2485)&lt;&gt;0,IF(COUNTIF(Invoices!AA:AB,A2485)&lt;&gt;0,SUMIF(Invoices!AA:AB,A2485,Invoices!AB:AB)/COUNTIF(Invoices!AA:AB,A2485),0),IF(COUNTIF(Invoices!AC:AD,A2485)&lt;&gt;0,IF(COUNTIF(Invoices!AC:AD,A2485)&lt;&gt;0,SUMIF(Invoices!AC:AD,A2485,Invoices!AD:AD)/COUNTIF(Invoices!AC:AD,A2485),0),IF(COUNTIF(Invoices!AE:AF,A2485)&lt;&gt;0,IF(COUNTIF(Invoices!AE:AF,A2485)&lt;&gt;0,SUMIF(Invoices!AE:AF,A2485,Invoices!AF:AF)/COUNTIF(Invoices!AE:AF,A2485),0),IF(COUNTIF(Invoices!AG:AH,A2485)&lt;&gt;0,IF(COUNTIF(Invoices!AG:AH,A2485)&lt;&gt;0,SUMIF(Invoices!AG:AH,A2485,Invoices!AH:AH)/COUNTIF(Invoices!AG:AH,A2485),0),IF(COUNTIF(Invoices!AI:AJ,A2485)&lt;&gt;0,IF(COUNTIF(Invoices!AI:AJ,A2485)&lt;&gt;0,SUMIF(Invoices!AI:AJ,A2485,Invoices!AJ:AJ)/COUNTIF(Invoices!AI:AJ,A2485),0),IF(COUNTIF(Invoices!AK:AL,A2485)&lt;&gt;0,IF(COUNTIF(Invoices!AK:AL,A2485)&lt;&gt;0,SUMIF(Invoices!AK:AL,A2485,Invoices!AL:AL)/COUNTIF(Invoices!AK:AL,A2485),0),IF(COUNTIF(Invoices!AM:AN,A2485)&lt;&gt;0,IF(COUNTIF(Invoices!AM:AN,A2485)&lt;&gt;0,SUMIF(Invoices!AM:AN,A2485,Invoices!AN:AN)/COUNTIF(Invoices!AM:AN,A2485),0),"Not Available")))))))))))))))</f>
        <v>Not Available</v>
      </c>
    </row>
    <row r="2486" spans="1:5" ht="13" x14ac:dyDescent="0.15">
      <c r="A2486" s="6" t="s">
        <v>3923</v>
      </c>
      <c r="C2486" s="6" t="s">
        <v>669</v>
      </c>
      <c r="D2486" s="6" t="s">
        <v>670</v>
      </c>
      <c r="E2486">
        <f ca="1">IF(COUNTIF(Invoices!K:L,A2486)&lt;&gt;0,IF(COUNTIF(Invoices!K:L,A2486)&lt;&gt;0,SUMIF(Invoices!K:L,A2486,Invoices!L:L)/COUNTIF(Invoices!K:L,A2486),0),IF(COUNTIF(Invoices!M:N,A2486)&lt;&gt;0,IF(COUNTIF(Invoices!M:N,A2486)&lt;&gt;0,SUMIF(Invoices!M:N,A2486,Invoices!N:N)/COUNTIF(Invoices!M:N,A2486),0),IF(COUNTIF(Invoices!O:P,A2486)&lt;&gt;0,IF(COUNTIF(Invoices!O:P,A2486)&lt;&gt;0,SUMIF(Invoices!O:P,A2486,Invoices!P:P)/COUNTIF(Invoices!O:P,A2486),0),IF(COUNTIF(Invoices!Q:R,A2486)&lt;&gt;0,IF(COUNTIF(Invoices!Q:R,A2486)&lt;&gt;0,SUMIF(Invoices!Q:R,A2486,Invoices!R:R)/COUNTIF(Invoices!Q:R,A2486),0),IF(COUNTIF(Invoices!S:T,A2486)&lt;&gt;0,IF(COUNTIF(Invoices!S:T,A2486)&lt;&gt;0,SUMIF(Invoices!S:T,A2486,Invoices!T:T)/COUNTIF(Invoices!S:T,A2486),0),IF(COUNTIF(Invoices!U:V,A2486)&lt;&gt;0,IF(COUNTIF(Invoices!U:V,A2486)&lt;&gt;0,SUMIF(Invoices!U:V,A2486,Invoices!V:V)/COUNTIF(Invoices!U:V,A2486),0),IF(COUNTIF(Invoices!W:X,A2486)&lt;&gt;0,IF(COUNTIF(Invoices!W:X,A2486)&lt;&gt;0,SUMIF(Invoices!W:X,A2486,Invoices!X:X)/COUNTIF(Invoices!W:X,A2486),0),IF(COUNTIF(Invoices!Y:Z,A2486)&lt;&gt;0,IF(COUNTIF(Invoices!Y:Z,A2486)&lt;&gt;0,SUMIF(Invoices!Y:Z,A2486,Invoices!Z:Z)/COUNTIF(Invoices!Y:Z,A2486),0),IF(COUNTIF(Invoices!AA:AB,A2486)&lt;&gt;0,IF(COUNTIF(Invoices!AA:AB,A2486)&lt;&gt;0,SUMIF(Invoices!AA:AB,A2486,Invoices!AB:AB)/COUNTIF(Invoices!AA:AB,A2486),0),IF(COUNTIF(Invoices!AC:AD,A2486)&lt;&gt;0,IF(COUNTIF(Invoices!AC:AD,A2486)&lt;&gt;0,SUMIF(Invoices!AC:AD,A2486,Invoices!AD:AD)/COUNTIF(Invoices!AC:AD,A2486),0),IF(COUNTIF(Invoices!AE:AF,A2486)&lt;&gt;0,IF(COUNTIF(Invoices!AE:AF,A2486)&lt;&gt;0,SUMIF(Invoices!AE:AF,A2486,Invoices!AF:AF)/COUNTIF(Invoices!AE:AF,A2486),0),IF(COUNTIF(Invoices!AG:AH,A2486)&lt;&gt;0,IF(COUNTIF(Invoices!AG:AH,A2486)&lt;&gt;0,SUMIF(Invoices!AG:AH,A2486,Invoices!AH:AH)/COUNTIF(Invoices!AG:AH,A2486),0),IF(COUNTIF(Invoices!AI:AJ,A2486)&lt;&gt;0,IF(COUNTIF(Invoices!AI:AJ,A2486)&lt;&gt;0,SUMIF(Invoices!AI:AJ,A2486,Invoices!AJ:AJ)/COUNTIF(Invoices!AI:AJ,A2486),0),IF(COUNTIF(Invoices!AK:AL,A2486)&lt;&gt;0,IF(COUNTIF(Invoices!AK:AL,A2486)&lt;&gt;0,SUMIF(Invoices!AK:AL,A2486,Invoices!AL:AL)/COUNTIF(Invoices!AK:AL,A2486),0),IF(COUNTIF(Invoices!AM:AN,A2486)&lt;&gt;0,IF(COUNTIF(Invoices!AM:AN,A2486)&lt;&gt;0,SUMIF(Invoices!AM:AN,A2486,Invoices!AN:AN)/COUNTIF(Invoices!AM:AN,A2486),0),"Not Available")))))))))))))))</f>
        <v>0.99</v>
      </c>
    </row>
    <row r="2487" spans="1:5" ht="13" x14ac:dyDescent="0.15">
      <c r="A2487" s="6" t="s">
        <v>3924</v>
      </c>
      <c r="B2487" s="6" t="s">
        <v>966</v>
      </c>
      <c r="C2487" s="6" t="s">
        <v>967</v>
      </c>
      <c r="D2487" s="6" t="s">
        <v>968</v>
      </c>
      <c r="E2487">
        <f ca="1">IF(COUNTIF(Invoices!K:L,A2487)&lt;&gt;0,IF(COUNTIF(Invoices!K:L,A2487)&lt;&gt;0,SUMIF(Invoices!K:L,A2487,Invoices!L:L)/COUNTIF(Invoices!K:L,A2487),0),IF(COUNTIF(Invoices!M:N,A2487)&lt;&gt;0,IF(COUNTIF(Invoices!M:N,A2487)&lt;&gt;0,SUMIF(Invoices!M:N,A2487,Invoices!N:N)/COUNTIF(Invoices!M:N,A2487),0),IF(COUNTIF(Invoices!O:P,A2487)&lt;&gt;0,IF(COUNTIF(Invoices!O:P,A2487)&lt;&gt;0,SUMIF(Invoices!O:P,A2487,Invoices!P:P)/COUNTIF(Invoices!O:P,A2487),0),IF(COUNTIF(Invoices!Q:R,A2487)&lt;&gt;0,IF(COUNTIF(Invoices!Q:R,A2487)&lt;&gt;0,SUMIF(Invoices!Q:R,A2487,Invoices!R:R)/COUNTIF(Invoices!Q:R,A2487),0),IF(COUNTIF(Invoices!S:T,A2487)&lt;&gt;0,IF(COUNTIF(Invoices!S:T,A2487)&lt;&gt;0,SUMIF(Invoices!S:T,A2487,Invoices!T:T)/COUNTIF(Invoices!S:T,A2487),0),IF(COUNTIF(Invoices!U:V,A2487)&lt;&gt;0,IF(COUNTIF(Invoices!U:V,A2487)&lt;&gt;0,SUMIF(Invoices!U:V,A2487,Invoices!V:V)/COUNTIF(Invoices!U:V,A2487),0),IF(COUNTIF(Invoices!W:X,A2487)&lt;&gt;0,IF(COUNTIF(Invoices!W:X,A2487)&lt;&gt;0,SUMIF(Invoices!W:X,A2487,Invoices!X:X)/COUNTIF(Invoices!W:X,A2487),0),IF(COUNTIF(Invoices!Y:Z,A2487)&lt;&gt;0,IF(COUNTIF(Invoices!Y:Z,A2487)&lt;&gt;0,SUMIF(Invoices!Y:Z,A2487,Invoices!Z:Z)/COUNTIF(Invoices!Y:Z,A2487),0),IF(COUNTIF(Invoices!AA:AB,A2487)&lt;&gt;0,IF(COUNTIF(Invoices!AA:AB,A2487)&lt;&gt;0,SUMIF(Invoices!AA:AB,A2487,Invoices!AB:AB)/COUNTIF(Invoices!AA:AB,A2487),0),IF(COUNTIF(Invoices!AC:AD,A2487)&lt;&gt;0,IF(COUNTIF(Invoices!AC:AD,A2487)&lt;&gt;0,SUMIF(Invoices!AC:AD,A2487,Invoices!AD:AD)/COUNTIF(Invoices!AC:AD,A2487),0),IF(COUNTIF(Invoices!AE:AF,A2487)&lt;&gt;0,IF(COUNTIF(Invoices!AE:AF,A2487)&lt;&gt;0,SUMIF(Invoices!AE:AF,A2487,Invoices!AF:AF)/COUNTIF(Invoices!AE:AF,A2487),0),IF(COUNTIF(Invoices!AG:AH,A2487)&lt;&gt;0,IF(COUNTIF(Invoices!AG:AH,A2487)&lt;&gt;0,SUMIF(Invoices!AG:AH,A2487,Invoices!AH:AH)/COUNTIF(Invoices!AG:AH,A2487),0),IF(COUNTIF(Invoices!AI:AJ,A2487)&lt;&gt;0,IF(COUNTIF(Invoices!AI:AJ,A2487)&lt;&gt;0,SUMIF(Invoices!AI:AJ,A2487,Invoices!AJ:AJ)/COUNTIF(Invoices!AI:AJ,A2487),0),IF(COUNTIF(Invoices!AK:AL,A2487)&lt;&gt;0,IF(COUNTIF(Invoices!AK:AL,A2487)&lt;&gt;0,SUMIF(Invoices!AK:AL,A2487,Invoices!AL:AL)/COUNTIF(Invoices!AK:AL,A2487),0),IF(COUNTIF(Invoices!AM:AN,A2487)&lt;&gt;0,IF(COUNTIF(Invoices!AM:AN,A2487)&lt;&gt;0,SUMIF(Invoices!AM:AN,A2487,Invoices!AN:AN)/COUNTIF(Invoices!AM:AN,A2487),0),"Not Available")))))))))))))))</f>
        <v>0.99</v>
      </c>
    </row>
    <row r="2488" spans="1:5" ht="13" x14ac:dyDescent="0.15">
      <c r="A2488" s="6" t="s">
        <v>3925</v>
      </c>
      <c r="C2488" s="6" t="s">
        <v>1256</v>
      </c>
      <c r="D2488" s="6" t="s">
        <v>1257</v>
      </c>
      <c r="E2488">
        <f ca="1">IF(COUNTIF(Invoices!K:L,A2488)&lt;&gt;0,IF(COUNTIF(Invoices!K:L,A2488)&lt;&gt;0,SUMIF(Invoices!K:L,A2488,Invoices!L:L)/COUNTIF(Invoices!K:L,A2488),0),IF(COUNTIF(Invoices!M:N,A2488)&lt;&gt;0,IF(COUNTIF(Invoices!M:N,A2488)&lt;&gt;0,SUMIF(Invoices!M:N,A2488,Invoices!N:N)/COUNTIF(Invoices!M:N,A2488),0),IF(COUNTIF(Invoices!O:P,A2488)&lt;&gt;0,IF(COUNTIF(Invoices!O:P,A2488)&lt;&gt;0,SUMIF(Invoices!O:P,A2488,Invoices!P:P)/COUNTIF(Invoices!O:P,A2488),0),IF(COUNTIF(Invoices!Q:R,A2488)&lt;&gt;0,IF(COUNTIF(Invoices!Q:R,A2488)&lt;&gt;0,SUMIF(Invoices!Q:R,A2488,Invoices!R:R)/COUNTIF(Invoices!Q:R,A2488),0),IF(COUNTIF(Invoices!S:T,A2488)&lt;&gt;0,IF(COUNTIF(Invoices!S:T,A2488)&lt;&gt;0,SUMIF(Invoices!S:T,A2488,Invoices!T:T)/COUNTIF(Invoices!S:T,A2488),0),IF(COUNTIF(Invoices!U:V,A2488)&lt;&gt;0,IF(COUNTIF(Invoices!U:V,A2488)&lt;&gt;0,SUMIF(Invoices!U:V,A2488,Invoices!V:V)/COUNTIF(Invoices!U:V,A2488),0),IF(COUNTIF(Invoices!W:X,A2488)&lt;&gt;0,IF(COUNTIF(Invoices!W:X,A2488)&lt;&gt;0,SUMIF(Invoices!W:X,A2488,Invoices!X:X)/COUNTIF(Invoices!W:X,A2488),0),IF(COUNTIF(Invoices!Y:Z,A2488)&lt;&gt;0,IF(COUNTIF(Invoices!Y:Z,A2488)&lt;&gt;0,SUMIF(Invoices!Y:Z,A2488,Invoices!Z:Z)/COUNTIF(Invoices!Y:Z,A2488),0),IF(COUNTIF(Invoices!AA:AB,A2488)&lt;&gt;0,IF(COUNTIF(Invoices!AA:AB,A2488)&lt;&gt;0,SUMIF(Invoices!AA:AB,A2488,Invoices!AB:AB)/COUNTIF(Invoices!AA:AB,A2488),0),IF(COUNTIF(Invoices!AC:AD,A2488)&lt;&gt;0,IF(COUNTIF(Invoices!AC:AD,A2488)&lt;&gt;0,SUMIF(Invoices!AC:AD,A2488,Invoices!AD:AD)/COUNTIF(Invoices!AC:AD,A2488),0),IF(COUNTIF(Invoices!AE:AF,A2488)&lt;&gt;0,IF(COUNTIF(Invoices!AE:AF,A2488)&lt;&gt;0,SUMIF(Invoices!AE:AF,A2488,Invoices!AF:AF)/COUNTIF(Invoices!AE:AF,A2488),0),IF(COUNTIF(Invoices!AG:AH,A2488)&lt;&gt;0,IF(COUNTIF(Invoices!AG:AH,A2488)&lt;&gt;0,SUMIF(Invoices!AG:AH,A2488,Invoices!AH:AH)/COUNTIF(Invoices!AG:AH,A2488),0),IF(COUNTIF(Invoices!AI:AJ,A2488)&lt;&gt;0,IF(COUNTIF(Invoices!AI:AJ,A2488)&lt;&gt;0,SUMIF(Invoices!AI:AJ,A2488,Invoices!AJ:AJ)/COUNTIF(Invoices!AI:AJ,A2488),0),IF(COUNTIF(Invoices!AK:AL,A2488)&lt;&gt;0,IF(COUNTIF(Invoices!AK:AL,A2488)&lt;&gt;0,SUMIF(Invoices!AK:AL,A2488,Invoices!AL:AL)/COUNTIF(Invoices!AK:AL,A2488),0),IF(COUNTIF(Invoices!AM:AN,A2488)&lt;&gt;0,IF(COUNTIF(Invoices!AM:AN,A2488)&lt;&gt;0,SUMIF(Invoices!AM:AN,A2488,Invoices!AN:AN)/COUNTIF(Invoices!AM:AN,A2488),0),"Not Available")))))))))))))))</f>
        <v>0.99</v>
      </c>
    </row>
    <row r="2489" spans="1:5" ht="13" x14ac:dyDescent="0.15">
      <c r="A2489" s="6" t="s">
        <v>3926</v>
      </c>
      <c r="C2489" s="6" t="s">
        <v>996</v>
      </c>
      <c r="D2489" s="6" t="s">
        <v>968</v>
      </c>
      <c r="E2489">
        <f ca="1">IF(COUNTIF(Invoices!K:L,A2489)&lt;&gt;0,IF(COUNTIF(Invoices!K:L,A2489)&lt;&gt;0,SUMIF(Invoices!K:L,A2489,Invoices!L:L)/COUNTIF(Invoices!K:L,A2489),0),IF(COUNTIF(Invoices!M:N,A2489)&lt;&gt;0,IF(COUNTIF(Invoices!M:N,A2489)&lt;&gt;0,SUMIF(Invoices!M:N,A2489,Invoices!N:N)/COUNTIF(Invoices!M:N,A2489),0),IF(COUNTIF(Invoices!O:P,A2489)&lt;&gt;0,IF(COUNTIF(Invoices!O:P,A2489)&lt;&gt;0,SUMIF(Invoices!O:P,A2489,Invoices!P:P)/COUNTIF(Invoices!O:P,A2489),0),IF(COUNTIF(Invoices!Q:R,A2489)&lt;&gt;0,IF(COUNTIF(Invoices!Q:R,A2489)&lt;&gt;0,SUMIF(Invoices!Q:R,A2489,Invoices!R:R)/COUNTIF(Invoices!Q:R,A2489),0),IF(COUNTIF(Invoices!S:T,A2489)&lt;&gt;0,IF(COUNTIF(Invoices!S:T,A2489)&lt;&gt;0,SUMIF(Invoices!S:T,A2489,Invoices!T:T)/COUNTIF(Invoices!S:T,A2489),0),IF(COUNTIF(Invoices!U:V,A2489)&lt;&gt;0,IF(COUNTIF(Invoices!U:V,A2489)&lt;&gt;0,SUMIF(Invoices!U:V,A2489,Invoices!V:V)/COUNTIF(Invoices!U:V,A2489),0),IF(COUNTIF(Invoices!W:X,A2489)&lt;&gt;0,IF(COUNTIF(Invoices!W:X,A2489)&lt;&gt;0,SUMIF(Invoices!W:X,A2489,Invoices!X:X)/COUNTIF(Invoices!W:X,A2489),0),IF(COUNTIF(Invoices!Y:Z,A2489)&lt;&gt;0,IF(COUNTIF(Invoices!Y:Z,A2489)&lt;&gt;0,SUMIF(Invoices!Y:Z,A2489,Invoices!Z:Z)/COUNTIF(Invoices!Y:Z,A2489),0),IF(COUNTIF(Invoices!AA:AB,A2489)&lt;&gt;0,IF(COUNTIF(Invoices!AA:AB,A2489)&lt;&gt;0,SUMIF(Invoices!AA:AB,A2489,Invoices!AB:AB)/COUNTIF(Invoices!AA:AB,A2489),0),IF(COUNTIF(Invoices!AC:AD,A2489)&lt;&gt;0,IF(COUNTIF(Invoices!AC:AD,A2489)&lt;&gt;0,SUMIF(Invoices!AC:AD,A2489,Invoices!AD:AD)/COUNTIF(Invoices!AC:AD,A2489),0),IF(COUNTIF(Invoices!AE:AF,A2489)&lt;&gt;0,IF(COUNTIF(Invoices!AE:AF,A2489)&lt;&gt;0,SUMIF(Invoices!AE:AF,A2489,Invoices!AF:AF)/COUNTIF(Invoices!AE:AF,A2489),0),IF(COUNTIF(Invoices!AG:AH,A2489)&lt;&gt;0,IF(COUNTIF(Invoices!AG:AH,A2489)&lt;&gt;0,SUMIF(Invoices!AG:AH,A2489,Invoices!AH:AH)/COUNTIF(Invoices!AG:AH,A2489),0),IF(COUNTIF(Invoices!AI:AJ,A2489)&lt;&gt;0,IF(COUNTIF(Invoices!AI:AJ,A2489)&lt;&gt;0,SUMIF(Invoices!AI:AJ,A2489,Invoices!AJ:AJ)/COUNTIF(Invoices!AI:AJ,A2489),0),IF(COUNTIF(Invoices!AK:AL,A2489)&lt;&gt;0,IF(COUNTIF(Invoices!AK:AL,A2489)&lt;&gt;0,SUMIF(Invoices!AK:AL,A2489,Invoices!AL:AL)/COUNTIF(Invoices!AK:AL,A2489),0),IF(COUNTIF(Invoices!AM:AN,A2489)&lt;&gt;0,IF(COUNTIF(Invoices!AM:AN,A2489)&lt;&gt;0,SUMIF(Invoices!AM:AN,A2489,Invoices!AN:AN)/COUNTIF(Invoices!AM:AN,A2489),0),"Not Available")))))))))))))))</f>
        <v>0.99</v>
      </c>
    </row>
    <row r="2490" spans="1:5" ht="13" x14ac:dyDescent="0.15">
      <c r="A2490" s="6" t="s">
        <v>3927</v>
      </c>
      <c r="C2490" s="6" t="s">
        <v>669</v>
      </c>
      <c r="D2490" s="6" t="s">
        <v>670</v>
      </c>
      <c r="E2490">
        <f ca="1">IF(COUNTIF(Invoices!K:L,A2490)&lt;&gt;0,IF(COUNTIF(Invoices!K:L,A2490)&lt;&gt;0,SUMIF(Invoices!K:L,A2490,Invoices!L:L)/COUNTIF(Invoices!K:L,A2490),0),IF(COUNTIF(Invoices!M:N,A2490)&lt;&gt;0,IF(COUNTIF(Invoices!M:N,A2490)&lt;&gt;0,SUMIF(Invoices!M:N,A2490,Invoices!N:N)/COUNTIF(Invoices!M:N,A2490),0),IF(COUNTIF(Invoices!O:P,A2490)&lt;&gt;0,IF(COUNTIF(Invoices!O:P,A2490)&lt;&gt;0,SUMIF(Invoices!O:P,A2490,Invoices!P:P)/COUNTIF(Invoices!O:P,A2490),0),IF(COUNTIF(Invoices!Q:R,A2490)&lt;&gt;0,IF(COUNTIF(Invoices!Q:R,A2490)&lt;&gt;0,SUMIF(Invoices!Q:R,A2490,Invoices!R:R)/COUNTIF(Invoices!Q:R,A2490),0),IF(COUNTIF(Invoices!S:T,A2490)&lt;&gt;0,IF(COUNTIF(Invoices!S:T,A2490)&lt;&gt;0,SUMIF(Invoices!S:T,A2490,Invoices!T:T)/COUNTIF(Invoices!S:T,A2490),0),IF(COUNTIF(Invoices!U:V,A2490)&lt;&gt;0,IF(COUNTIF(Invoices!U:V,A2490)&lt;&gt;0,SUMIF(Invoices!U:V,A2490,Invoices!V:V)/COUNTIF(Invoices!U:V,A2490),0),IF(COUNTIF(Invoices!W:X,A2490)&lt;&gt;0,IF(COUNTIF(Invoices!W:X,A2490)&lt;&gt;0,SUMIF(Invoices!W:X,A2490,Invoices!X:X)/COUNTIF(Invoices!W:X,A2490),0),IF(COUNTIF(Invoices!Y:Z,A2490)&lt;&gt;0,IF(COUNTIF(Invoices!Y:Z,A2490)&lt;&gt;0,SUMIF(Invoices!Y:Z,A2490,Invoices!Z:Z)/COUNTIF(Invoices!Y:Z,A2490),0),IF(COUNTIF(Invoices!AA:AB,A2490)&lt;&gt;0,IF(COUNTIF(Invoices!AA:AB,A2490)&lt;&gt;0,SUMIF(Invoices!AA:AB,A2490,Invoices!AB:AB)/COUNTIF(Invoices!AA:AB,A2490),0),IF(COUNTIF(Invoices!AC:AD,A2490)&lt;&gt;0,IF(COUNTIF(Invoices!AC:AD,A2490)&lt;&gt;0,SUMIF(Invoices!AC:AD,A2490,Invoices!AD:AD)/COUNTIF(Invoices!AC:AD,A2490),0),IF(COUNTIF(Invoices!AE:AF,A2490)&lt;&gt;0,IF(COUNTIF(Invoices!AE:AF,A2490)&lt;&gt;0,SUMIF(Invoices!AE:AF,A2490,Invoices!AF:AF)/COUNTIF(Invoices!AE:AF,A2490),0),IF(COUNTIF(Invoices!AG:AH,A2490)&lt;&gt;0,IF(COUNTIF(Invoices!AG:AH,A2490)&lt;&gt;0,SUMIF(Invoices!AG:AH,A2490,Invoices!AH:AH)/COUNTIF(Invoices!AG:AH,A2490),0),IF(COUNTIF(Invoices!AI:AJ,A2490)&lt;&gt;0,IF(COUNTIF(Invoices!AI:AJ,A2490)&lt;&gt;0,SUMIF(Invoices!AI:AJ,A2490,Invoices!AJ:AJ)/COUNTIF(Invoices!AI:AJ,A2490),0),IF(COUNTIF(Invoices!AK:AL,A2490)&lt;&gt;0,IF(COUNTIF(Invoices!AK:AL,A2490)&lt;&gt;0,SUMIF(Invoices!AK:AL,A2490,Invoices!AL:AL)/COUNTIF(Invoices!AK:AL,A2490),0),IF(COUNTIF(Invoices!AM:AN,A2490)&lt;&gt;0,IF(COUNTIF(Invoices!AM:AN,A2490)&lt;&gt;0,SUMIF(Invoices!AM:AN,A2490,Invoices!AN:AN)/COUNTIF(Invoices!AM:AN,A2490),0),"Not Available")))))))))))))))</f>
        <v>0.99</v>
      </c>
    </row>
    <row r="2491" spans="1:5" ht="13" x14ac:dyDescent="0.15">
      <c r="A2491" s="6" t="s">
        <v>3928</v>
      </c>
      <c r="B2491" s="6" t="s">
        <v>3929</v>
      </c>
      <c r="C2491" s="6" t="s">
        <v>1497</v>
      </c>
      <c r="D2491" s="6" t="s">
        <v>1498</v>
      </c>
      <c r="E2491">
        <f ca="1">IF(COUNTIF(Invoices!K:L,A2491)&lt;&gt;0,IF(COUNTIF(Invoices!K:L,A2491)&lt;&gt;0,SUMIF(Invoices!K:L,A2491,Invoices!L:L)/COUNTIF(Invoices!K:L,A2491),0),IF(COUNTIF(Invoices!M:N,A2491)&lt;&gt;0,IF(COUNTIF(Invoices!M:N,A2491)&lt;&gt;0,SUMIF(Invoices!M:N,A2491,Invoices!N:N)/COUNTIF(Invoices!M:N,A2491),0),IF(COUNTIF(Invoices!O:P,A2491)&lt;&gt;0,IF(COUNTIF(Invoices!O:P,A2491)&lt;&gt;0,SUMIF(Invoices!O:P,A2491,Invoices!P:P)/COUNTIF(Invoices!O:P,A2491),0),IF(COUNTIF(Invoices!Q:R,A2491)&lt;&gt;0,IF(COUNTIF(Invoices!Q:R,A2491)&lt;&gt;0,SUMIF(Invoices!Q:R,A2491,Invoices!R:R)/COUNTIF(Invoices!Q:R,A2491),0),IF(COUNTIF(Invoices!S:T,A2491)&lt;&gt;0,IF(COUNTIF(Invoices!S:T,A2491)&lt;&gt;0,SUMIF(Invoices!S:T,A2491,Invoices!T:T)/COUNTIF(Invoices!S:T,A2491),0),IF(COUNTIF(Invoices!U:V,A2491)&lt;&gt;0,IF(COUNTIF(Invoices!U:V,A2491)&lt;&gt;0,SUMIF(Invoices!U:V,A2491,Invoices!V:V)/COUNTIF(Invoices!U:V,A2491),0),IF(COUNTIF(Invoices!W:X,A2491)&lt;&gt;0,IF(COUNTIF(Invoices!W:X,A2491)&lt;&gt;0,SUMIF(Invoices!W:X,A2491,Invoices!X:X)/COUNTIF(Invoices!W:X,A2491),0),IF(COUNTIF(Invoices!Y:Z,A2491)&lt;&gt;0,IF(COUNTIF(Invoices!Y:Z,A2491)&lt;&gt;0,SUMIF(Invoices!Y:Z,A2491,Invoices!Z:Z)/COUNTIF(Invoices!Y:Z,A2491),0),IF(COUNTIF(Invoices!AA:AB,A2491)&lt;&gt;0,IF(COUNTIF(Invoices!AA:AB,A2491)&lt;&gt;0,SUMIF(Invoices!AA:AB,A2491,Invoices!AB:AB)/COUNTIF(Invoices!AA:AB,A2491),0),IF(COUNTIF(Invoices!AC:AD,A2491)&lt;&gt;0,IF(COUNTIF(Invoices!AC:AD,A2491)&lt;&gt;0,SUMIF(Invoices!AC:AD,A2491,Invoices!AD:AD)/COUNTIF(Invoices!AC:AD,A2491),0),IF(COUNTIF(Invoices!AE:AF,A2491)&lt;&gt;0,IF(COUNTIF(Invoices!AE:AF,A2491)&lt;&gt;0,SUMIF(Invoices!AE:AF,A2491,Invoices!AF:AF)/COUNTIF(Invoices!AE:AF,A2491),0),IF(COUNTIF(Invoices!AG:AH,A2491)&lt;&gt;0,IF(COUNTIF(Invoices!AG:AH,A2491)&lt;&gt;0,SUMIF(Invoices!AG:AH,A2491,Invoices!AH:AH)/COUNTIF(Invoices!AG:AH,A2491),0),IF(COUNTIF(Invoices!AI:AJ,A2491)&lt;&gt;0,IF(COUNTIF(Invoices!AI:AJ,A2491)&lt;&gt;0,SUMIF(Invoices!AI:AJ,A2491,Invoices!AJ:AJ)/COUNTIF(Invoices!AI:AJ,A2491),0),IF(COUNTIF(Invoices!AK:AL,A2491)&lt;&gt;0,IF(COUNTIF(Invoices!AK:AL,A2491)&lt;&gt;0,SUMIF(Invoices!AK:AL,A2491,Invoices!AL:AL)/COUNTIF(Invoices!AK:AL,A2491),0),IF(COUNTIF(Invoices!AM:AN,A2491)&lt;&gt;0,IF(COUNTIF(Invoices!AM:AN,A2491)&lt;&gt;0,SUMIF(Invoices!AM:AN,A2491,Invoices!AN:AN)/COUNTIF(Invoices!AM:AN,A2491),0),"Not Available")))))))))))))))</f>
        <v>0.99</v>
      </c>
    </row>
    <row r="2492" spans="1:5" ht="13" x14ac:dyDescent="0.15">
      <c r="A2492" s="6" t="s">
        <v>3930</v>
      </c>
      <c r="B2492" s="6" t="s">
        <v>3931</v>
      </c>
      <c r="C2492" s="6" t="s">
        <v>749</v>
      </c>
      <c r="D2492" s="6" t="s">
        <v>750</v>
      </c>
      <c r="E2492" t="str">
        <f>IF(COUNTIF(Invoices!K:L,A2492)&lt;&gt;0,IF(COUNTIF(Invoices!K:L,A2492)&lt;&gt;0,SUMIF(Invoices!K:L,A2492,Invoices!L:L)/COUNTIF(Invoices!K:L,A2492),0),IF(COUNTIF(Invoices!M:N,A2492)&lt;&gt;0,IF(COUNTIF(Invoices!M:N,A2492)&lt;&gt;0,SUMIF(Invoices!M:N,A2492,Invoices!N:N)/COUNTIF(Invoices!M:N,A2492),0),IF(COUNTIF(Invoices!O:P,A2492)&lt;&gt;0,IF(COUNTIF(Invoices!O:P,A2492)&lt;&gt;0,SUMIF(Invoices!O:P,A2492,Invoices!P:P)/COUNTIF(Invoices!O:P,A2492),0),IF(COUNTIF(Invoices!Q:R,A2492)&lt;&gt;0,IF(COUNTIF(Invoices!Q:R,A2492)&lt;&gt;0,SUMIF(Invoices!Q:R,A2492,Invoices!R:R)/COUNTIF(Invoices!Q:R,A2492),0),IF(COUNTIF(Invoices!S:T,A2492)&lt;&gt;0,IF(COUNTIF(Invoices!S:T,A2492)&lt;&gt;0,SUMIF(Invoices!S:T,A2492,Invoices!T:T)/COUNTIF(Invoices!S:T,A2492),0),IF(COUNTIF(Invoices!U:V,A2492)&lt;&gt;0,IF(COUNTIF(Invoices!U:V,A2492)&lt;&gt;0,SUMIF(Invoices!U:V,A2492,Invoices!V:V)/COUNTIF(Invoices!U:V,A2492),0),IF(COUNTIF(Invoices!W:X,A2492)&lt;&gt;0,IF(COUNTIF(Invoices!W:X,A2492)&lt;&gt;0,SUMIF(Invoices!W:X,A2492,Invoices!X:X)/COUNTIF(Invoices!W:X,A2492),0),IF(COUNTIF(Invoices!Y:Z,A2492)&lt;&gt;0,IF(COUNTIF(Invoices!Y:Z,A2492)&lt;&gt;0,SUMIF(Invoices!Y:Z,A2492,Invoices!Z:Z)/COUNTIF(Invoices!Y:Z,A2492),0),IF(COUNTIF(Invoices!AA:AB,A2492)&lt;&gt;0,IF(COUNTIF(Invoices!AA:AB,A2492)&lt;&gt;0,SUMIF(Invoices!AA:AB,A2492,Invoices!AB:AB)/COUNTIF(Invoices!AA:AB,A2492),0),IF(COUNTIF(Invoices!AC:AD,A2492)&lt;&gt;0,IF(COUNTIF(Invoices!AC:AD,A2492)&lt;&gt;0,SUMIF(Invoices!AC:AD,A2492,Invoices!AD:AD)/COUNTIF(Invoices!AC:AD,A2492),0),IF(COUNTIF(Invoices!AE:AF,A2492)&lt;&gt;0,IF(COUNTIF(Invoices!AE:AF,A2492)&lt;&gt;0,SUMIF(Invoices!AE:AF,A2492,Invoices!AF:AF)/COUNTIF(Invoices!AE:AF,A2492),0),IF(COUNTIF(Invoices!AG:AH,A2492)&lt;&gt;0,IF(COUNTIF(Invoices!AG:AH,A2492)&lt;&gt;0,SUMIF(Invoices!AG:AH,A2492,Invoices!AH:AH)/COUNTIF(Invoices!AG:AH,A2492),0),IF(COUNTIF(Invoices!AI:AJ,A2492)&lt;&gt;0,IF(COUNTIF(Invoices!AI:AJ,A2492)&lt;&gt;0,SUMIF(Invoices!AI:AJ,A2492,Invoices!AJ:AJ)/COUNTIF(Invoices!AI:AJ,A2492),0),IF(COUNTIF(Invoices!AK:AL,A2492)&lt;&gt;0,IF(COUNTIF(Invoices!AK:AL,A2492)&lt;&gt;0,SUMIF(Invoices!AK:AL,A2492,Invoices!AL:AL)/COUNTIF(Invoices!AK:AL,A2492),0),IF(COUNTIF(Invoices!AM:AN,A2492)&lt;&gt;0,IF(COUNTIF(Invoices!AM:AN,A2492)&lt;&gt;0,SUMIF(Invoices!AM:AN,A2492,Invoices!AN:AN)/COUNTIF(Invoices!AM:AN,A2492),0),"Not Available")))))))))))))))</f>
        <v>Not Available</v>
      </c>
    </row>
    <row r="2493" spans="1:5" ht="13" x14ac:dyDescent="0.15">
      <c r="A2493" s="6" t="s">
        <v>3932</v>
      </c>
      <c r="B2493" s="6" t="s">
        <v>1289</v>
      </c>
      <c r="C2493" s="6" t="s">
        <v>838</v>
      </c>
      <c r="D2493" s="6" t="s">
        <v>839</v>
      </c>
      <c r="E2493">
        <f ca="1">IF(COUNTIF(Invoices!K:L,A2493)&lt;&gt;0,IF(COUNTIF(Invoices!K:L,A2493)&lt;&gt;0,SUMIF(Invoices!K:L,A2493,Invoices!L:L)/COUNTIF(Invoices!K:L,A2493),0),IF(COUNTIF(Invoices!M:N,A2493)&lt;&gt;0,IF(COUNTIF(Invoices!M:N,A2493)&lt;&gt;0,SUMIF(Invoices!M:N,A2493,Invoices!N:N)/COUNTIF(Invoices!M:N,A2493),0),IF(COUNTIF(Invoices!O:P,A2493)&lt;&gt;0,IF(COUNTIF(Invoices!O:P,A2493)&lt;&gt;0,SUMIF(Invoices!O:P,A2493,Invoices!P:P)/COUNTIF(Invoices!O:P,A2493),0),IF(COUNTIF(Invoices!Q:R,A2493)&lt;&gt;0,IF(COUNTIF(Invoices!Q:R,A2493)&lt;&gt;0,SUMIF(Invoices!Q:R,A2493,Invoices!R:R)/COUNTIF(Invoices!Q:R,A2493),0),IF(COUNTIF(Invoices!S:T,A2493)&lt;&gt;0,IF(COUNTIF(Invoices!S:T,A2493)&lt;&gt;0,SUMIF(Invoices!S:T,A2493,Invoices!T:T)/COUNTIF(Invoices!S:T,A2493),0),IF(COUNTIF(Invoices!U:V,A2493)&lt;&gt;0,IF(COUNTIF(Invoices!U:V,A2493)&lt;&gt;0,SUMIF(Invoices!U:V,A2493,Invoices!V:V)/COUNTIF(Invoices!U:V,A2493),0),IF(COUNTIF(Invoices!W:X,A2493)&lt;&gt;0,IF(COUNTIF(Invoices!W:X,A2493)&lt;&gt;0,SUMIF(Invoices!W:X,A2493,Invoices!X:X)/COUNTIF(Invoices!W:X,A2493),0),IF(COUNTIF(Invoices!Y:Z,A2493)&lt;&gt;0,IF(COUNTIF(Invoices!Y:Z,A2493)&lt;&gt;0,SUMIF(Invoices!Y:Z,A2493,Invoices!Z:Z)/COUNTIF(Invoices!Y:Z,A2493),0),IF(COUNTIF(Invoices!AA:AB,A2493)&lt;&gt;0,IF(COUNTIF(Invoices!AA:AB,A2493)&lt;&gt;0,SUMIF(Invoices!AA:AB,A2493,Invoices!AB:AB)/COUNTIF(Invoices!AA:AB,A2493),0),IF(COUNTIF(Invoices!AC:AD,A2493)&lt;&gt;0,IF(COUNTIF(Invoices!AC:AD,A2493)&lt;&gt;0,SUMIF(Invoices!AC:AD,A2493,Invoices!AD:AD)/COUNTIF(Invoices!AC:AD,A2493),0),IF(COUNTIF(Invoices!AE:AF,A2493)&lt;&gt;0,IF(COUNTIF(Invoices!AE:AF,A2493)&lt;&gt;0,SUMIF(Invoices!AE:AF,A2493,Invoices!AF:AF)/COUNTIF(Invoices!AE:AF,A2493),0),IF(COUNTIF(Invoices!AG:AH,A2493)&lt;&gt;0,IF(COUNTIF(Invoices!AG:AH,A2493)&lt;&gt;0,SUMIF(Invoices!AG:AH,A2493,Invoices!AH:AH)/COUNTIF(Invoices!AG:AH,A2493),0),IF(COUNTIF(Invoices!AI:AJ,A2493)&lt;&gt;0,IF(COUNTIF(Invoices!AI:AJ,A2493)&lt;&gt;0,SUMIF(Invoices!AI:AJ,A2493,Invoices!AJ:AJ)/COUNTIF(Invoices!AI:AJ,A2493),0),IF(COUNTIF(Invoices!AK:AL,A2493)&lt;&gt;0,IF(COUNTIF(Invoices!AK:AL,A2493)&lt;&gt;0,SUMIF(Invoices!AK:AL,A2493,Invoices!AL:AL)/COUNTIF(Invoices!AK:AL,A2493),0),IF(COUNTIF(Invoices!AM:AN,A2493)&lt;&gt;0,IF(COUNTIF(Invoices!AM:AN,A2493)&lt;&gt;0,SUMIF(Invoices!AM:AN,A2493,Invoices!AN:AN)/COUNTIF(Invoices!AM:AN,A2493),0),"Not Available")))))))))))))))</f>
        <v>0.99</v>
      </c>
    </row>
    <row r="2494" spans="1:5" ht="13" x14ac:dyDescent="0.15">
      <c r="A2494" s="6" t="s">
        <v>3933</v>
      </c>
      <c r="B2494" s="6" t="s">
        <v>966</v>
      </c>
      <c r="C2494" s="6" t="s">
        <v>967</v>
      </c>
      <c r="D2494" s="6" t="s">
        <v>968</v>
      </c>
      <c r="E2494" t="str">
        <f>IF(COUNTIF(Invoices!K:L,A2494)&lt;&gt;0,IF(COUNTIF(Invoices!K:L,A2494)&lt;&gt;0,SUMIF(Invoices!K:L,A2494,Invoices!L:L)/COUNTIF(Invoices!K:L,A2494),0),IF(COUNTIF(Invoices!M:N,A2494)&lt;&gt;0,IF(COUNTIF(Invoices!M:N,A2494)&lt;&gt;0,SUMIF(Invoices!M:N,A2494,Invoices!N:N)/COUNTIF(Invoices!M:N,A2494),0),IF(COUNTIF(Invoices!O:P,A2494)&lt;&gt;0,IF(COUNTIF(Invoices!O:P,A2494)&lt;&gt;0,SUMIF(Invoices!O:P,A2494,Invoices!P:P)/COUNTIF(Invoices!O:P,A2494),0),IF(COUNTIF(Invoices!Q:R,A2494)&lt;&gt;0,IF(COUNTIF(Invoices!Q:R,A2494)&lt;&gt;0,SUMIF(Invoices!Q:R,A2494,Invoices!R:R)/COUNTIF(Invoices!Q:R,A2494),0),IF(COUNTIF(Invoices!S:T,A2494)&lt;&gt;0,IF(COUNTIF(Invoices!S:T,A2494)&lt;&gt;0,SUMIF(Invoices!S:T,A2494,Invoices!T:T)/COUNTIF(Invoices!S:T,A2494),0),IF(COUNTIF(Invoices!U:V,A2494)&lt;&gt;0,IF(COUNTIF(Invoices!U:V,A2494)&lt;&gt;0,SUMIF(Invoices!U:V,A2494,Invoices!V:V)/COUNTIF(Invoices!U:V,A2494),0),IF(COUNTIF(Invoices!W:X,A2494)&lt;&gt;0,IF(COUNTIF(Invoices!W:X,A2494)&lt;&gt;0,SUMIF(Invoices!W:X,A2494,Invoices!X:X)/COUNTIF(Invoices!W:X,A2494),0),IF(COUNTIF(Invoices!Y:Z,A2494)&lt;&gt;0,IF(COUNTIF(Invoices!Y:Z,A2494)&lt;&gt;0,SUMIF(Invoices!Y:Z,A2494,Invoices!Z:Z)/COUNTIF(Invoices!Y:Z,A2494),0),IF(COUNTIF(Invoices!AA:AB,A2494)&lt;&gt;0,IF(COUNTIF(Invoices!AA:AB,A2494)&lt;&gt;0,SUMIF(Invoices!AA:AB,A2494,Invoices!AB:AB)/COUNTIF(Invoices!AA:AB,A2494),0),IF(COUNTIF(Invoices!AC:AD,A2494)&lt;&gt;0,IF(COUNTIF(Invoices!AC:AD,A2494)&lt;&gt;0,SUMIF(Invoices!AC:AD,A2494,Invoices!AD:AD)/COUNTIF(Invoices!AC:AD,A2494),0),IF(COUNTIF(Invoices!AE:AF,A2494)&lt;&gt;0,IF(COUNTIF(Invoices!AE:AF,A2494)&lt;&gt;0,SUMIF(Invoices!AE:AF,A2494,Invoices!AF:AF)/COUNTIF(Invoices!AE:AF,A2494),0),IF(COUNTIF(Invoices!AG:AH,A2494)&lt;&gt;0,IF(COUNTIF(Invoices!AG:AH,A2494)&lt;&gt;0,SUMIF(Invoices!AG:AH,A2494,Invoices!AH:AH)/COUNTIF(Invoices!AG:AH,A2494),0),IF(COUNTIF(Invoices!AI:AJ,A2494)&lt;&gt;0,IF(COUNTIF(Invoices!AI:AJ,A2494)&lt;&gt;0,SUMIF(Invoices!AI:AJ,A2494,Invoices!AJ:AJ)/COUNTIF(Invoices!AI:AJ,A2494),0),IF(COUNTIF(Invoices!AK:AL,A2494)&lt;&gt;0,IF(COUNTIF(Invoices!AK:AL,A2494)&lt;&gt;0,SUMIF(Invoices!AK:AL,A2494,Invoices!AL:AL)/COUNTIF(Invoices!AK:AL,A2494),0),IF(COUNTIF(Invoices!AM:AN,A2494)&lt;&gt;0,IF(COUNTIF(Invoices!AM:AN,A2494)&lt;&gt;0,SUMIF(Invoices!AM:AN,A2494,Invoices!AN:AN)/COUNTIF(Invoices!AM:AN,A2494),0),"Not Available")))))))))))))))</f>
        <v>Not Available</v>
      </c>
    </row>
    <row r="2495" spans="1:5" ht="13" x14ac:dyDescent="0.15">
      <c r="A2495" s="6" t="s">
        <v>3934</v>
      </c>
      <c r="C2495" s="6" t="s">
        <v>666</v>
      </c>
      <c r="D2495" s="6" t="s">
        <v>667</v>
      </c>
      <c r="E2495">
        <f ca="1">IF(COUNTIF(Invoices!K:L,A2495)&lt;&gt;0,IF(COUNTIF(Invoices!K:L,A2495)&lt;&gt;0,SUMIF(Invoices!K:L,A2495,Invoices!L:L)/COUNTIF(Invoices!K:L,A2495),0),IF(COUNTIF(Invoices!M:N,A2495)&lt;&gt;0,IF(COUNTIF(Invoices!M:N,A2495)&lt;&gt;0,SUMIF(Invoices!M:N,A2495,Invoices!N:N)/COUNTIF(Invoices!M:N,A2495),0),IF(COUNTIF(Invoices!O:P,A2495)&lt;&gt;0,IF(COUNTIF(Invoices!O:P,A2495)&lt;&gt;0,SUMIF(Invoices!O:P,A2495,Invoices!P:P)/COUNTIF(Invoices!O:P,A2495),0),IF(COUNTIF(Invoices!Q:R,A2495)&lt;&gt;0,IF(COUNTIF(Invoices!Q:R,A2495)&lt;&gt;0,SUMIF(Invoices!Q:R,A2495,Invoices!R:R)/COUNTIF(Invoices!Q:R,A2495),0),IF(COUNTIF(Invoices!S:T,A2495)&lt;&gt;0,IF(COUNTIF(Invoices!S:T,A2495)&lt;&gt;0,SUMIF(Invoices!S:T,A2495,Invoices!T:T)/COUNTIF(Invoices!S:T,A2495),0),IF(COUNTIF(Invoices!U:V,A2495)&lt;&gt;0,IF(COUNTIF(Invoices!U:V,A2495)&lt;&gt;0,SUMIF(Invoices!U:V,A2495,Invoices!V:V)/COUNTIF(Invoices!U:V,A2495),0),IF(COUNTIF(Invoices!W:X,A2495)&lt;&gt;0,IF(COUNTIF(Invoices!W:X,A2495)&lt;&gt;0,SUMIF(Invoices!W:X,A2495,Invoices!X:X)/COUNTIF(Invoices!W:X,A2495),0),IF(COUNTIF(Invoices!Y:Z,A2495)&lt;&gt;0,IF(COUNTIF(Invoices!Y:Z,A2495)&lt;&gt;0,SUMIF(Invoices!Y:Z,A2495,Invoices!Z:Z)/COUNTIF(Invoices!Y:Z,A2495),0),IF(COUNTIF(Invoices!AA:AB,A2495)&lt;&gt;0,IF(COUNTIF(Invoices!AA:AB,A2495)&lt;&gt;0,SUMIF(Invoices!AA:AB,A2495,Invoices!AB:AB)/COUNTIF(Invoices!AA:AB,A2495),0),IF(COUNTIF(Invoices!AC:AD,A2495)&lt;&gt;0,IF(COUNTIF(Invoices!AC:AD,A2495)&lt;&gt;0,SUMIF(Invoices!AC:AD,A2495,Invoices!AD:AD)/COUNTIF(Invoices!AC:AD,A2495),0),IF(COUNTIF(Invoices!AE:AF,A2495)&lt;&gt;0,IF(COUNTIF(Invoices!AE:AF,A2495)&lt;&gt;0,SUMIF(Invoices!AE:AF,A2495,Invoices!AF:AF)/COUNTIF(Invoices!AE:AF,A2495),0),IF(COUNTIF(Invoices!AG:AH,A2495)&lt;&gt;0,IF(COUNTIF(Invoices!AG:AH,A2495)&lt;&gt;0,SUMIF(Invoices!AG:AH,A2495,Invoices!AH:AH)/COUNTIF(Invoices!AG:AH,A2495),0),IF(COUNTIF(Invoices!AI:AJ,A2495)&lt;&gt;0,IF(COUNTIF(Invoices!AI:AJ,A2495)&lt;&gt;0,SUMIF(Invoices!AI:AJ,A2495,Invoices!AJ:AJ)/COUNTIF(Invoices!AI:AJ,A2495),0),IF(COUNTIF(Invoices!AK:AL,A2495)&lt;&gt;0,IF(COUNTIF(Invoices!AK:AL,A2495)&lt;&gt;0,SUMIF(Invoices!AK:AL,A2495,Invoices!AL:AL)/COUNTIF(Invoices!AK:AL,A2495),0),IF(COUNTIF(Invoices!AM:AN,A2495)&lt;&gt;0,IF(COUNTIF(Invoices!AM:AN,A2495)&lt;&gt;0,SUMIF(Invoices!AM:AN,A2495,Invoices!AN:AN)/COUNTIF(Invoices!AM:AN,A2495),0),"Not Available")))))))))))))))</f>
        <v>0.99</v>
      </c>
    </row>
    <row r="2496" spans="1:5" ht="13" x14ac:dyDescent="0.15">
      <c r="A2496" s="6" t="s">
        <v>3934</v>
      </c>
      <c r="B2496" s="6" t="s">
        <v>742</v>
      </c>
      <c r="C2496" s="6" t="s">
        <v>743</v>
      </c>
      <c r="D2496" s="6" t="s">
        <v>744</v>
      </c>
      <c r="E2496">
        <f ca="1">IF(COUNTIF(Invoices!K:L,A2496)&lt;&gt;0,IF(COUNTIF(Invoices!K:L,A2496)&lt;&gt;0,SUMIF(Invoices!K:L,A2496,Invoices!L:L)/COUNTIF(Invoices!K:L,A2496),0),IF(COUNTIF(Invoices!M:N,A2496)&lt;&gt;0,IF(COUNTIF(Invoices!M:N,A2496)&lt;&gt;0,SUMIF(Invoices!M:N,A2496,Invoices!N:N)/COUNTIF(Invoices!M:N,A2496),0),IF(COUNTIF(Invoices!O:P,A2496)&lt;&gt;0,IF(COUNTIF(Invoices!O:P,A2496)&lt;&gt;0,SUMIF(Invoices!O:P,A2496,Invoices!P:P)/COUNTIF(Invoices!O:P,A2496),0),IF(COUNTIF(Invoices!Q:R,A2496)&lt;&gt;0,IF(COUNTIF(Invoices!Q:R,A2496)&lt;&gt;0,SUMIF(Invoices!Q:R,A2496,Invoices!R:R)/COUNTIF(Invoices!Q:R,A2496),0),IF(COUNTIF(Invoices!S:T,A2496)&lt;&gt;0,IF(COUNTIF(Invoices!S:T,A2496)&lt;&gt;0,SUMIF(Invoices!S:T,A2496,Invoices!T:T)/COUNTIF(Invoices!S:T,A2496),0),IF(COUNTIF(Invoices!U:V,A2496)&lt;&gt;0,IF(COUNTIF(Invoices!U:V,A2496)&lt;&gt;0,SUMIF(Invoices!U:V,A2496,Invoices!V:V)/COUNTIF(Invoices!U:V,A2496),0),IF(COUNTIF(Invoices!W:X,A2496)&lt;&gt;0,IF(COUNTIF(Invoices!W:X,A2496)&lt;&gt;0,SUMIF(Invoices!W:X,A2496,Invoices!X:X)/COUNTIF(Invoices!W:X,A2496),0),IF(COUNTIF(Invoices!Y:Z,A2496)&lt;&gt;0,IF(COUNTIF(Invoices!Y:Z,A2496)&lt;&gt;0,SUMIF(Invoices!Y:Z,A2496,Invoices!Z:Z)/COUNTIF(Invoices!Y:Z,A2496),0),IF(COUNTIF(Invoices!AA:AB,A2496)&lt;&gt;0,IF(COUNTIF(Invoices!AA:AB,A2496)&lt;&gt;0,SUMIF(Invoices!AA:AB,A2496,Invoices!AB:AB)/COUNTIF(Invoices!AA:AB,A2496),0),IF(COUNTIF(Invoices!AC:AD,A2496)&lt;&gt;0,IF(COUNTIF(Invoices!AC:AD,A2496)&lt;&gt;0,SUMIF(Invoices!AC:AD,A2496,Invoices!AD:AD)/COUNTIF(Invoices!AC:AD,A2496),0),IF(COUNTIF(Invoices!AE:AF,A2496)&lt;&gt;0,IF(COUNTIF(Invoices!AE:AF,A2496)&lt;&gt;0,SUMIF(Invoices!AE:AF,A2496,Invoices!AF:AF)/COUNTIF(Invoices!AE:AF,A2496),0),IF(COUNTIF(Invoices!AG:AH,A2496)&lt;&gt;0,IF(COUNTIF(Invoices!AG:AH,A2496)&lt;&gt;0,SUMIF(Invoices!AG:AH,A2496,Invoices!AH:AH)/COUNTIF(Invoices!AG:AH,A2496),0),IF(COUNTIF(Invoices!AI:AJ,A2496)&lt;&gt;0,IF(COUNTIF(Invoices!AI:AJ,A2496)&lt;&gt;0,SUMIF(Invoices!AI:AJ,A2496,Invoices!AJ:AJ)/COUNTIF(Invoices!AI:AJ,A2496),0),IF(COUNTIF(Invoices!AK:AL,A2496)&lt;&gt;0,IF(COUNTIF(Invoices!AK:AL,A2496)&lt;&gt;0,SUMIF(Invoices!AK:AL,A2496,Invoices!AL:AL)/COUNTIF(Invoices!AK:AL,A2496),0),IF(COUNTIF(Invoices!AM:AN,A2496)&lt;&gt;0,IF(COUNTIF(Invoices!AM:AN,A2496)&lt;&gt;0,SUMIF(Invoices!AM:AN,A2496,Invoices!AN:AN)/COUNTIF(Invoices!AM:AN,A2496),0),"Not Available")))))))))))))))</f>
        <v>0.99</v>
      </c>
    </row>
    <row r="2497" spans="1:5" ht="13" x14ac:dyDescent="0.15">
      <c r="A2497" s="6" t="s">
        <v>3935</v>
      </c>
      <c r="B2497" s="6" t="s">
        <v>677</v>
      </c>
      <c r="C2497" s="6" t="s">
        <v>676</v>
      </c>
      <c r="D2497" s="6" t="s">
        <v>677</v>
      </c>
      <c r="E2497" t="str">
        <f>IF(COUNTIF(Invoices!K:L,A2497)&lt;&gt;0,IF(COUNTIF(Invoices!K:L,A2497)&lt;&gt;0,SUMIF(Invoices!K:L,A2497,Invoices!L:L)/COUNTIF(Invoices!K:L,A2497),0),IF(COUNTIF(Invoices!M:N,A2497)&lt;&gt;0,IF(COUNTIF(Invoices!M:N,A2497)&lt;&gt;0,SUMIF(Invoices!M:N,A2497,Invoices!N:N)/COUNTIF(Invoices!M:N,A2497),0),IF(COUNTIF(Invoices!O:P,A2497)&lt;&gt;0,IF(COUNTIF(Invoices!O:P,A2497)&lt;&gt;0,SUMIF(Invoices!O:P,A2497,Invoices!P:P)/COUNTIF(Invoices!O:P,A2497),0),IF(COUNTIF(Invoices!Q:R,A2497)&lt;&gt;0,IF(COUNTIF(Invoices!Q:R,A2497)&lt;&gt;0,SUMIF(Invoices!Q:R,A2497,Invoices!R:R)/COUNTIF(Invoices!Q:R,A2497),0),IF(COUNTIF(Invoices!S:T,A2497)&lt;&gt;0,IF(COUNTIF(Invoices!S:T,A2497)&lt;&gt;0,SUMIF(Invoices!S:T,A2497,Invoices!T:T)/COUNTIF(Invoices!S:T,A2497),0),IF(COUNTIF(Invoices!U:V,A2497)&lt;&gt;0,IF(COUNTIF(Invoices!U:V,A2497)&lt;&gt;0,SUMIF(Invoices!U:V,A2497,Invoices!V:V)/COUNTIF(Invoices!U:V,A2497),0),IF(COUNTIF(Invoices!W:X,A2497)&lt;&gt;0,IF(COUNTIF(Invoices!W:X,A2497)&lt;&gt;0,SUMIF(Invoices!W:X,A2497,Invoices!X:X)/COUNTIF(Invoices!W:X,A2497),0),IF(COUNTIF(Invoices!Y:Z,A2497)&lt;&gt;0,IF(COUNTIF(Invoices!Y:Z,A2497)&lt;&gt;0,SUMIF(Invoices!Y:Z,A2497,Invoices!Z:Z)/COUNTIF(Invoices!Y:Z,A2497),0),IF(COUNTIF(Invoices!AA:AB,A2497)&lt;&gt;0,IF(COUNTIF(Invoices!AA:AB,A2497)&lt;&gt;0,SUMIF(Invoices!AA:AB,A2497,Invoices!AB:AB)/COUNTIF(Invoices!AA:AB,A2497),0),IF(COUNTIF(Invoices!AC:AD,A2497)&lt;&gt;0,IF(COUNTIF(Invoices!AC:AD,A2497)&lt;&gt;0,SUMIF(Invoices!AC:AD,A2497,Invoices!AD:AD)/COUNTIF(Invoices!AC:AD,A2497),0),IF(COUNTIF(Invoices!AE:AF,A2497)&lt;&gt;0,IF(COUNTIF(Invoices!AE:AF,A2497)&lt;&gt;0,SUMIF(Invoices!AE:AF,A2497,Invoices!AF:AF)/COUNTIF(Invoices!AE:AF,A2497),0),IF(COUNTIF(Invoices!AG:AH,A2497)&lt;&gt;0,IF(COUNTIF(Invoices!AG:AH,A2497)&lt;&gt;0,SUMIF(Invoices!AG:AH,A2497,Invoices!AH:AH)/COUNTIF(Invoices!AG:AH,A2497),0),IF(COUNTIF(Invoices!AI:AJ,A2497)&lt;&gt;0,IF(COUNTIF(Invoices!AI:AJ,A2497)&lt;&gt;0,SUMIF(Invoices!AI:AJ,A2497,Invoices!AJ:AJ)/COUNTIF(Invoices!AI:AJ,A2497),0),IF(COUNTIF(Invoices!AK:AL,A2497)&lt;&gt;0,IF(COUNTIF(Invoices!AK:AL,A2497)&lt;&gt;0,SUMIF(Invoices!AK:AL,A2497,Invoices!AL:AL)/COUNTIF(Invoices!AK:AL,A2497),0),IF(COUNTIF(Invoices!AM:AN,A2497)&lt;&gt;0,IF(COUNTIF(Invoices!AM:AN,A2497)&lt;&gt;0,SUMIF(Invoices!AM:AN,A2497,Invoices!AN:AN)/COUNTIF(Invoices!AM:AN,A2497),0),"Not Available")))))))))))))))</f>
        <v>Not Available</v>
      </c>
    </row>
    <row r="2498" spans="1:5" ht="13" x14ac:dyDescent="0.15">
      <c r="A2498" s="6" t="s">
        <v>3936</v>
      </c>
      <c r="B2498" s="6" t="s">
        <v>3937</v>
      </c>
      <c r="C2498" s="6" t="s">
        <v>743</v>
      </c>
      <c r="D2498" s="6" t="s">
        <v>744</v>
      </c>
      <c r="E2498">
        <f ca="1">IF(COUNTIF(Invoices!K:L,A2498)&lt;&gt;0,IF(COUNTIF(Invoices!K:L,A2498)&lt;&gt;0,SUMIF(Invoices!K:L,A2498,Invoices!L:L)/COUNTIF(Invoices!K:L,A2498),0),IF(COUNTIF(Invoices!M:N,A2498)&lt;&gt;0,IF(COUNTIF(Invoices!M:N,A2498)&lt;&gt;0,SUMIF(Invoices!M:N,A2498,Invoices!N:N)/COUNTIF(Invoices!M:N,A2498),0),IF(COUNTIF(Invoices!O:P,A2498)&lt;&gt;0,IF(COUNTIF(Invoices!O:P,A2498)&lt;&gt;0,SUMIF(Invoices!O:P,A2498,Invoices!P:P)/COUNTIF(Invoices!O:P,A2498),0),IF(COUNTIF(Invoices!Q:R,A2498)&lt;&gt;0,IF(COUNTIF(Invoices!Q:R,A2498)&lt;&gt;0,SUMIF(Invoices!Q:R,A2498,Invoices!R:R)/COUNTIF(Invoices!Q:R,A2498),0),IF(COUNTIF(Invoices!S:T,A2498)&lt;&gt;0,IF(COUNTIF(Invoices!S:T,A2498)&lt;&gt;0,SUMIF(Invoices!S:T,A2498,Invoices!T:T)/COUNTIF(Invoices!S:T,A2498),0),IF(COUNTIF(Invoices!U:V,A2498)&lt;&gt;0,IF(COUNTIF(Invoices!U:V,A2498)&lt;&gt;0,SUMIF(Invoices!U:V,A2498,Invoices!V:V)/COUNTIF(Invoices!U:V,A2498),0),IF(COUNTIF(Invoices!W:X,A2498)&lt;&gt;0,IF(COUNTIF(Invoices!W:X,A2498)&lt;&gt;0,SUMIF(Invoices!W:X,A2498,Invoices!X:X)/COUNTIF(Invoices!W:X,A2498),0),IF(COUNTIF(Invoices!Y:Z,A2498)&lt;&gt;0,IF(COUNTIF(Invoices!Y:Z,A2498)&lt;&gt;0,SUMIF(Invoices!Y:Z,A2498,Invoices!Z:Z)/COUNTIF(Invoices!Y:Z,A2498),0),IF(COUNTIF(Invoices!AA:AB,A2498)&lt;&gt;0,IF(COUNTIF(Invoices!AA:AB,A2498)&lt;&gt;0,SUMIF(Invoices!AA:AB,A2498,Invoices!AB:AB)/COUNTIF(Invoices!AA:AB,A2498),0),IF(COUNTIF(Invoices!AC:AD,A2498)&lt;&gt;0,IF(COUNTIF(Invoices!AC:AD,A2498)&lt;&gt;0,SUMIF(Invoices!AC:AD,A2498,Invoices!AD:AD)/COUNTIF(Invoices!AC:AD,A2498),0),IF(COUNTIF(Invoices!AE:AF,A2498)&lt;&gt;0,IF(COUNTIF(Invoices!AE:AF,A2498)&lt;&gt;0,SUMIF(Invoices!AE:AF,A2498,Invoices!AF:AF)/COUNTIF(Invoices!AE:AF,A2498),0),IF(COUNTIF(Invoices!AG:AH,A2498)&lt;&gt;0,IF(COUNTIF(Invoices!AG:AH,A2498)&lt;&gt;0,SUMIF(Invoices!AG:AH,A2498,Invoices!AH:AH)/COUNTIF(Invoices!AG:AH,A2498),0),IF(COUNTIF(Invoices!AI:AJ,A2498)&lt;&gt;0,IF(COUNTIF(Invoices!AI:AJ,A2498)&lt;&gt;0,SUMIF(Invoices!AI:AJ,A2498,Invoices!AJ:AJ)/COUNTIF(Invoices!AI:AJ,A2498),0),IF(COUNTIF(Invoices!AK:AL,A2498)&lt;&gt;0,IF(COUNTIF(Invoices!AK:AL,A2498)&lt;&gt;0,SUMIF(Invoices!AK:AL,A2498,Invoices!AL:AL)/COUNTIF(Invoices!AK:AL,A2498),0),IF(COUNTIF(Invoices!AM:AN,A2498)&lt;&gt;0,IF(COUNTIF(Invoices!AM:AN,A2498)&lt;&gt;0,SUMIF(Invoices!AM:AN,A2498,Invoices!AN:AN)/COUNTIF(Invoices!AM:AN,A2498),0),"Not Available")))))))))))))))</f>
        <v>0.99</v>
      </c>
    </row>
    <row r="2499" spans="1:5" ht="13" x14ac:dyDescent="0.15">
      <c r="A2499" s="6" t="s">
        <v>3938</v>
      </c>
      <c r="B2499" s="6" t="s">
        <v>576</v>
      </c>
      <c r="C2499" s="6" t="s">
        <v>618</v>
      </c>
      <c r="D2499" s="6" t="s">
        <v>574</v>
      </c>
      <c r="E2499">
        <f ca="1">IF(COUNTIF(Invoices!K:L,A2499)&lt;&gt;0,IF(COUNTIF(Invoices!K:L,A2499)&lt;&gt;0,SUMIF(Invoices!K:L,A2499,Invoices!L:L)/COUNTIF(Invoices!K:L,A2499),0),IF(COUNTIF(Invoices!M:N,A2499)&lt;&gt;0,IF(COUNTIF(Invoices!M:N,A2499)&lt;&gt;0,SUMIF(Invoices!M:N,A2499,Invoices!N:N)/COUNTIF(Invoices!M:N,A2499),0),IF(COUNTIF(Invoices!O:P,A2499)&lt;&gt;0,IF(COUNTIF(Invoices!O:P,A2499)&lt;&gt;0,SUMIF(Invoices!O:P,A2499,Invoices!P:P)/COUNTIF(Invoices!O:P,A2499),0),IF(COUNTIF(Invoices!Q:R,A2499)&lt;&gt;0,IF(COUNTIF(Invoices!Q:R,A2499)&lt;&gt;0,SUMIF(Invoices!Q:R,A2499,Invoices!R:R)/COUNTIF(Invoices!Q:R,A2499),0),IF(COUNTIF(Invoices!S:T,A2499)&lt;&gt;0,IF(COUNTIF(Invoices!S:T,A2499)&lt;&gt;0,SUMIF(Invoices!S:T,A2499,Invoices!T:T)/COUNTIF(Invoices!S:T,A2499),0),IF(COUNTIF(Invoices!U:V,A2499)&lt;&gt;0,IF(COUNTIF(Invoices!U:V,A2499)&lt;&gt;0,SUMIF(Invoices!U:V,A2499,Invoices!V:V)/COUNTIF(Invoices!U:V,A2499),0),IF(COUNTIF(Invoices!W:X,A2499)&lt;&gt;0,IF(COUNTIF(Invoices!W:X,A2499)&lt;&gt;0,SUMIF(Invoices!W:X,A2499,Invoices!X:X)/COUNTIF(Invoices!W:X,A2499),0),IF(COUNTIF(Invoices!Y:Z,A2499)&lt;&gt;0,IF(COUNTIF(Invoices!Y:Z,A2499)&lt;&gt;0,SUMIF(Invoices!Y:Z,A2499,Invoices!Z:Z)/COUNTIF(Invoices!Y:Z,A2499),0),IF(COUNTIF(Invoices!AA:AB,A2499)&lt;&gt;0,IF(COUNTIF(Invoices!AA:AB,A2499)&lt;&gt;0,SUMIF(Invoices!AA:AB,A2499,Invoices!AB:AB)/COUNTIF(Invoices!AA:AB,A2499),0),IF(COUNTIF(Invoices!AC:AD,A2499)&lt;&gt;0,IF(COUNTIF(Invoices!AC:AD,A2499)&lt;&gt;0,SUMIF(Invoices!AC:AD,A2499,Invoices!AD:AD)/COUNTIF(Invoices!AC:AD,A2499),0),IF(COUNTIF(Invoices!AE:AF,A2499)&lt;&gt;0,IF(COUNTIF(Invoices!AE:AF,A2499)&lt;&gt;0,SUMIF(Invoices!AE:AF,A2499,Invoices!AF:AF)/COUNTIF(Invoices!AE:AF,A2499),0),IF(COUNTIF(Invoices!AG:AH,A2499)&lt;&gt;0,IF(COUNTIF(Invoices!AG:AH,A2499)&lt;&gt;0,SUMIF(Invoices!AG:AH,A2499,Invoices!AH:AH)/COUNTIF(Invoices!AG:AH,A2499),0),IF(COUNTIF(Invoices!AI:AJ,A2499)&lt;&gt;0,IF(COUNTIF(Invoices!AI:AJ,A2499)&lt;&gt;0,SUMIF(Invoices!AI:AJ,A2499,Invoices!AJ:AJ)/COUNTIF(Invoices!AI:AJ,A2499),0),IF(COUNTIF(Invoices!AK:AL,A2499)&lt;&gt;0,IF(COUNTIF(Invoices!AK:AL,A2499)&lt;&gt;0,SUMIF(Invoices!AK:AL,A2499,Invoices!AL:AL)/COUNTIF(Invoices!AK:AL,A2499),0),IF(COUNTIF(Invoices!AM:AN,A2499)&lt;&gt;0,IF(COUNTIF(Invoices!AM:AN,A2499)&lt;&gt;0,SUMIF(Invoices!AM:AN,A2499,Invoices!AN:AN)/COUNTIF(Invoices!AM:AN,A2499),0),"Not Available")))))))))))))))</f>
        <v>0.99</v>
      </c>
    </row>
    <row r="2500" spans="1:5" ht="13" x14ac:dyDescent="0.15">
      <c r="A2500" s="6" t="s">
        <v>3938</v>
      </c>
      <c r="C2500" s="6" t="s">
        <v>621</v>
      </c>
      <c r="D2500" s="6" t="s">
        <v>574</v>
      </c>
      <c r="E2500">
        <f ca="1">IF(COUNTIF(Invoices!K:L,A2500)&lt;&gt;0,IF(COUNTIF(Invoices!K:L,A2500)&lt;&gt;0,SUMIF(Invoices!K:L,A2500,Invoices!L:L)/COUNTIF(Invoices!K:L,A2500),0),IF(COUNTIF(Invoices!M:N,A2500)&lt;&gt;0,IF(COUNTIF(Invoices!M:N,A2500)&lt;&gt;0,SUMIF(Invoices!M:N,A2500,Invoices!N:N)/COUNTIF(Invoices!M:N,A2500),0),IF(COUNTIF(Invoices!O:P,A2500)&lt;&gt;0,IF(COUNTIF(Invoices!O:P,A2500)&lt;&gt;0,SUMIF(Invoices!O:P,A2500,Invoices!P:P)/COUNTIF(Invoices!O:P,A2500),0),IF(COUNTIF(Invoices!Q:R,A2500)&lt;&gt;0,IF(COUNTIF(Invoices!Q:R,A2500)&lt;&gt;0,SUMIF(Invoices!Q:R,A2500,Invoices!R:R)/COUNTIF(Invoices!Q:R,A2500),0),IF(COUNTIF(Invoices!S:T,A2500)&lt;&gt;0,IF(COUNTIF(Invoices!S:T,A2500)&lt;&gt;0,SUMIF(Invoices!S:T,A2500,Invoices!T:T)/COUNTIF(Invoices!S:T,A2500),0),IF(COUNTIF(Invoices!U:V,A2500)&lt;&gt;0,IF(COUNTIF(Invoices!U:V,A2500)&lt;&gt;0,SUMIF(Invoices!U:V,A2500,Invoices!V:V)/COUNTIF(Invoices!U:V,A2500),0),IF(COUNTIF(Invoices!W:X,A2500)&lt;&gt;0,IF(COUNTIF(Invoices!W:X,A2500)&lt;&gt;0,SUMIF(Invoices!W:X,A2500,Invoices!X:X)/COUNTIF(Invoices!W:X,A2500),0),IF(COUNTIF(Invoices!Y:Z,A2500)&lt;&gt;0,IF(COUNTIF(Invoices!Y:Z,A2500)&lt;&gt;0,SUMIF(Invoices!Y:Z,A2500,Invoices!Z:Z)/COUNTIF(Invoices!Y:Z,A2500),0),IF(COUNTIF(Invoices!AA:AB,A2500)&lt;&gt;0,IF(COUNTIF(Invoices!AA:AB,A2500)&lt;&gt;0,SUMIF(Invoices!AA:AB,A2500,Invoices!AB:AB)/COUNTIF(Invoices!AA:AB,A2500),0),IF(COUNTIF(Invoices!AC:AD,A2500)&lt;&gt;0,IF(COUNTIF(Invoices!AC:AD,A2500)&lt;&gt;0,SUMIF(Invoices!AC:AD,A2500,Invoices!AD:AD)/COUNTIF(Invoices!AC:AD,A2500),0),IF(COUNTIF(Invoices!AE:AF,A2500)&lt;&gt;0,IF(COUNTIF(Invoices!AE:AF,A2500)&lt;&gt;0,SUMIF(Invoices!AE:AF,A2500,Invoices!AF:AF)/COUNTIF(Invoices!AE:AF,A2500),0),IF(COUNTIF(Invoices!AG:AH,A2500)&lt;&gt;0,IF(COUNTIF(Invoices!AG:AH,A2500)&lt;&gt;0,SUMIF(Invoices!AG:AH,A2500,Invoices!AH:AH)/COUNTIF(Invoices!AG:AH,A2500),0),IF(COUNTIF(Invoices!AI:AJ,A2500)&lt;&gt;0,IF(COUNTIF(Invoices!AI:AJ,A2500)&lt;&gt;0,SUMIF(Invoices!AI:AJ,A2500,Invoices!AJ:AJ)/COUNTIF(Invoices!AI:AJ,A2500),0),IF(COUNTIF(Invoices!AK:AL,A2500)&lt;&gt;0,IF(COUNTIF(Invoices!AK:AL,A2500)&lt;&gt;0,SUMIF(Invoices!AK:AL,A2500,Invoices!AL:AL)/COUNTIF(Invoices!AK:AL,A2500),0),IF(COUNTIF(Invoices!AM:AN,A2500)&lt;&gt;0,IF(COUNTIF(Invoices!AM:AN,A2500)&lt;&gt;0,SUMIF(Invoices!AM:AN,A2500,Invoices!AN:AN)/COUNTIF(Invoices!AM:AN,A2500),0),"Not Available")))))))))))))))</f>
        <v>0.99</v>
      </c>
    </row>
    <row r="2501" spans="1:5" ht="13" x14ac:dyDescent="0.15">
      <c r="A2501" s="6" t="s">
        <v>3938</v>
      </c>
      <c r="B2501" s="6" t="s">
        <v>576</v>
      </c>
      <c r="C2501" s="6" t="s">
        <v>1999</v>
      </c>
      <c r="D2501" s="6" t="s">
        <v>574</v>
      </c>
      <c r="E2501">
        <f ca="1">IF(COUNTIF(Invoices!K:L,A2501)&lt;&gt;0,IF(COUNTIF(Invoices!K:L,A2501)&lt;&gt;0,SUMIF(Invoices!K:L,A2501,Invoices!L:L)/COUNTIF(Invoices!K:L,A2501),0),IF(COUNTIF(Invoices!M:N,A2501)&lt;&gt;0,IF(COUNTIF(Invoices!M:N,A2501)&lt;&gt;0,SUMIF(Invoices!M:N,A2501,Invoices!N:N)/COUNTIF(Invoices!M:N,A2501),0),IF(COUNTIF(Invoices!O:P,A2501)&lt;&gt;0,IF(COUNTIF(Invoices!O:P,A2501)&lt;&gt;0,SUMIF(Invoices!O:P,A2501,Invoices!P:P)/COUNTIF(Invoices!O:P,A2501),0),IF(COUNTIF(Invoices!Q:R,A2501)&lt;&gt;0,IF(COUNTIF(Invoices!Q:R,A2501)&lt;&gt;0,SUMIF(Invoices!Q:R,A2501,Invoices!R:R)/COUNTIF(Invoices!Q:R,A2501),0),IF(COUNTIF(Invoices!S:T,A2501)&lt;&gt;0,IF(COUNTIF(Invoices!S:T,A2501)&lt;&gt;0,SUMIF(Invoices!S:T,A2501,Invoices!T:T)/COUNTIF(Invoices!S:T,A2501),0),IF(COUNTIF(Invoices!U:V,A2501)&lt;&gt;0,IF(COUNTIF(Invoices!U:V,A2501)&lt;&gt;0,SUMIF(Invoices!U:V,A2501,Invoices!V:V)/COUNTIF(Invoices!U:V,A2501),0),IF(COUNTIF(Invoices!W:X,A2501)&lt;&gt;0,IF(COUNTIF(Invoices!W:X,A2501)&lt;&gt;0,SUMIF(Invoices!W:X,A2501,Invoices!X:X)/COUNTIF(Invoices!W:X,A2501),0),IF(COUNTIF(Invoices!Y:Z,A2501)&lt;&gt;0,IF(COUNTIF(Invoices!Y:Z,A2501)&lt;&gt;0,SUMIF(Invoices!Y:Z,A2501,Invoices!Z:Z)/COUNTIF(Invoices!Y:Z,A2501),0),IF(COUNTIF(Invoices!AA:AB,A2501)&lt;&gt;0,IF(COUNTIF(Invoices!AA:AB,A2501)&lt;&gt;0,SUMIF(Invoices!AA:AB,A2501,Invoices!AB:AB)/COUNTIF(Invoices!AA:AB,A2501),0),IF(COUNTIF(Invoices!AC:AD,A2501)&lt;&gt;0,IF(COUNTIF(Invoices!AC:AD,A2501)&lt;&gt;0,SUMIF(Invoices!AC:AD,A2501,Invoices!AD:AD)/COUNTIF(Invoices!AC:AD,A2501),0),IF(COUNTIF(Invoices!AE:AF,A2501)&lt;&gt;0,IF(COUNTIF(Invoices!AE:AF,A2501)&lt;&gt;0,SUMIF(Invoices!AE:AF,A2501,Invoices!AF:AF)/COUNTIF(Invoices!AE:AF,A2501),0),IF(COUNTIF(Invoices!AG:AH,A2501)&lt;&gt;0,IF(COUNTIF(Invoices!AG:AH,A2501)&lt;&gt;0,SUMIF(Invoices!AG:AH,A2501,Invoices!AH:AH)/COUNTIF(Invoices!AG:AH,A2501),0),IF(COUNTIF(Invoices!AI:AJ,A2501)&lt;&gt;0,IF(COUNTIF(Invoices!AI:AJ,A2501)&lt;&gt;0,SUMIF(Invoices!AI:AJ,A2501,Invoices!AJ:AJ)/COUNTIF(Invoices!AI:AJ,A2501),0),IF(COUNTIF(Invoices!AK:AL,A2501)&lt;&gt;0,IF(COUNTIF(Invoices!AK:AL,A2501)&lt;&gt;0,SUMIF(Invoices!AK:AL,A2501,Invoices!AL:AL)/COUNTIF(Invoices!AK:AL,A2501),0),IF(COUNTIF(Invoices!AM:AN,A2501)&lt;&gt;0,IF(COUNTIF(Invoices!AM:AN,A2501)&lt;&gt;0,SUMIF(Invoices!AM:AN,A2501,Invoices!AN:AN)/COUNTIF(Invoices!AM:AN,A2501),0),"Not Available")))))))))))))))</f>
        <v>0.99</v>
      </c>
    </row>
    <row r="2502" spans="1:5" ht="13" x14ac:dyDescent="0.15">
      <c r="A2502" s="6" t="s">
        <v>3938</v>
      </c>
      <c r="B2502" s="6" t="s">
        <v>576</v>
      </c>
      <c r="C2502" s="6" t="s">
        <v>2713</v>
      </c>
      <c r="D2502" s="6" t="s">
        <v>2714</v>
      </c>
      <c r="E2502">
        <f ca="1">IF(COUNTIF(Invoices!K:L,A2502)&lt;&gt;0,IF(COUNTIF(Invoices!K:L,A2502)&lt;&gt;0,SUMIF(Invoices!K:L,A2502,Invoices!L:L)/COUNTIF(Invoices!K:L,A2502),0),IF(COUNTIF(Invoices!M:N,A2502)&lt;&gt;0,IF(COUNTIF(Invoices!M:N,A2502)&lt;&gt;0,SUMIF(Invoices!M:N,A2502,Invoices!N:N)/COUNTIF(Invoices!M:N,A2502),0),IF(COUNTIF(Invoices!O:P,A2502)&lt;&gt;0,IF(COUNTIF(Invoices!O:P,A2502)&lt;&gt;0,SUMIF(Invoices!O:P,A2502,Invoices!P:P)/COUNTIF(Invoices!O:P,A2502),0),IF(COUNTIF(Invoices!Q:R,A2502)&lt;&gt;0,IF(COUNTIF(Invoices!Q:R,A2502)&lt;&gt;0,SUMIF(Invoices!Q:R,A2502,Invoices!R:R)/COUNTIF(Invoices!Q:R,A2502),0),IF(COUNTIF(Invoices!S:T,A2502)&lt;&gt;0,IF(COUNTIF(Invoices!S:T,A2502)&lt;&gt;0,SUMIF(Invoices!S:T,A2502,Invoices!T:T)/COUNTIF(Invoices!S:T,A2502),0),IF(COUNTIF(Invoices!U:V,A2502)&lt;&gt;0,IF(COUNTIF(Invoices!U:V,A2502)&lt;&gt;0,SUMIF(Invoices!U:V,A2502,Invoices!V:V)/COUNTIF(Invoices!U:V,A2502),0),IF(COUNTIF(Invoices!W:X,A2502)&lt;&gt;0,IF(COUNTIF(Invoices!W:X,A2502)&lt;&gt;0,SUMIF(Invoices!W:X,A2502,Invoices!X:X)/COUNTIF(Invoices!W:X,A2502),0),IF(COUNTIF(Invoices!Y:Z,A2502)&lt;&gt;0,IF(COUNTIF(Invoices!Y:Z,A2502)&lt;&gt;0,SUMIF(Invoices!Y:Z,A2502,Invoices!Z:Z)/COUNTIF(Invoices!Y:Z,A2502),0),IF(COUNTIF(Invoices!AA:AB,A2502)&lt;&gt;0,IF(COUNTIF(Invoices!AA:AB,A2502)&lt;&gt;0,SUMIF(Invoices!AA:AB,A2502,Invoices!AB:AB)/COUNTIF(Invoices!AA:AB,A2502),0),IF(COUNTIF(Invoices!AC:AD,A2502)&lt;&gt;0,IF(COUNTIF(Invoices!AC:AD,A2502)&lt;&gt;0,SUMIF(Invoices!AC:AD,A2502,Invoices!AD:AD)/COUNTIF(Invoices!AC:AD,A2502),0),IF(COUNTIF(Invoices!AE:AF,A2502)&lt;&gt;0,IF(COUNTIF(Invoices!AE:AF,A2502)&lt;&gt;0,SUMIF(Invoices!AE:AF,A2502,Invoices!AF:AF)/COUNTIF(Invoices!AE:AF,A2502),0),IF(COUNTIF(Invoices!AG:AH,A2502)&lt;&gt;0,IF(COUNTIF(Invoices!AG:AH,A2502)&lt;&gt;0,SUMIF(Invoices!AG:AH,A2502,Invoices!AH:AH)/COUNTIF(Invoices!AG:AH,A2502),0),IF(COUNTIF(Invoices!AI:AJ,A2502)&lt;&gt;0,IF(COUNTIF(Invoices!AI:AJ,A2502)&lt;&gt;0,SUMIF(Invoices!AI:AJ,A2502,Invoices!AJ:AJ)/COUNTIF(Invoices!AI:AJ,A2502),0),IF(COUNTIF(Invoices!AK:AL,A2502)&lt;&gt;0,IF(COUNTIF(Invoices!AK:AL,A2502)&lt;&gt;0,SUMIF(Invoices!AK:AL,A2502,Invoices!AL:AL)/COUNTIF(Invoices!AK:AL,A2502),0),IF(COUNTIF(Invoices!AM:AN,A2502)&lt;&gt;0,IF(COUNTIF(Invoices!AM:AN,A2502)&lt;&gt;0,SUMIF(Invoices!AM:AN,A2502,Invoices!AN:AN)/COUNTIF(Invoices!AM:AN,A2502),0),"Not Available")))))))))))))))</f>
        <v>0.99</v>
      </c>
    </row>
    <row r="2503" spans="1:5" ht="13" x14ac:dyDescent="0.15">
      <c r="A2503" s="6" t="s">
        <v>3939</v>
      </c>
      <c r="B2503" s="6" t="s">
        <v>3940</v>
      </c>
      <c r="C2503" s="6" t="s">
        <v>1640</v>
      </c>
      <c r="D2503" s="6" t="s">
        <v>1641</v>
      </c>
      <c r="E2503" t="str">
        <f>IF(COUNTIF(Invoices!K:L,A2503)&lt;&gt;0,IF(COUNTIF(Invoices!K:L,A2503)&lt;&gt;0,SUMIF(Invoices!K:L,A2503,Invoices!L:L)/COUNTIF(Invoices!K:L,A2503),0),IF(COUNTIF(Invoices!M:N,A2503)&lt;&gt;0,IF(COUNTIF(Invoices!M:N,A2503)&lt;&gt;0,SUMIF(Invoices!M:N,A2503,Invoices!N:N)/COUNTIF(Invoices!M:N,A2503),0),IF(COUNTIF(Invoices!O:P,A2503)&lt;&gt;0,IF(COUNTIF(Invoices!O:P,A2503)&lt;&gt;0,SUMIF(Invoices!O:P,A2503,Invoices!P:P)/COUNTIF(Invoices!O:P,A2503),0),IF(COUNTIF(Invoices!Q:R,A2503)&lt;&gt;0,IF(COUNTIF(Invoices!Q:R,A2503)&lt;&gt;0,SUMIF(Invoices!Q:R,A2503,Invoices!R:R)/COUNTIF(Invoices!Q:R,A2503),0),IF(COUNTIF(Invoices!S:T,A2503)&lt;&gt;0,IF(COUNTIF(Invoices!S:T,A2503)&lt;&gt;0,SUMIF(Invoices!S:T,A2503,Invoices!T:T)/COUNTIF(Invoices!S:T,A2503),0),IF(COUNTIF(Invoices!U:V,A2503)&lt;&gt;0,IF(COUNTIF(Invoices!U:V,A2503)&lt;&gt;0,SUMIF(Invoices!U:V,A2503,Invoices!V:V)/COUNTIF(Invoices!U:V,A2503),0),IF(COUNTIF(Invoices!W:X,A2503)&lt;&gt;0,IF(COUNTIF(Invoices!W:X,A2503)&lt;&gt;0,SUMIF(Invoices!W:X,A2503,Invoices!X:X)/COUNTIF(Invoices!W:X,A2503),0),IF(COUNTIF(Invoices!Y:Z,A2503)&lt;&gt;0,IF(COUNTIF(Invoices!Y:Z,A2503)&lt;&gt;0,SUMIF(Invoices!Y:Z,A2503,Invoices!Z:Z)/COUNTIF(Invoices!Y:Z,A2503),0),IF(COUNTIF(Invoices!AA:AB,A2503)&lt;&gt;0,IF(COUNTIF(Invoices!AA:AB,A2503)&lt;&gt;0,SUMIF(Invoices!AA:AB,A2503,Invoices!AB:AB)/COUNTIF(Invoices!AA:AB,A2503),0),IF(COUNTIF(Invoices!AC:AD,A2503)&lt;&gt;0,IF(COUNTIF(Invoices!AC:AD,A2503)&lt;&gt;0,SUMIF(Invoices!AC:AD,A2503,Invoices!AD:AD)/COUNTIF(Invoices!AC:AD,A2503),0),IF(COUNTIF(Invoices!AE:AF,A2503)&lt;&gt;0,IF(COUNTIF(Invoices!AE:AF,A2503)&lt;&gt;0,SUMIF(Invoices!AE:AF,A2503,Invoices!AF:AF)/COUNTIF(Invoices!AE:AF,A2503),0),IF(COUNTIF(Invoices!AG:AH,A2503)&lt;&gt;0,IF(COUNTIF(Invoices!AG:AH,A2503)&lt;&gt;0,SUMIF(Invoices!AG:AH,A2503,Invoices!AH:AH)/COUNTIF(Invoices!AG:AH,A2503),0),IF(COUNTIF(Invoices!AI:AJ,A2503)&lt;&gt;0,IF(COUNTIF(Invoices!AI:AJ,A2503)&lt;&gt;0,SUMIF(Invoices!AI:AJ,A2503,Invoices!AJ:AJ)/COUNTIF(Invoices!AI:AJ,A2503),0),IF(COUNTIF(Invoices!AK:AL,A2503)&lt;&gt;0,IF(COUNTIF(Invoices!AK:AL,A2503)&lt;&gt;0,SUMIF(Invoices!AK:AL,A2503,Invoices!AL:AL)/COUNTIF(Invoices!AK:AL,A2503),0),IF(COUNTIF(Invoices!AM:AN,A2503)&lt;&gt;0,IF(COUNTIF(Invoices!AM:AN,A2503)&lt;&gt;0,SUMIF(Invoices!AM:AN,A2503,Invoices!AN:AN)/COUNTIF(Invoices!AM:AN,A2503),0),"Not Available")))))))))))))))</f>
        <v>Not Available</v>
      </c>
    </row>
    <row r="2504" spans="1:5" ht="13" x14ac:dyDescent="0.15">
      <c r="A2504" s="6" t="s">
        <v>3941</v>
      </c>
      <c r="B2504" s="6" t="s">
        <v>966</v>
      </c>
      <c r="C2504" s="6" t="s">
        <v>967</v>
      </c>
      <c r="D2504" s="6" t="s">
        <v>968</v>
      </c>
      <c r="E2504">
        <f ca="1">IF(COUNTIF(Invoices!K:L,A2504)&lt;&gt;0,IF(COUNTIF(Invoices!K:L,A2504)&lt;&gt;0,SUMIF(Invoices!K:L,A2504,Invoices!L:L)/COUNTIF(Invoices!K:L,A2504),0),IF(COUNTIF(Invoices!M:N,A2504)&lt;&gt;0,IF(COUNTIF(Invoices!M:N,A2504)&lt;&gt;0,SUMIF(Invoices!M:N,A2504,Invoices!N:N)/COUNTIF(Invoices!M:N,A2504),0),IF(COUNTIF(Invoices!O:P,A2504)&lt;&gt;0,IF(COUNTIF(Invoices!O:P,A2504)&lt;&gt;0,SUMIF(Invoices!O:P,A2504,Invoices!P:P)/COUNTIF(Invoices!O:P,A2504),0),IF(COUNTIF(Invoices!Q:R,A2504)&lt;&gt;0,IF(COUNTIF(Invoices!Q:R,A2504)&lt;&gt;0,SUMIF(Invoices!Q:R,A2504,Invoices!R:R)/COUNTIF(Invoices!Q:R,A2504),0),IF(COUNTIF(Invoices!S:T,A2504)&lt;&gt;0,IF(COUNTIF(Invoices!S:T,A2504)&lt;&gt;0,SUMIF(Invoices!S:T,A2504,Invoices!T:T)/COUNTIF(Invoices!S:T,A2504),0),IF(COUNTIF(Invoices!U:V,A2504)&lt;&gt;0,IF(COUNTIF(Invoices!U:V,A2504)&lt;&gt;0,SUMIF(Invoices!U:V,A2504,Invoices!V:V)/COUNTIF(Invoices!U:V,A2504),0),IF(COUNTIF(Invoices!W:X,A2504)&lt;&gt;0,IF(COUNTIF(Invoices!W:X,A2504)&lt;&gt;0,SUMIF(Invoices!W:X,A2504,Invoices!X:X)/COUNTIF(Invoices!W:X,A2504),0),IF(COUNTIF(Invoices!Y:Z,A2504)&lt;&gt;0,IF(COUNTIF(Invoices!Y:Z,A2504)&lt;&gt;0,SUMIF(Invoices!Y:Z,A2504,Invoices!Z:Z)/COUNTIF(Invoices!Y:Z,A2504),0),IF(COUNTIF(Invoices!AA:AB,A2504)&lt;&gt;0,IF(COUNTIF(Invoices!AA:AB,A2504)&lt;&gt;0,SUMIF(Invoices!AA:AB,A2504,Invoices!AB:AB)/COUNTIF(Invoices!AA:AB,A2504),0),IF(COUNTIF(Invoices!AC:AD,A2504)&lt;&gt;0,IF(COUNTIF(Invoices!AC:AD,A2504)&lt;&gt;0,SUMIF(Invoices!AC:AD,A2504,Invoices!AD:AD)/COUNTIF(Invoices!AC:AD,A2504),0),IF(COUNTIF(Invoices!AE:AF,A2504)&lt;&gt;0,IF(COUNTIF(Invoices!AE:AF,A2504)&lt;&gt;0,SUMIF(Invoices!AE:AF,A2504,Invoices!AF:AF)/COUNTIF(Invoices!AE:AF,A2504),0),IF(COUNTIF(Invoices!AG:AH,A2504)&lt;&gt;0,IF(COUNTIF(Invoices!AG:AH,A2504)&lt;&gt;0,SUMIF(Invoices!AG:AH,A2504,Invoices!AH:AH)/COUNTIF(Invoices!AG:AH,A2504),0),IF(COUNTIF(Invoices!AI:AJ,A2504)&lt;&gt;0,IF(COUNTIF(Invoices!AI:AJ,A2504)&lt;&gt;0,SUMIF(Invoices!AI:AJ,A2504,Invoices!AJ:AJ)/COUNTIF(Invoices!AI:AJ,A2504),0),IF(COUNTIF(Invoices!AK:AL,A2504)&lt;&gt;0,IF(COUNTIF(Invoices!AK:AL,A2504)&lt;&gt;0,SUMIF(Invoices!AK:AL,A2504,Invoices!AL:AL)/COUNTIF(Invoices!AK:AL,A2504),0),IF(COUNTIF(Invoices!AM:AN,A2504)&lt;&gt;0,IF(COUNTIF(Invoices!AM:AN,A2504)&lt;&gt;0,SUMIF(Invoices!AM:AN,A2504,Invoices!AN:AN)/COUNTIF(Invoices!AM:AN,A2504),0),"Not Available")))))))))))))))</f>
        <v>0.99</v>
      </c>
    </row>
    <row r="2505" spans="1:5" ht="13" x14ac:dyDescent="0.15">
      <c r="A2505" s="6" t="s">
        <v>3942</v>
      </c>
      <c r="C2505" s="6" t="s">
        <v>1067</v>
      </c>
      <c r="D2505" s="6" t="s">
        <v>1068</v>
      </c>
      <c r="E2505">
        <f ca="1">IF(COUNTIF(Invoices!K:L,A2505)&lt;&gt;0,IF(COUNTIF(Invoices!K:L,A2505)&lt;&gt;0,SUMIF(Invoices!K:L,A2505,Invoices!L:L)/COUNTIF(Invoices!K:L,A2505),0),IF(COUNTIF(Invoices!M:N,A2505)&lt;&gt;0,IF(COUNTIF(Invoices!M:N,A2505)&lt;&gt;0,SUMIF(Invoices!M:N,A2505,Invoices!N:N)/COUNTIF(Invoices!M:N,A2505),0),IF(COUNTIF(Invoices!O:P,A2505)&lt;&gt;0,IF(COUNTIF(Invoices!O:P,A2505)&lt;&gt;0,SUMIF(Invoices!O:P,A2505,Invoices!P:P)/COUNTIF(Invoices!O:P,A2505),0),IF(COUNTIF(Invoices!Q:R,A2505)&lt;&gt;0,IF(COUNTIF(Invoices!Q:R,A2505)&lt;&gt;0,SUMIF(Invoices!Q:R,A2505,Invoices!R:R)/COUNTIF(Invoices!Q:R,A2505),0),IF(COUNTIF(Invoices!S:T,A2505)&lt;&gt;0,IF(COUNTIF(Invoices!S:T,A2505)&lt;&gt;0,SUMIF(Invoices!S:T,A2505,Invoices!T:T)/COUNTIF(Invoices!S:T,A2505),0),IF(COUNTIF(Invoices!U:V,A2505)&lt;&gt;0,IF(COUNTIF(Invoices!U:V,A2505)&lt;&gt;0,SUMIF(Invoices!U:V,A2505,Invoices!V:V)/COUNTIF(Invoices!U:V,A2505),0),IF(COUNTIF(Invoices!W:X,A2505)&lt;&gt;0,IF(COUNTIF(Invoices!W:X,A2505)&lt;&gt;0,SUMIF(Invoices!W:X,A2505,Invoices!X:X)/COUNTIF(Invoices!W:X,A2505),0),IF(COUNTIF(Invoices!Y:Z,A2505)&lt;&gt;0,IF(COUNTIF(Invoices!Y:Z,A2505)&lt;&gt;0,SUMIF(Invoices!Y:Z,A2505,Invoices!Z:Z)/COUNTIF(Invoices!Y:Z,A2505),0),IF(COUNTIF(Invoices!AA:AB,A2505)&lt;&gt;0,IF(COUNTIF(Invoices!AA:AB,A2505)&lt;&gt;0,SUMIF(Invoices!AA:AB,A2505,Invoices!AB:AB)/COUNTIF(Invoices!AA:AB,A2505),0),IF(COUNTIF(Invoices!AC:AD,A2505)&lt;&gt;0,IF(COUNTIF(Invoices!AC:AD,A2505)&lt;&gt;0,SUMIF(Invoices!AC:AD,A2505,Invoices!AD:AD)/COUNTIF(Invoices!AC:AD,A2505),0),IF(COUNTIF(Invoices!AE:AF,A2505)&lt;&gt;0,IF(COUNTIF(Invoices!AE:AF,A2505)&lt;&gt;0,SUMIF(Invoices!AE:AF,A2505,Invoices!AF:AF)/COUNTIF(Invoices!AE:AF,A2505),0),IF(COUNTIF(Invoices!AG:AH,A2505)&lt;&gt;0,IF(COUNTIF(Invoices!AG:AH,A2505)&lt;&gt;0,SUMIF(Invoices!AG:AH,A2505,Invoices!AH:AH)/COUNTIF(Invoices!AG:AH,A2505),0),IF(COUNTIF(Invoices!AI:AJ,A2505)&lt;&gt;0,IF(COUNTIF(Invoices!AI:AJ,A2505)&lt;&gt;0,SUMIF(Invoices!AI:AJ,A2505,Invoices!AJ:AJ)/COUNTIF(Invoices!AI:AJ,A2505),0),IF(COUNTIF(Invoices!AK:AL,A2505)&lt;&gt;0,IF(COUNTIF(Invoices!AK:AL,A2505)&lt;&gt;0,SUMIF(Invoices!AK:AL,A2505,Invoices!AL:AL)/COUNTIF(Invoices!AK:AL,A2505),0),IF(COUNTIF(Invoices!AM:AN,A2505)&lt;&gt;0,IF(COUNTIF(Invoices!AM:AN,A2505)&lt;&gt;0,SUMIF(Invoices!AM:AN,A2505,Invoices!AN:AN)/COUNTIF(Invoices!AM:AN,A2505),0),"Not Available")))))))))))))))</f>
        <v>0.99</v>
      </c>
    </row>
    <row r="2506" spans="1:5" ht="13" x14ac:dyDescent="0.15">
      <c r="A2506" s="6" t="s">
        <v>3943</v>
      </c>
      <c r="C2506" s="6" t="s">
        <v>883</v>
      </c>
      <c r="D2506" s="6" t="s">
        <v>884</v>
      </c>
      <c r="E2506">
        <f ca="1">IF(COUNTIF(Invoices!K:L,A2506)&lt;&gt;0,IF(COUNTIF(Invoices!K:L,A2506)&lt;&gt;0,SUMIF(Invoices!K:L,A2506,Invoices!L:L)/COUNTIF(Invoices!K:L,A2506),0),IF(COUNTIF(Invoices!M:N,A2506)&lt;&gt;0,IF(COUNTIF(Invoices!M:N,A2506)&lt;&gt;0,SUMIF(Invoices!M:N,A2506,Invoices!N:N)/COUNTIF(Invoices!M:N,A2506),0),IF(COUNTIF(Invoices!O:P,A2506)&lt;&gt;0,IF(COUNTIF(Invoices!O:P,A2506)&lt;&gt;0,SUMIF(Invoices!O:P,A2506,Invoices!P:P)/COUNTIF(Invoices!O:P,A2506),0),IF(COUNTIF(Invoices!Q:R,A2506)&lt;&gt;0,IF(COUNTIF(Invoices!Q:R,A2506)&lt;&gt;0,SUMIF(Invoices!Q:R,A2506,Invoices!R:R)/COUNTIF(Invoices!Q:R,A2506),0),IF(COUNTIF(Invoices!S:T,A2506)&lt;&gt;0,IF(COUNTIF(Invoices!S:T,A2506)&lt;&gt;0,SUMIF(Invoices!S:T,A2506,Invoices!T:T)/COUNTIF(Invoices!S:T,A2506),0),IF(COUNTIF(Invoices!U:V,A2506)&lt;&gt;0,IF(COUNTIF(Invoices!U:V,A2506)&lt;&gt;0,SUMIF(Invoices!U:V,A2506,Invoices!V:V)/COUNTIF(Invoices!U:V,A2506),0),IF(COUNTIF(Invoices!W:X,A2506)&lt;&gt;0,IF(COUNTIF(Invoices!W:X,A2506)&lt;&gt;0,SUMIF(Invoices!W:X,A2506,Invoices!X:X)/COUNTIF(Invoices!W:X,A2506),0),IF(COUNTIF(Invoices!Y:Z,A2506)&lt;&gt;0,IF(COUNTIF(Invoices!Y:Z,A2506)&lt;&gt;0,SUMIF(Invoices!Y:Z,A2506,Invoices!Z:Z)/COUNTIF(Invoices!Y:Z,A2506),0),IF(COUNTIF(Invoices!AA:AB,A2506)&lt;&gt;0,IF(COUNTIF(Invoices!AA:AB,A2506)&lt;&gt;0,SUMIF(Invoices!AA:AB,A2506,Invoices!AB:AB)/COUNTIF(Invoices!AA:AB,A2506),0),IF(COUNTIF(Invoices!AC:AD,A2506)&lt;&gt;0,IF(COUNTIF(Invoices!AC:AD,A2506)&lt;&gt;0,SUMIF(Invoices!AC:AD,A2506,Invoices!AD:AD)/COUNTIF(Invoices!AC:AD,A2506),0),IF(COUNTIF(Invoices!AE:AF,A2506)&lt;&gt;0,IF(COUNTIF(Invoices!AE:AF,A2506)&lt;&gt;0,SUMIF(Invoices!AE:AF,A2506,Invoices!AF:AF)/COUNTIF(Invoices!AE:AF,A2506),0),IF(COUNTIF(Invoices!AG:AH,A2506)&lt;&gt;0,IF(COUNTIF(Invoices!AG:AH,A2506)&lt;&gt;0,SUMIF(Invoices!AG:AH,A2506,Invoices!AH:AH)/COUNTIF(Invoices!AG:AH,A2506),0),IF(COUNTIF(Invoices!AI:AJ,A2506)&lt;&gt;0,IF(COUNTIF(Invoices!AI:AJ,A2506)&lt;&gt;0,SUMIF(Invoices!AI:AJ,A2506,Invoices!AJ:AJ)/COUNTIF(Invoices!AI:AJ,A2506),0),IF(COUNTIF(Invoices!AK:AL,A2506)&lt;&gt;0,IF(COUNTIF(Invoices!AK:AL,A2506)&lt;&gt;0,SUMIF(Invoices!AK:AL,A2506,Invoices!AL:AL)/COUNTIF(Invoices!AK:AL,A2506),0),IF(COUNTIF(Invoices!AM:AN,A2506)&lt;&gt;0,IF(COUNTIF(Invoices!AM:AN,A2506)&lt;&gt;0,SUMIF(Invoices!AM:AN,A2506,Invoices!AN:AN)/COUNTIF(Invoices!AM:AN,A2506),0),"Not Available")))))))))))))))</f>
        <v>0.99</v>
      </c>
    </row>
    <row r="2507" spans="1:5" ht="13" x14ac:dyDescent="0.15">
      <c r="A2507" s="6" t="s">
        <v>3944</v>
      </c>
      <c r="B2507" s="6" t="s">
        <v>3612</v>
      </c>
      <c r="C2507" s="6" t="s">
        <v>1065</v>
      </c>
      <c r="D2507" s="6" t="s">
        <v>535</v>
      </c>
      <c r="E2507">
        <f ca="1">IF(COUNTIF(Invoices!K:L,A2507)&lt;&gt;0,IF(COUNTIF(Invoices!K:L,A2507)&lt;&gt;0,SUMIF(Invoices!K:L,A2507,Invoices!L:L)/COUNTIF(Invoices!K:L,A2507),0),IF(COUNTIF(Invoices!M:N,A2507)&lt;&gt;0,IF(COUNTIF(Invoices!M:N,A2507)&lt;&gt;0,SUMIF(Invoices!M:N,A2507,Invoices!N:N)/COUNTIF(Invoices!M:N,A2507),0),IF(COUNTIF(Invoices!O:P,A2507)&lt;&gt;0,IF(COUNTIF(Invoices!O:P,A2507)&lt;&gt;0,SUMIF(Invoices!O:P,A2507,Invoices!P:P)/COUNTIF(Invoices!O:P,A2507),0),IF(COUNTIF(Invoices!Q:R,A2507)&lt;&gt;0,IF(COUNTIF(Invoices!Q:R,A2507)&lt;&gt;0,SUMIF(Invoices!Q:R,A2507,Invoices!R:R)/COUNTIF(Invoices!Q:R,A2507),0),IF(COUNTIF(Invoices!S:T,A2507)&lt;&gt;0,IF(COUNTIF(Invoices!S:T,A2507)&lt;&gt;0,SUMIF(Invoices!S:T,A2507,Invoices!T:T)/COUNTIF(Invoices!S:T,A2507),0),IF(COUNTIF(Invoices!U:V,A2507)&lt;&gt;0,IF(COUNTIF(Invoices!U:V,A2507)&lt;&gt;0,SUMIF(Invoices!U:V,A2507,Invoices!V:V)/COUNTIF(Invoices!U:V,A2507),0),IF(COUNTIF(Invoices!W:X,A2507)&lt;&gt;0,IF(COUNTIF(Invoices!W:X,A2507)&lt;&gt;0,SUMIF(Invoices!W:X,A2507,Invoices!X:X)/COUNTIF(Invoices!W:X,A2507),0),IF(COUNTIF(Invoices!Y:Z,A2507)&lt;&gt;0,IF(COUNTIF(Invoices!Y:Z,A2507)&lt;&gt;0,SUMIF(Invoices!Y:Z,A2507,Invoices!Z:Z)/COUNTIF(Invoices!Y:Z,A2507),0),IF(COUNTIF(Invoices!AA:AB,A2507)&lt;&gt;0,IF(COUNTIF(Invoices!AA:AB,A2507)&lt;&gt;0,SUMIF(Invoices!AA:AB,A2507,Invoices!AB:AB)/COUNTIF(Invoices!AA:AB,A2507),0),IF(COUNTIF(Invoices!AC:AD,A2507)&lt;&gt;0,IF(COUNTIF(Invoices!AC:AD,A2507)&lt;&gt;0,SUMIF(Invoices!AC:AD,A2507,Invoices!AD:AD)/COUNTIF(Invoices!AC:AD,A2507),0),IF(COUNTIF(Invoices!AE:AF,A2507)&lt;&gt;0,IF(COUNTIF(Invoices!AE:AF,A2507)&lt;&gt;0,SUMIF(Invoices!AE:AF,A2507,Invoices!AF:AF)/COUNTIF(Invoices!AE:AF,A2507),0),IF(COUNTIF(Invoices!AG:AH,A2507)&lt;&gt;0,IF(COUNTIF(Invoices!AG:AH,A2507)&lt;&gt;0,SUMIF(Invoices!AG:AH,A2507,Invoices!AH:AH)/COUNTIF(Invoices!AG:AH,A2507),0),IF(COUNTIF(Invoices!AI:AJ,A2507)&lt;&gt;0,IF(COUNTIF(Invoices!AI:AJ,A2507)&lt;&gt;0,SUMIF(Invoices!AI:AJ,A2507,Invoices!AJ:AJ)/COUNTIF(Invoices!AI:AJ,A2507),0),IF(COUNTIF(Invoices!AK:AL,A2507)&lt;&gt;0,IF(COUNTIF(Invoices!AK:AL,A2507)&lt;&gt;0,SUMIF(Invoices!AK:AL,A2507,Invoices!AL:AL)/COUNTIF(Invoices!AK:AL,A2507),0),IF(COUNTIF(Invoices!AM:AN,A2507)&lt;&gt;0,IF(COUNTIF(Invoices!AM:AN,A2507)&lt;&gt;0,SUMIF(Invoices!AM:AN,A2507,Invoices!AN:AN)/COUNTIF(Invoices!AM:AN,A2507),0),"Not Available")))))))))))))))</f>
        <v>0.99</v>
      </c>
    </row>
    <row r="2508" spans="1:5" ht="13" x14ac:dyDescent="0.15">
      <c r="A2508" s="6" t="s">
        <v>3945</v>
      </c>
      <c r="B2508" s="6" t="s">
        <v>795</v>
      </c>
      <c r="C2508" s="6" t="s">
        <v>796</v>
      </c>
      <c r="D2508" s="6" t="s">
        <v>797</v>
      </c>
      <c r="E2508">
        <f ca="1">IF(COUNTIF(Invoices!K:L,A2508)&lt;&gt;0,IF(COUNTIF(Invoices!K:L,A2508)&lt;&gt;0,SUMIF(Invoices!K:L,A2508,Invoices!L:L)/COUNTIF(Invoices!K:L,A2508),0),IF(COUNTIF(Invoices!M:N,A2508)&lt;&gt;0,IF(COUNTIF(Invoices!M:N,A2508)&lt;&gt;0,SUMIF(Invoices!M:N,A2508,Invoices!N:N)/COUNTIF(Invoices!M:N,A2508),0),IF(COUNTIF(Invoices!O:P,A2508)&lt;&gt;0,IF(COUNTIF(Invoices!O:P,A2508)&lt;&gt;0,SUMIF(Invoices!O:P,A2508,Invoices!P:P)/COUNTIF(Invoices!O:P,A2508),0),IF(COUNTIF(Invoices!Q:R,A2508)&lt;&gt;0,IF(COUNTIF(Invoices!Q:R,A2508)&lt;&gt;0,SUMIF(Invoices!Q:R,A2508,Invoices!R:R)/COUNTIF(Invoices!Q:R,A2508),0),IF(COUNTIF(Invoices!S:T,A2508)&lt;&gt;0,IF(COUNTIF(Invoices!S:T,A2508)&lt;&gt;0,SUMIF(Invoices!S:T,A2508,Invoices!T:T)/COUNTIF(Invoices!S:T,A2508),0),IF(COUNTIF(Invoices!U:V,A2508)&lt;&gt;0,IF(COUNTIF(Invoices!U:V,A2508)&lt;&gt;0,SUMIF(Invoices!U:V,A2508,Invoices!V:V)/COUNTIF(Invoices!U:V,A2508),0),IF(COUNTIF(Invoices!W:X,A2508)&lt;&gt;0,IF(COUNTIF(Invoices!W:X,A2508)&lt;&gt;0,SUMIF(Invoices!W:X,A2508,Invoices!X:X)/COUNTIF(Invoices!W:X,A2508),0),IF(COUNTIF(Invoices!Y:Z,A2508)&lt;&gt;0,IF(COUNTIF(Invoices!Y:Z,A2508)&lt;&gt;0,SUMIF(Invoices!Y:Z,A2508,Invoices!Z:Z)/COUNTIF(Invoices!Y:Z,A2508),0),IF(COUNTIF(Invoices!AA:AB,A2508)&lt;&gt;0,IF(COUNTIF(Invoices!AA:AB,A2508)&lt;&gt;0,SUMIF(Invoices!AA:AB,A2508,Invoices!AB:AB)/COUNTIF(Invoices!AA:AB,A2508),0),IF(COUNTIF(Invoices!AC:AD,A2508)&lt;&gt;0,IF(COUNTIF(Invoices!AC:AD,A2508)&lt;&gt;0,SUMIF(Invoices!AC:AD,A2508,Invoices!AD:AD)/COUNTIF(Invoices!AC:AD,A2508),0),IF(COUNTIF(Invoices!AE:AF,A2508)&lt;&gt;0,IF(COUNTIF(Invoices!AE:AF,A2508)&lt;&gt;0,SUMIF(Invoices!AE:AF,A2508,Invoices!AF:AF)/COUNTIF(Invoices!AE:AF,A2508),0),IF(COUNTIF(Invoices!AG:AH,A2508)&lt;&gt;0,IF(COUNTIF(Invoices!AG:AH,A2508)&lt;&gt;0,SUMIF(Invoices!AG:AH,A2508,Invoices!AH:AH)/COUNTIF(Invoices!AG:AH,A2508),0),IF(COUNTIF(Invoices!AI:AJ,A2508)&lt;&gt;0,IF(COUNTIF(Invoices!AI:AJ,A2508)&lt;&gt;0,SUMIF(Invoices!AI:AJ,A2508,Invoices!AJ:AJ)/COUNTIF(Invoices!AI:AJ,A2508),0),IF(COUNTIF(Invoices!AK:AL,A2508)&lt;&gt;0,IF(COUNTIF(Invoices!AK:AL,A2508)&lt;&gt;0,SUMIF(Invoices!AK:AL,A2508,Invoices!AL:AL)/COUNTIF(Invoices!AK:AL,A2508),0),IF(COUNTIF(Invoices!AM:AN,A2508)&lt;&gt;0,IF(COUNTIF(Invoices!AM:AN,A2508)&lt;&gt;0,SUMIF(Invoices!AM:AN,A2508,Invoices!AN:AN)/COUNTIF(Invoices!AM:AN,A2508),0),"Not Available")))))))))))))))</f>
        <v>0.99</v>
      </c>
    </row>
    <row r="2509" spans="1:5" ht="13" x14ac:dyDescent="0.15">
      <c r="A2509" s="6" t="s">
        <v>3946</v>
      </c>
      <c r="C2509" s="6" t="s">
        <v>862</v>
      </c>
      <c r="D2509" s="6" t="s">
        <v>863</v>
      </c>
      <c r="E2509" t="str">
        <f>IF(COUNTIF(Invoices!K:L,A2509)&lt;&gt;0,IF(COUNTIF(Invoices!K:L,A2509)&lt;&gt;0,SUMIF(Invoices!K:L,A2509,Invoices!L:L)/COUNTIF(Invoices!K:L,A2509),0),IF(COUNTIF(Invoices!M:N,A2509)&lt;&gt;0,IF(COUNTIF(Invoices!M:N,A2509)&lt;&gt;0,SUMIF(Invoices!M:N,A2509,Invoices!N:N)/COUNTIF(Invoices!M:N,A2509),0),IF(COUNTIF(Invoices!O:P,A2509)&lt;&gt;0,IF(COUNTIF(Invoices!O:P,A2509)&lt;&gt;0,SUMIF(Invoices!O:P,A2509,Invoices!P:P)/COUNTIF(Invoices!O:P,A2509),0),IF(COUNTIF(Invoices!Q:R,A2509)&lt;&gt;0,IF(COUNTIF(Invoices!Q:R,A2509)&lt;&gt;0,SUMIF(Invoices!Q:R,A2509,Invoices!R:R)/COUNTIF(Invoices!Q:R,A2509),0),IF(COUNTIF(Invoices!S:T,A2509)&lt;&gt;0,IF(COUNTIF(Invoices!S:T,A2509)&lt;&gt;0,SUMIF(Invoices!S:T,A2509,Invoices!T:T)/COUNTIF(Invoices!S:T,A2509),0),IF(COUNTIF(Invoices!U:V,A2509)&lt;&gt;0,IF(COUNTIF(Invoices!U:V,A2509)&lt;&gt;0,SUMIF(Invoices!U:V,A2509,Invoices!V:V)/COUNTIF(Invoices!U:V,A2509),0),IF(COUNTIF(Invoices!W:X,A2509)&lt;&gt;0,IF(COUNTIF(Invoices!W:X,A2509)&lt;&gt;0,SUMIF(Invoices!W:X,A2509,Invoices!X:X)/COUNTIF(Invoices!W:X,A2509),0),IF(COUNTIF(Invoices!Y:Z,A2509)&lt;&gt;0,IF(COUNTIF(Invoices!Y:Z,A2509)&lt;&gt;0,SUMIF(Invoices!Y:Z,A2509,Invoices!Z:Z)/COUNTIF(Invoices!Y:Z,A2509),0),IF(COUNTIF(Invoices!AA:AB,A2509)&lt;&gt;0,IF(COUNTIF(Invoices!AA:AB,A2509)&lt;&gt;0,SUMIF(Invoices!AA:AB,A2509,Invoices!AB:AB)/COUNTIF(Invoices!AA:AB,A2509),0),IF(COUNTIF(Invoices!AC:AD,A2509)&lt;&gt;0,IF(COUNTIF(Invoices!AC:AD,A2509)&lt;&gt;0,SUMIF(Invoices!AC:AD,A2509,Invoices!AD:AD)/COUNTIF(Invoices!AC:AD,A2509),0),IF(COUNTIF(Invoices!AE:AF,A2509)&lt;&gt;0,IF(COUNTIF(Invoices!AE:AF,A2509)&lt;&gt;0,SUMIF(Invoices!AE:AF,A2509,Invoices!AF:AF)/COUNTIF(Invoices!AE:AF,A2509),0),IF(COUNTIF(Invoices!AG:AH,A2509)&lt;&gt;0,IF(COUNTIF(Invoices!AG:AH,A2509)&lt;&gt;0,SUMIF(Invoices!AG:AH,A2509,Invoices!AH:AH)/COUNTIF(Invoices!AG:AH,A2509),0),IF(COUNTIF(Invoices!AI:AJ,A2509)&lt;&gt;0,IF(COUNTIF(Invoices!AI:AJ,A2509)&lt;&gt;0,SUMIF(Invoices!AI:AJ,A2509,Invoices!AJ:AJ)/COUNTIF(Invoices!AI:AJ,A2509),0),IF(COUNTIF(Invoices!AK:AL,A2509)&lt;&gt;0,IF(COUNTIF(Invoices!AK:AL,A2509)&lt;&gt;0,SUMIF(Invoices!AK:AL,A2509,Invoices!AL:AL)/COUNTIF(Invoices!AK:AL,A2509),0),IF(COUNTIF(Invoices!AM:AN,A2509)&lt;&gt;0,IF(COUNTIF(Invoices!AM:AN,A2509)&lt;&gt;0,SUMIF(Invoices!AM:AN,A2509,Invoices!AN:AN)/COUNTIF(Invoices!AM:AN,A2509),0),"Not Available")))))))))))))))</f>
        <v>Not Available</v>
      </c>
    </row>
    <row r="2510" spans="1:5" ht="13" x14ac:dyDescent="0.15">
      <c r="A2510" s="6" t="s">
        <v>3947</v>
      </c>
      <c r="C2510" s="6" t="s">
        <v>1059</v>
      </c>
      <c r="D2510" s="6" t="s">
        <v>1059</v>
      </c>
      <c r="E2510">
        <f ca="1">IF(COUNTIF(Invoices!K:L,A2510)&lt;&gt;0,IF(COUNTIF(Invoices!K:L,A2510)&lt;&gt;0,SUMIF(Invoices!K:L,A2510,Invoices!L:L)/COUNTIF(Invoices!K:L,A2510),0),IF(COUNTIF(Invoices!M:N,A2510)&lt;&gt;0,IF(COUNTIF(Invoices!M:N,A2510)&lt;&gt;0,SUMIF(Invoices!M:N,A2510,Invoices!N:N)/COUNTIF(Invoices!M:N,A2510),0),IF(COUNTIF(Invoices!O:P,A2510)&lt;&gt;0,IF(COUNTIF(Invoices!O:P,A2510)&lt;&gt;0,SUMIF(Invoices!O:P,A2510,Invoices!P:P)/COUNTIF(Invoices!O:P,A2510),0),IF(COUNTIF(Invoices!Q:R,A2510)&lt;&gt;0,IF(COUNTIF(Invoices!Q:R,A2510)&lt;&gt;0,SUMIF(Invoices!Q:R,A2510,Invoices!R:R)/COUNTIF(Invoices!Q:R,A2510),0),IF(COUNTIF(Invoices!S:T,A2510)&lt;&gt;0,IF(COUNTIF(Invoices!S:T,A2510)&lt;&gt;0,SUMIF(Invoices!S:T,A2510,Invoices!T:T)/COUNTIF(Invoices!S:T,A2510),0),IF(COUNTIF(Invoices!U:V,A2510)&lt;&gt;0,IF(COUNTIF(Invoices!U:V,A2510)&lt;&gt;0,SUMIF(Invoices!U:V,A2510,Invoices!V:V)/COUNTIF(Invoices!U:V,A2510),0),IF(COUNTIF(Invoices!W:X,A2510)&lt;&gt;0,IF(COUNTIF(Invoices!W:X,A2510)&lt;&gt;0,SUMIF(Invoices!W:X,A2510,Invoices!X:X)/COUNTIF(Invoices!W:X,A2510),0),IF(COUNTIF(Invoices!Y:Z,A2510)&lt;&gt;0,IF(COUNTIF(Invoices!Y:Z,A2510)&lt;&gt;0,SUMIF(Invoices!Y:Z,A2510,Invoices!Z:Z)/COUNTIF(Invoices!Y:Z,A2510),0),IF(COUNTIF(Invoices!AA:AB,A2510)&lt;&gt;0,IF(COUNTIF(Invoices!AA:AB,A2510)&lt;&gt;0,SUMIF(Invoices!AA:AB,A2510,Invoices!AB:AB)/COUNTIF(Invoices!AA:AB,A2510),0),IF(COUNTIF(Invoices!AC:AD,A2510)&lt;&gt;0,IF(COUNTIF(Invoices!AC:AD,A2510)&lt;&gt;0,SUMIF(Invoices!AC:AD,A2510,Invoices!AD:AD)/COUNTIF(Invoices!AC:AD,A2510),0),IF(COUNTIF(Invoices!AE:AF,A2510)&lt;&gt;0,IF(COUNTIF(Invoices!AE:AF,A2510)&lt;&gt;0,SUMIF(Invoices!AE:AF,A2510,Invoices!AF:AF)/COUNTIF(Invoices!AE:AF,A2510),0),IF(COUNTIF(Invoices!AG:AH,A2510)&lt;&gt;0,IF(COUNTIF(Invoices!AG:AH,A2510)&lt;&gt;0,SUMIF(Invoices!AG:AH,A2510,Invoices!AH:AH)/COUNTIF(Invoices!AG:AH,A2510),0),IF(COUNTIF(Invoices!AI:AJ,A2510)&lt;&gt;0,IF(COUNTIF(Invoices!AI:AJ,A2510)&lt;&gt;0,SUMIF(Invoices!AI:AJ,A2510,Invoices!AJ:AJ)/COUNTIF(Invoices!AI:AJ,A2510),0),IF(COUNTIF(Invoices!AK:AL,A2510)&lt;&gt;0,IF(COUNTIF(Invoices!AK:AL,A2510)&lt;&gt;0,SUMIF(Invoices!AK:AL,A2510,Invoices!AL:AL)/COUNTIF(Invoices!AK:AL,A2510),0),IF(COUNTIF(Invoices!AM:AN,A2510)&lt;&gt;0,IF(COUNTIF(Invoices!AM:AN,A2510)&lt;&gt;0,SUMIF(Invoices!AM:AN,A2510,Invoices!AN:AN)/COUNTIF(Invoices!AM:AN,A2510),0),"Not Available")))))))))))))))</f>
        <v>0.99</v>
      </c>
    </row>
    <row r="2511" spans="1:5" ht="13" x14ac:dyDescent="0.15">
      <c r="A2511" s="6" t="s">
        <v>3948</v>
      </c>
      <c r="B2511" s="6" t="s">
        <v>3949</v>
      </c>
      <c r="C2511" s="6" t="s">
        <v>1497</v>
      </c>
      <c r="D2511" s="6" t="s">
        <v>1498</v>
      </c>
      <c r="E2511">
        <f ca="1">IF(COUNTIF(Invoices!K:L,A2511)&lt;&gt;0,IF(COUNTIF(Invoices!K:L,A2511)&lt;&gt;0,SUMIF(Invoices!K:L,A2511,Invoices!L:L)/COUNTIF(Invoices!K:L,A2511),0),IF(COUNTIF(Invoices!M:N,A2511)&lt;&gt;0,IF(COUNTIF(Invoices!M:N,A2511)&lt;&gt;0,SUMIF(Invoices!M:N,A2511,Invoices!N:N)/COUNTIF(Invoices!M:N,A2511),0),IF(COUNTIF(Invoices!O:P,A2511)&lt;&gt;0,IF(COUNTIF(Invoices!O:P,A2511)&lt;&gt;0,SUMIF(Invoices!O:P,A2511,Invoices!P:P)/COUNTIF(Invoices!O:P,A2511),0),IF(COUNTIF(Invoices!Q:R,A2511)&lt;&gt;0,IF(COUNTIF(Invoices!Q:R,A2511)&lt;&gt;0,SUMIF(Invoices!Q:R,A2511,Invoices!R:R)/COUNTIF(Invoices!Q:R,A2511),0),IF(COUNTIF(Invoices!S:T,A2511)&lt;&gt;0,IF(COUNTIF(Invoices!S:T,A2511)&lt;&gt;0,SUMIF(Invoices!S:T,A2511,Invoices!T:T)/COUNTIF(Invoices!S:T,A2511),0),IF(COUNTIF(Invoices!U:V,A2511)&lt;&gt;0,IF(COUNTIF(Invoices!U:V,A2511)&lt;&gt;0,SUMIF(Invoices!U:V,A2511,Invoices!V:V)/COUNTIF(Invoices!U:V,A2511),0),IF(COUNTIF(Invoices!W:X,A2511)&lt;&gt;0,IF(COUNTIF(Invoices!W:X,A2511)&lt;&gt;0,SUMIF(Invoices!W:X,A2511,Invoices!X:X)/COUNTIF(Invoices!W:X,A2511),0),IF(COUNTIF(Invoices!Y:Z,A2511)&lt;&gt;0,IF(COUNTIF(Invoices!Y:Z,A2511)&lt;&gt;0,SUMIF(Invoices!Y:Z,A2511,Invoices!Z:Z)/COUNTIF(Invoices!Y:Z,A2511),0),IF(COUNTIF(Invoices!AA:AB,A2511)&lt;&gt;0,IF(COUNTIF(Invoices!AA:AB,A2511)&lt;&gt;0,SUMIF(Invoices!AA:AB,A2511,Invoices!AB:AB)/COUNTIF(Invoices!AA:AB,A2511),0),IF(COUNTIF(Invoices!AC:AD,A2511)&lt;&gt;0,IF(COUNTIF(Invoices!AC:AD,A2511)&lt;&gt;0,SUMIF(Invoices!AC:AD,A2511,Invoices!AD:AD)/COUNTIF(Invoices!AC:AD,A2511),0),IF(COUNTIF(Invoices!AE:AF,A2511)&lt;&gt;0,IF(COUNTIF(Invoices!AE:AF,A2511)&lt;&gt;0,SUMIF(Invoices!AE:AF,A2511,Invoices!AF:AF)/COUNTIF(Invoices!AE:AF,A2511),0),IF(COUNTIF(Invoices!AG:AH,A2511)&lt;&gt;0,IF(COUNTIF(Invoices!AG:AH,A2511)&lt;&gt;0,SUMIF(Invoices!AG:AH,A2511,Invoices!AH:AH)/COUNTIF(Invoices!AG:AH,A2511),0),IF(COUNTIF(Invoices!AI:AJ,A2511)&lt;&gt;0,IF(COUNTIF(Invoices!AI:AJ,A2511)&lt;&gt;0,SUMIF(Invoices!AI:AJ,A2511,Invoices!AJ:AJ)/COUNTIF(Invoices!AI:AJ,A2511),0),IF(COUNTIF(Invoices!AK:AL,A2511)&lt;&gt;0,IF(COUNTIF(Invoices!AK:AL,A2511)&lt;&gt;0,SUMIF(Invoices!AK:AL,A2511,Invoices!AL:AL)/COUNTIF(Invoices!AK:AL,A2511),0),IF(COUNTIF(Invoices!AM:AN,A2511)&lt;&gt;0,IF(COUNTIF(Invoices!AM:AN,A2511)&lt;&gt;0,SUMIF(Invoices!AM:AN,A2511,Invoices!AN:AN)/COUNTIF(Invoices!AM:AN,A2511),0),"Not Available")))))))))))))))</f>
        <v>0.99</v>
      </c>
    </row>
    <row r="2512" spans="1:5" ht="13" x14ac:dyDescent="0.15">
      <c r="A2512" s="6" t="s">
        <v>3950</v>
      </c>
      <c r="C2512" s="6" t="s">
        <v>939</v>
      </c>
      <c r="D2512" s="6" t="s">
        <v>940</v>
      </c>
      <c r="E2512">
        <f ca="1">IF(COUNTIF(Invoices!K:L,A2512)&lt;&gt;0,IF(COUNTIF(Invoices!K:L,A2512)&lt;&gt;0,SUMIF(Invoices!K:L,A2512,Invoices!L:L)/COUNTIF(Invoices!K:L,A2512),0),IF(COUNTIF(Invoices!M:N,A2512)&lt;&gt;0,IF(COUNTIF(Invoices!M:N,A2512)&lt;&gt;0,SUMIF(Invoices!M:N,A2512,Invoices!N:N)/COUNTIF(Invoices!M:N,A2512),0),IF(COUNTIF(Invoices!O:P,A2512)&lt;&gt;0,IF(COUNTIF(Invoices!O:P,A2512)&lt;&gt;0,SUMIF(Invoices!O:P,A2512,Invoices!P:P)/COUNTIF(Invoices!O:P,A2512),0),IF(COUNTIF(Invoices!Q:R,A2512)&lt;&gt;0,IF(COUNTIF(Invoices!Q:R,A2512)&lt;&gt;0,SUMIF(Invoices!Q:R,A2512,Invoices!R:R)/COUNTIF(Invoices!Q:R,A2512),0),IF(COUNTIF(Invoices!S:T,A2512)&lt;&gt;0,IF(COUNTIF(Invoices!S:T,A2512)&lt;&gt;0,SUMIF(Invoices!S:T,A2512,Invoices!T:T)/COUNTIF(Invoices!S:T,A2512),0),IF(COUNTIF(Invoices!U:V,A2512)&lt;&gt;0,IF(COUNTIF(Invoices!U:V,A2512)&lt;&gt;0,SUMIF(Invoices!U:V,A2512,Invoices!V:V)/COUNTIF(Invoices!U:V,A2512),0),IF(COUNTIF(Invoices!W:X,A2512)&lt;&gt;0,IF(COUNTIF(Invoices!W:X,A2512)&lt;&gt;0,SUMIF(Invoices!W:X,A2512,Invoices!X:X)/COUNTIF(Invoices!W:X,A2512),0),IF(COUNTIF(Invoices!Y:Z,A2512)&lt;&gt;0,IF(COUNTIF(Invoices!Y:Z,A2512)&lt;&gt;0,SUMIF(Invoices!Y:Z,A2512,Invoices!Z:Z)/COUNTIF(Invoices!Y:Z,A2512),0),IF(COUNTIF(Invoices!AA:AB,A2512)&lt;&gt;0,IF(COUNTIF(Invoices!AA:AB,A2512)&lt;&gt;0,SUMIF(Invoices!AA:AB,A2512,Invoices!AB:AB)/COUNTIF(Invoices!AA:AB,A2512),0),IF(COUNTIF(Invoices!AC:AD,A2512)&lt;&gt;0,IF(COUNTIF(Invoices!AC:AD,A2512)&lt;&gt;0,SUMIF(Invoices!AC:AD,A2512,Invoices!AD:AD)/COUNTIF(Invoices!AC:AD,A2512),0),IF(COUNTIF(Invoices!AE:AF,A2512)&lt;&gt;0,IF(COUNTIF(Invoices!AE:AF,A2512)&lt;&gt;0,SUMIF(Invoices!AE:AF,A2512,Invoices!AF:AF)/COUNTIF(Invoices!AE:AF,A2512),0),IF(COUNTIF(Invoices!AG:AH,A2512)&lt;&gt;0,IF(COUNTIF(Invoices!AG:AH,A2512)&lt;&gt;0,SUMIF(Invoices!AG:AH,A2512,Invoices!AH:AH)/COUNTIF(Invoices!AG:AH,A2512),0),IF(COUNTIF(Invoices!AI:AJ,A2512)&lt;&gt;0,IF(COUNTIF(Invoices!AI:AJ,A2512)&lt;&gt;0,SUMIF(Invoices!AI:AJ,A2512,Invoices!AJ:AJ)/COUNTIF(Invoices!AI:AJ,A2512),0),IF(COUNTIF(Invoices!AK:AL,A2512)&lt;&gt;0,IF(COUNTIF(Invoices!AK:AL,A2512)&lt;&gt;0,SUMIF(Invoices!AK:AL,A2512,Invoices!AL:AL)/COUNTIF(Invoices!AK:AL,A2512),0),IF(COUNTIF(Invoices!AM:AN,A2512)&lt;&gt;0,IF(COUNTIF(Invoices!AM:AN,A2512)&lt;&gt;0,SUMIF(Invoices!AM:AN,A2512,Invoices!AN:AN)/COUNTIF(Invoices!AM:AN,A2512),0),"Not Available")))))))))))))))</f>
        <v>0.99</v>
      </c>
    </row>
    <row r="2513" spans="1:5" ht="13" x14ac:dyDescent="0.15">
      <c r="A2513" s="6" t="s">
        <v>3951</v>
      </c>
      <c r="C2513" s="6" t="s">
        <v>689</v>
      </c>
      <c r="D2513" s="6" t="s">
        <v>690</v>
      </c>
      <c r="E2513">
        <f ca="1">IF(COUNTIF(Invoices!K:L,A2513)&lt;&gt;0,IF(COUNTIF(Invoices!K:L,A2513)&lt;&gt;0,SUMIF(Invoices!K:L,A2513,Invoices!L:L)/COUNTIF(Invoices!K:L,A2513),0),IF(COUNTIF(Invoices!M:N,A2513)&lt;&gt;0,IF(COUNTIF(Invoices!M:N,A2513)&lt;&gt;0,SUMIF(Invoices!M:N,A2513,Invoices!N:N)/COUNTIF(Invoices!M:N,A2513),0),IF(COUNTIF(Invoices!O:P,A2513)&lt;&gt;0,IF(COUNTIF(Invoices!O:P,A2513)&lt;&gt;0,SUMIF(Invoices!O:P,A2513,Invoices!P:P)/COUNTIF(Invoices!O:P,A2513),0),IF(COUNTIF(Invoices!Q:R,A2513)&lt;&gt;0,IF(COUNTIF(Invoices!Q:R,A2513)&lt;&gt;0,SUMIF(Invoices!Q:R,A2513,Invoices!R:R)/COUNTIF(Invoices!Q:R,A2513),0),IF(COUNTIF(Invoices!S:T,A2513)&lt;&gt;0,IF(COUNTIF(Invoices!S:T,A2513)&lt;&gt;0,SUMIF(Invoices!S:T,A2513,Invoices!T:T)/COUNTIF(Invoices!S:T,A2513),0),IF(COUNTIF(Invoices!U:V,A2513)&lt;&gt;0,IF(COUNTIF(Invoices!U:V,A2513)&lt;&gt;0,SUMIF(Invoices!U:V,A2513,Invoices!V:V)/COUNTIF(Invoices!U:V,A2513),0),IF(COUNTIF(Invoices!W:X,A2513)&lt;&gt;0,IF(COUNTIF(Invoices!W:X,A2513)&lt;&gt;0,SUMIF(Invoices!W:X,A2513,Invoices!X:X)/COUNTIF(Invoices!W:X,A2513),0),IF(COUNTIF(Invoices!Y:Z,A2513)&lt;&gt;0,IF(COUNTIF(Invoices!Y:Z,A2513)&lt;&gt;0,SUMIF(Invoices!Y:Z,A2513,Invoices!Z:Z)/COUNTIF(Invoices!Y:Z,A2513),0),IF(COUNTIF(Invoices!AA:AB,A2513)&lt;&gt;0,IF(COUNTIF(Invoices!AA:AB,A2513)&lt;&gt;0,SUMIF(Invoices!AA:AB,A2513,Invoices!AB:AB)/COUNTIF(Invoices!AA:AB,A2513),0),IF(COUNTIF(Invoices!AC:AD,A2513)&lt;&gt;0,IF(COUNTIF(Invoices!AC:AD,A2513)&lt;&gt;0,SUMIF(Invoices!AC:AD,A2513,Invoices!AD:AD)/COUNTIF(Invoices!AC:AD,A2513),0),IF(COUNTIF(Invoices!AE:AF,A2513)&lt;&gt;0,IF(COUNTIF(Invoices!AE:AF,A2513)&lt;&gt;0,SUMIF(Invoices!AE:AF,A2513,Invoices!AF:AF)/COUNTIF(Invoices!AE:AF,A2513),0),IF(COUNTIF(Invoices!AG:AH,A2513)&lt;&gt;0,IF(COUNTIF(Invoices!AG:AH,A2513)&lt;&gt;0,SUMIF(Invoices!AG:AH,A2513,Invoices!AH:AH)/COUNTIF(Invoices!AG:AH,A2513),0),IF(COUNTIF(Invoices!AI:AJ,A2513)&lt;&gt;0,IF(COUNTIF(Invoices!AI:AJ,A2513)&lt;&gt;0,SUMIF(Invoices!AI:AJ,A2513,Invoices!AJ:AJ)/COUNTIF(Invoices!AI:AJ,A2513),0),IF(COUNTIF(Invoices!AK:AL,A2513)&lt;&gt;0,IF(COUNTIF(Invoices!AK:AL,A2513)&lt;&gt;0,SUMIF(Invoices!AK:AL,A2513,Invoices!AL:AL)/COUNTIF(Invoices!AK:AL,A2513),0),IF(COUNTIF(Invoices!AM:AN,A2513)&lt;&gt;0,IF(COUNTIF(Invoices!AM:AN,A2513)&lt;&gt;0,SUMIF(Invoices!AM:AN,A2513,Invoices!AN:AN)/COUNTIF(Invoices!AM:AN,A2513),0),"Not Available")))))))))))))))</f>
        <v>0.99</v>
      </c>
    </row>
    <row r="2514" spans="1:5" ht="13" x14ac:dyDescent="0.15">
      <c r="A2514" s="6" t="s">
        <v>3952</v>
      </c>
      <c r="B2514" s="6" t="s">
        <v>606</v>
      </c>
      <c r="C2514" s="6" t="s">
        <v>607</v>
      </c>
      <c r="D2514" s="6" t="s">
        <v>608</v>
      </c>
      <c r="E2514" t="str">
        <f>IF(COUNTIF(Invoices!K:L,A2514)&lt;&gt;0,IF(COUNTIF(Invoices!K:L,A2514)&lt;&gt;0,SUMIF(Invoices!K:L,A2514,Invoices!L:L)/COUNTIF(Invoices!K:L,A2514),0),IF(COUNTIF(Invoices!M:N,A2514)&lt;&gt;0,IF(COUNTIF(Invoices!M:N,A2514)&lt;&gt;0,SUMIF(Invoices!M:N,A2514,Invoices!N:N)/COUNTIF(Invoices!M:N,A2514),0),IF(COUNTIF(Invoices!O:P,A2514)&lt;&gt;0,IF(COUNTIF(Invoices!O:P,A2514)&lt;&gt;0,SUMIF(Invoices!O:P,A2514,Invoices!P:P)/COUNTIF(Invoices!O:P,A2514),0),IF(COUNTIF(Invoices!Q:R,A2514)&lt;&gt;0,IF(COUNTIF(Invoices!Q:R,A2514)&lt;&gt;0,SUMIF(Invoices!Q:R,A2514,Invoices!R:R)/COUNTIF(Invoices!Q:R,A2514),0),IF(COUNTIF(Invoices!S:T,A2514)&lt;&gt;0,IF(COUNTIF(Invoices!S:T,A2514)&lt;&gt;0,SUMIF(Invoices!S:T,A2514,Invoices!T:T)/COUNTIF(Invoices!S:T,A2514),0),IF(COUNTIF(Invoices!U:V,A2514)&lt;&gt;0,IF(COUNTIF(Invoices!U:V,A2514)&lt;&gt;0,SUMIF(Invoices!U:V,A2514,Invoices!V:V)/COUNTIF(Invoices!U:V,A2514),0),IF(COUNTIF(Invoices!W:X,A2514)&lt;&gt;0,IF(COUNTIF(Invoices!W:X,A2514)&lt;&gt;0,SUMIF(Invoices!W:X,A2514,Invoices!X:X)/COUNTIF(Invoices!W:X,A2514),0),IF(COUNTIF(Invoices!Y:Z,A2514)&lt;&gt;0,IF(COUNTIF(Invoices!Y:Z,A2514)&lt;&gt;0,SUMIF(Invoices!Y:Z,A2514,Invoices!Z:Z)/COUNTIF(Invoices!Y:Z,A2514),0),IF(COUNTIF(Invoices!AA:AB,A2514)&lt;&gt;0,IF(COUNTIF(Invoices!AA:AB,A2514)&lt;&gt;0,SUMIF(Invoices!AA:AB,A2514,Invoices!AB:AB)/COUNTIF(Invoices!AA:AB,A2514),0),IF(COUNTIF(Invoices!AC:AD,A2514)&lt;&gt;0,IF(COUNTIF(Invoices!AC:AD,A2514)&lt;&gt;0,SUMIF(Invoices!AC:AD,A2514,Invoices!AD:AD)/COUNTIF(Invoices!AC:AD,A2514),0),IF(COUNTIF(Invoices!AE:AF,A2514)&lt;&gt;0,IF(COUNTIF(Invoices!AE:AF,A2514)&lt;&gt;0,SUMIF(Invoices!AE:AF,A2514,Invoices!AF:AF)/COUNTIF(Invoices!AE:AF,A2514),0),IF(COUNTIF(Invoices!AG:AH,A2514)&lt;&gt;0,IF(COUNTIF(Invoices!AG:AH,A2514)&lt;&gt;0,SUMIF(Invoices!AG:AH,A2514,Invoices!AH:AH)/COUNTIF(Invoices!AG:AH,A2514),0),IF(COUNTIF(Invoices!AI:AJ,A2514)&lt;&gt;0,IF(COUNTIF(Invoices!AI:AJ,A2514)&lt;&gt;0,SUMIF(Invoices!AI:AJ,A2514,Invoices!AJ:AJ)/COUNTIF(Invoices!AI:AJ,A2514),0),IF(COUNTIF(Invoices!AK:AL,A2514)&lt;&gt;0,IF(COUNTIF(Invoices!AK:AL,A2514)&lt;&gt;0,SUMIF(Invoices!AK:AL,A2514,Invoices!AL:AL)/COUNTIF(Invoices!AK:AL,A2514),0),IF(COUNTIF(Invoices!AM:AN,A2514)&lt;&gt;0,IF(COUNTIF(Invoices!AM:AN,A2514)&lt;&gt;0,SUMIF(Invoices!AM:AN,A2514,Invoices!AN:AN)/COUNTIF(Invoices!AM:AN,A2514),0),"Not Available")))))))))))))))</f>
        <v>Not Available</v>
      </c>
    </row>
    <row r="2515" spans="1:5" ht="13" x14ac:dyDescent="0.15">
      <c r="A2515" s="6" t="s">
        <v>3953</v>
      </c>
      <c r="B2515" s="6" t="s">
        <v>564</v>
      </c>
      <c r="C2515" s="6" t="s">
        <v>835</v>
      </c>
      <c r="D2515" s="6" t="s">
        <v>566</v>
      </c>
      <c r="E2515">
        <f ca="1">IF(COUNTIF(Invoices!K:L,A2515)&lt;&gt;0,IF(COUNTIF(Invoices!K:L,A2515)&lt;&gt;0,SUMIF(Invoices!K:L,A2515,Invoices!L:L)/COUNTIF(Invoices!K:L,A2515),0),IF(COUNTIF(Invoices!M:N,A2515)&lt;&gt;0,IF(COUNTIF(Invoices!M:N,A2515)&lt;&gt;0,SUMIF(Invoices!M:N,A2515,Invoices!N:N)/COUNTIF(Invoices!M:N,A2515),0),IF(COUNTIF(Invoices!O:P,A2515)&lt;&gt;0,IF(COUNTIF(Invoices!O:P,A2515)&lt;&gt;0,SUMIF(Invoices!O:P,A2515,Invoices!P:P)/COUNTIF(Invoices!O:P,A2515),0),IF(COUNTIF(Invoices!Q:R,A2515)&lt;&gt;0,IF(COUNTIF(Invoices!Q:R,A2515)&lt;&gt;0,SUMIF(Invoices!Q:R,A2515,Invoices!R:R)/COUNTIF(Invoices!Q:R,A2515),0),IF(COUNTIF(Invoices!S:T,A2515)&lt;&gt;0,IF(COUNTIF(Invoices!S:T,A2515)&lt;&gt;0,SUMIF(Invoices!S:T,A2515,Invoices!T:T)/COUNTIF(Invoices!S:T,A2515),0),IF(COUNTIF(Invoices!U:V,A2515)&lt;&gt;0,IF(COUNTIF(Invoices!U:V,A2515)&lt;&gt;0,SUMIF(Invoices!U:V,A2515,Invoices!V:V)/COUNTIF(Invoices!U:V,A2515),0),IF(COUNTIF(Invoices!W:X,A2515)&lt;&gt;0,IF(COUNTIF(Invoices!W:X,A2515)&lt;&gt;0,SUMIF(Invoices!W:X,A2515,Invoices!X:X)/COUNTIF(Invoices!W:X,A2515),0),IF(COUNTIF(Invoices!Y:Z,A2515)&lt;&gt;0,IF(COUNTIF(Invoices!Y:Z,A2515)&lt;&gt;0,SUMIF(Invoices!Y:Z,A2515,Invoices!Z:Z)/COUNTIF(Invoices!Y:Z,A2515),0),IF(COUNTIF(Invoices!AA:AB,A2515)&lt;&gt;0,IF(COUNTIF(Invoices!AA:AB,A2515)&lt;&gt;0,SUMIF(Invoices!AA:AB,A2515,Invoices!AB:AB)/COUNTIF(Invoices!AA:AB,A2515),0),IF(COUNTIF(Invoices!AC:AD,A2515)&lt;&gt;0,IF(COUNTIF(Invoices!AC:AD,A2515)&lt;&gt;0,SUMIF(Invoices!AC:AD,A2515,Invoices!AD:AD)/COUNTIF(Invoices!AC:AD,A2515),0),IF(COUNTIF(Invoices!AE:AF,A2515)&lt;&gt;0,IF(COUNTIF(Invoices!AE:AF,A2515)&lt;&gt;0,SUMIF(Invoices!AE:AF,A2515,Invoices!AF:AF)/COUNTIF(Invoices!AE:AF,A2515),0),IF(COUNTIF(Invoices!AG:AH,A2515)&lt;&gt;0,IF(COUNTIF(Invoices!AG:AH,A2515)&lt;&gt;0,SUMIF(Invoices!AG:AH,A2515,Invoices!AH:AH)/COUNTIF(Invoices!AG:AH,A2515),0),IF(COUNTIF(Invoices!AI:AJ,A2515)&lt;&gt;0,IF(COUNTIF(Invoices!AI:AJ,A2515)&lt;&gt;0,SUMIF(Invoices!AI:AJ,A2515,Invoices!AJ:AJ)/COUNTIF(Invoices!AI:AJ,A2515),0),IF(COUNTIF(Invoices!AK:AL,A2515)&lt;&gt;0,IF(COUNTIF(Invoices!AK:AL,A2515)&lt;&gt;0,SUMIF(Invoices!AK:AL,A2515,Invoices!AL:AL)/COUNTIF(Invoices!AK:AL,A2515),0),IF(COUNTIF(Invoices!AM:AN,A2515)&lt;&gt;0,IF(COUNTIF(Invoices!AM:AN,A2515)&lt;&gt;0,SUMIF(Invoices!AM:AN,A2515,Invoices!AN:AN)/COUNTIF(Invoices!AM:AN,A2515),0),"Not Available")))))))))))))))</f>
        <v>0.99</v>
      </c>
    </row>
    <row r="2516" spans="1:5" ht="13" x14ac:dyDescent="0.15">
      <c r="A2516" s="6" t="s">
        <v>3954</v>
      </c>
      <c r="B2516" s="6" t="s">
        <v>1417</v>
      </c>
      <c r="C2516" s="6" t="s">
        <v>1235</v>
      </c>
      <c r="D2516" s="6" t="s">
        <v>740</v>
      </c>
      <c r="E2516">
        <f ca="1">IF(COUNTIF(Invoices!K:L,A2516)&lt;&gt;0,IF(COUNTIF(Invoices!K:L,A2516)&lt;&gt;0,SUMIF(Invoices!K:L,A2516,Invoices!L:L)/COUNTIF(Invoices!K:L,A2516),0),IF(COUNTIF(Invoices!M:N,A2516)&lt;&gt;0,IF(COUNTIF(Invoices!M:N,A2516)&lt;&gt;0,SUMIF(Invoices!M:N,A2516,Invoices!N:N)/COUNTIF(Invoices!M:N,A2516),0),IF(COUNTIF(Invoices!O:P,A2516)&lt;&gt;0,IF(COUNTIF(Invoices!O:P,A2516)&lt;&gt;0,SUMIF(Invoices!O:P,A2516,Invoices!P:P)/COUNTIF(Invoices!O:P,A2516),0),IF(COUNTIF(Invoices!Q:R,A2516)&lt;&gt;0,IF(COUNTIF(Invoices!Q:R,A2516)&lt;&gt;0,SUMIF(Invoices!Q:R,A2516,Invoices!R:R)/COUNTIF(Invoices!Q:R,A2516),0),IF(COUNTIF(Invoices!S:T,A2516)&lt;&gt;0,IF(COUNTIF(Invoices!S:T,A2516)&lt;&gt;0,SUMIF(Invoices!S:T,A2516,Invoices!T:T)/COUNTIF(Invoices!S:T,A2516),0),IF(COUNTIF(Invoices!U:V,A2516)&lt;&gt;0,IF(COUNTIF(Invoices!U:V,A2516)&lt;&gt;0,SUMIF(Invoices!U:V,A2516,Invoices!V:V)/COUNTIF(Invoices!U:V,A2516),0),IF(COUNTIF(Invoices!W:X,A2516)&lt;&gt;0,IF(COUNTIF(Invoices!W:X,A2516)&lt;&gt;0,SUMIF(Invoices!W:X,A2516,Invoices!X:X)/COUNTIF(Invoices!W:X,A2516),0),IF(COUNTIF(Invoices!Y:Z,A2516)&lt;&gt;0,IF(COUNTIF(Invoices!Y:Z,A2516)&lt;&gt;0,SUMIF(Invoices!Y:Z,A2516,Invoices!Z:Z)/COUNTIF(Invoices!Y:Z,A2516),0),IF(COUNTIF(Invoices!AA:AB,A2516)&lt;&gt;0,IF(COUNTIF(Invoices!AA:AB,A2516)&lt;&gt;0,SUMIF(Invoices!AA:AB,A2516,Invoices!AB:AB)/COUNTIF(Invoices!AA:AB,A2516),0),IF(COUNTIF(Invoices!AC:AD,A2516)&lt;&gt;0,IF(COUNTIF(Invoices!AC:AD,A2516)&lt;&gt;0,SUMIF(Invoices!AC:AD,A2516,Invoices!AD:AD)/COUNTIF(Invoices!AC:AD,A2516),0),IF(COUNTIF(Invoices!AE:AF,A2516)&lt;&gt;0,IF(COUNTIF(Invoices!AE:AF,A2516)&lt;&gt;0,SUMIF(Invoices!AE:AF,A2516,Invoices!AF:AF)/COUNTIF(Invoices!AE:AF,A2516),0),IF(COUNTIF(Invoices!AG:AH,A2516)&lt;&gt;0,IF(COUNTIF(Invoices!AG:AH,A2516)&lt;&gt;0,SUMIF(Invoices!AG:AH,A2516,Invoices!AH:AH)/COUNTIF(Invoices!AG:AH,A2516),0),IF(COUNTIF(Invoices!AI:AJ,A2516)&lt;&gt;0,IF(COUNTIF(Invoices!AI:AJ,A2516)&lt;&gt;0,SUMIF(Invoices!AI:AJ,A2516,Invoices!AJ:AJ)/COUNTIF(Invoices!AI:AJ,A2516),0),IF(COUNTIF(Invoices!AK:AL,A2516)&lt;&gt;0,IF(COUNTIF(Invoices!AK:AL,A2516)&lt;&gt;0,SUMIF(Invoices!AK:AL,A2516,Invoices!AL:AL)/COUNTIF(Invoices!AK:AL,A2516),0),IF(COUNTIF(Invoices!AM:AN,A2516)&lt;&gt;0,IF(COUNTIF(Invoices!AM:AN,A2516)&lt;&gt;0,SUMIF(Invoices!AM:AN,A2516,Invoices!AN:AN)/COUNTIF(Invoices!AM:AN,A2516),0),"Not Available")))))))))))))))</f>
        <v>0.99</v>
      </c>
    </row>
    <row r="2517" spans="1:5" ht="13" x14ac:dyDescent="0.15">
      <c r="A2517" s="6" t="s">
        <v>3955</v>
      </c>
      <c r="B2517" s="6" t="s">
        <v>3956</v>
      </c>
      <c r="C2517" s="6" t="s">
        <v>1497</v>
      </c>
      <c r="D2517" s="6" t="s">
        <v>1498</v>
      </c>
      <c r="E2517" t="str">
        <f>IF(COUNTIF(Invoices!K:L,A2517)&lt;&gt;0,IF(COUNTIF(Invoices!K:L,A2517)&lt;&gt;0,SUMIF(Invoices!K:L,A2517,Invoices!L:L)/COUNTIF(Invoices!K:L,A2517),0),IF(COUNTIF(Invoices!M:N,A2517)&lt;&gt;0,IF(COUNTIF(Invoices!M:N,A2517)&lt;&gt;0,SUMIF(Invoices!M:N,A2517,Invoices!N:N)/COUNTIF(Invoices!M:N,A2517),0),IF(COUNTIF(Invoices!O:P,A2517)&lt;&gt;0,IF(COUNTIF(Invoices!O:P,A2517)&lt;&gt;0,SUMIF(Invoices!O:P,A2517,Invoices!P:P)/COUNTIF(Invoices!O:P,A2517),0),IF(COUNTIF(Invoices!Q:R,A2517)&lt;&gt;0,IF(COUNTIF(Invoices!Q:R,A2517)&lt;&gt;0,SUMIF(Invoices!Q:R,A2517,Invoices!R:R)/COUNTIF(Invoices!Q:R,A2517),0),IF(COUNTIF(Invoices!S:T,A2517)&lt;&gt;0,IF(COUNTIF(Invoices!S:T,A2517)&lt;&gt;0,SUMIF(Invoices!S:T,A2517,Invoices!T:T)/COUNTIF(Invoices!S:T,A2517),0),IF(COUNTIF(Invoices!U:V,A2517)&lt;&gt;0,IF(COUNTIF(Invoices!U:V,A2517)&lt;&gt;0,SUMIF(Invoices!U:V,A2517,Invoices!V:V)/COUNTIF(Invoices!U:V,A2517),0),IF(COUNTIF(Invoices!W:X,A2517)&lt;&gt;0,IF(COUNTIF(Invoices!W:X,A2517)&lt;&gt;0,SUMIF(Invoices!W:X,A2517,Invoices!X:X)/COUNTIF(Invoices!W:X,A2517),0),IF(COUNTIF(Invoices!Y:Z,A2517)&lt;&gt;0,IF(COUNTIF(Invoices!Y:Z,A2517)&lt;&gt;0,SUMIF(Invoices!Y:Z,A2517,Invoices!Z:Z)/COUNTIF(Invoices!Y:Z,A2517),0),IF(COUNTIF(Invoices!AA:AB,A2517)&lt;&gt;0,IF(COUNTIF(Invoices!AA:AB,A2517)&lt;&gt;0,SUMIF(Invoices!AA:AB,A2517,Invoices!AB:AB)/COUNTIF(Invoices!AA:AB,A2517),0),IF(COUNTIF(Invoices!AC:AD,A2517)&lt;&gt;0,IF(COUNTIF(Invoices!AC:AD,A2517)&lt;&gt;0,SUMIF(Invoices!AC:AD,A2517,Invoices!AD:AD)/COUNTIF(Invoices!AC:AD,A2517),0),IF(COUNTIF(Invoices!AE:AF,A2517)&lt;&gt;0,IF(COUNTIF(Invoices!AE:AF,A2517)&lt;&gt;0,SUMIF(Invoices!AE:AF,A2517,Invoices!AF:AF)/COUNTIF(Invoices!AE:AF,A2517),0),IF(COUNTIF(Invoices!AG:AH,A2517)&lt;&gt;0,IF(COUNTIF(Invoices!AG:AH,A2517)&lt;&gt;0,SUMIF(Invoices!AG:AH,A2517,Invoices!AH:AH)/COUNTIF(Invoices!AG:AH,A2517),0),IF(COUNTIF(Invoices!AI:AJ,A2517)&lt;&gt;0,IF(COUNTIF(Invoices!AI:AJ,A2517)&lt;&gt;0,SUMIF(Invoices!AI:AJ,A2517,Invoices!AJ:AJ)/COUNTIF(Invoices!AI:AJ,A2517),0),IF(COUNTIF(Invoices!AK:AL,A2517)&lt;&gt;0,IF(COUNTIF(Invoices!AK:AL,A2517)&lt;&gt;0,SUMIF(Invoices!AK:AL,A2517,Invoices!AL:AL)/COUNTIF(Invoices!AK:AL,A2517),0),IF(COUNTIF(Invoices!AM:AN,A2517)&lt;&gt;0,IF(COUNTIF(Invoices!AM:AN,A2517)&lt;&gt;0,SUMIF(Invoices!AM:AN,A2517,Invoices!AN:AN)/COUNTIF(Invoices!AM:AN,A2517),0),"Not Available")))))))))))))))</f>
        <v>Not Available</v>
      </c>
    </row>
    <row r="2518" spans="1:5" ht="13" x14ac:dyDescent="0.15">
      <c r="A2518" s="6" t="s">
        <v>3957</v>
      </c>
      <c r="C2518" s="6" t="s">
        <v>931</v>
      </c>
      <c r="D2518" s="6" t="s">
        <v>932</v>
      </c>
      <c r="E2518">
        <f ca="1">IF(COUNTIF(Invoices!K:L,A2518)&lt;&gt;0,IF(COUNTIF(Invoices!K:L,A2518)&lt;&gt;0,SUMIF(Invoices!K:L,A2518,Invoices!L:L)/COUNTIF(Invoices!K:L,A2518),0),IF(COUNTIF(Invoices!M:N,A2518)&lt;&gt;0,IF(COUNTIF(Invoices!M:N,A2518)&lt;&gt;0,SUMIF(Invoices!M:N,A2518,Invoices!N:N)/COUNTIF(Invoices!M:N,A2518),0),IF(COUNTIF(Invoices!O:P,A2518)&lt;&gt;0,IF(COUNTIF(Invoices!O:P,A2518)&lt;&gt;0,SUMIF(Invoices!O:P,A2518,Invoices!P:P)/COUNTIF(Invoices!O:P,A2518),0),IF(COUNTIF(Invoices!Q:R,A2518)&lt;&gt;0,IF(COUNTIF(Invoices!Q:R,A2518)&lt;&gt;0,SUMIF(Invoices!Q:R,A2518,Invoices!R:R)/COUNTIF(Invoices!Q:R,A2518),0),IF(COUNTIF(Invoices!S:T,A2518)&lt;&gt;0,IF(COUNTIF(Invoices!S:T,A2518)&lt;&gt;0,SUMIF(Invoices!S:T,A2518,Invoices!T:T)/COUNTIF(Invoices!S:T,A2518),0),IF(COUNTIF(Invoices!U:V,A2518)&lt;&gt;0,IF(COUNTIF(Invoices!U:V,A2518)&lt;&gt;0,SUMIF(Invoices!U:V,A2518,Invoices!V:V)/COUNTIF(Invoices!U:V,A2518),0),IF(COUNTIF(Invoices!W:X,A2518)&lt;&gt;0,IF(COUNTIF(Invoices!W:X,A2518)&lt;&gt;0,SUMIF(Invoices!W:X,A2518,Invoices!X:X)/COUNTIF(Invoices!W:X,A2518),0),IF(COUNTIF(Invoices!Y:Z,A2518)&lt;&gt;0,IF(COUNTIF(Invoices!Y:Z,A2518)&lt;&gt;0,SUMIF(Invoices!Y:Z,A2518,Invoices!Z:Z)/COUNTIF(Invoices!Y:Z,A2518),0),IF(COUNTIF(Invoices!AA:AB,A2518)&lt;&gt;0,IF(COUNTIF(Invoices!AA:AB,A2518)&lt;&gt;0,SUMIF(Invoices!AA:AB,A2518,Invoices!AB:AB)/COUNTIF(Invoices!AA:AB,A2518),0),IF(COUNTIF(Invoices!AC:AD,A2518)&lt;&gt;0,IF(COUNTIF(Invoices!AC:AD,A2518)&lt;&gt;0,SUMIF(Invoices!AC:AD,A2518,Invoices!AD:AD)/COUNTIF(Invoices!AC:AD,A2518),0),IF(COUNTIF(Invoices!AE:AF,A2518)&lt;&gt;0,IF(COUNTIF(Invoices!AE:AF,A2518)&lt;&gt;0,SUMIF(Invoices!AE:AF,A2518,Invoices!AF:AF)/COUNTIF(Invoices!AE:AF,A2518),0),IF(COUNTIF(Invoices!AG:AH,A2518)&lt;&gt;0,IF(COUNTIF(Invoices!AG:AH,A2518)&lt;&gt;0,SUMIF(Invoices!AG:AH,A2518,Invoices!AH:AH)/COUNTIF(Invoices!AG:AH,A2518),0),IF(COUNTIF(Invoices!AI:AJ,A2518)&lt;&gt;0,IF(COUNTIF(Invoices!AI:AJ,A2518)&lt;&gt;0,SUMIF(Invoices!AI:AJ,A2518,Invoices!AJ:AJ)/COUNTIF(Invoices!AI:AJ,A2518),0),IF(COUNTIF(Invoices!AK:AL,A2518)&lt;&gt;0,IF(COUNTIF(Invoices!AK:AL,A2518)&lt;&gt;0,SUMIF(Invoices!AK:AL,A2518,Invoices!AL:AL)/COUNTIF(Invoices!AK:AL,A2518),0),IF(COUNTIF(Invoices!AM:AN,A2518)&lt;&gt;0,IF(COUNTIF(Invoices!AM:AN,A2518)&lt;&gt;0,SUMIF(Invoices!AM:AN,A2518,Invoices!AN:AN)/COUNTIF(Invoices!AM:AN,A2518),0),"Not Available")))))))))))))))</f>
        <v>0.99</v>
      </c>
    </row>
    <row r="2519" spans="1:5" ht="13" x14ac:dyDescent="0.15">
      <c r="A2519" s="6" t="s">
        <v>3958</v>
      </c>
      <c r="B2519" s="6" t="s">
        <v>716</v>
      </c>
      <c r="C2519" s="6" t="s">
        <v>717</v>
      </c>
      <c r="D2519" s="6" t="s">
        <v>716</v>
      </c>
      <c r="E2519">
        <f ca="1">IF(COUNTIF(Invoices!K:L,A2519)&lt;&gt;0,IF(COUNTIF(Invoices!K:L,A2519)&lt;&gt;0,SUMIF(Invoices!K:L,A2519,Invoices!L:L)/COUNTIF(Invoices!K:L,A2519),0),IF(COUNTIF(Invoices!M:N,A2519)&lt;&gt;0,IF(COUNTIF(Invoices!M:N,A2519)&lt;&gt;0,SUMIF(Invoices!M:N,A2519,Invoices!N:N)/COUNTIF(Invoices!M:N,A2519),0),IF(COUNTIF(Invoices!O:P,A2519)&lt;&gt;0,IF(COUNTIF(Invoices!O:P,A2519)&lt;&gt;0,SUMIF(Invoices!O:P,A2519,Invoices!P:P)/COUNTIF(Invoices!O:P,A2519),0),IF(COUNTIF(Invoices!Q:R,A2519)&lt;&gt;0,IF(COUNTIF(Invoices!Q:R,A2519)&lt;&gt;0,SUMIF(Invoices!Q:R,A2519,Invoices!R:R)/COUNTIF(Invoices!Q:R,A2519),0),IF(COUNTIF(Invoices!S:T,A2519)&lt;&gt;0,IF(COUNTIF(Invoices!S:T,A2519)&lt;&gt;0,SUMIF(Invoices!S:T,A2519,Invoices!T:T)/COUNTIF(Invoices!S:T,A2519),0),IF(COUNTIF(Invoices!U:V,A2519)&lt;&gt;0,IF(COUNTIF(Invoices!U:V,A2519)&lt;&gt;0,SUMIF(Invoices!U:V,A2519,Invoices!V:V)/COUNTIF(Invoices!U:V,A2519),0),IF(COUNTIF(Invoices!W:X,A2519)&lt;&gt;0,IF(COUNTIF(Invoices!W:X,A2519)&lt;&gt;0,SUMIF(Invoices!W:X,A2519,Invoices!X:X)/COUNTIF(Invoices!W:X,A2519),0),IF(COUNTIF(Invoices!Y:Z,A2519)&lt;&gt;0,IF(COUNTIF(Invoices!Y:Z,A2519)&lt;&gt;0,SUMIF(Invoices!Y:Z,A2519,Invoices!Z:Z)/COUNTIF(Invoices!Y:Z,A2519),0),IF(COUNTIF(Invoices!AA:AB,A2519)&lt;&gt;0,IF(COUNTIF(Invoices!AA:AB,A2519)&lt;&gt;0,SUMIF(Invoices!AA:AB,A2519,Invoices!AB:AB)/COUNTIF(Invoices!AA:AB,A2519),0),IF(COUNTIF(Invoices!AC:AD,A2519)&lt;&gt;0,IF(COUNTIF(Invoices!AC:AD,A2519)&lt;&gt;0,SUMIF(Invoices!AC:AD,A2519,Invoices!AD:AD)/COUNTIF(Invoices!AC:AD,A2519),0),IF(COUNTIF(Invoices!AE:AF,A2519)&lt;&gt;0,IF(COUNTIF(Invoices!AE:AF,A2519)&lt;&gt;0,SUMIF(Invoices!AE:AF,A2519,Invoices!AF:AF)/COUNTIF(Invoices!AE:AF,A2519),0),IF(COUNTIF(Invoices!AG:AH,A2519)&lt;&gt;0,IF(COUNTIF(Invoices!AG:AH,A2519)&lt;&gt;0,SUMIF(Invoices!AG:AH,A2519,Invoices!AH:AH)/COUNTIF(Invoices!AG:AH,A2519),0),IF(COUNTIF(Invoices!AI:AJ,A2519)&lt;&gt;0,IF(COUNTIF(Invoices!AI:AJ,A2519)&lt;&gt;0,SUMIF(Invoices!AI:AJ,A2519,Invoices!AJ:AJ)/COUNTIF(Invoices!AI:AJ,A2519),0),IF(COUNTIF(Invoices!AK:AL,A2519)&lt;&gt;0,IF(COUNTIF(Invoices!AK:AL,A2519)&lt;&gt;0,SUMIF(Invoices!AK:AL,A2519,Invoices!AL:AL)/COUNTIF(Invoices!AK:AL,A2519),0),IF(COUNTIF(Invoices!AM:AN,A2519)&lt;&gt;0,IF(COUNTIF(Invoices!AM:AN,A2519)&lt;&gt;0,SUMIF(Invoices!AM:AN,A2519,Invoices!AN:AN)/COUNTIF(Invoices!AM:AN,A2519),0),"Not Available")))))))))))))))</f>
        <v>0.99</v>
      </c>
    </row>
    <row r="2520" spans="1:5" ht="13" x14ac:dyDescent="0.15">
      <c r="A2520" s="6" t="s">
        <v>3959</v>
      </c>
      <c r="B2520" s="6" t="s">
        <v>2193</v>
      </c>
      <c r="C2520" s="6" t="s">
        <v>991</v>
      </c>
      <c r="D2520" s="6" t="s">
        <v>714</v>
      </c>
      <c r="E2520">
        <f ca="1">IF(COUNTIF(Invoices!K:L,A2520)&lt;&gt;0,IF(COUNTIF(Invoices!K:L,A2520)&lt;&gt;0,SUMIF(Invoices!K:L,A2520,Invoices!L:L)/COUNTIF(Invoices!K:L,A2520),0),IF(COUNTIF(Invoices!M:N,A2520)&lt;&gt;0,IF(COUNTIF(Invoices!M:N,A2520)&lt;&gt;0,SUMIF(Invoices!M:N,A2520,Invoices!N:N)/COUNTIF(Invoices!M:N,A2520),0),IF(COUNTIF(Invoices!O:P,A2520)&lt;&gt;0,IF(COUNTIF(Invoices!O:P,A2520)&lt;&gt;0,SUMIF(Invoices!O:P,A2520,Invoices!P:P)/COUNTIF(Invoices!O:P,A2520),0),IF(COUNTIF(Invoices!Q:R,A2520)&lt;&gt;0,IF(COUNTIF(Invoices!Q:R,A2520)&lt;&gt;0,SUMIF(Invoices!Q:R,A2520,Invoices!R:R)/COUNTIF(Invoices!Q:R,A2520),0),IF(COUNTIF(Invoices!S:T,A2520)&lt;&gt;0,IF(COUNTIF(Invoices!S:T,A2520)&lt;&gt;0,SUMIF(Invoices!S:T,A2520,Invoices!T:T)/COUNTIF(Invoices!S:T,A2520),0),IF(COUNTIF(Invoices!U:V,A2520)&lt;&gt;0,IF(COUNTIF(Invoices!U:V,A2520)&lt;&gt;0,SUMIF(Invoices!U:V,A2520,Invoices!V:V)/COUNTIF(Invoices!U:V,A2520),0),IF(COUNTIF(Invoices!W:X,A2520)&lt;&gt;0,IF(COUNTIF(Invoices!W:X,A2520)&lt;&gt;0,SUMIF(Invoices!W:X,A2520,Invoices!X:X)/COUNTIF(Invoices!W:X,A2520),0),IF(COUNTIF(Invoices!Y:Z,A2520)&lt;&gt;0,IF(COUNTIF(Invoices!Y:Z,A2520)&lt;&gt;0,SUMIF(Invoices!Y:Z,A2520,Invoices!Z:Z)/COUNTIF(Invoices!Y:Z,A2520),0),IF(COUNTIF(Invoices!AA:AB,A2520)&lt;&gt;0,IF(COUNTIF(Invoices!AA:AB,A2520)&lt;&gt;0,SUMIF(Invoices!AA:AB,A2520,Invoices!AB:AB)/COUNTIF(Invoices!AA:AB,A2520),0),IF(COUNTIF(Invoices!AC:AD,A2520)&lt;&gt;0,IF(COUNTIF(Invoices!AC:AD,A2520)&lt;&gt;0,SUMIF(Invoices!AC:AD,A2520,Invoices!AD:AD)/COUNTIF(Invoices!AC:AD,A2520),0),IF(COUNTIF(Invoices!AE:AF,A2520)&lt;&gt;0,IF(COUNTIF(Invoices!AE:AF,A2520)&lt;&gt;0,SUMIF(Invoices!AE:AF,A2520,Invoices!AF:AF)/COUNTIF(Invoices!AE:AF,A2520),0),IF(COUNTIF(Invoices!AG:AH,A2520)&lt;&gt;0,IF(COUNTIF(Invoices!AG:AH,A2520)&lt;&gt;0,SUMIF(Invoices!AG:AH,A2520,Invoices!AH:AH)/COUNTIF(Invoices!AG:AH,A2520),0),IF(COUNTIF(Invoices!AI:AJ,A2520)&lt;&gt;0,IF(COUNTIF(Invoices!AI:AJ,A2520)&lt;&gt;0,SUMIF(Invoices!AI:AJ,A2520,Invoices!AJ:AJ)/COUNTIF(Invoices!AI:AJ,A2520),0),IF(COUNTIF(Invoices!AK:AL,A2520)&lt;&gt;0,IF(COUNTIF(Invoices!AK:AL,A2520)&lt;&gt;0,SUMIF(Invoices!AK:AL,A2520,Invoices!AL:AL)/COUNTIF(Invoices!AK:AL,A2520),0),IF(COUNTIF(Invoices!AM:AN,A2520)&lt;&gt;0,IF(COUNTIF(Invoices!AM:AN,A2520)&lt;&gt;0,SUMIF(Invoices!AM:AN,A2520,Invoices!AN:AN)/COUNTIF(Invoices!AM:AN,A2520),0),"Not Available")))))))))))))))</f>
        <v>0.99</v>
      </c>
    </row>
    <row r="2521" spans="1:5" ht="13" x14ac:dyDescent="0.15">
      <c r="A2521" s="6" t="s">
        <v>3960</v>
      </c>
      <c r="B2521" s="6" t="s">
        <v>850</v>
      </c>
      <c r="C2521" s="6" t="s">
        <v>1123</v>
      </c>
      <c r="D2521" s="6" t="s">
        <v>850</v>
      </c>
      <c r="E2521" t="str">
        <f>IF(COUNTIF(Invoices!K:L,A2521)&lt;&gt;0,IF(COUNTIF(Invoices!K:L,A2521)&lt;&gt;0,SUMIF(Invoices!K:L,A2521,Invoices!L:L)/COUNTIF(Invoices!K:L,A2521),0),IF(COUNTIF(Invoices!M:N,A2521)&lt;&gt;0,IF(COUNTIF(Invoices!M:N,A2521)&lt;&gt;0,SUMIF(Invoices!M:N,A2521,Invoices!N:N)/COUNTIF(Invoices!M:N,A2521),0),IF(COUNTIF(Invoices!O:P,A2521)&lt;&gt;0,IF(COUNTIF(Invoices!O:P,A2521)&lt;&gt;0,SUMIF(Invoices!O:P,A2521,Invoices!P:P)/COUNTIF(Invoices!O:P,A2521),0),IF(COUNTIF(Invoices!Q:R,A2521)&lt;&gt;0,IF(COUNTIF(Invoices!Q:R,A2521)&lt;&gt;0,SUMIF(Invoices!Q:R,A2521,Invoices!R:R)/COUNTIF(Invoices!Q:R,A2521),0),IF(COUNTIF(Invoices!S:T,A2521)&lt;&gt;0,IF(COUNTIF(Invoices!S:T,A2521)&lt;&gt;0,SUMIF(Invoices!S:T,A2521,Invoices!T:T)/COUNTIF(Invoices!S:T,A2521),0),IF(COUNTIF(Invoices!U:V,A2521)&lt;&gt;0,IF(COUNTIF(Invoices!U:V,A2521)&lt;&gt;0,SUMIF(Invoices!U:V,A2521,Invoices!V:V)/COUNTIF(Invoices!U:V,A2521),0),IF(COUNTIF(Invoices!W:X,A2521)&lt;&gt;0,IF(COUNTIF(Invoices!W:X,A2521)&lt;&gt;0,SUMIF(Invoices!W:X,A2521,Invoices!X:X)/COUNTIF(Invoices!W:X,A2521),0),IF(COUNTIF(Invoices!Y:Z,A2521)&lt;&gt;0,IF(COUNTIF(Invoices!Y:Z,A2521)&lt;&gt;0,SUMIF(Invoices!Y:Z,A2521,Invoices!Z:Z)/COUNTIF(Invoices!Y:Z,A2521),0),IF(COUNTIF(Invoices!AA:AB,A2521)&lt;&gt;0,IF(COUNTIF(Invoices!AA:AB,A2521)&lt;&gt;0,SUMIF(Invoices!AA:AB,A2521,Invoices!AB:AB)/COUNTIF(Invoices!AA:AB,A2521),0),IF(COUNTIF(Invoices!AC:AD,A2521)&lt;&gt;0,IF(COUNTIF(Invoices!AC:AD,A2521)&lt;&gt;0,SUMIF(Invoices!AC:AD,A2521,Invoices!AD:AD)/COUNTIF(Invoices!AC:AD,A2521),0),IF(COUNTIF(Invoices!AE:AF,A2521)&lt;&gt;0,IF(COUNTIF(Invoices!AE:AF,A2521)&lt;&gt;0,SUMIF(Invoices!AE:AF,A2521,Invoices!AF:AF)/COUNTIF(Invoices!AE:AF,A2521),0),IF(COUNTIF(Invoices!AG:AH,A2521)&lt;&gt;0,IF(COUNTIF(Invoices!AG:AH,A2521)&lt;&gt;0,SUMIF(Invoices!AG:AH,A2521,Invoices!AH:AH)/COUNTIF(Invoices!AG:AH,A2521),0),IF(COUNTIF(Invoices!AI:AJ,A2521)&lt;&gt;0,IF(COUNTIF(Invoices!AI:AJ,A2521)&lt;&gt;0,SUMIF(Invoices!AI:AJ,A2521,Invoices!AJ:AJ)/COUNTIF(Invoices!AI:AJ,A2521),0),IF(COUNTIF(Invoices!AK:AL,A2521)&lt;&gt;0,IF(COUNTIF(Invoices!AK:AL,A2521)&lt;&gt;0,SUMIF(Invoices!AK:AL,A2521,Invoices!AL:AL)/COUNTIF(Invoices!AK:AL,A2521),0),IF(COUNTIF(Invoices!AM:AN,A2521)&lt;&gt;0,IF(COUNTIF(Invoices!AM:AN,A2521)&lt;&gt;0,SUMIF(Invoices!AM:AN,A2521,Invoices!AN:AN)/COUNTIF(Invoices!AM:AN,A2521),0),"Not Available")))))))))))))))</f>
        <v>Not Available</v>
      </c>
    </row>
    <row r="2522" spans="1:5" ht="13" x14ac:dyDescent="0.15">
      <c r="A2522" s="6" t="s">
        <v>3961</v>
      </c>
      <c r="B2522" s="6" t="s">
        <v>3962</v>
      </c>
      <c r="C2522" s="6" t="s">
        <v>792</v>
      </c>
      <c r="D2522" s="6" t="s">
        <v>793</v>
      </c>
      <c r="E2522">
        <f ca="1">IF(COUNTIF(Invoices!K:L,A2522)&lt;&gt;0,IF(COUNTIF(Invoices!K:L,A2522)&lt;&gt;0,SUMIF(Invoices!K:L,A2522,Invoices!L:L)/COUNTIF(Invoices!K:L,A2522),0),IF(COUNTIF(Invoices!M:N,A2522)&lt;&gt;0,IF(COUNTIF(Invoices!M:N,A2522)&lt;&gt;0,SUMIF(Invoices!M:N,A2522,Invoices!N:N)/COUNTIF(Invoices!M:N,A2522),0),IF(COUNTIF(Invoices!O:P,A2522)&lt;&gt;0,IF(COUNTIF(Invoices!O:P,A2522)&lt;&gt;0,SUMIF(Invoices!O:P,A2522,Invoices!P:P)/COUNTIF(Invoices!O:P,A2522),0),IF(COUNTIF(Invoices!Q:R,A2522)&lt;&gt;0,IF(COUNTIF(Invoices!Q:R,A2522)&lt;&gt;0,SUMIF(Invoices!Q:R,A2522,Invoices!R:R)/COUNTIF(Invoices!Q:R,A2522),0),IF(COUNTIF(Invoices!S:T,A2522)&lt;&gt;0,IF(COUNTIF(Invoices!S:T,A2522)&lt;&gt;0,SUMIF(Invoices!S:T,A2522,Invoices!T:T)/COUNTIF(Invoices!S:T,A2522),0),IF(COUNTIF(Invoices!U:V,A2522)&lt;&gt;0,IF(COUNTIF(Invoices!U:V,A2522)&lt;&gt;0,SUMIF(Invoices!U:V,A2522,Invoices!V:V)/COUNTIF(Invoices!U:V,A2522),0),IF(COUNTIF(Invoices!W:X,A2522)&lt;&gt;0,IF(COUNTIF(Invoices!W:X,A2522)&lt;&gt;0,SUMIF(Invoices!W:X,A2522,Invoices!X:X)/COUNTIF(Invoices!W:X,A2522),0),IF(COUNTIF(Invoices!Y:Z,A2522)&lt;&gt;0,IF(COUNTIF(Invoices!Y:Z,A2522)&lt;&gt;0,SUMIF(Invoices!Y:Z,A2522,Invoices!Z:Z)/COUNTIF(Invoices!Y:Z,A2522),0),IF(COUNTIF(Invoices!AA:AB,A2522)&lt;&gt;0,IF(COUNTIF(Invoices!AA:AB,A2522)&lt;&gt;0,SUMIF(Invoices!AA:AB,A2522,Invoices!AB:AB)/COUNTIF(Invoices!AA:AB,A2522),0),IF(COUNTIF(Invoices!AC:AD,A2522)&lt;&gt;0,IF(COUNTIF(Invoices!AC:AD,A2522)&lt;&gt;0,SUMIF(Invoices!AC:AD,A2522,Invoices!AD:AD)/COUNTIF(Invoices!AC:AD,A2522),0),IF(COUNTIF(Invoices!AE:AF,A2522)&lt;&gt;0,IF(COUNTIF(Invoices!AE:AF,A2522)&lt;&gt;0,SUMIF(Invoices!AE:AF,A2522,Invoices!AF:AF)/COUNTIF(Invoices!AE:AF,A2522),0),IF(COUNTIF(Invoices!AG:AH,A2522)&lt;&gt;0,IF(COUNTIF(Invoices!AG:AH,A2522)&lt;&gt;0,SUMIF(Invoices!AG:AH,A2522,Invoices!AH:AH)/COUNTIF(Invoices!AG:AH,A2522),0),IF(COUNTIF(Invoices!AI:AJ,A2522)&lt;&gt;0,IF(COUNTIF(Invoices!AI:AJ,A2522)&lt;&gt;0,SUMIF(Invoices!AI:AJ,A2522,Invoices!AJ:AJ)/COUNTIF(Invoices!AI:AJ,A2522),0),IF(COUNTIF(Invoices!AK:AL,A2522)&lt;&gt;0,IF(COUNTIF(Invoices!AK:AL,A2522)&lt;&gt;0,SUMIF(Invoices!AK:AL,A2522,Invoices!AL:AL)/COUNTIF(Invoices!AK:AL,A2522),0),IF(COUNTIF(Invoices!AM:AN,A2522)&lt;&gt;0,IF(COUNTIF(Invoices!AM:AN,A2522)&lt;&gt;0,SUMIF(Invoices!AM:AN,A2522,Invoices!AN:AN)/COUNTIF(Invoices!AM:AN,A2522),0),"Not Available")))))))))))))))</f>
        <v>0.99</v>
      </c>
    </row>
    <row r="2523" spans="1:5" ht="13" x14ac:dyDescent="0.15">
      <c r="A2523" s="6" t="s">
        <v>3963</v>
      </c>
      <c r="B2523" s="6" t="s">
        <v>3964</v>
      </c>
      <c r="C2523" s="6" t="s">
        <v>586</v>
      </c>
      <c r="D2523" s="6" t="s">
        <v>587</v>
      </c>
      <c r="E2523" t="str">
        <f>IF(COUNTIF(Invoices!K:L,A2523)&lt;&gt;0,IF(COUNTIF(Invoices!K:L,A2523)&lt;&gt;0,SUMIF(Invoices!K:L,A2523,Invoices!L:L)/COUNTIF(Invoices!K:L,A2523),0),IF(COUNTIF(Invoices!M:N,A2523)&lt;&gt;0,IF(COUNTIF(Invoices!M:N,A2523)&lt;&gt;0,SUMIF(Invoices!M:N,A2523,Invoices!N:N)/COUNTIF(Invoices!M:N,A2523),0),IF(COUNTIF(Invoices!O:P,A2523)&lt;&gt;0,IF(COUNTIF(Invoices!O:P,A2523)&lt;&gt;0,SUMIF(Invoices!O:P,A2523,Invoices!P:P)/COUNTIF(Invoices!O:P,A2523),0),IF(COUNTIF(Invoices!Q:R,A2523)&lt;&gt;0,IF(COUNTIF(Invoices!Q:R,A2523)&lt;&gt;0,SUMIF(Invoices!Q:R,A2523,Invoices!R:R)/COUNTIF(Invoices!Q:R,A2523),0),IF(COUNTIF(Invoices!S:T,A2523)&lt;&gt;0,IF(COUNTIF(Invoices!S:T,A2523)&lt;&gt;0,SUMIF(Invoices!S:T,A2523,Invoices!T:T)/COUNTIF(Invoices!S:T,A2523),0),IF(COUNTIF(Invoices!U:V,A2523)&lt;&gt;0,IF(COUNTIF(Invoices!U:V,A2523)&lt;&gt;0,SUMIF(Invoices!U:V,A2523,Invoices!V:V)/COUNTIF(Invoices!U:V,A2523),0),IF(COUNTIF(Invoices!W:X,A2523)&lt;&gt;0,IF(COUNTIF(Invoices!W:X,A2523)&lt;&gt;0,SUMIF(Invoices!W:X,A2523,Invoices!X:X)/COUNTIF(Invoices!W:X,A2523),0),IF(COUNTIF(Invoices!Y:Z,A2523)&lt;&gt;0,IF(COUNTIF(Invoices!Y:Z,A2523)&lt;&gt;0,SUMIF(Invoices!Y:Z,A2523,Invoices!Z:Z)/COUNTIF(Invoices!Y:Z,A2523),0),IF(COUNTIF(Invoices!AA:AB,A2523)&lt;&gt;0,IF(COUNTIF(Invoices!AA:AB,A2523)&lt;&gt;0,SUMIF(Invoices!AA:AB,A2523,Invoices!AB:AB)/COUNTIF(Invoices!AA:AB,A2523),0),IF(COUNTIF(Invoices!AC:AD,A2523)&lt;&gt;0,IF(COUNTIF(Invoices!AC:AD,A2523)&lt;&gt;0,SUMIF(Invoices!AC:AD,A2523,Invoices!AD:AD)/COUNTIF(Invoices!AC:AD,A2523),0),IF(COUNTIF(Invoices!AE:AF,A2523)&lt;&gt;0,IF(COUNTIF(Invoices!AE:AF,A2523)&lt;&gt;0,SUMIF(Invoices!AE:AF,A2523,Invoices!AF:AF)/COUNTIF(Invoices!AE:AF,A2523),0),IF(COUNTIF(Invoices!AG:AH,A2523)&lt;&gt;0,IF(COUNTIF(Invoices!AG:AH,A2523)&lt;&gt;0,SUMIF(Invoices!AG:AH,A2523,Invoices!AH:AH)/COUNTIF(Invoices!AG:AH,A2523),0),IF(COUNTIF(Invoices!AI:AJ,A2523)&lt;&gt;0,IF(COUNTIF(Invoices!AI:AJ,A2523)&lt;&gt;0,SUMIF(Invoices!AI:AJ,A2523,Invoices!AJ:AJ)/COUNTIF(Invoices!AI:AJ,A2523),0),IF(COUNTIF(Invoices!AK:AL,A2523)&lt;&gt;0,IF(COUNTIF(Invoices!AK:AL,A2523)&lt;&gt;0,SUMIF(Invoices!AK:AL,A2523,Invoices!AL:AL)/COUNTIF(Invoices!AK:AL,A2523),0),IF(COUNTIF(Invoices!AM:AN,A2523)&lt;&gt;0,IF(COUNTIF(Invoices!AM:AN,A2523)&lt;&gt;0,SUMIF(Invoices!AM:AN,A2523,Invoices!AN:AN)/COUNTIF(Invoices!AM:AN,A2523),0),"Not Available")))))))))))))))</f>
        <v>Not Available</v>
      </c>
    </row>
    <row r="2524" spans="1:5" ht="13" x14ac:dyDescent="0.15">
      <c r="A2524" s="6" t="s">
        <v>3965</v>
      </c>
      <c r="B2524" s="6" t="s">
        <v>1019</v>
      </c>
      <c r="C2524" s="6" t="s">
        <v>1051</v>
      </c>
      <c r="D2524" s="6" t="s">
        <v>1021</v>
      </c>
      <c r="E2524" t="str">
        <f>IF(COUNTIF(Invoices!K:L,A2524)&lt;&gt;0,IF(COUNTIF(Invoices!K:L,A2524)&lt;&gt;0,SUMIF(Invoices!K:L,A2524,Invoices!L:L)/COUNTIF(Invoices!K:L,A2524),0),IF(COUNTIF(Invoices!M:N,A2524)&lt;&gt;0,IF(COUNTIF(Invoices!M:N,A2524)&lt;&gt;0,SUMIF(Invoices!M:N,A2524,Invoices!N:N)/COUNTIF(Invoices!M:N,A2524),0),IF(COUNTIF(Invoices!O:P,A2524)&lt;&gt;0,IF(COUNTIF(Invoices!O:P,A2524)&lt;&gt;0,SUMIF(Invoices!O:P,A2524,Invoices!P:P)/COUNTIF(Invoices!O:P,A2524),0),IF(COUNTIF(Invoices!Q:R,A2524)&lt;&gt;0,IF(COUNTIF(Invoices!Q:R,A2524)&lt;&gt;0,SUMIF(Invoices!Q:R,A2524,Invoices!R:R)/COUNTIF(Invoices!Q:R,A2524),0),IF(COUNTIF(Invoices!S:T,A2524)&lt;&gt;0,IF(COUNTIF(Invoices!S:T,A2524)&lt;&gt;0,SUMIF(Invoices!S:T,A2524,Invoices!T:T)/COUNTIF(Invoices!S:T,A2524),0),IF(COUNTIF(Invoices!U:V,A2524)&lt;&gt;0,IF(COUNTIF(Invoices!U:V,A2524)&lt;&gt;0,SUMIF(Invoices!U:V,A2524,Invoices!V:V)/COUNTIF(Invoices!U:V,A2524),0),IF(COUNTIF(Invoices!W:X,A2524)&lt;&gt;0,IF(COUNTIF(Invoices!W:X,A2524)&lt;&gt;0,SUMIF(Invoices!W:X,A2524,Invoices!X:X)/COUNTIF(Invoices!W:X,A2524),0),IF(COUNTIF(Invoices!Y:Z,A2524)&lt;&gt;0,IF(COUNTIF(Invoices!Y:Z,A2524)&lt;&gt;0,SUMIF(Invoices!Y:Z,A2524,Invoices!Z:Z)/COUNTIF(Invoices!Y:Z,A2524),0),IF(COUNTIF(Invoices!AA:AB,A2524)&lt;&gt;0,IF(COUNTIF(Invoices!AA:AB,A2524)&lt;&gt;0,SUMIF(Invoices!AA:AB,A2524,Invoices!AB:AB)/COUNTIF(Invoices!AA:AB,A2524),0),IF(COUNTIF(Invoices!AC:AD,A2524)&lt;&gt;0,IF(COUNTIF(Invoices!AC:AD,A2524)&lt;&gt;0,SUMIF(Invoices!AC:AD,A2524,Invoices!AD:AD)/COUNTIF(Invoices!AC:AD,A2524),0),IF(COUNTIF(Invoices!AE:AF,A2524)&lt;&gt;0,IF(COUNTIF(Invoices!AE:AF,A2524)&lt;&gt;0,SUMIF(Invoices!AE:AF,A2524,Invoices!AF:AF)/COUNTIF(Invoices!AE:AF,A2524),0),IF(COUNTIF(Invoices!AG:AH,A2524)&lt;&gt;0,IF(COUNTIF(Invoices!AG:AH,A2524)&lt;&gt;0,SUMIF(Invoices!AG:AH,A2524,Invoices!AH:AH)/COUNTIF(Invoices!AG:AH,A2524),0),IF(COUNTIF(Invoices!AI:AJ,A2524)&lt;&gt;0,IF(COUNTIF(Invoices!AI:AJ,A2524)&lt;&gt;0,SUMIF(Invoices!AI:AJ,A2524,Invoices!AJ:AJ)/COUNTIF(Invoices!AI:AJ,A2524),0),IF(COUNTIF(Invoices!AK:AL,A2524)&lt;&gt;0,IF(COUNTIF(Invoices!AK:AL,A2524)&lt;&gt;0,SUMIF(Invoices!AK:AL,A2524,Invoices!AL:AL)/COUNTIF(Invoices!AK:AL,A2524),0),IF(COUNTIF(Invoices!AM:AN,A2524)&lt;&gt;0,IF(COUNTIF(Invoices!AM:AN,A2524)&lt;&gt;0,SUMIF(Invoices!AM:AN,A2524,Invoices!AN:AN)/COUNTIF(Invoices!AM:AN,A2524),0),"Not Available")))))))))))))))</f>
        <v>Not Available</v>
      </c>
    </row>
    <row r="2525" spans="1:5" ht="13" x14ac:dyDescent="0.15">
      <c r="A2525" s="6" t="s">
        <v>3966</v>
      </c>
      <c r="C2525" s="6" t="s">
        <v>921</v>
      </c>
      <c r="D2525" s="6" t="s">
        <v>921</v>
      </c>
      <c r="E2525">
        <f ca="1">IF(COUNTIF(Invoices!K:L,A2525)&lt;&gt;0,IF(COUNTIF(Invoices!K:L,A2525)&lt;&gt;0,SUMIF(Invoices!K:L,A2525,Invoices!L:L)/COUNTIF(Invoices!K:L,A2525),0),IF(COUNTIF(Invoices!M:N,A2525)&lt;&gt;0,IF(COUNTIF(Invoices!M:N,A2525)&lt;&gt;0,SUMIF(Invoices!M:N,A2525,Invoices!N:N)/COUNTIF(Invoices!M:N,A2525),0),IF(COUNTIF(Invoices!O:P,A2525)&lt;&gt;0,IF(COUNTIF(Invoices!O:P,A2525)&lt;&gt;0,SUMIF(Invoices!O:P,A2525,Invoices!P:P)/COUNTIF(Invoices!O:P,A2525),0),IF(COUNTIF(Invoices!Q:R,A2525)&lt;&gt;0,IF(COUNTIF(Invoices!Q:R,A2525)&lt;&gt;0,SUMIF(Invoices!Q:R,A2525,Invoices!R:R)/COUNTIF(Invoices!Q:R,A2525),0),IF(COUNTIF(Invoices!S:T,A2525)&lt;&gt;0,IF(COUNTIF(Invoices!S:T,A2525)&lt;&gt;0,SUMIF(Invoices!S:T,A2525,Invoices!T:T)/COUNTIF(Invoices!S:T,A2525),0),IF(COUNTIF(Invoices!U:V,A2525)&lt;&gt;0,IF(COUNTIF(Invoices!U:V,A2525)&lt;&gt;0,SUMIF(Invoices!U:V,A2525,Invoices!V:V)/COUNTIF(Invoices!U:V,A2525),0),IF(COUNTIF(Invoices!W:X,A2525)&lt;&gt;0,IF(COUNTIF(Invoices!W:X,A2525)&lt;&gt;0,SUMIF(Invoices!W:X,A2525,Invoices!X:X)/COUNTIF(Invoices!W:X,A2525),0),IF(COUNTIF(Invoices!Y:Z,A2525)&lt;&gt;0,IF(COUNTIF(Invoices!Y:Z,A2525)&lt;&gt;0,SUMIF(Invoices!Y:Z,A2525,Invoices!Z:Z)/COUNTIF(Invoices!Y:Z,A2525),0),IF(COUNTIF(Invoices!AA:AB,A2525)&lt;&gt;0,IF(COUNTIF(Invoices!AA:AB,A2525)&lt;&gt;0,SUMIF(Invoices!AA:AB,A2525,Invoices!AB:AB)/COUNTIF(Invoices!AA:AB,A2525),0),IF(COUNTIF(Invoices!AC:AD,A2525)&lt;&gt;0,IF(COUNTIF(Invoices!AC:AD,A2525)&lt;&gt;0,SUMIF(Invoices!AC:AD,A2525,Invoices!AD:AD)/COUNTIF(Invoices!AC:AD,A2525),0),IF(COUNTIF(Invoices!AE:AF,A2525)&lt;&gt;0,IF(COUNTIF(Invoices!AE:AF,A2525)&lt;&gt;0,SUMIF(Invoices!AE:AF,A2525,Invoices!AF:AF)/COUNTIF(Invoices!AE:AF,A2525),0),IF(COUNTIF(Invoices!AG:AH,A2525)&lt;&gt;0,IF(COUNTIF(Invoices!AG:AH,A2525)&lt;&gt;0,SUMIF(Invoices!AG:AH,A2525,Invoices!AH:AH)/COUNTIF(Invoices!AG:AH,A2525),0),IF(COUNTIF(Invoices!AI:AJ,A2525)&lt;&gt;0,IF(COUNTIF(Invoices!AI:AJ,A2525)&lt;&gt;0,SUMIF(Invoices!AI:AJ,A2525,Invoices!AJ:AJ)/COUNTIF(Invoices!AI:AJ,A2525),0),IF(COUNTIF(Invoices!AK:AL,A2525)&lt;&gt;0,IF(COUNTIF(Invoices!AK:AL,A2525)&lt;&gt;0,SUMIF(Invoices!AK:AL,A2525,Invoices!AL:AL)/COUNTIF(Invoices!AK:AL,A2525),0),IF(COUNTIF(Invoices!AM:AN,A2525)&lt;&gt;0,IF(COUNTIF(Invoices!AM:AN,A2525)&lt;&gt;0,SUMIF(Invoices!AM:AN,A2525,Invoices!AN:AN)/COUNTIF(Invoices!AM:AN,A2525),0),"Not Available")))))))))))))))</f>
        <v>0.99</v>
      </c>
    </row>
    <row r="2526" spans="1:5" ht="13" x14ac:dyDescent="0.15">
      <c r="A2526" s="6" t="s">
        <v>3967</v>
      </c>
      <c r="B2526" s="6" t="s">
        <v>1627</v>
      </c>
      <c r="C2526" s="6" t="s">
        <v>1628</v>
      </c>
      <c r="D2526" s="6" t="s">
        <v>1629</v>
      </c>
      <c r="E2526">
        <f ca="1">IF(COUNTIF(Invoices!K:L,A2526)&lt;&gt;0,IF(COUNTIF(Invoices!K:L,A2526)&lt;&gt;0,SUMIF(Invoices!K:L,A2526,Invoices!L:L)/COUNTIF(Invoices!K:L,A2526),0),IF(COUNTIF(Invoices!M:N,A2526)&lt;&gt;0,IF(COUNTIF(Invoices!M:N,A2526)&lt;&gt;0,SUMIF(Invoices!M:N,A2526,Invoices!N:N)/COUNTIF(Invoices!M:N,A2526),0),IF(COUNTIF(Invoices!O:P,A2526)&lt;&gt;0,IF(COUNTIF(Invoices!O:P,A2526)&lt;&gt;0,SUMIF(Invoices!O:P,A2526,Invoices!P:P)/COUNTIF(Invoices!O:P,A2526),0),IF(COUNTIF(Invoices!Q:R,A2526)&lt;&gt;0,IF(COUNTIF(Invoices!Q:R,A2526)&lt;&gt;0,SUMIF(Invoices!Q:R,A2526,Invoices!R:R)/COUNTIF(Invoices!Q:R,A2526),0),IF(COUNTIF(Invoices!S:T,A2526)&lt;&gt;0,IF(COUNTIF(Invoices!S:T,A2526)&lt;&gt;0,SUMIF(Invoices!S:T,A2526,Invoices!T:T)/COUNTIF(Invoices!S:T,A2526),0),IF(COUNTIF(Invoices!U:V,A2526)&lt;&gt;0,IF(COUNTIF(Invoices!U:V,A2526)&lt;&gt;0,SUMIF(Invoices!U:V,A2526,Invoices!V:V)/COUNTIF(Invoices!U:V,A2526),0),IF(COUNTIF(Invoices!W:X,A2526)&lt;&gt;0,IF(COUNTIF(Invoices!W:X,A2526)&lt;&gt;0,SUMIF(Invoices!W:X,A2526,Invoices!X:X)/COUNTIF(Invoices!W:X,A2526),0),IF(COUNTIF(Invoices!Y:Z,A2526)&lt;&gt;0,IF(COUNTIF(Invoices!Y:Z,A2526)&lt;&gt;0,SUMIF(Invoices!Y:Z,A2526,Invoices!Z:Z)/COUNTIF(Invoices!Y:Z,A2526),0),IF(COUNTIF(Invoices!AA:AB,A2526)&lt;&gt;0,IF(COUNTIF(Invoices!AA:AB,A2526)&lt;&gt;0,SUMIF(Invoices!AA:AB,A2526,Invoices!AB:AB)/COUNTIF(Invoices!AA:AB,A2526),0),IF(COUNTIF(Invoices!AC:AD,A2526)&lt;&gt;0,IF(COUNTIF(Invoices!AC:AD,A2526)&lt;&gt;0,SUMIF(Invoices!AC:AD,A2526,Invoices!AD:AD)/COUNTIF(Invoices!AC:AD,A2526),0),IF(COUNTIF(Invoices!AE:AF,A2526)&lt;&gt;0,IF(COUNTIF(Invoices!AE:AF,A2526)&lt;&gt;0,SUMIF(Invoices!AE:AF,A2526,Invoices!AF:AF)/COUNTIF(Invoices!AE:AF,A2526),0),IF(COUNTIF(Invoices!AG:AH,A2526)&lt;&gt;0,IF(COUNTIF(Invoices!AG:AH,A2526)&lt;&gt;0,SUMIF(Invoices!AG:AH,A2526,Invoices!AH:AH)/COUNTIF(Invoices!AG:AH,A2526),0),IF(COUNTIF(Invoices!AI:AJ,A2526)&lt;&gt;0,IF(COUNTIF(Invoices!AI:AJ,A2526)&lt;&gt;0,SUMIF(Invoices!AI:AJ,A2526,Invoices!AJ:AJ)/COUNTIF(Invoices!AI:AJ,A2526),0),IF(COUNTIF(Invoices!AK:AL,A2526)&lt;&gt;0,IF(COUNTIF(Invoices!AK:AL,A2526)&lt;&gt;0,SUMIF(Invoices!AK:AL,A2526,Invoices!AL:AL)/COUNTIF(Invoices!AK:AL,A2526),0),IF(COUNTIF(Invoices!AM:AN,A2526)&lt;&gt;0,IF(COUNTIF(Invoices!AM:AN,A2526)&lt;&gt;0,SUMIF(Invoices!AM:AN,A2526,Invoices!AN:AN)/COUNTIF(Invoices!AM:AN,A2526),0),"Not Available")))))))))))))))</f>
        <v>0.99</v>
      </c>
    </row>
    <row r="2527" spans="1:5" ht="13" x14ac:dyDescent="0.15">
      <c r="A2527" s="6" t="s">
        <v>3968</v>
      </c>
      <c r="B2527" s="6" t="s">
        <v>3969</v>
      </c>
      <c r="C2527" s="6" t="s">
        <v>2441</v>
      </c>
      <c r="D2527" s="6" t="s">
        <v>1301</v>
      </c>
      <c r="E2527" t="str">
        <f>IF(COUNTIF(Invoices!K:L,A2527)&lt;&gt;0,IF(COUNTIF(Invoices!K:L,A2527)&lt;&gt;0,SUMIF(Invoices!K:L,A2527,Invoices!L:L)/COUNTIF(Invoices!K:L,A2527),0),IF(COUNTIF(Invoices!M:N,A2527)&lt;&gt;0,IF(COUNTIF(Invoices!M:N,A2527)&lt;&gt;0,SUMIF(Invoices!M:N,A2527,Invoices!N:N)/COUNTIF(Invoices!M:N,A2527),0),IF(COUNTIF(Invoices!O:P,A2527)&lt;&gt;0,IF(COUNTIF(Invoices!O:P,A2527)&lt;&gt;0,SUMIF(Invoices!O:P,A2527,Invoices!P:P)/COUNTIF(Invoices!O:P,A2527),0),IF(COUNTIF(Invoices!Q:R,A2527)&lt;&gt;0,IF(COUNTIF(Invoices!Q:R,A2527)&lt;&gt;0,SUMIF(Invoices!Q:R,A2527,Invoices!R:R)/COUNTIF(Invoices!Q:R,A2527),0),IF(COUNTIF(Invoices!S:T,A2527)&lt;&gt;0,IF(COUNTIF(Invoices!S:T,A2527)&lt;&gt;0,SUMIF(Invoices!S:T,A2527,Invoices!T:T)/COUNTIF(Invoices!S:T,A2527),0),IF(COUNTIF(Invoices!U:V,A2527)&lt;&gt;0,IF(COUNTIF(Invoices!U:V,A2527)&lt;&gt;0,SUMIF(Invoices!U:V,A2527,Invoices!V:V)/COUNTIF(Invoices!U:V,A2527),0),IF(COUNTIF(Invoices!W:X,A2527)&lt;&gt;0,IF(COUNTIF(Invoices!W:X,A2527)&lt;&gt;0,SUMIF(Invoices!W:X,A2527,Invoices!X:X)/COUNTIF(Invoices!W:X,A2527),0),IF(COUNTIF(Invoices!Y:Z,A2527)&lt;&gt;0,IF(COUNTIF(Invoices!Y:Z,A2527)&lt;&gt;0,SUMIF(Invoices!Y:Z,A2527,Invoices!Z:Z)/COUNTIF(Invoices!Y:Z,A2527),0),IF(COUNTIF(Invoices!AA:AB,A2527)&lt;&gt;0,IF(COUNTIF(Invoices!AA:AB,A2527)&lt;&gt;0,SUMIF(Invoices!AA:AB,A2527,Invoices!AB:AB)/COUNTIF(Invoices!AA:AB,A2527),0),IF(COUNTIF(Invoices!AC:AD,A2527)&lt;&gt;0,IF(COUNTIF(Invoices!AC:AD,A2527)&lt;&gt;0,SUMIF(Invoices!AC:AD,A2527,Invoices!AD:AD)/COUNTIF(Invoices!AC:AD,A2527),0),IF(COUNTIF(Invoices!AE:AF,A2527)&lt;&gt;0,IF(COUNTIF(Invoices!AE:AF,A2527)&lt;&gt;0,SUMIF(Invoices!AE:AF,A2527,Invoices!AF:AF)/COUNTIF(Invoices!AE:AF,A2527),0),IF(COUNTIF(Invoices!AG:AH,A2527)&lt;&gt;0,IF(COUNTIF(Invoices!AG:AH,A2527)&lt;&gt;0,SUMIF(Invoices!AG:AH,A2527,Invoices!AH:AH)/COUNTIF(Invoices!AG:AH,A2527),0),IF(COUNTIF(Invoices!AI:AJ,A2527)&lt;&gt;0,IF(COUNTIF(Invoices!AI:AJ,A2527)&lt;&gt;0,SUMIF(Invoices!AI:AJ,A2527,Invoices!AJ:AJ)/COUNTIF(Invoices!AI:AJ,A2527),0),IF(COUNTIF(Invoices!AK:AL,A2527)&lt;&gt;0,IF(COUNTIF(Invoices!AK:AL,A2527)&lt;&gt;0,SUMIF(Invoices!AK:AL,A2527,Invoices!AL:AL)/COUNTIF(Invoices!AK:AL,A2527),0),IF(COUNTIF(Invoices!AM:AN,A2527)&lt;&gt;0,IF(COUNTIF(Invoices!AM:AN,A2527)&lt;&gt;0,SUMIF(Invoices!AM:AN,A2527,Invoices!AN:AN)/COUNTIF(Invoices!AM:AN,A2527),0),"Not Available")))))))))))))))</f>
        <v>Not Available</v>
      </c>
    </row>
    <row r="2528" spans="1:5" ht="13" x14ac:dyDescent="0.15">
      <c r="A2528" s="6" t="s">
        <v>3970</v>
      </c>
      <c r="B2528" s="6" t="s">
        <v>1046</v>
      </c>
      <c r="C2528" s="6" t="s">
        <v>1047</v>
      </c>
      <c r="D2528" s="6" t="s">
        <v>1046</v>
      </c>
      <c r="E2528">
        <f ca="1">IF(COUNTIF(Invoices!K:L,A2528)&lt;&gt;0,IF(COUNTIF(Invoices!K:L,A2528)&lt;&gt;0,SUMIF(Invoices!K:L,A2528,Invoices!L:L)/COUNTIF(Invoices!K:L,A2528),0),IF(COUNTIF(Invoices!M:N,A2528)&lt;&gt;0,IF(COUNTIF(Invoices!M:N,A2528)&lt;&gt;0,SUMIF(Invoices!M:N,A2528,Invoices!N:N)/COUNTIF(Invoices!M:N,A2528),0),IF(COUNTIF(Invoices!O:P,A2528)&lt;&gt;0,IF(COUNTIF(Invoices!O:P,A2528)&lt;&gt;0,SUMIF(Invoices!O:P,A2528,Invoices!P:P)/COUNTIF(Invoices!O:P,A2528),0),IF(COUNTIF(Invoices!Q:R,A2528)&lt;&gt;0,IF(COUNTIF(Invoices!Q:R,A2528)&lt;&gt;0,SUMIF(Invoices!Q:R,A2528,Invoices!R:R)/COUNTIF(Invoices!Q:R,A2528),0),IF(COUNTIF(Invoices!S:T,A2528)&lt;&gt;0,IF(COUNTIF(Invoices!S:T,A2528)&lt;&gt;0,SUMIF(Invoices!S:T,A2528,Invoices!T:T)/COUNTIF(Invoices!S:T,A2528),0),IF(COUNTIF(Invoices!U:V,A2528)&lt;&gt;0,IF(COUNTIF(Invoices!U:V,A2528)&lt;&gt;0,SUMIF(Invoices!U:V,A2528,Invoices!V:V)/COUNTIF(Invoices!U:V,A2528),0),IF(COUNTIF(Invoices!W:X,A2528)&lt;&gt;0,IF(COUNTIF(Invoices!W:X,A2528)&lt;&gt;0,SUMIF(Invoices!W:X,A2528,Invoices!X:X)/COUNTIF(Invoices!W:X,A2528),0),IF(COUNTIF(Invoices!Y:Z,A2528)&lt;&gt;0,IF(COUNTIF(Invoices!Y:Z,A2528)&lt;&gt;0,SUMIF(Invoices!Y:Z,A2528,Invoices!Z:Z)/COUNTIF(Invoices!Y:Z,A2528),0),IF(COUNTIF(Invoices!AA:AB,A2528)&lt;&gt;0,IF(COUNTIF(Invoices!AA:AB,A2528)&lt;&gt;0,SUMIF(Invoices!AA:AB,A2528,Invoices!AB:AB)/COUNTIF(Invoices!AA:AB,A2528),0),IF(COUNTIF(Invoices!AC:AD,A2528)&lt;&gt;0,IF(COUNTIF(Invoices!AC:AD,A2528)&lt;&gt;0,SUMIF(Invoices!AC:AD,A2528,Invoices!AD:AD)/COUNTIF(Invoices!AC:AD,A2528),0),IF(COUNTIF(Invoices!AE:AF,A2528)&lt;&gt;0,IF(COUNTIF(Invoices!AE:AF,A2528)&lt;&gt;0,SUMIF(Invoices!AE:AF,A2528,Invoices!AF:AF)/COUNTIF(Invoices!AE:AF,A2528),0),IF(COUNTIF(Invoices!AG:AH,A2528)&lt;&gt;0,IF(COUNTIF(Invoices!AG:AH,A2528)&lt;&gt;0,SUMIF(Invoices!AG:AH,A2528,Invoices!AH:AH)/COUNTIF(Invoices!AG:AH,A2528),0),IF(COUNTIF(Invoices!AI:AJ,A2528)&lt;&gt;0,IF(COUNTIF(Invoices!AI:AJ,A2528)&lt;&gt;0,SUMIF(Invoices!AI:AJ,A2528,Invoices!AJ:AJ)/COUNTIF(Invoices!AI:AJ,A2528),0),IF(COUNTIF(Invoices!AK:AL,A2528)&lt;&gt;0,IF(COUNTIF(Invoices!AK:AL,A2528)&lt;&gt;0,SUMIF(Invoices!AK:AL,A2528,Invoices!AL:AL)/COUNTIF(Invoices!AK:AL,A2528),0),IF(COUNTIF(Invoices!AM:AN,A2528)&lt;&gt;0,IF(COUNTIF(Invoices!AM:AN,A2528)&lt;&gt;0,SUMIF(Invoices!AM:AN,A2528,Invoices!AN:AN)/COUNTIF(Invoices!AM:AN,A2528),0),"Not Available")))))))))))))))</f>
        <v>0.99</v>
      </c>
    </row>
    <row r="2529" spans="1:5" ht="13" x14ac:dyDescent="0.15">
      <c r="A2529" s="6" t="s">
        <v>3971</v>
      </c>
      <c r="B2529" s="6" t="s">
        <v>1021</v>
      </c>
      <c r="C2529" s="6" t="s">
        <v>1051</v>
      </c>
      <c r="D2529" s="6" t="s">
        <v>1021</v>
      </c>
      <c r="E2529" t="str">
        <f>IF(COUNTIF(Invoices!K:L,A2529)&lt;&gt;0,IF(COUNTIF(Invoices!K:L,A2529)&lt;&gt;0,SUMIF(Invoices!K:L,A2529,Invoices!L:L)/COUNTIF(Invoices!K:L,A2529),0),IF(COUNTIF(Invoices!M:N,A2529)&lt;&gt;0,IF(COUNTIF(Invoices!M:N,A2529)&lt;&gt;0,SUMIF(Invoices!M:N,A2529,Invoices!N:N)/COUNTIF(Invoices!M:N,A2529),0),IF(COUNTIF(Invoices!O:P,A2529)&lt;&gt;0,IF(COUNTIF(Invoices!O:P,A2529)&lt;&gt;0,SUMIF(Invoices!O:P,A2529,Invoices!P:P)/COUNTIF(Invoices!O:P,A2529),0),IF(COUNTIF(Invoices!Q:R,A2529)&lt;&gt;0,IF(COUNTIF(Invoices!Q:R,A2529)&lt;&gt;0,SUMIF(Invoices!Q:R,A2529,Invoices!R:R)/COUNTIF(Invoices!Q:R,A2529),0),IF(COUNTIF(Invoices!S:T,A2529)&lt;&gt;0,IF(COUNTIF(Invoices!S:T,A2529)&lt;&gt;0,SUMIF(Invoices!S:T,A2529,Invoices!T:T)/COUNTIF(Invoices!S:T,A2529),0),IF(COUNTIF(Invoices!U:V,A2529)&lt;&gt;0,IF(COUNTIF(Invoices!U:V,A2529)&lt;&gt;0,SUMIF(Invoices!U:V,A2529,Invoices!V:V)/COUNTIF(Invoices!U:V,A2529),0),IF(COUNTIF(Invoices!W:X,A2529)&lt;&gt;0,IF(COUNTIF(Invoices!W:X,A2529)&lt;&gt;0,SUMIF(Invoices!W:X,A2529,Invoices!X:X)/COUNTIF(Invoices!W:X,A2529),0),IF(COUNTIF(Invoices!Y:Z,A2529)&lt;&gt;0,IF(COUNTIF(Invoices!Y:Z,A2529)&lt;&gt;0,SUMIF(Invoices!Y:Z,A2529,Invoices!Z:Z)/COUNTIF(Invoices!Y:Z,A2529),0),IF(COUNTIF(Invoices!AA:AB,A2529)&lt;&gt;0,IF(COUNTIF(Invoices!AA:AB,A2529)&lt;&gt;0,SUMIF(Invoices!AA:AB,A2529,Invoices!AB:AB)/COUNTIF(Invoices!AA:AB,A2529),0),IF(COUNTIF(Invoices!AC:AD,A2529)&lt;&gt;0,IF(COUNTIF(Invoices!AC:AD,A2529)&lt;&gt;0,SUMIF(Invoices!AC:AD,A2529,Invoices!AD:AD)/COUNTIF(Invoices!AC:AD,A2529),0),IF(COUNTIF(Invoices!AE:AF,A2529)&lt;&gt;0,IF(COUNTIF(Invoices!AE:AF,A2529)&lt;&gt;0,SUMIF(Invoices!AE:AF,A2529,Invoices!AF:AF)/COUNTIF(Invoices!AE:AF,A2529),0),IF(COUNTIF(Invoices!AG:AH,A2529)&lt;&gt;0,IF(COUNTIF(Invoices!AG:AH,A2529)&lt;&gt;0,SUMIF(Invoices!AG:AH,A2529,Invoices!AH:AH)/COUNTIF(Invoices!AG:AH,A2529),0),IF(COUNTIF(Invoices!AI:AJ,A2529)&lt;&gt;0,IF(COUNTIF(Invoices!AI:AJ,A2529)&lt;&gt;0,SUMIF(Invoices!AI:AJ,A2529,Invoices!AJ:AJ)/COUNTIF(Invoices!AI:AJ,A2529),0),IF(COUNTIF(Invoices!AK:AL,A2529)&lt;&gt;0,IF(COUNTIF(Invoices!AK:AL,A2529)&lt;&gt;0,SUMIF(Invoices!AK:AL,A2529,Invoices!AL:AL)/COUNTIF(Invoices!AK:AL,A2529),0),IF(COUNTIF(Invoices!AM:AN,A2529)&lt;&gt;0,IF(COUNTIF(Invoices!AM:AN,A2529)&lt;&gt;0,SUMIF(Invoices!AM:AN,A2529,Invoices!AN:AN)/COUNTIF(Invoices!AM:AN,A2529),0),"Not Available")))))))))))))))</f>
        <v>Not Available</v>
      </c>
    </row>
    <row r="2530" spans="1:5" ht="13" x14ac:dyDescent="0.15">
      <c r="A2530" s="6" t="s">
        <v>3972</v>
      </c>
      <c r="B2530" s="6" t="s">
        <v>976</v>
      </c>
      <c r="C2530" s="6" t="s">
        <v>977</v>
      </c>
      <c r="D2530" s="6" t="s">
        <v>976</v>
      </c>
      <c r="E2530">
        <f ca="1">IF(COUNTIF(Invoices!K:L,A2530)&lt;&gt;0,IF(COUNTIF(Invoices!K:L,A2530)&lt;&gt;0,SUMIF(Invoices!K:L,A2530,Invoices!L:L)/COUNTIF(Invoices!K:L,A2530),0),IF(COUNTIF(Invoices!M:N,A2530)&lt;&gt;0,IF(COUNTIF(Invoices!M:N,A2530)&lt;&gt;0,SUMIF(Invoices!M:N,A2530,Invoices!N:N)/COUNTIF(Invoices!M:N,A2530),0),IF(COUNTIF(Invoices!O:P,A2530)&lt;&gt;0,IF(COUNTIF(Invoices!O:P,A2530)&lt;&gt;0,SUMIF(Invoices!O:P,A2530,Invoices!P:P)/COUNTIF(Invoices!O:P,A2530),0),IF(COUNTIF(Invoices!Q:R,A2530)&lt;&gt;0,IF(COUNTIF(Invoices!Q:R,A2530)&lt;&gt;0,SUMIF(Invoices!Q:R,A2530,Invoices!R:R)/COUNTIF(Invoices!Q:R,A2530),0),IF(COUNTIF(Invoices!S:T,A2530)&lt;&gt;0,IF(COUNTIF(Invoices!S:T,A2530)&lt;&gt;0,SUMIF(Invoices!S:T,A2530,Invoices!T:T)/COUNTIF(Invoices!S:T,A2530),0),IF(COUNTIF(Invoices!U:V,A2530)&lt;&gt;0,IF(COUNTIF(Invoices!U:V,A2530)&lt;&gt;0,SUMIF(Invoices!U:V,A2530,Invoices!V:V)/COUNTIF(Invoices!U:V,A2530),0),IF(COUNTIF(Invoices!W:X,A2530)&lt;&gt;0,IF(COUNTIF(Invoices!W:X,A2530)&lt;&gt;0,SUMIF(Invoices!W:X,A2530,Invoices!X:X)/COUNTIF(Invoices!W:X,A2530),0),IF(COUNTIF(Invoices!Y:Z,A2530)&lt;&gt;0,IF(COUNTIF(Invoices!Y:Z,A2530)&lt;&gt;0,SUMIF(Invoices!Y:Z,A2530,Invoices!Z:Z)/COUNTIF(Invoices!Y:Z,A2530),0),IF(COUNTIF(Invoices!AA:AB,A2530)&lt;&gt;0,IF(COUNTIF(Invoices!AA:AB,A2530)&lt;&gt;0,SUMIF(Invoices!AA:AB,A2530,Invoices!AB:AB)/COUNTIF(Invoices!AA:AB,A2530),0),IF(COUNTIF(Invoices!AC:AD,A2530)&lt;&gt;0,IF(COUNTIF(Invoices!AC:AD,A2530)&lt;&gt;0,SUMIF(Invoices!AC:AD,A2530,Invoices!AD:AD)/COUNTIF(Invoices!AC:AD,A2530),0),IF(COUNTIF(Invoices!AE:AF,A2530)&lt;&gt;0,IF(COUNTIF(Invoices!AE:AF,A2530)&lt;&gt;0,SUMIF(Invoices!AE:AF,A2530,Invoices!AF:AF)/COUNTIF(Invoices!AE:AF,A2530),0),IF(COUNTIF(Invoices!AG:AH,A2530)&lt;&gt;0,IF(COUNTIF(Invoices!AG:AH,A2530)&lt;&gt;0,SUMIF(Invoices!AG:AH,A2530,Invoices!AH:AH)/COUNTIF(Invoices!AG:AH,A2530),0),IF(COUNTIF(Invoices!AI:AJ,A2530)&lt;&gt;0,IF(COUNTIF(Invoices!AI:AJ,A2530)&lt;&gt;0,SUMIF(Invoices!AI:AJ,A2530,Invoices!AJ:AJ)/COUNTIF(Invoices!AI:AJ,A2530),0),IF(COUNTIF(Invoices!AK:AL,A2530)&lt;&gt;0,IF(COUNTIF(Invoices!AK:AL,A2530)&lt;&gt;0,SUMIF(Invoices!AK:AL,A2530,Invoices!AL:AL)/COUNTIF(Invoices!AK:AL,A2530),0),IF(COUNTIF(Invoices!AM:AN,A2530)&lt;&gt;0,IF(COUNTIF(Invoices!AM:AN,A2530)&lt;&gt;0,SUMIF(Invoices!AM:AN,A2530,Invoices!AN:AN)/COUNTIF(Invoices!AM:AN,A2530),0),"Not Available")))))))))))))))</f>
        <v>0.99</v>
      </c>
    </row>
    <row r="2531" spans="1:5" ht="13" x14ac:dyDescent="0.15">
      <c r="A2531" s="6" t="s">
        <v>3973</v>
      </c>
      <c r="B2531" s="6" t="s">
        <v>3974</v>
      </c>
      <c r="C2531" s="6" t="s">
        <v>3975</v>
      </c>
      <c r="D2531" s="6" t="s">
        <v>3976</v>
      </c>
      <c r="E2531">
        <f ca="1">IF(COUNTIF(Invoices!K:L,A2531)&lt;&gt;0,IF(COUNTIF(Invoices!K:L,A2531)&lt;&gt;0,SUMIF(Invoices!K:L,A2531,Invoices!L:L)/COUNTIF(Invoices!K:L,A2531),0),IF(COUNTIF(Invoices!M:N,A2531)&lt;&gt;0,IF(COUNTIF(Invoices!M:N,A2531)&lt;&gt;0,SUMIF(Invoices!M:N,A2531,Invoices!N:N)/COUNTIF(Invoices!M:N,A2531),0),IF(COUNTIF(Invoices!O:P,A2531)&lt;&gt;0,IF(COUNTIF(Invoices!O:P,A2531)&lt;&gt;0,SUMIF(Invoices!O:P,A2531,Invoices!P:P)/COUNTIF(Invoices!O:P,A2531),0),IF(COUNTIF(Invoices!Q:R,A2531)&lt;&gt;0,IF(COUNTIF(Invoices!Q:R,A2531)&lt;&gt;0,SUMIF(Invoices!Q:R,A2531,Invoices!R:R)/COUNTIF(Invoices!Q:R,A2531),0),IF(COUNTIF(Invoices!S:T,A2531)&lt;&gt;0,IF(COUNTIF(Invoices!S:T,A2531)&lt;&gt;0,SUMIF(Invoices!S:T,A2531,Invoices!T:T)/COUNTIF(Invoices!S:T,A2531),0),IF(COUNTIF(Invoices!U:V,A2531)&lt;&gt;0,IF(COUNTIF(Invoices!U:V,A2531)&lt;&gt;0,SUMIF(Invoices!U:V,A2531,Invoices!V:V)/COUNTIF(Invoices!U:V,A2531),0),IF(COUNTIF(Invoices!W:X,A2531)&lt;&gt;0,IF(COUNTIF(Invoices!W:X,A2531)&lt;&gt;0,SUMIF(Invoices!W:X,A2531,Invoices!X:X)/COUNTIF(Invoices!W:X,A2531),0),IF(COUNTIF(Invoices!Y:Z,A2531)&lt;&gt;0,IF(COUNTIF(Invoices!Y:Z,A2531)&lt;&gt;0,SUMIF(Invoices!Y:Z,A2531,Invoices!Z:Z)/COUNTIF(Invoices!Y:Z,A2531),0),IF(COUNTIF(Invoices!AA:AB,A2531)&lt;&gt;0,IF(COUNTIF(Invoices!AA:AB,A2531)&lt;&gt;0,SUMIF(Invoices!AA:AB,A2531,Invoices!AB:AB)/COUNTIF(Invoices!AA:AB,A2531),0),IF(COUNTIF(Invoices!AC:AD,A2531)&lt;&gt;0,IF(COUNTIF(Invoices!AC:AD,A2531)&lt;&gt;0,SUMIF(Invoices!AC:AD,A2531,Invoices!AD:AD)/COUNTIF(Invoices!AC:AD,A2531),0),IF(COUNTIF(Invoices!AE:AF,A2531)&lt;&gt;0,IF(COUNTIF(Invoices!AE:AF,A2531)&lt;&gt;0,SUMIF(Invoices!AE:AF,A2531,Invoices!AF:AF)/COUNTIF(Invoices!AE:AF,A2531),0),IF(COUNTIF(Invoices!AG:AH,A2531)&lt;&gt;0,IF(COUNTIF(Invoices!AG:AH,A2531)&lt;&gt;0,SUMIF(Invoices!AG:AH,A2531,Invoices!AH:AH)/COUNTIF(Invoices!AG:AH,A2531),0),IF(COUNTIF(Invoices!AI:AJ,A2531)&lt;&gt;0,IF(COUNTIF(Invoices!AI:AJ,A2531)&lt;&gt;0,SUMIF(Invoices!AI:AJ,A2531,Invoices!AJ:AJ)/COUNTIF(Invoices!AI:AJ,A2531),0),IF(COUNTIF(Invoices!AK:AL,A2531)&lt;&gt;0,IF(COUNTIF(Invoices!AK:AL,A2531)&lt;&gt;0,SUMIF(Invoices!AK:AL,A2531,Invoices!AL:AL)/COUNTIF(Invoices!AK:AL,A2531),0),IF(COUNTIF(Invoices!AM:AN,A2531)&lt;&gt;0,IF(COUNTIF(Invoices!AM:AN,A2531)&lt;&gt;0,SUMIF(Invoices!AM:AN,A2531,Invoices!AN:AN)/COUNTIF(Invoices!AM:AN,A2531),0),"Not Available")))))))))))))))</f>
        <v>0.99</v>
      </c>
    </row>
    <row r="2532" spans="1:5" ht="13" x14ac:dyDescent="0.15">
      <c r="A2532" s="6" t="s">
        <v>3977</v>
      </c>
      <c r="B2532" s="6" t="s">
        <v>1223</v>
      </c>
      <c r="C2532" s="6" t="s">
        <v>977</v>
      </c>
      <c r="D2532" s="6" t="s">
        <v>976</v>
      </c>
      <c r="E2532" t="str">
        <f>IF(COUNTIF(Invoices!K:L,A2532)&lt;&gt;0,IF(COUNTIF(Invoices!K:L,A2532)&lt;&gt;0,SUMIF(Invoices!K:L,A2532,Invoices!L:L)/COUNTIF(Invoices!K:L,A2532),0),IF(COUNTIF(Invoices!M:N,A2532)&lt;&gt;0,IF(COUNTIF(Invoices!M:N,A2532)&lt;&gt;0,SUMIF(Invoices!M:N,A2532,Invoices!N:N)/COUNTIF(Invoices!M:N,A2532),0),IF(COUNTIF(Invoices!O:P,A2532)&lt;&gt;0,IF(COUNTIF(Invoices!O:P,A2532)&lt;&gt;0,SUMIF(Invoices!O:P,A2532,Invoices!P:P)/COUNTIF(Invoices!O:P,A2532),0),IF(COUNTIF(Invoices!Q:R,A2532)&lt;&gt;0,IF(COUNTIF(Invoices!Q:R,A2532)&lt;&gt;0,SUMIF(Invoices!Q:R,A2532,Invoices!R:R)/COUNTIF(Invoices!Q:R,A2532),0),IF(COUNTIF(Invoices!S:T,A2532)&lt;&gt;0,IF(COUNTIF(Invoices!S:T,A2532)&lt;&gt;0,SUMIF(Invoices!S:T,A2532,Invoices!T:T)/COUNTIF(Invoices!S:T,A2532),0),IF(COUNTIF(Invoices!U:V,A2532)&lt;&gt;0,IF(COUNTIF(Invoices!U:V,A2532)&lt;&gt;0,SUMIF(Invoices!U:V,A2532,Invoices!V:V)/COUNTIF(Invoices!U:V,A2532),0),IF(COUNTIF(Invoices!W:X,A2532)&lt;&gt;0,IF(COUNTIF(Invoices!W:X,A2532)&lt;&gt;0,SUMIF(Invoices!W:X,A2532,Invoices!X:X)/COUNTIF(Invoices!W:X,A2532),0),IF(COUNTIF(Invoices!Y:Z,A2532)&lt;&gt;0,IF(COUNTIF(Invoices!Y:Z,A2532)&lt;&gt;0,SUMIF(Invoices!Y:Z,A2532,Invoices!Z:Z)/COUNTIF(Invoices!Y:Z,A2532),0),IF(COUNTIF(Invoices!AA:AB,A2532)&lt;&gt;0,IF(COUNTIF(Invoices!AA:AB,A2532)&lt;&gt;0,SUMIF(Invoices!AA:AB,A2532,Invoices!AB:AB)/COUNTIF(Invoices!AA:AB,A2532),0),IF(COUNTIF(Invoices!AC:AD,A2532)&lt;&gt;0,IF(COUNTIF(Invoices!AC:AD,A2532)&lt;&gt;0,SUMIF(Invoices!AC:AD,A2532,Invoices!AD:AD)/COUNTIF(Invoices!AC:AD,A2532),0),IF(COUNTIF(Invoices!AE:AF,A2532)&lt;&gt;0,IF(COUNTIF(Invoices!AE:AF,A2532)&lt;&gt;0,SUMIF(Invoices!AE:AF,A2532,Invoices!AF:AF)/COUNTIF(Invoices!AE:AF,A2532),0),IF(COUNTIF(Invoices!AG:AH,A2532)&lt;&gt;0,IF(COUNTIF(Invoices!AG:AH,A2532)&lt;&gt;0,SUMIF(Invoices!AG:AH,A2532,Invoices!AH:AH)/COUNTIF(Invoices!AG:AH,A2532),0),IF(COUNTIF(Invoices!AI:AJ,A2532)&lt;&gt;0,IF(COUNTIF(Invoices!AI:AJ,A2532)&lt;&gt;0,SUMIF(Invoices!AI:AJ,A2532,Invoices!AJ:AJ)/COUNTIF(Invoices!AI:AJ,A2532),0),IF(COUNTIF(Invoices!AK:AL,A2532)&lt;&gt;0,IF(COUNTIF(Invoices!AK:AL,A2532)&lt;&gt;0,SUMIF(Invoices!AK:AL,A2532,Invoices!AL:AL)/COUNTIF(Invoices!AK:AL,A2532),0),IF(COUNTIF(Invoices!AM:AN,A2532)&lt;&gt;0,IF(COUNTIF(Invoices!AM:AN,A2532)&lt;&gt;0,SUMIF(Invoices!AM:AN,A2532,Invoices!AN:AN)/COUNTIF(Invoices!AM:AN,A2532),0),"Not Available")))))))))))))))</f>
        <v>Not Available</v>
      </c>
    </row>
    <row r="2533" spans="1:5" ht="13" x14ac:dyDescent="0.15">
      <c r="A2533" s="6" t="s">
        <v>3978</v>
      </c>
      <c r="B2533" s="6" t="s">
        <v>3979</v>
      </c>
      <c r="C2533" s="6" t="s">
        <v>1772</v>
      </c>
      <c r="D2533" s="6" t="s">
        <v>1773</v>
      </c>
      <c r="E2533">
        <f ca="1">IF(COUNTIF(Invoices!K:L,A2533)&lt;&gt;0,IF(COUNTIF(Invoices!K:L,A2533)&lt;&gt;0,SUMIF(Invoices!K:L,A2533,Invoices!L:L)/COUNTIF(Invoices!K:L,A2533),0),IF(COUNTIF(Invoices!M:N,A2533)&lt;&gt;0,IF(COUNTIF(Invoices!M:N,A2533)&lt;&gt;0,SUMIF(Invoices!M:N,A2533,Invoices!N:N)/COUNTIF(Invoices!M:N,A2533),0),IF(COUNTIF(Invoices!O:P,A2533)&lt;&gt;0,IF(COUNTIF(Invoices!O:P,A2533)&lt;&gt;0,SUMIF(Invoices!O:P,A2533,Invoices!P:P)/COUNTIF(Invoices!O:P,A2533),0),IF(COUNTIF(Invoices!Q:R,A2533)&lt;&gt;0,IF(COUNTIF(Invoices!Q:R,A2533)&lt;&gt;0,SUMIF(Invoices!Q:R,A2533,Invoices!R:R)/COUNTIF(Invoices!Q:R,A2533),0),IF(COUNTIF(Invoices!S:T,A2533)&lt;&gt;0,IF(COUNTIF(Invoices!S:T,A2533)&lt;&gt;0,SUMIF(Invoices!S:T,A2533,Invoices!T:T)/COUNTIF(Invoices!S:T,A2533),0),IF(COUNTIF(Invoices!U:V,A2533)&lt;&gt;0,IF(COUNTIF(Invoices!U:V,A2533)&lt;&gt;0,SUMIF(Invoices!U:V,A2533,Invoices!V:V)/COUNTIF(Invoices!U:V,A2533),0),IF(COUNTIF(Invoices!W:X,A2533)&lt;&gt;0,IF(COUNTIF(Invoices!W:X,A2533)&lt;&gt;0,SUMIF(Invoices!W:X,A2533,Invoices!X:X)/COUNTIF(Invoices!W:X,A2533),0),IF(COUNTIF(Invoices!Y:Z,A2533)&lt;&gt;0,IF(COUNTIF(Invoices!Y:Z,A2533)&lt;&gt;0,SUMIF(Invoices!Y:Z,A2533,Invoices!Z:Z)/COUNTIF(Invoices!Y:Z,A2533),0),IF(COUNTIF(Invoices!AA:AB,A2533)&lt;&gt;0,IF(COUNTIF(Invoices!AA:AB,A2533)&lt;&gt;0,SUMIF(Invoices!AA:AB,A2533,Invoices!AB:AB)/COUNTIF(Invoices!AA:AB,A2533),0),IF(COUNTIF(Invoices!AC:AD,A2533)&lt;&gt;0,IF(COUNTIF(Invoices!AC:AD,A2533)&lt;&gt;0,SUMIF(Invoices!AC:AD,A2533,Invoices!AD:AD)/COUNTIF(Invoices!AC:AD,A2533),0),IF(COUNTIF(Invoices!AE:AF,A2533)&lt;&gt;0,IF(COUNTIF(Invoices!AE:AF,A2533)&lt;&gt;0,SUMIF(Invoices!AE:AF,A2533,Invoices!AF:AF)/COUNTIF(Invoices!AE:AF,A2533),0),IF(COUNTIF(Invoices!AG:AH,A2533)&lt;&gt;0,IF(COUNTIF(Invoices!AG:AH,A2533)&lt;&gt;0,SUMIF(Invoices!AG:AH,A2533,Invoices!AH:AH)/COUNTIF(Invoices!AG:AH,A2533),0),IF(COUNTIF(Invoices!AI:AJ,A2533)&lt;&gt;0,IF(COUNTIF(Invoices!AI:AJ,A2533)&lt;&gt;0,SUMIF(Invoices!AI:AJ,A2533,Invoices!AJ:AJ)/COUNTIF(Invoices!AI:AJ,A2533),0),IF(COUNTIF(Invoices!AK:AL,A2533)&lt;&gt;0,IF(COUNTIF(Invoices!AK:AL,A2533)&lt;&gt;0,SUMIF(Invoices!AK:AL,A2533,Invoices!AL:AL)/COUNTIF(Invoices!AK:AL,A2533),0),IF(COUNTIF(Invoices!AM:AN,A2533)&lt;&gt;0,IF(COUNTIF(Invoices!AM:AN,A2533)&lt;&gt;0,SUMIF(Invoices!AM:AN,A2533,Invoices!AN:AN)/COUNTIF(Invoices!AM:AN,A2533),0),"Not Available")))))))))))))))</f>
        <v>0.99</v>
      </c>
    </row>
    <row r="2534" spans="1:5" ht="13" x14ac:dyDescent="0.15">
      <c r="A2534" s="6" t="s">
        <v>3980</v>
      </c>
      <c r="C2534" s="6" t="s">
        <v>3981</v>
      </c>
      <c r="D2534" s="6" t="s">
        <v>3982</v>
      </c>
      <c r="E2534" t="str">
        <f>IF(COUNTIF(Invoices!K:L,A2534)&lt;&gt;0,IF(COUNTIF(Invoices!K:L,A2534)&lt;&gt;0,SUMIF(Invoices!K:L,A2534,Invoices!L:L)/COUNTIF(Invoices!K:L,A2534),0),IF(COUNTIF(Invoices!M:N,A2534)&lt;&gt;0,IF(COUNTIF(Invoices!M:N,A2534)&lt;&gt;0,SUMIF(Invoices!M:N,A2534,Invoices!N:N)/COUNTIF(Invoices!M:N,A2534),0),IF(COUNTIF(Invoices!O:P,A2534)&lt;&gt;0,IF(COUNTIF(Invoices!O:P,A2534)&lt;&gt;0,SUMIF(Invoices!O:P,A2534,Invoices!P:P)/COUNTIF(Invoices!O:P,A2534),0),IF(COUNTIF(Invoices!Q:R,A2534)&lt;&gt;0,IF(COUNTIF(Invoices!Q:R,A2534)&lt;&gt;0,SUMIF(Invoices!Q:R,A2534,Invoices!R:R)/COUNTIF(Invoices!Q:R,A2534),0),IF(COUNTIF(Invoices!S:T,A2534)&lt;&gt;0,IF(COUNTIF(Invoices!S:T,A2534)&lt;&gt;0,SUMIF(Invoices!S:T,A2534,Invoices!T:T)/COUNTIF(Invoices!S:T,A2534),0),IF(COUNTIF(Invoices!U:V,A2534)&lt;&gt;0,IF(COUNTIF(Invoices!U:V,A2534)&lt;&gt;0,SUMIF(Invoices!U:V,A2534,Invoices!V:V)/COUNTIF(Invoices!U:V,A2534),0),IF(COUNTIF(Invoices!W:X,A2534)&lt;&gt;0,IF(COUNTIF(Invoices!W:X,A2534)&lt;&gt;0,SUMIF(Invoices!W:X,A2534,Invoices!X:X)/COUNTIF(Invoices!W:X,A2534),0),IF(COUNTIF(Invoices!Y:Z,A2534)&lt;&gt;0,IF(COUNTIF(Invoices!Y:Z,A2534)&lt;&gt;0,SUMIF(Invoices!Y:Z,A2534,Invoices!Z:Z)/COUNTIF(Invoices!Y:Z,A2534),0),IF(COUNTIF(Invoices!AA:AB,A2534)&lt;&gt;0,IF(COUNTIF(Invoices!AA:AB,A2534)&lt;&gt;0,SUMIF(Invoices!AA:AB,A2534,Invoices!AB:AB)/COUNTIF(Invoices!AA:AB,A2534),0),IF(COUNTIF(Invoices!AC:AD,A2534)&lt;&gt;0,IF(COUNTIF(Invoices!AC:AD,A2534)&lt;&gt;0,SUMIF(Invoices!AC:AD,A2534,Invoices!AD:AD)/COUNTIF(Invoices!AC:AD,A2534),0),IF(COUNTIF(Invoices!AE:AF,A2534)&lt;&gt;0,IF(COUNTIF(Invoices!AE:AF,A2534)&lt;&gt;0,SUMIF(Invoices!AE:AF,A2534,Invoices!AF:AF)/COUNTIF(Invoices!AE:AF,A2534),0),IF(COUNTIF(Invoices!AG:AH,A2534)&lt;&gt;0,IF(COUNTIF(Invoices!AG:AH,A2534)&lt;&gt;0,SUMIF(Invoices!AG:AH,A2534,Invoices!AH:AH)/COUNTIF(Invoices!AG:AH,A2534),0),IF(COUNTIF(Invoices!AI:AJ,A2534)&lt;&gt;0,IF(COUNTIF(Invoices!AI:AJ,A2534)&lt;&gt;0,SUMIF(Invoices!AI:AJ,A2534,Invoices!AJ:AJ)/COUNTIF(Invoices!AI:AJ,A2534),0),IF(COUNTIF(Invoices!AK:AL,A2534)&lt;&gt;0,IF(COUNTIF(Invoices!AK:AL,A2534)&lt;&gt;0,SUMIF(Invoices!AK:AL,A2534,Invoices!AL:AL)/COUNTIF(Invoices!AK:AL,A2534),0),IF(COUNTIF(Invoices!AM:AN,A2534)&lt;&gt;0,IF(COUNTIF(Invoices!AM:AN,A2534)&lt;&gt;0,SUMIF(Invoices!AM:AN,A2534,Invoices!AN:AN)/COUNTIF(Invoices!AM:AN,A2534),0),"Not Available")))))))))))))))</f>
        <v>Not Available</v>
      </c>
    </row>
    <row r="2535" spans="1:5" ht="13" x14ac:dyDescent="0.15">
      <c r="A2535" s="6" t="s">
        <v>3983</v>
      </c>
      <c r="C2535" s="6" t="s">
        <v>592</v>
      </c>
      <c r="D2535" s="6" t="s">
        <v>593</v>
      </c>
      <c r="E2535">
        <f ca="1">IF(COUNTIF(Invoices!K:L,A2535)&lt;&gt;0,IF(COUNTIF(Invoices!K:L,A2535)&lt;&gt;0,SUMIF(Invoices!K:L,A2535,Invoices!L:L)/COUNTIF(Invoices!K:L,A2535),0),IF(COUNTIF(Invoices!M:N,A2535)&lt;&gt;0,IF(COUNTIF(Invoices!M:N,A2535)&lt;&gt;0,SUMIF(Invoices!M:N,A2535,Invoices!N:N)/COUNTIF(Invoices!M:N,A2535),0),IF(COUNTIF(Invoices!O:P,A2535)&lt;&gt;0,IF(COUNTIF(Invoices!O:P,A2535)&lt;&gt;0,SUMIF(Invoices!O:P,A2535,Invoices!P:P)/COUNTIF(Invoices!O:P,A2535),0),IF(COUNTIF(Invoices!Q:R,A2535)&lt;&gt;0,IF(COUNTIF(Invoices!Q:R,A2535)&lt;&gt;0,SUMIF(Invoices!Q:R,A2535,Invoices!R:R)/COUNTIF(Invoices!Q:R,A2535),0),IF(COUNTIF(Invoices!S:T,A2535)&lt;&gt;0,IF(COUNTIF(Invoices!S:T,A2535)&lt;&gt;0,SUMIF(Invoices!S:T,A2535,Invoices!T:T)/COUNTIF(Invoices!S:T,A2535),0),IF(COUNTIF(Invoices!U:V,A2535)&lt;&gt;0,IF(COUNTIF(Invoices!U:V,A2535)&lt;&gt;0,SUMIF(Invoices!U:V,A2535,Invoices!V:V)/COUNTIF(Invoices!U:V,A2535),0),IF(COUNTIF(Invoices!W:X,A2535)&lt;&gt;0,IF(COUNTIF(Invoices!W:X,A2535)&lt;&gt;0,SUMIF(Invoices!W:X,A2535,Invoices!X:X)/COUNTIF(Invoices!W:X,A2535),0),IF(COUNTIF(Invoices!Y:Z,A2535)&lt;&gt;0,IF(COUNTIF(Invoices!Y:Z,A2535)&lt;&gt;0,SUMIF(Invoices!Y:Z,A2535,Invoices!Z:Z)/COUNTIF(Invoices!Y:Z,A2535),0),IF(COUNTIF(Invoices!AA:AB,A2535)&lt;&gt;0,IF(COUNTIF(Invoices!AA:AB,A2535)&lt;&gt;0,SUMIF(Invoices!AA:AB,A2535,Invoices!AB:AB)/COUNTIF(Invoices!AA:AB,A2535),0),IF(COUNTIF(Invoices!AC:AD,A2535)&lt;&gt;0,IF(COUNTIF(Invoices!AC:AD,A2535)&lt;&gt;0,SUMIF(Invoices!AC:AD,A2535,Invoices!AD:AD)/COUNTIF(Invoices!AC:AD,A2535),0),IF(COUNTIF(Invoices!AE:AF,A2535)&lt;&gt;0,IF(COUNTIF(Invoices!AE:AF,A2535)&lt;&gt;0,SUMIF(Invoices!AE:AF,A2535,Invoices!AF:AF)/COUNTIF(Invoices!AE:AF,A2535),0),IF(COUNTIF(Invoices!AG:AH,A2535)&lt;&gt;0,IF(COUNTIF(Invoices!AG:AH,A2535)&lt;&gt;0,SUMIF(Invoices!AG:AH,A2535,Invoices!AH:AH)/COUNTIF(Invoices!AG:AH,A2535),0),IF(COUNTIF(Invoices!AI:AJ,A2535)&lt;&gt;0,IF(COUNTIF(Invoices!AI:AJ,A2535)&lt;&gt;0,SUMIF(Invoices!AI:AJ,A2535,Invoices!AJ:AJ)/COUNTIF(Invoices!AI:AJ,A2535),0),IF(COUNTIF(Invoices!AK:AL,A2535)&lt;&gt;0,IF(COUNTIF(Invoices!AK:AL,A2535)&lt;&gt;0,SUMIF(Invoices!AK:AL,A2535,Invoices!AL:AL)/COUNTIF(Invoices!AK:AL,A2535),0),IF(COUNTIF(Invoices!AM:AN,A2535)&lt;&gt;0,IF(COUNTIF(Invoices!AM:AN,A2535)&lt;&gt;0,SUMIF(Invoices!AM:AN,A2535,Invoices!AN:AN)/COUNTIF(Invoices!AM:AN,A2535),0),"Not Available")))))))))))))))</f>
        <v>0.99</v>
      </c>
    </row>
    <row r="2536" spans="1:5" ht="13" x14ac:dyDescent="0.15">
      <c r="A2536" s="6" t="s">
        <v>3984</v>
      </c>
      <c r="C2536" s="6" t="s">
        <v>983</v>
      </c>
      <c r="D2536" s="6" t="s">
        <v>797</v>
      </c>
      <c r="E2536" t="str">
        <f>IF(COUNTIF(Invoices!K:L,A2536)&lt;&gt;0,IF(COUNTIF(Invoices!K:L,A2536)&lt;&gt;0,SUMIF(Invoices!K:L,A2536,Invoices!L:L)/COUNTIF(Invoices!K:L,A2536),0),IF(COUNTIF(Invoices!M:N,A2536)&lt;&gt;0,IF(COUNTIF(Invoices!M:N,A2536)&lt;&gt;0,SUMIF(Invoices!M:N,A2536,Invoices!N:N)/COUNTIF(Invoices!M:N,A2536),0),IF(COUNTIF(Invoices!O:P,A2536)&lt;&gt;0,IF(COUNTIF(Invoices!O:P,A2536)&lt;&gt;0,SUMIF(Invoices!O:P,A2536,Invoices!P:P)/COUNTIF(Invoices!O:P,A2536),0),IF(COUNTIF(Invoices!Q:R,A2536)&lt;&gt;0,IF(COUNTIF(Invoices!Q:R,A2536)&lt;&gt;0,SUMIF(Invoices!Q:R,A2536,Invoices!R:R)/COUNTIF(Invoices!Q:R,A2536),0),IF(COUNTIF(Invoices!S:T,A2536)&lt;&gt;0,IF(COUNTIF(Invoices!S:T,A2536)&lt;&gt;0,SUMIF(Invoices!S:T,A2536,Invoices!T:T)/COUNTIF(Invoices!S:T,A2536),0),IF(COUNTIF(Invoices!U:V,A2536)&lt;&gt;0,IF(COUNTIF(Invoices!U:V,A2536)&lt;&gt;0,SUMIF(Invoices!U:V,A2536,Invoices!V:V)/COUNTIF(Invoices!U:V,A2536),0),IF(COUNTIF(Invoices!W:X,A2536)&lt;&gt;0,IF(COUNTIF(Invoices!W:X,A2536)&lt;&gt;0,SUMIF(Invoices!W:X,A2536,Invoices!X:X)/COUNTIF(Invoices!W:X,A2536),0),IF(COUNTIF(Invoices!Y:Z,A2536)&lt;&gt;0,IF(COUNTIF(Invoices!Y:Z,A2536)&lt;&gt;0,SUMIF(Invoices!Y:Z,A2536,Invoices!Z:Z)/COUNTIF(Invoices!Y:Z,A2536),0),IF(COUNTIF(Invoices!AA:AB,A2536)&lt;&gt;0,IF(COUNTIF(Invoices!AA:AB,A2536)&lt;&gt;0,SUMIF(Invoices!AA:AB,A2536,Invoices!AB:AB)/COUNTIF(Invoices!AA:AB,A2536),0),IF(COUNTIF(Invoices!AC:AD,A2536)&lt;&gt;0,IF(COUNTIF(Invoices!AC:AD,A2536)&lt;&gt;0,SUMIF(Invoices!AC:AD,A2536,Invoices!AD:AD)/COUNTIF(Invoices!AC:AD,A2536),0),IF(COUNTIF(Invoices!AE:AF,A2536)&lt;&gt;0,IF(COUNTIF(Invoices!AE:AF,A2536)&lt;&gt;0,SUMIF(Invoices!AE:AF,A2536,Invoices!AF:AF)/COUNTIF(Invoices!AE:AF,A2536),0),IF(COUNTIF(Invoices!AG:AH,A2536)&lt;&gt;0,IF(COUNTIF(Invoices!AG:AH,A2536)&lt;&gt;0,SUMIF(Invoices!AG:AH,A2536,Invoices!AH:AH)/COUNTIF(Invoices!AG:AH,A2536),0),IF(COUNTIF(Invoices!AI:AJ,A2536)&lt;&gt;0,IF(COUNTIF(Invoices!AI:AJ,A2536)&lt;&gt;0,SUMIF(Invoices!AI:AJ,A2536,Invoices!AJ:AJ)/COUNTIF(Invoices!AI:AJ,A2536),0),IF(COUNTIF(Invoices!AK:AL,A2536)&lt;&gt;0,IF(COUNTIF(Invoices!AK:AL,A2536)&lt;&gt;0,SUMIF(Invoices!AK:AL,A2536,Invoices!AL:AL)/COUNTIF(Invoices!AK:AL,A2536),0),IF(COUNTIF(Invoices!AM:AN,A2536)&lt;&gt;0,IF(COUNTIF(Invoices!AM:AN,A2536)&lt;&gt;0,SUMIF(Invoices!AM:AN,A2536,Invoices!AN:AN)/COUNTIF(Invoices!AM:AN,A2536),0),"Not Available")))))))))))))))</f>
        <v>Not Available</v>
      </c>
    </row>
    <row r="2537" spans="1:5" ht="13" x14ac:dyDescent="0.15">
      <c r="A2537" s="6" t="s">
        <v>3985</v>
      </c>
      <c r="C2537" s="6" t="s">
        <v>689</v>
      </c>
      <c r="D2537" s="6" t="s">
        <v>690</v>
      </c>
      <c r="E2537" t="str">
        <f>IF(COUNTIF(Invoices!K:L,A2537)&lt;&gt;0,IF(COUNTIF(Invoices!K:L,A2537)&lt;&gt;0,SUMIF(Invoices!K:L,A2537,Invoices!L:L)/COUNTIF(Invoices!K:L,A2537),0),IF(COUNTIF(Invoices!M:N,A2537)&lt;&gt;0,IF(COUNTIF(Invoices!M:N,A2537)&lt;&gt;0,SUMIF(Invoices!M:N,A2537,Invoices!N:N)/COUNTIF(Invoices!M:N,A2537),0),IF(COUNTIF(Invoices!O:P,A2537)&lt;&gt;0,IF(COUNTIF(Invoices!O:P,A2537)&lt;&gt;0,SUMIF(Invoices!O:P,A2537,Invoices!P:P)/COUNTIF(Invoices!O:P,A2537),0),IF(COUNTIF(Invoices!Q:R,A2537)&lt;&gt;0,IF(COUNTIF(Invoices!Q:R,A2537)&lt;&gt;0,SUMIF(Invoices!Q:R,A2537,Invoices!R:R)/COUNTIF(Invoices!Q:R,A2537),0),IF(COUNTIF(Invoices!S:T,A2537)&lt;&gt;0,IF(COUNTIF(Invoices!S:T,A2537)&lt;&gt;0,SUMIF(Invoices!S:T,A2537,Invoices!T:T)/COUNTIF(Invoices!S:T,A2537),0),IF(COUNTIF(Invoices!U:V,A2537)&lt;&gt;0,IF(COUNTIF(Invoices!U:V,A2537)&lt;&gt;0,SUMIF(Invoices!U:V,A2537,Invoices!V:V)/COUNTIF(Invoices!U:V,A2537),0),IF(COUNTIF(Invoices!W:X,A2537)&lt;&gt;0,IF(COUNTIF(Invoices!W:X,A2537)&lt;&gt;0,SUMIF(Invoices!W:X,A2537,Invoices!X:X)/COUNTIF(Invoices!W:X,A2537),0),IF(COUNTIF(Invoices!Y:Z,A2537)&lt;&gt;0,IF(COUNTIF(Invoices!Y:Z,A2537)&lt;&gt;0,SUMIF(Invoices!Y:Z,A2537,Invoices!Z:Z)/COUNTIF(Invoices!Y:Z,A2537),0),IF(COUNTIF(Invoices!AA:AB,A2537)&lt;&gt;0,IF(COUNTIF(Invoices!AA:AB,A2537)&lt;&gt;0,SUMIF(Invoices!AA:AB,A2537,Invoices!AB:AB)/COUNTIF(Invoices!AA:AB,A2537),0),IF(COUNTIF(Invoices!AC:AD,A2537)&lt;&gt;0,IF(COUNTIF(Invoices!AC:AD,A2537)&lt;&gt;0,SUMIF(Invoices!AC:AD,A2537,Invoices!AD:AD)/COUNTIF(Invoices!AC:AD,A2537),0),IF(COUNTIF(Invoices!AE:AF,A2537)&lt;&gt;0,IF(COUNTIF(Invoices!AE:AF,A2537)&lt;&gt;0,SUMIF(Invoices!AE:AF,A2537,Invoices!AF:AF)/COUNTIF(Invoices!AE:AF,A2537),0),IF(COUNTIF(Invoices!AG:AH,A2537)&lt;&gt;0,IF(COUNTIF(Invoices!AG:AH,A2537)&lt;&gt;0,SUMIF(Invoices!AG:AH,A2537,Invoices!AH:AH)/COUNTIF(Invoices!AG:AH,A2537),0),IF(COUNTIF(Invoices!AI:AJ,A2537)&lt;&gt;0,IF(COUNTIF(Invoices!AI:AJ,A2537)&lt;&gt;0,SUMIF(Invoices!AI:AJ,A2537,Invoices!AJ:AJ)/COUNTIF(Invoices!AI:AJ,A2537),0),IF(COUNTIF(Invoices!AK:AL,A2537)&lt;&gt;0,IF(COUNTIF(Invoices!AK:AL,A2537)&lt;&gt;0,SUMIF(Invoices!AK:AL,A2537,Invoices!AL:AL)/COUNTIF(Invoices!AK:AL,A2537),0),IF(COUNTIF(Invoices!AM:AN,A2537)&lt;&gt;0,IF(COUNTIF(Invoices!AM:AN,A2537)&lt;&gt;0,SUMIF(Invoices!AM:AN,A2537,Invoices!AN:AN)/COUNTIF(Invoices!AM:AN,A2537),0),"Not Available")))))))))))))))</f>
        <v>Not Available</v>
      </c>
    </row>
    <row r="2538" spans="1:5" ht="13" x14ac:dyDescent="0.15">
      <c r="A2538" s="6" t="s">
        <v>3986</v>
      </c>
      <c r="C2538" s="6" t="s">
        <v>804</v>
      </c>
      <c r="D2538" s="6" t="s">
        <v>677</v>
      </c>
      <c r="E2538">
        <f ca="1">IF(COUNTIF(Invoices!K:L,A2538)&lt;&gt;0,IF(COUNTIF(Invoices!K:L,A2538)&lt;&gt;0,SUMIF(Invoices!K:L,A2538,Invoices!L:L)/COUNTIF(Invoices!K:L,A2538),0),IF(COUNTIF(Invoices!M:N,A2538)&lt;&gt;0,IF(COUNTIF(Invoices!M:N,A2538)&lt;&gt;0,SUMIF(Invoices!M:N,A2538,Invoices!N:N)/COUNTIF(Invoices!M:N,A2538),0),IF(COUNTIF(Invoices!O:P,A2538)&lt;&gt;0,IF(COUNTIF(Invoices!O:P,A2538)&lt;&gt;0,SUMIF(Invoices!O:P,A2538,Invoices!P:P)/COUNTIF(Invoices!O:P,A2538),0),IF(COUNTIF(Invoices!Q:R,A2538)&lt;&gt;0,IF(COUNTIF(Invoices!Q:R,A2538)&lt;&gt;0,SUMIF(Invoices!Q:R,A2538,Invoices!R:R)/COUNTIF(Invoices!Q:R,A2538),0),IF(COUNTIF(Invoices!S:T,A2538)&lt;&gt;0,IF(COUNTIF(Invoices!S:T,A2538)&lt;&gt;0,SUMIF(Invoices!S:T,A2538,Invoices!T:T)/COUNTIF(Invoices!S:T,A2538),0),IF(COUNTIF(Invoices!U:V,A2538)&lt;&gt;0,IF(COUNTIF(Invoices!U:V,A2538)&lt;&gt;0,SUMIF(Invoices!U:V,A2538,Invoices!V:V)/COUNTIF(Invoices!U:V,A2538),0),IF(COUNTIF(Invoices!W:X,A2538)&lt;&gt;0,IF(COUNTIF(Invoices!W:X,A2538)&lt;&gt;0,SUMIF(Invoices!W:X,A2538,Invoices!X:X)/COUNTIF(Invoices!W:X,A2538),0),IF(COUNTIF(Invoices!Y:Z,A2538)&lt;&gt;0,IF(COUNTIF(Invoices!Y:Z,A2538)&lt;&gt;0,SUMIF(Invoices!Y:Z,A2538,Invoices!Z:Z)/COUNTIF(Invoices!Y:Z,A2538),0),IF(COUNTIF(Invoices!AA:AB,A2538)&lt;&gt;0,IF(COUNTIF(Invoices!AA:AB,A2538)&lt;&gt;0,SUMIF(Invoices!AA:AB,A2538,Invoices!AB:AB)/COUNTIF(Invoices!AA:AB,A2538),0),IF(COUNTIF(Invoices!AC:AD,A2538)&lt;&gt;0,IF(COUNTIF(Invoices!AC:AD,A2538)&lt;&gt;0,SUMIF(Invoices!AC:AD,A2538,Invoices!AD:AD)/COUNTIF(Invoices!AC:AD,A2538),0),IF(COUNTIF(Invoices!AE:AF,A2538)&lt;&gt;0,IF(COUNTIF(Invoices!AE:AF,A2538)&lt;&gt;0,SUMIF(Invoices!AE:AF,A2538,Invoices!AF:AF)/COUNTIF(Invoices!AE:AF,A2538),0),IF(COUNTIF(Invoices!AG:AH,A2538)&lt;&gt;0,IF(COUNTIF(Invoices!AG:AH,A2538)&lt;&gt;0,SUMIF(Invoices!AG:AH,A2538,Invoices!AH:AH)/COUNTIF(Invoices!AG:AH,A2538),0),IF(COUNTIF(Invoices!AI:AJ,A2538)&lt;&gt;0,IF(COUNTIF(Invoices!AI:AJ,A2538)&lt;&gt;0,SUMIF(Invoices!AI:AJ,A2538,Invoices!AJ:AJ)/COUNTIF(Invoices!AI:AJ,A2538),0),IF(COUNTIF(Invoices!AK:AL,A2538)&lt;&gt;0,IF(COUNTIF(Invoices!AK:AL,A2538)&lt;&gt;0,SUMIF(Invoices!AK:AL,A2538,Invoices!AL:AL)/COUNTIF(Invoices!AK:AL,A2538),0),IF(COUNTIF(Invoices!AM:AN,A2538)&lt;&gt;0,IF(COUNTIF(Invoices!AM:AN,A2538)&lt;&gt;0,SUMIF(Invoices!AM:AN,A2538,Invoices!AN:AN)/COUNTIF(Invoices!AM:AN,A2538),0),"Not Available")))))))))))))))</f>
        <v>0.99</v>
      </c>
    </row>
    <row r="2539" spans="1:5" ht="13" x14ac:dyDescent="0.15">
      <c r="A2539" s="6" t="s">
        <v>3987</v>
      </c>
      <c r="B2539" s="6" t="s">
        <v>2820</v>
      </c>
      <c r="C2539" s="6" t="s">
        <v>887</v>
      </c>
      <c r="D2539" s="6" t="s">
        <v>574</v>
      </c>
      <c r="E2539">
        <f ca="1">IF(COUNTIF(Invoices!K:L,A2539)&lt;&gt;0,IF(COUNTIF(Invoices!K:L,A2539)&lt;&gt;0,SUMIF(Invoices!K:L,A2539,Invoices!L:L)/COUNTIF(Invoices!K:L,A2539),0),IF(COUNTIF(Invoices!M:N,A2539)&lt;&gt;0,IF(COUNTIF(Invoices!M:N,A2539)&lt;&gt;0,SUMIF(Invoices!M:N,A2539,Invoices!N:N)/COUNTIF(Invoices!M:N,A2539),0),IF(COUNTIF(Invoices!O:P,A2539)&lt;&gt;0,IF(COUNTIF(Invoices!O:P,A2539)&lt;&gt;0,SUMIF(Invoices!O:P,A2539,Invoices!P:P)/COUNTIF(Invoices!O:P,A2539),0),IF(COUNTIF(Invoices!Q:R,A2539)&lt;&gt;0,IF(COUNTIF(Invoices!Q:R,A2539)&lt;&gt;0,SUMIF(Invoices!Q:R,A2539,Invoices!R:R)/COUNTIF(Invoices!Q:R,A2539),0),IF(COUNTIF(Invoices!S:T,A2539)&lt;&gt;0,IF(COUNTIF(Invoices!S:T,A2539)&lt;&gt;0,SUMIF(Invoices!S:T,A2539,Invoices!T:T)/COUNTIF(Invoices!S:T,A2539),0),IF(COUNTIF(Invoices!U:V,A2539)&lt;&gt;0,IF(COUNTIF(Invoices!U:V,A2539)&lt;&gt;0,SUMIF(Invoices!U:V,A2539,Invoices!V:V)/COUNTIF(Invoices!U:V,A2539),0),IF(COUNTIF(Invoices!W:X,A2539)&lt;&gt;0,IF(COUNTIF(Invoices!W:X,A2539)&lt;&gt;0,SUMIF(Invoices!W:X,A2539,Invoices!X:X)/COUNTIF(Invoices!W:X,A2539),0),IF(COUNTIF(Invoices!Y:Z,A2539)&lt;&gt;0,IF(COUNTIF(Invoices!Y:Z,A2539)&lt;&gt;0,SUMIF(Invoices!Y:Z,A2539,Invoices!Z:Z)/COUNTIF(Invoices!Y:Z,A2539),0),IF(COUNTIF(Invoices!AA:AB,A2539)&lt;&gt;0,IF(COUNTIF(Invoices!AA:AB,A2539)&lt;&gt;0,SUMIF(Invoices!AA:AB,A2539,Invoices!AB:AB)/COUNTIF(Invoices!AA:AB,A2539),0),IF(COUNTIF(Invoices!AC:AD,A2539)&lt;&gt;0,IF(COUNTIF(Invoices!AC:AD,A2539)&lt;&gt;0,SUMIF(Invoices!AC:AD,A2539,Invoices!AD:AD)/COUNTIF(Invoices!AC:AD,A2539),0),IF(COUNTIF(Invoices!AE:AF,A2539)&lt;&gt;0,IF(COUNTIF(Invoices!AE:AF,A2539)&lt;&gt;0,SUMIF(Invoices!AE:AF,A2539,Invoices!AF:AF)/COUNTIF(Invoices!AE:AF,A2539),0),IF(COUNTIF(Invoices!AG:AH,A2539)&lt;&gt;0,IF(COUNTIF(Invoices!AG:AH,A2539)&lt;&gt;0,SUMIF(Invoices!AG:AH,A2539,Invoices!AH:AH)/COUNTIF(Invoices!AG:AH,A2539),0),IF(COUNTIF(Invoices!AI:AJ,A2539)&lt;&gt;0,IF(COUNTIF(Invoices!AI:AJ,A2539)&lt;&gt;0,SUMIF(Invoices!AI:AJ,A2539,Invoices!AJ:AJ)/COUNTIF(Invoices!AI:AJ,A2539),0),IF(COUNTIF(Invoices!AK:AL,A2539)&lt;&gt;0,IF(COUNTIF(Invoices!AK:AL,A2539)&lt;&gt;0,SUMIF(Invoices!AK:AL,A2539,Invoices!AL:AL)/COUNTIF(Invoices!AK:AL,A2539),0),IF(COUNTIF(Invoices!AM:AN,A2539)&lt;&gt;0,IF(COUNTIF(Invoices!AM:AN,A2539)&lt;&gt;0,SUMIF(Invoices!AM:AN,A2539,Invoices!AN:AN)/COUNTIF(Invoices!AM:AN,A2539),0),"Not Available")))))))))))))))</f>
        <v>0.99</v>
      </c>
    </row>
    <row r="2540" spans="1:5" ht="13" x14ac:dyDescent="0.15">
      <c r="A2540" s="6" t="s">
        <v>3988</v>
      </c>
      <c r="B2540" s="6" t="s">
        <v>1336</v>
      </c>
      <c r="C2540" s="6" t="s">
        <v>1337</v>
      </c>
      <c r="D2540" s="6" t="s">
        <v>1338</v>
      </c>
      <c r="E2540">
        <f ca="1">IF(COUNTIF(Invoices!K:L,A2540)&lt;&gt;0,IF(COUNTIF(Invoices!K:L,A2540)&lt;&gt;0,SUMIF(Invoices!K:L,A2540,Invoices!L:L)/COUNTIF(Invoices!K:L,A2540),0),IF(COUNTIF(Invoices!M:N,A2540)&lt;&gt;0,IF(COUNTIF(Invoices!M:N,A2540)&lt;&gt;0,SUMIF(Invoices!M:N,A2540,Invoices!N:N)/COUNTIF(Invoices!M:N,A2540),0),IF(COUNTIF(Invoices!O:P,A2540)&lt;&gt;0,IF(COUNTIF(Invoices!O:P,A2540)&lt;&gt;0,SUMIF(Invoices!O:P,A2540,Invoices!P:P)/COUNTIF(Invoices!O:P,A2540),0),IF(COUNTIF(Invoices!Q:R,A2540)&lt;&gt;0,IF(COUNTIF(Invoices!Q:R,A2540)&lt;&gt;0,SUMIF(Invoices!Q:R,A2540,Invoices!R:R)/COUNTIF(Invoices!Q:R,A2540),0),IF(COUNTIF(Invoices!S:T,A2540)&lt;&gt;0,IF(COUNTIF(Invoices!S:T,A2540)&lt;&gt;0,SUMIF(Invoices!S:T,A2540,Invoices!T:T)/COUNTIF(Invoices!S:T,A2540),0),IF(COUNTIF(Invoices!U:V,A2540)&lt;&gt;0,IF(COUNTIF(Invoices!U:V,A2540)&lt;&gt;0,SUMIF(Invoices!U:V,A2540,Invoices!V:V)/COUNTIF(Invoices!U:V,A2540),0),IF(COUNTIF(Invoices!W:X,A2540)&lt;&gt;0,IF(COUNTIF(Invoices!W:X,A2540)&lt;&gt;0,SUMIF(Invoices!W:X,A2540,Invoices!X:X)/COUNTIF(Invoices!W:X,A2540),0),IF(COUNTIF(Invoices!Y:Z,A2540)&lt;&gt;0,IF(COUNTIF(Invoices!Y:Z,A2540)&lt;&gt;0,SUMIF(Invoices!Y:Z,A2540,Invoices!Z:Z)/COUNTIF(Invoices!Y:Z,A2540),0),IF(COUNTIF(Invoices!AA:AB,A2540)&lt;&gt;0,IF(COUNTIF(Invoices!AA:AB,A2540)&lt;&gt;0,SUMIF(Invoices!AA:AB,A2540,Invoices!AB:AB)/COUNTIF(Invoices!AA:AB,A2540),0),IF(COUNTIF(Invoices!AC:AD,A2540)&lt;&gt;0,IF(COUNTIF(Invoices!AC:AD,A2540)&lt;&gt;0,SUMIF(Invoices!AC:AD,A2540,Invoices!AD:AD)/COUNTIF(Invoices!AC:AD,A2540),0),IF(COUNTIF(Invoices!AE:AF,A2540)&lt;&gt;0,IF(COUNTIF(Invoices!AE:AF,A2540)&lt;&gt;0,SUMIF(Invoices!AE:AF,A2540,Invoices!AF:AF)/COUNTIF(Invoices!AE:AF,A2540),0),IF(COUNTIF(Invoices!AG:AH,A2540)&lt;&gt;0,IF(COUNTIF(Invoices!AG:AH,A2540)&lt;&gt;0,SUMIF(Invoices!AG:AH,A2540,Invoices!AH:AH)/COUNTIF(Invoices!AG:AH,A2540),0),IF(COUNTIF(Invoices!AI:AJ,A2540)&lt;&gt;0,IF(COUNTIF(Invoices!AI:AJ,A2540)&lt;&gt;0,SUMIF(Invoices!AI:AJ,A2540,Invoices!AJ:AJ)/COUNTIF(Invoices!AI:AJ,A2540),0),IF(COUNTIF(Invoices!AK:AL,A2540)&lt;&gt;0,IF(COUNTIF(Invoices!AK:AL,A2540)&lt;&gt;0,SUMIF(Invoices!AK:AL,A2540,Invoices!AL:AL)/COUNTIF(Invoices!AK:AL,A2540),0),IF(COUNTIF(Invoices!AM:AN,A2540)&lt;&gt;0,IF(COUNTIF(Invoices!AM:AN,A2540)&lt;&gt;0,SUMIF(Invoices!AM:AN,A2540,Invoices!AN:AN)/COUNTIF(Invoices!AM:AN,A2540),0),"Not Available")))))))))))))))</f>
        <v>0.99</v>
      </c>
    </row>
    <row r="2541" spans="1:5" ht="13" x14ac:dyDescent="0.15">
      <c r="A2541" s="6" t="s">
        <v>3989</v>
      </c>
      <c r="B2541" s="6" t="s">
        <v>562</v>
      </c>
      <c r="C2541" s="6" t="s">
        <v>657</v>
      </c>
      <c r="D2541" s="6" t="s">
        <v>562</v>
      </c>
      <c r="E2541">
        <f ca="1">IF(COUNTIF(Invoices!K:L,A2541)&lt;&gt;0,IF(COUNTIF(Invoices!K:L,A2541)&lt;&gt;0,SUMIF(Invoices!K:L,A2541,Invoices!L:L)/COUNTIF(Invoices!K:L,A2541),0),IF(COUNTIF(Invoices!M:N,A2541)&lt;&gt;0,IF(COUNTIF(Invoices!M:N,A2541)&lt;&gt;0,SUMIF(Invoices!M:N,A2541,Invoices!N:N)/COUNTIF(Invoices!M:N,A2541),0),IF(COUNTIF(Invoices!O:P,A2541)&lt;&gt;0,IF(COUNTIF(Invoices!O:P,A2541)&lt;&gt;0,SUMIF(Invoices!O:P,A2541,Invoices!P:P)/COUNTIF(Invoices!O:P,A2541),0),IF(COUNTIF(Invoices!Q:R,A2541)&lt;&gt;0,IF(COUNTIF(Invoices!Q:R,A2541)&lt;&gt;0,SUMIF(Invoices!Q:R,A2541,Invoices!R:R)/COUNTIF(Invoices!Q:R,A2541),0),IF(COUNTIF(Invoices!S:T,A2541)&lt;&gt;0,IF(COUNTIF(Invoices!S:T,A2541)&lt;&gt;0,SUMIF(Invoices!S:T,A2541,Invoices!T:T)/COUNTIF(Invoices!S:T,A2541),0),IF(COUNTIF(Invoices!U:V,A2541)&lt;&gt;0,IF(COUNTIF(Invoices!U:V,A2541)&lt;&gt;0,SUMIF(Invoices!U:V,A2541,Invoices!V:V)/COUNTIF(Invoices!U:V,A2541),0),IF(COUNTIF(Invoices!W:X,A2541)&lt;&gt;0,IF(COUNTIF(Invoices!W:X,A2541)&lt;&gt;0,SUMIF(Invoices!W:X,A2541,Invoices!X:X)/COUNTIF(Invoices!W:X,A2541),0),IF(COUNTIF(Invoices!Y:Z,A2541)&lt;&gt;0,IF(COUNTIF(Invoices!Y:Z,A2541)&lt;&gt;0,SUMIF(Invoices!Y:Z,A2541,Invoices!Z:Z)/COUNTIF(Invoices!Y:Z,A2541),0),IF(COUNTIF(Invoices!AA:AB,A2541)&lt;&gt;0,IF(COUNTIF(Invoices!AA:AB,A2541)&lt;&gt;0,SUMIF(Invoices!AA:AB,A2541,Invoices!AB:AB)/COUNTIF(Invoices!AA:AB,A2541),0),IF(COUNTIF(Invoices!AC:AD,A2541)&lt;&gt;0,IF(COUNTIF(Invoices!AC:AD,A2541)&lt;&gt;0,SUMIF(Invoices!AC:AD,A2541,Invoices!AD:AD)/COUNTIF(Invoices!AC:AD,A2541),0),IF(COUNTIF(Invoices!AE:AF,A2541)&lt;&gt;0,IF(COUNTIF(Invoices!AE:AF,A2541)&lt;&gt;0,SUMIF(Invoices!AE:AF,A2541,Invoices!AF:AF)/COUNTIF(Invoices!AE:AF,A2541),0),IF(COUNTIF(Invoices!AG:AH,A2541)&lt;&gt;0,IF(COUNTIF(Invoices!AG:AH,A2541)&lt;&gt;0,SUMIF(Invoices!AG:AH,A2541,Invoices!AH:AH)/COUNTIF(Invoices!AG:AH,A2541),0),IF(COUNTIF(Invoices!AI:AJ,A2541)&lt;&gt;0,IF(COUNTIF(Invoices!AI:AJ,A2541)&lt;&gt;0,SUMIF(Invoices!AI:AJ,A2541,Invoices!AJ:AJ)/COUNTIF(Invoices!AI:AJ,A2541),0),IF(COUNTIF(Invoices!AK:AL,A2541)&lt;&gt;0,IF(COUNTIF(Invoices!AK:AL,A2541)&lt;&gt;0,SUMIF(Invoices!AK:AL,A2541,Invoices!AL:AL)/COUNTIF(Invoices!AK:AL,A2541),0),IF(COUNTIF(Invoices!AM:AN,A2541)&lt;&gt;0,IF(COUNTIF(Invoices!AM:AN,A2541)&lt;&gt;0,SUMIF(Invoices!AM:AN,A2541,Invoices!AN:AN)/COUNTIF(Invoices!AM:AN,A2541),0),"Not Available")))))))))))))))</f>
        <v>0.99</v>
      </c>
    </row>
    <row r="2542" spans="1:5" ht="13" x14ac:dyDescent="0.15">
      <c r="A2542" s="6" t="s">
        <v>3990</v>
      </c>
      <c r="B2542" s="6" t="s">
        <v>1565</v>
      </c>
      <c r="C2542" s="6" t="s">
        <v>542</v>
      </c>
      <c r="D2542" s="6" t="s">
        <v>543</v>
      </c>
      <c r="E2542">
        <f ca="1">IF(COUNTIF(Invoices!K:L,A2542)&lt;&gt;0,IF(COUNTIF(Invoices!K:L,A2542)&lt;&gt;0,SUMIF(Invoices!K:L,A2542,Invoices!L:L)/COUNTIF(Invoices!K:L,A2542),0),IF(COUNTIF(Invoices!M:N,A2542)&lt;&gt;0,IF(COUNTIF(Invoices!M:N,A2542)&lt;&gt;0,SUMIF(Invoices!M:N,A2542,Invoices!N:N)/COUNTIF(Invoices!M:N,A2542),0),IF(COUNTIF(Invoices!O:P,A2542)&lt;&gt;0,IF(COUNTIF(Invoices!O:P,A2542)&lt;&gt;0,SUMIF(Invoices!O:P,A2542,Invoices!P:P)/COUNTIF(Invoices!O:P,A2542),0),IF(COUNTIF(Invoices!Q:R,A2542)&lt;&gt;0,IF(COUNTIF(Invoices!Q:R,A2542)&lt;&gt;0,SUMIF(Invoices!Q:R,A2542,Invoices!R:R)/COUNTIF(Invoices!Q:R,A2542),0),IF(COUNTIF(Invoices!S:T,A2542)&lt;&gt;0,IF(COUNTIF(Invoices!S:T,A2542)&lt;&gt;0,SUMIF(Invoices!S:T,A2542,Invoices!T:T)/COUNTIF(Invoices!S:T,A2542),0),IF(COUNTIF(Invoices!U:V,A2542)&lt;&gt;0,IF(COUNTIF(Invoices!U:V,A2542)&lt;&gt;0,SUMIF(Invoices!U:V,A2542,Invoices!V:V)/COUNTIF(Invoices!U:V,A2542),0),IF(COUNTIF(Invoices!W:X,A2542)&lt;&gt;0,IF(COUNTIF(Invoices!W:X,A2542)&lt;&gt;0,SUMIF(Invoices!W:X,A2542,Invoices!X:X)/COUNTIF(Invoices!W:X,A2542),0),IF(COUNTIF(Invoices!Y:Z,A2542)&lt;&gt;0,IF(COUNTIF(Invoices!Y:Z,A2542)&lt;&gt;0,SUMIF(Invoices!Y:Z,A2542,Invoices!Z:Z)/COUNTIF(Invoices!Y:Z,A2542),0),IF(COUNTIF(Invoices!AA:AB,A2542)&lt;&gt;0,IF(COUNTIF(Invoices!AA:AB,A2542)&lt;&gt;0,SUMIF(Invoices!AA:AB,A2542,Invoices!AB:AB)/COUNTIF(Invoices!AA:AB,A2542),0),IF(COUNTIF(Invoices!AC:AD,A2542)&lt;&gt;0,IF(COUNTIF(Invoices!AC:AD,A2542)&lt;&gt;0,SUMIF(Invoices!AC:AD,A2542,Invoices!AD:AD)/COUNTIF(Invoices!AC:AD,A2542),0),IF(COUNTIF(Invoices!AE:AF,A2542)&lt;&gt;0,IF(COUNTIF(Invoices!AE:AF,A2542)&lt;&gt;0,SUMIF(Invoices!AE:AF,A2542,Invoices!AF:AF)/COUNTIF(Invoices!AE:AF,A2542),0),IF(COUNTIF(Invoices!AG:AH,A2542)&lt;&gt;0,IF(COUNTIF(Invoices!AG:AH,A2542)&lt;&gt;0,SUMIF(Invoices!AG:AH,A2542,Invoices!AH:AH)/COUNTIF(Invoices!AG:AH,A2542),0),IF(COUNTIF(Invoices!AI:AJ,A2542)&lt;&gt;0,IF(COUNTIF(Invoices!AI:AJ,A2542)&lt;&gt;0,SUMIF(Invoices!AI:AJ,A2542,Invoices!AJ:AJ)/COUNTIF(Invoices!AI:AJ,A2542),0),IF(COUNTIF(Invoices!AK:AL,A2542)&lt;&gt;0,IF(COUNTIF(Invoices!AK:AL,A2542)&lt;&gt;0,SUMIF(Invoices!AK:AL,A2542,Invoices!AL:AL)/COUNTIF(Invoices!AK:AL,A2542),0),IF(COUNTIF(Invoices!AM:AN,A2542)&lt;&gt;0,IF(COUNTIF(Invoices!AM:AN,A2542)&lt;&gt;0,SUMIF(Invoices!AM:AN,A2542,Invoices!AN:AN)/COUNTIF(Invoices!AM:AN,A2542),0),"Not Available")))))))))))))))</f>
        <v>0.99</v>
      </c>
    </row>
    <row r="2543" spans="1:5" ht="13" x14ac:dyDescent="0.15">
      <c r="A2543" s="6" t="s">
        <v>3991</v>
      </c>
      <c r="C2543" s="6" t="s">
        <v>1059</v>
      </c>
      <c r="D2543" s="6" t="s">
        <v>1059</v>
      </c>
      <c r="E2543">
        <f ca="1">IF(COUNTIF(Invoices!K:L,A2543)&lt;&gt;0,IF(COUNTIF(Invoices!K:L,A2543)&lt;&gt;0,SUMIF(Invoices!K:L,A2543,Invoices!L:L)/COUNTIF(Invoices!K:L,A2543),0),IF(COUNTIF(Invoices!M:N,A2543)&lt;&gt;0,IF(COUNTIF(Invoices!M:N,A2543)&lt;&gt;0,SUMIF(Invoices!M:N,A2543,Invoices!N:N)/COUNTIF(Invoices!M:N,A2543),0),IF(COUNTIF(Invoices!O:P,A2543)&lt;&gt;0,IF(COUNTIF(Invoices!O:P,A2543)&lt;&gt;0,SUMIF(Invoices!O:P,A2543,Invoices!P:P)/COUNTIF(Invoices!O:P,A2543),0),IF(COUNTIF(Invoices!Q:R,A2543)&lt;&gt;0,IF(COUNTIF(Invoices!Q:R,A2543)&lt;&gt;0,SUMIF(Invoices!Q:R,A2543,Invoices!R:R)/COUNTIF(Invoices!Q:R,A2543),0),IF(COUNTIF(Invoices!S:T,A2543)&lt;&gt;0,IF(COUNTIF(Invoices!S:T,A2543)&lt;&gt;0,SUMIF(Invoices!S:T,A2543,Invoices!T:T)/COUNTIF(Invoices!S:T,A2543),0),IF(COUNTIF(Invoices!U:V,A2543)&lt;&gt;0,IF(COUNTIF(Invoices!U:V,A2543)&lt;&gt;0,SUMIF(Invoices!U:V,A2543,Invoices!V:V)/COUNTIF(Invoices!U:V,A2543),0),IF(COUNTIF(Invoices!W:X,A2543)&lt;&gt;0,IF(COUNTIF(Invoices!W:X,A2543)&lt;&gt;0,SUMIF(Invoices!W:X,A2543,Invoices!X:X)/COUNTIF(Invoices!W:X,A2543),0),IF(COUNTIF(Invoices!Y:Z,A2543)&lt;&gt;0,IF(COUNTIF(Invoices!Y:Z,A2543)&lt;&gt;0,SUMIF(Invoices!Y:Z,A2543,Invoices!Z:Z)/COUNTIF(Invoices!Y:Z,A2543),0),IF(COUNTIF(Invoices!AA:AB,A2543)&lt;&gt;0,IF(COUNTIF(Invoices!AA:AB,A2543)&lt;&gt;0,SUMIF(Invoices!AA:AB,A2543,Invoices!AB:AB)/COUNTIF(Invoices!AA:AB,A2543),0),IF(COUNTIF(Invoices!AC:AD,A2543)&lt;&gt;0,IF(COUNTIF(Invoices!AC:AD,A2543)&lt;&gt;0,SUMIF(Invoices!AC:AD,A2543,Invoices!AD:AD)/COUNTIF(Invoices!AC:AD,A2543),0),IF(COUNTIF(Invoices!AE:AF,A2543)&lt;&gt;0,IF(COUNTIF(Invoices!AE:AF,A2543)&lt;&gt;0,SUMIF(Invoices!AE:AF,A2543,Invoices!AF:AF)/COUNTIF(Invoices!AE:AF,A2543),0),IF(COUNTIF(Invoices!AG:AH,A2543)&lt;&gt;0,IF(COUNTIF(Invoices!AG:AH,A2543)&lt;&gt;0,SUMIF(Invoices!AG:AH,A2543,Invoices!AH:AH)/COUNTIF(Invoices!AG:AH,A2543),0),IF(COUNTIF(Invoices!AI:AJ,A2543)&lt;&gt;0,IF(COUNTIF(Invoices!AI:AJ,A2543)&lt;&gt;0,SUMIF(Invoices!AI:AJ,A2543,Invoices!AJ:AJ)/COUNTIF(Invoices!AI:AJ,A2543),0),IF(COUNTIF(Invoices!AK:AL,A2543)&lt;&gt;0,IF(COUNTIF(Invoices!AK:AL,A2543)&lt;&gt;0,SUMIF(Invoices!AK:AL,A2543,Invoices!AL:AL)/COUNTIF(Invoices!AK:AL,A2543),0),IF(COUNTIF(Invoices!AM:AN,A2543)&lt;&gt;0,IF(COUNTIF(Invoices!AM:AN,A2543)&lt;&gt;0,SUMIF(Invoices!AM:AN,A2543,Invoices!AN:AN)/COUNTIF(Invoices!AM:AN,A2543),0),"Not Available")))))))))))))))</f>
        <v>0.99</v>
      </c>
    </row>
    <row r="2544" spans="1:5" ht="13" x14ac:dyDescent="0.15">
      <c r="A2544" s="6" t="s">
        <v>3992</v>
      </c>
      <c r="B2544" s="6" t="s">
        <v>677</v>
      </c>
      <c r="C2544" s="6" t="s">
        <v>676</v>
      </c>
      <c r="D2544" s="6" t="s">
        <v>677</v>
      </c>
      <c r="E2544" t="str">
        <f>IF(COUNTIF(Invoices!K:L,A2544)&lt;&gt;0,IF(COUNTIF(Invoices!K:L,A2544)&lt;&gt;0,SUMIF(Invoices!K:L,A2544,Invoices!L:L)/COUNTIF(Invoices!K:L,A2544),0),IF(COUNTIF(Invoices!M:N,A2544)&lt;&gt;0,IF(COUNTIF(Invoices!M:N,A2544)&lt;&gt;0,SUMIF(Invoices!M:N,A2544,Invoices!N:N)/COUNTIF(Invoices!M:N,A2544),0),IF(COUNTIF(Invoices!O:P,A2544)&lt;&gt;0,IF(COUNTIF(Invoices!O:P,A2544)&lt;&gt;0,SUMIF(Invoices!O:P,A2544,Invoices!P:P)/COUNTIF(Invoices!O:P,A2544),0),IF(COUNTIF(Invoices!Q:R,A2544)&lt;&gt;0,IF(COUNTIF(Invoices!Q:R,A2544)&lt;&gt;0,SUMIF(Invoices!Q:R,A2544,Invoices!R:R)/COUNTIF(Invoices!Q:R,A2544),0),IF(COUNTIF(Invoices!S:T,A2544)&lt;&gt;0,IF(COUNTIF(Invoices!S:T,A2544)&lt;&gt;0,SUMIF(Invoices!S:T,A2544,Invoices!T:T)/COUNTIF(Invoices!S:T,A2544),0),IF(COUNTIF(Invoices!U:V,A2544)&lt;&gt;0,IF(COUNTIF(Invoices!U:V,A2544)&lt;&gt;0,SUMIF(Invoices!U:V,A2544,Invoices!V:V)/COUNTIF(Invoices!U:V,A2544),0),IF(COUNTIF(Invoices!W:X,A2544)&lt;&gt;0,IF(COUNTIF(Invoices!W:X,A2544)&lt;&gt;0,SUMIF(Invoices!W:X,A2544,Invoices!X:X)/COUNTIF(Invoices!W:X,A2544),0),IF(COUNTIF(Invoices!Y:Z,A2544)&lt;&gt;0,IF(COUNTIF(Invoices!Y:Z,A2544)&lt;&gt;0,SUMIF(Invoices!Y:Z,A2544,Invoices!Z:Z)/COUNTIF(Invoices!Y:Z,A2544),0),IF(COUNTIF(Invoices!AA:AB,A2544)&lt;&gt;0,IF(COUNTIF(Invoices!AA:AB,A2544)&lt;&gt;0,SUMIF(Invoices!AA:AB,A2544,Invoices!AB:AB)/COUNTIF(Invoices!AA:AB,A2544),0),IF(COUNTIF(Invoices!AC:AD,A2544)&lt;&gt;0,IF(COUNTIF(Invoices!AC:AD,A2544)&lt;&gt;0,SUMIF(Invoices!AC:AD,A2544,Invoices!AD:AD)/COUNTIF(Invoices!AC:AD,A2544),0),IF(COUNTIF(Invoices!AE:AF,A2544)&lt;&gt;0,IF(COUNTIF(Invoices!AE:AF,A2544)&lt;&gt;0,SUMIF(Invoices!AE:AF,A2544,Invoices!AF:AF)/COUNTIF(Invoices!AE:AF,A2544),0),IF(COUNTIF(Invoices!AG:AH,A2544)&lt;&gt;0,IF(COUNTIF(Invoices!AG:AH,A2544)&lt;&gt;0,SUMIF(Invoices!AG:AH,A2544,Invoices!AH:AH)/COUNTIF(Invoices!AG:AH,A2544),0),IF(COUNTIF(Invoices!AI:AJ,A2544)&lt;&gt;0,IF(COUNTIF(Invoices!AI:AJ,A2544)&lt;&gt;0,SUMIF(Invoices!AI:AJ,A2544,Invoices!AJ:AJ)/COUNTIF(Invoices!AI:AJ,A2544),0),IF(COUNTIF(Invoices!AK:AL,A2544)&lt;&gt;0,IF(COUNTIF(Invoices!AK:AL,A2544)&lt;&gt;0,SUMIF(Invoices!AK:AL,A2544,Invoices!AL:AL)/COUNTIF(Invoices!AK:AL,A2544),0),IF(COUNTIF(Invoices!AM:AN,A2544)&lt;&gt;0,IF(COUNTIF(Invoices!AM:AN,A2544)&lt;&gt;0,SUMIF(Invoices!AM:AN,A2544,Invoices!AN:AN)/COUNTIF(Invoices!AM:AN,A2544),0),"Not Available")))))))))))))))</f>
        <v>Not Available</v>
      </c>
    </row>
    <row r="2545" spans="1:5" ht="13" x14ac:dyDescent="0.15">
      <c r="A2545" s="6" t="s">
        <v>3993</v>
      </c>
      <c r="B2545" s="6" t="s">
        <v>1959</v>
      </c>
      <c r="C2545" s="6" t="s">
        <v>1960</v>
      </c>
      <c r="D2545" s="6" t="s">
        <v>912</v>
      </c>
      <c r="E2545">
        <f ca="1">IF(COUNTIF(Invoices!K:L,A2545)&lt;&gt;0,IF(COUNTIF(Invoices!K:L,A2545)&lt;&gt;0,SUMIF(Invoices!K:L,A2545,Invoices!L:L)/COUNTIF(Invoices!K:L,A2545),0),IF(COUNTIF(Invoices!M:N,A2545)&lt;&gt;0,IF(COUNTIF(Invoices!M:N,A2545)&lt;&gt;0,SUMIF(Invoices!M:N,A2545,Invoices!N:N)/COUNTIF(Invoices!M:N,A2545),0),IF(COUNTIF(Invoices!O:P,A2545)&lt;&gt;0,IF(COUNTIF(Invoices!O:P,A2545)&lt;&gt;0,SUMIF(Invoices!O:P,A2545,Invoices!P:P)/COUNTIF(Invoices!O:P,A2545),0),IF(COUNTIF(Invoices!Q:R,A2545)&lt;&gt;0,IF(COUNTIF(Invoices!Q:R,A2545)&lt;&gt;0,SUMIF(Invoices!Q:R,A2545,Invoices!R:R)/COUNTIF(Invoices!Q:R,A2545),0),IF(COUNTIF(Invoices!S:T,A2545)&lt;&gt;0,IF(COUNTIF(Invoices!S:T,A2545)&lt;&gt;0,SUMIF(Invoices!S:T,A2545,Invoices!T:T)/COUNTIF(Invoices!S:T,A2545),0),IF(COUNTIF(Invoices!U:V,A2545)&lt;&gt;0,IF(COUNTIF(Invoices!U:V,A2545)&lt;&gt;0,SUMIF(Invoices!U:V,A2545,Invoices!V:V)/COUNTIF(Invoices!U:V,A2545),0),IF(COUNTIF(Invoices!W:X,A2545)&lt;&gt;0,IF(COUNTIF(Invoices!W:X,A2545)&lt;&gt;0,SUMIF(Invoices!W:X,A2545,Invoices!X:X)/COUNTIF(Invoices!W:X,A2545),0),IF(COUNTIF(Invoices!Y:Z,A2545)&lt;&gt;0,IF(COUNTIF(Invoices!Y:Z,A2545)&lt;&gt;0,SUMIF(Invoices!Y:Z,A2545,Invoices!Z:Z)/COUNTIF(Invoices!Y:Z,A2545),0),IF(COUNTIF(Invoices!AA:AB,A2545)&lt;&gt;0,IF(COUNTIF(Invoices!AA:AB,A2545)&lt;&gt;0,SUMIF(Invoices!AA:AB,A2545,Invoices!AB:AB)/COUNTIF(Invoices!AA:AB,A2545),0),IF(COUNTIF(Invoices!AC:AD,A2545)&lt;&gt;0,IF(COUNTIF(Invoices!AC:AD,A2545)&lt;&gt;0,SUMIF(Invoices!AC:AD,A2545,Invoices!AD:AD)/COUNTIF(Invoices!AC:AD,A2545),0),IF(COUNTIF(Invoices!AE:AF,A2545)&lt;&gt;0,IF(COUNTIF(Invoices!AE:AF,A2545)&lt;&gt;0,SUMIF(Invoices!AE:AF,A2545,Invoices!AF:AF)/COUNTIF(Invoices!AE:AF,A2545),0),IF(COUNTIF(Invoices!AG:AH,A2545)&lt;&gt;0,IF(COUNTIF(Invoices!AG:AH,A2545)&lt;&gt;0,SUMIF(Invoices!AG:AH,A2545,Invoices!AH:AH)/COUNTIF(Invoices!AG:AH,A2545),0),IF(COUNTIF(Invoices!AI:AJ,A2545)&lt;&gt;0,IF(COUNTIF(Invoices!AI:AJ,A2545)&lt;&gt;0,SUMIF(Invoices!AI:AJ,A2545,Invoices!AJ:AJ)/COUNTIF(Invoices!AI:AJ,A2545),0),IF(COUNTIF(Invoices!AK:AL,A2545)&lt;&gt;0,IF(COUNTIF(Invoices!AK:AL,A2545)&lt;&gt;0,SUMIF(Invoices!AK:AL,A2545,Invoices!AL:AL)/COUNTIF(Invoices!AK:AL,A2545),0),IF(COUNTIF(Invoices!AM:AN,A2545)&lt;&gt;0,IF(COUNTIF(Invoices!AM:AN,A2545)&lt;&gt;0,SUMIF(Invoices!AM:AN,A2545,Invoices!AN:AN)/COUNTIF(Invoices!AM:AN,A2545),0),"Not Available")))))))))))))))</f>
        <v>0.99</v>
      </c>
    </row>
    <row r="2546" spans="1:5" ht="13" x14ac:dyDescent="0.15">
      <c r="A2546" s="6" t="s">
        <v>3994</v>
      </c>
      <c r="B2546" s="6" t="s">
        <v>1494</v>
      </c>
      <c r="C2546" s="6" t="s">
        <v>629</v>
      </c>
      <c r="D2546" s="6" t="s">
        <v>630</v>
      </c>
      <c r="E2546" t="str">
        <f>IF(COUNTIF(Invoices!K:L,A2546)&lt;&gt;0,IF(COUNTIF(Invoices!K:L,A2546)&lt;&gt;0,SUMIF(Invoices!K:L,A2546,Invoices!L:L)/COUNTIF(Invoices!K:L,A2546),0),IF(COUNTIF(Invoices!M:N,A2546)&lt;&gt;0,IF(COUNTIF(Invoices!M:N,A2546)&lt;&gt;0,SUMIF(Invoices!M:N,A2546,Invoices!N:N)/COUNTIF(Invoices!M:N,A2546),0),IF(COUNTIF(Invoices!O:P,A2546)&lt;&gt;0,IF(COUNTIF(Invoices!O:P,A2546)&lt;&gt;0,SUMIF(Invoices!O:P,A2546,Invoices!P:P)/COUNTIF(Invoices!O:P,A2546),0),IF(COUNTIF(Invoices!Q:R,A2546)&lt;&gt;0,IF(COUNTIF(Invoices!Q:R,A2546)&lt;&gt;0,SUMIF(Invoices!Q:R,A2546,Invoices!R:R)/COUNTIF(Invoices!Q:R,A2546),0),IF(COUNTIF(Invoices!S:T,A2546)&lt;&gt;0,IF(COUNTIF(Invoices!S:T,A2546)&lt;&gt;0,SUMIF(Invoices!S:T,A2546,Invoices!T:T)/COUNTIF(Invoices!S:T,A2546),0),IF(COUNTIF(Invoices!U:V,A2546)&lt;&gt;0,IF(COUNTIF(Invoices!U:V,A2546)&lt;&gt;0,SUMIF(Invoices!U:V,A2546,Invoices!V:V)/COUNTIF(Invoices!U:V,A2546),0),IF(COUNTIF(Invoices!W:X,A2546)&lt;&gt;0,IF(COUNTIF(Invoices!W:X,A2546)&lt;&gt;0,SUMIF(Invoices!W:X,A2546,Invoices!X:X)/COUNTIF(Invoices!W:X,A2546),0),IF(COUNTIF(Invoices!Y:Z,A2546)&lt;&gt;0,IF(COUNTIF(Invoices!Y:Z,A2546)&lt;&gt;0,SUMIF(Invoices!Y:Z,A2546,Invoices!Z:Z)/COUNTIF(Invoices!Y:Z,A2546),0),IF(COUNTIF(Invoices!AA:AB,A2546)&lt;&gt;0,IF(COUNTIF(Invoices!AA:AB,A2546)&lt;&gt;0,SUMIF(Invoices!AA:AB,A2546,Invoices!AB:AB)/COUNTIF(Invoices!AA:AB,A2546),0),IF(COUNTIF(Invoices!AC:AD,A2546)&lt;&gt;0,IF(COUNTIF(Invoices!AC:AD,A2546)&lt;&gt;0,SUMIF(Invoices!AC:AD,A2546,Invoices!AD:AD)/COUNTIF(Invoices!AC:AD,A2546),0),IF(COUNTIF(Invoices!AE:AF,A2546)&lt;&gt;0,IF(COUNTIF(Invoices!AE:AF,A2546)&lt;&gt;0,SUMIF(Invoices!AE:AF,A2546,Invoices!AF:AF)/COUNTIF(Invoices!AE:AF,A2546),0),IF(COUNTIF(Invoices!AG:AH,A2546)&lt;&gt;0,IF(COUNTIF(Invoices!AG:AH,A2546)&lt;&gt;0,SUMIF(Invoices!AG:AH,A2546,Invoices!AH:AH)/COUNTIF(Invoices!AG:AH,A2546),0),IF(COUNTIF(Invoices!AI:AJ,A2546)&lt;&gt;0,IF(COUNTIF(Invoices!AI:AJ,A2546)&lt;&gt;0,SUMIF(Invoices!AI:AJ,A2546,Invoices!AJ:AJ)/COUNTIF(Invoices!AI:AJ,A2546),0),IF(COUNTIF(Invoices!AK:AL,A2546)&lt;&gt;0,IF(COUNTIF(Invoices!AK:AL,A2546)&lt;&gt;0,SUMIF(Invoices!AK:AL,A2546,Invoices!AL:AL)/COUNTIF(Invoices!AK:AL,A2546),0),IF(COUNTIF(Invoices!AM:AN,A2546)&lt;&gt;0,IF(COUNTIF(Invoices!AM:AN,A2546)&lt;&gt;0,SUMIF(Invoices!AM:AN,A2546,Invoices!AN:AN)/COUNTIF(Invoices!AM:AN,A2546),0),"Not Available")))))))))))))))</f>
        <v>Not Available</v>
      </c>
    </row>
    <row r="2547" spans="1:5" ht="13" x14ac:dyDescent="0.15">
      <c r="A2547" s="6" t="s">
        <v>3995</v>
      </c>
      <c r="B2547" s="6" t="s">
        <v>1795</v>
      </c>
      <c r="C2547" s="6" t="s">
        <v>533</v>
      </c>
      <c r="D2547" s="6" t="s">
        <v>522</v>
      </c>
      <c r="E2547">
        <f ca="1">IF(COUNTIF(Invoices!K:L,A2547)&lt;&gt;0,IF(COUNTIF(Invoices!K:L,A2547)&lt;&gt;0,SUMIF(Invoices!K:L,A2547,Invoices!L:L)/COUNTIF(Invoices!K:L,A2547),0),IF(COUNTIF(Invoices!M:N,A2547)&lt;&gt;0,IF(COUNTIF(Invoices!M:N,A2547)&lt;&gt;0,SUMIF(Invoices!M:N,A2547,Invoices!N:N)/COUNTIF(Invoices!M:N,A2547),0),IF(COUNTIF(Invoices!O:P,A2547)&lt;&gt;0,IF(COUNTIF(Invoices!O:P,A2547)&lt;&gt;0,SUMIF(Invoices!O:P,A2547,Invoices!P:P)/COUNTIF(Invoices!O:P,A2547),0),IF(COUNTIF(Invoices!Q:R,A2547)&lt;&gt;0,IF(COUNTIF(Invoices!Q:R,A2547)&lt;&gt;0,SUMIF(Invoices!Q:R,A2547,Invoices!R:R)/COUNTIF(Invoices!Q:R,A2547),0),IF(COUNTIF(Invoices!S:T,A2547)&lt;&gt;0,IF(COUNTIF(Invoices!S:T,A2547)&lt;&gt;0,SUMIF(Invoices!S:T,A2547,Invoices!T:T)/COUNTIF(Invoices!S:T,A2547),0),IF(COUNTIF(Invoices!U:V,A2547)&lt;&gt;0,IF(COUNTIF(Invoices!U:V,A2547)&lt;&gt;0,SUMIF(Invoices!U:V,A2547,Invoices!V:V)/COUNTIF(Invoices!U:V,A2547),0),IF(COUNTIF(Invoices!W:X,A2547)&lt;&gt;0,IF(COUNTIF(Invoices!W:X,A2547)&lt;&gt;0,SUMIF(Invoices!W:X,A2547,Invoices!X:X)/COUNTIF(Invoices!W:X,A2547),0),IF(COUNTIF(Invoices!Y:Z,A2547)&lt;&gt;0,IF(COUNTIF(Invoices!Y:Z,A2547)&lt;&gt;0,SUMIF(Invoices!Y:Z,A2547,Invoices!Z:Z)/COUNTIF(Invoices!Y:Z,A2547),0),IF(COUNTIF(Invoices!AA:AB,A2547)&lt;&gt;0,IF(COUNTIF(Invoices!AA:AB,A2547)&lt;&gt;0,SUMIF(Invoices!AA:AB,A2547,Invoices!AB:AB)/COUNTIF(Invoices!AA:AB,A2547),0),IF(COUNTIF(Invoices!AC:AD,A2547)&lt;&gt;0,IF(COUNTIF(Invoices!AC:AD,A2547)&lt;&gt;0,SUMIF(Invoices!AC:AD,A2547,Invoices!AD:AD)/COUNTIF(Invoices!AC:AD,A2547),0),IF(COUNTIF(Invoices!AE:AF,A2547)&lt;&gt;0,IF(COUNTIF(Invoices!AE:AF,A2547)&lt;&gt;0,SUMIF(Invoices!AE:AF,A2547,Invoices!AF:AF)/COUNTIF(Invoices!AE:AF,A2547),0),IF(COUNTIF(Invoices!AG:AH,A2547)&lt;&gt;0,IF(COUNTIF(Invoices!AG:AH,A2547)&lt;&gt;0,SUMIF(Invoices!AG:AH,A2547,Invoices!AH:AH)/COUNTIF(Invoices!AG:AH,A2547),0),IF(COUNTIF(Invoices!AI:AJ,A2547)&lt;&gt;0,IF(COUNTIF(Invoices!AI:AJ,A2547)&lt;&gt;0,SUMIF(Invoices!AI:AJ,A2547,Invoices!AJ:AJ)/COUNTIF(Invoices!AI:AJ,A2547),0),IF(COUNTIF(Invoices!AK:AL,A2547)&lt;&gt;0,IF(COUNTIF(Invoices!AK:AL,A2547)&lt;&gt;0,SUMIF(Invoices!AK:AL,A2547,Invoices!AL:AL)/COUNTIF(Invoices!AK:AL,A2547),0),IF(COUNTIF(Invoices!AM:AN,A2547)&lt;&gt;0,IF(COUNTIF(Invoices!AM:AN,A2547)&lt;&gt;0,SUMIF(Invoices!AM:AN,A2547,Invoices!AN:AN)/COUNTIF(Invoices!AM:AN,A2547),0),"Not Available")))))))))))))))</f>
        <v>0.99</v>
      </c>
    </row>
    <row r="2548" spans="1:5" ht="13" x14ac:dyDescent="0.15">
      <c r="A2548" s="6" t="s">
        <v>3996</v>
      </c>
      <c r="B2548" s="6" t="s">
        <v>3997</v>
      </c>
      <c r="C2548" s="6" t="s">
        <v>792</v>
      </c>
      <c r="D2548" s="6" t="s">
        <v>793</v>
      </c>
      <c r="E2548">
        <f ca="1">IF(COUNTIF(Invoices!K:L,A2548)&lt;&gt;0,IF(COUNTIF(Invoices!K:L,A2548)&lt;&gt;0,SUMIF(Invoices!K:L,A2548,Invoices!L:L)/COUNTIF(Invoices!K:L,A2548),0),IF(COUNTIF(Invoices!M:N,A2548)&lt;&gt;0,IF(COUNTIF(Invoices!M:N,A2548)&lt;&gt;0,SUMIF(Invoices!M:N,A2548,Invoices!N:N)/COUNTIF(Invoices!M:N,A2548),0),IF(COUNTIF(Invoices!O:P,A2548)&lt;&gt;0,IF(COUNTIF(Invoices!O:P,A2548)&lt;&gt;0,SUMIF(Invoices!O:P,A2548,Invoices!P:P)/COUNTIF(Invoices!O:P,A2548),0),IF(COUNTIF(Invoices!Q:R,A2548)&lt;&gt;0,IF(COUNTIF(Invoices!Q:R,A2548)&lt;&gt;0,SUMIF(Invoices!Q:R,A2548,Invoices!R:R)/COUNTIF(Invoices!Q:R,A2548),0),IF(COUNTIF(Invoices!S:T,A2548)&lt;&gt;0,IF(COUNTIF(Invoices!S:T,A2548)&lt;&gt;0,SUMIF(Invoices!S:T,A2548,Invoices!T:T)/COUNTIF(Invoices!S:T,A2548),0),IF(COUNTIF(Invoices!U:V,A2548)&lt;&gt;0,IF(COUNTIF(Invoices!U:V,A2548)&lt;&gt;0,SUMIF(Invoices!U:V,A2548,Invoices!V:V)/COUNTIF(Invoices!U:V,A2548),0),IF(COUNTIF(Invoices!W:X,A2548)&lt;&gt;0,IF(COUNTIF(Invoices!W:X,A2548)&lt;&gt;0,SUMIF(Invoices!W:X,A2548,Invoices!X:X)/COUNTIF(Invoices!W:X,A2548),0),IF(COUNTIF(Invoices!Y:Z,A2548)&lt;&gt;0,IF(COUNTIF(Invoices!Y:Z,A2548)&lt;&gt;0,SUMIF(Invoices!Y:Z,A2548,Invoices!Z:Z)/COUNTIF(Invoices!Y:Z,A2548),0),IF(COUNTIF(Invoices!AA:AB,A2548)&lt;&gt;0,IF(COUNTIF(Invoices!AA:AB,A2548)&lt;&gt;0,SUMIF(Invoices!AA:AB,A2548,Invoices!AB:AB)/COUNTIF(Invoices!AA:AB,A2548),0),IF(COUNTIF(Invoices!AC:AD,A2548)&lt;&gt;0,IF(COUNTIF(Invoices!AC:AD,A2548)&lt;&gt;0,SUMIF(Invoices!AC:AD,A2548,Invoices!AD:AD)/COUNTIF(Invoices!AC:AD,A2548),0),IF(COUNTIF(Invoices!AE:AF,A2548)&lt;&gt;0,IF(COUNTIF(Invoices!AE:AF,A2548)&lt;&gt;0,SUMIF(Invoices!AE:AF,A2548,Invoices!AF:AF)/COUNTIF(Invoices!AE:AF,A2548),0),IF(COUNTIF(Invoices!AG:AH,A2548)&lt;&gt;0,IF(COUNTIF(Invoices!AG:AH,A2548)&lt;&gt;0,SUMIF(Invoices!AG:AH,A2548,Invoices!AH:AH)/COUNTIF(Invoices!AG:AH,A2548),0),IF(COUNTIF(Invoices!AI:AJ,A2548)&lt;&gt;0,IF(COUNTIF(Invoices!AI:AJ,A2548)&lt;&gt;0,SUMIF(Invoices!AI:AJ,A2548,Invoices!AJ:AJ)/COUNTIF(Invoices!AI:AJ,A2548),0),IF(COUNTIF(Invoices!AK:AL,A2548)&lt;&gt;0,IF(COUNTIF(Invoices!AK:AL,A2548)&lt;&gt;0,SUMIF(Invoices!AK:AL,A2548,Invoices!AL:AL)/COUNTIF(Invoices!AK:AL,A2548),0),IF(COUNTIF(Invoices!AM:AN,A2548)&lt;&gt;0,IF(COUNTIF(Invoices!AM:AN,A2548)&lt;&gt;0,SUMIF(Invoices!AM:AN,A2548,Invoices!AN:AN)/COUNTIF(Invoices!AM:AN,A2548),0),"Not Available")))))))))))))))</f>
        <v>0.99</v>
      </c>
    </row>
    <row r="2549" spans="1:5" ht="13" x14ac:dyDescent="0.15">
      <c r="A2549" s="6" t="s">
        <v>3998</v>
      </c>
      <c r="B2549" s="6" t="s">
        <v>724</v>
      </c>
      <c r="C2549" s="6" t="s">
        <v>725</v>
      </c>
      <c r="D2549" s="6" t="s">
        <v>726</v>
      </c>
      <c r="E2549">
        <f ca="1">IF(COUNTIF(Invoices!K:L,A2549)&lt;&gt;0,IF(COUNTIF(Invoices!K:L,A2549)&lt;&gt;0,SUMIF(Invoices!K:L,A2549,Invoices!L:L)/COUNTIF(Invoices!K:L,A2549),0),IF(COUNTIF(Invoices!M:N,A2549)&lt;&gt;0,IF(COUNTIF(Invoices!M:N,A2549)&lt;&gt;0,SUMIF(Invoices!M:N,A2549,Invoices!N:N)/COUNTIF(Invoices!M:N,A2549),0),IF(COUNTIF(Invoices!O:P,A2549)&lt;&gt;0,IF(COUNTIF(Invoices!O:P,A2549)&lt;&gt;0,SUMIF(Invoices!O:P,A2549,Invoices!P:P)/COUNTIF(Invoices!O:P,A2549),0),IF(COUNTIF(Invoices!Q:R,A2549)&lt;&gt;0,IF(COUNTIF(Invoices!Q:R,A2549)&lt;&gt;0,SUMIF(Invoices!Q:R,A2549,Invoices!R:R)/COUNTIF(Invoices!Q:R,A2549),0),IF(COUNTIF(Invoices!S:T,A2549)&lt;&gt;0,IF(COUNTIF(Invoices!S:T,A2549)&lt;&gt;0,SUMIF(Invoices!S:T,A2549,Invoices!T:T)/COUNTIF(Invoices!S:T,A2549),0),IF(COUNTIF(Invoices!U:V,A2549)&lt;&gt;0,IF(COUNTIF(Invoices!U:V,A2549)&lt;&gt;0,SUMIF(Invoices!U:V,A2549,Invoices!V:V)/COUNTIF(Invoices!U:V,A2549),0),IF(COUNTIF(Invoices!W:X,A2549)&lt;&gt;0,IF(COUNTIF(Invoices!W:X,A2549)&lt;&gt;0,SUMIF(Invoices!W:X,A2549,Invoices!X:X)/COUNTIF(Invoices!W:X,A2549),0),IF(COUNTIF(Invoices!Y:Z,A2549)&lt;&gt;0,IF(COUNTIF(Invoices!Y:Z,A2549)&lt;&gt;0,SUMIF(Invoices!Y:Z,A2549,Invoices!Z:Z)/COUNTIF(Invoices!Y:Z,A2549),0),IF(COUNTIF(Invoices!AA:AB,A2549)&lt;&gt;0,IF(COUNTIF(Invoices!AA:AB,A2549)&lt;&gt;0,SUMIF(Invoices!AA:AB,A2549,Invoices!AB:AB)/COUNTIF(Invoices!AA:AB,A2549),0),IF(COUNTIF(Invoices!AC:AD,A2549)&lt;&gt;0,IF(COUNTIF(Invoices!AC:AD,A2549)&lt;&gt;0,SUMIF(Invoices!AC:AD,A2549,Invoices!AD:AD)/COUNTIF(Invoices!AC:AD,A2549),0),IF(COUNTIF(Invoices!AE:AF,A2549)&lt;&gt;0,IF(COUNTIF(Invoices!AE:AF,A2549)&lt;&gt;0,SUMIF(Invoices!AE:AF,A2549,Invoices!AF:AF)/COUNTIF(Invoices!AE:AF,A2549),0),IF(COUNTIF(Invoices!AG:AH,A2549)&lt;&gt;0,IF(COUNTIF(Invoices!AG:AH,A2549)&lt;&gt;0,SUMIF(Invoices!AG:AH,A2549,Invoices!AH:AH)/COUNTIF(Invoices!AG:AH,A2549),0),IF(COUNTIF(Invoices!AI:AJ,A2549)&lt;&gt;0,IF(COUNTIF(Invoices!AI:AJ,A2549)&lt;&gt;0,SUMIF(Invoices!AI:AJ,A2549,Invoices!AJ:AJ)/COUNTIF(Invoices!AI:AJ,A2549),0),IF(COUNTIF(Invoices!AK:AL,A2549)&lt;&gt;0,IF(COUNTIF(Invoices!AK:AL,A2549)&lt;&gt;0,SUMIF(Invoices!AK:AL,A2549,Invoices!AL:AL)/COUNTIF(Invoices!AK:AL,A2549),0),IF(COUNTIF(Invoices!AM:AN,A2549)&lt;&gt;0,IF(COUNTIF(Invoices!AM:AN,A2549)&lt;&gt;0,SUMIF(Invoices!AM:AN,A2549,Invoices!AN:AN)/COUNTIF(Invoices!AM:AN,A2549),0),"Not Available")))))))))))))))</f>
        <v>0.99</v>
      </c>
    </row>
    <row r="2550" spans="1:5" ht="13" x14ac:dyDescent="0.15">
      <c r="A2550" s="6" t="s">
        <v>3999</v>
      </c>
      <c r="C2550" s="6" t="s">
        <v>754</v>
      </c>
      <c r="D2550" s="6" t="s">
        <v>755</v>
      </c>
      <c r="E2550">
        <f ca="1">IF(COUNTIF(Invoices!K:L,A2550)&lt;&gt;0,IF(COUNTIF(Invoices!K:L,A2550)&lt;&gt;0,SUMIF(Invoices!K:L,A2550,Invoices!L:L)/COUNTIF(Invoices!K:L,A2550),0),IF(COUNTIF(Invoices!M:N,A2550)&lt;&gt;0,IF(COUNTIF(Invoices!M:N,A2550)&lt;&gt;0,SUMIF(Invoices!M:N,A2550,Invoices!N:N)/COUNTIF(Invoices!M:N,A2550),0),IF(COUNTIF(Invoices!O:P,A2550)&lt;&gt;0,IF(COUNTIF(Invoices!O:P,A2550)&lt;&gt;0,SUMIF(Invoices!O:P,A2550,Invoices!P:P)/COUNTIF(Invoices!O:P,A2550),0),IF(COUNTIF(Invoices!Q:R,A2550)&lt;&gt;0,IF(COUNTIF(Invoices!Q:R,A2550)&lt;&gt;0,SUMIF(Invoices!Q:R,A2550,Invoices!R:R)/COUNTIF(Invoices!Q:R,A2550),0),IF(COUNTIF(Invoices!S:T,A2550)&lt;&gt;0,IF(COUNTIF(Invoices!S:T,A2550)&lt;&gt;0,SUMIF(Invoices!S:T,A2550,Invoices!T:T)/COUNTIF(Invoices!S:T,A2550),0),IF(COUNTIF(Invoices!U:V,A2550)&lt;&gt;0,IF(COUNTIF(Invoices!U:V,A2550)&lt;&gt;0,SUMIF(Invoices!U:V,A2550,Invoices!V:V)/COUNTIF(Invoices!U:V,A2550),0),IF(COUNTIF(Invoices!W:X,A2550)&lt;&gt;0,IF(COUNTIF(Invoices!W:X,A2550)&lt;&gt;0,SUMIF(Invoices!W:X,A2550,Invoices!X:X)/COUNTIF(Invoices!W:X,A2550),0),IF(COUNTIF(Invoices!Y:Z,A2550)&lt;&gt;0,IF(COUNTIF(Invoices!Y:Z,A2550)&lt;&gt;0,SUMIF(Invoices!Y:Z,A2550,Invoices!Z:Z)/COUNTIF(Invoices!Y:Z,A2550),0),IF(COUNTIF(Invoices!AA:AB,A2550)&lt;&gt;0,IF(COUNTIF(Invoices!AA:AB,A2550)&lt;&gt;0,SUMIF(Invoices!AA:AB,A2550,Invoices!AB:AB)/COUNTIF(Invoices!AA:AB,A2550),0),IF(COUNTIF(Invoices!AC:AD,A2550)&lt;&gt;0,IF(COUNTIF(Invoices!AC:AD,A2550)&lt;&gt;0,SUMIF(Invoices!AC:AD,A2550,Invoices!AD:AD)/COUNTIF(Invoices!AC:AD,A2550),0),IF(COUNTIF(Invoices!AE:AF,A2550)&lt;&gt;0,IF(COUNTIF(Invoices!AE:AF,A2550)&lt;&gt;0,SUMIF(Invoices!AE:AF,A2550,Invoices!AF:AF)/COUNTIF(Invoices!AE:AF,A2550),0),IF(COUNTIF(Invoices!AG:AH,A2550)&lt;&gt;0,IF(COUNTIF(Invoices!AG:AH,A2550)&lt;&gt;0,SUMIF(Invoices!AG:AH,A2550,Invoices!AH:AH)/COUNTIF(Invoices!AG:AH,A2550),0),IF(COUNTIF(Invoices!AI:AJ,A2550)&lt;&gt;0,IF(COUNTIF(Invoices!AI:AJ,A2550)&lt;&gt;0,SUMIF(Invoices!AI:AJ,A2550,Invoices!AJ:AJ)/COUNTIF(Invoices!AI:AJ,A2550),0),IF(COUNTIF(Invoices!AK:AL,A2550)&lt;&gt;0,IF(COUNTIF(Invoices!AK:AL,A2550)&lt;&gt;0,SUMIF(Invoices!AK:AL,A2550,Invoices!AL:AL)/COUNTIF(Invoices!AK:AL,A2550),0),IF(COUNTIF(Invoices!AM:AN,A2550)&lt;&gt;0,IF(COUNTIF(Invoices!AM:AN,A2550)&lt;&gt;0,SUMIF(Invoices!AM:AN,A2550,Invoices!AN:AN)/COUNTIF(Invoices!AM:AN,A2550),0),"Not Available")))))))))))))))</f>
        <v>0.99</v>
      </c>
    </row>
    <row r="2551" spans="1:5" ht="13" x14ac:dyDescent="0.15">
      <c r="A2551" s="6" t="s">
        <v>4000</v>
      </c>
      <c r="C2551" s="6" t="s">
        <v>883</v>
      </c>
      <c r="D2551" s="6" t="s">
        <v>884</v>
      </c>
      <c r="E2551" t="str">
        <f>IF(COUNTIF(Invoices!K:L,A2551)&lt;&gt;0,IF(COUNTIF(Invoices!K:L,A2551)&lt;&gt;0,SUMIF(Invoices!K:L,A2551,Invoices!L:L)/COUNTIF(Invoices!K:L,A2551),0),IF(COUNTIF(Invoices!M:N,A2551)&lt;&gt;0,IF(COUNTIF(Invoices!M:N,A2551)&lt;&gt;0,SUMIF(Invoices!M:N,A2551,Invoices!N:N)/COUNTIF(Invoices!M:N,A2551),0),IF(COUNTIF(Invoices!O:P,A2551)&lt;&gt;0,IF(COUNTIF(Invoices!O:P,A2551)&lt;&gt;0,SUMIF(Invoices!O:P,A2551,Invoices!P:P)/COUNTIF(Invoices!O:P,A2551),0),IF(COUNTIF(Invoices!Q:R,A2551)&lt;&gt;0,IF(COUNTIF(Invoices!Q:R,A2551)&lt;&gt;0,SUMIF(Invoices!Q:R,A2551,Invoices!R:R)/COUNTIF(Invoices!Q:R,A2551),0),IF(COUNTIF(Invoices!S:T,A2551)&lt;&gt;0,IF(COUNTIF(Invoices!S:T,A2551)&lt;&gt;0,SUMIF(Invoices!S:T,A2551,Invoices!T:T)/COUNTIF(Invoices!S:T,A2551),0),IF(COUNTIF(Invoices!U:V,A2551)&lt;&gt;0,IF(COUNTIF(Invoices!U:V,A2551)&lt;&gt;0,SUMIF(Invoices!U:V,A2551,Invoices!V:V)/COUNTIF(Invoices!U:V,A2551),0),IF(COUNTIF(Invoices!W:X,A2551)&lt;&gt;0,IF(COUNTIF(Invoices!W:X,A2551)&lt;&gt;0,SUMIF(Invoices!W:X,A2551,Invoices!X:X)/COUNTIF(Invoices!W:X,A2551),0),IF(COUNTIF(Invoices!Y:Z,A2551)&lt;&gt;0,IF(COUNTIF(Invoices!Y:Z,A2551)&lt;&gt;0,SUMIF(Invoices!Y:Z,A2551,Invoices!Z:Z)/COUNTIF(Invoices!Y:Z,A2551),0),IF(COUNTIF(Invoices!AA:AB,A2551)&lt;&gt;0,IF(COUNTIF(Invoices!AA:AB,A2551)&lt;&gt;0,SUMIF(Invoices!AA:AB,A2551,Invoices!AB:AB)/COUNTIF(Invoices!AA:AB,A2551),0),IF(COUNTIF(Invoices!AC:AD,A2551)&lt;&gt;0,IF(COUNTIF(Invoices!AC:AD,A2551)&lt;&gt;0,SUMIF(Invoices!AC:AD,A2551,Invoices!AD:AD)/COUNTIF(Invoices!AC:AD,A2551),0),IF(COUNTIF(Invoices!AE:AF,A2551)&lt;&gt;0,IF(COUNTIF(Invoices!AE:AF,A2551)&lt;&gt;0,SUMIF(Invoices!AE:AF,A2551,Invoices!AF:AF)/COUNTIF(Invoices!AE:AF,A2551),0),IF(COUNTIF(Invoices!AG:AH,A2551)&lt;&gt;0,IF(COUNTIF(Invoices!AG:AH,A2551)&lt;&gt;0,SUMIF(Invoices!AG:AH,A2551,Invoices!AH:AH)/COUNTIF(Invoices!AG:AH,A2551),0),IF(COUNTIF(Invoices!AI:AJ,A2551)&lt;&gt;0,IF(COUNTIF(Invoices!AI:AJ,A2551)&lt;&gt;0,SUMIF(Invoices!AI:AJ,A2551,Invoices!AJ:AJ)/COUNTIF(Invoices!AI:AJ,A2551),0),IF(COUNTIF(Invoices!AK:AL,A2551)&lt;&gt;0,IF(COUNTIF(Invoices!AK:AL,A2551)&lt;&gt;0,SUMIF(Invoices!AK:AL,A2551,Invoices!AL:AL)/COUNTIF(Invoices!AK:AL,A2551),0),IF(COUNTIF(Invoices!AM:AN,A2551)&lt;&gt;0,IF(COUNTIF(Invoices!AM:AN,A2551)&lt;&gt;0,SUMIF(Invoices!AM:AN,A2551,Invoices!AN:AN)/COUNTIF(Invoices!AM:AN,A2551),0),"Not Available")))))))))))))))</f>
        <v>Not Available</v>
      </c>
    </row>
    <row r="2552" spans="1:5" ht="13" x14ac:dyDescent="0.15">
      <c r="A2552" s="6" t="s">
        <v>4001</v>
      </c>
      <c r="B2552" s="6" t="s">
        <v>4002</v>
      </c>
      <c r="C2552" s="6" t="s">
        <v>1395</v>
      </c>
      <c r="D2552" s="6" t="s">
        <v>878</v>
      </c>
      <c r="E2552">
        <f ca="1">IF(COUNTIF(Invoices!K:L,A2552)&lt;&gt;0,IF(COUNTIF(Invoices!K:L,A2552)&lt;&gt;0,SUMIF(Invoices!K:L,A2552,Invoices!L:L)/COUNTIF(Invoices!K:L,A2552),0),IF(COUNTIF(Invoices!M:N,A2552)&lt;&gt;0,IF(COUNTIF(Invoices!M:N,A2552)&lt;&gt;0,SUMIF(Invoices!M:N,A2552,Invoices!N:N)/COUNTIF(Invoices!M:N,A2552),0),IF(COUNTIF(Invoices!O:P,A2552)&lt;&gt;0,IF(COUNTIF(Invoices!O:P,A2552)&lt;&gt;0,SUMIF(Invoices!O:P,A2552,Invoices!P:P)/COUNTIF(Invoices!O:P,A2552),0),IF(COUNTIF(Invoices!Q:R,A2552)&lt;&gt;0,IF(COUNTIF(Invoices!Q:R,A2552)&lt;&gt;0,SUMIF(Invoices!Q:R,A2552,Invoices!R:R)/COUNTIF(Invoices!Q:R,A2552),0),IF(COUNTIF(Invoices!S:T,A2552)&lt;&gt;0,IF(COUNTIF(Invoices!S:T,A2552)&lt;&gt;0,SUMIF(Invoices!S:T,A2552,Invoices!T:T)/COUNTIF(Invoices!S:T,A2552),0),IF(COUNTIF(Invoices!U:V,A2552)&lt;&gt;0,IF(COUNTIF(Invoices!U:V,A2552)&lt;&gt;0,SUMIF(Invoices!U:V,A2552,Invoices!V:V)/COUNTIF(Invoices!U:V,A2552),0),IF(COUNTIF(Invoices!W:X,A2552)&lt;&gt;0,IF(COUNTIF(Invoices!W:X,A2552)&lt;&gt;0,SUMIF(Invoices!W:X,A2552,Invoices!X:X)/COUNTIF(Invoices!W:X,A2552),0),IF(COUNTIF(Invoices!Y:Z,A2552)&lt;&gt;0,IF(COUNTIF(Invoices!Y:Z,A2552)&lt;&gt;0,SUMIF(Invoices!Y:Z,A2552,Invoices!Z:Z)/COUNTIF(Invoices!Y:Z,A2552),0),IF(COUNTIF(Invoices!AA:AB,A2552)&lt;&gt;0,IF(COUNTIF(Invoices!AA:AB,A2552)&lt;&gt;0,SUMIF(Invoices!AA:AB,A2552,Invoices!AB:AB)/COUNTIF(Invoices!AA:AB,A2552),0),IF(COUNTIF(Invoices!AC:AD,A2552)&lt;&gt;0,IF(COUNTIF(Invoices!AC:AD,A2552)&lt;&gt;0,SUMIF(Invoices!AC:AD,A2552,Invoices!AD:AD)/COUNTIF(Invoices!AC:AD,A2552),0),IF(COUNTIF(Invoices!AE:AF,A2552)&lt;&gt;0,IF(COUNTIF(Invoices!AE:AF,A2552)&lt;&gt;0,SUMIF(Invoices!AE:AF,A2552,Invoices!AF:AF)/COUNTIF(Invoices!AE:AF,A2552),0),IF(COUNTIF(Invoices!AG:AH,A2552)&lt;&gt;0,IF(COUNTIF(Invoices!AG:AH,A2552)&lt;&gt;0,SUMIF(Invoices!AG:AH,A2552,Invoices!AH:AH)/COUNTIF(Invoices!AG:AH,A2552),0),IF(COUNTIF(Invoices!AI:AJ,A2552)&lt;&gt;0,IF(COUNTIF(Invoices!AI:AJ,A2552)&lt;&gt;0,SUMIF(Invoices!AI:AJ,A2552,Invoices!AJ:AJ)/COUNTIF(Invoices!AI:AJ,A2552),0),IF(COUNTIF(Invoices!AK:AL,A2552)&lt;&gt;0,IF(COUNTIF(Invoices!AK:AL,A2552)&lt;&gt;0,SUMIF(Invoices!AK:AL,A2552,Invoices!AL:AL)/COUNTIF(Invoices!AK:AL,A2552),0),IF(COUNTIF(Invoices!AM:AN,A2552)&lt;&gt;0,IF(COUNTIF(Invoices!AM:AN,A2552)&lt;&gt;0,SUMIF(Invoices!AM:AN,A2552,Invoices!AN:AN)/COUNTIF(Invoices!AM:AN,A2552),0),"Not Available")))))))))))))))</f>
        <v>0.99</v>
      </c>
    </row>
    <row r="2553" spans="1:5" ht="13" x14ac:dyDescent="0.15">
      <c r="A2553" s="6" t="s">
        <v>4001</v>
      </c>
      <c r="C2553" s="6" t="s">
        <v>877</v>
      </c>
      <c r="D2553" s="6" t="s">
        <v>878</v>
      </c>
      <c r="E2553">
        <f ca="1">IF(COUNTIF(Invoices!K:L,A2553)&lt;&gt;0,IF(COUNTIF(Invoices!K:L,A2553)&lt;&gt;0,SUMIF(Invoices!K:L,A2553,Invoices!L:L)/COUNTIF(Invoices!K:L,A2553),0),IF(COUNTIF(Invoices!M:N,A2553)&lt;&gt;0,IF(COUNTIF(Invoices!M:N,A2553)&lt;&gt;0,SUMIF(Invoices!M:N,A2553,Invoices!N:N)/COUNTIF(Invoices!M:N,A2553),0),IF(COUNTIF(Invoices!O:P,A2553)&lt;&gt;0,IF(COUNTIF(Invoices!O:P,A2553)&lt;&gt;0,SUMIF(Invoices!O:P,A2553,Invoices!P:P)/COUNTIF(Invoices!O:P,A2553),0),IF(COUNTIF(Invoices!Q:R,A2553)&lt;&gt;0,IF(COUNTIF(Invoices!Q:R,A2553)&lt;&gt;0,SUMIF(Invoices!Q:R,A2553,Invoices!R:R)/COUNTIF(Invoices!Q:R,A2553),0),IF(COUNTIF(Invoices!S:T,A2553)&lt;&gt;0,IF(COUNTIF(Invoices!S:T,A2553)&lt;&gt;0,SUMIF(Invoices!S:T,A2553,Invoices!T:T)/COUNTIF(Invoices!S:T,A2553),0),IF(COUNTIF(Invoices!U:V,A2553)&lt;&gt;0,IF(COUNTIF(Invoices!U:V,A2553)&lt;&gt;0,SUMIF(Invoices!U:V,A2553,Invoices!V:V)/COUNTIF(Invoices!U:V,A2553),0),IF(COUNTIF(Invoices!W:X,A2553)&lt;&gt;0,IF(COUNTIF(Invoices!W:X,A2553)&lt;&gt;0,SUMIF(Invoices!W:X,A2553,Invoices!X:X)/COUNTIF(Invoices!W:X,A2553),0),IF(COUNTIF(Invoices!Y:Z,A2553)&lt;&gt;0,IF(COUNTIF(Invoices!Y:Z,A2553)&lt;&gt;0,SUMIF(Invoices!Y:Z,A2553,Invoices!Z:Z)/COUNTIF(Invoices!Y:Z,A2553),0),IF(COUNTIF(Invoices!AA:AB,A2553)&lt;&gt;0,IF(COUNTIF(Invoices!AA:AB,A2553)&lt;&gt;0,SUMIF(Invoices!AA:AB,A2553,Invoices!AB:AB)/COUNTIF(Invoices!AA:AB,A2553),0),IF(COUNTIF(Invoices!AC:AD,A2553)&lt;&gt;0,IF(COUNTIF(Invoices!AC:AD,A2553)&lt;&gt;0,SUMIF(Invoices!AC:AD,A2553,Invoices!AD:AD)/COUNTIF(Invoices!AC:AD,A2553),0),IF(COUNTIF(Invoices!AE:AF,A2553)&lt;&gt;0,IF(COUNTIF(Invoices!AE:AF,A2553)&lt;&gt;0,SUMIF(Invoices!AE:AF,A2553,Invoices!AF:AF)/COUNTIF(Invoices!AE:AF,A2553),0),IF(COUNTIF(Invoices!AG:AH,A2553)&lt;&gt;0,IF(COUNTIF(Invoices!AG:AH,A2553)&lt;&gt;0,SUMIF(Invoices!AG:AH,A2553,Invoices!AH:AH)/COUNTIF(Invoices!AG:AH,A2553),0),IF(COUNTIF(Invoices!AI:AJ,A2553)&lt;&gt;0,IF(COUNTIF(Invoices!AI:AJ,A2553)&lt;&gt;0,SUMIF(Invoices!AI:AJ,A2553,Invoices!AJ:AJ)/COUNTIF(Invoices!AI:AJ,A2553),0),IF(COUNTIF(Invoices!AK:AL,A2553)&lt;&gt;0,IF(COUNTIF(Invoices!AK:AL,A2553)&lt;&gt;0,SUMIF(Invoices!AK:AL,A2553,Invoices!AL:AL)/COUNTIF(Invoices!AK:AL,A2553),0),IF(COUNTIF(Invoices!AM:AN,A2553)&lt;&gt;0,IF(COUNTIF(Invoices!AM:AN,A2553)&lt;&gt;0,SUMIF(Invoices!AM:AN,A2553,Invoices!AN:AN)/COUNTIF(Invoices!AM:AN,A2553),0),"Not Available")))))))))))))))</f>
        <v>0.99</v>
      </c>
    </row>
    <row r="2554" spans="1:5" ht="13" x14ac:dyDescent="0.15">
      <c r="A2554" s="6" t="s">
        <v>4003</v>
      </c>
      <c r="B2554" s="6" t="s">
        <v>4004</v>
      </c>
      <c r="C2554" s="6" t="s">
        <v>1497</v>
      </c>
      <c r="D2554" s="6" t="s">
        <v>1498</v>
      </c>
      <c r="E2554">
        <f ca="1">IF(COUNTIF(Invoices!K:L,A2554)&lt;&gt;0,IF(COUNTIF(Invoices!K:L,A2554)&lt;&gt;0,SUMIF(Invoices!K:L,A2554,Invoices!L:L)/COUNTIF(Invoices!K:L,A2554),0),IF(COUNTIF(Invoices!M:N,A2554)&lt;&gt;0,IF(COUNTIF(Invoices!M:N,A2554)&lt;&gt;0,SUMIF(Invoices!M:N,A2554,Invoices!N:N)/COUNTIF(Invoices!M:N,A2554),0),IF(COUNTIF(Invoices!O:P,A2554)&lt;&gt;0,IF(COUNTIF(Invoices!O:P,A2554)&lt;&gt;0,SUMIF(Invoices!O:P,A2554,Invoices!P:P)/COUNTIF(Invoices!O:P,A2554),0),IF(COUNTIF(Invoices!Q:R,A2554)&lt;&gt;0,IF(COUNTIF(Invoices!Q:R,A2554)&lt;&gt;0,SUMIF(Invoices!Q:R,A2554,Invoices!R:R)/COUNTIF(Invoices!Q:R,A2554),0),IF(COUNTIF(Invoices!S:T,A2554)&lt;&gt;0,IF(COUNTIF(Invoices!S:T,A2554)&lt;&gt;0,SUMIF(Invoices!S:T,A2554,Invoices!T:T)/COUNTIF(Invoices!S:T,A2554),0),IF(COUNTIF(Invoices!U:V,A2554)&lt;&gt;0,IF(COUNTIF(Invoices!U:V,A2554)&lt;&gt;0,SUMIF(Invoices!U:V,A2554,Invoices!V:V)/COUNTIF(Invoices!U:V,A2554),0),IF(COUNTIF(Invoices!W:X,A2554)&lt;&gt;0,IF(COUNTIF(Invoices!W:X,A2554)&lt;&gt;0,SUMIF(Invoices!W:X,A2554,Invoices!X:X)/COUNTIF(Invoices!W:X,A2554),0),IF(COUNTIF(Invoices!Y:Z,A2554)&lt;&gt;0,IF(COUNTIF(Invoices!Y:Z,A2554)&lt;&gt;0,SUMIF(Invoices!Y:Z,A2554,Invoices!Z:Z)/COUNTIF(Invoices!Y:Z,A2554),0),IF(COUNTIF(Invoices!AA:AB,A2554)&lt;&gt;0,IF(COUNTIF(Invoices!AA:AB,A2554)&lt;&gt;0,SUMIF(Invoices!AA:AB,A2554,Invoices!AB:AB)/COUNTIF(Invoices!AA:AB,A2554),0),IF(COUNTIF(Invoices!AC:AD,A2554)&lt;&gt;0,IF(COUNTIF(Invoices!AC:AD,A2554)&lt;&gt;0,SUMIF(Invoices!AC:AD,A2554,Invoices!AD:AD)/COUNTIF(Invoices!AC:AD,A2554),0),IF(COUNTIF(Invoices!AE:AF,A2554)&lt;&gt;0,IF(COUNTIF(Invoices!AE:AF,A2554)&lt;&gt;0,SUMIF(Invoices!AE:AF,A2554,Invoices!AF:AF)/COUNTIF(Invoices!AE:AF,A2554),0),IF(COUNTIF(Invoices!AG:AH,A2554)&lt;&gt;0,IF(COUNTIF(Invoices!AG:AH,A2554)&lt;&gt;0,SUMIF(Invoices!AG:AH,A2554,Invoices!AH:AH)/COUNTIF(Invoices!AG:AH,A2554),0),IF(COUNTIF(Invoices!AI:AJ,A2554)&lt;&gt;0,IF(COUNTIF(Invoices!AI:AJ,A2554)&lt;&gt;0,SUMIF(Invoices!AI:AJ,A2554,Invoices!AJ:AJ)/COUNTIF(Invoices!AI:AJ,A2554),0),IF(COUNTIF(Invoices!AK:AL,A2554)&lt;&gt;0,IF(COUNTIF(Invoices!AK:AL,A2554)&lt;&gt;0,SUMIF(Invoices!AK:AL,A2554,Invoices!AL:AL)/COUNTIF(Invoices!AK:AL,A2554),0),IF(COUNTIF(Invoices!AM:AN,A2554)&lt;&gt;0,IF(COUNTIF(Invoices!AM:AN,A2554)&lt;&gt;0,SUMIF(Invoices!AM:AN,A2554,Invoices!AN:AN)/COUNTIF(Invoices!AM:AN,A2554),0),"Not Available")))))))))))))))</f>
        <v>0.99</v>
      </c>
    </row>
    <row r="2555" spans="1:5" ht="13" x14ac:dyDescent="0.15">
      <c r="A2555" s="6" t="s">
        <v>4005</v>
      </c>
      <c r="C2555" s="6" t="s">
        <v>770</v>
      </c>
      <c r="D2555" s="6" t="s">
        <v>771</v>
      </c>
      <c r="E2555">
        <f ca="1">IF(COUNTIF(Invoices!K:L,A2555)&lt;&gt;0,IF(COUNTIF(Invoices!K:L,A2555)&lt;&gt;0,SUMIF(Invoices!K:L,A2555,Invoices!L:L)/COUNTIF(Invoices!K:L,A2555),0),IF(COUNTIF(Invoices!M:N,A2555)&lt;&gt;0,IF(COUNTIF(Invoices!M:N,A2555)&lt;&gt;0,SUMIF(Invoices!M:N,A2555,Invoices!N:N)/COUNTIF(Invoices!M:N,A2555),0),IF(COUNTIF(Invoices!O:P,A2555)&lt;&gt;0,IF(COUNTIF(Invoices!O:P,A2555)&lt;&gt;0,SUMIF(Invoices!O:P,A2555,Invoices!P:P)/COUNTIF(Invoices!O:P,A2555),0),IF(COUNTIF(Invoices!Q:R,A2555)&lt;&gt;0,IF(COUNTIF(Invoices!Q:R,A2555)&lt;&gt;0,SUMIF(Invoices!Q:R,A2555,Invoices!R:R)/COUNTIF(Invoices!Q:R,A2555),0),IF(COUNTIF(Invoices!S:T,A2555)&lt;&gt;0,IF(COUNTIF(Invoices!S:T,A2555)&lt;&gt;0,SUMIF(Invoices!S:T,A2555,Invoices!T:T)/COUNTIF(Invoices!S:T,A2555),0),IF(COUNTIF(Invoices!U:V,A2555)&lt;&gt;0,IF(COUNTIF(Invoices!U:V,A2555)&lt;&gt;0,SUMIF(Invoices!U:V,A2555,Invoices!V:V)/COUNTIF(Invoices!U:V,A2555),0),IF(COUNTIF(Invoices!W:X,A2555)&lt;&gt;0,IF(COUNTIF(Invoices!W:X,A2555)&lt;&gt;0,SUMIF(Invoices!W:X,A2555,Invoices!X:X)/COUNTIF(Invoices!W:X,A2555),0),IF(COUNTIF(Invoices!Y:Z,A2555)&lt;&gt;0,IF(COUNTIF(Invoices!Y:Z,A2555)&lt;&gt;0,SUMIF(Invoices!Y:Z,A2555,Invoices!Z:Z)/COUNTIF(Invoices!Y:Z,A2555),0),IF(COUNTIF(Invoices!AA:AB,A2555)&lt;&gt;0,IF(COUNTIF(Invoices!AA:AB,A2555)&lt;&gt;0,SUMIF(Invoices!AA:AB,A2555,Invoices!AB:AB)/COUNTIF(Invoices!AA:AB,A2555),0),IF(COUNTIF(Invoices!AC:AD,A2555)&lt;&gt;0,IF(COUNTIF(Invoices!AC:AD,A2555)&lt;&gt;0,SUMIF(Invoices!AC:AD,A2555,Invoices!AD:AD)/COUNTIF(Invoices!AC:AD,A2555),0),IF(COUNTIF(Invoices!AE:AF,A2555)&lt;&gt;0,IF(COUNTIF(Invoices!AE:AF,A2555)&lt;&gt;0,SUMIF(Invoices!AE:AF,A2555,Invoices!AF:AF)/COUNTIF(Invoices!AE:AF,A2555),0),IF(COUNTIF(Invoices!AG:AH,A2555)&lt;&gt;0,IF(COUNTIF(Invoices!AG:AH,A2555)&lt;&gt;0,SUMIF(Invoices!AG:AH,A2555,Invoices!AH:AH)/COUNTIF(Invoices!AG:AH,A2555),0),IF(COUNTIF(Invoices!AI:AJ,A2555)&lt;&gt;0,IF(COUNTIF(Invoices!AI:AJ,A2555)&lt;&gt;0,SUMIF(Invoices!AI:AJ,A2555,Invoices!AJ:AJ)/COUNTIF(Invoices!AI:AJ,A2555),0),IF(COUNTIF(Invoices!AK:AL,A2555)&lt;&gt;0,IF(COUNTIF(Invoices!AK:AL,A2555)&lt;&gt;0,SUMIF(Invoices!AK:AL,A2555,Invoices!AL:AL)/COUNTIF(Invoices!AK:AL,A2555),0),IF(COUNTIF(Invoices!AM:AN,A2555)&lt;&gt;0,IF(COUNTIF(Invoices!AM:AN,A2555)&lt;&gt;0,SUMIF(Invoices!AM:AN,A2555,Invoices!AN:AN)/COUNTIF(Invoices!AM:AN,A2555),0),"Not Available")))))))))))))))</f>
        <v>0.99</v>
      </c>
    </row>
    <row r="2556" spans="1:5" ht="13" x14ac:dyDescent="0.15">
      <c r="A2556" s="6" t="s">
        <v>4006</v>
      </c>
      <c r="B2556" s="6" t="s">
        <v>2023</v>
      </c>
      <c r="C2556" s="6" t="s">
        <v>2024</v>
      </c>
      <c r="D2556" s="6" t="s">
        <v>779</v>
      </c>
      <c r="E2556" t="str">
        <f>IF(COUNTIF(Invoices!K:L,A2556)&lt;&gt;0,IF(COUNTIF(Invoices!K:L,A2556)&lt;&gt;0,SUMIF(Invoices!K:L,A2556,Invoices!L:L)/COUNTIF(Invoices!K:L,A2556),0),IF(COUNTIF(Invoices!M:N,A2556)&lt;&gt;0,IF(COUNTIF(Invoices!M:N,A2556)&lt;&gt;0,SUMIF(Invoices!M:N,A2556,Invoices!N:N)/COUNTIF(Invoices!M:N,A2556),0),IF(COUNTIF(Invoices!O:P,A2556)&lt;&gt;0,IF(COUNTIF(Invoices!O:P,A2556)&lt;&gt;0,SUMIF(Invoices!O:P,A2556,Invoices!P:P)/COUNTIF(Invoices!O:P,A2556),0),IF(COUNTIF(Invoices!Q:R,A2556)&lt;&gt;0,IF(COUNTIF(Invoices!Q:R,A2556)&lt;&gt;0,SUMIF(Invoices!Q:R,A2556,Invoices!R:R)/COUNTIF(Invoices!Q:R,A2556),0),IF(COUNTIF(Invoices!S:T,A2556)&lt;&gt;0,IF(COUNTIF(Invoices!S:T,A2556)&lt;&gt;0,SUMIF(Invoices!S:T,A2556,Invoices!T:T)/COUNTIF(Invoices!S:T,A2556),0),IF(COUNTIF(Invoices!U:V,A2556)&lt;&gt;0,IF(COUNTIF(Invoices!U:V,A2556)&lt;&gt;0,SUMIF(Invoices!U:V,A2556,Invoices!V:V)/COUNTIF(Invoices!U:V,A2556),0),IF(COUNTIF(Invoices!W:X,A2556)&lt;&gt;0,IF(COUNTIF(Invoices!W:X,A2556)&lt;&gt;0,SUMIF(Invoices!W:X,A2556,Invoices!X:X)/COUNTIF(Invoices!W:X,A2556),0),IF(COUNTIF(Invoices!Y:Z,A2556)&lt;&gt;0,IF(COUNTIF(Invoices!Y:Z,A2556)&lt;&gt;0,SUMIF(Invoices!Y:Z,A2556,Invoices!Z:Z)/COUNTIF(Invoices!Y:Z,A2556),0),IF(COUNTIF(Invoices!AA:AB,A2556)&lt;&gt;0,IF(COUNTIF(Invoices!AA:AB,A2556)&lt;&gt;0,SUMIF(Invoices!AA:AB,A2556,Invoices!AB:AB)/COUNTIF(Invoices!AA:AB,A2556),0),IF(COUNTIF(Invoices!AC:AD,A2556)&lt;&gt;0,IF(COUNTIF(Invoices!AC:AD,A2556)&lt;&gt;0,SUMIF(Invoices!AC:AD,A2556,Invoices!AD:AD)/COUNTIF(Invoices!AC:AD,A2556),0),IF(COUNTIF(Invoices!AE:AF,A2556)&lt;&gt;0,IF(COUNTIF(Invoices!AE:AF,A2556)&lt;&gt;0,SUMIF(Invoices!AE:AF,A2556,Invoices!AF:AF)/COUNTIF(Invoices!AE:AF,A2556),0),IF(COUNTIF(Invoices!AG:AH,A2556)&lt;&gt;0,IF(COUNTIF(Invoices!AG:AH,A2556)&lt;&gt;0,SUMIF(Invoices!AG:AH,A2556,Invoices!AH:AH)/COUNTIF(Invoices!AG:AH,A2556),0),IF(COUNTIF(Invoices!AI:AJ,A2556)&lt;&gt;0,IF(COUNTIF(Invoices!AI:AJ,A2556)&lt;&gt;0,SUMIF(Invoices!AI:AJ,A2556,Invoices!AJ:AJ)/COUNTIF(Invoices!AI:AJ,A2556),0),IF(COUNTIF(Invoices!AK:AL,A2556)&lt;&gt;0,IF(COUNTIF(Invoices!AK:AL,A2556)&lt;&gt;0,SUMIF(Invoices!AK:AL,A2556,Invoices!AL:AL)/COUNTIF(Invoices!AK:AL,A2556),0),IF(COUNTIF(Invoices!AM:AN,A2556)&lt;&gt;0,IF(COUNTIF(Invoices!AM:AN,A2556)&lt;&gt;0,SUMIF(Invoices!AM:AN,A2556,Invoices!AN:AN)/COUNTIF(Invoices!AM:AN,A2556),0),"Not Available")))))))))))))))</f>
        <v>Not Available</v>
      </c>
    </row>
    <row r="2557" spans="1:5" ht="13" x14ac:dyDescent="0.15">
      <c r="A2557" s="6" t="s">
        <v>4007</v>
      </c>
      <c r="C2557" s="6" t="s">
        <v>1241</v>
      </c>
      <c r="D2557" s="6" t="s">
        <v>1242</v>
      </c>
      <c r="E2557" t="str">
        <f>IF(COUNTIF(Invoices!K:L,A2557)&lt;&gt;0,IF(COUNTIF(Invoices!K:L,A2557)&lt;&gt;0,SUMIF(Invoices!K:L,A2557,Invoices!L:L)/COUNTIF(Invoices!K:L,A2557),0),IF(COUNTIF(Invoices!M:N,A2557)&lt;&gt;0,IF(COUNTIF(Invoices!M:N,A2557)&lt;&gt;0,SUMIF(Invoices!M:N,A2557,Invoices!N:N)/COUNTIF(Invoices!M:N,A2557),0),IF(COUNTIF(Invoices!O:P,A2557)&lt;&gt;0,IF(COUNTIF(Invoices!O:P,A2557)&lt;&gt;0,SUMIF(Invoices!O:P,A2557,Invoices!P:P)/COUNTIF(Invoices!O:P,A2557),0),IF(COUNTIF(Invoices!Q:R,A2557)&lt;&gt;0,IF(COUNTIF(Invoices!Q:R,A2557)&lt;&gt;0,SUMIF(Invoices!Q:R,A2557,Invoices!R:R)/COUNTIF(Invoices!Q:R,A2557),0),IF(COUNTIF(Invoices!S:T,A2557)&lt;&gt;0,IF(COUNTIF(Invoices!S:T,A2557)&lt;&gt;0,SUMIF(Invoices!S:T,A2557,Invoices!T:T)/COUNTIF(Invoices!S:T,A2557),0),IF(COUNTIF(Invoices!U:V,A2557)&lt;&gt;0,IF(COUNTIF(Invoices!U:V,A2557)&lt;&gt;0,SUMIF(Invoices!U:V,A2557,Invoices!V:V)/COUNTIF(Invoices!U:V,A2557),0),IF(COUNTIF(Invoices!W:X,A2557)&lt;&gt;0,IF(COUNTIF(Invoices!W:X,A2557)&lt;&gt;0,SUMIF(Invoices!W:X,A2557,Invoices!X:X)/COUNTIF(Invoices!W:X,A2557),0),IF(COUNTIF(Invoices!Y:Z,A2557)&lt;&gt;0,IF(COUNTIF(Invoices!Y:Z,A2557)&lt;&gt;0,SUMIF(Invoices!Y:Z,A2557,Invoices!Z:Z)/COUNTIF(Invoices!Y:Z,A2557),0),IF(COUNTIF(Invoices!AA:AB,A2557)&lt;&gt;0,IF(COUNTIF(Invoices!AA:AB,A2557)&lt;&gt;0,SUMIF(Invoices!AA:AB,A2557,Invoices!AB:AB)/COUNTIF(Invoices!AA:AB,A2557),0),IF(COUNTIF(Invoices!AC:AD,A2557)&lt;&gt;0,IF(COUNTIF(Invoices!AC:AD,A2557)&lt;&gt;0,SUMIF(Invoices!AC:AD,A2557,Invoices!AD:AD)/COUNTIF(Invoices!AC:AD,A2557),0),IF(COUNTIF(Invoices!AE:AF,A2557)&lt;&gt;0,IF(COUNTIF(Invoices!AE:AF,A2557)&lt;&gt;0,SUMIF(Invoices!AE:AF,A2557,Invoices!AF:AF)/COUNTIF(Invoices!AE:AF,A2557),0),IF(COUNTIF(Invoices!AG:AH,A2557)&lt;&gt;0,IF(COUNTIF(Invoices!AG:AH,A2557)&lt;&gt;0,SUMIF(Invoices!AG:AH,A2557,Invoices!AH:AH)/COUNTIF(Invoices!AG:AH,A2557),0),IF(COUNTIF(Invoices!AI:AJ,A2557)&lt;&gt;0,IF(COUNTIF(Invoices!AI:AJ,A2557)&lt;&gt;0,SUMIF(Invoices!AI:AJ,A2557,Invoices!AJ:AJ)/COUNTIF(Invoices!AI:AJ,A2557),0),IF(COUNTIF(Invoices!AK:AL,A2557)&lt;&gt;0,IF(COUNTIF(Invoices!AK:AL,A2557)&lt;&gt;0,SUMIF(Invoices!AK:AL,A2557,Invoices!AL:AL)/COUNTIF(Invoices!AK:AL,A2557),0),IF(COUNTIF(Invoices!AM:AN,A2557)&lt;&gt;0,IF(COUNTIF(Invoices!AM:AN,A2557)&lt;&gt;0,SUMIF(Invoices!AM:AN,A2557,Invoices!AN:AN)/COUNTIF(Invoices!AM:AN,A2557),0),"Not Available")))))))))))))))</f>
        <v>Not Available</v>
      </c>
    </row>
    <row r="2558" spans="1:5" ht="13" x14ac:dyDescent="0.15">
      <c r="A2558" s="6" t="s">
        <v>4008</v>
      </c>
      <c r="B2558" s="6" t="s">
        <v>4009</v>
      </c>
      <c r="C2558" s="6" t="s">
        <v>950</v>
      </c>
      <c r="D2558" s="6" t="s">
        <v>655</v>
      </c>
      <c r="E2558" t="str">
        <f>IF(COUNTIF(Invoices!K:L,A2558)&lt;&gt;0,IF(COUNTIF(Invoices!K:L,A2558)&lt;&gt;0,SUMIF(Invoices!K:L,A2558,Invoices!L:L)/COUNTIF(Invoices!K:L,A2558),0),IF(COUNTIF(Invoices!M:N,A2558)&lt;&gt;0,IF(COUNTIF(Invoices!M:N,A2558)&lt;&gt;0,SUMIF(Invoices!M:N,A2558,Invoices!N:N)/COUNTIF(Invoices!M:N,A2558),0),IF(COUNTIF(Invoices!O:P,A2558)&lt;&gt;0,IF(COUNTIF(Invoices!O:P,A2558)&lt;&gt;0,SUMIF(Invoices!O:P,A2558,Invoices!P:P)/COUNTIF(Invoices!O:P,A2558),0),IF(COUNTIF(Invoices!Q:R,A2558)&lt;&gt;0,IF(COUNTIF(Invoices!Q:R,A2558)&lt;&gt;0,SUMIF(Invoices!Q:R,A2558,Invoices!R:R)/COUNTIF(Invoices!Q:R,A2558),0),IF(COUNTIF(Invoices!S:T,A2558)&lt;&gt;0,IF(COUNTIF(Invoices!S:T,A2558)&lt;&gt;0,SUMIF(Invoices!S:T,A2558,Invoices!T:T)/COUNTIF(Invoices!S:T,A2558),0),IF(COUNTIF(Invoices!U:V,A2558)&lt;&gt;0,IF(COUNTIF(Invoices!U:V,A2558)&lt;&gt;0,SUMIF(Invoices!U:V,A2558,Invoices!V:V)/COUNTIF(Invoices!U:V,A2558),0),IF(COUNTIF(Invoices!W:X,A2558)&lt;&gt;0,IF(COUNTIF(Invoices!W:X,A2558)&lt;&gt;0,SUMIF(Invoices!W:X,A2558,Invoices!X:X)/COUNTIF(Invoices!W:X,A2558),0),IF(COUNTIF(Invoices!Y:Z,A2558)&lt;&gt;0,IF(COUNTIF(Invoices!Y:Z,A2558)&lt;&gt;0,SUMIF(Invoices!Y:Z,A2558,Invoices!Z:Z)/COUNTIF(Invoices!Y:Z,A2558),0),IF(COUNTIF(Invoices!AA:AB,A2558)&lt;&gt;0,IF(COUNTIF(Invoices!AA:AB,A2558)&lt;&gt;0,SUMIF(Invoices!AA:AB,A2558,Invoices!AB:AB)/COUNTIF(Invoices!AA:AB,A2558),0),IF(COUNTIF(Invoices!AC:AD,A2558)&lt;&gt;0,IF(COUNTIF(Invoices!AC:AD,A2558)&lt;&gt;0,SUMIF(Invoices!AC:AD,A2558,Invoices!AD:AD)/COUNTIF(Invoices!AC:AD,A2558),0),IF(COUNTIF(Invoices!AE:AF,A2558)&lt;&gt;0,IF(COUNTIF(Invoices!AE:AF,A2558)&lt;&gt;0,SUMIF(Invoices!AE:AF,A2558,Invoices!AF:AF)/COUNTIF(Invoices!AE:AF,A2558),0),IF(COUNTIF(Invoices!AG:AH,A2558)&lt;&gt;0,IF(COUNTIF(Invoices!AG:AH,A2558)&lt;&gt;0,SUMIF(Invoices!AG:AH,A2558,Invoices!AH:AH)/COUNTIF(Invoices!AG:AH,A2558),0),IF(COUNTIF(Invoices!AI:AJ,A2558)&lt;&gt;0,IF(COUNTIF(Invoices!AI:AJ,A2558)&lt;&gt;0,SUMIF(Invoices!AI:AJ,A2558,Invoices!AJ:AJ)/COUNTIF(Invoices!AI:AJ,A2558),0),IF(COUNTIF(Invoices!AK:AL,A2558)&lt;&gt;0,IF(COUNTIF(Invoices!AK:AL,A2558)&lt;&gt;0,SUMIF(Invoices!AK:AL,A2558,Invoices!AL:AL)/COUNTIF(Invoices!AK:AL,A2558),0),IF(COUNTIF(Invoices!AM:AN,A2558)&lt;&gt;0,IF(COUNTIF(Invoices!AM:AN,A2558)&lt;&gt;0,SUMIF(Invoices!AM:AN,A2558,Invoices!AN:AN)/COUNTIF(Invoices!AM:AN,A2558),0),"Not Available")))))))))))))))</f>
        <v>Not Available</v>
      </c>
    </row>
    <row r="2559" spans="1:5" ht="13" x14ac:dyDescent="0.15">
      <c r="A2559" s="6" t="s">
        <v>4010</v>
      </c>
      <c r="B2559" s="6" t="s">
        <v>4011</v>
      </c>
      <c r="C2559" s="6" t="s">
        <v>950</v>
      </c>
      <c r="D2559" s="6" t="s">
        <v>655</v>
      </c>
      <c r="E2559" t="str">
        <f>IF(COUNTIF(Invoices!K:L,A2559)&lt;&gt;0,IF(COUNTIF(Invoices!K:L,A2559)&lt;&gt;0,SUMIF(Invoices!K:L,A2559,Invoices!L:L)/COUNTIF(Invoices!K:L,A2559),0),IF(COUNTIF(Invoices!M:N,A2559)&lt;&gt;0,IF(COUNTIF(Invoices!M:N,A2559)&lt;&gt;0,SUMIF(Invoices!M:N,A2559,Invoices!N:N)/COUNTIF(Invoices!M:N,A2559),0),IF(COUNTIF(Invoices!O:P,A2559)&lt;&gt;0,IF(COUNTIF(Invoices!O:P,A2559)&lt;&gt;0,SUMIF(Invoices!O:P,A2559,Invoices!P:P)/COUNTIF(Invoices!O:P,A2559),0),IF(COUNTIF(Invoices!Q:R,A2559)&lt;&gt;0,IF(COUNTIF(Invoices!Q:R,A2559)&lt;&gt;0,SUMIF(Invoices!Q:R,A2559,Invoices!R:R)/COUNTIF(Invoices!Q:R,A2559),0),IF(COUNTIF(Invoices!S:T,A2559)&lt;&gt;0,IF(COUNTIF(Invoices!S:T,A2559)&lt;&gt;0,SUMIF(Invoices!S:T,A2559,Invoices!T:T)/COUNTIF(Invoices!S:T,A2559),0),IF(COUNTIF(Invoices!U:V,A2559)&lt;&gt;0,IF(COUNTIF(Invoices!U:V,A2559)&lt;&gt;0,SUMIF(Invoices!U:V,A2559,Invoices!V:V)/COUNTIF(Invoices!U:V,A2559),0),IF(COUNTIF(Invoices!W:X,A2559)&lt;&gt;0,IF(COUNTIF(Invoices!W:X,A2559)&lt;&gt;0,SUMIF(Invoices!W:X,A2559,Invoices!X:X)/COUNTIF(Invoices!W:X,A2559),0),IF(COUNTIF(Invoices!Y:Z,A2559)&lt;&gt;0,IF(COUNTIF(Invoices!Y:Z,A2559)&lt;&gt;0,SUMIF(Invoices!Y:Z,A2559,Invoices!Z:Z)/COUNTIF(Invoices!Y:Z,A2559),0),IF(COUNTIF(Invoices!AA:AB,A2559)&lt;&gt;0,IF(COUNTIF(Invoices!AA:AB,A2559)&lt;&gt;0,SUMIF(Invoices!AA:AB,A2559,Invoices!AB:AB)/COUNTIF(Invoices!AA:AB,A2559),0),IF(COUNTIF(Invoices!AC:AD,A2559)&lt;&gt;0,IF(COUNTIF(Invoices!AC:AD,A2559)&lt;&gt;0,SUMIF(Invoices!AC:AD,A2559,Invoices!AD:AD)/COUNTIF(Invoices!AC:AD,A2559),0),IF(COUNTIF(Invoices!AE:AF,A2559)&lt;&gt;0,IF(COUNTIF(Invoices!AE:AF,A2559)&lt;&gt;0,SUMIF(Invoices!AE:AF,A2559,Invoices!AF:AF)/COUNTIF(Invoices!AE:AF,A2559),0),IF(COUNTIF(Invoices!AG:AH,A2559)&lt;&gt;0,IF(COUNTIF(Invoices!AG:AH,A2559)&lt;&gt;0,SUMIF(Invoices!AG:AH,A2559,Invoices!AH:AH)/COUNTIF(Invoices!AG:AH,A2559),0),IF(COUNTIF(Invoices!AI:AJ,A2559)&lt;&gt;0,IF(COUNTIF(Invoices!AI:AJ,A2559)&lt;&gt;0,SUMIF(Invoices!AI:AJ,A2559,Invoices!AJ:AJ)/COUNTIF(Invoices!AI:AJ,A2559),0),IF(COUNTIF(Invoices!AK:AL,A2559)&lt;&gt;0,IF(COUNTIF(Invoices!AK:AL,A2559)&lt;&gt;0,SUMIF(Invoices!AK:AL,A2559,Invoices!AL:AL)/COUNTIF(Invoices!AK:AL,A2559),0),IF(COUNTIF(Invoices!AM:AN,A2559)&lt;&gt;0,IF(COUNTIF(Invoices!AM:AN,A2559)&lt;&gt;0,SUMIF(Invoices!AM:AN,A2559,Invoices!AN:AN)/COUNTIF(Invoices!AM:AN,A2559),0),"Not Available")))))))))))))))</f>
        <v>Not Available</v>
      </c>
    </row>
    <row r="2560" spans="1:5" ht="13" x14ac:dyDescent="0.15">
      <c r="A2560" s="6" t="s">
        <v>4012</v>
      </c>
      <c r="C2560" s="6" t="s">
        <v>1028</v>
      </c>
      <c r="D2560" s="6" t="s">
        <v>690</v>
      </c>
      <c r="E2560" t="str">
        <f>IF(COUNTIF(Invoices!K:L,A2560)&lt;&gt;0,IF(COUNTIF(Invoices!K:L,A2560)&lt;&gt;0,SUMIF(Invoices!K:L,A2560,Invoices!L:L)/COUNTIF(Invoices!K:L,A2560),0),IF(COUNTIF(Invoices!M:N,A2560)&lt;&gt;0,IF(COUNTIF(Invoices!M:N,A2560)&lt;&gt;0,SUMIF(Invoices!M:N,A2560,Invoices!N:N)/COUNTIF(Invoices!M:N,A2560),0),IF(COUNTIF(Invoices!O:P,A2560)&lt;&gt;0,IF(COUNTIF(Invoices!O:P,A2560)&lt;&gt;0,SUMIF(Invoices!O:P,A2560,Invoices!P:P)/COUNTIF(Invoices!O:P,A2560),0),IF(COUNTIF(Invoices!Q:R,A2560)&lt;&gt;0,IF(COUNTIF(Invoices!Q:R,A2560)&lt;&gt;0,SUMIF(Invoices!Q:R,A2560,Invoices!R:R)/COUNTIF(Invoices!Q:R,A2560),0),IF(COUNTIF(Invoices!S:T,A2560)&lt;&gt;0,IF(COUNTIF(Invoices!S:T,A2560)&lt;&gt;0,SUMIF(Invoices!S:T,A2560,Invoices!T:T)/COUNTIF(Invoices!S:T,A2560),0),IF(COUNTIF(Invoices!U:V,A2560)&lt;&gt;0,IF(COUNTIF(Invoices!U:V,A2560)&lt;&gt;0,SUMIF(Invoices!U:V,A2560,Invoices!V:V)/COUNTIF(Invoices!U:V,A2560),0),IF(COUNTIF(Invoices!W:X,A2560)&lt;&gt;0,IF(COUNTIF(Invoices!W:X,A2560)&lt;&gt;0,SUMIF(Invoices!W:X,A2560,Invoices!X:X)/COUNTIF(Invoices!W:X,A2560),0),IF(COUNTIF(Invoices!Y:Z,A2560)&lt;&gt;0,IF(COUNTIF(Invoices!Y:Z,A2560)&lt;&gt;0,SUMIF(Invoices!Y:Z,A2560,Invoices!Z:Z)/COUNTIF(Invoices!Y:Z,A2560),0),IF(COUNTIF(Invoices!AA:AB,A2560)&lt;&gt;0,IF(COUNTIF(Invoices!AA:AB,A2560)&lt;&gt;0,SUMIF(Invoices!AA:AB,A2560,Invoices!AB:AB)/COUNTIF(Invoices!AA:AB,A2560),0),IF(COUNTIF(Invoices!AC:AD,A2560)&lt;&gt;0,IF(COUNTIF(Invoices!AC:AD,A2560)&lt;&gt;0,SUMIF(Invoices!AC:AD,A2560,Invoices!AD:AD)/COUNTIF(Invoices!AC:AD,A2560),0),IF(COUNTIF(Invoices!AE:AF,A2560)&lt;&gt;0,IF(COUNTIF(Invoices!AE:AF,A2560)&lt;&gt;0,SUMIF(Invoices!AE:AF,A2560,Invoices!AF:AF)/COUNTIF(Invoices!AE:AF,A2560),0),IF(COUNTIF(Invoices!AG:AH,A2560)&lt;&gt;0,IF(COUNTIF(Invoices!AG:AH,A2560)&lt;&gt;0,SUMIF(Invoices!AG:AH,A2560,Invoices!AH:AH)/COUNTIF(Invoices!AG:AH,A2560),0),IF(COUNTIF(Invoices!AI:AJ,A2560)&lt;&gt;0,IF(COUNTIF(Invoices!AI:AJ,A2560)&lt;&gt;0,SUMIF(Invoices!AI:AJ,A2560,Invoices!AJ:AJ)/COUNTIF(Invoices!AI:AJ,A2560),0),IF(COUNTIF(Invoices!AK:AL,A2560)&lt;&gt;0,IF(COUNTIF(Invoices!AK:AL,A2560)&lt;&gt;0,SUMIF(Invoices!AK:AL,A2560,Invoices!AL:AL)/COUNTIF(Invoices!AK:AL,A2560),0),IF(COUNTIF(Invoices!AM:AN,A2560)&lt;&gt;0,IF(COUNTIF(Invoices!AM:AN,A2560)&lt;&gt;0,SUMIF(Invoices!AM:AN,A2560,Invoices!AN:AN)/COUNTIF(Invoices!AM:AN,A2560),0),"Not Available")))))))))))))))</f>
        <v>Not Available</v>
      </c>
    </row>
    <row r="2561" spans="1:5" ht="13" x14ac:dyDescent="0.15">
      <c r="A2561" s="6" t="s">
        <v>4013</v>
      </c>
      <c r="B2561" s="6" t="s">
        <v>1883</v>
      </c>
      <c r="C2561" s="6" t="s">
        <v>871</v>
      </c>
      <c r="D2561" s="6" t="s">
        <v>612</v>
      </c>
      <c r="E2561">
        <f ca="1">IF(COUNTIF(Invoices!K:L,A2561)&lt;&gt;0,IF(COUNTIF(Invoices!K:L,A2561)&lt;&gt;0,SUMIF(Invoices!K:L,A2561,Invoices!L:L)/COUNTIF(Invoices!K:L,A2561),0),IF(COUNTIF(Invoices!M:N,A2561)&lt;&gt;0,IF(COUNTIF(Invoices!M:N,A2561)&lt;&gt;0,SUMIF(Invoices!M:N,A2561,Invoices!N:N)/COUNTIF(Invoices!M:N,A2561),0),IF(COUNTIF(Invoices!O:P,A2561)&lt;&gt;0,IF(COUNTIF(Invoices!O:P,A2561)&lt;&gt;0,SUMIF(Invoices!O:P,A2561,Invoices!P:P)/COUNTIF(Invoices!O:P,A2561),0),IF(COUNTIF(Invoices!Q:R,A2561)&lt;&gt;0,IF(COUNTIF(Invoices!Q:R,A2561)&lt;&gt;0,SUMIF(Invoices!Q:R,A2561,Invoices!R:R)/COUNTIF(Invoices!Q:R,A2561),0),IF(COUNTIF(Invoices!S:T,A2561)&lt;&gt;0,IF(COUNTIF(Invoices!S:T,A2561)&lt;&gt;0,SUMIF(Invoices!S:T,A2561,Invoices!T:T)/COUNTIF(Invoices!S:T,A2561),0),IF(COUNTIF(Invoices!U:V,A2561)&lt;&gt;0,IF(COUNTIF(Invoices!U:V,A2561)&lt;&gt;0,SUMIF(Invoices!U:V,A2561,Invoices!V:V)/COUNTIF(Invoices!U:V,A2561),0),IF(COUNTIF(Invoices!W:X,A2561)&lt;&gt;0,IF(COUNTIF(Invoices!W:X,A2561)&lt;&gt;0,SUMIF(Invoices!W:X,A2561,Invoices!X:X)/COUNTIF(Invoices!W:X,A2561),0),IF(COUNTIF(Invoices!Y:Z,A2561)&lt;&gt;0,IF(COUNTIF(Invoices!Y:Z,A2561)&lt;&gt;0,SUMIF(Invoices!Y:Z,A2561,Invoices!Z:Z)/COUNTIF(Invoices!Y:Z,A2561),0),IF(COUNTIF(Invoices!AA:AB,A2561)&lt;&gt;0,IF(COUNTIF(Invoices!AA:AB,A2561)&lt;&gt;0,SUMIF(Invoices!AA:AB,A2561,Invoices!AB:AB)/COUNTIF(Invoices!AA:AB,A2561),0),IF(COUNTIF(Invoices!AC:AD,A2561)&lt;&gt;0,IF(COUNTIF(Invoices!AC:AD,A2561)&lt;&gt;0,SUMIF(Invoices!AC:AD,A2561,Invoices!AD:AD)/COUNTIF(Invoices!AC:AD,A2561),0),IF(COUNTIF(Invoices!AE:AF,A2561)&lt;&gt;0,IF(COUNTIF(Invoices!AE:AF,A2561)&lt;&gt;0,SUMIF(Invoices!AE:AF,A2561,Invoices!AF:AF)/COUNTIF(Invoices!AE:AF,A2561),0),IF(COUNTIF(Invoices!AG:AH,A2561)&lt;&gt;0,IF(COUNTIF(Invoices!AG:AH,A2561)&lt;&gt;0,SUMIF(Invoices!AG:AH,A2561,Invoices!AH:AH)/COUNTIF(Invoices!AG:AH,A2561),0),IF(COUNTIF(Invoices!AI:AJ,A2561)&lt;&gt;0,IF(COUNTIF(Invoices!AI:AJ,A2561)&lt;&gt;0,SUMIF(Invoices!AI:AJ,A2561,Invoices!AJ:AJ)/COUNTIF(Invoices!AI:AJ,A2561),0),IF(COUNTIF(Invoices!AK:AL,A2561)&lt;&gt;0,IF(COUNTIF(Invoices!AK:AL,A2561)&lt;&gt;0,SUMIF(Invoices!AK:AL,A2561,Invoices!AL:AL)/COUNTIF(Invoices!AK:AL,A2561),0),IF(COUNTIF(Invoices!AM:AN,A2561)&lt;&gt;0,IF(COUNTIF(Invoices!AM:AN,A2561)&lt;&gt;0,SUMIF(Invoices!AM:AN,A2561,Invoices!AN:AN)/COUNTIF(Invoices!AM:AN,A2561),0),"Not Available")))))))))))))))</f>
        <v>0.99</v>
      </c>
    </row>
    <row r="2562" spans="1:5" ht="13" x14ac:dyDescent="0.15">
      <c r="A2562" s="6" t="s">
        <v>4014</v>
      </c>
      <c r="C2562" s="6" t="s">
        <v>877</v>
      </c>
      <c r="D2562" s="6" t="s">
        <v>878</v>
      </c>
      <c r="E2562">
        <f ca="1">IF(COUNTIF(Invoices!K:L,A2562)&lt;&gt;0,IF(COUNTIF(Invoices!K:L,A2562)&lt;&gt;0,SUMIF(Invoices!K:L,A2562,Invoices!L:L)/COUNTIF(Invoices!K:L,A2562),0),IF(COUNTIF(Invoices!M:N,A2562)&lt;&gt;0,IF(COUNTIF(Invoices!M:N,A2562)&lt;&gt;0,SUMIF(Invoices!M:N,A2562,Invoices!N:N)/COUNTIF(Invoices!M:N,A2562),0),IF(COUNTIF(Invoices!O:P,A2562)&lt;&gt;0,IF(COUNTIF(Invoices!O:P,A2562)&lt;&gt;0,SUMIF(Invoices!O:P,A2562,Invoices!P:P)/COUNTIF(Invoices!O:P,A2562),0),IF(COUNTIF(Invoices!Q:R,A2562)&lt;&gt;0,IF(COUNTIF(Invoices!Q:R,A2562)&lt;&gt;0,SUMIF(Invoices!Q:R,A2562,Invoices!R:R)/COUNTIF(Invoices!Q:R,A2562),0),IF(COUNTIF(Invoices!S:T,A2562)&lt;&gt;0,IF(COUNTIF(Invoices!S:T,A2562)&lt;&gt;0,SUMIF(Invoices!S:T,A2562,Invoices!T:T)/COUNTIF(Invoices!S:T,A2562),0),IF(COUNTIF(Invoices!U:V,A2562)&lt;&gt;0,IF(COUNTIF(Invoices!U:V,A2562)&lt;&gt;0,SUMIF(Invoices!U:V,A2562,Invoices!V:V)/COUNTIF(Invoices!U:V,A2562),0),IF(COUNTIF(Invoices!W:X,A2562)&lt;&gt;0,IF(COUNTIF(Invoices!W:X,A2562)&lt;&gt;0,SUMIF(Invoices!W:X,A2562,Invoices!X:X)/COUNTIF(Invoices!W:X,A2562),0),IF(COUNTIF(Invoices!Y:Z,A2562)&lt;&gt;0,IF(COUNTIF(Invoices!Y:Z,A2562)&lt;&gt;0,SUMIF(Invoices!Y:Z,A2562,Invoices!Z:Z)/COUNTIF(Invoices!Y:Z,A2562),0),IF(COUNTIF(Invoices!AA:AB,A2562)&lt;&gt;0,IF(COUNTIF(Invoices!AA:AB,A2562)&lt;&gt;0,SUMIF(Invoices!AA:AB,A2562,Invoices!AB:AB)/COUNTIF(Invoices!AA:AB,A2562),0),IF(COUNTIF(Invoices!AC:AD,A2562)&lt;&gt;0,IF(COUNTIF(Invoices!AC:AD,A2562)&lt;&gt;0,SUMIF(Invoices!AC:AD,A2562,Invoices!AD:AD)/COUNTIF(Invoices!AC:AD,A2562),0),IF(COUNTIF(Invoices!AE:AF,A2562)&lt;&gt;0,IF(COUNTIF(Invoices!AE:AF,A2562)&lt;&gt;0,SUMIF(Invoices!AE:AF,A2562,Invoices!AF:AF)/COUNTIF(Invoices!AE:AF,A2562),0),IF(COUNTIF(Invoices!AG:AH,A2562)&lt;&gt;0,IF(COUNTIF(Invoices!AG:AH,A2562)&lt;&gt;0,SUMIF(Invoices!AG:AH,A2562,Invoices!AH:AH)/COUNTIF(Invoices!AG:AH,A2562),0),IF(COUNTIF(Invoices!AI:AJ,A2562)&lt;&gt;0,IF(COUNTIF(Invoices!AI:AJ,A2562)&lt;&gt;0,SUMIF(Invoices!AI:AJ,A2562,Invoices!AJ:AJ)/COUNTIF(Invoices!AI:AJ,A2562),0),IF(COUNTIF(Invoices!AK:AL,A2562)&lt;&gt;0,IF(COUNTIF(Invoices!AK:AL,A2562)&lt;&gt;0,SUMIF(Invoices!AK:AL,A2562,Invoices!AL:AL)/COUNTIF(Invoices!AK:AL,A2562),0),IF(COUNTIF(Invoices!AM:AN,A2562)&lt;&gt;0,IF(COUNTIF(Invoices!AM:AN,A2562)&lt;&gt;0,SUMIF(Invoices!AM:AN,A2562,Invoices!AN:AN)/COUNTIF(Invoices!AM:AN,A2562),0),"Not Available")))))))))))))))</f>
        <v>0.99</v>
      </c>
    </row>
    <row r="2563" spans="1:5" ht="13" x14ac:dyDescent="0.15">
      <c r="A2563" s="6" t="s">
        <v>4015</v>
      </c>
      <c r="C2563" s="6" t="s">
        <v>689</v>
      </c>
      <c r="D2563" s="6" t="s">
        <v>690</v>
      </c>
      <c r="E2563">
        <f ca="1">IF(COUNTIF(Invoices!K:L,A2563)&lt;&gt;0,IF(COUNTIF(Invoices!K:L,A2563)&lt;&gt;0,SUMIF(Invoices!K:L,A2563,Invoices!L:L)/COUNTIF(Invoices!K:L,A2563),0),IF(COUNTIF(Invoices!M:N,A2563)&lt;&gt;0,IF(COUNTIF(Invoices!M:N,A2563)&lt;&gt;0,SUMIF(Invoices!M:N,A2563,Invoices!N:N)/COUNTIF(Invoices!M:N,A2563),0),IF(COUNTIF(Invoices!O:P,A2563)&lt;&gt;0,IF(COUNTIF(Invoices!O:P,A2563)&lt;&gt;0,SUMIF(Invoices!O:P,A2563,Invoices!P:P)/COUNTIF(Invoices!O:P,A2563),0),IF(COUNTIF(Invoices!Q:R,A2563)&lt;&gt;0,IF(COUNTIF(Invoices!Q:R,A2563)&lt;&gt;0,SUMIF(Invoices!Q:R,A2563,Invoices!R:R)/COUNTIF(Invoices!Q:R,A2563),0),IF(COUNTIF(Invoices!S:T,A2563)&lt;&gt;0,IF(COUNTIF(Invoices!S:T,A2563)&lt;&gt;0,SUMIF(Invoices!S:T,A2563,Invoices!T:T)/COUNTIF(Invoices!S:T,A2563),0),IF(COUNTIF(Invoices!U:V,A2563)&lt;&gt;0,IF(COUNTIF(Invoices!U:V,A2563)&lt;&gt;0,SUMIF(Invoices!U:V,A2563,Invoices!V:V)/COUNTIF(Invoices!U:V,A2563),0),IF(COUNTIF(Invoices!W:X,A2563)&lt;&gt;0,IF(COUNTIF(Invoices!W:X,A2563)&lt;&gt;0,SUMIF(Invoices!W:X,A2563,Invoices!X:X)/COUNTIF(Invoices!W:X,A2563),0),IF(COUNTIF(Invoices!Y:Z,A2563)&lt;&gt;0,IF(COUNTIF(Invoices!Y:Z,A2563)&lt;&gt;0,SUMIF(Invoices!Y:Z,A2563,Invoices!Z:Z)/COUNTIF(Invoices!Y:Z,A2563),0),IF(COUNTIF(Invoices!AA:AB,A2563)&lt;&gt;0,IF(COUNTIF(Invoices!AA:AB,A2563)&lt;&gt;0,SUMIF(Invoices!AA:AB,A2563,Invoices!AB:AB)/COUNTIF(Invoices!AA:AB,A2563),0),IF(COUNTIF(Invoices!AC:AD,A2563)&lt;&gt;0,IF(COUNTIF(Invoices!AC:AD,A2563)&lt;&gt;0,SUMIF(Invoices!AC:AD,A2563,Invoices!AD:AD)/COUNTIF(Invoices!AC:AD,A2563),0),IF(COUNTIF(Invoices!AE:AF,A2563)&lt;&gt;0,IF(COUNTIF(Invoices!AE:AF,A2563)&lt;&gt;0,SUMIF(Invoices!AE:AF,A2563,Invoices!AF:AF)/COUNTIF(Invoices!AE:AF,A2563),0),IF(COUNTIF(Invoices!AG:AH,A2563)&lt;&gt;0,IF(COUNTIF(Invoices!AG:AH,A2563)&lt;&gt;0,SUMIF(Invoices!AG:AH,A2563,Invoices!AH:AH)/COUNTIF(Invoices!AG:AH,A2563),0),IF(COUNTIF(Invoices!AI:AJ,A2563)&lt;&gt;0,IF(COUNTIF(Invoices!AI:AJ,A2563)&lt;&gt;0,SUMIF(Invoices!AI:AJ,A2563,Invoices!AJ:AJ)/COUNTIF(Invoices!AI:AJ,A2563),0),IF(COUNTIF(Invoices!AK:AL,A2563)&lt;&gt;0,IF(COUNTIF(Invoices!AK:AL,A2563)&lt;&gt;0,SUMIF(Invoices!AK:AL,A2563,Invoices!AL:AL)/COUNTIF(Invoices!AK:AL,A2563),0),IF(COUNTIF(Invoices!AM:AN,A2563)&lt;&gt;0,IF(COUNTIF(Invoices!AM:AN,A2563)&lt;&gt;0,SUMIF(Invoices!AM:AN,A2563,Invoices!AN:AN)/COUNTIF(Invoices!AM:AN,A2563),0),"Not Available")))))))))))))))</f>
        <v>0.99</v>
      </c>
    </row>
    <row r="2564" spans="1:5" ht="13" x14ac:dyDescent="0.15">
      <c r="A2564" s="6" t="s">
        <v>4016</v>
      </c>
      <c r="B2564" s="6" t="s">
        <v>1582</v>
      </c>
      <c r="C2564" s="6" t="s">
        <v>1583</v>
      </c>
      <c r="D2564" s="6" t="s">
        <v>1584</v>
      </c>
      <c r="E2564" t="str">
        <f>IF(COUNTIF(Invoices!K:L,A2564)&lt;&gt;0,IF(COUNTIF(Invoices!K:L,A2564)&lt;&gt;0,SUMIF(Invoices!K:L,A2564,Invoices!L:L)/COUNTIF(Invoices!K:L,A2564),0),IF(COUNTIF(Invoices!M:N,A2564)&lt;&gt;0,IF(COUNTIF(Invoices!M:N,A2564)&lt;&gt;0,SUMIF(Invoices!M:N,A2564,Invoices!N:N)/COUNTIF(Invoices!M:N,A2564),0),IF(COUNTIF(Invoices!O:P,A2564)&lt;&gt;0,IF(COUNTIF(Invoices!O:P,A2564)&lt;&gt;0,SUMIF(Invoices!O:P,A2564,Invoices!P:P)/COUNTIF(Invoices!O:P,A2564),0),IF(COUNTIF(Invoices!Q:R,A2564)&lt;&gt;0,IF(COUNTIF(Invoices!Q:R,A2564)&lt;&gt;0,SUMIF(Invoices!Q:R,A2564,Invoices!R:R)/COUNTIF(Invoices!Q:R,A2564),0),IF(COUNTIF(Invoices!S:T,A2564)&lt;&gt;0,IF(COUNTIF(Invoices!S:T,A2564)&lt;&gt;0,SUMIF(Invoices!S:T,A2564,Invoices!T:T)/COUNTIF(Invoices!S:T,A2564),0),IF(COUNTIF(Invoices!U:V,A2564)&lt;&gt;0,IF(COUNTIF(Invoices!U:V,A2564)&lt;&gt;0,SUMIF(Invoices!U:V,A2564,Invoices!V:V)/COUNTIF(Invoices!U:V,A2564),0),IF(COUNTIF(Invoices!W:X,A2564)&lt;&gt;0,IF(COUNTIF(Invoices!W:X,A2564)&lt;&gt;0,SUMIF(Invoices!W:X,A2564,Invoices!X:X)/COUNTIF(Invoices!W:X,A2564),0),IF(COUNTIF(Invoices!Y:Z,A2564)&lt;&gt;0,IF(COUNTIF(Invoices!Y:Z,A2564)&lt;&gt;0,SUMIF(Invoices!Y:Z,A2564,Invoices!Z:Z)/COUNTIF(Invoices!Y:Z,A2564),0),IF(COUNTIF(Invoices!AA:AB,A2564)&lt;&gt;0,IF(COUNTIF(Invoices!AA:AB,A2564)&lt;&gt;0,SUMIF(Invoices!AA:AB,A2564,Invoices!AB:AB)/COUNTIF(Invoices!AA:AB,A2564),0),IF(COUNTIF(Invoices!AC:AD,A2564)&lt;&gt;0,IF(COUNTIF(Invoices!AC:AD,A2564)&lt;&gt;0,SUMIF(Invoices!AC:AD,A2564,Invoices!AD:AD)/COUNTIF(Invoices!AC:AD,A2564),0),IF(COUNTIF(Invoices!AE:AF,A2564)&lt;&gt;0,IF(COUNTIF(Invoices!AE:AF,A2564)&lt;&gt;0,SUMIF(Invoices!AE:AF,A2564,Invoices!AF:AF)/COUNTIF(Invoices!AE:AF,A2564),0),IF(COUNTIF(Invoices!AG:AH,A2564)&lt;&gt;0,IF(COUNTIF(Invoices!AG:AH,A2564)&lt;&gt;0,SUMIF(Invoices!AG:AH,A2564,Invoices!AH:AH)/COUNTIF(Invoices!AG:AH,A2564),0),IF(COUNTIF(Invoices!AI:AJ,A2564)&lt;&gt;0,IF(COUNTIF(Invoices!AI:AJ,A2564)&lt;&gt;0,SUMIF(Invoices!AI:AJ,A2564,Invoices!AJ:AJ)/COUNTIF(Invoices!AI:AJ,A2564),0),IF(COUNTIF(Invoices!AK:AL,A2564)&lt;&gt;0,IF(COUNTIF(Invoices!AK:AL,A2564)&lt;&gt;0,SUMIF(Invoices!AK:AL,A2564,Invoices!AL:AL)/COUNTIF(Invoices!AK:AL,A2564),0),IF(COUNTIF(Invoices!AM:AN,A2564)&lt;&gt;0,IF(COUNTIF(Invoices!AM:AN,A2564)&lt;&gt;0,SUMIF(Invoices!AM:AN,A2564,Invoices!AN:AN)/COUNTIF(Invoices!AM:AN,A2564),0),"Not Available")))))))))))))))</f>
        <v>Not Available</v>
      </c>
    </row>
    <row r="2565" spans="1:5" ht="13" x14ac:dyDescent="0.15">
      <c r="A2565" s="6" t="s">
        <v>4017</v>
      </c>
      <c r="B2565" s="6" t="s">
        <v>677</v>
      </c>
      <c r="C2565" s="6" t="s">
        <v>676</v>
      </c>
      <c r="D2565" s="6" t="s">
        <v>677</v>
      </c>
      <c r="E2565" t="str">
        <f>IF(COUNTIF(Invoices!K:L,A2565)&lt;&gt;0,IF(COUNTIF(Invoices!K:L,A2565)&lt;&gt;0,SUMIF(Invoices!K:L,A2565,Invoices!L:L)/COUNTIF(Invoices!K:L,A2565),0),IF(COUNTIF(Invoices!M:N,A2565)&lt;&gt;0,IF(COUNTIF(Invoices!M:N,A2565)&lt;&gt;0,SUMIF(Invoices!M:N,A2565,Invoices!N:N)/COUNTIF(Invoices!M:N,A2565),0),IF(COUNTIF(Invoices!O:P,A2565)&lt;&gt;0,IF(COUNTIF(Invoices!O:P,A2565)&lt;&gt;0,SUMIF(Invoices!O:P,A2565,Invoices!P:P)/COUNTIF(Invoices!O:P,A2565),0),IF(COUNTIF(Invoices!Q:R,A2565)&lt;&gt;0,IF(COUNTIF(Invoices!Q:R,A2565)&lt;&gt;0,SUMIF(Invoices!Q:R,A2565,Invoices!R:R)/COUNTIF(Invoices!Q:R,A2565),0),IF(COUNTIF(Invoices!S:T,A2565)&lt;&gt;0,IF(COUNTIF(Invoices!S:T,A2565)&lt;&gt;0,SUMIF(Invoices!S:T,A2565,Invoices!T:T)/COUNTIF(Invoices!S:T,A2565),0),IF(COUNTIF(Invoices!U:V,A2565)&lt;&gt;0,IF(COUNTIF(Invoices!U:V,A2565)&lt;&gt;0,SUMIF(Invoices!U:V,A2565,Invoices!V:V)/COUNTIF(Invoices!U:V,A2565),0),IF(COUNTIF(Invoices!W:X,A2565)&lt;&gt;0,IF(COUNTIF(Invoices!W:X,A2565)&lt;&gt;0,SUMIF(Invoices!W:X,A2565,Invoices!X:X)/COUNTIF(Invoices!W:X,A2565),0),IF(COUNTIF(Invoices!Y:Z,A2565)&lt;&gt;0,IF(COUNTIF(Invoices!Y:Z,A2565)&lt;&gt;0,SUMIF(Invoices!Y:Z,A2565,Invoices!Z:Z)/COUNTIF(Invoices!Y:Z,A2565),0),IF(COUNTIF(Invoices!AA:AB,A2565)&lt;&gt;0,IF(COUNTIF(Invoices!AA:AB,A2565)&lt;&gt;0,SUMIF(Invoices!AA:AB,A2565,Invoices!AB:AB)/COUNTIF(Invoices!AA:AB,A2565),0),IF(COUNTIF(Invoices!AC:AD,A2565)&lt;&gt;0,IF(COUNTIF(Invoices!AC:AD,A2565)&lt;&gt;0,SUMIF(Invoices!AC:AD,A2565,Invoices!AD:AD)/COUNTIF(Invoices!AC:AD,A2565),0),IF(COUNTIF(Invoices!AE:AF,A2565)&lt;&gt;0,IF(COUNTIF(Invoices!AE:AF,A2565)&lt;&gt;0,SUMIF(Invoices!AE:AF,A2565,Invoices!AF:AF)/COUNTIF(Invoices!AE:AF,A2565),0),IF(COUNTIF(Invoices!AG:AH,A2565)&lt;&gt;0,IF(COUNTIF(Invoices!AG:AH,A2565)&lt;&gt;0,SUMIF(Invoices!AG:AH,A2565,Invoices!AH:AH)/COUNTIF(Invoices!AG:AH,A2565),0),IF(COUNTIF(Invoices!AI:AJ,A2565)&lt;&gt;0,IF(COUNTIF(Invoices!AI:AJ,A2565)&lt;&gt;0,SUMIF(Invoices!AI:AJ,A2565,Invoices!AJ:AJ)/COUNTIF(Invoices!AI:AJ,A2565),0),IF(COUNTIF(Invoices!AK:AL,A2565)&lt;&gt;0,IF(COUNTIF(Invoices!AK:AL,A2565)&lt;&gt;0,SUMIF(Invoices!AK:AL,A2565,Invoices!AL:AL)/COUNTIF(Invoices!AK:AL,A2565),0),IF(COUNTIF(Invoices!AM:AN,A2565)&lt;&gt;0,IF(COUNTIF(Invoices!AM:AN,A2565)&lt;&gt;0,SUMIF(Invoices!AM:AN,A2565,Invoices!AN:AN)/COUNTIF(Invoices!AM:AN,A2565),0),"Not Available")))))))))))))))</f>
        <v>Not Available</v>
      </c>
    </row>
    <row r="2566" spans="1:5" ht="13" x14ac:dyDescent="0.15">
      <c r="A2566" s="6" t="s">
        <v>4018</v>
      </c>
      <c r="B2566" s="6" t="s">
        <v>1449</v>
      </c>
      <c r="C2566" s="6" t="s">
        <v>570</v>
      </c>
      <c r="D2566" s="6" t="s">
        <v>570</v>
      </c>
      <c r="E2566">
        <f ca="1">IF(COUNTIF(Invoices!K:L,A2566)&lt;&gt;0,IF(COUNTIF(Invoices!K:L,A2566)&lt;&gt;0,SUMIF(Invoices!K:L,A2566,Invoices!L:L)/COUNTIF(Invoices!K:L,A2566),0),IF(COUNTIF(Invoices!M:N,A2566)&lt;&gt;0,IF(COUNTIF(Invoices!M:N,A2566)&lt;&gt;0,SUMIF(Invoices!M:N,A2566,Invoices!N:N)/COUNTIF(Invoices!M:N,A2566),0),IF(COUNTIF(Invoices!O:P,A2566)&lt;&gt;0,IF(COUNTIF(Invoices!O:P,A2566)&lt;&gt;0,SUMIF(Invoices!O:P,A2566,Invoices!P:P)/COUNTIF(Invoices!O:P,A2566),0),IF(COUNTIF(Invoices!Q:R,A2566)&lt;&gt;0,IF(COUNTIF(Invoices!Q:R,A2566)&lt;&gt;0,SUMIF(Invoices!Q:R,A2566,Invoices!R:R)/COUNTIF(Invoices!Q:R,A2566),0),IF(COUNTIF(Invoices!S:T,A2566)&lt;&gt;0,IF(COUNTIF(Invoices!S:T,A2566)&lt;&gt;0,SUMIF(Invoices!S:T,A2566,Invoices!T:T)/COUNTIF(Invoices!S:T,A2566),0),IF(COUNTIF(Invoices!U:V,A2566)&lt;&gt;0,IF(COUNTIF(Invoices!U:V,A2566)&lt;&gt;0,SUMIF(Invoices!U:V,A2566,Invoices!V:V)/COUNTIF(Invoices!U:V,A2566),0),IF(COUNTIF(Invoices!W:X,A2566)&lt;&gt;0,IF(COUNTIF(Invoices!W:X,A2566)&lt;&gt;0,SUMIF(Invoices!W:X,A2566,Invoices!X:X)/COUNTIF(Invoices!W:X,A2566),0),IF(COUNTIF(Invoices!Y:Z,A2566)&lt;&gt;0,IF(COUNTIF(Invoices!Y:Z,A2566)&lt;&gt;0,SUMIF(Invoices!Y:Z,A2566,Invoices!Z:Z)/COUNTIF(Invoices!Y:Z,A2566),0),IF(COUNTIF(Invoices!AA:AB,A2566)&lt;&gt;0,IF(COUNTIF(Invoices!AA:AB,A2566)&lt;&gt;0,SUMIF(Invoices!AA:AB,A2566,Invoices!AB:AB)/COUNTIF(Invoices!AA:AB,A2566),0),IF(COUNTIF(Invoices!AC:AD,A2566)&lt;&gt;0,IF(COUNTIF(Invoices!AC:AD,A2566)&lt;&gt;0,SUMIF(Invoices!AC:AD,A2566,Invoices!AD:AD)/COUNTIF(Invoices!AC:AD,A2566),0),IF(COUNTIF(Invoices!AE:AF,A2566)&lt;&gt;0,IF(COUNTIF(Invoices!AE:AF,A2566)&lt;&gt;0,SUMIF(Invoices!AE:AF,A2566,Invoices!AF:AF)/COUNTIF(Invoices!AE:AF,A2566),0),IF(COUNTIF(Invoices!AG:AH,A2566)&lt;&gt;0,IF(COUNTIF(Invoices!AG:AH,A2566)&lt;&gt;0,SUMIF(Invoices!AG:AH,A2566,Invoices!AH:AH)/COUNTIF(Invoices!AG:AH,A2566),0),IF(COUNTIF(Invoices!AI:AJ,A2566)&lt;&gt;0,IF(COUNTIF(Invoices!AI:AJ,A2566)&lt;&gt;0,SUMIF(Invoices!AI:AJ,A2566,Invoices!AJ:AJ)/COUNTIF(Invoices!AI:AJ,A2566),0),IF(COUNTIF(Invoices!AK:AL,A2566)&lt;&gt;0,IF(COUNTIF(Invoices!AK:AL,A2566)&lt;&gt;0,SUMIF(Invoices!AK:AL,A2566,Invoices!AL:AL)/COUNTIF(Invoices!AK:AL,A2566),0),IF(COUNTIF(Invoices!AM:AN,A2566)&lt;&gt;0,IF(COUNTIF(Invoices!AM:AN,A2566)&lt;&gt;0,SUMIF(Invoices!AM:AN,A2566,Invoices!AN:AN)/COUNTIF(Invoices!AM:AN,A2566),0),"Not Available")))))))))))))))</f>
        <v>0.99</v>
      </c>
    </row>
    <row r="2567" spans="1:5" ht="13" x14ac:dyDescent="0.15">
      <c r="A2567" s="6" t="s">
        <v>4019</v>
      </c>
      <c r="B2567" s="6" t="s">
        <v>1279</v>
      </c>
      <c r="C2567" s="6" t="s">
        <v>1280</v>
      </c>
      <c r="D2567" s="6" t="s">
        <v>1281</v>
      </c>
      <c r="E2567" t="str">
        <f>IF(COUNTIF(Invoices!K:L,A2567)&lt;&gt;0,IF(COUNTIF(Invoices!K:L,A2567)&lt;&gt;0,SUMIF(Invoices!K:L,A2567,Invoices!L:L)/COUNTIF(Invoices!K:L,A2567),0),IF(COUNTIF(Invoices!M:N,A2567)&lt;&gt;0,IF(COUNTIF(Invoices!M:N,A2567)&lt;&gt;0,SUMIF(Invoices!M:N,A2567,Invoices!N:N)/COUNTIF(Invoices!M:N,A2567),0),IF(COUNTIF(Invoices!O:P,A2567)&lt;&gt;0,IF(COUNTIF(Invoices!O:P,A2567)&lt;&gt;0,SUMIF(Invoices!O:P,A2567,Invoices!P:P)/COUNTIF(Invoices!O:P,A2567),0),IF(COUNTIF(Invoices!Q:R,A2567)&lt;&gt;0,IF(COUNTIF(Invoices!Q:R,A2567)&lt;&gt;0,SUMIF(Invoices!Q:R,A2567,Invoices!R:R)/COUNTIF(Invoices!Q:R,A2567),0),IF(COUNTIF(Invoices!S:T,A2567)&lt;&gt;0,IF(COUNTIF(Invoices!S:T,A2567)&lt;&gt;0,SUMIF(Invoices!S:T,A2567,Invoices!T:T)/COUNTIF(Invoices!S:T,A2567),0),IF(COUNTIF(Invoices!U:V,A2567)&lt;&gt;0,IF(COUNTIF(Invoices!U:V,A2567)&lt;&gt;0,SUMIF(Invoices!U:V,A2567,Invoices!V:V)/COUNTIF(Invoices!U:V,A2567),0),IF(COUNTIF(Invoices!W:X,A2567)&lt;&gt;0,IF(COUNTIF(Invoices!W:X,A2567)&lt;&gt;0,SUMIF(Invoices!W:X,A2567,Invoices!X:X)/COUNTIF(Invoices!W:X,A2567),0),IF(COUNTIF(Invoices!Y:Z,A2567)&lt;&gt;0,IF(COUNTIF(Invoices!Y:Z,A2567)&lt;&gt;0,SUMIF(Invoices!Y:Z,A2567,Invoices!Z:Z)/COUNTIF(Invoices!Y:Z,A2567),0),IF(COUNTIF(Invoices!AA:AB,A2567)&lt;&gt;0,IF(COUNTIF(Invoices!AA:AB,A2567)&lt;&gt;0,SUMIF(Invoices!AA:AB,A2567,Invoices!AB:AB)/COUNTIF(Invoices!AA:AB,A2567),0),IF(COUNTIF(Invoices!AC:AD,A2567)&lt;&gt;0,IF(COUNTIF(Invoices!AC:AD,A2567)&lt;&gt;0,SUMIF(Invoices!AC:AD,A2567,Invoices!AD:AD)/COUNTIF(Invoices!AC:AD,A2567),0),IF(COUNTIF(Invoices!AE:AF,A2567)&lt;&gt;0,IF(COUNTIF(Invoices!AE:AF,A2567)&lt;&gt;0,SUMIF(Invoices!AE:AF,A2567,Invoices!AF:AF)/COUNTIF(Invoices!AE:AF,A2567),0),IF(COUNTIF(Invoices!AG:AH,A2567)&lt;&gt;0,IF(COUNTIF(Invoices!AG:AH,A2567)&lt;&gt;0,SUMIF(Invoices!AG:AH,A2567,Invoices!AH:AH)/COUNTIF(Invoices!AG:AH,A2567),0),IF(COUNTIF(Invoices!AI:AJ,A2567)&lt;&gt;0,IF(COUNTIF(Invoices!AI:AJ,A2567)&lt;&gt;0,SUMIF(Invoices!AI:AJ,A2567,Invoices!AJ:AJ)/COUNTIF(Invoices!AI:AJ,A2567),0),IF(COUNTIF(Invoices!AK:AL,A2567)&lt;&gt;0,IF(COUNTIF(Invoices!AK:AL,A2567)&lt;&gt;0,SUMIF(Invoices!AK:AL,A2567,Invoices!AL:AL)/COUNTIF(Invoices!AK:AL,A2567),0),IF(COUNTIF(Invoices!AM:AN,A2567)&lt;&gt;0,IF(COUNTIF(Invoices!AM:AN,A2567)&lt;&gt;0,SUMIF(Invoices!AM:AN,A2567,Invoices!AN:AN)/COUNTIF(Invoices!AM:AN,A2567),0),"Not Available")))))))))))))))</f>
        <v>Not Available</v>
      </c>
    </row>
    <row r="2568" spans="1:5" ht="13" x14ac:dyDescent="0.15">
      <c r="A2568" s="6" t="s">
        <v>4020</v>
      </c>
      <c r="B2568" s="6" t="s">
        <v>564</v>
      </c>
      <c r="C2568" s="6" t="s">
        <v>835</v>
      </c>
      <c r="D2568" s="6" t="s">
        <v>566</v>
      </c>
      <c r="E2568" t="str">
        <f>IF(COUNTIF(Invoices!K:L,A2568)&lt;&gt;0,IF(COUNTIF(Invoices!K:L,A2568)&lt;&gt;0,SUMIF(Invoices!K:L,A2568,Invoices!L:L)/COUNTIF(Invoices!K:L,A2568),0),IF(COUNTIF(Invoices!M:N,A2568)&lt;&gt;0,IF(COUNTIF(Invoices!M:N,A2568)&lt;&gt;0,SUMIF(Invoices!M:N,A2568,Invoices!N:N)/COUNTIF(Invoices!M:N,A2568),0),IF(COUNTIF(Invoices!O:P,A2568)&lt;&gt;0,IF(COUNTIF(Invoices!O:P,A2568)&lt;&gt;0,SUMIF(Invoices!O:P,A2568,Invoices!P:P)/COUNTIF(Invoices!O:P,A2568),0),IF(COUNTIF(Invoices!Q:R,A2568)&lt;&gt;0,IF(COUNTIF(Invoices!Q:R,A2568)&lt;&gt;0,SUMIF(Invoices!Q:R,A2568,Invoices!R:R)/COUNTIF(Invoices!Q:R,A2568),0),IF(COUNTIF(Invoices!S:T,A2568)&lt;&gt;0,IF(COUNTIF(Invoices!S:T,A2568)&lt;&gt;0,SUMIF(Invoices!S:T,A2568,Invoices!T:T)/COUNTIF(Invoices!S:T,A2568),0),IF(COUNTIF(Invoices!U:V,A2568)&lt;&gt;0,IF(COUNTIF(Invoices!U:V,A2568)&lt;&gt;0,SUMIF(Invoices!U:V,A2568,Invoices!V:V)/COUNTIF(Invoices!U:V,A2568),0),IF(COUNTIF(Invoices!W:X,A2568)&lt;&gt;0,IF(COUNTIF(Invoices!W:X,A2568)&lt;&gt;0,SUMIF(Invoices!W:X,A2568,Invoices!X:X)/COUNTIF(Invoices!W:X,A2568),0),IF(COUNTIF(Invoices!Y:Z,A2568)&lt;&gt;0,IF(COUNTIF(Invoices!Y:Z,A2568)&lt;&gt;0,SUMIF(Invoices!Y:Z,A2568,Invoices!Z:Z)/COUNTIF(Invoices!Y:Z,A2568),0),IF(COUNTIF(Invoices!AA:AB,A2568)&lt;&gt;0,IF(COUNTIF(Invoices!AA:AB,A2568)&lt;&gt;0,SUMIF(Invoices!AA:AB,A2568,Invoices!AB:AB)/COUNTIF(Invoices!AA:AB,A2568),0),IF(COUNTIF(Invoices!AC:AD,A2568)&lt;&gt;0,IF(COUNTIF(Invoices!AC:AD,A2568)&lt;&gt;0,SUMIF(Invoices!AC:AD,A2568,Invoices!AD:AD)/COUNTIF(Invoices!AC:AD,A2568),0),IF(COUNTIF(Invoices!AE:AF,A2568)&lt;&gt;0,IF(COUNTIF(Invoices!AE:AF,A2568)&lt;&gt;0,SUMIF(Invoices!AE:AF,A2568,Invoices!AF:AF)/COUNTIF(Invoices!AE:AF,A2568),0),IF(COUNTIF(Invoices!AG:AH,A2568)&lt;&gt;0,IF(COUNTIF(Invoices!AG:AH,A2568)&lt;&gt;0,SUMIF(Invoices!AG:AH,A2568,Invoices!AH:AH)/COUNTIF(Invoices!AG:AH,A2568),0),IF(COUNTIF(Invoices!AI:AJ,A2568)&lt;&gt;0,IF(COUNTIF(Invoices!AI:AJ,A2568)&lt;&gt;0,SUMIF(Invoices!AI:AJ,A2568,Invoices!AJ:AJ)/COUNTIF(Invoices!AI:AJ,A2568),0),IF(COUNTIF(Invoices!AK:AL,A2568)&lt;&gt;0,IF(COUNTIF(Invoices!AK:AL,A2568)&lt;&gt;0,SUMIF(Invoices!AK:AL,A2568,Invoices!AL:AL)/COUNTIF(Invoices!AK:AL,A2568),0),IF(COUNTIF(Invoices!AM:AN,A2568)&lt;&gt;0,IF(COUNTIF(Invoices!AM:AN,A2568)&lt;&gt;0,SUMIF(Invoices!AM:AN,A2568,Invoices!AN:AN)/COUNTIF(Invoices!AM:AN,A2568),0),"Not Available")))))))))))))))</f>
        <v>Not Available</v>
      </c>
    </row>
    <row r="2569" spans="1:5" ht="13" x14ac:dyDescent="0.15">
      <c r="A2569" s="6" t="s">
        <v>4021</v>
      </c>
      <c r="B2569" s="6" t="s">
        <v>4022</v>
      </c>
      <c r="C2569" s="6" t="s">
        <v>1497</v>
      </c>
      <c r="D2569" s="6" t="s">
        <v>1498</v>
      </c>
      <c r="E2569">
        <f ca="1">IF(COUNTIF(Invoices!K:L,A2569)&lt;&gt;0,IF(COUNTIF(Invoices!K:L,A2569)&lt;&gt;0,SUMIF(Invoices!K:L,A2569,Invoices!L:L)/COUNTIF(Invoices!K:L,A2569),0),IF(COUNTIF(Invoices!M:N,A2569)&lt;&gt;0,IF(COUNTIF(Invoices!M:N,A2569)&lt;&gt;0,SUMIF(Invoices!M:N,A2569,Invoices!N:N)/COUNTIF(Invoices!M:N,A2569),0),IF(COUNTIF(Invoices!O:P,A2569)&lt;&gt;0,IF(COUNTIF(Invoices!O:P,A2569)&lt;&gt;0,SUMIF(Invoices!O:P,A2569,Invoices!P:P)/COUNTIF(Invoices!O:P,A2569),0),IF(COUNTIF(Invoices!Q:R,A2569)&lt;&gt;0,IF(COUNTIF(Invoices!Q:R,A2569)&lt;&gt;0,SUMIF(Invoices!Q:R,A2569,Invoices!R:R)/COUNTIF(Invoices!Q:R,A2569),0),IF(COUNTIF(Invoices!S:T,A2569)&lt;&gt;0,IF(COUNTIF(Invoices!S:T,A2569)&lt;&gt;0,SUMIF(Invoices!S:T,A2569,Invoices!T:T)/COUNTIF(Invoices!S:T,A2569),0),IF(COUNTIF(Invoices!U:V,A2569)&lt;&gt;0,IF(COUNTIF(Invoices!U:V,A2569)&lt;&gt;0,SUMIF(Invoices!U:V,A2569,Invoices!V:V)/COUNTIF(Invoices!U:V,A2569),0),IF(COUNTIF(Invoices!W:X,A2569)&lt;&gt;0,IF(COUNTIF(Invoices!W:X,A2569)&lt;&gt;0,SUMIF(Invoices!W:X,A2569,Invoices!X:X)/COUNTIF(Invoices!W:X,A2569),0),IF(COUNTIF(Invoices!Y:Z,A2569)&lt;&gt;0,IF(COUNTIF(Invoices!Y:Z,A2569)&lt;&gt;0,SUMIF(Invoices!Y:Z,A2569,Invoices!Z:Z)/COUNTIF(Invoices!Y:Z,A2569),0),IF(COUNTIF(Invoices!AA:AB,A2569)&lt;&gt;0,IF(COUNTIF(Invoices!AA:AB,A2569)&lt;&gt;0,SUMIF(Invoices!AA:AB,A2569,Invoices!AB:AB)/COUNTIF(Invoices!AA:AB,A2569),0),IF(COUNTIF(Invoices!AC:AD,A2569)&lt;&gt;0,IF(COUNTIF(Invoices!AC:AD,A2569)&lt;&gt;0,SUMIF(Invoices!AC:AD,A2569,Invoices!AD:AD)/COUNTIF(Invoices!AC:AD,A2569),0),IF(COUNTIF(Invoices!AE:AF,A2569)&lt;&gt;0,IF(COUNTIF(Invoices!AE:AF,A2569)&lt;&gt;0,SUMIF(Invoices!AE:AF,A2569,Invoices!AF:AF)/COUNTIF(Invoices!AE:AF,A2569),0),IF(COUNTIF(Invoices!AG:AH,A2569)&lt;&gt;0,IF(COUNTIF(Invoices!AG:AH,A2569)&lt;&gt;0,SUMIF(Invoices!AG:AH,A2569,Invoices!AH:AH)/COUNTIF(Invoices!AG:AH,A2569),0),IF(COUNTIF(Invoices!AI:AJ,A2569)&lt;&gt;0,IF(COUNTIF(Invoices!AI:AJ,A2569)&lt;&gt;0,SUMIF(Invoices!AI:AJ,A2569,Invoices!AJ:AJ)/COUNTIF(Invoices!AI:AJ,A2569),0),IF(COUNTIF(Invoices!AK:AL,A2569)&lt;&gt;0,IF(COUNTIF(Invoices!AK:AL,A2569)&lt;&gt;0,SUMIF(Invoices!AK:AL,A2569,Invoices!AL:AL)/COUNTIF(Invoices!AK:AL,A2569),0),IF(COUNTIF(Invoices!AM:AN,A2569)&lt;&gt;0,IF(COUNTIF(Invoices!AM:AN,A2569)&lt;&gt;0,SUMIF(Invoices!AM:AN,A2569,Invoices!AN:AN)/COUNTIF(Invoices!AM:AN,A2569),0),"Not Available")))))))))))))))</f>
        <v>0.99</v>
      </c>
    </row>
    <row r="2570" spans="1:5" ht="13" x14ac:dyDescent="0.15">
      <c r="A2570" s="6" t="s">
        <v>4023</v>
      </c>
      <c r="C2570" s="6" t="s">
        <v>592</v>
      </c>
      <c r="D2570" s="6" t="s">
        <v>593</v>
      </c>
      <c r="E2570" t="str">
        <f>IF(COUNTIF(Invoices!K:L,A2570)&lt;&gt;0,IF(COUNTIF(Invoices!K:L,A2570)&lt;&gt;0,SUMIF(Invoices!K:L,A2570,Invoices!L:L)/COUNTIF(Invoices!K:L,A2570),0),IF(COUNTIF(Invoices!M:N,A2570)&lt;&gt;0,IF(COUNTIF(Invoices!M:N,A2570)&lt;&gt;0,SUMIF(Invoices!M:N,A2570,Invoices!N:N)/COUNTIF(Invoices!M:N,A2570),0),IF(COUNTIF(Invoices!O:P,A2570)&lt;&gt;0,IF(COUNTIF(Invoices!O:P,A2570)&lt;&gt;0,SUMIF(Invoices!O:P,A2570,Invoices!P:P)/COUNTIF(Invoices!O:P,A2570),0),IF(COUNTIF(Invoices!Q:R,A2570)&lt;&gt;0,IF(COUNTIF(Invoices!Q:R,A2570)&lt;&gt;0,SUMIF(Invoices!Q:R,A2570,Invoices!R:R)/COUNTIF(Invoices!Q:R,A2570),0),IF(COUNTIF(Invoices!S:T,A2570)&lt;&gt;0,IF(COUNTIF(Invoices!S:T,A2570)&lt;&gt;0,SUMIF(Invoices!S:T,A2570,Invoices!T:T)/COUNTIF(Invoices!S:T,A2570),0),IF(COUNTIF(Invoices!U:V,A2570)&lt;&gt;0,IF(COUNTIF(Invoices!U:V,A2570)&lt;&gt;0,SUMIF(Invoices!U:V,A2570,Invoices!V:V)/COUNTIF(Invoices!U:V,A2570),0),IF(COUNTIF(Invoices!W:X,A2570)&lt;&gt;0,IF(COUNTIF(Invoices!W:X,A2570)&lt;&gt;0,SUMIF(Invoices!W:X,A2570,Invoices!X:X)/COUNTIF(Invoices!W:X,A2570),0),IF(COUNTIF(Invoices!Y:Z,A2570)&lt;&gt;0,IF(COUNTIF(Invoices!Y:Z,A2570)&lt;&gt;0,SUMIF(Invoices!Y:Z,A2570,Invoices!Z:Z)/COUNTIF(Invoices!Y:Z,A2570),0),IF(COUNTIF(Invoices!AA:AB,A2570)&lt;&gt;0,IF(COUNTIF(Invoices!AA:AB,A2570)&lt;&gt;0,SUMIF(Invoices!AA:AB,A2570,Invoices!AB:AB)/COUNTIF(Invoices!AA:AB,A2570),0),IF(COUNTIF(Invoices!AC:AD,A2570)&lt;&gt;0,IF(COUNTIF(Invoices!AC:AD,A2570)&lt;&gt;0,SUMIF(Invoices!AC:AD,A2570,Invoices!AD:AD)/COUNTIF(Invoices!AC:AD,A2570),0),IF(COUNTIF(Invoices!AE:AF,A2570)&lt;&gt;0,IF(COUNTIF(Invoices!AE:AF,A2570)&lt;&gt;0,SUMIF(Invoices!AE:AF,A2570,Invoices!AF:AF)/COUNTIF(Invoices!AE:AF,A2570),0),IF(COUNTIF(Invoices!AG:AH,A2570)&lt;&gt;0,IF(COUNTIF(Invoices!AG:AH,A2570)&lt;&gt;0,SUMIF(Invoices!AG:AH,A2570,Invoices!AH:AH)/COUNTIF(Invoices!AG:AH,A2570),0),IF(COUNTIF(Invoices!AI:AJ,A2570)&lt;&gt;0,IF(COUNTIF(Invoices!AI:AJ,A2570)&lt;&gt;0,SUMIF(Invoices!AI:AJ,A2570,Invoices!AJ:AJ)/COUNTIF(Invoices!AI:AJ,A2570),0),IF(COUNTIF(Invoices!AK:AL,A2570)&lt;&gt;0,IF(COUNTIF(Invoices!AK:AL,A2570)&lt;&gt;0,SUMIF(Invoices!AK:AL,A2570,Invoices!AL:AL)/COUNTIF(Invoices!AK:AL,A2570),0),IF(COUNTIF(Invoices!AM:AN,A2570)&lt;&gt;0,IF(COUNTIF(Invoices!AM:AN,A2570)&lt;&gt;0,SUMIF(Invoices!AM:AN,A2570,Invoices!AN:AN)/COUNTIF(Invoices!AM:AN,A2570),0),"Not Available")))))))))))))))</f>
        <v>Not Available</v>
      </c>
    </row>
    <row r="2571" spans="1:5" ht="13" x14ac:dyDescent="0.15">
      <c r="A2571" s="6" t="s">
        <v>4024</v>
      </c>
      <c r="C2571" s="6" t="s">
        <v>526</v>
      </c>
      <c r="D2571" s="6" t="s">
        <v>527</v>
      </c>
      <c r="E2571">
        <f ca="1">IF(COUNTIF(Invoices!K:L,A2571)&lt;&gt;0,IF(COUNTIF(Invoices!K:L,A2571)&lt;&gt;0,SUMIF(Invoices!K:L,A2571,Invoices!L:L)/COUNTIF(Invoices!K:L,A2571),0),IF(COUNTIF(Invoices!M:N,A2571)&lt;&gt;0,IF(COUNTIF(Invoices!M:N,A2571)&lt;&gt;0,SUMIF(Invoices!M:N,A2571,Invoices!N:N)/COUNTIF(Invoices!M:N,A2571),0),IF(COUNTIF(Invoices!O:P,A2571)&lt;&gt;0,IF(COUNTIF(Invoices!O:P,A2571)&lt;&gt;0,SUMIF(Invoices!O:P,A2571,Invoices!P:P)/COUNTIF(Invoices!O:P,A2571),0),IF(COUNTIF(Invoices!Q:R,A2571)&lt;&gt;0,IF(COUNTIF(Invoices!Q:R,A2571)&lt;&gt;0,SUMIF(Invoices!Q:R,A2571,Invoices!R:R)/COUNTIF(Invoices!Q:R,A2571),0),IF(COUNTIF(Invoices!S:T,A2571)&lt;&gt;0,IF(COUNTIF(Invoices!S:T,A2571)&lt;&gt;0,SUMIF(Invoices!S:T,A2571,Invoices!T:T)/COUNTIF(Invoices!S:T,A2571),0),IF(COUNTIF(Invoices!U:V,A2571)&lt;&gt;0,IF(COUNTIF(Invoices!U:V,A2571)&lt;&gt;0,SUMIF(Invoices!U:V,A2571,Invoices!V:V)/COUNTIF(Invoices!U:V,A2571),0),IF(COUNTIF(Invoices!W:X,A2571)&lt;&gt;0,IF(COUNTIF(Invoices!W:X,A2571)&lt;&gt;0,SUMIF(Invoices!W:X,A2571,Invoices!X:X)/COUNTIF(Invoices!W:X,A2571),0),IF(COUNTIF(Invoices!Y:Z,A2571)&lt;&gt;0,IF(COUNTIF(Invoices!Y:Z,A2571)&lt;&gt;0,SUMIF(Invoices!Y:Z,A2571,Invoices!Z:Z)/COUNTIF(Invoices!Y:Z,A2571),0),IF(COUNTIF(Invoices!AA:AB,A2571)&lt;&gt;0,IF(COUNTIF(Invoices!AA:AB,A2571)&lt;&gt;0,SUMIF(Invoices!AA:AB,A2571,Invoices!AB:AB)/COUNTIF(Invoices!AA:AB,A2571),0),IF(COUNTIF(Invoices!AC:AD,A2571)&lt;&gt;0,IF(COUNTIF(Invoices!AC:AD,A2571)&lt;&gt;0,SUMIF(Invoices!AC:AD,A2571,Invoices!AD:AD)/COUNTIF(Invoices!AC:AD,A2571),0),IF(COUNTIF(Invoices!AE:AF,A2571)&lt;&gt;0,IF(COUNTIF(Invoices!AE:AF,A2571)&lt;&gt;0,SUMIF(Invoices!AE:AF,A2571,Invoices!AF:AF)/COUNTIF(Invoices!AE:AF,A2571),0),IF(COUNTIF(Invoices!AG:AH,A2571)&lt;&gt;0,IF(COUNTIF(Invoices!AG:AH,A2571)&lt;&gt;0,SUMIF(Invoices!AG:AH,A2571,Invoices!AH:AH)/COUNTIF(Invoices!AG:AH,A2571),0),IF(COUNTIF(Invoices!AI:AJ,A2571)&lt;&gt;0,IF(COUNTIF(Invoices!AI:AJ,A2571)&lt;&gt;0,SUMIF(Invoices!AI:AJ,A2571,Invoices!AJ:AJ)/COUNTIF(Invoices!AI:AJ,A2571),0),IF(COUNTIF(Invoices!AK:AL,A2571)&lt;&gt;0,IF(COUNTIF(Invoices!AK:AL,A2571)&lt;&gt;0,SUMIF(Invoices!AK:AL,A2571,Invoices!AL:AL)/COUNTIF(Invoices!AK:AL,A2571),0),IF(COUNTIF(Invoices!AM:AN,A2571)&lt;&gt;0,IF(COUNTIF(Invoices!AM:AN,A2571)&lt;&gt;0,SUMIF(Invoices!AM:AN,A2571,Invoices!AN:AN)/COUNTIF(Invoices!AM:AN,A2571),0),"Not Available")))))))))))))))</f>
        <v>1.99</v>
      </c>
    </row>
    <row r="2572" spans="1:5" ht="13" x14ac:dyDescent="0.15">
      <c r="A2572" s="6" t="s">
        <v>4025</v>
      </c>
      <c r="B2572" s="6" t="s">
        <v>1274</v>
      </c>
      <c r="C2572" s="6" t="s">
        <v>991</v>
      </c>
      <c r="D2572" s="6" t="s">
        <v>714</v>
      </c>
      <c r="E2572">
        <f ca="1">IF(COUNTIF(Invoices!K:L,A2572)&lt;&gt;0,IF(COUNTIF(Invoices!K:L,A2572)&lt;&gt;0,SUMIF(Invoices!K:L,A2572,Invoices!L:L)/COUNTIF(Invoices!K:L,A2572),0),IF(COUNTIF(Invoices!M:N,A2572)&lt;&gt;0,IF(COUNTIF(Invoices!M:N,A2572)&lt;&gt;0,SUMIF(Invoices!M:N,A2572,Invoices!N:N)/COUNTIF(Invoices!M:N,A2572),0),IF(COUNTIF(Invoices!O:P,A2572)&lt;&gt;0,IF(COUNTIF(Invoices!O:P,A2572)&lt;&gt;0,SUMIF(Invoices!O:P,A2572,Invoices!P:P)/COUNTIF(Invoices!O:P,A2572),0),IF(COUNTIF(Invoices!Q:R,A2572)&lt;&gt;0,IF(COUNTIF(Invoices!Q:R,A2572)&lt;&gt;0,SUMIF(Invoices!Q:R,A2572,Invoices!R:R)/COUNTIF(Invoices!Q:R,A2572),0),IF(COUNTIF(Invoices!S:T,A2572)&lt;&gt;0,IF(COUNTIF(Invoices!S:T,A2572)&lt;&gt;0,SUMIF(Invoices!S:T,A2572,Invoices!T:T)/COUNTIF(Invoices!S:T,A2572),0),IF(COUNTIF(Invoices!U:V,A2572)&lt;&gt;0,IF(COUNTIF(Invoices!U:V,A2572)&lt;&gt;0,SUMIF(Invoices!U:V,A2572,Invoices!V:V)/COUNTIF(Invoices!U:V,A2572),0),IF(COUNTIF(Invoices!W:X,A2572)&lt;&gt;0,IF(COUNTIF(Invoices!W:X,A2572)&lt;&gt;0,SUMIF(Invoices!W:X,A2572,Invoices!X:X)/COUNTIF(Invoices!W:X,A2572),0),IF(COUNTIF(Invoices!Y:Z,A2572)&lt;&gt;0,IF(COUNTIF(Invoices!Y:Z,A2572)&lt;&gt;0,SUMIF(Invoices!Y:Z,A2572,Invoices!Z:Z)/COUNTIF(Invoices!Y:Z,A2572),0),IF(COUNTIF(Invoices!AA:AB,A2572)&lt;&gt;0,IF(COUNTIF(Invoices!AA:AB,A2572)&lt;&gt;0,SUMIF(Invoices!AA:AB,A2572,Invoices!AB:AB)/COUNTIF(Invoices!AA:AB,A2572),0),IF(COUNTIF(Invoices!AC:AD,A2572)&lt;&gt;0,IF(COUNTIF(Invoices!AC:AD,A2572)&lt;&gt;0,SUMIF(Invoices!AC:AD,A2572,Invoices!AD:AD)/COUNTIF(Invoices!AC:AD,A2572),0),IF(COUNTIF(Invoices!AE:AF,A2572)&lt;&gt;0,IF(COUNTIF(Invoices!AE:AF,A2572)&lt;&gt;0,SUMIF(Invoices!AE:AF,A2572,Invoices!AF:AF)/COUNTIF(Invoices!AE:AF,A2572),0),IF(COUNTIF(Invoices!AG:AH,A2572)&lt;&gt;0,IF(COUNTIF(Invoices!AG:AH,A2572)&lt;&gt;0,SUMIF(Invoices!AG:AH,A2572,Invoices!AH:AH)/COUNTIF(Invoices!AG:AH,A2572),0),IF(COUNTIF(Invoices!AI:AJ,A2572)&lt;&gt;0,IF(COUNTIF(Invoices!AI:AJ,A2572)&lt;&gt;0,SUMIF(Invoices!AI:AJ,A2572,Invoices!AJ:AJ)/COUNTIF(Invoices!AI:AJ,A2572),0),IF(COUNTIF(Invoices!AK:AL,A2572)&lt;&gt;0,IF(COUNTIF(Invoices!AK:AL,A2572)&lt;&gt;0,SUMIF(Invoices!AK:AL,A2572,Invoices!AL:AL)/COUNTIF(Invoices!AK:AL,A2572),0),IF(COUNTIF(Invoices!AM:AN,A2572)&lt;&gt;0,IF(COUNTIF(Invoices!AM:AN,A2572)&lt;&gt;0,SUMIF(Invoices!AM:AN,A2572,Invoices!AN:AN)/COUNTIF(Invoices!AM:AN,A2572),0),"Not Available")))))))))))))))</f>
        <v>0.99</v>
      </c>
    </row>
    <row r="2573" spans="1:5" ht="13" x14ac:dyDescent="0.15">
      <c r="A2573" s="6" t="s">
        <v>1503</v>
      </c>
      <c r="B2573" s="6" t="s">
        <v>573</v>
      </c>
      <c r="C2573" s="6" t="s">
        <v>1503</v>
      </c>
      <c r="D2573" s="6" t="s">
        <v>574</v>
      </c>
      <c r="E2573">
        <f ca="1">IF(COUNTIF(Invoices!K:L,A2573)&lt;&gt;0,IF(COUNTIF(Invoices!K:L,A2573)&lt;&gt;0,SUMIF(Invoices!K:L,A2573,Invoices!L:L)/COUNTIF(Invoices!K:L,A2573),0),IF(COUNTIF(Invoices!M:N,A2573)&lt;&gt;0,IF(COUNTIF(Invoices!M:N,A2573)&lt;&gt;0,SUMIF(Invoices!M:N,A2573,Invoices!N:N)/COUNTIF(Invoices!M:N,A2573),0),IF(COUNTIF(Invoices!O:P,A2573)&lt;&gt;0,IF(COUNTIF(Invoices!O:P,A2573)&lt;&gt;0,SUMIF(Invoices!O:P,A2573,Invoices!P:P)/COUNTIF(Invoices!O:P,A2573),0),IF(COUNTIF(Invoices!Q:R,A2573)&lt;&gt;0,IF(COUNTIF(Invoices!Q:R,A2573)&lt;&gt;0,SUMIF(Invoices!Q:R,A2573,Invoices!R:R)/COUNTIF(Invoices!Q:R,A2573),0),IF(COUNTIF(Invoices!S:T,A2573)&lt;&gt;0,IF(COUNTIF(Invoices!S:T,A2573)&lt;&gt;0,SUMIF(Invoices!S:T,A2573,Invoices!T:T)/COUNTIF(Invoices!S:T,A2573),0),IF(COUNTIF(Invoices!U:V,A2573)&lt;&gt;0,IF(COUNTIF(Invoices!U:V,A2573)&lt;&gt;0,SUMIF(Invoices!U:V,A2573,Invoices!V:V)/COUNTIF(Invoices!U:V,A2573),0),IF(COUNTIF(Invoices!W:X,A2573)&lt;&gt;0,IF(COUNTIF(Invoices!W:X,A2573)&lt;&gt;0,SUMIF(Invoices!W:X,A2573,Invoices!X:X)/COUNTIF(Invoices!W:X,A2573),0),IF(COUNTIF(Invoices!Y:Z,A2573)&lt;&gt;0,IF(COUNTIF(Invoices!Y:Z,A2573)&lt;&gt;0,SUMIF(Invoices!Y:Z,A2573,Invoices!Z:Z)/COUNTIF(Invoices!Y:Z,A2573),0),IF(COUNTIF(Invoices!AA:AB,A2573)&lt;&gt;0,IF(COUNTIF(Invoices!AA:AB,A2573)&lt;&gt;0,SUMIF(Invoices!AA:AB,A2573,Invoices!AB:AB)/COUNTIF(Invoices!AA:AB,A2573),0),IF(COUNTIF(Invoices!AC:AD,A2573)&lt;&gt;0,IF(COUNTIF(Invoices!AC:AD,A2573)&lt;&gt;0,SUMIF(Invoices!AC:AD,A2573,Invoices!AD:AD)/COUNTIF(Invoices!AC:AD,A2573),0),IF(COUNTIF(Invoices!AE:AF,A2573)&lt;&gt;0,IF(COUNTIF(Invoices!AE:AF,A2573)&lt;&gt;0,SUMIF(Invoices!AE:AF,A2573,Invoices!AF:AF)/COUNTIF(Invoices!AE:AF,A2573),0),IF(COUNTIF(Invoices!AG:AH,A2573)&lt;&gt;0,IF(COUNTIF(Invoices!AG:AH,A2573)&lt;&gt;0,SUMIF(Invoices!AG:AH,A2573,Invoices!AH:AH)/COUNTIF(Invoices!AG:AH,A2573),0),IF(COUNTIF(Invoices!AI:AJ,A2573)&lt;&gt;0,IF(COUNTIF(Invoices!AI:AJ,A2573)&lt;&gt;0,SUMIF(Invoices!AI:AJ,A2573,Invoices!AJ:AJ)/COUNTIF(Invoices!AI:AJ,A2573),0),IF(COUNTIF(Invoices!AK:AL,A2573)&lt;&gt;0,IF(COUNTIF(Invoices!AK:AL,A2573)&lt;&gt;0,SUMIF(Invoices!AK:AL,A2573,Invoices!AL:AL)/COUNTIF(Invoices!AK:AL,A2573),0),IF(COUNTIF(Invoices!AM:AN,A2573)&lt;&gt;0,IF(COUNTIF(Invoices!AM:AN,A2573)&lt;&gt;0,SUMIF(Invoices!AM:AN,A2573,Invoices!AN:AN)/COUNTIF(Invoices!AM:AN,A2573),0),"Not Available")))))))))))))))</f>
        <v>0.99</v>
      </c>
    </row>
    <row r="2574" spans="1:5" ht="13" x14ac:dyDescent="0.15">
      <c r="A2574" s="6" t="s">
        <v>4026</v>
      </c>
      <c r="B2574" s="6" t="s">
        <v>1269</v>
      </c>
      <c r="C2574" s="6" t="s">
        <v>587</v>
      </c>
      <c r="D2574" s="6" t="s">
        <v>587</v>
      </c>
      <c r="E2574">
        <f ca="1">IF(COUNTIF(Invoices!K:L,A2574)&lt;&gt;0,IF(COUNTIF(Invoices!K:L,A2574)&lt;&gt;0,SUMIF(Invoices!K:L,A2574,Invoices!L:L)/COUNTIF(Invoices!K:L,A2574),0),IF(COUNTIF(Invoices!M:N,A2574)&lt;&gt;0,IF(COUNTIF(Invoices!M:N,A2574)&lt;&gt;0,SUMIF(Invoices!M:N,A2574,Invoices!N:N)/COUNTIF(Invoices!M:N,A2574),0),IF(COUNTIF(Invoices!O:P,A2574)&lt;&gt;0,IF(COUNTIF(Invoices!O:P,A2574)&lt;&gt;0,SUMIF(Invoices!O:P,A2574,Invoices!P:P)/COUNTIF(Invoices!O:P,A2574),0),IF(COUNTIF(Invoices!Q:R,A2574)&lt;&gt;0,IF(COUNTIF(Invoices!Q:R,A2574)&lt;&gt;0,SUMIF(Invoices!Q:R,A2574,Invoices!R:R)/COUNTIF(Invoices!Q:R,A2574),0),IF(COUNTIF(Invoices!S:T,A2574)&lt;&gt;0,IF(COUNTIF(Invoices!S:T,A2574)&lt;&gt;0,SUMIF(Invoices!S:T,A2574,Invoices!T:T)/COUNTIF(Invoices!S:T,A2574),0),IF(COUNTIF(Invoices!U:V,A2574)&lt;&gt;0,IF(COUNTIF(Invoices!U:V,A2574)&lt;&gt;0,SUMIF(Invoices!U:V,A2574,Invoices!V:V)/COUNTIF(Invoices!U:V,A2574),0),IF(COUNTIF(Invoices!W:X,A2574)&lt;&gt;0,IF(COUNTIF(Invoices!W:X,A2574)&lt;&gt;0,SUMIF(Invoices!W:X,A2574,Invoices!X:X)/COUNTIF(Invoices!W:X,A2574),0),IF(COUNTIF(Invoices!Y:Z,A2574)&lt;&gt;0,IF(COUNTIF(Invoices!Y:Z,A2574)&lt;&gt;0,SUMIF(Invoices!Y:Z,A2574,Invoices!Z:Z)/COUNTIF(Invoices!Y:Z,A2574),0),IF(COUNTIF(Invoices!AA:AB,A2574)&lt;&gt;0,IF(COUNTIF(Invoices!AA:AB,A2574)&lt;&gt;0,SUMIF(Invoices!AA:AB,A2574,Invoices!AB:AB)/COUNTIF(Invoices!AA:AB,A2574),0),IF(COUNTIF(Invoices!AC:AD,A2574)&lt;&gt;0,IF(COUNTIF(Invoices!AC:AD,A2574)&lt;&gt;0,SUMIF(Invoices!AC:AD,A2574,Invoices!AD:AD)/COUNTIF(Invoices!AC:AD,A2574),0),IF(COUNTIF(Invoices!AE:AF,A2574)&lt;&gt;0,IF(COUNTIF(Invoices!AE:AF,A2574)&lt;&gt;0,SUMIF(Invoices!AE:AF,A2574,Invoices!AF:AF)/COUNTIF(Invoices!AE:AF,A2574),0),IF(COUNTIF(Invoices!AG:AH,A2574)&lt;&gt;0,IF(COUNTIF(Invoices!AG:AH,A2574)&lt;&gt;0,SUMIF(Invoices!AG:AH,A2574,Invoices!AH:AH)/COUNTIF(Invoices!AG:AH,A2574),0),IF(COUNTIF(Invoices!AI:AJ,A2574)&lt;&gt;0,IF(COUNTIF(Invoices!AI:AJ,A2574)&lt;&gt;0,SUMIF(Invoices!AI:AJ,A2574,Invoices!AJ:AJ)/COUNTIF(Invoices!AI:AJ,A2574),0),IF(COUNTIF(Invoices!AK:AL,A2574)&lt;&gt;0,IF(COUNTIF(Invoices!AK:AL,A2574)&lt;&gt;0,SUMIF(Invoices!AK:AL,A2574,Invoices!AL:AL)/COUNTIF(Invoices!AK:AL,A2574),0),IF(COUNTIF(Invoices!AM:AN,A2574)&lt;&gt;0,IF(COUNTIF(Invoices!AM:AN,A2574)&lt;&gt;0,SUMIF(Invoices!AM:AN,A2574,Invoices!AN:AN)/COUNTIF(Invoices!AM:AN,A2574),0),"Not Available")))))))))))))))</f>
        <v>0.99</v>
      </c>
    </row>
    <row r="2575" spans="1:5" ht="13" x14ac:dyDescent="0.15">
      <c r="A2575" s="6" t="s">
        <v>4027</v>
      </c>
      <c r="C2575" s="6" t="s">
        <v>1391</v>
      </c>
      <c r="D2575" s="6" t="s">
        <v>673</v>
      </c>
      <c r="E2575" t="str">
        <f>IF(COUNTIF(Invoices!K:L,A2575)&lt;&gt;0,IF(COUNTIF(Invoices!K:L,A2575)&lt;&gt;0,SUMIF(Invoices!K:L,A2575,Invoices!L:L)/COUNTIF(Invoices!K:L,A2575),0),IF(COUNTIF(Invoices!M:N,A2575)&lt;&gt;0,IF(COUNTIF(Invoices!M:N,A2575)&lt;&gt;0,SUMIF(Invoices!M:N,A2575,Invoices!N:N)/COUNTIF(Invoices!M:N,A2575),0),IF(COUNTIF(Invoices!O:P,A2575)&lt;&gt;0,IF(COUNTIF(Invoices!O:P,A2575)&lt;&gt;0,SUMIF(Invoices!O:P,A2575,Invoices!P:P)/COUNTIF(Invoices!O:P,A2575),0),IF(COUNTIF(Invoices!Q:R,A2575)&lt;&gt;0,IF(COUNTIF(Invoices!Q:R,A2575)&lt;&gt;0,SUMIF(Invoices!Q:R,A2575,Invoices!R:R)/COUNTIF(Invoices!Q:R,A2575),0),IF(COUNTIF(Invoices!S:T,A2575)&lt;&gt;0,IF(COUNTIF(Invoices!S:T,A2575)&lt;&gt;0,SUMIF(Invoices!S:T,A2575,Invoices!T:T)/COUNTIF(Invoices!S:T,A2575),0),IF(COUNTIF(Invoices!U:V,A2575)&lt;&gt;0,IF(COUNTIF(Invoices!U:V,A2575)&lt;&gt;0,SUMIF(Invoices!U:V,A2575,Invoices!V:V)/COUNTIF(Invoices!U:V,A2575),0),IF(COUNTIF(Invoices!W:X,A2575)&lt;&gt;0,IF(COUNTIF(Invoices!W:X,A2575)&lt;&gt;0,SUMIF(Invoices!W:X,A2575,Invoices!X:X)/COUNTIF(Invoices!W:X,A2575),0),IF(COUNTIF(Invoices!Y:Z,A2575)&lt;&gt;0,IF(COUNTIF(Invoices!Y:Z,A2575)&lt;&gt;0,SUMIF(Invoices!Y:Z,A2575,Invoices!Z:Z)/COUNTIF(Invoices!Y:Z,A2575),0),IF(COUNTIF(Invoices!AA:AB,A2575)&lt;&gt;0,IF(COUNTIF(Invoices!AA:AB,A2575)&lt;&gt;0,SUMIF(Invoices!AA:AB,A2575,Invoices!AB:AB)/COUNTIF(Invoices!AA:AB,A2575),0),IF(COUNTIF(Invoices!AC:AD,A2575)&lt;&gt;0,IF(COUNTIF(Invoices!AC:AD,A2575)&lt;&gt;0,SUMIF(Invoices!AC:AD,A2575,Invoices!AD:AD)/COUNTIF(Invoices!AC:AD,A2575),0),IF(COUNTIF(Invoices!AE:AF,A2575)&lt;&gt;0,IF(COUNTIF(Invoices!AE:AF,A2575)&lt;&gt;0,SUMIF(Invoices!AE:AF,A2575,Invoices!AF:AF)/COUNTIF(Invoices!AE:AF,A2575),0),IF(COUNTIF(Invoices!AG:AH,A2575)&lt;&gt;0,IF(COUNTIF(Invoices!AG:AH,A2575)&lt;&gt;0,SUMIF(Invoices!AG:AH,A2575,Invoices!AH:AH)/COUNTIF(Invoices!AG:AH,A2575),0),IF(COUNTIF(Invoices!AI:AJ,A2575)&lt;&gt;0,IF(COUNTIF(Invoices!AI:AJ,A2575)&lt;&gt;0,SUMIF(Invoices!AI:AJ,A2575,Invoices!AJ:AJ)/COUNTIF(Invoices!AI:AJ,A2575),0),IF(COUNTIF(Invoices!AK:AL,A2575)&lt;&gt;0,IF(COUNTIF(Invoices!AK:AL,A2575)&lt;&gt;0,SUMIF(Invoices!AK:AL,A2575,Invoices!AL:AL)/COUNTIF(Invoices!AK:AL,A2575),0),IF(COUNTIF(Invoices!AM:AN,A2575)&lt;&gt;0,IF(COUNTIF(Invoices!AM:AN,A2575)&lt;&gt;0,SUMIF(Invoices!AM:AN,A2575,Invoices!AN:AN)/COUNTIF(Invoices!AM:AN,A2575),0),"Not Available")))))))))))))))</f>
        <v>Not Available</v>
      </c>
    </row>
    <row r="2576" spans="1:5" ht="13" x14ac:dyDescent="0.15">
      <c r="A2576" s="6" t="s">
        <v>4028</v>
      </c>
      <c r="B2576" s="6" t="s">
        <v>1449</v>
      </c>
      <c r="C2576" s="6" t="s">
        <v>570</v>
      </c>
      <c r="D2576" s="6" t="s">
        <v>570</v>
      </c>
      <c r="E2576" t="str">
        <f>IF(COUNTIF(Invoices!K:L,A2576)&lt;&gt;0,IF(COUNTIF(Invoices!K:L,A2576)&lt;&gt;0,SUMIF(Invoices!K:L,A2576,Invoices!L:L)/COUNTIF(Invoices!K:L,A2576),0),IF(COUNTIF(Invoices!M:N,A2576)&lt;&gt;0,IF(COUNTIF(Invoices!M:N,A2576)&lt;&gt;0,SUMIF(Invoices!M:N,A2576,Invoices!N:N)/COUNTIF(Invoices!M:N,A2576),0),IF(COUNTIF(Invoices!O:P,A2576)&lt;&gt;0,IF(COUNTIF(Invoices!O:P,A2576)&lt;&gt;0,SUMIF(Invoices!O:P,A2576,Invoices!P:P)/COUNTIF(Invoices!O:P,A2576),0),IF(COUNTIF(Invoices!Q:R,A2576)&lt;&gt;0,IF(COUNTIF(Invoices!Q:R,A2576)&lt;&gt;0,SUMIF(Invoices!Q:R,A2576,Invoices!R:R)/COUNTIF(Invoices!Q:R,A2576),0),IF(COUNTIF(Invoices!S:T,A2576)&lt;&gt;0,IF(COUNTIF(Invoices!S:T,A2576)&lt;&gt;0,SUMIF(Invoices!S:T,A2576,Invoices!T:T)/COUNTIF(Invoices!S:T,A2576),0),IF(COUNTIF(Invoices!U:V,A2576)&lt;&gt;0,IF(COUNTIF(Invoices!U:V,A2576)&lt;&gt;0,SUMIF(Invoices!U:V,A2576,Invoices!V:V)/COUNTIF(Invoices!U:V,A2576),0),IF(COUNTIF(Invoices!W:X,A2576)&lt;&gt;0,IF(COUNTIF(Invoices!W:X,A2576)&lt;&gt;0,SUMIF(Invoices!W:X,A2576,Invoices!X:X)/COUNTIF(Invoices!W:X,A2576),0),IF(COUNTIF(Invoices!Y:Z,A2576)&lt;&gt;0,IF(COUNTIF(Invoices!Y:Z,A2576)&lt;&gt;0,SUMIF(Invoices!Y:Z,A2576,Invoices!Z:Z)/COUNTIF(Invoices!Y:Z,A2576),0),IF(COUNTIF(Invoices!AA:AB,A2576)&lt;&gt;0,IF(COUNTIF(Invoices!AA:AB,A2576)&lt;&gt;0,SUMIF(Invoices!AA:AB,A2576,Invoices!AB:AB)/COUNTIF(Invoices!AA:AB,A2576),0),IF(COUNTIF(Invoices!AC:AD,A2576)&lt;&gt;0,IF(COUNTIF(Invoices!AC:AD,A2576)&lt;&gt;0,SUMIF(Invoices!AC:AD,A2576,Invoices!AD:AD)/COUNTIF(Invoices!AC:AD,A2576),0),IF(COUNTIF(Invoices!AE:AF,A2576)&lt;&gt;0,IF(COUNTIF(Invoices!AE:AF,A2576)&lt;&gt;0,SUMIF(Invoices!AE:AF,A2576,Invoices!AF:AF)/COUNTIF(Invoices!AE:AF,A2576),0),IF(COUNTIF(Invoices!AG:AH,A2576)&lt;&gt;0,IF(COUNTIF(Invoices!AG:AH,A2576)&lt;&gt;0,SUMIF(Invoices!AG:AH,A2576,Invoices!AH:AH)/COUNTIF(Invoices!AG:AH,A2576),0),IF(COUNTIF(Invoices!AI:AJ,A2576)&lt;&gt;0,IF(COUNTIF(Invoices!AI:AJ,A2576)&lt;&gt;0,SUMIF(Invoices!AI:AJ,A2576,Invoices!AJ:AJ)/COUNTIF(Invoices!AI:AJ,A2576),0),IF(COUNTIF(Invoices!AK:AL,A2576)&lt;&gt;0,IF(COUNTIF(Invoices!AK:AL,A2576)&lt;&gt;0,SUMIF(Invoices!AK:AL,A2576,Invoices!AL:AL)/COUNTIF(Invoices!AK:AL,A2576),0),IF(COUNTIF(Invoices!AM:AN,A2576)&lt;&gt;0,IF(COUNTIF(Invoices!AM:AN,A2576)&lt;&gt;0,SUMIF(Invoices!AM:AN,A2576,Invoices!AN:AN)/COUNTIF(Invoices!AM:AN,A2576),0),"Not Available")))))))))))))))</f>
        <v>Not Available</v>
      </c>
    </row>
    <row r="2577" spans="1:5" ht="13" x14ac:dyDescent="0.15">
      <c r="A2577" s="6" t="s">
        <v>4029</v>
      </c>
      <c r="C2577" s="6" t="s">
        <v>1205</v>
      </c>
      <c r="D2577" s="6" t="s">
        <v>1206</v>
      </c>
      <c r="E2577">
        <f ca="1">IF(COUNTIF(Invoices!K:L,A2577)&lt;&gt;0,IF(COUNTIF(Invoices!K:L,A2577)&lt;&gt;0,SUMIF(Invoices!K:L,A2577,Invoices!L:L)/COUNTIF(Invoices!K:L,A2577),0),IF(COUNTIF(Invoices!M:N,A2577)&lt;&gt;0,IF(COUNTIF(Invoices!M:N,A2577)&lt;&gt;0,SUMIF(Invoices!M:N,A2577,Invoices!N:N)/COUNTIF(Invoices!M:N,A2577),0),IF(COUNTIF(Invoices!O:P,A2577)&lt;&gt;0,IF(COUNTIF(Invoices!O:P,A2577)&lt;&gt;0,SUMIF(Invoices!O:P,A2577,Invoices!P:P)/COUNTIF(Invoices!O:P,A2577),0),IF(COUNTIF(Invoices!Q:R,A2577)&lt;&gt;0,IF(COUNTIF(Invoices!Q:R,A2577)&lt;&gt;0,SUMIF(Invoices!Q:R,A2577,Invoices!R:R)/COUNTIF(Invoices!Q:R,A2577),0),IF(COUNTIF(Invoices!S:T,A2577)&lt;&gt;0,IF(COUNTIF(Invoices!S:T,A2577)&lt;&gt;0,SUMIF(Invoices!S:T,A2577,Invoices!T:T)/COUNTIF(Invoices!S:T,A2577),0),IF(COUNTIF(Invoices!U:V,A2577)&lt;&gt;0,IF(COUNTIF(Invoices!U:V,A2577)&lt;&gt;0,SUMIF(Invoices!U:V,A2577,Invoices!V:V)/COUNTIF(Invoices!U:V,A2577),0),IF(COUNTIF(Invoices!W:X,A2577)&lt;&gt;0,IF(COUNTIF(Invoices!W:X,A2577)&lt;&gt;0,SUMIF(Invoices!W:X,A2577,Invoices!X:X)/COUNTIF(Invoices!W:X,A2577),0),IF(COUNTIF(Invoices!Y:Z,A2577)&lt;&gt;0,IF(COUNTIF(Invoices!Y:Z,A2577)&lt;&gt;0,SUMIF(Invoices!Y:Z,A2577,Invoices!Z:Z)/COUNTIF(Invoices!Y:Z,A2577),0),IF(COUNTIF(Invoices!AA:AB,A2577)&lt;&gt;0,IF(COUNTIF(Invoices!AA:AB,A2577)&lt;&gt;0,SUMIF(Invoices!AA:AB,A2577,Invoices!AB:AB)/COUNTIF(Invoices!AA:AB,A2577),0),IF(COUNTIF(Invoices!AC:AD,A2577)&lt;&gt;0,IF(COUNTIF(Invoices!AC:AD,A2577)&lt;&gt;0,SUMIF(Invoices!AC:AD,A2577,Invoices!AD:AD)/COUNTIF(Invoices!AC:AD,A2577),0),IF(COUNTIF(Invoices!AE:AF,A2577)&lt;&gt;0,IF(COUNTIF(Invoices!AE:AF,A2577)&lt;&gt;0,SUMIF(Invoices!AE:AF,A2577,Invoices!AF:AF)/COUNTIF(Invoices!AE:AF,A2577),0),IF(COUNTIF(Invoices!AG:AH,A2577)&lt;&gt;0,IF(COUNTIF(Invoices!AG:AH,A2577)&lt;&gt;0,SUMIF(Invoices!AG:AH,A2577,Invoices!AH:AH)/COUNTIF(Invoices!AG:AH,A2577),0),IF(COUNTIF(Invoices!AI:AJ,A2577)&lt;&gt;0,IF(COUNTIF(Invoices!AI:AJ,A2577)&lt;&gt;0,SUMIF(Invoices!AI:AJ,A2577,Invoices!AJ:AJ)/COUNTIF(Invoices!AI:AJ,A2577),0),IF(COUNTIF(Invoices!AK:AL,A2577)&lt;&gt;0,IF(COUNTIF(Invoices!AK:AL,A2577)&lt;&gt;0,SUMIF(Invoices!AK:AL,A2577,Invoices!AL:AL)/COUNTIF(Invoices!AK:AL,A2577),0),IF(COUNTIF(Invoices!AM:AN,A2577)&lt;&gt;0,IF(COUNTIF(Invoices!AM:AN,A2577)&lt;&gt;0,SUMIF(Invoices!AM:AN,A2577,Invoices!AN:AN)/COUNTIF(Invoices!AM:AN,A2577),0),"Not Available")))))))))))))))</f>
        <v>0.99</v>
      </c>
    </row>
    <row r="2578" spans="1:5" ht="13" x14ac:dyDescent="0.15">
      <c r="A2578" s="6" t="s">
        <v>4030</v>
      </c>
      <c r="B2578" s="6" t="s">
        <v>917</v>
      </c>
      <c r="C2578" s="6" t="s">
        <v>918</v>
      </c>
      <c r="D2578" s="6" t="s">
        <v>919</v>
      </c>
      <c r="E2578" t="str">
        <f>IF(COUNTIF(Invoices!K:L,A2578)&lt;&gt;0,IF(COUNTIF(Invoices!K:L,A2578)&lt;&gt;0,SUMIF(Invoices!K:L,A2578,Invoices!L:L)/COUNTIF(Invoices!K:L,A2578),0),IF(COUNTIF(Invoices!M:N,A2578)&lt;&gt;0,IF(COUNTIF(Invoices!M:N,A2578)&lt;&gt;0,SUMIF(Invoices!M:N,A2578,Invoices!N:N)/COUNTIF(Invoices!M:N,A2578),0),IF(COUNTIF(Invoices!O:P,A2578)&lt;&gt;0,IF(COUNTIF(Invoices!O:P,A2578)&lt;&gt;0,SUMIF(Invoices!O:P,A2578,Invoices!P:P)/COUNTIF(Invoices!O:P,A2578),0),IF(COUNTIF(Invoices!Q:R,A2578)&lt;&gt;0,IF(COUNTIF(Invoices!Q:R,A2578)&lt;&gt;0,SUMIF(Invoices!Q:R,A2578,Invoices!R:R)/COUNTIF(Invoices!Q:R,A2578),0),IF(COUNTIF(Invoices!S:T,A2578)&lt;&gt;0,IF(COUNTIF(Invoices!S:T,A2578)&lt;&gt;0,SUMIF(Invoices!S:T,A2578,Invoices!T:T)/COUNTIF(Invoices!S:T,A2578),0),IF(COUNTIF(Invoices!U:V,A2578)&lt;&gt;0,IF(COUNTIF(Invoices!U:V,A2578)&lt;&gt;0,SUMIF(Invoices!U:V,A2578,Invoices!V:V)/COUNTIF(Invoices!U:V,A2578),0),IF(COUNTIF(Invoices!W:X,A2578)&lt;&gt;0,IF(COUNTIF(Invoices!W:X,A2578)&lt;&gt;0,SUMIF(Invoices!W:X,A2578,Invoices!X:X)/COUNTIF(Invoices!W:X,A2578),0),IF(COUNTIF(Invoices!Y:Z,A2578)&lt;&gt;0,IF(COUNTIF(Invoices!Y:Z,A2578)&lt;&gt;0,SUMIF(Invoices!Y:Z,A2578,Invoices!Z:Z)/COUNTIF(Invoices!Y:Z,A2578),0),IF(COUNTIF(Invoices!AA:AB,A2578)&lt;&gt;0,IF(COUNTIF(Invoices!AA:AB,A2578)&lt;&gt;0,SUMIF(Invoices!AA:AB,A2578,Invoices!AB:AB)/COUNTIF(Invoices!AA:AB,A2578),0),IF(COUNTIF(Invoices!AC:AD,A2578)&lt;&gt;0,IF(COUNTIF(Invoices!AC:AD,A2578)&lt;&gt;0,SUMIF(Invoices!AC:AD,A2578,Invoices!AD:AD)/COUNTIF(Invoices!AC:AD,A2578),0),IF(COUNTIF(Invoices!AE:AF,A2578)&lt;&gt;0,IF(COUNTIF(Invoices!AE:AF,A2578)&lt;&gt;0,SUMIF(Invoices!AE:AF,A2578,Invoices!AF:AF)/COUNTIF(Invoices!AE:AF,A2578),0),IF(COUNTIF(Invoices!AG:AH,A2578)&lt;&gt;0,IF(COUNTIF(Invoices!AG:AH,A2578)&lt;&gt;0,SUMIF(Invoices!AG:AH,A2578,Invoices!AH:AH)/COUNTIF(Invoices!AG:AH,A2578),0),IF(COUNTIF(Invoices!AI:AJ,A2578)&lt;&gt;0,IF(COUNTIF(Invoices!AI:AJ,A2578)&lt;&gt;0,SUMIF(Invoices!AI:AJ,A2578,Invoices!AJ:AJ)/COUNTIF(Invoices!AI:AJ,A2578),0),IF(COUNTIF(Invoices!AK:AL,A2578)&lt;&gt;0,IF(COUNTIF(Invoices!AK:AL,A2578)&lt;&gt;0,SUMIF(Invoices!AK:AL,A2578,Invoices!AL:AL)/COUNTIF(Invoices!AK:AL,A2578),0),IF(COUNTIF(Invoices!AM:AN,A2578)&lt;&gt;0,IF(COUNTIF(Invoices!AM:AN,A2578)&lt;&gt;0,SUMIF(Invoices!AM:AN,A2578,Invoices!AN:AN)/COUNTIF(Invoices!AM:AN,A2578),0),"Not Available")))))))))))))))</f>
        <v>Not Available</v>
      </c>
    </row>
    <row r="2579" spans="1:5" ht="13" x14ac:dyDescent="0.15">
      <c r="A2579" s="6" t="s">
        <v>4031</v>
      </c>
      <c r="B2579" s="6" t="s">
        <v>917</v>
      </c>
      <c r="C2579" s="6" t="s">
        <v>918</v>
      </c>
      <c r="D2579" s="6" t="s">
        <v>919</v>
      </c>
      <c r="E2579" t="str">
        <f>IF(COUNTIF(Invoices!K:L,A2579)&lt;&gt;0,IF(COUNTIF(Invoices!K:L,A2579)&lt;&gt;0,SUMIF(Invoices!K:L,A2579,Invoices!L:L)/COUNTIF(Invoices!K:L,A2579),0),IF(COUNTIF(Invoices!M:N,A2579)&lt;&gt;0,IF(COUNTIF(Invoices!M:N,A2579)&lt;&gt;0,SUMIF(Invoices!M:N,A2579,Invoices!N:N)/COUNTIF(Invoices!M:N,A2579),0),IF(COUNTIF(Invoices!O:P,A2579)&lt;&gt;0,IF(COUNTIF(Invoices!O:P,A2579)&lt;&gt;0,SUMIF(Invoices!O:P,A2579,Invoices!P:P)/COUNTIF(Invoices!O:P,A2579),0),IF(COUNTIF(Invoices!Q:R,A2579)&lt;&gt;0,IF(COUNTIF(Invoices!Q:R,A2579)&lt;&gt;0,SUMIF(Invoices!Q:R,A2579,Invoices!R:R)/COUNTIF(Invoices!Q:R,A2579),0),IF(COUNTIF(Invoices!S:T,A2579)&lt;&gt;0,IF(COUNTIF(Invoices!S:T,A2579)&lt;&gt;0,SUMIF(Invoices!S:T,A2579,Invoices!T:T)/COUNTIF(Invoices!S:T,A2579),0),IF(COUNTIF(Invoices!U:V,A2579)&lt;&gt;0,IF(COUNTIF(Invoices!U:V,A2579)&lt;&gt;0,SUMIF(Invoices!U:V,A2579,Invoices!V:V)/COUNTIF(Invoices!U:V,A2579),0),IF(COUNTIF(Invoices!W:X,A2579)&lt;&gt;0,IF(COUNTIF(Invoices!W:X,A2579)&lt;&gt;0,SUMIF(Invoices!W:X,A2579,Invoices!X:X)/COUNTIF(Invoices!W:X,A2579),0),IF(COUNTIF(Invoices!Y:Z,A2579)&lt;&gt;0,IF(COUNTIF(Invoices!Y:Z,A2579)&lt;&gt;0,SUMIF(Invoices!Y:Z,A2579,Invoices!Z:Z)/COUNTIF(Invoices!Y:Z,A2579),0),IF(COUNTIF(Invoices!AA:AB,A2579)&lt;&gt;0,IF(COUNTIF(Invoices!AA:AB,A2579)&lt;&gt;0,SUMIF(Invoices!AA:AB,A2579,Invoices!AB:AB)/COUNTIF(Invoices!AA:AB,A2579),0),IF(COUNTIF(Invoices!AC:AD,A2579)&lt;&gt;0,IF(COUNTIF(Invoices!AC:AD,A2579)&lt;&gt;0,SUMIF(Invoices!AC:AD,A2579,Invoices!AD:AD)/COUNTIF(Invoices!AC:AD,A2579),0),IF(COUNTIF(Invoices!AE:AF,A2579)&lt;&gt;0,IF(COUNTIF(Invoices!AE:AF,A2579)&lt;&gt;0,SUMIF(Invoices!AE:AF,A2579,Invoices!AF:AF)/COUNTIF(Invoices!AE:AF,A2579),0),IF(COUNTIF(Invoices!AG:AH,A2579)&lt;&gt;0,IF(COUNTIF(Invoices!AG:AH,A2579)&lt;&gt;0,SUMIF(Invoices!AG:AH,A2579,Invoices!AH:AH)/COUNTIF(Invoices!AG:AH,A2579),0),IF(COUNTIF(Invoices!AI:AJ,A2579)&lt;&gt;0,IF(COUNTIF(Invoices!AI:AJ,A2579)&lt;&gt;0,SUMIF(Invoices!AI:AJ,A2579,Invoices!AJ:AJ)/COUNTIF(Invoices!AI:AJ,A2579),0),IF(COUNTIF(Invoices!AK:AL,A2579)&lt;&gt;0,IF(COUNTIF(Invoices!AK:AL,A2579)&lt;&gt;0,SUMIF(Invoices!AK:AL,A2579,Invoices!AL:AL)/COUNTIF(Invoices!AK:AL,A2579),0),IF(COUNTIF(Invoices!AM:AN,A2579)&lt;&gt;0,IF(COUNTIF(Invoices!AM:AN,A2579)&lt;&gt;0,SUMIF(Invoices!AM:AN,A2579,Invoices!AN:AN)/COUNTIF(Invoices!AM:AN,A2579),0),"Not Available")))))))))))))))</f>
        <v>Not Available</v>
      </c>
    </row>
    <row r="2580" spans="1:5" ht="13" x14ac:dyDescent="0.15">
      <c r="A2580" s="6" t="s">
        <v>4032</v>
      </c>
      <c r="C2580" s="6" t="s">
        <v>1174</v>
      </c>
      <c r="D2580" s="6" t="s">
        <v>570</v>
      </c>
      <c r="E2580">
        <f ca="1">IF(COUNTIF(Invoices!K:L,A2580)&lt;&gt;0,IF(COUNTIF(Invoices!K:L,A2580)&lt;&gt;0,SUMIF(Invoices!K:L,A2580,Invoices!L:L)/COUNTIF(Invoices!K:L,A2580),0),IF(COUNTIF(Invoices!M:N,A2580)&lt;&gt;0,IF(COUNTIF(Invoices!M:N,A2580)&lt;&gt;0,SUMIF(Invoices!M:N,A2580,Invoices!N:N)/COUNTIF(Invoices!M:N,A2580),0),IF(COUNTIF(Invoices!O:P,A2580)&lt;&gt;0,IF(COUNTIF(Invoices!O:P,A2580)&lt;&gt;0,SUMIF(Invoices!O:P,A2580,Invoices!P:P)/COUNTIF(Invoices!O:P,A2580),0),IF(COUNTIF(Invoices!Q:R,A2580)&lt;&gt;0,IF(COUNTIF(Invoices!Q:R,A2580)&lt;&gt;0,SUMIF(Invoices!Q:R,A2580,Invoices!R:R)/COUNTIF(Invoices!Q:R,A2580),0),IF(COUNTIF(Invoices!S:T,A2580)&lt;&gt;0,IF(COUNTIF(Invoices!S:T,A2580)&lt;&gt;0,SUMIF(Invoices!S:T,A2580,Invoices!T:T)/COUNTIF(Invoices!S:T,A2580),0),IF(COUNTIF(Invoices!U:V,A2580)&lt;&gt;0,IF(COUNTIF(Invoices!U:V,A2580)&lt;&gt;0,SUMIF(Invoices!U:V,A2580,Invoices!V:V)/COUNTIF(Invoices!U:V,A2580),0),IF(COUNTIF(Invoices!W:X,A2580)&lt;&gt;0,IF(COUNTIF(Invoices!W:X,A2580)&lt;&gt;0,SUMIF(Invoices!W:X,A2580,Invoices!X:X)/COUNTIF(Invoices!W:X,A2580),0),IF(COUNTIF(Invoices!Y:Z,A2580)&lt;&gt;0,IF(COUNTIF(Invoices!Y:Z,A2580)&lt;&gt;0,SUMIF(Invoices!Y:Z,A2580,Invoices!Z:Z)/COUNTIF(Invoices!Y:Z,A2580),0),IF(COUNTIF(Invoices!AA:AB,A2580)&lt;&gt;0,IF(COUNTIF(Invoices!AA:AB,A2580)&lt;&gt;0,SUMIF(Invoices!AA:AB,A2580,Invoices!AB:AB)/COUNTIF(Invoices!AA:AB,A2580),0),IF(COUNTIF(Invoices!AC:AD,A2580)&lt;&gt;0,IF(COUNTIF(Invoices!AC:AD,A2580)&lt;&gt;0,SUMIF(Invoices!AC:AD,A2580,Invoices!AD:AD)/COUNTIF(Invoices!AC:AD,A2580),0),IF(COUNTIF(Invoices!AE:AF,A2580)&lt;&gt;0,IF(COUNTIF(Invoices!AE:AF,A2580)&lt;&gt;0,SUMIF(Invoices!AE:AF,A2580,Invoices!AF:AF)/COUNTIF(Invoices!AE:AF,A2580),0),IF(COUNTIF(Invoices!AG:AH,A2580)&lt;&gt;0,IF(COUNTIF(Invoices!AG:AH,A2580)&lt;&gt;0,SUMIF(Invoices!AG:AH,A2580,Invoices!AH:AH)/COUNTIF(Invoices!AG:AH,A2580),0),IF(COUNTIF(Invoices!AI:AJ,A2580)&lt;&gt;0,IF(COUNTIF(Invoices!AI:AJ,A2580)&lt;&gt;0,SUMIF(Invoices!AI:AJ,A2580,Invoices!AJ:AJ)/COUNTIF(Invoices!AI:AJ,A2580),0),IF(COUNTIF(Invoices!AK:AL,A2580)&lt;&gt;0,IF(COUNTIF(Invoices!AK:AL,A2580)&lt;&gt;0,SUMIF(Invoices!AK:AL,A2580,Invoices!AL:AL)/COUNTIF(Invoices!AK:AL,A2580),0),IF(COUNTIF(Invoices!AM:AN,A2580)&lt;&gt;0,IF(COUNTIF(Invoices!AM:AN,A2580)&lt;&gt;0,SUMIF(Invoices!AM:AN,A2580,Invoices!AN:AN)/COUNTIF(Invoices!AM:AN,A2580),0),"Not Available")))))))))))))))</f>
        <v>0.99</v>
      </c>
    </row>
    <row r="2581" spans="1:5" ht="13" x14ac:dyDescent="0.15">
      <c r="A2581" s="6" t="s">
        <v>4033</v>
      </c>
      <c r="B2581" s="6" t="s">
        <v>957</v>
      </c>
      <c r="C2581" s="6" t="s">
        <v>958</v>
      </c>
      <c r="D2581" s="6" t="s">
        <v>959</v>
      </c>
      <c r="E2581" t="str">
        <f>IF(COUNTIF(Invoices!K:L,A2581)&lt;&gt;0,IF(COUNTIF(Invoices!K:L,A2581)&lt;&gt;0,SUMIF(Invoices!K:L,A2581,Invoices!L:L)/COUNTIF(Invoices!K:L,A2581),0),IF(COUNTIF(Invoices!M:N,A2581)&lt;&gt;0,IF(COUNTIF(Invoices!M:N,A2581)&lt;&gt;0,SUMIF(Invoices!M:N,A2581,Invoices!N:N)/COUNTIF(Invoices!M:N,A2581),0),IF(COUNTIF(Invoices!O:P,A2581)&lt;&gt;0,IF(COUNTIF(Invoices!O:P,A2581)&lt;&gt;0,SUMIF(Invoices!O:P,A2581,Invoices!P:P)/COUNTIF(Invoices!O:P,A2581),0),IF(COUNTIF(Invoices!Q:R,A2581)&lt;&gt;0,IF(COUNTIF(Invoices!Q:R,A2581)&lt;&gt;0,SUMIF(Invoices!Q:R,A2581,Invoices!R:R)/COUNTIF(Invoices!Q:R,A2581),0),IF(COUNTIF(Invoices!S:T,A2581)&lt;&gt;0,IF(COUNTIF(Invoices!S:T,A2581)&lt;&gt;0,SUMIF(Invoices!S:T,A2581,Invoices!T:T)/COUNTIF(Invoices!S:T,A2581),0),IF(COUNTIF(Invoices!U:V,A2581)&lt;&gt;0,IF(COUNTIF(Invoices!U:V,A2581)&lt;&gt;0,SUMIF(Invoices!U:V,A2581,Invoices!V:V)/COUNTIF(Invoices!U:V,A2581),0),IF(COUNTIF(Invoices!W:X,A2581)&lt;&gt;0,IF(COUNTIF(Invoices!W:X,A2581)&lt;&gt;0,SUMIF(Invoices!W:X,A2581,Invoices!X:X)/COUNTIF(Invoices!W:X,A2581),0),IF(COUNTIF(Invoices!Y:Z,A2581)&lt;&gt;0,IF(COUNTIF(Invoices!Y:Z,A2581)&lt;&gt;0,SUMIF(Invoices!Y:Z,A2581,Invoices!Z:Z)/COUNTIF(Invoices!Y:Z,A2581),0),IF(COUNTIF(Invoices!AA:AB,A2581)&lt;&gt;0,IF(COUNTIF(Invoices!AA:AB,A2581)&lt;&gt;0,SUMIF(Invoices!AA:AB,A2581,Invoices!AB:AB)/COUNTIF(Invoices!AA:AB,A2581),0),IF(COUNTIF(Invoices!AC:AD,A2581)&lt;&gt;0,IF(COUNTIF(Invoices!AC:AD,A2581)&lt;&gt;0,SUMIF(Invoices!AC:AD,A2581,Invoices!AD:AD)/COUNTIF(Invoices!AC:AD,A2581),0),IF(COUNTIF(Invoices!AE:AF,A2581)&lt;&gt;0,IF(COUNTIF(Invoices!AE:AF,A2581)&lt;&gt;0,SUMIF(Invoices!AE:AF,A2581,Invoices!AF:AF)/COUNTIF(Invoices!AE:AF,A2581),0),IF(COUNTIF(Invoices!AG:AH,A2581)&lt;&gt;0,IF(COUNTIF(Invoices!AG:AH,A2581)&lt;&gt;0,SUMIF(Invoices!AG:AH,A2581,Invoices!AH:AH)/COUNTIF(Invoices!AG:AH,A2581),0),IF(COUNTIF(Invoices!AI:AJ,A2581)&lt;&gt;0,IF(COUNTIF(Invoices!AI:AJ,A2581)&lt;&gt;0,SUMIF(Invoices!AI:AJ,A2581,Invoices!AJ:AJ)/COUNTIF(Invoices!AI:AJ,A2581),0),IF(COUNTIF(Invoices!AK:AL,A2581)&lt;&gt;0,IF(COUNTIF(Invoices!AK:AL,A2581)&lt;&gt;0,SUMIF(Invoices!AK:AL,A2581,Invoices!AL:AL)/COUNTIF(Invoices!AK:AL,A2581),0),IF(COUNTIF(Invoices!AM:AN,A2581)&lt;&gt;0,IF(COUNTIF(Invoices!AM:AN,A2581)&lt;&gt;0,SUMIF(Invoices!AM:AN,A2581,Invoices!AN:AN)/COUNTIF(Invoices!AM:AN,A2581),0),"Not Available")))))))))))))))</f>
        <v>Not Available</v>
      </c>
    </row>
    <row r="2582" spans="1:5" ht="13" x14ac:dyDescent="0.15">
      <c r="A2582" s="6" t="s">
        <v>4034</v>
      </c>
      <c r="B2582" s="6" t="s">
        <v>2392</v>
      </c>
      <c r="C2582" s="6" t="s">
        <v>1265</v>
      </c>
      <c r="D2582" s="6" t="s">
        <v>630</v>
      </c>
      <c r="E2582">
        <f ca="1">IF(COUNTIF(Invoices!K:L,A2582)&lt;&gt;0,IF(COUNTIF(Invoices!K:L,A2582)&lt;&gt;0,SUMIF(Invoices!K:L,A2582,Invoices!L:L)/COUNTIF(Invoices!K:L,A2582),0),IF(COUNTIF(Invoices!M:N,A2582)&lt;&gt;0,IF(COUNTIF(Invoices!M:N,A2582)&lt;&gt;0,SUMIF(Invoices!M:N,A2582,Invoices!N:N)/COUNTIF(Invoices!M:N,A2582),0),IF(COUNTIF(Invoices!O:P,A2582)&lt;&gt;0,IF(COUNTIF(Invoices!O:P,A2582)&lt;&gt;0,SUMIF(Invoices!O:P,A2582,Invoices!P:P)/COUNTIF(Invoices!O:P,A2582),0),IF(COUNTIF(Invoices!Q:R,A2582)&lt;&gt;0,IF(COUNTIF(Invoices!Q:R,A2582)&lt;&gt;0,SUMIF(Invoices!Q:R,A2582,Invoices!R:R)/COUNTIF(Invoices!Q:R,A2582),0),IF(COUNTIF(Invoices!S:T,A2582)&lt;&gt;0,IF(COUNTIF(Invoices!S:T,A2582)&lt;&gt;0,SUMIF(Invoices!S:T,A2582,Invoices!T:T)/COUNTIF(Invoices!S:T,A2582),0),IF(COUNTIF(Invoices!U:V,A2582)&lt;&gt;0,IF(COUNTIF(Invoices!U:V,A2582)&lt;&gt;0,SUMIF(Invoices!U:V,A2582,Invoices!V:V)/COUNTIF(Invoices!U:V,A2582),0),IF(COUNTIF(Invoices!W:X,A2582)&lt;&gt;0,IF(COUNTIF(Invoices!W:X,A2582)&lt;&gt;0,SUMIF(Invoices!W:X,A2582,Invoices!X:X)/COUNTIF(Invoices!W:X,A2582),0),IF(COUNTIF(Invoices!Y:Z,A2582)&lt;&gt;0,IF(COUNTIF(Invoices!Y:Z,A2582)&lt;&gt;0,SUMIF(Invoices!Y:Z,A2582,Invoices!Z:Z)/COUNTIF(Invoices!Y:Z,A2582),0),IF(COUNTIF(Invoices!AA:AB,A2582)&lt;&gt;0,IF(COUNTIF(Invoices!AA:AB,A2582)&lt;&gt;0,SUMIF(Invoices!AA:AB,A2582,Invoices!AB:AB)/COUNTIF(Invoices!AA:AB,A2582),0),IF(COUNTIF(Invoices!AC:AD,A2582)&lt;&gt;0,IF(COUNTIF(Invoices!AC:AD,A2582)&lt;&gt;0,SUMIF(Invoices!AC:AD,A2582,Invoices!AD:AD)/COUNTIF(Invoices!AC:AD,A2582),0),IF(COUNTIF(Invoices!AE:AF,A2582)&lt;&gt;0,IF(COUNTIF(Invoices!AE:AF,A2582)&lt;&gt;0,SUMIF(Invoices!AE:AF,A2582,Invoices!AF:AF)/COUNTIF(Invoices!AE:AF,A2582),0),IF(COUNTIF(Invoices!AG:AH,A2582)&lt;&gt;0,IF(COUNTIF(Invoices!AG:AH,A2582)&lt;&gt;0,SUMIF(Invoices!AG:AH,A2582,Invoices!AH:AH)/COUNTIF(Invoices!AG:AH,A2582),0),IF(COUNTIF(Invoices!AI:AJ,A2582)&lt;&gt;0,IF(COUNTIF(Invoices!AI:AJ,A2582)&lt;&gt;0,SUMIF(Invoices!AI:AJ,A2582,Invoices!AJ:AJ)/COUNTIF(Invoices!AI:AJ,A2582),0),IF(COUNTIF(Invoices!AK:AL,A2582)&lt;&gt;0,IF(COUNTIF(Invoices!AK:AL,A2582)&lt;&gt;0,SUMIF(Invoices!AK:AL,A2582,Invoices!AL:AL)/COUNTIF(Invoices!AK:AL,A2582),0),IF(COUNTIF(Invoices!AM:AN,A2582)&lt;&gt;0,IF(COUNTIF(Invoices!AM:AN,A2582)&lt;&gt;0,SUMIF(Invoices!AM:AN,A2582,Invoices!AN:AN)/COUNTIF(Invoices!AM:AN,A2582),0),"Not Available")))))))))))))))</f>
        <v>0.99</v>
      </c>
    </row>
    <row r="2583" spans="1:5" ht="13" x14ac:dyDescent="0.15">
      <c r="A2583" s="6" t="s">
        <v>4034</v>
      </c>
      <c r="B2583" s="6" t="s">
        <v>1184</v>
      </c>
      <c r="C2583" s="6" t="s">
        <v>1185</v>
      </c>
      <c r="D2583" s="6" t="s">
        <v>962</v>
      </c>
      <c r="E2583">
        <f ca="1">IF(COUNTIF(Invoices!K:L,A2583)&lt;&gt;0,IF(COUNTIF(Invoices!K:L,A2583)&lt;&gt;0,SUMIF(Invoices!K:L,A2583,Invoices!L:L)/COUNTIF(Invoices!K:L,A2583),0),IF(COUNTIF(Invoices!M:N,A2583)&lt;&gt;0,IF(COUNTIF(Invoices!M:N,A2583)&lt;&gt;0,SUMIF(Invoices!M:N,A2583,Invoices!N:N)/COUNTIF(Invoices!M:N,A2583),0),IF(COUNTIF(Invoices!O:P,A2583)&lt;&gt;0,IF(COUNTIF(Invoices!O:P,A2583)&lt;&gt;0,SUMIF(Invoices!O:P,A2583,Invoices!P:P)/COUNTIF(Invoices!O:P,A2583),0),IF(COUNTIF(Invoices!Q:R,A2583)&lt;&gt;0,IF(COUNTIF(Invoices!Q:R,A2583)&lt;&gt;0,SUMIF(Invoices!Q:R,A2583,Invoices!R:R)/COUNTIF(Invoices!Q:R,A2583),0),IF(COUNTIF(Invoices!S:T,A2583)&lt;&gt;0,IF(COUNTIF(Invoices!S:T,A2583)&lt;&gt;0,SUMIF(Invoices!S:T,A2583,Invoices!T:T)/COUNTIF(Invoices!S:T,A2583),0),IF(COUNTIF(Invoices!U:V,A2583)&lt;&gt;0,IF(COUNTIF(Invoices!U:V,A2583)&lt;&gt;0,SUMIF(Invoices!U:V,A2583,Invoices!V:V)/COUNTIF(Invoices!U:V,A2583),0),IF(COUNTIF(Invoices!W:X,A2583)&lt;&gt;0,IF(COUNTIF(Invoices!W:X,A2583)&lt;&gt;0,SUMIF(Invoices!W:X,A2583,Invoices!X:X)/COUNTIF(Invoices!W:X,A2583),0),IF(COUNTIF(Invoices!Y:Z,A2583)&lt;&gt;0,IF(COUNTIF(Invoices!Y:Z,A2583)&lt;&gt;0,SUMIF(Invoices!Y:Z,A2583,Invoices!Z:Z)/COUNTIF(Invoices!Y:Z,A2583),0),IF(COUNTIF(Invoices!AA:AB,A2583)&lt;&gt;0,IF(COUNTIF(Invoices!AA:AB,A2583)&lt;&gt;0,SUMIF(Invoices!AA:AB,A2583,Invoices!AB:AB)/COUNTIF(Invoices!AA:AB,A2583),0),IF(COUNTIF(Invoices!AC:AD,A2583)&lt;&gt;0,IF(COUNTIF(Invoices!AC:AD,A2583)&lt;&gt;0,SUMIF(Invoices!AC:AD,A2583,Invoices!AD:AD)/COUNTIF(Invoices!AC:AD,A2583),0),IF(COUNTIF(Invoices!AE:AF,A2583)&lt;&gt;0,IF(COUNTIF(Invoices!AE:AF,A2583)&lt;&gt;0,SUMIF(Invoices!AE:AF,A2583,Invoices!AF:AF)/COUNTIF(Invoices!AE:AF,A2583),0),IF(COUNTIF(Invoices!AG:AH,A2583)&lt;&gt;0,IF(COUNTIF(Invoices!AG:AH,A2583)&lt;&gt;0,SUMIF(Invoices!AG:AH,A2583,Invoices!AH:AH)/COUNTIF(Invoices!AG:AH,A2583),0),IF(COUNTIF(Invoices!AI:AJ,A2583)&lt;&gt;0,IF(COUNTIF(Invoices!AI:AJ,A2583)&lt;&gt;0,SUMIF(Invoices!AI:AJ,A2583,Invoices!AJ:AJ)/COUNTIF(Invoices!AI:AJ,A2583),0),IF(COUNTIF(Invoices!AK:AL,A2583)&lt;&gt;0,IF(COUNTIF(Invoices!AK:AL,A2583)&lt;&gt;0,SUMIF(Invoices!AK:AL,A2583,Invoices!AL:AL)/COUNTIF(Invoices!AK:AL,A2583),0),IF(COUNTIF(Invoices!AM:AN,A2583)&lt;&gt;0,IF(COUNTIF(Invoices!AM:AN,A2583)&lt;&gt;0,SUMIF(Invoices!AM:AN,A2583,Invoices!AN:AN)/COUNTIF(Invoices!AM:AN,A2583),0),"Not Available")))))))))))))))</f>
        <v>0.99</v>
      </c>
    </row>
    <row r="2584" spans="1:5" ht="13" x14ac:dyDescent="0.15">
      <c r="A2584" s="6" t="s">
        <v>4035</v>
      </c>
      <c r="B2584" s="6" t="s">
        <v>1783</v>
      </c>
      <c r="C2584" s="6" t="s">
        <v>1782</v>
      </c>
      <c r="D2584" s="6" t="s">
        <v>1783</v>
      </c>
      <c r="E2584" t="str">
        <f>IF(COUNTIF(Invoices!K:L,A2584)&lt;&gt;0,IF(COUNTIF(Invoices!K:L,A2584)&lt;&gt;0,SUMIF(Invoices!K:L,A2584,Invoices!L:L)/COUNTIF(Invoices!K:L,A2584),0),IF(COUNTIF(Invoices!M:N,A2584)&lt;&gt;0,IF(COUNTIF(Invoices!M:N,A2584)&lt;&gt;0,SUMIF(Invoices!M:N,A2584,Invoices!N:N)/COUNTIF(Invoices!M:N,A2584),0),IF(COUNTIF(Invoices!O:P,A2584)&lt;&gt;0,IF(COUNTIF(Invoices!O:P,A2584)&lt;&gt;0,SUMIF(Invoices!O:P,A2584,Invoices!P:P)/COUNTIF(Invoices!O:P,A2584),0),IF(COUNTIF(Invoices!Q:R,A2584)&lt;&gt;0,IF(COUNTIF(Invoices!Q:R,A2584)&lt;&gt;0,SUMIF(Invoices!Q:R,A2584,Invoices!R:R)/COUNTIF(Invoices!Q:R,A2584),0),IF(COUNTIF(Invoices!S:T,A2584)&lt;&gt;0,IF(COUNTIF(Invoices!S:T,A2584)&lt;&gt;0,SUMIF(Invoices!S:T,A2584,Invoices!T:T)/COUNTIF(Invoices!S:T,A2584),0),IF(COUNTIF(Invoices!U:V,A2584)&lt;&gt;0,IF(COUNTIF(Invoices!U:V,A2584)&lt;&gt;0,SUMIF(Invoices!U:V,A2584,Invoices!V:V)/COUNTIF(Invoices!U:V,A2584),0),IF(COUNTIF(Invoices!W:X,A2584)&lt;&gt;0,IF(COUNTIF(Invoices!W:X,A2584)&lt;&gt;0,SUMIF(Invoices!W:X,A2584,Invoices!X:X)/COUNTIF(Invoices!W:X,A2584),0),IF(COUNTIF(Invoices!Y:Z,A2584)&lt;&gt;0,IF(COUNTIF(Invoices!Y:Z,A2584)&lt;&gt;0,SUMIF(Invoices!Y:Z,A2584,Invoices!Z:Z)/COUNTIF(Invoices!Y:Z,A2584),0),IF(COUNTIF(Invoices!AA:AB,A2584)&lt;&gt;0,IF(COUNTIF(Invoices!AA:AB,A2584)&lt;&gt;0,SUMIF(Invoices!AA:AB,A2584,Invoices!AB:AB)/COUNTIF(Invoices!AA:AB,A2584),0),IF(COUNTIF(Invoices!AC:AD,A2584)&lt;&gt;0,IF(COUNTIF(Invoices!AC:AD,A2584)&lt;&gt;0,SUMIF(Invoices!AC:AD,A2584,Invoices!AD:AD)/COUNTIF(Invoices!AC:AD,A2584),0),IF(COUNTIF(Invoices!AE:AF,A2584)&lt;&gt;0,IF(COUNTIF(Invoices!AE:AF,A2584)&lt;&gt;0,SUMIF(Invoices!AE:AF,A2584,Invoices!AF:AF)/COUNTIF(Invoices!AE:AF,A2584),0),IF(COUNTIF(Invoices!AG:AH,A2584)&lt;&gt;0,IF(COUNTIF(Invoices!AG:AH,A2584)&lt;&gt;0,SUMIF(Invoices!AG:AH,A2584,Invoices!AH:AH)/COUNTIF(Invoices!AG:AH,A2584),0),IF(COUNTIF(Invoices!AI:AJ,A2584)&lt;&gt;0,IF(COUNTIF(Invoices!AI:AJ,A2584)&lt;&gt;0,SUMIF(Invoices!AI:AJ,A2584,Invoices!AJ:AJ)/COUNTIF(Invoices!AI:AJ,A2584),0),IF(COUNTIF(Invoices!AK:AL,A2584)&lt;&gt;0,IF(COUNTIF(Invoices!AK:AL,A2584)&lt;&gt;0,SUMIF(Invoices!AK:AL,A2584,Invoices!AL:AL)/COUNTIF(Invoices!AK:AL,A2584),0),IF(COUNTIF(Invoices!AM:AN,A2584)&lt;&gt;0,IF(COUNTIF(Invoices!AM:AN,A2584)&lt;&gt;0,SUMIF(Invoices!AM:AN,A2584,Invoices!AN:AN)/COUNTIF(Invoices!AM:AN,A2584),0),"Not Available")))))))))))))))</f>
        <v>Not Available</v>
      </c>
    </row>
    <row r="2585" spans="1:5" ht="13" x14ac:dyDescent="0.15">
      <c r="A2585" s="6" t="s">
        <v>4036</v>
      </c>
      <c r="B2585" s="6" t="s">
        <v>2500</v>
      </c>
      <c r="C2585" s="6" t="s">
        <v>1081</v>
      </c>
      <c r="D2585" s="6" t="s">
        <v>758</v>
      </c>
      <c r="E2585">
        <f ca="1">IF(COUNTIF(Invoices!K:L,A2585)&lt;&gt;0,IF(COUNTIF(Invoices!K:L,A2585)&lt;&gt;0,SUMIF(Invoices!K:L,A2585,Invoices!L:L)/COUNTIF(Invoices!K:L,A2585),0),IF(COUNTIF(Invoices!M:N,A2585)&lt;&gt;0,IF(COUNTIF(Invoices!M:N,A2585)&lt;&gt;0,SUMIF(Invoices!M:N,A2585,Invoices!N:N)/COUNTIF(Invoices!M:N,A2585),0),IF(COUNTIF(Invoices!O:P,A2585)&lt;&gt;0,IF(COUNTIF(Invoices!O:P,A2585)&lt;&gt;0,SUMIF(Invoices!O:P,A2585,Invoices!P:P)/COUNTIF(Invoices!O:P,A2585),0),IF(COUNTIF(Invoices!Q:R,A2585)&lt;&gt;0,IF(COUNTIF(Invoices!Q:R,A2585)&lt;&gt;0,SUMIF(Invoices!Q:R,A2585,Invoices!R:R)/COUNTIF(Invoices!Q:R,A2585),0),IF(COUNTIF(Invoices!S:T,A2585)&lt;&gt;0,IF(COUNTIF(Invoices!S:T,A2585)&lt;&gt;0,SUMIF(Invoices!S:T,A2585,Invoices!T:T)/COUNTIF(Invoices!S:T,A2585),0),IF(COUNTIF(Invoices!U:V,A2585)&lt;&gt;0,IF(COUNTIF(Invoices!U:V,A2585)&lt;&gt;0,SUMIF(Invoices!U:V,A2585,Invoices!V:V)/COUNTIF(Invoices!U:V,A2585),0),IF(COUNTIF(Invoices!W:X,A2585)&lt;&gt;0,IF(COUNTIF(Invoices!W:X,A2585)&lt;&gt;0,SUMIF(Invoices!W:X,A2585,Invoices!X:X)/COUNTIF(Invoices!W:X,A2585),0),IF(COUNTIF(Invoices!Y:Z,A2585)&lt;&gt;0,IF(COUNTIF(Invoices!Y:Z,A2585)&lt;&gt;0,SUMIF(Invoices!Y:Z,A2585,Invoices!Z:Z)/COUNTIF(Invoices!Y:Z,A2585),0),IF(COUNTIF(Invoices!AA:AB,A2585)&lt;&gt;0,IF(COUNTIF(Invoices!AA:AB,A2585)&lt;&gt;0,SUMIF(Invoices!AA:AB,A2585,Invoices!AB:AB)/COUNTIF(Invoices!AA:AB,A2585),0),IF(COUNTIF(Invoices!AC:AD,A2585)&lt;&gt;0,IF(COUNTIF(Invoices!AC:AD,A2585)&lt;&gt;0,SUMIF(Invoices!AC:AD,A2585,Invoices!AD:AD)/COUNTIF(Invoices!AC:AD,A2585),0),IF(COUNTIF(Invoices!AE:AF,A2585)&lt;&gt;0,IF(COUNTIF(Invoices!AE:AF,A2585)&lt;&gt;0,SUMIF(Invoices!AE:AF,A2585,Invoices!AF:AF)/COUNTIF(Invoices!AE:AF,A2585),0),IF(COUNTIF(Invoices!AG:AH,A2585)&lt;&gt;0,IF(COUNTIF(Invoices!AG:AH,A2585)&lt;&gt;0,SUMIF(Invoices!AG:AH,A2585,Invoices!AH:AH)/COUNTIF(Invoices!AG:AH,A2585),0),IF(COUNTIF(Invoices!AI:AJ,A2585)&lt;&gt;0,IF(COUNTIF(Invoices!AI:AJ,A2585)&lt;&gt;0,SUMIF(Invoices!AI:AJ,A2585,Invoices!AJ:AJ)/COUNTIF(Invoices!AI:AJ,A2585),0),IF(COUNTIF(Invoices!AK:AL,A2585)&lt;&gt;0,IF(COUNTIF(Invoices!AK:AL,A2585)&lt;&gt;0,SUMIF(Invoices!AK:AL,A2585,Invoices!AL:AL)/COUNTIF(Invoices!AK:AL,A2585),0),IF(COUNTIF(Invoices!AM:AN,A2585)&lt;&gt;0,IF(COUNTIF(Invoices!AM:AN,A2585)&lt;&gt;0,SUMIF(Invoices!AM:AN,A2585,Invoices!AN:AN)/COUNTIF(Invoices!AM:AN,A2585),0),"Not Available")))))))))))))))</f>
        <v>0.99</v>
      </c>
    </row>
    <row r="2586" spans="1:5" ht="13" x14ac:dyDescent="0.15">
      <c r="A2586" s="6" t="s">
        <v>4037</v>
      </c>
      <c r="C2586" s="6" t="s">
        <v>2030</v>
      </c>
      <c r="D2586" s="6" t="s">
        <v>959</v>
      </c>
      <c r="E2586" t="str">
        <f>IF(COUNTIF(Invoices!K:L,A2586)&lt;&gt;0,IF(COUNTIF(Invoices!K:L,A2586)&lt;&gt;0,SUMIF(Invoices!K:L,A2586,Invoices!L:L)/COUNTIF(Invoices!K:L,A2586),0),IF(COUNTIF(Invoices!M:N,A2586)&lt;&gt;0,IF(COUNTIF(Invoices!M:N,A2586)&lt;&gt;0,SUMIF(Invoices!M:N,A2586,Invoices!N:N)/COUNTIF(Invoices!M:N,A2586),0),IF(COUNTIF(Invoices!O:P,A2586)&lt;&gt;0,IF(COUNTIF(Invoices!O:P,A2586)&lt;&gt;0,SUMIF(Invoices!O:P,A2586,Invoices!P:P)/COUNTIF(Invoices!O:P,A2586),0),IF(COUNTIF(Invoices!Q:R,A2586)&lt;&gt;0,IF(COUNTIF(Invoices!Q:R,A2586)&lt;&gt;0,SUMIF(Invoices!Q:R,A2586,Invoices!R:R)/COUNTIF(Invoices!Q:R,A2586),0),IF(COUNTIF(Invoices!S:T,A2586)&lt;&gt;0,IF(COUNTIF(Invoices!S:T,A2586)&lt;&gt;0,SUMIF(Invoices!S:T,A2586,Invoices!T:T)/COUNTIF(Invoices!S:T,A2586),0),IF(COUNTIF(Invoices!U:V,A2586)&lt;&gt;0,IF(COUNTIF(Invoices!U:V,A2586)&lt;&gt;0,SUMIF(Invoices!U:V,A2586,Invoices!V:V)/COUNTIF(Invoices!U:V,A2586),0),IF(COUNTIF(Invoices!W:X,A2586)&lt;&gt;0,IF(COUNTIF(Invoices!W:X,A2586)&lt;&gt;0,SUMIF(Invoices!W:X,A2586,Invoices!X:X)/COUNTIF(Invoices!W:X,A2586),0),IF(COUNTIF(Invoices!Y:Z,A2586)&lt;&gt;0,IF(COUNTIF(Invoices!Y:Z,A2586)&lt;&gt;0,SUMIF(Invoices!Y:Z,A2586,Invoices!Z:Z)/COUNTIF(Invoices!Y:Z,A2586),0),IF(COUNTIF(Invoices!AA:AB,A2586)&lt;&gt;0,IF(COUNTIF(Invoices!AA:AB,A2586)&lt;&gt;0,SUMIF(Invoices!AA:AB,A2586,Invoices!AB:AB)/COUNTIF(Invoices!AA:AB,A2586),0),IF(COUNTIF(Invoices!AC:AD,A2586)&lt;&gt;0,IF(COUNTIF(Invoices!AC:AD,A2586)&lt;&gt;0,SUMIF(Invoices!AC:AD,A2586,Invoices!AD:AD)/COUNTIF(Invoices!AC:AD,A2586),0),IF(COUNTIF(Invoices!AE:AF,A2586)&lt;&gt;0,IF(COUNTIF(Invoices!AE:AF,A2586)&lt;&gt;0,SUMIF(Invoices!AE:AF,A2586,Invoices!AF:AF)/COUNTIF(Invoices!AE:AF,A2586),0),IF(COUNTIF(Invoices!AG:AH,A2586)&lt;&gt;0,IF(COUNTIF(Invoices!AG:AH,A2586)&lt;&gt;0,SUMIF(Invoices!AG:AH,A2586,Invoices!AH:AH)/COUNTIF(Invoices!AG:AH,A2586),0),IF(COUNTIF(Invoices!AI:AJ,A2586)&lt;&gt;0,IF(COUNTIF(Invoices!AI:AJ,A2586)&lt;&gt;0,SUMIF(Invoices!AI:AJ,A2586,Invoices!AJ:AJ)/COUNTIF(Invoices!AI:AJ,A2586),0),IF(COUNTIF(Invoices!AK:AL,A2586)&lt;&gt;0,IF(COUNTIF(Invoices!AK:AL,A2586)&lt;&gt;0,SUMIF(Invoices!AK:AL,A2586,Invoices!AL:AL)/COUNTIF(Invoices!AK:AL,A2586),0),IF(COUNTIF(Invoices!AM:AN,A2586)&lt;&gt;0,IF(COUNTIF(Invoices!AM:AN,A2586)&lt;&gt;0,SUMIF(Invoices!AM:AN,A2586,Invoices!AN:AN)/COUNTIF(Invoices!AM:AN,A2586),0),"Not Available")))))))))))))))</f>
        <v>Not Available</v>
      </c>
    </row>
    <row r="2587" spans="1:5" ht="13" x14ac:dyDescent="0.15">
      <c r="A2587" s="6" t="s">
        <v>4038</v>
      </c>
      <c r="B2587" s="6" t="s">
        <v>2233</v>
      </c>
      <c r="C2587" s="6" t="s">
        <v>2232</v>
      </c>
      <c r="D2587" s="6" t="s">
        <v>2233</v>
      </c>
      <c r="E2587" t="str">
        <f>IF(COUNTIF(Invoices!K:L,A2587)&lt;&gt;0,IF(COUNTIF(Invoices!K:L,A2587)&lt;&gt;0,SUMIF(Invoices!K:L,A2587,Invoices!L:L)/COUNTIF(Invoices!K:L,A2587),0),IF(COUNTIF(Invoices!M:N,A2587)&lt;&gt;0,IF(COUNTIF(Invoices!M:N,A2587)&lt;&gt;0,SUMIF(Invoices!M:N,A2587,Invoices!N:N)/COUNTIF(Invoices!M:N,A2587),0),IF(COUNTIF(Invoices!O:P,A2587)&lt;&gt;0,IF(COUNTIF(Invoices!O:P,A2587)&lt;&gt;0,SUMIF(Invoices!O:P,A2587,Invoices!P:P)/COUNTIF(Invoices!O:P,A2587),0),IF(COUNTIF(Invoices!Q:R,A2587)&lt;&gt;0,IF(COUNTIF(Invoices!Q:R,A2587)&lt;&gt;0,SUMIF(Invoices!Q:R,A2587,Invoices!R:R)/COUNTIF(Invoices!Q:R,A2587),0),IF(COUNTIF(Invoices!S:T,A2587)&lt;&gt;0,IF(COUNTIF(Invoices!S:T,A2587)&lt;&gt;0,SUMIF(Invoices!S:T,A2587,Invoices!T:T)/COUNTIF(Invoices!S:T,A2587),0),IF(COUNTIF(Invoices!U:V,A2587)&lt;&gt;0,IF(COUNTIF(Invoices!U:V,A2587)&lt;&gt;0,SUMIF(Invoices!U:V,A2587,Invoices!V:V)/COUNTIF(Invoices!U:V,A2587),0),IF(COUNTIF(Invoices!W:X,A2587)&lt;&gt;0,IF(COUNTIF(Invoices!W:X,A2587)&lt;&gt;0,SUMIF(Invoices!W:X,A2587,Invoices!X:X)/COUNTIF(Invoices!W:X,A2587),0),IF(COUNTIF(Invoices!Y:Z,A2587)&lt;&gt;0,IF(COUNTIF(Invoices!Y:Z,A2587)&lt;&gt;0,SUMIF(Invoices!Y:Z,A2587,Invoices!Z:Z)/COUNTIF(Invoices!Y:Z,A2587),0),IF(COUNTIF(Invoices!AA:AB,A2587)&lt;&gt;0,IF(COUNTIF(Invoices!AA:AB,A2587)&lt;&gt;0,SUMIF(Invoices!AA:AB,A2587,Invoices!AB:AB)/COUNTIF(Invoices!AA:AB,A2587),0),IF(COUNTIF(Invoices!AC:AD,A2587)&lt;&gt;0,IF(COUNTIF(Invoices!AC:AD,A2587)&lt;&gt;0,SUMIF(Invoices!AC:AD,A2587,Invoices!AD:AD)/COUNTIF(Invoices!AC:AD,A2587),0),IF(COUNTIF(Invoices!AE:AF,A2587)&lt;&gt;0,IF(COUNTIF(Invoices!AE:AF,A2587)&lt;&gt;0,SUMIF(Invoices!AE:AF,A2587,Invoices!AF:AF)/COUNTIF(Invoices!AE:AF,A2587),0),IF(COUNTIF(Invoices!AG:AH,A2587)&lt;&gt;0,IF(COUNTIF(Invoices!AG:AH,A2587)&lt;&gt;0,SUMIF(Invoices!AG:AH,A2587,Invoices!AH:AH)/COUNTIF(Invoices!AG:AH,A2587),0),IF(COUNTIF(Invoices!AI:AJ,A2587)&lt;&gt;0,IF(COUNTIF(Invoices!AI:AJ,A2587)&lt;&gt;0,SUMIF(Invoices!AI:AJ,A2587,Invoices!AJ:AJ)/COUNTIF(Invoices!AI:AJ,A2587),0),IF(COUNTIF(Invoices!AK:AL,A2587)&lt;&gt;0,IF(COUNTIF(Invoices!AK:AL,A2587)&lt;&gt;0,SUMIF(Invoices!AK:AL,A2587,Invoices!AL:AL)/COUNTIF(Invoices!AK:AL,A2587),0),IF(COUNTIF(Invoices!AM:AN,A2587)&lt;&gt;0,IF(COUNTIF(Invoices!AM:AN,A2587)&lt;&gt;0,SUMIF(Invoices!AM:AN,A2587,Invoices!AN:AN)/COUNTIF(Invoices!AM:AN,A2587),0),"Not Available")))))))))))))))</f>
        <v>Not Available</v>
      </c>
    </row>
    <row r="2588" spans="1:5" ht="13" x14ac:dyDescent="0.15">
      <c r="A2588" s="6" t="s">
        <v>4039</v>
      </c>
      <c r="B2588" s="6" t="s">
        <v>1320</v>
      </c>
      <c r="C2588" s="6" t="s">
        <v>1321</v>
      </c>
      <c r="D2588" s="6" t="s">
        <v>1322</v>
      </c>
      <c r="E2588" t="str">
        <f>IF(COUNTIF(Invoices!K:L,A2588)&lt;&gt;0,IF(COUNTIF(Invoices!K:L,A2588)&lt;&gt;0,SUMIF(Invoices!K:L,A2588,Invoices!L:L)/COUNTIF(Invoices!K:L,A2588),0),IF(COUNTIF(Invoices!M:N,A2588)&lt;&gt;0,IF(COUNTIF(Invoices!M:N,A2588)&lt;&gt;0,SUMIF(Invoices!M:N,A2588,Invoices!N:N)/COUNTIF(Invoices!M:N,A2588),0),IF(COUNTIF(Invoices!O:P,A2588)&lt;&gt;0,IF(COUNTIF(Invoices!O:P,A2588)&lt;&gt;0,SUMIF(Invoices!O:P,A2588,Invoices!P:P)/COUNTIF(Invoices!O:P,A2588),0),IF(COUNTIF(Invoices!Q:R,A2588)&lt;&gt;0,IF(COUNTIF(Invoices!Q:R,A2588)&lt;&gt;0,SUMIF(Invoices!Q:R,A2588,Invoices!R:R)/COUNTIF(Invoices!Q:R,A2588),0),IF(COUNTIF(Invoices!S:T,A2588)&lt;&gt;0,IF(COUNTIF(Invoices!S:T,A2588)&lt;&gt;0,SUMIF(Invoices!S:T,A2588,Invoices!T:T)/COUNTIF(Invoices!S:T,A2588),0),IF(COUNTIF(Invoices!U:V,A2588)&lt;&gt;0,IF(COUNTIF(Invoices!U:V,A2588)&lt;&gt;0,SUMIF(Invoices!U:V,A2588,Invoices!V:V)/COUNTIF(Invoices!U:V,A2588),0),IF(COUNTIF(Invoices!W:X,A2588)&lt;&gt;0,IF(COUNTIF(Invoices!W:X,A2588)&lt;&gt;0,SUMIF(Invoices!W:X,A2588,Invoices!X:X)/COUNTIF(Invoices!W:X,A2588),0),IF(COUNTIF(Invoices!Y:Z,A2588)&lt;&gt;0,IF(COUNTIF(Invoices!Y:Z,A2588)&lt;&gt;0,SUMIF(Invoices!Y:Z,A2588,Invoices!Z:Z)/COUNTIF(Invoices!Y:Z,A2588),0),IF(COUNTIF(Invoices!AA:AB,A2588)&lt;&gt;0,IF(COUNTIF(Invoices!AA:AB,A2588)&lt;&gt;0,SUMIF(Invoices!AA:AB,A2588,Invoices!AB:AB)/COUNTIF(Invoices!AA:AB,A2588),0),IF(COUNTIF(Invoices!AC:AD,A2588)&lt;&gt;0,IF(COUNTIF(Invoices!AC:AD,A2588)&lt;&gt;0,SUMIF(Invoices!AC:AD,A2588,Invoices!AD:AD)/COUNTIF(Invoices!AC:AD,A2588),0),IF(COUNTIF(Invoices!AE:AF,A2588)&lt;&gt;0,IF(COUNTIF(Invoices!AE:AF,A2588)&lt;&gt;0,SUMIF(Invoices!AE:AF,A2588,Invoices!AF:AF)/COUNTIF(Invoices!AE:AF,A2588),0),IF(COUNTIF(Invoices!AG:AH,A2588)&lt;&gt;0,IF(COUNTIF(Invoices!AG:AH,A2588)&lt;&gt;0,SUMIF(Invoices!AG:AH,A2588,Invoices!AH:AH)/COUNTIF(Invoices!AG:AH,A2588),0),IF(COUNTIF(Invoices!AI:AJ,A2588)&lt;&gt;0,IF(COUNTIF(Invoices!AI:AJ,A2588)&lt;&gt;0,SUMIF(Invoices!AI:AJ,A2588,Invoices!AJ:AJ)/COUNTIF(Invoices!AI:AJ,A2588),0),IF(COUNTIF(Invoices!AK:AL,A2588)&lt;&gt;0,IF(COUNTIF(Invoices!AK:AL,A2588)&lt;&gt;0,SUMIF(Invoices!AK:AL,A2588,Invoices!AL:AL)/COUNTIF(Invoices!AK:AL,A2588),0),IF(COUNTIF(Invoices!AM:AN,A2588)&lt;&gt;0,IF(COUNTIF(Invoices!AM:AN,A2588)&lt;&gt;0,SUMIF(Invoices!AM:AN,A2588,Invoices!AN:AN)/COUNTIF(Invoices!AM:AN,A2588),0),"Not Available")))))))))))))))</f>
        <v>Not Available</v>
      </c>
    </row>
    <row r="2589" spans="1:5" ht="13" x14ac:dyDescent="0.15">
      <c r="A2589" s="6" t="s">
        <v>4040</v>
      </c>
      <c r="B2589" s="6" t="s">
        <v>4041</v>
      </c>
      <c r="C2589" s="6" t="s">
        <v>1633</v>
      </c>
      <c r="D2589" s="6" t="s">
        <v>1634</v>
      </c>
      <c r="E2589">
        <f ca="1">IF(COUNTIF(Invoices!K:L,A2589)&lt;&gt;0,IF(COUNTIF(Invoices!K:L,A2589)&lt;&gt;0,SUMIF(Invoices!K:L,A2589,Invoices!L:L)/COUNTIF(Invoices!K:L,A2589),0),IF(COUNTIF(Invoices!M:N,A2589)&lt;&gt;0,IF(COUNTIF(Invoices!M:N,A2589)&lt;&gt;0,SUMIF(Invoices!M:N,A2589,Invoices!N:N)/COUNTIF(Invoices!M:N,A2589),0),IF(COUNTIF(Invoices!O:P,A2589)&lt;&gt;0,IF(COUNTIF(Invoices!O:P,A2589)&lt;&gt;0,SUMIF(Invoices!O:P,A2589,Invoices!P:P)/COUNTIF(Invoices!O:P,A2589),0),IF(COUNTIF(Invoices!Q:R,A2589)&lt;&gt;0,IF(COUNTIF(Invoices!Q:R,A2589)&lt;&gt;0,SUMIF(Invoices!Q:R,A2589,Invoices!R:R)/COUNTIF(Invoices!Q:R,A2589),0),IF(COUNTIF(Invoices!S:T,A2589)&lt;&gt;0,IF(COUNTIF(Invoices!S:T,A2589)&lt;&gt;0,SUMIF(Invoices!S:T,A2589,Invoices!T:T)/COUNTIF(Invoices!S:T,A2589),0),IF(COUNTIF(Invoices!U:V,A2589)&lt;&gt;0,IF(COUNTIF(Invoices!U:V,A2589)&lt;&gt;0,SUMIF(Invoices!U:V,A2589,Invoices!V:V)/COUNTIF(Invoices!U:V,A2589),0),IF(COUNTIF(Invoices!W:X,A2589)&lt;&gt;0,IF(COUNTIF(Invoices!W:X,A2589)&lt;&gt;0,SUMIF(Invoices!W:X,A2589,Invoices!X:X)/COUNTIF(Invoices!W:X,A2589),0),IF(COUNTIF(Invoices!Y:Z,A2589)&lt;&gt;0,IF(COUNTIF(Invoices!Y:Z,A2589)&lt;&gt;0,SUMIF(Invoices!Y:Z,A2589,Invoices!Z:Z)/COUNTIF(Invoices!Y:Z,A2589),0),IF(COUNTIF(Invoices!AA:AB,A2589)&lt;&gt;0,IF(COUNTIF(Invoices!AA:AB,A2589)&lt;&gt;0,SUMIF(Invoices!AA:AB,A2589,Invoices!AB:AB)/COUNTIF(Invoices!AA:AB,A2589),0),IF(COUNTIF(Invoices!AC:AD,A2589)&lt;&gt;0,IF(COUNTIF(Invoices!AC:AD,A2589)&lt;&gt;0,SUMIF(Invoices!AC:AD,A2589,Invoices!AD:AD)/COUNTIF(Invoices!AC:AD,A2589),0),IF(COUNTIF(Invoices!AE:AF,A2589)&lt;&gt;0,IF(COUNTIF(Invoices!AE:AF,A2589)&lt;&gt;0,SUMIF(Invoices!AE:AF,A2589,Invoices!AF:AF)/COUNTIF(Invoices!AE:AF,A2589),0),IF(COUNTIF(Invoices!AG:AH,A2589)&lt;&gt;0,IF(COUNTIF(Invoices!AG:AH,A2589)&lt;&gt;0,SUMIF(Invoices!AG:AH,A2589,Invoices!AH:AH)/COUNTIF(Invoices!AG:AH,A2589),0),IF(COUNTIF(Invoices!AI:AJ,A2589)&lt;&gt;0,IF(COUNTIF(Invoices!AI:AJ,A2589)&lt;&gt;0,SUMIF(Invoices!AI:AJ,A2589,Invoices!AJ:AJ)/COUNTIF(Invoices!AI:AJ,A2589),0),IF(COUNTIF(Invoices!AK:AL,A2589)&lt;&gt;0,IF(COUNTIF(Invoices!AK:AL,A2589)&lt;&gt;0,SUMIF(Invoices!AK:AL,A2589,Invoices!AL:AL)/COUNTIF(Invoices!AK:AL,A2589),0),IF(COUNTIF(Invoices!AM:AN,A2589)&lt;&gt;0,IF(COUNTIF(Invoices!AM:AN,A2589)&lt;&gt;0,SUMIF(Invoices!AM:AN,A2589,Invoices!AN:AN)/COUNTIF(Invoices!AM:AN,A2589),0),"Not Available")))))))))))))))</f>
        <v>0.99</v>
      </c>
    </row>
    <row r="2590" spans="1:5" ht="13" x14ac:dyDescent="0.15">
      <c r="A2590" s="6" t="s">
        <v>4042</v>
      </c>
      <c r="B2590" s="6" t="s">
        <v>1046</v>
      </c>
      <c r="C2590" s="6" t="s">
        <v>1047</v>
      </c>
      <c r="D2590" s="6" t="s">
        <v>1046</v>
      </c>
      <c r="E2590" t="str">
        <f>IF(COUNTIF(Invoices!K:L,A2590)&lt;&gt;0,IF(COUNTIF(Invoices!K:L,A2590)&lt;&gt;0,SUMIF(Invoices!K:L,A2590,Invoices!L:L)/COUNTIF(Invoices!K:L,A2590),0),IF(COUNTIF(Invoices!M:N,A2590)&lt;&gt;0,IF(COUNTIF(Invoices!M:N,A2590)&lt;&gt;0,SUMIF(Invoices!M:N,A2590,Invoices!N:N)/COUNTIF(Invoices!M:N,A2590),0),IF(COUNTIF(Invoices!O:P,A2590)&lt;&gt;0,IF(COUNTIF(Invoices!O:P,A2590)&lt;&gt;0,SUMIF(Invoices!O:P,A2590,Invoices!P:P)/COUNTIF(Invoices!O:P,A2590),0),IF(COUNTIF(Invoices!Q:R,A2590)&lt;&gt;0,IF(COUNTIF(Invoices!Q:R,A2590)&lt;&gt;0,SUMIF(Invoices!Q:R,A2590,Invoices!R:R)/COUNTIF(Invoices!Q:R,A2590),0),IF(COUNTIF(Invoices!S:T,A2590)&lt;&gt;0,IF(COUNTIF(Invoices!S:T,A2590)&lt;&gt;0,SUMIF(Invoices!S:T,A2590,Invoices!T:T)/COUNTIF(Invoices!S:T,A2590),0),IF(COUNTIF(Invoices!U:V,A2590)&lt;&gt;0,IF(COUNTIF(Invoices!U:V,A2590)&lt;&gt;0,SUMIF(Invoices!U:V,A2590,Invoices!V:V)/COUNTIF(Invoices!U:V,A2590),0),IF(COUNTIF(Invoices!W:X,A2590)&lt;&gt;0,IF(COUNTIF(Invoices!W:X,A2590)&lt;&gt;0,SUMIF(Invoices!W:X,A2590,Invoices!X:X)/COUNTIF(Invoices!W:X,A2590),0),IF(COUNTIF(Invoices!Y:Z,A2590)&lt;&gt;0,IF(COUNTIF(Invoices!Y:Z,A2590)&lt;&gt;0,SUMIF(Invoices!Y:Z,A2590,Invoices!Z:Z)/COUNTIF(Invoices!Y:Z,A2590),0),IF(COUNTIF(Invoices!AA:AB,A2590)&lt;&gt;0,IF(COUNTIF(Invoices!AA:AB,A2590)&lt;&gt;0,SUMIF(Invoices!AA:AB,A2590,Invoices!AB:AB)/COUNTIF(Invoices!AA:AB,A2590),0),IF(COUNTIF(Invoices!AC:AD,A2590)&lt;&gt;0,IF(COUNTIF(Invoices!AC:AD,A2590)&lt;&gt;0,SUMIF(Invoices!AC:AD,A2590,Invoices!AD:AD)/COUNTIF(Invoices!AC:AD,A2590),0),IF(COUNTIF(Invoices!AE:AF,A2590)&lt;&gt;0,IF(COUNTIF(Invoices!AE:AF,A2590)&lt;&gt;0,SUMIF(Invoices!AE:AF,A2590,Invoices!AF:AF)/COUNTIF(Invoices!AE:AF,A2590),0),IF(COUNTIF(Invoices!AG:AH,A2590)&lt;&gt;0,IF(COUNTIF(Invoices!AG:AH,A2590)&lt;&gt;0,SUMIF(Invoices!AG:AH,A2590,Invoices!AH:AH)/COUNTIF(Invoices!AG:AH,A2590),0),IF(COUNTIF(Invoices!AI:AJ,A2590)&lt;&gt;0,IF(COUNTIF(Invoices!AI:AJ,A2590)&lt;&gt;0,SUMIF(Invoices!AI:AJ,A2590,Invoices!AJ:AJ)/COUNTIF(Invoices!AI:AJ,A2590),0),IF(COUNTIF(Invoices!AK:AL,A2590)&lt;&gt;0,IF(COUNTIF(Invoices!AK:AL,A2590)&lt;&gt;0,SUMIF(Invoices!AK:AL,A2590,Invoices!AL:AL)/COUNTIF(Invoices!AK:AL,A2590),0),IF(COUNTIF(Invoices!AM:AN,A2590)&lt;&gt;0,IF(COUNTIF(Invoices!AM:AN,A2590)&lt;&gt;0,SUMIF(Invoices!AM:AN,A2590,Invoices!AN:AN)/COUNTIF(Invoices!AM:AN,A2590),0),"Not Available")))))))))))))))</f>
        <v>Not Available</v>
      </c>
    </row>
    <row r="2591" spans="1:5" ht="13" x14ac:dyDescent="0.15">
      <c r="A2591" s="6" t="s">
        <v>4043</v>
      </c>
      <c r="B2591" s="6" t="s">
        <v>962</v>
      </c>
      <c r="C2591" s="6" t="s">
        <v>960</v>
      </c>
      <c r="D2591" s="6" t="s">
        <v>962</v>
      </c>
      <c r="E2591" t="str">
        <f>IF(COUNTIF(Invoices!K:L,A2591)&lt;&gt;0,IF(COUNTIF(Invoices!K:L,A2591)&lt;&gt;0,SUMIF(Invoices!K:L,A2591,Invoices!L:L)/COUNTIF(Invoices!K:L,A2591),0),IF(COUNTIF(Invoices!M:N,A2591)&lt;&gt;0,IF(COUNTIF(Invoices!M:N,A2591)&lt;&gt;0,SUMIF(Invoices!M:N,A2591,Invoices!N:N)/COUNTIF(Invoices!M:N,A2591),0),IF(COUNTIF(Invoices!O:P,A2591)&lt;&gt;0,IF(COUNTIF(Invoices!O:P,A2591)&lt;&gt;0,SUMIF(Invoices!O:P,A2591,Invoices!P:P)/COUNTIF(Invoices!O:P,A2591),0),IF(COUNTIF(Invoices!Q:R,A2591)&lt;&gt;0,IF(COUNTIF(Invoices!Q:R,A2591)&lt;&gt;0,SUMIF(Invoices!Q:R,A2591,Invoices!R:R)/COUNTIF(Invoices!Q:R,A2591),0),IF(COUNTIF(Invoices!S:T,A2591)&lt;&gt;0,IF(COUNTIF(Invoices!S:T,A2591)&lt;&gt;0,SUMIF(Invoices!S:T,A2591,Invoices!T:T)/COUNTIF(Invoices!S:T,A2591),0),IF(COUNTIF(Invoices!U:V,A2591)&lt;&gt;0,IF(COUNTIF(Invoices!U:V,A2591)&lt;&gt;0,SUMIF(Invoices!U:V,A2591,Invoices!V:V)/COUNTIF(Invoices!U:V,A2591),0),IF(COUNTIF(Invoices!W:X,A2591)&lt;&gt;0,IF(COUNTIF(Invoices!W:X,A2591)&lt;&gt;0,SUMIF(Invoices!W:X,A2591,Invoices!X:X)/COUNTIF(Invoices!W:X,A2591),0),IF(COUNTIF(Invoices!Y:Z,A2591)&lt;&gt;0,IF(COUNTIF(Invoices!Y:Z,A2591)&lt;&gt;0,SUMIF(Invoices!Y:Z,A2591,Invoices!Z:Z)/COUNTIF(Invoices!Y:Z,A2591),0),IF(COUNTIF(Invoices!AA:AB,A2591)&lt;&gt;0,IF(COUNTIF(Invoices!AA:AB,A2591)&lt;&gt;0,SUMIF(Invoices!AA:AB,A2591,Invoices!AB:AB)/COUNTIF(Invoices!AA:AB,A2591),0),IF(COUNTIF(Invoices!AC:AD,A2591)&lt;&gt;0,IF(COUNTIF(Invoices!AC:AD,A2591)&lt;&gt;0,SUMIF(Invoices!AC:AD,A2591,Invoices!AD:AD)/COUNTIF(Invoices!AC:AD,A2591),0),IF(COUNTIF(Invoices!AE:AF,A2591)&lt;&gt;0,IF(COUNTIF(Invoices!AE:AF,A2591)&lt;&gt;0,SUMIF(Invoices!AE:AF,A2591,Invoices!AF:AF)/COUNTIF(Invoices!AE:AF,A2591),0),IF(COUNTIF(Invoices!AG:AH,A2591)&lt;&gt;0,IF(COUNTIF(Invoices!AG:AH,A2591)&lt;&gt;0,SUMIF(Invoices!AG:AH,A2591,Invoices!AH:AH)/COUNTIF(Invoices!AG:AH,A2591),0),IF(COUNTIF(Invoices!AI:AJ,A2591)&lt;&gt;0,IF(COUNTIF(Invoices!AI:AJ,A2591)&lt;&gt;0,SUMIF(Invoices!AI:AJ,A2591,Invoices!AJ:AJ)/COUNTIF(Invoices!AI:AJ,A2591),0),IF(COUNTIF(Invoices!AK:AL,A2591)&lt;&gt;0,IF(COUNTIF(Invoices!AK:AL,A2591)&lt;&gt;0,SUMIF(Invoices!AK:AL,A2591,Invoices!AL:AL)/COUNTIF(Invoices!AK:AL,A2591),0),IF(COUNTIF(Invoices!AM:AN,A2591)&lt;&gt;0,IF(COUNTIF(Invoices!AM:AN,A2591)&lt;&gt;0,SUMIF(Invoices!AM:AN,A2591,Invoices!AN:AN)/COUNTIF(Invoices!AM:AN,A2591),0),"Not Available")))))))))))))))</f>
        <v>Not Available</v>
      </c>
    </row>
    <row r="2592" spans="1:5" ht="13" x14ac:dyDescent="0.15">
      <c r="A2592" s="6" t="s">
        <v>4044</v>
      </c>
      <c r="B2592" s="6" t="s">
        <v>2214</v>
      </c>
      <c r="C2592" s="6" t="s">
        <v>901</v>
      </c>
      <c r="D2592" s="6" t="s">
        <v>714</v>
      </c>
      <c r="E2592">
        <f ca="1">IF(COUNTIF(Invoices!K:L,A2592)&lt;&gt;0,IF(COUNTIF(Invoices!K:L,A2592)&lt;&gt;0,SUMIF(Invoices!K:L,A2592,Invoices!L:L)/COUNTIF(Invoices!K:L,A2592),0),IF(COUNTIF(Invoices!M:N,A2592)&lt;&gt;0,IF(COUNTIF(Invoices!M:N,A2592)&lt;&gt;0,SUMIF(Invoices!M:N,A2592,Invoices!N:N)/COUNTIF(Invoices!M:N,A2592),0),IF(COUNTIF(Invoices!O:P,A2592)&lt;&gt;0,IF(COUNTIF(Invoices!O:P,A2592)&lt;&gt;0,SUMIF(Invoices!O:P,A2592,Invoices!P:P)/COUNTIF(Invoices!O:P,A2592),0),IF(COUNTIF(Invoices!Q:R,A2592)&lt;&gt;0,IF(COUNTIF(Invoices!Q:R,A2592)&lt;&gt;0,SUMIF(Invoices!Q:R,A2592,Invoices!R:R)/COUNTIF(Invoices!Q:R,A2592),0),IF(COUNTIF(Invoices!S:T,A2592)&lt;&gt;0,IF(COUNTIF(Invoices!S:T,A2592)&lt;&gt;0,SUMIF(Invoices!S:T,A2592,Invoices!T:T)/COUNTIF(Invoices!S:T,A2592),0),IF(COUNTIF(Invoices!U:V,A2592)&lt;&gt;0,IF(COUNTIF(Invoices!U:V,A2592)&lt;&gt;0,SUMIF(Invoices!U:V,A2592,Invoices!V:V)/COUNTIF(Invoices!U:V,A2592),0),IF(COUNTIF(Invoices!W:X,A2592)&lt;&gt;0,IF(COUNTIF(Invoices!W:X,A2592)&lt;&gt;0,SUMIF(Invoices!W:X,A2592,Invoices!X:X)/COUNTIF(Invoices!W:X,A2592),0),IF(COUNTIF(Invoices!Y:Z,A2592)&lt;&gt;0,IF(COUNTIF(Invoices!Y:Z,A2592)&lt;&gt;0,SUMIF(Invoices!Y:Z,A2592,Invoices!Z:Z)/COUNTIF(Invoices!Y:Z,A2592),0),IF(COUNTIF(Invoices!AA:AB,A2592)&lt;&gt;0,IF(COUNTIF(Invoices!AA:AB,A2592)&lt;&gt;0,SUMIF(Invoices!AA:AB,A2592,Invoices!AB:AB)/COUNTIF(Invoices!AA:AB,A2592),0),IF(COUNTIF(Invoices!AC:AD,A2592)&lt;&gt;0,IF(COUNTIF(Invoices!AC:AD,A2592)&lt;&gt;0,SUMIF(Invoices!AC:AD,A2592,Invoices!AD:AD)/COUNTIF(Invoices!AC:AD,A2592),0),IF(COUNTIF(Invoices!AE:AF,A2592)&lt;&gt;0,IF(COUNTIF(Invoices!AE:AF,A2592)&lt;&gt;0,SUMIF(Invoices!AE:AF,A2592,Invoices!AF:AF)/COUNTIF(Invoices!AE:AF,A2592),0),IF(COUNTIF(Invoices!AG:AH,A2592)&lt;&gt;0,IF(COUNTIF(Invoices!AG:AH,A2592)&lt;&gt;0,SUMIF(Invoices!AG:AH,A2592,Invoices!AH:AH)/COUNTIF(Invoices!AG:AH,A2592),0),IF(COUNTIF(Invoices!AI:AJ,A2592)&lt;&gt;0,IF(COUNTIF(Invoices!AI:AJ,A2592)&lt;&gt;0,SUMIF(Invoices!AI:AJ,A2592,Invoices!AJ:AJ)/COUNTIF(Invoices!AI:AJ,A2592),0),IF(COUNTIF(Invoices!AK:AL,A2592)&lt;&gt;0,IF(COUNTIF(Invoices!AK:AL,A2592)&lt;&gt;0,SUMIF(Invoices!AK:AL,A2592,Invoices!AL:AL)/COUNTIF(Invoices!AK:AL,A2592),0),IF(COUNTIF(Invoices!AM:AN,A2592)&lt;&gt;0,IF(COUNTIF(Invoices!AM:AN,A2592)&lt;&gt;0,SUMIF(Invoices!AM:AN,A2592,Invoices!AN:AN)/COUNTIF(Invoices!AM:AN,A2592),0),"Not Available")))))))))))))))</f>
        <v>0.99</v>
      </c>
    </row>
    <row r="2593" spans="1:5" ht="13" x14ac:dyDescent="0.15">
      <c r="A2593" s="6" t="s">
        <v>4045</v>
      </c>
      <c r="B2593" s="6" t="s">
        <v>1366</v>
      </c>
      <c r="C2593" s="6" t="s">
        <v>1367</v>
      </c>
      <c r="D2593" s="6" t="s">
        <v>1368</v>
      </c>
      <c r="E2593">
        <f ca="1">IF(COUNTIF(Invoices!K:L,A2593)&lt;&gt;0,IF(COUNTIF(Invoices!K:L,A2593)&lt;&gt;0,SUMIF(Invoices!K:L,A2593,Invoices!L:L)/COUNTIF(Invoices!K:L,A2593),0),IF(COUNTIF(Invoices!M:N,A2593)&lt;&gt;0,IF(COUNTIF(Invoices!M:N,A2593)&lt;&gt;0,SUMIF(Invoices!M:N,A2593,Invoices!N:N)/COUNTIF(Invoices!M:N,A2593),0),IF(COUNTIF(Invoices!O:P,A2593)&lt;&gt;0,IF(COUNTIF(Invoices!O:P,A2593)&lt;&gt;0,SUMIF(Invoices!O:P,A2593,Invoices!P:P)/COUNTIF(Invoices!O:P,A2593),0),IF(COUNTIF(Invoices!Q:R,A2593)&lt;&gt;0,IF(COUNTIF(Invoices!Q:R,A2593)&lt;&gt;0,SUMIF(Invoices!Q:R,A2593,Invoices!R:R)/COUNTIF(Invoices!Q:R,A2593),0),IF(COUNTIF(Invoices!S:T,A2593)&lt;&gt;0,IF(COUNTIF(Invoices!S:T,A2593)&lt;&gt;0,SUMIF(Invoices!S:T,A2593,Invoices!T:T)/COUNTIF(Invoices!S:T,A2593),0),IF(COUNTIF(Invoices!U:V,A2593)&lt;&gt;0,IF(COUNTIF(Invoices!U:V,A2593)&lt;&gt;0,SUMIF(Invoices!U:V,A2593,Invoices!V:V)/COUNTIF(Invoices!U:V,A2593),0),IF(COUNTIF(Invoices!W:X,A2593)&lt;&gt;0,IF(COUNTIF(Invoices!W:X,A2593)&lt;&gt;0,SUMIF(Invoices!W:X,A2593,Invoices!X:X)/COUNTIF(Invoices!W:X,A2593),0),IF(COUNTIF(Invoices!Y:Z,A2593)&lt;&gt;0,IF(COUNTIF(Invoices!Y:Z,A2593)&lt;&gt;0,SUMIF(Invoices!Y:Z,A2593,Invoices!Z:Z)/COUNTIF(Invoices!Y:Z,A2593),0),IF(COUNTIF(Invoices!AA:AB,A2593)&lt;&gt;0,IF(COUNTIF(Invoices!AA:AB,A2593)&lt;&gt;0,SUMIF(Invoices!AA:AB,A2593,Invoices!AB:AB)/COUNTIF(Invoices!AA:AB,A2593),0),IF(COUNTIF(Invoices!AC:AD,A2593)&lt;&gt;0,IF(COUNTIF(Invoices!AC:AD,A2593)&lt;&gt;0,SUMIF(Invoices!AC:AD,A2593,Invoices!AD:AD)/COUNTIF(Invoices!AC:AD,A2593),0),IF(COUNTIF(Invoices!AE:AF,A2593)&lt;&gt;0,IF(COUNTIF(Invoices!AE:AF,A2593)&lt;&gt;0,SUMIF(Invoices!AE:AF,A2593,Invoices!AF:AF)/COUNTIF(Invoices!AE:AF,A2593),0),IF(COUNTIF(Invoices!AG:AH,A2593)&lt;&gt;0,IF(COUNTIF(Invoices!AG:AH,A2593)&lt;&gt;0,SUMIF(Invoices!AG:AH,A2593,Invoices!AH:AH)/COUNTIF(Invoices!AG:AH,A2593),0),IF(COUNTIF(Invoices!AI:AJ,A2593)&lt;&gt;0,IF(COUNTIF(Invoices!AI:AJ,A2593)&lt;&gt;0,SUMIF(Invoices!AI:AJ,A2593,Invoices!AJ:AJ)/COUNTIF(Invoices!AI:AJ,A2593),0),IF(COUNTIF(Invoices!AK:AL,A2593)&lt;&gt;0,IF(COUNTIF(Invoices!AK:AL,A2593)&lt;&gt;0,SUMIF(Invoices!AK:AL,A2593,Invoices!AL:AL)/COUNTIF(Invoices!AK:AL,A2593),0),IF(COUNTIF(Invoices!AM:AN,A2593)&lt;&gt;0,IF(COUNTIF(Invoices!AM:AN,A2593)&lt;&gt;0,SUMIF(Invoices!AM:AN,A2593,Invoices!AN:AN)/COUNTIF(Invoices!AM:AN,A2593),0),"Not Available")))))))))))))))</f>
        <v>0.99</v>
      </c>
    </row>
    <row r="2594" spans="1:5" ht="13" x14ac:dyDescent="0.15">
      <c r="A2594" s="6" t="s">
        <v>4046</v>
      </c>
      <c r="B2594" s="6" t="s">
        <v>1249</v>
      </c>
      <c r="C2594" s="6" t="s">
        <v>1250</v>
      </c>
      <c r="D2594" s="6" t="s">
        <v>1251</v>
      </c>
      <c r="E2594">
        <f ca="1">IF(COUNTIF(Invoices!K:L,A2594)&lt;&gt;0,IF(COUNTIF(Invoices!K:L,A2594)&lt;&gt;0,SUMIF(Invoices!K:L,A2594,Invoices!L:L)/COUNTIF(Invoices!K:L,A2594),0),IF(COUNTIF(Invoices!M:N,A2594)&lt;&gt;0,IF(COUNTIF(Invoices!M:N,A2594)&lt;&gt;0,SUMIF(Invoices!M:N,A2594,Invoices!N:N)/COUNTIF(Invoices!M:N,A2594),0),IF(COUNTIF(Invoices!O:P,A2594)&lt;&gt;0,IF(COUNTIF(Invoices!O:P,A2594)&lt;&gt;0,SUMIF(Invoices!O:P,A2594,Invoices!P:P)/COUNTIF(Invoices!O:P,A2594),0),IF(COUNTIF(Invoices!Q:R,A2594)&lt;&gt;0,IF(COUNTIF(Invoices!Q:R,A2594)&lt;&gt;0,SUMIF(Invoices!Q:R,A2594,Invoices!R:R)/COUNTIF(Invoices!Q:R,A2594),0),IF(COUNTIF(Invoices!S:T,A2594)&lt;&gt;0,IF(COUNTIF(Invoices!S:T,A2594)&lt;&gt;0,SUMIF(Invoices!S:T,A2594,Invoices!T:T)/COUNTIF(Invoices!S:T,A2594),0),IF(COUNTIF(Invoices!U:V,A2594)&lt;&gt;0,IF(COUNTIF(Invoices!U:V,A2594)&lt;&gt;0,SUMIF(Invoices!U:V,A2594,Invoices!V:V)/COUNTIF(Invoices!U:V,A2594),0),IF(COUNTIF(Invoices!W:X,A2594)&lt;&gt;0,IF(COUNTIF(Invoices!W:X,A2594)&lt;&gt;0,SUMIF(Invoices!W:X,A2594,Invoices!X:X)/COUNTIF(Invoices!W:X,A2594),0),IF(COUNTIF(Invoices!Y:Z,A2594)&lt;&gt;0,IF(COUNTIF(Invoices!Y:Z,A2594)&lt;&gt;0,SUMIF(Invoices!Y:Z,A2594,Invoices!Z:Z)/COUNTIF(Invoices!Y:Z,A2594),0),IF(COUNTIF(Invoices!AA:AB,A2594)&lt;&gt;0,IF(COUNTIF(Invoices!AA:AB,A2594)&lt;&gt;0,SUMIF(Invoices!AA:AB,A2594,Invoices!AB:AB)/COUNTIF(Invoices!AA:AB,A2594),0),IF(COUNTIF(Invoices!AC:AD,A2594)&lt;&gt;0,IF(COUNTIF(Invoices!AC:AD,A2594)&lt;&gt;0,SUMIF(Invoices!AC:AD,A2594,Invoices!AD:AD)/COUNTIF(Invoices!AC:AD,A2594),0),IF(COUNTIF(Invoices!AE:AF,A2594)&lt;&gt;0,IF(COUNTIF(Invoices!AE:AF,A2594)&lt;&gt;0,SUMIF(Invoices!AE:AF,A2594,Invoices!AF:AF)/COUNTIF(Invoices!AE:AF,A2594),0),IF(COUNTIF(Invoices!AG:AH,A2594)&lt;&gt;0,IF(COUNTIF(Invoices!AG:AH,A2594)&lt;&gt;0,SUMIF(Invoices!AG:AH,A2594,Invoices!AH:AH)/COUNTIF(Invoices!AG:AH,A2594),0),IF(COUNTIF(Invoices!AI:AJ,A2594)&lt;&gt;0,IF(COUNTIF(Invoices!AI:AJ,A2594)&lt;&gt;0,SUMIF(Invoices!AI:AJ,A2594,Invoices!AJ:AJ)/COUNTIF(Invoices!AI:AJ,A2594),0),IF(COUNTIF(Invoices!AK:AL,A2594)&lt;&gt;0,IF(COUNTIF(Invoices!AK:AL,A2594)&lt;&gt;0,SUMIF(Invoices!AK:AL,A2594,Invoices!AL:AL)/COUNTIF(Invoices!AK:AL,A2594),0),IF(COUNTIF(Invoices!AM:AN,A2594)&lt;&gt;0,IF(COUNTIF(Invoices!AM:AN,A2594)&lt;&gt;0,SUMIF(Invoices!AM:AN,A2594,Invoices!AN:AN)/COUNTIF(Invoices!AM:AN,A2594),0),"Not Available")))))))))))))))</f>
        <v>0.99</v>
      </c>
    </row>
    <row r="2595" spans="1:5" ht="13" x14ac:dyDescent="0.15">
      <c r="A2595" s="6" t="s">
        <v>4047</v>
      </c>
      <c r="B2595" s="6" t="s">
        <v>1625</v>
      </c>
      <c r="C2595" s="6" t="s">
        <v>1265</v>
      </c>
      <c r="D2595" s="6" t="s">
        <v>630</v>
      </c>
      <c r="E2595">
        <f ca="1">IF(COUNTIF(Invoices!K:L,A2595)&lt;&gt;0,IF(COUNTIF(Invoices!K:L,A2595)&lt;&gt;0,SUMIF(Invoices!K:L,A2595,Invoices!L:L)/COUNTIF(Invoices!K:L,A2595),0),IF(COUNTIF(Invoices!M:N,A2595)&lt;&gt;0,IF(COUNTIF(Invoices!M:N,A2595)&lt;&gt;0,SUMIF(Invoices!M:N,A2595,Invoices!N:N)/COUNTIF(Invoices!M:N,A2595),0),IF(COUNTIF(Invoices!O:P,A2595)&lt;&gt;0,IF(COUNTIF(Invoices!O:P,A2595)&lt;&gt;0,SUMIF(Invoices!O:P,A2595,Invoices!P:P)/COUNTIF(Invoices!O:P,A2595),0),IF(COUNTIF(Invoices!Q:R,A2595)&lt;&gt;0,IF(COUNTIF(Invoices!Q:R,A2595)&lt;&gt;0,SUMIF(Invoices!Q:R,A2595,Invoices!R:R)/COUNTIF(Invoices!Q:R,A2595),0),IF(COUNTIF(Invoices!S:T,A2595)&lt;&gt;0,IF(COUNTIF(Invoices!S:T,A2595)&lt;&gt;0,SUMIF(Invoices!S:T,A2595,Invoices!T:T)/COUNTIF(Invoices!S:T,A2595),0),IF(COUNTIF(Invoices!U:V,A2595)&lt;&gt;0,IF(COUNTIF(Invoices!U:V,A2595)&lt;&gt;0,SUMIF(Invoices!U:V,A2595,Invoices!V:V)/COUNTIF(Invoices!U:V,A2595),0),IF(COUNTIF(Invoices!W:X,A2595)&lt;&gt;0,IF(COUNTIF(Invoices!W:X,A2595)&lt;&gt;0,SUMIF(Invoices!W:X,A2595,Invoices!X:X)/COUNTIF(Invoices!W:X,A2595),0),IF(COUNTIF(Invoices!Y:Z,A2595)&lt;&gt;0,IF(COUNTIF(Invoices!Y:Z,A2595)&lt;&gt;0,SUMIF(Invoices!Y:Z,A2595,Invoices!Z:Z)/COUNTIF(Invoices!Y:Z,A2595),0),IF(COUNTIF(Invoices!AA:AB,A2595)&lt;&gt;0,IF(COUNTIF(Invoices!AA:AB,A2595)&lt;&gt;0,SUMIF(Invoices!AA:AB,A2595,Invoices!AB:AB)/COUNTIF(Invoices!AA:AB,A2595),0),IF(COUNTIF(Invoices!AC:AD,A2595)&lt;&gt;0,IF(COUNTIF(Invoices!AC:AD,A2595)&lt;&gt;0,SUMIF(Invoices!AC:AD,A2595,Invoices!AD:AD)/COUNTIF(Invoices!AC:AD,A2595),0),IF(COUNTIF(Invoices!AE:AF,A2595)&lt;&gt;0,IF(COUNTIF(Invoices!AE:AF,A2595)&lt;&gt;0,SUMIF(Invoices!AE:AF,A2595,Invoices!AF:AF)/COUNTIF(Invoices!AE:AF,A2595),0),IF(COUNTIF(Invoices!AG:AH,A2595)&lt;&gt;0,IF(COUNTIF(Invoices!AG:AH,A2595)&lt;&gt;0,SUMIF(Invoices!AG:AH,A2595,Invoices!AH:AH)/COUNTIF(Invoices!AG:AH,A2595),0),IF(COUNTIF(Invoices!AI:AJ,A2595)&lt;&gt;0,IF(COUNTIF(Invoices!AI:AJ,A2595)&lt;&gt;0,SUMIF(Invoices!AI:AJ,A2595,Invoices!AJ:AJ)/COUNTIF(Invoices!AI:AJ,A2595),0),IF(COUNTIF(Invoices!AK:AL,A2595)&lt;&gt;0,IF(COUNTIF(Invoices!AK:AL,A2595)&lt;&gt;0,SUMIF(Invoices!AK:AL,A2595,Invoices!AL:AL)/COUNTIF(Invoices!AK:AL,A2595),0),IF(COUNTIF(Invoices!AM:AN,A2595)&lt;&gt;0,IF(COUNTIF(Invoices!AM:AN,A2595)&lt;&gt;0,SUMIF(Invoices!AM:AN,A2595,Invoices!AN:AN)/COUNTIF(Invoices!AM:AN,A2595),0),"Not Available")))))))))))))))</f>
        <v>0.99</v>
      </c>
    </row>
    <row r="2596" spans="1:5" ht="13" x14ac:dyDescent="0.15">
      <c r="A2596" s="6" t="s">
        <v>4048</v>
      </c>
      <c r="B2596" s="6" t="s">
        <v>927</v>
      </c>
      <c r="C2596" s="6" t="s">
        <v>928</v>
      </c>
      <c r="D2596" s="6" t="s">
        <v>522</v>
      </c>
      <c r="E2596">
        <f ca="1">IF(COUNTIF(Invoices!K:L,A2596)&lt;&gt;0,IF(COUNTIF(Invoices!K:L,A2596)&lt;&gt;0,SUMIF(Invoices!K:L,A2596,Invoices!L:L)/COUNTIF(Invoices!K:L,A2596),0),IF(COUNTIF(Invoices!M:N,A2596)&lt;&gt;0,IF(COUNTIF(Invoices!M:N,A2596)&lt;&gt;0,SUMIF(Invoices!M:N,A2596,Invoices!N:N)/COUNTIF(Invoices!M:N,A2596),0),IF(COUNTIF(Invoices!O:P,A2596)&lt;&gt;0,IF(COUNTIF(Invoices!O:P,A2596)&lt;&gt;0,SUMIF(Invoices!O:P,A2596,Invoices!P:P)/COUNTIF(Invoices!O:P,A2596),0),IF(COUNTIF(Invoices!Q:R,A2596)&lt;&gt;0,IF(COUNTIF(Invoices!Q:R,A2596)&lt;&gt;0,SUMIF(Invoices!Q:R,A2596,Invoices!R:R)/COUNTIF(Invoices!Q:R,A2596),0),IF(COUNTIF(Invoices!S:T,A2596)&lt;&gt;0,IF(COUNTIF(Invoices!S:T,A2596)&lt;&gt;0,SUMIF(Invoices!S:T,A2596,Invoices!T:T)/COUNTIF(Invoices!S:T,A2596),0),IF(COUNTIF(Invoices!U:V,A2596)&lt;&gt;0,IF(COUNTIF(Invoices!U:V,A2596)&lt;&gt;0,SUMIF(Invoices!U:V,A2596,Invoices!V:V)/COUNTIF(Invoices!U:V,A2596),0),IF(COUNTIF(Invoices!W:X,A2596)&lt;&gt;0,IF(COUNTIF(Invoices!W:X,A2596)&lt;&gt;0,SUMIF(Invoices!W:X,A2596,Invoices!X:X)/COUNTIF(Invoices!W:X,A2596),0),IF(COUNTIF(Invoices!Y:Z,A2596)&lt;&gt;0,IF(COUNTIF(Invoices!Y:Z,A2596)&lt;&gt;0,SUMIF(Invoices!Y:Z,A2596,Invoices!Z:Z)/COUNTIF(Invoices!Y:Z,A2596),0),IF(COUNTIF(Invoices!AA:AB,A2596)&lt;&gt;0,IF(COUNTIF(Invoices!AA:AB,A2596)&lt;&gt;0,SUMIF(Invoices!AA:AB,A2596,Invoices!AB:AB)/COUNTIF(Invoices!AA:AB,A2596),0),IF(COUNTIF(Invoices!AC:AD,A2596)&lt;&gt;0,IF(COUNTIF(Invoices!AC:AD,A2596)&lt;&gt;0,SUMIF(Invoices!AC:AD,A2596,Invoices!AD:AD)/COUNTIF(Invoices!AC:AD,A2596),0),IF(COUNTIF(Invoices!AE:AF,A2596)&lt;&gt;0,IF(COUNTIF(Invoices!AE:AF,A2596)&lt;&gt;0,SUMIF(Invoices!AE:AF,A2596,Invoices!AF:AF)/COUNTIF(Invoices!AE:AF,A2596),0),IF(COUNTIF(Invoices!AG:AH,A2596)&lt;&gt;0,IF(COUNTIF(Invoices!AG:AH,A2596)&lt;&gt;0,SUMIF(Invoices!AG:AH,A2596,Invoices!AH:AH)/COUNTIF(Invoices!AG:AH,A2596),0),IF(COUNTIF(Invoices!AI:AJ,A2596)&lt;&gt;0,IF(COUNTIF(Invoices!AI:AJ,A2596)&lt;&gt;0,SUMIF(Invoices!AI:AJ,A2596,Invoices!AJ:AJ)/COUNTIF(Invoices!AI:AJ,A2596),0),IF(COUNTIF(Invoices!AK:AL,A2596)&lt;&gt;0,IF(COUNTIF(Invoices!AK:AL,A2596)&lt;&gt;0,SUMIF(Invoices!AK:AL,A2596,Invoices!AL:AL)/COUNTIF(Invoices!AK:AL,A2596),0),IF(COUNTIF(Invoices!AM:AN,A2596)&lt;&gt;0,IF(COUNTIF(Invoices!AM:AN,A2596)&lt;&gt;0,SUMIF(Invoices!AM:AN,A2596,Invoices!AN:AN)/COUNTIF(Invoices!AM:AN,A2596),0),"Not Available")))))))))))))))</f>
        <v>0.99</v>
      </c>
    </row>
    <row r="2597" spans="1:5" ht="13" x14ac:dyDescent="0.15">
      <c r="A2597" s="6" t="s">
        <v>4049</v>
      </c>
      <c r="B2597" s="6" t="s">
        <v>549</v>
      </c>
      <c r="C2597" s="6" t="s">
        <v>550</v>
      </c>
      <c r="D2597" s="6" t="s">
        <v>551</v>
      </c>
      <c r="E2597" t="str">
        <f>IF(COUNTIF(Invoices!K:L,A2597)&lt;&gt;0,IF(COUNTIF(Invoices!K:L,A2597)&lt;&gt;0,SUMIF(Invoices!K:L,A2597,Invoices!L:L)/COUNTIF(Invoices!K:L,A2597),0),IF(COUNTIF(Invoices!M:N,A2597)&lt;&gt;0,IF(COUNTIF(Invoices!M:N,A2597)&lt;&gt;0,SUMIF(Invoices!M:N,A2597,Invoices!N:N)/COUNTIF(Invoices!M:N,A2597),0),IF(COUNTIF(Invoices!O:P,A2597)&lt;&gt;0,IF(COUNTIF(Invoices!O:P,A2597)&lt;&gt;0,SUMIF(Invoices!O:P,A2597,Invoices!P:P)/COUNTIF(Invoices!O:P,A2597),0),IF(COUNTIF(Invoices!Q:R,A2597)&lt;&gt;0,IF(COUNTIF(Invoices!Q:R,A2597)&lt;&gt;0,SUMIF(Invoices!Q:R,A2597,Invoices!R:R)/COUNTIF(Invoices!Q:R,A2597),0),IF(COUNTIF(Invoices!S:T,A2597)&lt;&gt;0,IF(COUNTIF(Invoices!S:T,A2597)&lt;&gt;0,SUMIF(Invoices!S:T,A2597,Invoices!T:T)/COUNTIF(Invoices!S:T,A2597),0),IF(COUNTIF(Invoices!U:V,A2597)&lt;&gt;0,IF(COUNTIF(Invoices!U:V,A2597)&lt;&gt;0,SUMIF(Invoices!U:V,A2597,Invoices!V:V)/COUNTIF(Invoices!U:V,A2597),0),IF(COUNTIF(Invoices!W:X,A2597)&lt;&gt;0,IF(COUNTIF(Invoices!W:X,A2597)&lt;&gt;0,SUMIF(Invoices!W:X,A2597,Invoices!X:X)/COUNTIF(Invoices!W:X,A2597),0),IF(COUNTIF(Invoices!Y:Z,A2597)&lt;&gt;0,IF(COUNTIF(Invoices!Y:Z,A2597)&lt;&gt;0,SUMIF(Invoices!Y:Z,A2597,Invoices!Z:Z)/COUNTIF(Invoices!Y:Z,A2597),0),IF(COUNTIF(Invoices!AA:AB,A2597)&lt;&gt;0,IF(COUNTIF(Invoices!AA:AB,A2597)&lt;&gt;0,SUMIF(Invoices!AA:AB,A2597,Invoices!AB:AB)/COUNTIF(Invoices!AA:AB,A2597),0),IF(COUNTIF(Invoices!AC:AD,A2597)&lt;&gt;0,IF(COUNTIF(Invoices!AC:AD,A2597)&lt;&gt;0,SUMIF(Invoices!AC:AD,A2597,Invoices!AD:AD)/COUNTIF(Invoices!AC:AD,A2597),0),IF(COUNTIF(Invoices!AE:AF,A2597)&lt;&gt;0,IF(COUNTIF(Invoices!AE:AF,A2597)&lt;&gt;0,SUMIF(Invoices!AE:AF,A2597,Invoices!AF:AF)/COUNTIF(Invoices!AE:AF,A2597),0),IF(COUNTIF(Invoices!AG:AH,A2597)&lt;&gt;0,IF(COUNTIF(Invoices!AG:AH,A2597)&lt;&gt;0,SUMIF(Invoices!AG:AH,A2597,Invoices!AH:AH)/COUNTIF(Invoices!AG:AH,A2597),0),IF(COUNTIF(Invoices!AI:AJ,A2597)&lt;&gt;0,IF(COUNTIF(Invoices!AI:AJ,A2597)&lt;&gt;0,SUMIF(Invoices!AI:AJ,A2597,Invoices!AJ:AJ)/COUNTIF(Invoices!AI:AJ,A2597),0),IF(COUNTIF(Invoices!AK:AL,A2597)&lt;&gt;0,IF(COUNTIF(Invoices!AK:AL,A2597)&lt;&gt;0,SUMIF(Invoices!AK:AL,A2597,Invoices!AL:AL)/COUNTIF(Invoices!AK:AL,A2597),0),IF(COUNTIF(Invoices!AM:AN,A2597)&lt;&gt;0,IF(COUNTIF(Invoices!AM:AN,A2597)&lt;&gt;0,SUMIF(Invoices!AM:AN,A2597,Invoices!AN:AN)/COUNTIF(Invoices!AM:AN,A2597),0),"Not Available")))))))))))))))</f>
        <v>Not Available</v>
      </c>
    </row>
    <row r="2598" spans="1:5" ht="13" x14ac:dyDescent="0.15">
      <c r="A2598" s="6" t="s">
        <v>4050</v>
      </c>
      <c r="B2598" s="6" t="s">
        <v>1425</v>
      </c>
      <c r="C2598" s="6" t="s">
        <v>599</v>
      </c>
      <c r="D2598" s="6" t="s">
        <v>600</v>
      </c>
      <c r="E2598">
        <f ca="1">IF(COUNTIF(Invoices!K:L,A2598)&lt;&gt;0,IF(COUNTIF(Invoices!K:L,A2598)&lt;&gt;0,SUMIF(Invoices!K:L,A2598,Invoices!L:L)/COUNTIF(Invoices!K:L,A2598),0),IF(COUNTIF(Invoices!M:N,A2598)&lt;&gt;0,IF(COUNTIF(Invoices!M:N,A2598)&lt;&gt;0,SUMIF(Invoices!M:N,A2598,Invoices!N:N)/COUNTIF(Invoices!M:N,A2598),0),IF(COUNTIF(Invoices!O:P,A2598)&lt;&gt;0,IF(COUNTIF(Invoices!O:P,A2598)&lt;&gt;0,SUMIF(Invoices!O:P,A2598,Invoices!P:P)/COUNTIF(Invoices!O:P,A2598),0),IF(COUNTIF(Invoices!Q:R,A2598)&lt;&gt;0,IF(COUNTIF(Invoices!Q:R,A2598)&lt;&gt;0,SUMIF(Invoices!Q:R,A2598,Invoices!R:R)/COUNTIF(Invoices!Q:R,A2598),0),IF(COUNTIF(Invoices!S:T,A2598)&lt;&gt;0,IF(COUNTIF(Invoices!S:T,A2598)&lt;&gt;0,SUMIF(Invoices!S:T,A2598,Invoices!T:T)/COUNTIF(Invoices!S:T,A2598),0),IF(COUNTIF(Invoices!U:V,A2598)&lt;&gt;0,IF(COUNTIF(Invoices!U:V,A2598)&lt;&gt;0,SUMIF(Invoices!U:V,A2598,Invoices!V:V)/COUNTIF(Invoices!U:V,A2598),0),IF(COUNTIF(Invoices!W:X,A2598)&lt;&gt;0,IF(COUNTIF(Invoices!W:X,A2598)&lt;&gt;0,SUMIF(Invoices!W:X,A2598,Invoices!X:X)/COUNTIF(Invoices!W:X,A2598),0),IF(COUNTIF(Invoices!Y:Z,A2598)&lt;&gt;0,IF(COUNTIF(Invoices!Y:Z,A2598)&lt;&gt;0,SUMIF(Invoices!Y:Z,A2598,Invoices!Z:Z)/COUNTIF(Invoices!Y:Z,A2598),0),IF(COUNTIF(Invoices!AA:AB,A2598)&lt;&gt;0,IF(COUNTIF(Invoices!AA:AB,A2598)&lt;&gt;0,SUMIF(Invoices!AA:AB,A2598,Invoices!AB:AB)/COUNTIF(Invoices!AA:AB,A2598),0),IF(COUNTIF(Invoices!AC:AD,A2598)&lt;&gt;0,IF(COUNTIF(Invoices!AC:AD,A2598)&lt;&gt;0,SUMIF(Invoices!AC:AD,A2598,Invoices!AD:AD)/COUNTIF(Invoices!AC:AD,A2598),0),IF(COUNTIF(Invoices!AE:AF,A2598)&lt;&gt;0,IF(COUNTIF(Invoices!AE:AF,A2598)&lt;&gt;0,SUMIF(Invoices!AE:AF,A2598,Invoices!AF:AF)/COUNTIF(Invoices!AE:AF,A2598),0),IF(COUNTIF(Invoices!AG:AH,A2598)&lt;&gt;0,IF(COUNTIF(Invoices!AG:AH,A2598)&lt;&gt;0,SUMIF(Invoices!AG:AH,A2598,Invoices!AH:AH)/COUNTIF(Invoices!AG:AH,A2598),0),IF(COUNTIF(Invoices!AI:AJ,A2598)&lt;&gt;0,IF(COUNTIF(Invoices!AI:AJ,A2598)&lt;&gt;0,SUMIF(Invoices!AI:AJ,A2598,Invoices!AJ:AJ)/COUNTIF(Invoices!AI:AJ,A2598),0),IF(COUNTIF(Invoices!AK:AL,A2598)&lt;&gt;0,IF(COUNTIF(Invoices!AK:AL,A2598)&lt;&gt;0,SUMIF(Invoices!AK:AL,A2598,Invoices!AL:AL)/COUNTIF(Invoices!AK:AL,A2598),0),IF(COUNTIF(Invoices!AM:AN,A2598)&lt;&gt;0,IF(COUNTIF(Invoices!AM:AN,A2598)&lt;&gt;0,SUMIF(Invoices!AM:AN,A2598,Invoices!AN:AN)/COUNTIF(Invoices!AM:AN,A2598),0),"Not Available")))))))))))))))</f>
        <v>0.99</v>
      </c>
    </row>
    <row r="2599" spans="1:5" ht="13" x14ac:dyDescent="0.15">
      <c r="A2599" s="6" t="s">
        <v>4051</v>
      </c>
      <c r="B2599" s="6" t="s">
        <v>555</v>
      </c>
      <c r="C2599" s="6" t="s">
        <v>554</v>
      </c>
      <c r="D2599" s="6" t="s">
        <v>555</v>
      </c>
      <c r="E2599" t="str">
        <f>IF(COUNTIF(Invoices!K:L,A2599)&lt;&gt;0,IF(COUNTIF(Invoices!K:L,A2599)&lt;&gt;0,SUMIF(Invoices!K:L,A2599,Invoices!L:L)/COUNTIF(Invoices!K:L,A2599),0),IF(COUNTIF(Invoices!M:N,A2599)&lt;&gt;0,IF(COUNTIF(Invoices!M:N,A2599)&lt;&gt;0,SUMIF(Invoices!M:N,A2599,Invoices!N:N)/COUNTIF(Invoices!M:N,A2599),0),IF(COUNTIF(Invoices!O:P,A2599)&lt;&gt;0,IF(COUNTIF(Invoices!O:P,A2599)&lt;&gt;0,SUMIF(Invoices!O:P,A2599,Invoices!P:P)/COUNTIF(Invoices!O:P,A2599),0),IF(COUNTIF(Invoices!Q:R,A2599)&lt;&gt;0,IF(COUNTIF(Invoices!Q:R,A2599)&lt;&gt;0,SUMIF(Invoices!Q:R,A2599,Invoices!R:R)/COUNTIF(Invoices!Q:R,A2599),0),IF(COUNTIF(Invoices!S:T,A2599)&lt;&gt;0,IF(COUNTIF(Invoices!S:T,A2599)&lt;&gt;0,SUMIF(Invoices!S:T,A2599,Invoices!T:T)/COUNTIF(Invoices!S:T,A2599),0),IF(COUNTIF(Invoices!U:V,A2599)&lt;&gt;0,IF(COUNTIF(Invoices!U:V,A2599)&lt;&gt;0,SUMIF(Invoices!U:V,A2599,Invoices!V:V)/COUNTIF(Invoices!U:V,A2599),0),IF(COUNTIF(Invoices!W:X,A2599)&lt;&gt;0,IF(COUNTIF(Invoices!W:X,A2599)&lt;&gt;0,SUMIF(Invoices!W:X,A2599,Invoices!X:X)/COUNTIF(Invoices!W:X,A2599),0),IF(COUNTIF(Invoices!Y:Z,A2599)&lt;&gt;0,IF(COUNTIF(Invoices!Y:Z,A2599)&lt;&gt;0,SUMIF(Invoices!Y:Z,A2599,Invoices!Z:Z)/COUNTIF(Invoices!Y:Z,A2599),0),IF(COUNTIF(Invoices!AA:AB,A2599)&lt;&gt;0,IF(COUNTIF(Invoices!AA:AB,A2599)&lt;&gt;0,SUMIF(Invoices!AA:AB,A2599,Invoices!AB:AB)/COUNTIF(Invoices!AA:AB,A2599),0),IF(COUNTIF(Invoices!AC:AD,A2599)&lt;&gt;0,IF(COUNTIF(Invoices!AC:AD,A2599)&lt;&gt;0,SUMIF(Invoices!AC:AD,A2599,Invoices!AD:AD)/COUNTIF(Invoices!AC:AD,A2599),0),IF(COUNTIF(Invoices!AE:AF,A2599)&lt;&gt;0,IF(COUNTIF(Invoices!AE:AF,A2599)&lt;&gt;0,SUMIF(Invoices!AE:AF,A2599,Invoices!AF:AF)/COUNTIF(Invoices!AE:AF,A2599),0),IF(COUNTIF(Invoices!AG:AH,A2599)&lt;&gt;0,IF(COUNTIF(Invoices!AG:AH,A2599)&lt;&gt;0,SUMIF(Invoices!AG:AH,A2599,Invoices!AH:AH)/COUNTIF(Invoices!AG:AH,A2599),0),IF(COUNTIF(Invoices!AI:AJ,A2599)&lt;&gt;0,IF(COUNTIF(Invoices!AI:AJ,A2599)&lt;&gt;0,SUMIF(Invoices!AI:AJ,A2599,Invoices!AJ:AJ)/COUNTIF(Invoices!AI:AJ,A2599),0),IF(COUNTIF(Invoices!AK:AL,A2599)&lt;&gt;0,IF(COUNTIF(Invoices!AK:AL,A2599)&lt;&gt;0,SUMIF(Invoices!AK:AL,A2599,Invoices!AL:AL)/COUNTIF(Invoices!AK:AL,A2599),0),IF(COUNTIF(Invoices!AM:AN,A2599)&lt;&gt;0,IF(COUNTIF(Invoices!AM:AN,A2599)&lt;&gt;0,SUMIF(Invoices!AM:AN,A2599,Invoices!AN:AN)/COUNTIF(Invoices!AM:AN,A2599),0),"Not Available")))))))))))))))</f>
        <v>Not Available</v>
      </c>
    </row>
    <row r="2600" spans="1:5" ht="13" x14ac:dyDescent="0.15">
      <c r="A2600" s="6" t="s">
        <v>4052</v>
      </c>
      <c r="B2600" s="6" t="s">
        <v>837</v>
      </c>
      <c r="C2600" s="6" t="s">
        <v>838</v>
      </c>
      <c r="D2600" s="6" t="s">
        <v>839</v>
      </c>
      <c r="E2600">
        <f ca="1">IF(COUNTIF(Invoices!K:L,A2600)&lt;&gt;0,IF(COUNTIF(Invoices!K:L,A2600)&lt;&gt;0,SUMIF(Invoices!K:L,A2600,Invoices!L:L)/COUNTIF(Invoices!K:L,A2600),0),IF(COUNTIF(Invoices!M:N,A2600)&lt;&gt;0,IF(COUNTIF(Invoices!M:N,A2600)&lt;&gt;0,SUMIF(Invoices!M:N,A2600,Invoices!N:N)/COUNTIF(Invoices!M:N,A2600),0),IF(COUNTIF(Invoices!O:P,A2600)&lt;&gt;0,IF(COUNTIF(Invoices!O:P,A2600)&lt;&gt;0,SUMIF(Invoices!O:P,A2600,Invoices!P:P)/COUNTIF(Invoices!O:P,A2600),0),IF(COUNTIF(Invoices!Q:R,A2600)&lt;&gt;0,IF(COUNTIF(Invoices!Q:R,A2600)&lt;&gt;0,SUMIF(Invoices!Q:R,A2600,Invoices!R:R)/COUNTIF(Invoices!Q:R,A2600),0),IF(COUNTIF(Invoices!S:T,A2600)&lt;&gt;0,IF(COUNTIF(Invoices!S:T,A2600)&lt;&gt;0,SUMIF(Invoices!S:T,A2600,Invoices!T:T)/COUNTIF(Invoices!S:T,A2600),0),IF(COUNTIF(Invoices!U:V,A2600)&lt;&gt;0,IF(COUNTIF(Invoices!U:V,A2600)&lt;&gt;0,SUMIF(Invoices!U:V,A2600,Invoices!V:V)/COUNTIF(Invoices!U:V,A2600),0),IF(COUNTIF(Invoices!W:X,A2600)&lt;&gt;0,IF(COUNTIF(Invoices!W:X,A2600)&lt;&gt;0,SUMIF(Invoices!W:X,A2600,Invoices!X:X)/COUNTIF(Invoices!W:X,A2600),0),IF(COUNTIF(Invoices!Y:Z,A2600)&lt;&gt;0,IF(COUNTIF(Invoices!Y:Z,A2600)&lt;&gt;0,SUMIF(Invoices!Y:Z,A2600,Invoices!Z:Z)/COUNTIF(Invoices!Y:Z,A2600),0),IF(COUNTIF(Invoices!AA:AB,A2600)&lt;&gt;0,IF(COUNTIF(Invoices!AA:AB,A2600)&lt;&gt;0,SUMIF(Invoices!AA:AB,A2600,Invoices!AB:AB)/COUNTIF(Invoices!AA:AB,A2600),0),IF(COUNTIF(Invoices!AC:AD,A2600)&lt;&gt;0,IF(COUNTIF(Invoices!AC:AD,A2600)&lt;&gt;0,SUMIF(Invoices!AC:AD,A2600,Invoices!AD:AD)/COUNTIF(Invoices!AC:AD,A2600),0),IF(COUNTIF(Invoices!AE:AF,A2600)&lt;&gt;0,IF(COUNTIF(Invoices!AE:AF,A2600)&lt;&gt;0,SUMIF(Invoices!AE:AF,A2600,Invoices!AF:AF)/COUNTIF(Invoices!AE:AF,A2600),0),IF(COUNTIF(Invoices!AG:AH,A2600)&lt;&gt;0,IF(COUNTIF(Invoices!AG:AH,A2600)&lt;&gt;0,SUMIF(Invoices!AG:AH,A2600,Invoices!AH:AH)/COUNTIF(Invoices!AG:AH,A2600),0),IF(COUNTIF(Invoices!AI:AJ,A2600)&lt;&gt;0,IF(COUNTIF(Invoices!AI:AJ,A2600)&lt;&gt;0,SUMIF(Invoices!AI:AJ,A2600,Invoices!AJ:AJ)/COUNTIF(Invoices!AI:AJ,A2600),0),IF(COUNTIF(Invoices!AK:AL,A2600)&lt;&gt;0,IF(COUNTIF(Invoices!AK:AL,A2600)&lt;&gt;0,SUMIF(Invoices!AK:AL,A2600,Invoices!AL:AL)/COUNTIF(Invoices!AK:AL,A2600),0),IF(COUNTIF(Invoices!AM:AN,A2600)&lt;&gt;0,IF(COUNTIF(Invoices!AM:AN,A2600)&lt;&gt;0,SUMIF(Invoices!AM:AN,A2600,Invoices!AN:AN)/COUNTIF(Invoices!AM:AN,A2600),0),"Not Available")))))))))))))))</f>
        <v>0.99</v>
      </c>
    </row>
    <row r="2601" spans="1:5" ht="13" x14ac:dyDescent="0.15">
      <c r="A2601" s="6" t="s">
        <v>4053</v>
      </c>
      <c r="B2601" s="6" t="s">
        <v>4054</v>
      </c>
      <c r="C2601" s="6" t="s">
        <v>1265</v>
      </c>
      <c r="D2601" s="6" t="s">
        <v>630</v>
      </c>
      <c r="E2601">
        <f ca="1">IF(COUNTIF(Invoices!K:L,A2601)&lt;&gt;0,IF(COUNTIF(Invoices!K:L,A2601)&lt;&gt;0,SUMIF(Invoices!K:L,A2601,Invoices!L:L)/COUNTIF(Invoices!K:L,A2601),0),IF(COUNTIF(Invoices!M:N,A2601)&lt;&gt;0,IF(COUNTIF(Invoices!M:N,A2601)&lt;&gt;0,SUMIF(Invoices!M:N,A2601,Invoices!N:N)/COUNTIF(Invoices!M:N,A2601),0),IF(COUNTIF(Invoices!O:P,A2601)&lt;&gt;0,IF(COUNTIF(Invoices!O:P,A2601)&lt;&gt;0,SUMIF(Invoices!O:P,A2601,Invoices!P:P)/COUNTIF(Invoices!O:P,A2601),0),IF(COUNTIF(Invoices!Q:R,A2601)&lt;&gt;0,IF(COUNTIF(Invoices!Q:R,A2601)&lt;&gt;0,SUMIF(Invoices!Q:R,A2601,Invoices!R:R)/COUNTIF(Invoices!Q:R,A2601),0),IF(COUNTIF(Invoices!S:T,A2601)&lt;&gt;0,IF(COUNTIF(Invoices!S:T,A2601)&lt;&gt;0,SUMIF(Invoices!S:T,A2601,Invoices!T:T)/COUNTIF(Invoices!S:T,A2601),0),IF(COUNTIF(Invoices!U:V,A2601)&lt;&gt;0,IF(COUNTIF(Invoices!U:V,A2601)&lt;&gt;0,SUMIF(Invoices!U:V,A2601,Invoices!V:V)/COUNTIF(Invoices!U:V,A2601),0),IF(COUNTIF(Invoices!W:X,A2601)&lt;&gt;0,IF(COUNTIF(Invoices!W:X,A2601)&lt;&gt;0,SUMIF(Invoices!W:X,A2601,Invoices!X:X)/COUNTIF(Invoices!W:X,A2601),0),IF(COUNTIF(Invoices!Y:Z,A2601)&lt;&gt;0,IF(COUNTIF(Invoices!Y:Z,A2601)&lt;&gt;0,SUMIF(Invoices!Y:Z,A2601,Invoices!Z:Z)/COUNTIF(Invoices!Y:Z,A2601),0),IF(COUNTIF(Invoices!AA:AB,A2601)&lt;&gt;0,IF(COUNTIF(Invoices!AA:AB,A2601)&lt;&gt;0,SUMIF(Invoices!AA:AB,A2601,Invoices!AB:AB)/COUNTIF(Invoices!AA:AB,A2601),0),IF(COUNTIF(Invoices!AC:AD,A2601)&lt;&gt;0,IF(COUNTIF(Invoices!AC:AD,A2601)&lt;&gt;0,SUMIF(Invoices!AC:AD,A2601,Invoices!AD:AD)/COUNTIF(Invoices!AC:AD,A2601),0),IF(COUNTIF(Invoices!AE:AF,A2601)&lt;&gt;0,IF(COUNTIF(Invoices!AE:AF,A2601)&lt;&gt;0,SUMIF(Invoices!AE:AF,A2601,Invoices!AF:AF)/COUNTIF(Invoices!AE:AF,A2601),0),IF(COUNTIF(Invoices!AG:AH,A2601)&lt;&gt;0,IF(COUNTIF(Invoices!AG:AH,A2601)&lt;&gt;0,SUMIF(Invoices!AG:AH,A2601,Invoices!AH:AH)/COUNTIF(Invoices!AG:AH,A2601),0),IF(COUNTIF(Invoices!AI:AJ,A2601)&lt;&gt;0,IF(COUNTIF(Invoices!AI:AJ,A2601)&lt;&gt;0,SUMIF(Invoices!AI:AJ,A2601,Invoices!AJ:AJ)/COUNTIF(Invoices!AI:AJ,A2601),0),IF(COUNTIF(Invoices!AK:AL,A2601)&lt;&gt;0,IF(COUNTIF(Invoices!AK:AL,A2601)&lt;&gt;0,SUMIF(Invoices!AK:AL,A2601,Invoices!AL:AL)/COUNTIF(Invoices!AK:AL,A2601),0),IF(COUNTIF(Invoices!AM:AN,A2601)&lt;&gt;0,IF(COUNTIF(Invoices!AM:AN,A2601)&lt;&gt;0,SUMIF(Invoices!AM:AN,A2601,Invoices!AN:AN)/COUNTIF(Invoices!AM:AN,A2601),0),"Not Available")))))))))))))))</f>
        <v>0.99</v>
      </c>
    </row>
    <row r="2602" spans="1:5" ht="13" x14ac:dyDescent="0.15">
      <c r="A2602" s="6" t="s">
        <v>4055</v>
      </c>
      <c r="B2602" s="6" t="s">
        <v>1449</v>
      </c>
      <c r="C2602" s="6" t="s">
        <v>570</v>
      </c>
      <c r="D2602" s="6" t="s">
        <v>570</v>
      </c>
      <c r="E2602" t="str">
        <f>IF(COUNTIF(Invoices!K:L,A2602)&lt;&gt;0,IF(COUNTIF(Invoices!K:L,A2602)&lt;&gt;0,SUMIF(Invoices!K:L,A2602,Invoices!L:L)/COUNTIF(Invoices!K:L,A2602),0),IF(COUNTIF(Invoices!M:N,A2602)&lt;&gt;0,IF(COUNTIF(Invoices!M:N,A2602)&lt;&gt;0,SUMIF(Invoices!M:N,A2602,Invoices!N:N)/COUNTIF(Invoices!M:N,A2602),0),IF(COUNTIF(Invoices!O:P,A2602)&lt;&gt;0,IF(COUNTIF(Invoices!O:P,A2602)&lt;&gt;0,SUMIF(Invoices!O:P,A2602,Invoices!P:P)/COUNTIF(Invoices!O:P,A2602),0),IF(COUNTIF(Invoices!Q:R,A2602)&lt;&gt;0,IF(COUNTIF(Invoices!Q:R,A2602)&lt;&gt;0,SUMIF(Invoices!Q:R,A2602,Invoices!R:R)/COUNTIF(Invoices!Q:R,A2602),0),IF(COUNTIF(Invoices!S:T,A2602)&lt;&gt;0,IF(COUNTIF(Invoices!S:T,A2602)&lt;&gt;0,SUMIF(Invoices!S:T,A2602,Invoices!T:T)/COUNTIF(Invoices!S:T,A2602),0),IF(COUNTIF(Invoices!U:V,A2602)&lt;&gt;0,IF(COUNTIF(Invoices!U:V,A2602)&lt;&gt;0,SUMIF(Invoices!U:V,A2602,Invoices!V:V)/COUNTIF(Invoices!U:V,A2602),0),IF(COUNTIF(Invoices!W:X,A2602)&lt;&gt;0,IF(COUNTIF(Invoices!W:X,A2602)&lt;&gt;0,SUMIF(Invoices!W:X,A2602,Invoices!X:X)/COUNTIF(Invoices!W:X,A2602),0),IF(COUNTIF(Invoices!Y:Z,A2602)&lt;&gt;0,IF(COUNTIF(Invoices!Y:Z,A2602)&lt;&gt;0,SUMIF(Invoices!Y:Z,A2602,Invoices!Z:Z)/COUNTIF(Invoices!Y:Z,A2602),0),IF(COUNTIF(Invoices!AA:AB,A2602)&lt;&gt;0,IF(COUNTIF(Invoices!AA:AB,A2602)&lt;&gt;0,SUMIF(Invoices!AA:AB,A2602,Invoices!AB:AB)/COUNTIF(Invoices!AA:AB,A2602),0),IF(COUNTIF(Invoices!AC:AD,A2602)&lt;&gt;0,IF(COUNTIF(Invoices!AC:AD,A2602)&lt;&gt;0,SUMIF(Invoices!AC:AD,A2602,Invoices!AD:AD)/COUNTIF(Invoices!AC:AD,A2602),0),IF(COUNTIF(Invoices!AE:AF,A2602)&lt;&gt;0,IF(COUNTIF(Invoices!AE:AF,A2602)&lt;&gt;0,SUMIF(Invoices!AE:AF,A2602,Invoices!AF:AF)/COUNTIF(Invoices!AE:AF,A2602),0),IF(COUNTIF(Invoices!AG:AH,A2602)&lt;&gt;0,IF(COUNTIF(Invoices!AG:AH,A2602)&lt;&gt;0,SUMIF(Invoices!AG:AH,A2602,Invoices!AH:AH)/COUNTIF(Invoices!AG:AH,A2602),0),IF(COUNTIF(Invoices!AI:AJ,A2602)&lt;&gt;0,IF(COUNTIF(Invoices!AI:AJ,A2602)&lt;&gt;0,SUMIF(Invoices!AI:AJ,A2602,Invoices!AJ:AJ)/COUNTIF(Invoices!AI:AJ,A2602),0),IF(COUNTIF(Invoices!AK:AL,A2602)&lt;&gt;0,IF(COUNTIF(Invoices!AK:AL,A2602)&lt;&gt;0,SUMIF(Invoices!AK:AL,A2602,Invoices!AL:AL)/COUNTIF(Invoices!AK:AL,A2602),0),IF(COUNTIF(Invoices!AM:AN,A2602)&lt;&gt;0,IF(COUNTIF(Invoices!AM:AN,A2602)&lt;&gt;0,SUMIF(Invoices!AM:AN,A2602,Invoices!AN:AN)/COUNTIF(Invoices!AM:AN,A2602),0),"Not Available")))))))))))))))</f>
        <v>Not Available</v>
      </c>
    </row>
    <row r="2603" spans="1:5" ht="13" x14ac:dyDescent="0.15">
      <c r="A2603" s="6" t="s">
        <v>4056</v>
      </c>
      <c r="C2603" s="6" t="s">
        <v>1174</v>
      </c>
      <c r="D2603" s="6" t="s">
        <v>570</v>
      </c>
      <c r="E2603">
        <f ca="1">IF(COUNTIF(Invoices!K:L,A2603)&lt;&gt;0,IF(COUNTIF(Invoices!K:L,A2603)&lt;&gt;0,SUMIF(Invoices!K:L,A2603,Invoices!L:L)/COUNTIF(Invoices!K:L,A2603),0),IF(COUNTIF(Invoices!M:N,A2603)&lt;&gt;0,IF(COUNTIF(Invoices!M:N,A2603)&lt;&gt;0,SUMIF(Invoices!M:N,A2603,Invoices!N:N)/COUNTIF(Invoices!M:N,A2603),0),IF(COUNTIF(Invoices!O:P,A2603)&lt;&gt;0,IF(COUNTIF(Invoices!O:P,A2603)&lt;&gt;0,SUMIF(Invoices!O:P,A2603,Invoices!P:P)/COUNTIF(Invoices!O:P,A2603),0),IF(COUNTIF(Invoices!Q:R,A2603)&lt;&gt;0,IF(COUNTIF(Invoices!Q:R,A2603)&lt;&gt;0,SUMIF(Invoices!Q:R,A2603,Invoices!R:R)/COUNTIF(Invoices!Q:R,A2603),0),IF(COUNTIF(Invoices!S:T,A2603)&lt;&gt;0,IF(COUNTIF(Invoices!S:T,A2603)&lt;&gt;0,SUMIF(Invoices!S:T,A2603,Invoices!T:T)/COUNTIF(Invoices!S:T,A2603),0),IF(COUNTIF(Invoices!U:V,A2603)&lt;&gt;0,IF(COUNTIF(Invoices!U:V,A2603)&lt;&gt;0,SUMIF(Invoices!U:V,A2603,Invoices!V:V)/COUNTIF(Invoices!U:V,A2603),0),IF(COUNTIF(Invoices!W:X,A2603)&lt;&gt;0,IF(COUNTIF(Invoices!W:X,A2603)&lt;&gt;0,SUMIF(Invoices!W:X,A2603,Invoices!X:X)/COUNTIF(Invoices!W:X,A2603),0),IF(COUNTIF(Invoices!Y:Z,A2603)&lt;&gt;0,IF(COUNTIF(Invoices!Y:Z,A2603)&lt;&gt;0,SUMIF(Invoices!Y:Z,A2603,Invoices!Z:Z)/COUNTIF(Invoices!Y:Z,A2603),0),IF(COUNTIF(Invoices!AA:AB,A2603)&lt;&gt;0,IF(COUNTIF(Invoices!AA:AB,A2603)&lt;&gt;0,SUMIF(Invoices!AA:AB,A2603,Invoices!AB:AB)/COUNTIF(Invoices!AA:AB,A2603),0),IF(COUNTIF(Invoices!AC:AD,A2603)&lt;&gt;0,IF(COUNTIF(Invoices!AC:AD,A2603)&lt;&gt;0,SUMIF(Invoices!AC:AD,A2603,Invoices!AD:AD)/COUNTIF(Invoices!AC:AD,A2603),0),IF(COUNTIF(Invoices!AE:AF,A2603)&lt;&gt;0,IF(COUNTIF(Invoices!AE:AF,A2603)&lt;&gt;0,SUMIF(Invoices!AE:AF,A2603,Invoices!AF:AF)/COUNTIF(Invoices!AE:AF,A2603),0),IF(COUNTIF(Invoices!AG:AH,A2603)&lt;&gt;0,IF(COUNTIF(Invoices!AG:AH,A2603)&lt;&gt;0,SUMIF(Invoices!AG:AH,A2603,Invoices!AH:AH)/COUNTIF(Invoices!AG:AH,A2603),0),IF(COUNTIF(Invoices!AI:AJ,A2603)&lt;&gt;0,IF(COUNTIF(Invoices!AI:AJ,A2603)&lt;&gt;0,SUMIF(Invoices!AI:AJ,A2603,Invoices!AJ:AJ)/COUNTIF(Invoices!AI:AJ,A2603),0),IF(COUNTIF(Invoices!AK:AL,A2603)&lt;&gt;0,IF(COUNTIF(Invoices!AK:AL,A2603)&lt;&gt;0,SUMIF(Invoices!AK:AL,A2603,Invoices!AL:AL)/COUNTIF(Invoices!AK:AL,A2603),0),IF(COUNTIF(Invoices!AM:AN,A2603)&lt;&gt;0,IF(COUNTIF(Invoices!AM:AN,A2603)&lt;&gt;0,SUMIF(Invoices!AM:AN,A2603,Invoices!AN:AN)/COUNTIF(Invoices!AM:AN,A2603),0),"Not Available")))))))))))))))</f>
        <v>0.99</v>
      </c>
    </row>
    <row r="2604" spans="1:5" ht="13" x14ac:dyDescent="0.15">
      <c r="A2604" s="6" t="s">
        <v>4057</v>
      </c>
      <c r="C2604" s="6" t="s">
        <v>1363</v>
      </c>
      <c r="D2604" s="6" t="s">
        <v>1364</v>
      </c>
      <c r="E2604">
        <f ca="1">IF(COUNTIF(Invoices!K:L,A2604)&lt;&gt;0,IF(COUNTIF(Invoices!K:L,A2604)&lt;&gt;0,SUMIF(Invoices!K:L,A2604,Invoices!L:L)/COUNTIF(Invoices!K:L,A2604),0),IF(COUNTIF(Invoices!M:N,A2604)&lt;&gt;0,IF(COUNTIF(Invoices!M:N,A2604)&lt;&gt;0,SUMIF(Invoices!M:N,A2604,Invoices!N:N)/COUNTIF(Invoices!M:N,A2604),0),IF(COUNTIF(Invoices!O:P,A2604)&lt;&gt;0,IF(COUNTIF(Invoices!O:P,A2604)&lt;&gt;0,SUMIF(Invoices!O:P,A2604,Invoices!P:P)/COUNTIF(Invoices!O:P,A2604),0),IF(COUNTIF(Invoices!Q:R,A2604)&lt;&gt;0,IF(COUNTIF(Invoices!Q:R,A2604)&lt;&gt;0,SUMIF(Invoices!Q:R,A2604,Invoices!R:R)/COUNTIF(Invoices!Q:R,A2604),0),IF(COUNTIF(Invoices!S:T,A2604)&lt;&gt;0,IF(COUNTIF(Invoices!S:T,A2604)&lt;&gt;0,SUMIF(Invoices!S:T,A2604,Invoices!T:T)/COUNTIF(Invoices!S:T,A2604),0),IF(COUNTIF(Invoices!U:V,A2604)&lt;&gt;0,IF(COUNTIF(Invoices!U:V,A2604)&lt;&gt;0,SUMIF(Invoices!U:V,A2604,Invoices!V:V)/COUNTIF(Invoices!U:V,A2604),0),IF(COUNTIF(Invoices!W:X,A2604)&lt;&gt;0,IF(COUNTIF(Invoices!W:X,A2604)&lt;&gt;0,SUMIF(Invoices!W:X,A2604,Invoices!X:X)/COUNTIF(Invoices!W:X,A2604),0),IF(COUNTIF(Invoices!Y:Z,A2604)&lt;&gt;0,IF(COUNTIF(Invoices!Y:Z,A2604)&lt;&gt;0,SUMIF(Invoices!Y:Z,A2604,Invoices!Z:Z)/COUNTIF(Invoices!Y:Z,A2604),0),IF(COUNTIF(Invoices!AA:AB,A2604)&lt;&gt;0,IF(COUNTIF(Invoices!AA:AB,A2604)&lt;&gt;0,SUMIF(Invoices!AA:AB,A2604,Invoices!AB:AB)/COUNTIF(Invoices!AA:AB,A2604),0),IF(COUNTIF(Invoices!AC:AD,A2604)&lt;&gt;0,IF(COUNTIF(Invoices!AC:AD,A2604)&lt;&gt;0,SUMIF(Invoices!AC:AD,A2604,Invoices!AD:AD)/COUNTIF(Invoices!AC:AD,A2604),0),IF(COUNTIF(Invoices!AE:AF,A2604)&lt;&gt;0,IF(COUNTIF(Invoices!AE:AF,A2604)&lt;&gt;0,SUMIF(Invoices!AE:AF,A2604,Invoices!AF:AF)/COUNTIF(Invoices!AE:AF,A2604),0),IF(COUNTIF(Invoices!AG:AH,A2604)&lt;&gt;0,IF(COUNTIF(Invoices!AG:AH,A2604)&lt;&gt;0,SUMIF(Invoices!AG:AH,A2604,Invoices!AH:AH)/COUNTIF(Invoices!AG:AH,A2604),0),IF(COUNTIF(Invoices!AI:AJ,A2604)&lt;&gt;0,IF(COUNTIF(Invoices!AI:AJ,A2604)&lt;&gt;0,SUMIF(Invoices!AI:AJ,A2604,Invoices!AJ:AJ)/COUNTIF(Invoices!AI:AJ,A2604),0),IF(COUNTIF(Invoices!AK:AL,A2604)&lt;&gt;0,IF(COUNTIF(Invoices!AK:AL,A2604)&lt;&gt;0,SUMIF(Invoices!AK:AL,A2604,Invoices!AL:AL)/COUNTIF(Invoices!AK:AL,A2604),0),IF(COUNTIF(Invoices!AM:AN,A2604)&lt;&gt;0,IF(COUNTIF(Invoices!AM:AN,A2604)&lt;&gt;0,SUMIF(Invoices!AM:AN,A2604,Invoices!AN:AN)/COUNTIF(Invoices!AM:AN,A2604),0),"Not Available")))))))))))))))</f>
        <v>0.99</v>
      </c>
    </row>
    <row r="2605" spans="1:5" ht="13" x14ac:dyDescent="0.15">
      <c r="A2605" s="6" t="s">
        <v>4058</v>
      </c>
      <c r="B2605" s="6" t="s">
        <v>1303</v>
      </c>
      <c r="C2605" s="6" t="s">
        <v>1304</v>
      </c>
      <c r="D2605" s="6" t="s">
        <v>810</v>
      </c>
      <c r="E2605">
        <f ca="1">IF(COUNTIF(Invoices!K:L,A2605)&lt;&gt;0,IF(COUNTIF(Invoices!K:L,A2605)&lt;&gt;0,SUMIF(Invoices!K:L,A2605,Invoices!L:L)/COUNTIF(Invoices!K:L,A2605),0),IF(COUNTIF(Invoices!M:N,A2605)&lt;&gt;0,IF(COUNTIF(Invoices!M:N,A2605)&lt;&gt;0,SUMIF(Invoices!M:N,A2605,Invoices!N:N)/COUNTIF(Invoices!M:N,A2605),0),IF(COUNTIF(Invoices!O:P,A2605)&lt;&gt;0,IF(COUNTIF(Invoices!O:P,A2605)&lt;&gt;0,SUMIF(Invoices!O:P,A2605,Invoices!P:P)/COUNTIF(Invoices!O:P,A2605),0),IF(COUNTIF(Invoices!Q:R,A2605)&lt;&gt;0,IF(COUNTIF(Invoices!Q:R,A2605)&lt;&gt;0,SUMIF(Invoices!Q:R,A2605,Invoices!R:R)/COUNTIF(Invoices!Q:R,A2605),0),IF(COUNTIF(Invoices!S:T,A2605)&lt;&gt;0,IF(COUNTIF(Invoices!S:T,A2605)&lt;&gt;0,SUMIF(Invoices!S:T,A2605,Invoices!T:T)/COUNTIF(Invoices!S:T,A2605),0),IF(COUNTIF(Invoices!U:V,A2605)&lt;&gt;0,IF(COUNTIF(Invoices!U:V,A2605)&lt;&gt;0,SUMIF(Invoices!U:V,A2605,Invoices!V:V)/COUNTIF(Invoices!U:V,A2605),0),IF(COUNTIF(Invoices!W:X,A2605)&lt;&gt;0,IF(COUNTIF(Invoices!W:X,A2605)&lt;&gt;0,SUMIF(Invoices!W:X,A2605,Invoices!X:X)/COUNTIF(Invoices!W:X,A2605),0),IF(COUNTIF(Invoices!Y:Z,A2605)&lt;&gt;0,IF(COUNTIF(Invoices!Y:Z,A2605)&lt;&gt;0,SUMIF(Invoices!Y:Z,A2605,Invoices!Z:Z)/COUNTIF(Invoices!Y:Z,A2605),0),IF(COUNTIF(Invoices!AA:AB,A2605)&lt;&gt;0,IF(COUNTIF(Invoices!AA:AB,A2605)&lt;&gt;0,SUMIF(Invoices!AA:AB,A2605,Invoices!AB:AB)/COUNTIF(Invoices!AA:AB,A2605),0),IF(COUNTIF(Invoices!AC:AD,A2605)&lt;&gt;0,IF(COUNTIF(Invoices!AC:AD,A2605)&lt;&gt;0,SUMIF(Invoices!AC:AD,A2605,Invoices!AD:AD)/COUNTIF(Invoices!AC:AD,A2605),0),IF(COUNTIF(Invoices!AE:AF,A2605)&lt;&gt;0,IF(COUNTIF(Invoices!AE:AF,A2605)&lt;&gt;0,SUMIF(Invoices!AE:AF,A2605,Invoices!AF:AF)/COUNTIF(Invoices!AE:AF,A2605),0),IF(COUNTIF(Invoices!AG:AH,A2605)&lt;&gt;0,IF(COUNTIF(Invoices!AG:AH,A2605)&lt;&gt;0,SUMIF(Invoices!AG:AH,A2605,Invoices!AH:AH)/COUNTIF(Invoices!AG:AH,A2605),0),IF(COUNTIF(Invoices!AI:AJ,A2605)&lt;&gt;0,IF(COUNTIF(Invoices!AI:AJ,A2605)&lt;&gt;0,SUMIF(Invoices!AI:AJ,A2605,Invoices!AJ:AJ)/COUNTIF(Invoices!AI:AJ,A2605),0),IF(COUNTIF(Invoices!AK:AL,A2605)&lt;&gt;0,IF(COUNTIF(Invoices!AK:AL,A2605)&lt;&gt;0,SUMIF(Invoices!AK:AL,A2605,Invoices!AL:AL)/COUNTIF(Invoices!AK:AL,A2605),0),IF(COUNTIF(Invoices!AM:AN,A2605)&lt;&gt;0,IF(COUNTIF(Invoices!AM:AN,A2605)&lt;&gt;0,SUMIF(Invoices!AM:AN,A2605,Invoices!AN:AN)/COUNTIF(Invoices!AM:AN,A2605),0),"Not Available")))))))))))))))</f>
        <v>0.99</v>
      </c>
    </row>
    <row r="2606" spans="1:5" ht="13" x14ac:dyDescent="0.15">
      <c r="A2606" s="6" t="s">
        <v>4059</v>
      </c>
      <c r="B2606" s="6" t="s">
        <v>573</v>
      </c>
      <c r="C2606" s="6" t="s">
        <v>623</v>
      </c>
      <c r="D2606" s="6" t="s">
        <v>574</v>
      </c>
      <c r="E2606">
        <f ca="1">IF(COUNTIF(Invoices!K:L,A2606)&lt;&gt;0,IF(COUNTIF(Invoices!K:L,A2606)&lt;&gt;0,SUMIF(Invoices!K:L,A2606,Invoices!L:L)/COUNTIF(Invoices!K:L,A2606),0),IF(COUNTIF(Invoices!M:N,A2606)&lt;&gt;0,IF(COUNTIF(Invoices!M:N,A2606)&lt;&gt;0,SUMIF(Invoices!M:N,A2606,Invoices!N:N)/COUNTIF(Invoices!M:N,A2606),0),IF(COUNTIF(Invoices!O:P,A2606)&lt;&gt;0,IF(COUNTIF(Invoices!O:P,A2606)&lt;&gt;0,SUMIF(Invoices!O:P,A2606,Invoices!P:P)/COUNTIF(Invoices!O:P,A2606),0),IF(COUNTIF(Invoices!Q:R,A2606)&lt;&gt;0,IF(COUNTIF(Invoices!Q:R,A2606)&lt;&gt;0,SUMIF(Invoices!Q:R,A2606,Invoices!R:R)/COUNTIF(Invoices!Q:R,A2606),0),IF(COUNTIF(Invoices!S:T,A2606)&lt;&gt;0,IF(COUNTIF(Invoices!S:T,A2606)&lt;&gt;0,SUMIF(Invoices!S:T,A2606,Invoices!T:T)/COUNTIF(Invoices!S:T,A2606),0),IF(COUNTIF(Invoices!U:V,A2606)&lt;&gt;0,IF(COUNTIF(Invoices!U:V,A2606)&lt;&gt;0,SUMIF(Invoices!U:V,A2606,Invoices!V:V)/COUNTIF(Invoices!U:V,A2606),0),IF(COUNTIF(Invoices!W:X,A2606)&lt;&gt;0,IF(COUNTIF(Invoices!W:X,A2606)&lt;&gt;0,SUMIF(Invoices!W:X,A2606,Invoices!X:X)/COUNTIF(Invoices!W:X,A2606),0),IF(COUNTIF(Invoices!Y:Z,A2606)&lt;&gt;0,IF(COUNTIF(Invoices!Y:Z,A2606)&lt;&gt;0,SUMIF(Invoices!Y:Z,A2606,Invoices!Z:Z)/COUNTIF(Invoices!Y:Z,A2606),0),IF(COUNTIF(Invoices!AA:AB,A2606)&lt;&gt;0,IF(COUNTIF(Invoices!AA:AB,A2606)&lt;&gt;0,SUMIF(Invoices!AA:AB,A2606,Invoices!AB:AB)/COUNTIF(Invoices!AA:AB,A2606),0),IF(COUNTIF(Invoices!AC:AD,A2606)&lt;&gt;0,IF(COUNTIF(Invoices!AC:AD,A2606)&lt;&gt;0,SUMIF(Invoices!AC:AD,A2606,Invoices!AD:AD)/COUNTIF(Invoices!AC:AD,A2606),0),IF(COUNTIF(Invoices!AE:AF,A2606)&lt;&gt;0,IF(COUNTIF(Invoices!AE:AF,A2606)&lt;&gt;0,SUMIF(Invoices!AE:AF,A2606,Invoices!AF:AF)/COUNTIF(Invoices!AE:AF,A2606),0),IF(COUNTIF(Invoices!AG:AH,A2606)&lt;&gt;0,IF(COUNTIF(Invoices!AG:AH,A2606)&lt;&gt;0,SUMIF(Invoices!AG:AH,A2606,Invoices!AH:AH)/COUNTIF(Invoices!AG:AH,A2606),0),IF(COUNTIF(Invoices!AI:AJ,A2606)&lt;&gt;0,IF(COUNTIF(Invoices!AI:AJ,A2606)&lt;&gt;0,SUMIF(Invoices!AI:AJ,A2606,Invoices!AJ:AJ)/COUNTIF(Invoices!AI:AJ,A2606),0),IF(COUNTIF(Invoices!AK:AL,A2606)&lt;&gt;0,IF(COUNTIF(Invoices!AK:AL,A2606)&lt;&gt;0,SUMIF(Invoices!AK:AL,A2606,Invoices!AL:AL)/COUNTIF(Invoices!AK:AL,A2606),0),IF(COUNTIF(Invoices!AM:AN,A2606)&lt;&gt;0,IF(COUNTIF(Invoices!AM:AN,A2606)&lt;&gt;0,SUMIF(Invoices!AM:AN,A2606,Invoices!AN:AN)/COUNTIF(Invoices!AM:AN,A2606),0),"Not Available")))))))))))))))</f>
        <v>0.99</v>
      </c>
    </row>
    <row r="2607" spans="1:5" ht="13" x14ac:dyDescent="0.15">
      <c r="A2607" s="6" t="s">
        <v>4059</v>
      </c>
      <c r="B2607" s="6" t="s">
        <v>573</v>
      </c>
      <c r="C2607" s="6" t="s">
        <v>615</v>
      </c>
      <c r="D2607" s="6" t="s">
        <v>574</v>
      </c>
      <c r="E2607">
        <f ca="1">IF(COUNTIF(Invoices!K:L,A2607)&lt;&gt;0,IF(COUNTIF(Invoices!K:L,A2607)&lt;&gt;0,SUMIF(Invoices!K:L,A2607,Invoices!L:L)/COUNTIF(Invoices!K:L,A2607),0),IF(COUNTIF(Invoices!M:N,A2607)&lt;&gt;0,IF(COUNTIF(Invoices!M:N,A2607)&lt;&gt;0,SUMIF(Invoices!M:N,A2607,Invoices!N:N)/COUNTIF(Invoices!M:N,A2607),0),IF(COUNTIF(Invoices!O:P,A2607)&lt;&gt;0,IF(COUNTIF(Invoices!O:P,A2607)&lt;&gt;0,SUMIF(Invoices!O:P,A2607,Invoices!P:P)/COUNTIF(Invoices!O:P,A2607),0),IF(COUNTIF(Invoices!Q:R,A2607)&lt;&gt;0,IF(COUNTIF(Invoices!Q:R,A2607)&lt;&gt;0,SUMIF(Invoices!Q:R,A2607,Invoices!R:R)/COUNTIF(Invoices!Q:R,A2607),0),IF(COUNTIF(Invoices!S:T,A2607)&lt;&gt;0,IF(COUNTIF(Invoices!S:T,A2607)&lt;&gt;0,SUMIF(Invoices!S:T,A2607,Invoices!T:T)/COUNTIF(Invoices!S:T,A2607),0),IF(COUNTIF(Invoices!U:V,A2607)&lt;&gt;0,IF(COUNTIF(Invoices!U:V,A2607)&lt;&gt;0,SUMIF(Invoices!U:V,A2607,Invoices!V:V)/COUNTIF(Invoices!U:V,A2607),0),IF(COUNTIF(Invoices!W:X,A2607)&lt;&gt;0,IF(COUNTIF(Invoices!W:X,A2607)&lt;&gt;0,SUMIF(Invoices!W:X,A2607,Invoices!X:X)/COUNTIF(Invoices!W:X,A2607),0),IF(COUNTIF(Invoices!Y:Z,A2607)&lt;&gt;0,IF(COUNTIF(Invoices!Y:Z,A2607)&lt;&gt;0,SUMIF(Invoices!Y:Z,A2607,Invoices!Z:Z)/COUNTIF(Invoices!Y:Z,A2607),0),IF(COUNTIF(Invoices!AA:AB,A2607)&lt;&gt;0,IF(COUNTIF(Invoices!AA:AB,A2607)&lt;&gt;0,SUMIF(Invoices!AA:AB,A2607,Invoices!AB:AB)/COUNTIF(Invoices!AA:AB,A2607),0),IF(COUNTIF(Invoices!AC:AD,A2607)&lt;&gt;0,IF(COUNTIF(Invoices!AC:AD,A2607)&lt;&gt;0,SUMIF(Invoices!AC:AD,A2607,Invoices!AD:AD)/COUNTIF(Invoices!AC:AD,A2607),0),IF(COUNTIF(Invoices!AE:AF,A2607)&lt;&gt;0,IF(COUNTIF(Invoices!AE:AF,A2607)&lt;&gt;0,SUMIF(Invoices!AE:AF,A2607,Invoices!AF:AF)/COUNTIF(Invoices!AE:AF,A2607),0),IF(COUNTIF(Invoices!AG:AH,A2607)&lt;&gt;0,IF(COUNTIF(Invoices!AG:AH,A2607)&lt;&gt;0,SUMIF(Invoices!AG:AH,A2607,Invoices!AH:AH)/COUNTIF(Invoices!AG:AH,A2607),0),IF(COUNTIF(Invoices!AI:AJ,A2607)&lt;&gt;0,IF(COUNTIF(Invoices!AI:AJ,A2607)&lt;&gt;0,SUMIF(Invoices!AI:AJ,A2607,Invoices!AJ:AJ)/COUNTIF(Invoices!AI:AJ,A2607),0),IF(COUNTIF(Invoices!AK:AL,A2607)&lt;&gt;0,IF(COUNTIF(Invoices!AK:AL,A2607)&lt;&gt;0,SUMIF(Invoices!AK:AL,A2607,Invoices!AL:AL)/COUNTIF(Invoices!AK:AL,A2607),0),IF(COUNTIF(Invoices!AM:AN,A2607)&lt;&gt;0,IF(COUNTIF(Invoices!AM:AN,A2607)&lt;&gt;0,SUMIF(Invoices!AM:AN,A2607,Invoices!AN:AN)/COUNTIF(Invoices!AM:AN,A2607),0),"Not Available")))))))))))))))</f>
        <v>0.99</v>
      </c>
    </row>
    <row r="2608" spans="1:5" ht="13" x14ac:dyDescent="0.15">
      <c r="A2608" s="6" t="s">
        <v>4060</v>
      </c>
      <c r="B2608" s="6" t="s">
        <v>744</v>
      </c>
      <c r="C2608" s="6" t="s">
        <v>743</v>
      </c>
      <c r="D2608" s="6" t="s">
        <v>744</v>
      </c>
      <c r="E2608">
        <f ca="1">IF(COUNTIF(Invoices!K:L,A2608)&lt;&gt;0,IF(COUNTIF(Invoices!K:L,A2608)&lt;&gt;0,SUMIF(Invoices!K:L,A2608,Invoices!L:L)/COUNTIF(Invoices!K:L,A2608),0),IF(COUNTIF(Invoices!M:N,A2608)&lt;&gt;0,IF(COUNTIF(Invoices!M:N,A2608)&lt;&gt;0,SUMIF(Invoices!M:N,A2608,Invoices!N:N)/COUNTIF(Invoices!M:N,A2608),0),IF(COUNTIF(Invoices!O:P,A2608)&lt;&gt;0,IF(COUNTIF(Invoices!O:P,A2608)&lt;&gt;0,SUMIF(Invoices!O:P,A2608,Invoices!P:P)/COUNTIF(Invoices!O:P,A2608),0),IF(COUNTIF(Invoices!Q:R,A2608)&lt;&gt;0,IF(COUNTIF(Invoices!Q:R,A2608)&lt;&gt;0,SUMIF(Invoices!Q:R,A2608,Invoices!R:R)/COUNTIF(Invoices!Q:R,A2608),0),IF(COUNTIF(Invoices!S:T,A2608)&lt;&gt;0,IF(COUNTIF(Invoices!S:T,A2608)&lt;&gt;0,SUMIF(Invoices!S:T,A2608,Invoices!T:T)/COUNTIF(Invoices!S:T,A2608),0),IF(COUNTIF(Invoices!U:V,A2608)&lt;&gt;0,IF(COUNTIF(Invoices!U:V,A2608)&lt;&gt;0,SUMIF(Invoices!U:V,A2608,Invoices!V:V)/COUNTIF(Invoices!U:V,A2608),0),IF(COUNTIF(Invoices!W:X,A2608)&lt;&gt;0,IF(COUNTIF(Invoices!W:X,A2608)&lt;&gt;0,SUMIF(Invoices!W:X,A2608,Invoices!X:X)/COUNTIF(Invoices!W:X,A2608),0),IF(COUNTIF(Invoices!Y:Z,A2608)&lt;&gt;0,IF(COUNTIF(Invoices!Y:Z,A2608)&lt;&gt;0,SUMIF(Invoices!Y:Z,A2608,Invoices!Z:Z)/COUNTIF(Invoices!Y:Z,A2608),0),IF(COUNTIF(Invoices!AA:AB,A2608)&lt;&gt;0,IF(COUNTIF(Invoices!AA:AB,A2608)&lt;&gt;0,SUMIF(Invoices!AA:AB,A2608,Invoices!AB:AB)/COUNTIF(Invoices!AA:AB,A2608),0),IF(COUNTIF(Invoices!AC:AD,A2608)&lt;&gt;0,IF(COUNTIF(Invoices!AC:AD,A2608)&lt;&gt;0,SUMIF(Invoices!AC:AD,A2608,Invoices!AD:AD)/COUNTIF(Invoices!AC:AD,A2608),0),IF(COUNTIF(Invoices!AE:AF,A2608)&lt;&gt;0,IF(COUNTIF(Invoices!AE:AF,A2608)&lt;&gt;0,SUMIF(Invoices!AE:AF,A2608,Invoices!AF:AF)/COUNTIF(Invoices!AE:AF,A2608),0),IF(COUNTIF(Invoices!AG:AH,A2608)&lt;&gt;0,IF(COUNTIF(Invoices!AG:AH,A2608)&lt;&gt;0,SUMIF(Invoices!AG:AH,A2608,Invoices!AH:AH)/COUNTIF(Invoices!AG:AH,A2608),0),IF(COUNTIF(Invoices!AI:AJ,A2608)&lt;&gt;0,IF(COUNTIF(Invoices!AI:AJ,A2608)&lt;&gt;0,SUMIF(Invoices!AI:AJ,A2608,Invoices!AJ:AJ)/COUNTIF(Invoices!AI:AJ,A2608),0),IF(COUNTIF(Invoices!AK:AL,A2608)&lt;&gt;0,IF(COUNTIF(Invoices!AK:AL,A2608)&lt;&gt;0,SUMIF(Invoices!AK:AL,A2608,Invoices!AL:AL)/COUNTIF(Invoices!AK:AL,A2608),0),IF(COUNTIF(Invoices!AM:AN,A2608)&lt;&gt;0,IF(COUNTIF(Invoices!AM:AN,A2608)&lt;&gt;0,SUMIF(Invoices!AM:AN,A2608,Invoices!AN:AN)/COUNTIF(Invoices!AM:AN,A2608),0),"Not Available")))))))))))))))</f>
        <v>0.99</v>
      </c>
    </row>
    <row r="2609" spans="1:5" ht="13" x14ac:dyDescent="0.15">
      <c r="A2609" s="6" t="s">
        <v>4061</v>
      </c>
      <c r="B2609" s="6" t="s">
        <v>1046</v>
      </c>
      <c r="C2609" s="6" t="s">
        <v>1047</v>
      </c>
      <c r="D2609" s="6" t="s">
        <v>1046</v>
      </c>
      <c r="E2609" t="str">
        <f>IF(COUNTIF(Invoices!K:L,A2609)&lt;&gt;0,IF(COUNTIF(Invoices!K:L,A2609)&lt;&gt;0,SUMIF(Invoices!K:L,A2609,Invoices!L:L)/COUNTIF(Invoices!K:L,A2609),0),IF(COUNTIF(Invoices!M:N,A2609)&lt;&gt;0,IF(COUNTIF(Invoices!M:N,A2609)&lt;&gt;0,SUMIF(Invoices!M:N,A2609,Invoices!N:N)/COUNTIF(Invoices!M:N,A2609),0),IF(COUNTIF(Invoices!O:P,A2609)&lt;&gt;0,IF(COUNTIF(Invoices!O:P,A2609)&lt;&gt;0,SUMIF(Invoices!O:P,A2609,Invoices!P:P)/COUNTIF(Invoices!O:P,A2609),0),IF(COUNTIF(Invoices!Q:R,A2609)&lt;&gt;0,IF(COUNTIF(Invoices!Q:R,A2609)&lt;&gt;0,SUMIF(Invoices!Q:R,A2609,Invoices!R:R)/COUNTIF(Invoices!Q:R,A2609),0),IF(COUNTIF(Invoices!S:T,A2609)&lt;&gt;0,IF(COUNTIF(Invoices!S:T,A2609)&lt;&gt;0,SUMIF(Invoices!S:T,A2609,Invoices!T:T)/COUNTIF(Invoices!S:T,A2609),0),IF(COUNTIF(Invoices!U:V,A2609)&lt;&gt;0,IF(COUNTIF(Invoices!U:V,A2609)&lt;&gt;0,SUMIF(Invoices!U:V,A2609,Invoices!V:V)/COUNTIF(Invoices!U:V,A2609),0),IF(COUNTIF(Invoices!W:X,A2609)&lt;&gt;0,IF(COUNTIF(Invoices!W:X,A2609)&lt;&gt;0,SUMIF(Invoices!W:X,A2609,Invoices!X:X)/COUNTIF(Invoices!W:X,A2609),0),IF(COUNTIF(Invoices!Y:Z,A2609)&lt;&gt;0,IF(COUNTIF(Invoices!Y:Z,A2609)&lt;&gt;0,SUMIF(Invoices!Y:Z,A2609,Invoices!Z:Z)/COUNTIF(Invoices!Y:Z,A2609),0),IF(COUNTIF(Invoices!AA:AB,A2609)&lt;&gt;0,IF(COUNTIF(Invoices!AA:AB,A2609)&lt;&gt;0,SUMIF(Invoices!AA:AB,A2609,Invoices!AB:AB)/COUNTIF(Invoices!AA:AB,A2609),0),IF(COUNTIF(Invoices!AC:AD,A2609)&lt;&gt;0,IF(COUNTIF(Invoices!AC:AD,A2609)&lt;&gt;0,SUMIF(Invoices!AC:AD,A2609,Invoices!AD:AD)/COUNTIF(Invoices!AC:AD,A2609),0),IF(COUNTIF(Invoices!AE:AF,A2609)&lt;&gt;0,IF(COUNTIF(Invoices!AE:AF,A2609)&lt;&gt;0,SUMIF(Invoices!AE:AF,A2609,Invoices!AF:AF)/COUNTIF(Invoices!AE:AF,A2609),0),IF(COUNTIF(Invoices!AG:AH,A2609)&lt;&gt;0,IF(COUNTIF(Invoices!AG:AH,A2609)&lt;&gt;0,SUMIF(Invoices!AG:AH,A2609,Invoices!AH:AH)/COUNTIF(Invoices!AG:AH,A2609),0),IF(COUNTIF(Invoices!AI:AJ,A2609)&lt;&gt;0,IF(COUNTIF(Invoices!AI:AJ,A2609)&lt;&gt;0,SUMIF(Invoices!AI:AJ,A2609,Invoices!AJ:AJ)/COUNTIF(Invoices!AI:AJ,A2609),0),IF(COUNTIF(Invoices!AK:AL,A2609)&lt;&gt;0,IF(COUNTIF(Invoices!AK:AL,A2609)&lt;&gt;0,SUMIF(Invoices!AK:AL,A2609,Invoices!AL:AL)/COUNTIF(Invoices!AK:AL,A2609),0),IF(COUNTIF(Invoices!AM:AN,A2609)&lt;&gt;0,IF(COUNTIF(Invoices!AM:AN,A2609)&lt;&gt;0,SUMIF(Invoices!AM:AN,A2609,Invoices!AN:AN)/COUNTIF(Invoices!AM:AN,A2609),0),"Not Available")))))))))))))))</f>
        <v>Not Available</v>
      </c>
    </row>
    <row r="2610" spans="1:5" ht="13" x14ac:dyDescent="0.15">
      <c r="A2610" s="6" t="s">
        <v>4062</v>
      </c>
      <c r="B2610" s="6" t="s">
        <v>4063</v>
      </c>
      <c r="C2610" s="6" t="s">
        <v>752</v>
      </c>
      <c r="D2610" s="6" t="s">
        <v>562</v>
      </c>
      <c r="E2610">
        <f ca="1">IF(COUNTIF(Invoices!K:L,A2610)&lt;&gt;0,IF(COUNTIF(Invoices!K:L,A2610)&lt;&gt;0,SUMIF(Invoices!K:L,A2610,Invoices!L:L)/COUNTIF(Invoices!K:L,A2610),0),IF(COUNTIF(Invoices!M:N,A2610)&lt;&gt;0,IF(COUNTIF(Invoices!M:N,A2610)&lt;&gt;0,SUMIF(Invoices!M:N,A2610,Invoices!N:N)/COUNTIF(Invoices!M:N,A2610),0),IF(COUNTIF(Invoices!O:P,A2610)&lt;&gt;0,IF(COUNTIF(Invoices!O:P,A2610)&lt;&gt;0,SUMIF(Invoices!O:P,A2610,Invoices!P:P)/COUNTIF(Invoices!O:P,A2610),0),IF(COUNTIF(Invoices!Q:R,A2610)&lt;&gt;0,IF(COUNTIF(Invoices!Q:R,A2610)&lt;&gt;0,SUMIF(Invoices!Q:R,A2610,Invoices!R:R)/COUNTIF(Invoices!Q:R,A2610),0),IF(COUNTIF(Invoices!S:T,A2610)&lt;&gt;0,IF(COUNTIF(Invoices!S:T,A2610)&lt;&gt;0,SUMIF(Invoices!S:T,A2610,Invoices!T:T)/COUNTIF(Invoices!S:T,A2610),0),IF(COUNTIF(Invoices!U:V,A2610)&lt;&gt;0,IF(COUNTIF(Invoices!U:V,A2610)&lt;&gt;0,SUMIF(Invoices!U:V,A2610,Invoices!V:V)/COUNTIF(Invoices!U:V,A2610),0),IF(COUNTIF(Invoices!W:X,A2610)&lt;&gt;0,IF(COUNTIF(Invoices!W:X,A2610)&lt;&gt;0,SUMIF(Invoices!W:X,A2610,Invoices!X:X)/COUNTIF(Invoices!W:X,A2610),0),IF(COUNTIF(Invoices!Y:Z,A2610)&lt;&gt;0,IF(COUNTIF(Invoices!Y:Z,A2610)&lt;&gt;0,SUMIF(Invoices!Y:Z,A2610,Invoices!Z:Z)/COUNTIF(Invoices!Y:Z,A2610),0),IF(COUNTIF(Invoices!AA:AB,A2610)&lt;&gt;0,IF(COUNTIF(Invoices!AA:AB,A2610)&lt;&gt;0,SUMIF(Invoices!AA:AB,A2610,Invoices!AB:AB)/COUNTIF(Invoices!AA:AB,A2610),0),IF(COUNTIF(Invoices!AC:AD,A2610)&lt;&gt;0,IF(COUNTIF(Invoices!AC:AD,A2610)&lt;&gt;0,SUMIF(Invoices!AC:AD,A2610,Invoices!AD:AD)/COUNTIF(Invoices!AC:AD,A2610),0),IF(COUNTIF(Invoices!AE:AF,A2610)&lt;&gt;0,IF(COUNTIF(Invoices!AE:AF,A2610)&lt;&gt;0,SUMIF(Invoices!AE:AF,A2610,Invoices!AF:AF)/COUNTIF(Invoices!AE:AF,A2610),0),IF(COUNTIF(Invoices!AG:AH,A2610)&lt;&gt;0,IF(COUNTIF(Invoices!AG:AH,A2610)&lt;&gt;0,SUMIF(Invoices!AG:AH,A2610,Invoices!AH:AH)/COUNTIF(Invoices!AG:AH,A2610),0),IF(COUNTIF(Invoices!AI:AJ,A2610)&lt;&gt;0,IF(COUNTIF(Invoices!AI:AJ,A2610)&lt;&gt;0,SUMIF(Invoices!AI:AJ,A2610,Invoices!AJ:AJ)/COUNTIF(Invoices!AI:AJ,A2610),0),IF(COUNTIF(Invoices!AK:AL,A2610)&lt;&gt;0,IF(COUNTIF(Invoices!AK:AL,A2610)&lt;&gt;0,SUMIF(Invoices!AK:AL,A2610,Invoices!AL:AL)/COUNTIF(Invoices!AK:AL,A2610),0),IF(COUNTIF(Invoices!AM:AN,A2610)&lt;&gt;0,IF(COUNTIF(Invoices!AM:AN,A2610)&lt;&gt;0,SUMIF(Invoices!AM:AN,A2610,Invoices!AN:AN)/COUNTIF(Invoices!AM:AN,A2610),0),"Not Available")))))))))))))))</f>
        <v>0.99</v>
      </c>
    </row>
    <row r="2611" spans="1:5" ht="13" x14ac:dyDescent="0.15">
      <c r="A2611" s="6" t="s">
        <v>4062</v>
      </c>
      <c r="B2611" s="6" t="s">
        <v>908</v>
      </c>
      <c r="C2611" s="6" t="s">
        <v>897</v>
      </c>
      <c r="D2611" s="6" t="s">
        <v>562</v>
      </c>
      <c r="E2611">
        <f ca="1">IF(COUNTIF(Invoices!K:L,A2611)&lt;&gt;0,IF(COUNTIF(Invoices!K:L,A2611)&lt;&gt;0,SUMIF(Invoices!K:L,A2611,Invoices!L:L)/COUNTIF(Invoices!K:L,A2611),0),IF(COUNTIF(Invoices!M:N,A2611)&lt;&gt;0,IF(COUNTIF(Invoices!M:N,A2611)&lt;&gt;0,SUMIF(Invoices!M:N,A2611,Invoices!N:N)/COUNTIF(Invoices!M:N,A2611),0),IF(COUNTIF(Invoices!O:P,A2611)&lt;&gt;0,IF(COUNTIF(Invoices!O:P,A2611)&lt;&gt;0,SUMIF(Invoices!O:P,A2611,Invoices!P:P)/COUNTIF(Invoices!O:P,A2611),0),IF(COUNTIF(Invoices!Q:R,A2611)&lt;&gt;0,IF(COUNTIF(Invoices!Q:R,A2611)&lt;&gt;0,SUMIF(Invoices!Q:R,A2611,Invoices!R:R)/COUNTIF(Invoices!Q:R,A2611),0),IF(COUNTIF(Invoices!S:T,A2611)&lt;&gt;0,IF(COUNTIF(Invoices!S:T,A2611)&lt;&gt;0,SUMIF(Invoices!S:T,A2611,Invoices!T:T)/COUNTIF(Invoices!S:T,A2611),0),IF(COUNTIF(Invoices!U:V,A2611)&lt;&gt;0,IF(COUNTIF(Invoices!U:V,A2611)&lt;&gt;0,SUMIF(Invoices!U:V,A2611,Invoices!V:V)/COUNTIF(Invoices!U:V,A2611),0),IF(COUNTIF(Invoices!W:X,A2611)&lt;&gt;0,IF(COUNTIF(Invoices!W:X,A2611)&lt;&gt;0,SUMIF(Invoices!W:X,A2611,Invoices!X:X)/COUNTIF(Invoices!W:X,A2611),0),IF(COUNTIF(Invoices!Y:Z,A2611)&lt;&gt;0,IF(COUNTIF(Invoices!Y:Z,A2611)&lt;&gt;0,SUMIF(Invoices!Y:Z,A2611,Invoices!Z:Z)/COUNTIF(Invoices!Y:Z,A2611),0),IF(COUNTIF(Invoices!AA:AB,A2611)&lt;&gt;0,IF(COUNTIF(Invoices!AA:AB,A2611)&lt;&gt;0,SUMIF(Invoices!AA:AB,A2611,Invoices!AB:AB)/COUNTIF(Invoices!AA:AB,A2611),0),IF(COUNTIF(Invoices!AC:AD,A2611)&lt;&gt;0,IF(COUNTIF(Invoices!AC:AD,A2611)&lt;&gt;0,SUMIF(Invoices!AC:AD,A2611,Invoices!AD:AD)/COUNTIF(Invoices!AC:AD,A2611),0),IF(COUNTIF(Invoices!AE:AF,A2611)&lt;&gt;0,IF(COUNTIF(Invoices!AE:AF,A2611)&lt;&gt;0,SUMIF(Invoices!AE:AF,A2611,Invoices!AF:AF)/COUNTIF(Invoices!AE:AF,A2611),0),IF(COUNTIF(Invoices!AG:AH,A2611)&lt;&gt;0,IF(COUNTIF(Invoices!AG:AH,A2611)&lt;&gt;0,SUMIF(Invoices!AG:AH,A2611,Invoices!AH:AH)/COUNTIF(Invoices!AG:AH,A2611),0),IF(COUNTIF(Invoices!AI:AJ,A2611)&lt;&gt;0,IF(COUNTIF(Invoices!AI:AJ,A2611)&lt;&gt;0,SUMIF(Invoices!AI:AJ,A2611,Invoices!AJ:AJ)/COUNTIF(Invoices!AI:AJ,A2611),0),IF(COUNTIF(Invoices!AK:AL,A2611)&lt;&gt;0,IF(COUNTIF(Invoices!AK:AL,A2611)&lt;&gt;0,SUMIF(Invoices!AK:AL,A2611,Invoices!AL:AL)/COUNTIF(Invoices!AK:AL,A2611),0),IF(COUNTIF(Invoices!AM:AN,A2611)&lt;&gt;0,IF(COUNTIF(Invoices!AM:AN,A2611)&lt;&gt;0,SUMIF(Invoices!AM:AN,A2611,Invoices!AN:AN)/COUNTIF(Invoices!AM:AN,A2611),0),"Not Available")))))))))))))))</f>
        <v>0.99</v>
      </c>
    </row>
    <row r="2612" spans="1:5" ht="13" x14ac:dyDescent="0.15">
      <c r="A2612" s="6" t="s">
        <v>4064</v>
      </c>
      <c r="B2612" s="6" t="s">
        <v>4065</v>
      </c>
      <c r="C2612" s="6" t="s">
        <v>1235</v>
      </c>
      <c r="D2612" s="6" t="s">
        <v>740</v>
      </c>
      <c r="E2612" t="str">
        <f>IF(COUNTIF(Invoices!K:L,A2612)&lt;&gt;0,IF(COUNTIF(Invoices!K:L,A2612)&lt;&gt;0,SUMIF(Invoices!K:L,A2612,Invoices!L:L)/COUNTIF(Invoices!K:L,A2612),0),IF(COUNTIF(Invoices!M:N,A2612)&lt;&gt;0,IF(COUNTIF(Invoices!M:N,A2612)&lt;&gt;0,SUMIF(Invoices!M:N,A2612,Invoices!N:N)/COUNTIF(Invoices!M:N,A2612),0),IF(COUNTIF(Invoices!O:P,A2612)&lt;&gt;0,IF(COUNTIF(Invoices!O:P,A2612)&lt;&gt;0,SUMIF(Invoices!O:P,A2612,Invoices!P:P)/COUNTIF(Invoices!O:P,A2612),0),IF(COUNTIF(Invoices!Q:R,A2612)&lt;&gt;0,IF(COUNTIF(Invoices!Q:R,A2612)&lt;&gt;0,SUMIF(Invoices!Q:R,A2612,Invoices!R:R)/COUNTIF(Invoices!Q:R,A2612),0),IF(COUNTIF(Invoices!S:T,A2612)&lt;&gt;0,IF(COUNTIF(Invoices!S:T,A2612)&lt;&gt;0,SUMIF(Invoices!S:T,A2612,Invoices!T:T)/COUNTIF(Invoices!S:T,A2612),0),IF(COUNTIF(Invoices!U:V,A2612)&lt;&gt;0,IF(COUNTIF(Invoices!U:V,A2612)&lt;&gt;0,SUMIF(Invoices!U:V,A2612,Invoices!V:V)/COUNTIF(Invoices!U:V,A2612),0),IF(COUNTIF(Invoices!W:X,A2612)&lt;&gt;0,IF(COUNTIF(Invoices!W:X,A2612)&lt;&gt;0,SUMIF(Invoices!W:X,A2612,Invoices!X:X)/COUNTIF(Invoices!W:X,A2612),0),IF(COUNTIF(Invoices!Y:Z,A2612)&lt;&gt;0,IF(COUNTIF(Invoices!Y:Z,A2612)&lt;&gt;0,SUMIF(Invoices!Y:Z,A2612,Invoices!Z:Z)/COUNTIF(Invoices!Y:Z,A2612),0),IF(COUNTIF(Invoices!AA:AB,A2612)&lt;&gt;0,IF(COUNTIF(Invoices!AA:AB,A2612)&lt;&gt;0,SUMIF(Invoices!AA:AB,A2612,Invoices!AB:AB)/COUNTIF(Invoices!AA:AB,A2612),0),IF(COUNTIF(Invoices!AC:AD,A2612)&lt;&gt;0,IF(COUNTIF(Invoices!AC:AD,A2612)&lt;&gt;0,SUMIF(Invoices!AC:AD,A2612,Invoices!AD:AD)/COUNTIF(Invoices!AC:AD,A2612),0),IF(COUNTIF(Invoices!AE:AF,A2612)&lt;&gt;0,IF(COUNTIF(Invoices!AE:AF,A2612)&lt;&gt;0,SUMIF(Invoices!AE:AF,A2612,Invoices!AF:AF)/COUNTIF(Invoices!AE:AF,A2612),0),IF(COUNTIF(Invoices!AG:AH,A2612)&lt;&gt;0,IF(COUNTIF(Invoices!AG:AH,A2612)&lt;&gt;0,SUMIF(Invoices!AG:AH,A2612,Invoices!AH:AH)/COUNTIF(Invoices!AG:AH,A2612),0),IF(COUNTIF(Invoices!AI:AJ,A2612)&lt;&gt;0,IF(COUNTIF(Invoices!AI:AJ,A2612)&lt;&gt;0,SUMIF(Invoices!AI:AJ,A2612,Invoices!AJ:AJ)/COUNTIF(Invoices!AI:AJ,A2612),0),IF(COUNTIF(Invoices!AK:AL,A2612)&lt;&gt;0,IF(COUNTIF(Invoices!AK:AL,A2612)&lt;&gt;0,SUMIF(Invoices!AK:AL,A2612,Invoices!AL:AL)/COUNTIF(Invoices!AK:AL,A2612),0),IF(COUNTIF(Invoices!AM:AN,A2612)&lt;&gt;0,IF(COUNTIF(Invoices!AM:AN,A2612)&lt;&gt;0,SUMIF(Invoices!AM:AN,A2612,Invoices!AN:AN)/COUNTIF(Invoices!AM:AN,A2612),0),"Not Available")))))))))))))))</f>
        <v>Not Available</v>
      </c>
    </row>
    <row r="2613" spans="1:5" ht="13" x14ac:dyDescent="0.15">
      <c r="A2613" s="6" t="s">
        <v>4066</v>
      </c>
      <c r="B2613" s="6" t="s">
        <v>1760</v>
      </c>
      <c r="C2613" s="6" t="s">
        <v>1750</v>
      </c>
      <c r="D2613" s="6" t="s">
        <v>1751</v>
      </c>
      <c r="E2613" t="str">
        <f>IF(COUNTIF(Invoices!K:L,A2613)&lt;&gt;0,IF(COUNTIF(Invoices!K:L,A2613)&lt;&gt;0,SUMIF(Invoices!K:L,A2613,Invoices!L:L)/COUNTIF(Invoices!K:L,A2613),0),IF(COUNTIF(Invoices!M:N,A2613)&lt;&gt;0,IF(COUNTIF(Invoices!M:N,A2613)&lt;&gt;0,SUMIF(Invoices!M:N,A2613,Invoices!N:N)/COUNTIF(Invoices!M:N,A2613),0),IF(COUNTIF(Invoices!O:P,A2613)&lt;&gt;0,IF(COUNTIF(Invoices!O:P,A2613)&lt;&gt;0,SUMIF(Invoices!O:P,A2613,Invoices!P:P)/COUNTIF(Invoices!O:P,A2613),0),IF(COUNTIF(Invoices!Q:R,A2613)&lt;&gt;0,IF(COUNTIF(Invoices!Q:R,A2613)&lt;&gt;0,SUMIF(Invoices!Q:R,A2613,Invoices!R:R)/COUNTIF(Invoices!Q:R,A2613),0),IF(COUNTIF(Invoices!S:T,A2613)&lt;&gt;0,IF(COUNTIF(Invoices!S:T,A2613)&lt;&gt;0,SUMIF(Invoices!S:T,A2613,Invoices!T:T)/COUNTIF(Invoices!S:T,A2613),0),IF(COUNTIF(Invoices!U:V,A2613)&lt;&gt;0,IF(COUNTIF(Invoices!U:V,A2613)&lt;&gt;0,SUMIF(Invoices!U:V,A2613,Invoices!V:V)/COUNTIF(Invoices!U:V,A2613),0),IF(COUNTIF(Invoices!W:X,A2613)&lt;&gt;0,IF(COUNTIF(Invoices!W:X,A2613)&lt;&gt;0,SUMIF(Invoices!W:X,A2613,Invoices!X:X)/COUNTIF(Invoices!W:X,A2613),0),IF(COUNTIF(Invoices!Y:Z,A2613)&lt;&gt;0,IF(COUNTIF(Invoices!Y:Z,A2613)&lt;&gt;0,SUMIF(Invoices!Y:Z,A2613,Invoices!Z:Z)/COUNTIF(Invoices!Y:Z,A2613),0),IF(COUNTIF(Invoices!AA:AB,A2613)&lt;&gt;0,IF(COUNTIF(Invoices!AA:AB,A2613)&lt;&gt;0,SUMIF(Invoices!AA:AB,A2613,Invoices!AB:AB)/COUNTIF(Invoices!AA:AB,A2613),0),IF(COUNTIF(Invoices!AC:AD,A2613)&lt;&gt;0,IF(COUNTIF(Invoices!AC:AD,A2613)&lt;&gt;0,SUMIF(Invoices!AC:AD,A2613,Invoices!AD:AD)/COUNTIF(Invoices!AC:AD,A2613),0),IF(COUNTIF(Invoices!AE:AF,A2613)&lt;&gt;0,IF(COUNTIF(Invoices!AE:AF,A2613)&lt;&gt;0,SUMIF(Invoices!AE:AF,A2613,Invoices!AF:AF)/COUNTIF(Invoices!AE:AF,A2613),0),IF(COUNTIF(Invoices!AG:AH,A2613)&lt;&gt;0,IF(COUNTIF(Invoices!AG:AH,A2613)&lt;&gt;0,SUMIF(Invoices!AG:AH,A2613,Invoices!AH:AH)/COUNTIF(Invoices!AG:AH,A2613),0),IF(COUNTIF(Invoices!AI:AJ,A2613)&lt;&gt;0,IF(COUNTIF(Invoices!AI:AJ,A2613)&lt;&gt;0,SUMIF(Invoices!AI:AJ,A2613,Invoices!AJ:AJ)/COUNTIF(Invoices!AI:AJ,A2613),0),IF(COUNTIF(Invoices!AK:AL,A2613)&lt;&gt;0,IF(COUNTIF(Invoices!AK:AL,A2613)&lt;&gt;0,SUMIF(Invoices!AK:AL,A2613,Invoices!AL:AL)/COUNTIF(Invoices!AK:AL,A2613),0),IF(COUNTIF(Invoices!AM:AN,A2613)&lt;&gt;0,IF(COUNTIF(Invoices!AM:AN,A2613)&lt;&gt;0,SUMIF(Invoices!AM:AN,A2613,Invoices!AN:AN)/COUNTIF(Invoices!AM:AN,A2613),0),"Not Available")))))))))))))))</f>
        <v>Not Available</v>
      </c>
    </row>
    <row r="2614" spans="1:5" ht="13" x14ac:dyDescent="0.15">
      <c r="A2614" s="6" t="s">
        <v>4067</v>
      </c>
      <c r="B2614" s="6" t="s">
        <v>677</v>
      </c>
      <c r="C2614" s="6" t="s">
        <v>676</v>
      </c>
      <c r="D2614" s="6" t="s">
        <v>677</v>
      </c>
      <c r="E2614" t="str">
        <f>IF(COUNTIF(Invoices!K:L,A2614)&lt;&gt;0,IF(COUNTIF(Invoices!K:L,A2614)&lt;&gt;0,SUMIF(Invoices!K:L,A2614,Invoices!L:L)/COUNTIF(Invoices!K:L,A2614),0),IF(COUNTIF(Invoices!M:N,A2614)&lt;&gt;0,IF(COUNTIF(Invoices!M:N,A2614)&lt;&gt;0,SUMIF(Invoices!M:N,A2614,Invoices!N:N)/COUNTIF(Invoices!M:N,A2614),0),IF(COUNTIF(Invoices!O:P,A2614)&lt;&gt;0,IF(COUNTIF(Invoices!O:P,A2614)&lt;&gt;0,SUMIF(Invoices!O:P,A2614,Invoices!P:P)/COUNTIF(Invoices!O:P,A2614),0),IF(COUNTIF(Invoices!Q:R,A2614)&lt;&gt;0,IF(COUNTIF(Invoices!Q:R,A2614)&lt;&gt;0,SUMIF(Invoices!Q:R,A2614,Invoices!R:R)/COUNTIF(Invoices!Q:R,A2614),0),IF(COUNTIF(Invoices!S:T,A2614)&lt;&gt;0,IF(COUNTIF(Invoices!S:T,A2614)&lt;&gt;0,SUMIF(Invoices!S:T,A2614,Invoices!T:T)/COUNTIF(Invoices!S:T,A2614),0),IF(COUNTIF(Invoices!U:V,A2614)&lt;&gt;0,IF(COUNTIF(Invoices!U:V,A2614)&lt;&gt;0,SUMIF(Invoices!U:V,A2614,Invoices!V:V)/COUNTIF(Invoices!U:V,A2614),0),IF(COUNTIF(Invoices!W:X,A2614)&lt;&gt;0,IF(COUNTIF(Invoices!W:X,A2614)&lt;&gt;0,SUMIF(Invoices!W:X,A2614,Invoices!X:X)/COUNTIF(Invoices!W:X,A2614),0),IF(COUNTIF(Invoices!Y:Z,A2614)&lt;&gt;0,IF(COUNTIF(Invoices!Y:Z,A2614)&lt;&gt;0,SUMIF(Invoices!Y:Z,A2614,Invoices!Z:Z)/COUNTIF(Invoices!Y:Z,A2614),0),IF(COUNTIF(Invoices!AA:AB,A2614)&lt;&gt;0,IF(COUNTIF(Invoices!AA:AB,A2614)&lt;&gt;0,SUMIF(Invoices!AA:AB,A2614,Invoices!AB:AB)/COUNTIF(Invoices!AA:AB,A2614),0),IF(COUNTIF(Invoices!AC:AD,A2614)&lt;&gt;0,IF(COUNTIF(Invoices!AC:AD,A2614)&lt;&gt;0,SUMIF(Invoices!AC:AD,A2614,Invoices!AD:AD)/COUNTIF(Invoices!AC:AD,A2614),0),IF(COUNTIF(Invoices!AE:AF,A2614)&lt;&gt;0,IF(COUNTIF(Invoices!AE:AF,A2614)&lt;&gt;0,SUMIF(Invoices!AE:AF,A2614,Invoices!AF:AF)/COUNTIF(Invoices!AE:AF,A2614),0),IF(COUNTIF(Invoices!AG:AH,A2614)&lt;&gt;0,IF(COUNTIF(Invoices!AG:AH,A2614)&lt;&gt;0,SUMIF(Invoices!AG:AH,A2614,Invoices!AH:AH)/COUNTIF(Invoices!AG:AH,A2614),0),IF(COUNTIF(Invoices!AI:AJ,A2614)&lt;&gt;0,IF(COUNTIF(Invoices!AI:AJ,A2614)&lt;&gt;0,SUMIF(Invoices!AI:AJ,A2614,Invoices!AJ:AJ)/COUNTIF(Invoices!AI:AJ,A2614),0),IF(COUNTIF(Invoices!AK:AL,A2614)&lt;&gt;0,IF(COUNTIF(Invoices!AK:AL,A2614)&lt;&gt;0,SUMIF(Invoices!AK:AL,A2614,Invoices!AL:AL)/COUNTIF(Invoices!AK:AL,A2614),0),IF(COUNTIF(Invoices!AM:AN,A2614)&lt;&gt;0,IF(COUNTIF(Invoices!AM:AN,A2614)&lt;&gt;0,SUMIF(Invoices!AM:AN,A2614,Invoices!AN:AN)/COUNTIF(Invoices!AM:AN,A2614),0),"Not Available")))))))))))))))</f>
        <v>Not Available</v>
      </c>
    </row>
    <row r="2615" spans="1:5" ht="13" x14ac:dyDescent="0.15">
      <c r="A2615" s="6" t="s">
        <v>4068</v>
      </c>
      <c r="B2615" s="6" t="s">
        <v>1308</v>
      </c>
      <c r="C2615" s="6" t="s">
        <v>1309</v>
      </c>
      <c r="D2615" s="6" t="s">
        <v>810</v>
      </c>
      <c r="E2615">
        <f ca="1">IF(COUNTIF(Invoices!K:L,A2615)&lt;&gt;0,IF(COUNTIF(Invoices!K:L,A2615)&lt;&gt;0,SUMIF(Invoices!K:L,A2615,Invoices!L:L)/COUNTIF(Invoices!K:L,A2615),0),IF(COUNTIF(Invoices!M:N,A2615)&lt;&gt;0,IF(COUNTIF(Invoices!M:N,A2615)&lt;&gt;0,SUMIF(Invoices!M:N,A2615,Invoices!N:N)/COUNTIF(Invoices!M:N,A2615),0),IF(COUNTIF(Invoices!O:P,A2615)&lt;&gt;0,IF(COUNTIF(Invoices!O:P,A2615)&lt;&gt;0,SUMIF(Invoices!O:P,A2615,Invoices!P:P)/COUNTIF(Invoices!O:P,A2615),0),IF(COUNTIF(Invoices!Q:R,A2615)&lt;&gt;0,IF(COUNTIF(Invoices!Q:R,A2615)&lt;&gt;0,SUMIF(Invoices!Q:R,A2615,Invoices!R:R)/COUNTIF(Invoices!Q:R,A2615),0),IF(COUNTIF(Invoices!S:T,A2615)&lt;&gt;0,IF(COUNTIF(Invoices!S:T,A2615)&lt;&gt;0,SUMIF(Invoices!S:T,A2615,Invoices!T:T)/COUNTIF(Invoices!S:T,A2615),0),IF(COUNTIF(Invoices!U:V,A2615)&lt;&gt;0,IF(COUNTIF(Invoices!U:V,A2615)&lt;&gt;0,SUMIF(Invoices!U:V,A2615,Invoices!V:V)/COUNTIF(Invoices!U:V,A2615),0),IF(COUNTIF(Invoices!W:X,A2615)&lt;&gt;0,IF(COUNTIF(Invoices!W:X,A2615)&lt;&gt;0,SUMIF(Invoices!W:X,A2615,Invoices!X:X)/COUNTIF(Invoices!W:X,A2615),0),IF(COUNTIF(Invoices!Y:Z,A2615)&lt;&gt;0,IF(COUNTIF(Invoices!Y:Z,A2615)&lt;&gt;0,SUMIF(Invoices!Y:Z,A2615,Invoices!Z:Z)/COUNTIF(Invoices!Y:Z,A2615),0),IF(COUNTIF(Invoices!AA:AB,A2615)&lt;&gt;0,IF(COUNTIF(Invoices!AA:AB,A2615)&lt;&gt;0,SUMIF(Invoices!AA:AB,A2615,Invoices!AB:AB)/COUNTIF(Invoices!AA:AB,A2615),0),IF(COUNTIF(Invoices!AC:AD,A2615)&lt;&gt;0,IF(COUNTIF(Invoices!AC:AD,A2615)&lt;&gt;0,SUMIF(Invoices!AC:AD,A2615,Invoices!AD:AD)/COUNTIF(Invoices!AC:AD,A2615),0),IF(COUNTIF(Invoices!AE:AF,A2615)&lt;&gt;0,IF(COUNTIF(Invoices!AE:AF,A2615)&lt;&gt;0,SUMIF(Invoices!AE:AF,A2615,Invoices!AF:AF)/COUNTIF(Invoices!AE:AF,A2615),0),IF(COUNTIF(Invoices!AG:AH,A2615)&lt;&gt;0,IF(COUNTIF(Invoices!AG:AH,A2615)&lt;&gt;0,SUMIF(Invoices!AG:AH,A2615,Invoices!AH:AH)/COUNTIF(Invoices!AG:AH,A2615),0),IF(COUNTIF(Invoices!AI:AJ,A2615)&lt;&gt;0,IF(COUNTIF(Invoices!AI:AJ,A2615)&lt;&gt;0,SUMIF(Invoices!AI:AJ,A2615,Invoices!AJ:AJ)/COUNTIF(Invoices!AI:AJ,A2615),0),IF(COUNTIF(Invoices!AK:AL,A2615)&lt;&gt;0,IF(COUNTIF(Invoices!AK:AL,A2615)&lt;&gt;0,SUMIF(Invoices!AK:AL,A2615,Invoices!AL:AL)/COUNTIF(Invoices!AK:AL,A2615),0),IF(COUNTIF(Invoices!AM:AN,A2615)&lt;&gt;0,IF(COUNTIF(Invoices!AM:AN,A2615)&lt;&gt;0,SUMIF(Invoices!AM:AN,A2615,Invoices!AN:AN)/COUNTIF(Invoices!AM:AN,A2615),0),"Not Available")))))))))))))))</f>
        <v>0.99</v>
      </c>
    </row>
    <row r="2616" spans="1:5" ht="13" x14ac:dyDescent="0.15">
      <c r="A2616" s="6" t="s">
        <v>4068</v>
      </c>
      <c r="B2616" s="6" t="s">
        <v>1310</v>
      </c>
      <c r="C2616" s="6" t="s">
        <v>1453</v>
      </c>
      <c r="D2616" s="6" t="s">
        <v>810</v>
      </c>
      <c r="E2616">
        <f ca="1">IF(COUNTIF(Invoices!K:L,A2616)&lt;&gt;0,IF(COUNTIF(Invoices!K:L,A2616)&lt;&gt;0,SUMIF(Invoices!K:L,A2616,Invoices!L:L)/COUNTIF(Invoices!K:L,A2616),0),IF(COUNTIF(Invoices!M:N,A2616)&lt;&gt;0,IF(COUNTIF(Invoices!M:N,A2616)&lt;&gt;0,SUMIF(Invoices!M:N,A2616,Invoices!N:N)/COUNTIF(Invoices!M:N,A2616),0),IF(COUNTIF(Invoices!O:P,A2616)&lt;&gt;0,IF(COUNTIF(Invoices!O:P,A2616)&lt;&gt;0,SUMIF(Invoices!O:P,A2616,Invoices!P:P)/COUNTIF(Invoices!O:P,A2616),0),IF(COUNTIF(Invoices!Q:R,A2616)&lt;&gt;0,IF(COUNTIF(Invoices!Q:R,A2616)&lt;&gt;0,SUMIF(Invoices!Q:R,A2616,Invoices!R:R)/COUNTIF(Invoices!Q:R,A2616),0),IF(COUNTIF(Invoices!S:T,A2616)&lt;&gt;0,IF(COUNTIF(Invoices!S:T,A2616)&lt;&gt;0,SUMIF(Invoices!S:T,A2616,Invoices!T:T)/COUNTIF(Invoices!S:T,A2616),0),IF(COUNTIF(Invoices!U:V,A2616)&lt;&gt;0,IF(COUNTIF(Invoices!U:V,A2616)&lt;&gt;0,SUMIF(Invoices!U:V,A2616,Invoices!V:V)/COUNTIF(Invoices!U:V,A2616),0),IF(COUNTIF(Invoices!W:X,A2616)&lt;&gt;0,IF(COUNTIF(Invoices!W:X,A2616)&lt;&gt;0,SUMIF(Invoices!W:X,A2616,Invoices!X:X)/COUNTIF(Invoices!W:X,A2616),0),IF(COUNTIF(Invoices!Y:Z,A2616)&lt;&gt;0,IF(COUNTIF(Invoices!Y:Z,A2616)&lt;&gt;0,SUMIF(Invoices!Y:Z,A2616,Invoices!Z:Z)/COUNTIF(Invoices!Y:Z,A2616),0),IF(COUNTIF(Invoices!AA:AB,A2616)&lt;&gt;0,IF(COUNTIF(Invoices!AA:AB,A2616)&lt;&gt;0,SUMIF(Invoices!AA:AB,A2616,Invoices!AB:AB)/COUNTIF(Invoices!AA:AB,A2616),0),IF(COUNTIF(Invoices!AC:AD,A2616)&lt;&gt;0,IF(COUNTIF(Invoices!AC:AD,A2616)&lt;&gt;0,SUMIF(Invoices!AC:AD,A2616,Invoices!AD:AD)/COUNTIF(Invoices!AC:AD,A2616),0),IF(COUNTIF(Invoices!AE:AF,A2616)&lt;&gt;0,IF(COUNTIF(Invoices!AE:AF,A2616)&lt;&gt;0,SUMIF(Invoices!AE:AF,A2616,Invoices!AF:AF)/COUNTIF(Invoices!AE:AF,A2616),0),IF(COUNTIF(Invoices!AG:AH,A2616)&lt;&gt;0,IF(COUNTIF(Invoices!AG:AH,A2616)&lt;&gt;0,SUMIF(Invoices!AG:AH,A2616,Invoices!AH:AH)/COUNTIF(Invoices!AG:AH,A2616),0),IF(COUNTIF(Invoices!AI:AJ,A2616)&lt;&gt;0,IF(COUNTIF(Invoices!AI:AJ,A2616)&lt;&gt;0,SUMIF(Invoices!AI:AJ,A2616,Invoices!AJ:AJ)/COUNTIF(Invoices!AI:AJ,A2616),0),IF(COUNTIF(Invoices!AK:AL,A2616)&lt;&gt;0,IF(COUNTIF(Invoices!AK:AL,A2616)&lt;&gt;0,SUMIF(Invoices!AK:AL,A2616,Invoices!AL:AL)/COUNTIF(Invoices!AK:AL,A2616),0),IF(COUNTIF(Invoices!AM:AN,A2616)&lt;&gt;0,IF(COUNTIF(Invoices!AM:AN,A2616)&lt;&gt;0,SUMIF(Invoices!AM:AN,A2616,Invoices!AN:AN)/COUNTIF(Invoices!AM:AN,A2616),0),"Not Available")))))))))))))))</f>
        <v>0.99</v>
      </c>
    </row>
    <row r="2617" spans="1:5" ht="13" x14ac:dyDescent="0.15">
      <c r="A2617" s="6" t="s">
        <v>4069</v>
      </c>
      <c r="B2617" s="6" t="s">
        <v>4070</v>
      </c>
      <c r="C2617" s="6" t="s">
        <v>1395</v>
      </c>
      <c r="D2617" s="6" t="s">
        <v>878</v>
      </c>
      <c r="E2617">
        <f ca="1">IF(COUNTIF(Invoices!K:L,A2617)&lt;&gt;0,IF(COUNTIF(Invoices!K:L,A2617)&lt;&gt;0,SUMIF(Invoices!K:L,A2617,Invoices!L:L)/COUNTIF(Invoices!K:L,A2617),0),IF(COUNTIF(Invoices!M:N,A2617)&lt;&gt;0,IF(COUNTIF(Invoices!M:N,A2617)&lt;&gt;0,SUMIF(Invoices!M:N,A2617,Invoices!N:N)/COUNTIF(Invoices!M:N,A2617),0),IF(COUNTIF(Invoices!O:P,A2617)&lt;&gt;0,IF(COUNTIF(Invoices!O:P,A2617)&lt;&gt;0,SUMIF(Invoices!O:P,A2617,Invoices!P:P)/COUNTIF(Invoices!O:P,A2617),0),IF(COUNTIF(Invoices!Q:R,A2617)&lt;&gt;0,IF(COUNTIF(Invoices!Q:R,A2617)&lt;&gt;0,SUMIF(Invoices!Q:R,A2617,Invoices!R:R)/COUNTIF(Invoices!Q:R,A2617),0),IF(COUNTIF(Invoices!S:T,A2617)&lt;&gt;0,IF(COUNTIF(Invoices!S:T,A2617)&lt;&gt;0,SUMIF(Invoices!S:T,A2617,Invoices!T:T)/COUNTIF(Invoices!S:T,A2617),0),IF(COUNTIF(Invoices!U:V,A2617)&lt;&gt;0,IF(COUNTIF(Invoices!U:V,A2617)&lt;&gt;0,SUMIF(Invoices!U:V,A2617,Invoices!V:V)/COUNTIF(Invoices!U:V,A2617),0),IF(COUNTIF(Invoices!W:X,A2617)&lt;&gt;0,IF(COUNTIF(Invoices!W:X,A2617)&lt;&gt;0,SUMIF(Invoices!W:X,A2617,Invoices!X:X)/COUNTIF(Invoices!W:X,A2617),0),IF(COUNTIF(Invoices!Y:Z,A2617)&lt;&gt;0,IF(COUNTIF(Invoices!Y:Z,A2617)&lt;&gt;0,SUMIF(Invoices!Y:Z,A2617,Invoices!Z:Z)/COUNTIF(Invoices!Y:Z,A2617),0),IF(COUNTIF(Invoices!AA:AB,A2617)&lt;&gt;0,IF(COUNTIF(Invoices!AA:AB,A2617)&lt;&gt;0,SUMIF(Invoices!AA:AB,A2617,Invoices!AB:AB)/COUNTIF(Invoices!AA:AB,A2617),0),IF(COUNTIF(Invoices!AC:AD,A2617)&lt;&gt;0,IF(COUNTIF(Invoices!AC:AD,A2617)&lt;&gt;0,SUMIF(Invoices!AC:AD,A2617,Invoices!AD:AD)/COUNTIF(Invoices!AC:AD,A2617),0),IF(COUNTIF(Invoices!AE:AF,A2617)&lt;&gt;0,IF(COUNTIF(Invoices!AE:AF,A2617)&lt;&gt;0,SUMIF(Invoices!AE:AF,A2617,Invoices!AF:AF)/COUNTIF(Invoices!AE:AF,A2617),0),IF(COUNTIF(Invoices!AG:AH,A2617)&lt;&gt;0,IF(COUNTIF(Invoices!AG:AH,A2617)&lt;&gt;0,SUMIF(Invoices!AG:AH,A2617,Invoices!AH:AH)/COUNTIF(Invoices!AG:AH,A2617),0),IF(COUNTIF(Invoices!AI:AJ,A2617)&lt;&gt;0,IF(COUNTIF(Invoices!AI:AJ,A2617)&lt;&gt;0,SUMIF(Invoices!AI:AJ,A2617,Invoices!AJ:AJ)/COUNTIF(Invoices!AI:AJ,A2617),0),IF(COUNTIF(Invoices!AK:AL,A2617)&lt;&gt;0,IF(COUNTIF(Invoices!AK:AL,A2617)&lt;&gt;0,SUMIF(Invoices!AK:AL,A2617,Invoices!AL:AL)/COUNTIF(Invoices!AK:AL,A2617),0),IF(COUNTIF(Invoices!AM:AN,A2617)&lt;&gt;0,IF(COUNTIF(Invoices!AM:AN,A2617)&lt;&gt;0,SUMIF(Invoices!AM:AN,A2617,Invoices!AN:AN)/COUNTIF(Invoices!AM:AN,A2617),0),"Not Available")))))))))))))))</f>
        <v>0.99</v>
      </c>
    </row>
    <row r="2618" spans="1:5" ht="13" x14ac:dyDescent="0.15">
      <c r="A2618" s="6" t="s">
        <v>4071</v>
      </c>
      <c r="B2618" s="6" t="s">
        <v>4072</v>
      </c>
      <c r="C2618" s="6" t="s">
        <v>2865</v>
      </c>
      <c r="D2618" s="6" t="s">
        <v>2866</v>
      </c>
      <c r="E2618">
        <f ca="1">IF(COUNTIF(Invoices!K:L,A2618)&lt;&gt;0,IF(COUNTIF(Invoices!K:L,A2618)&lt;&gt;0,SUMIF(Invoices!K:L,A2618,Invoices!L:L)/COUNTIF(Invoices!K:L,A2618),0),IF(COUNTIF(Invoices!M:N,A2618)&lt;&gt;0,IF(COUNTIF(Invoices!M:N,A2618)&lt;&gt;0,SUMIF(Invoices!M:N,A2618,Invoices!N:N)/COUNTIF(Invoices!M:N,A2618),0),IF(COUNTIF(Invoices!O:P,A2618)&lt;&gt;0,IF(COUNTIF(Invoices!O:P,A2618)&lt;&gt;0,SUMIF(Invoices!O:P,A2618,Invoices!P:P)/COUNTIF(Invoices!O:P,A2618),0),IF(COUNTIF(Invoices!Q:R,A2618)&lt;&gt;0,IF(COUNTIF(Invoices!Q:R,A2618)&lt;&gt;0,SUMIF(Invoices!Q:R,A2618,Invoices!R:R)/COUNTIF(Invoices!Q:R,A2618),0),IF(COUNTIF(Invoices!S:T,A2618)&lt;&gt;0,IF(COUNTIF(Invoices!S:T,A2618)&lt;&gt;0,SUMIF(Invoices!S:T,A2618,Invoices!T:T)/COUNTIF(Invoices!S:T,A2618),0),IF(COUNTIF(Invoices!U:V,A2618)&lt;&gt;0,IF(COUNTIF(Invoices!U:V,A2618)&lt;&gt;0,SUMIF(Invoices!U:V,A2618,Invoices!V:V)/COUNTIF(Invoices!U:V,A2618),0),IF(COUNTIF(Invoices!W:X,A2618)&lt;&gt;0,IF(COUNTIF(Invoices!W:X,A2618)&lt;&gt;0,SUMIF(Invoices!W:X,A2618,Invoices!X:X)/COUNTIF(Invoices!W:X,A2618),0),IF(COUNTIF(Invoices!Y:Z,A2618)&lt;&gt;0,IF(COUNTIF(Invoices!Y:Z,A2618)&lt;&gt;0,SUMIF(Invoices!Y:Z,A2618,Invoices!Z:Z)/COUNTIF(Invoices!Y:Z,A2618),0),IF(COUNTIF(Invoices!AA:AB,A2618)&lt;&gt;0,IF(COUNTIF(Invoices!AA:AB,A2618)&lt;&gt;0,SUMIF(Invoices!AA:AB,A2618,Invoices!AB:AB)/COUNTIF(Invoices!AA:AB,A2618),0),IF(COUNTIF(Invoices!AC:AD,A2618)&lt;&gt;0,IF(COUNTIF(Invoices!AC:AD,A2618)&lt;&gt;0,SUMIF(Invoices!AC:AD,A2618,Invoices!AD:AD)/COUNTIF(Invoices!AC:AD,A2618),0),IF(COUNTIF(Invoices!AE:AF,A2618)&lt;&gt;0,IF(COUNTIF(Invoices!AE:AF,A2618)&lt;&gt;0,SUMIF(Invoices!AE:AF,A2618,Invoices!AF:AF)/COUNTIF(Invoices!AE:AF,A2618),0),IF(COUNTIF(Invoices!AG:AH,A2618)&lt;&gt;0,IF(COUNTIF(Invoices!AG:AH,A2618)&lt;&gt;0,SUMIF(Invoices!AG:AH,A2618,Invoices!AH:AH)/COUNTIF(Invoices!AG:AH,A2618),0),IF(COUNTIF(Invoices!AI:AJ,A2618)&lt;&gt;0,IF(COUNTIF(Invoices!AI:AJ,A2618)&lt;&gt;0,SUMIF(Invoices!AI:AJ,A2618,Invoices!AJ:AJ)/COUNTIF(Invoices!AI:AJ,A2618),0),IF(COUNTIF(Invoices!AK:AL,A2618)&lt;&gt;0,IF(COUNTIF(Invoices!AK:AL,A2618)&lt;&gt;0,SUMIF(Invoices!AK:AL,A2618,Invoices!AL:AL)/COUNTIF(Invoices!AK:AL,A2618),0),IF(COUNTIF(Invoices!AM:AN,A2618)&lt;&gt;0,IF(COUNTIF(Invoices!AM:AN,A2618)&lt;&gt;0,SUMIF(Invoices!AM:AN,A2618,Invoices!AN:AN)/COUNTIF(Invoices!AM:AN,A2618),0),"Not Available")))))))))))))))</f>
        <v>0.99</v>
      </c>
    </row>
    <row r="2619" spans="1:5" ht="13" x14ac:dyDescent="0.15">
      <c r="A2619" s="6" t="s">
        <v>4073</v>
      </c>
      <c r="B2619" s="6" t="s">
        <v>1019</v>
      </c>
      <c r="C2619" s="6" t="s">
        <v>1020</v>
      </c>
      <c r="D2619" s="6" t="s">
        <v>1021</v>
      </c>
      <c r="E2619">
        <f ca="1">IF(COUNTIF(Invoices!K:L,A2619)&lt;&gt;0,IF(COUNTIF(Invoices!K:L,A2619)&lt;&gt;0,SUMIF(Invoices!K:L,A2619,Invoices!L:L)/COUNTIF(Invoices!K:L,A2619),0),IF(COUNTIF(Invoices!M:N,A2619)&lt;&gt;0,IF(COUNTIF(Invoices!M:N,A2619)&lt;&gt;0,SUMIF(Invoices!M:N,A2619,Invoices!N:N)/COUNTIF(Invoices!M:N,A2619),0),IF(COUNTIF(Invoices!O:P,A2619)&lt;&gt;0,IF(COUNTIF(Invoices!O:P,A2619)&lt;&gt;0,SUMIF(Invoices!O:P,A2619,Invoices!P:P)/COUNTIF(Invoices!O:P,A2619),0),IF(COUNTIF(Invoices!Q:R,A2619)&lt;&gt;0,IF(COUNTIF(Invoices!Q:R,A2619)&lt;&gt;0,SUMIF(Invoices!Q:R,A2619,Invoices!R:R)/COUNTIF(Invoices!Q:R,A2619),0),IF(COUNTIF(Invoices!S:T,A2619)&lt;&gt;0,IF(COUNTIF(Invoices!S:T,A2619)&lt;&gt;0,SUMIF(Invoices!S:T,A2619,Invoices!T:T)/COUNTIF(Invoices!S:T,A2619),0),IF(COUNTIF(Invoices!U:V,A2619)&lt;&gt;0,IF(COUNTIF(Invoices!U:V,A2619)&lt;&gt;0,SUMIF(Invoices!U:V,A2619,Invoices!V:V)/COUNTIF(Invoices!U:V,A2619),0),IF(COUNTIF(Invoices!W:X,A2619)&lt;&gt;0,IF(COUNTIF(Invoices!W:X,A2619)&lt;&gt;0,SUMIF(Invoices!W:X,A2619,Invoices!X:X)/COUNTIF(Invoices!W:X,A2619),0),IF(COUNTIF(Invoices!Y:Z,A2619)&lt;&gt;0,IF(COUNTIF(Invoices!Y:Z,A2619)&lt;&gt;0,SUMIF(Invoices!Y:Z,A2619,Invoices!Z:Z)/COUNTIF(Invoices!Y:Z,A2619),0),IF(COUNTIF(Invoices!AA:AB,A2619)&lt;&gt;0,IF(COUNTIF(Invoices!AA:AB,A2619)&lt;&gt;0,SUMIF(Invoices!AA:AB,A2619,Invoices!AB:AB)/COUNTIF(Invoices!AA:AB,A2619),0),IF(COUNTIF(Invoices!AC:AD,A2619)&lt;&gt;0,IF(COUNTIF(Invoices!AC:AD,A2619)&lt;&gt;0,SUMIF(Invoices!AC:AD,A2619,Invoices!AD:AD)/COUNTIF(Invoices!AC:AD,A2619),0),IF(COUNTIF(Invoices!AE:AF,A2619)&lt;&gt;0,IF(COUNTIF(Invoices!AE:AF,A2619)&lt;&gt;0,SUMIF(Invoices!AE:AF,A2619,Invoices!AF:AF)/COUNTIF(Invoices!AE:AF,A2619),0),IF(COUNTIF(Invoices!AG:AH,A2619)&lt;&gt;0,IF(COUNTIF(Invoices!AG:AH,A2619)&lt;&gt;0,SUMIF(Invoices!AG:AH,A2619,Invoices!AH:AH)/COUNTIF(Invoices!AG:AH,A2619),0),IF(COUNTIF(Invoices!AI:AJ,A2619)&lt;&gt;0,IF(COUNTIF(Invoices!AI:AJ,A2619)&lt;&gt;0,SUMIF(Invoices!AI:AJ,A2619,Invoices!AJ:AJ)/COUNTIF(Invoices!AI:AJ,A2619),0),IF(COUNTIF(Invoices!AK:AL,A2619)&lt;&gt;0,IF(COUNTIF(Invoices!AK:AL,A2619)&lt;&gt;0,SUMIF(Invoices!AK:AL,A2619,Invoices!AL:AL)/COUNTIF(Invoices!AK:AL,A2619),0),IF(COUNTIF(Invoices!AM:AN,A2619)&lt;&gt;0,IF(COUNTIF(Invoices!AM:AN,A2619)&lt;&gt;0,SUMIF(Invoices!AM:AN,A2619,Invoices!AN:AN)/COUNTIF(Invoices!AM:AN,A2619),0),"Not Available")))))))))))))))</f>
        <v>0.99</v>
      </c>
    </row>
    <row r="2620" spans="1:5" ht="13" x14ac:dyDescent="0.15">
      <c r="A2620" s="6" t="s">
        <v>4074</v>
      </c>
      <c r="B2620" s="6" t="s">
        <v>850</v>
      </c>
      <c r="C2620" s="6" t="s">
        <v>1123</v>
      </c>
      <c r="D2620" s="6" t="s">
        <v>850</v>
      </c>
      <c r="E2620">
        <f ca="1">IF(COUNTIF(Invoices!K:L,A2620)&lt;&gt;0,IF(COUNTIF(Invoices!K:L,A2620)&lt;&gt;0,SUMIF(Invoices!K:L,A2620,Invoices!L:L)/COUNTIF(Invoices!K:L,A2620),0),IF(COUNTIF(Invoices!M:N,A2620)&lt;&gt;0,IF(COUNTIF(Invoices!M:N,A2620)&lt;&gt;0,SUMIF(Invoices!M:N,A2620,Invoices!N:N)/COUNTIF(Invoices!M:N,A2620),0),IF(COUNTIF(Invoices!O:P,A2620)&lt;&gt;0,IF(COUNTIF(Invoices!O:P,A2620)&lt;&gt;0,SUMIF(Invoices!O:P,A2620,Invoices!P:P)/COUNTIF(Invoices!O:P,A2620),0),IF(COUNTIF(Invoices!Q:R,A2620)&lt;&gt;0,IF(COUNTIF(Invoices!Q:R,A2620)&lt;&gt;0,SUMIF(Invoices!Q:R,A2620,Invoices!R:R)/COUNTIF(Invoices!Q:R,A2620),0),IF(COUNTIF(Invoices!S:T,A2620)&lt;&gt;0,IF(COUNTIF(Invoices!S:T,A2620)&lt;&gt;0,SUMIF(Invoices!S:T,A2620,Invoices!T:T)/COUNTIF(Invoices!S:T,A2620),0),IF(COUNTIF(Invoices!U:V,A2620)&lt;&gt;0,IF(COUNTIF(Invoices!U:V,A2620)&lt;&gt;0,SUMIF(Invoices!U:V,A2620,Invoices!V:V)/COUNTIF(Invoices!U:V,A2620),0),IF(COUNTIF(Invoices!W:X,A2620)&lt;&gt;0,IF(COUNTIF(Invoices!W:X,A2620)&lt;&gt;0,SUMIF(Invoices!W:X,A2620,Invoices!X:X)/COUNTIF(Invoices!W:X,A2620),0),IF(COUNTIF(Invoices!Y:Z,A2620)&lt;&gt;0,IF(COUNTIF(Invoices!Y:Z,A2620)&lt;&gt;0,SUMIF(Invoices!Y:Z,A2620,Invoices!Z:Z)/COUNTIF(Invoices!Y:Z,A2620),0),IF(COUNTIF(Invoices!AA:AB,A2620)&lt;&gt;0,IF(COUNTIF(Invoices!AA:AB,A2620)&lt;&gt;0,SUMIF(Invoices!AA:AB,A2620,Invoices!AB:AB)/COUNTIF(Invoices!AA:AB,A2620),0),IF(COUNTIF(Invoices!AC:AD,A2620)&lt;&gt;0,IF(COUNTIF(Invoices!AC:AD,A2620)&lt;&gt;0,SUMIF(Invoices!AC:AD,A2620,Invoices!AD:AD)/COUNTIF(Invoices!AC:AD,A2620),0),IF(COUNTIF(Invoices!AE:AF,A2620)&lt;&gt;0,IF(COUNTIF(Invoices!AE:AF,A2620)&lt;&gt;0,SUMIF(Invoices!AE:AF,A2620,Invoices!AF:AF)/COUNTIF(Invoices!AE:AF,A2620),0),IF(COUNTIF(Invoices!AG:AH,A2620)&lt;&gt;0,IF(COUNTIF(Invoices!AG:AH,A2620)&lt;&gt;0,SUMIF(Invoices!AG:AH,A2620,Invoices!AH:AH)/COUNTIF(Invoices!AG:AH,A2620),0),IF(COUNTIF(Invoices!AI:AJ,A2620)&lt;&gt;0,IF(COUNTIF(Invoices!AI:AJ,A2620)&lt;&gt;0,SUMIF(Invoices!AI:AJ,A2620,Invoices!AJ:AJ)/COUNTIF(Invoices!AI:AJ,A2620),0),IF(COUNTIF(Invoices!AK:AL,A2620)&lt;&gt;0,IF(COUNTIF(Invoices!AK:AL,A2620)&lt;&gt;0,SUMIF(Invoices!AK:AL,A2620,Invoices!AL:AL)/COUNTIF(Invoices!AK:AL,A2620),0),IF(COUNTIF(Invoices!AM:AN,A2620)&lt;&gt;0,IF(COUNTIF(Invoices!AM:AN,A2620)&lt;&gt;0,SUMIF(Invoices!AM:AN,A2620,Invoices!AN:AN)/COUNTIF(Invoices!AM:AN,A2620),0),"Not Available")))))))))))))))</f>
        <v>0.99</v>
      </c>
    </row>
    <row r="2621" spans="1:5" ht="13" x14ac:dyDescent="0.15">
      <c r="A2621" s="6" t="s">
        <v>4075</v>
      </c>
      <c r="B2621" s="6" t="s">
        <v>4076</v>
      </c>
      <c r="C2621" s="6" t="s">
        <v>1735</v>
      </c>
      <c r="D2621" s="6" t="s">
        <v>608</v>
      </c>
      <c r="E2621" t="str">
        <f>IF(COUNTIF(Invoices!K:L,A2621)&lt;&gt;0,IF(COUNTIF(Invoices!K:L,A2621)&lt;&gt;0,SUMIF(Invoices!K:L,A2621,Invoices!L:L)/COUNTIF(Invoices!K:L,A2621),0),IF(COUNTIF(Invoices!M:N,A2621)&lt;&gt;0,IF(COUNTIF(Invoices!M:N,A2621)&lt;&gt;0,SUMIF(Invoices!M:N,A2621,Invoices!N:N)/COUNTIF(Invoices!M:N,A2621),0),IF(COUNTIF(Invoices!O:P,A2621)&lt;&gt;0,IF(COUNTIF(Invoices!O:P,A2621)&lt;&gt;0,SUMIF(Invoices!O:P,A2621,Invoices!P:P)/COUNTIF(Invoices!O:P,A2621),0),IF(COUNTIF(Invoices!Q:R,A2621)&lt;&gt;0,IF(COUNTIF(Invoices!Q:R,A2621)&lt;&gt;0,SUMIF(Invoices!Q:R,A2621,Invoices!R:R)/COUNTIF(Invoices!Q:R,A2621),0),IF(COUNTIF(Invoices!S:T,A2621)&lt;&gt;0,IF(COUNTIF(Invoices!S:T,A2621)&lt;&gt;0,SUMIF(Invoices!S:T,A2621,Invoices!T:T)/COUNTIF(Invoices!S:T,A2621),0),IF(COUNTIF(Invoices!U:V,A2621)&lt;&gt;0,IF(COUNTIF(Invoices!U:V,A2621)&lt;&gt;0,SUMIF(Invoices!U:V,A2621,Invoices!V:V)/COUNTIF(Invoices!U:V,A2621),0),IF(COUNTIF(Invoices!W:X,A2621)&lt;&gt;0,IF(COUNTIF(Invoices!W:X,A2621)&lt;&gt;0,SUMIF(Invoices!W:X,A2621,Invoices!X:X)/COUNTIF(Invoices!W:X,A2621),0),IF(COUNTIF(Invoices!Y:Z,A2621)&lt;&gt;0,IF(COUNTIF(Invoices!Y:Z,A2621)&lt;&gt;0,SUMIF(Invoices!Y:Z,A2621,Invoices!Z:Z)/COUNTIF(Invoices!Y:Z,A2621),0),IF(COUNTIF(Invoices!AA:AB,A2621)&lt;&gt;0,IF(COUNTIF(Invoices!AA:AB,A2621)&lt;&gt;0,SUMIF(Invoices!AA:AB,A2621,Invoices!AB:AB)/COUNTIF(Invoices!AA:AB,A2621),0),IF(COUNTIF(Invoices!AC:AD,A2621)&lt;&gt;0,IF(COUNTIF(Invoices!AC:AD,A2621)&lt;&gt;0,SUMIF(Invoices!AC:AD,A2621,Invoices!AD:AD)/COUNTIF(Invoices!AC:AD,A2621),0),IF(COUNTIF(Invoices!AE:AF,A2621)&lt;&gt;0,IF(COUNTIF(Invoices!AE:AF,A2621)&lt;&gt;0,SUMIF(Invoices!AE:AF,A2621,Invoices!AF:AF)/COUNTIF(Invoices!AE:AF,A2621),0),IF(COUNTIF(Invoices!AG:AH,A2621)&lt;&gt;0,IF(COUNTIF(Invoices!AG:AH,A2621)&lt;&gt;0,SUMIF(Invoices!AG:AH,A2621,Invoices!AH:AH)/COUNTIF(Invoices!AG:AH,A2621),0),IF(COUNTIF(Invoices!AI:AJ,A2621)&lt;&gt;0,IF(COUNTIF(Invoices!AI:AJ,A2621)&lt;&gt;0,SUMIF(Invoices!AI:AJ,A2621,Invoices!AJ:AJ)/COUNTIF(Invoices!AI:AJ,A2621),0),IF(COUNTIF(Invoices!AK:AL,A2621)&lt;&gt;0,IF(COUNTIF(Invoices!AK:AL,A2621)&lt;&gt;0,SUMIF(Invoices!AK:AL,A2621,Invoices!AL:AL)/COUNTIF(Invoices!AK:AL,A2621),0),IF(COUNTIF(Invoices!AM:AN,A2621)&lt;&gt;0,IF(COUNTIF(Invoices!AM:AN,A2621)&lt;&gt;0,SUMIF(Invoices!AM:AN,A2621,Invoices!AN:AN)/COUNTIF(Invoices!AM:AN,A2621),0),"Not Available")))))))))))))))</f>
        <v>Not Available</v>
      </c>
    </row>
    <row r="2622" spans="1:5" ht="13" x14ac:dyDescent="0.15">
      <c r="A2622" s="6" t="s">
        <v>4077</v>
      </c>
      <c r="B2622" s="6" t="s">
        <v>742</v>
      </c>
      <c r="C2622" s="6" t="s">
        <v>743</v>
      </c>
      <c r="D2622" s="6" t="s">
        <v>744</v>
      </c>
      <c r="E2622">
        <f ca="1">IF(COUNTIF(Invoices!K:L,A2622)&lt;&gt;0,IF(COUNTIF(Invoices!K:L,A2622)&lt;&gt;0,SUMIF(Invoices!K:L,A2622,Invoices!L:L)/COUNTIF(Invoices!K:L,A2622),0),IF(COUNTIF(Invoices!M:N,A2622)&lt;&gt;0,IF(COUNTIF(Invoices!M:N,A2622)&lt;&gt;0,SUMIF(Invoices!M:N,A2622,Invoices!N:N)/COUNTIF(Invoices!M:N,A2622),0),IF(COUNTIF(Invoices!O:P,A2622)&lt;&gt;0,IF(COUNTIF(Invoices!O:P,A2622)&lt;&gt;0,SUMIF(Invoices!O:P,A2622,Invoices!P:P)/COUNTIF(Invoices!O:P,A2622),0),IF(COUNTIF(Invoices!Q:R,A2622)&lt;&gt;0,IF(COUNTIF(Invoices!Q:R,A2622)&lt;&gt;0,SUMIF(Invoices!Q:R,A2622,Invoices!R:R)/COUNTIF(Invoices!Q:R,A2622),0),IF(COUNTIF(Invoices!S:T,A2622)&lt;&gt;0,IF(COUNTIF(Invoices!S:T,A2622)&lt;&gt;0,SUMIF(Invoices!S:T,A2622,Invoices!T:T)/COUNTIF(Invoices!S:T,A2622),0),IF(COUNTIF(Invoices!U:V,A2622)&lt;&gt;0,IF(COUNTIF(Invoices!U:V,A2622)&lt;&gt;0,SUMIF(Invoices!U:V,A2622,Invoices!V:V)/COUNTIF(Invoices!U:V,A2622),0),IF(COUNTIF(Invoices!W:X,A2622)&lt;&gt;0,IF(COUNTIF(Invoices!W:X,A2622)&lt;&gt;0,SUMIF(Invoices!W:X,A2622,Invoices!X:X)/COUNTIF(Invoices!W:X,A2622),0),IF(COUNTIF(Invoices!Y:Z,A2622)&lt;&gt;0,IF(COUNTIF(Invoices!Y:Z,A2622)&lt;&gt;0,SUMIF(Invoices!Y:Z,A2622,Invoices!Z:Z)/COUNTIF(Invoices!Y:Z,A2622),0),IF(COUNTIF(Invoices!AA:AB,A2622)&lt;&gt;0,IF(COUNTIF(Invoices!AA:AB,A2622)&lt;&gt;0,SUMIF(Invoices!AA:AB,A2622,Invoices!AB:AB)/COUNTIF(Invoices!AA:AB,A2622),0),IF(COUNTIF(Invoices!AC:AD,A2622)&lt;&gt;0,IF(COUNTIF(Invoices!AC:AD,A2622)&lt;&gt;0,SUMIF(Invoices!AC:AD,A2622,Invoices!AD:AD)/COUNTIF(Invoices!AC:AD,A2622),0),IF(COUNTIF(Invoices!AE:AF,A2622)&lt;&gt;0,IF(COUNTIF(Invoices!AE:AF,A2622)&lt;&gt;0,SUMIF(Invoices!AE:AF,A2622,Invoices!AF:AF)/COUNTIF(Invoices!AE:AF,A2622),0),IF(COUNTIF(Invoices!AG:AH,A2622)&lt;&gt;0,IF(COUNTIF(Invoices!AG:AH,A2622)&lt;&gt;0,SUMIF(Invoices!AG:AH,A2622,Invoices!AH:AH)/COUNTIF(Invoices!AG:AH,A2622),0),IF(COUNTIF(Invoices!AI:AJ,A2622)&lt;&gt;0,IF(COUNTIF(Invoices!AI:AJ,A2622)&lt;&gt;0,SUMIF(Invoices!AI:AJ,A2622,Invoices!AJ:AJ)/COUNTIF(Invoices!AI:AJ,A2622),0),IF(COUNTIF(Invoices!AK:AL,A2622)&lt;&gt;0,IF(COUNTIF(Invoices!AK:AL,A2622)&lt;&gt;0,SUMIF(Invoices!AK:AL,A2622,Invoices!AL:AL)/COUNTIF(Invoices!AK:AL,A2622),0),IF(COUNTIF(Invoices!AM:AN,A2622)&lt;&gt;0,IF(COUNTIF(Invoices!AM:AN,A2622)&lt;&gt;0,SUMIF(Invoices!AM:AN,A2622,Invoices!AN:AN)/COUNTIF(Invoices!AM:AN,A2622),0),"Not Available")))))))))))))))</f>
        <v>0.99</v>
      </c>
    </row>
    <row r="2623" spans="1:5" ht="13" x14ac:dyDescent="0.15">
      <c r="A2623" s="6" t="s">
        <v>4078</v>
      </c>
      <c r="B2623" s="6" t="s">
        <v>564</v>
      </c>
      <c r="C2623" s="6" t="s">
        <v>565</v>
      </c>
      <c r="D2623" s="6" t="s">
        <v>566</v>
      </c>
      <c r="E2623" t="str">
        <f>IF(COUNTIF(Invoices!K:L,A2623)&lt;&gt;0,IF(COUNTIF(Invoices!K:L,A2623)&lt;&gt;0,SUMIF(Invoices!K:L,A2623,Invoices!L:L)/COUNTIF(Invoices!K:L,A2623),0),IF(COUNTIF(Invoices!M:N,A2623)&lt;&gt;0,IF(COUNTIF(Invoices!M:N,A2623)&lt;&gt;0,SUMIF(Invoices!M:N,A2623,Invoices!N:N)/COUNTIF(Invoices!M:N,A2623),0),IF(COUNTIF(Invoices!O:P,A2623)&lt;&gt;0,IF(COUNTIF(Invoices!O:P,A2623)&lt;&gt;0,SUMIF(Invoices!O:P,A2623,Invoices!P:P)/COUNTIF(Invoices!O:P,A2623),0),IF(COUNTIF(Invoices!Q:R,A2623)&lt;&gt;0,IF(COUNTIF(Invoices!Q:R,A2623)&lt;&gt;0,SUMIF(Invoices!Q:R,A2623,Invoices!R:R)/COUNTIF(Invoices!Q:R,A2623),0),IF(COUNTIF(Invoices!S:T,A2623)&lt;&gt;0,IF(COUNTIF(Invoices!S:T,A2623)&lt;&gt;0,SUMIF(Invoices!S:T,A2623,Invoices!T:T)/COUNTIF(Invoices!S:T,A2623),0),IF(COUNTIF(Invoices!U:V,A2623)&lt;&gt;0,IF(COUNTIF(Invoices!U:V,A2623)&lt;&gt;0,SUMIF(Invoices!U:V,A2623,Invoices!V:V)/COUNTIF(Invoices!U:V,A2623),0),IF(COUNTIF(Invoices!W:X,A2623)&lt;&gt;0,IF(COUNTIF(Invoices!W:X,A2623)&lt;&gt;0,SUMIF(Invoices!W:X,A2623,Invoices!X:X)/COUNTIF(Invoices!W:X,A2623),0),IF(COUNTIF(Invoices!Y:Z,A2623)&lt;&gt;0,IF(COUNTIF(Invoices!Y:Z,A2623)&lt;&gt;0,SUMIF(Invoices!Y:Z,A2623,Invoices!Z:Z)/COUNTIF(Invoices!Y:Z,A2623),0),IF(COUNTIF(Invoices!AA:AB,A2623)&lt;&gt;0,IF(COUNTIF(Invoices!AA:AB,A2623)&lt;&gt;0,SUMIF(Invoices!AA:AB,A2623,Invoices!AB:AB)/COUNTIF(Invoices!AA:AB,A2623),0),IF(COUNTIF(Invoices!AC:AD,A2623)&lt;&gt;0,IF(COUNTIF(Invoices!AC:AD,A2623)&lt;&gt;0,SUMIF(Invoices!AC:AD,A2623,Invoices!AD:AD)/COUNTIF(Invoices!AC:AD,A2623),0),IF(COUNTIF(Invoices!AE:AF,A2623)&lt;&gt;0,IF(COUNTIF(Invoices!AE:AF,A2623)&lt;&gt;0,SUMIF(Invoices!AE:AF,A2623,Invoices!AF:AF)/COUNTIF(Invoices!AE:AF,A2623),0),IF(COUNTIF(Invoices!AG:AH,A2623)&lt;&gt;0,IF(COUNTIF(Invoices!AG:AH,A2623)&lt;&gt;0,SUMIF(Invoices!AG:AH,A2623,Invoices!AH:AH)/COUNTIF(Invoices!AG:AH,A2623),0),IF(COUNTIF(Invoices!AI:AJ,A2623)&lt;&gt;0,IF(COUNTIF(Invoices!AI:AJ,A2623)&lt;&gt;0,SUMIF(Invoices!AI:AJ,A2623,Invoices!AJ:AJ)/COUNTIF(Invoices!AI:AJ,A2623),0),IF(COUNTIF(Invoices!AK:AL,A2623)&lt;&gt;0,IF(COUNTIF(Invoices!AK:AL,A2623)&lt;&gt;0,SUMIF(Invoices!AK:AL,A2623,Invoices!AL:AL)/COUNTIF(Invoices!AK:AL,A2623),0),IF(COUNTIF(Invoices!AM:AN,A2623)&lt;&gt;0,IF(COUNTIF(Invoices!AM:AN,A2623)&lt;&gt;0,SUMIF(Invoices!AM:AN,A2623,Invoices!AN:AN)/COUNTIF(Invoices!AM:AN,A2623),0),"Not Available")))))))))))))))</f>
        <v>Not Available</v>
      </c>
    </row>
    <row r="2624" spans="1:5" ht="13" x14ac:dyDescent="0.15">
      <c r="A2624" s="6" t="s">
        <v>4079</v>
      </c>
      <c r="C2624" s="6" t="s">
        <v>526</v>
      </c>
      <c r="D2624" s="6" t="s">
        <v>527</v>
      </c>
      <c r="E2624" t="str">
        <f>IF(COUNTIF(Invoices!K:L,A2624)&lt;&gt;0,IF(COUNTIF(Invoices!K:L,A2624)&lt;&gt;0,SUMIF(Invoices!K:L,A2624,Invoices!L:L)/COUNTIF(Invoices!K:L,A2624),0),IF(COUNTIF(Invoices!M:N,A2624)&lt;&gt;0,IF(COUNTIF(Invoices!M:N,A2624)&lt;&gt;0,SUMIF(Invoices!M:N,A2624,Invoices!N:N)/COUNTIF(Invoices!M:N,A2624),0),IF(COUNTIF(Invoices!O:P,A2624)&lt;&gt;0,IF(COUNTIF(Invoices!O:P,A2624)&lt;&gt;0,SUMIF(Invoices!O:P,A2624,Invoices!P:P)/COUNTIF(Invoices!O:P,A2624),0),IF(COUNTIF(Invoices!Q:R,A2624)&lt;&gt;0,IF(COUNTIF(Invoices!Q:R,A2624)&lt;&gt;0,SUMIF(Invoices!Q:R,A2624,Invoices!R:R)/COUNTIF(Invoices!Q:R,A2624),0),IF(COUNTIF(Invoices!S:T,A2624)&lt;&gt;0,IF(COUNTIF(Invoices!S:T,A2624)&lt;&gt;0,SUMIF(Invoices!S:T,A2624,Invoices!T:T)/COUNTIF(Invoices!S:T,A2624),0),IF(COUNTIF(Invoices!U:V,A2624)&lt;&gt;0,IF(COUNTIF(Invoices!U:V,A2624)&lt;&gt;0,SUMIF(Invoices!U:V,A2624,Invoices!V:V)/COUNTIF(Invoices!U:V,A2624),0),IF(COUNTIF(Invoices!W:X,A2624)&lt;&gt;0,IF(COUNTIF(Invoices!W:X,A2624)&lt;&gt;0,SUMIF(Invoices!W:X,A2624,Invoices!X:X)/COUNTIF(Invoices!W:X,A2624),0),IF(COUNTIF(Invoices!Y:Z,A2624)&lt;&gt;0,IF(COUNTIF(Invoices!Y:Z,A2624)&lt;&gt;0,SUMIF(Invoices!Y:Z,A2624,Invoices!Z:Z)/COUNTIF(Invoices!Y:Z,A2624),0),IF(COUNTIF(Invoices!AA:AB,A2624)&lt;&gt;0,IF(COUNTIF(Invoices!AA:AB,A2624)&lt;&gt;0,SUMIF(Invoices!AA:AB,A2624,Invoices!AB:AB)/COUNTIF(Invoices!AA:AB,A2624),0),IF(COUNTIF(Invoices!AC:AD,A2624)&lt;&gt;0,IF(COUNTIF(Invoices!AC:AD,A2624)&lt;&gt;0,SUMIF(Invoices!AC:AD,A2624,Invoices!AD:AD)/COUNTIF(Invoices!AC:AD,A2624),0),IF(COUNTIF(Invoices!AE:AF,A2624)&lt;&gt;0,IF(COUNTIF(Invoices!AE:AF,A2624)&lt;&gt;0,SUMIF(Invoices!AE:AF,A2624,Invoices!AF:AF)/COUNTIF(Invoices!AE:AF,A2624),0),IF(COUNTIF(Invoices!AG:AH,A2624)&lt;&gt;0,IF(COUNTIF(Invoices!AG:AH,A2624)&lt;&gt;0,SUMIF(Invoices!AG:AH,A2624,Invoices!AH:AH)/COUNTIF(Invoices!AG:AH,A2624),0),IF(COUNTIF(Invoices!AI:AJ,A2624)&lt;&gt;0,IF(COUNTIF(Invoices!AI:AJ,A2624)&lt;&gt;0,SUMIF(Invoices!AI:AJ,A2624,Invoices!AJ:AJ)/COUNTIF(Invoices!AI:AJ,A2624),0),IF(COUNTIF(Invoices!AK:AL,A2624)&lt;&gt;0,IF(COUNTIF(Invoices!AK:AL,A2624)&lt;&gt;0,SUMIF(Invoices!AK:AL,A2624,Invoices!AL:AL)/COUNTIF(Invoices!AK:AL,A2624),0),IF(COUNTIF(Invoices!AM:AN,A2624)&lt;&gt;0,IF(COUNTIF(Invoices!AM:AN,A2624)&lt;&gt;0,SUMIF(Invoices!AM:AN,A2624,Invoices!AN:AN)/COUNTIF(Invoices!AM:AN,A2624),0),"Not Available")))))))))))))))</f>
        <v>Not Available</v>
      </c>
    </row>
    <row r="2625" spans="1:5" ht="13" x14ac:dyDescent="0.15">
      <c r="A2625" s="6" t="s">
        <v>4080</v>
      </c>
      <c r="C2625" s="6" t="s">
        <v>877</v>
      </c>
      <c r="D2625" s="6" t="s">
        <v>878</v>
      </c>
      <c r="E2625">
        <f ca="1">IF(COUNTIF(Invoices!K:L,A2625)&lt;&gt;0,IF(COUNTIF(Invoices!K:L,A2625)&lt;&gt;0,SUMIF(Invoices!K:L,A2625,Invoices!L:L)/COUNTIF(Invoices!K:L,A2625),0),IF(COUNTIF(Invoices!M:N,A2625)&lt;&gt;0,IF(COUNTIF(Invoices!M:N,A2625)&lt;&gt;0,SUMIF(Invoices!M:N,A2625,Invoices!N:N)/COUNTIF(Invoices!M:N,A2625),0),IF(COUNTIF(Invoices!O:P,A2625)&lt;&gt;0,IF(COUNTIF(Invoices!O:P,A2625)&lt;&gt;0,SUMIF(Invoices!O:P,A2625,Invoices!P:P)/COUNTIF(Invoices!O:P,A2625),0),IF(COUNTIF(Invoices!Q:R,A2625)&lt;&gt;0,IF(COUNTIF(Invoices!Q:R,A2625)&lt;&gt;0,SUMIF(Invoices!Q:R,A2625,Invoices!R:R)/COUNTIF(Invoices!Q:R,A2625),0),IF(COUNTIF(Invoices!S:T,A2625)&lt;&gt;0,IF(COUNTIF(Invoices!S:T,A2625)&lt;&gt;0,SUMIF(Invoices!S:T,A2625,Invoices!T:T)/COUNTIF(Invoices!S:T,A2625),0),IF(COUNTIF(Invoices!U:V,A2625)&lt;&gt;0,IF(COUNTIF(Invoices!U:V,A2625)&lt;&gt;0,SUMIF(Invoices!U:V,A2625,Invoices!V:V)/COUNTIF(Invoices!U:V,A2625),0),IF(COUNTIF(Invoices!W:X,A2625)&lt;&gt;0,IF(COUNTIF(Invoices!W:X,A2625)&lt;&gt;0,SUMIF(Invoices!W:X,A2625,Invoices!X:X)/COUNTIF(Invoices!W:X,A2625),0),IF(COUNTIF(Invoices!Y:Z,A2625)&lt;&gt;0,IF(COUNTIF(Invoices!Y:Z,A2625)&lt;&gt;0,SUMIF(Invoices!Y:Z,A2625,Invoices!Z:Z)/COUNTIF(Invoices!Y:Z,A2625),0),IF(COUNTIF(Invoices!AA:AB,A2625)&lt;&gt;0,IF(COUNTIF(Invoices!AA:AB,A2625)&lt;&gt;0,SUMIF(Invoices!AA:AB,A2625,Invoices!AB:AB)/COUNTIF(Invoices!AA:AB,A2625),0),IF(COUNTIF(Invoices!AC:AD,A2625)&lt;&gt;0,IF(COUNTIF(Invoices!AC:AD,A2625)&lt;&gt;0,SUMIF(Invoices!AC:AD,A2625,Invoices!AD:AD)/COUNTIF(Invoices!AC:AD,A2625),0),IF(COUNTIF(Invoices!AE:AF,A2625)&lt;&gt;0,IF(COUNTIF(Invoices!AE:AF,A2625)&lt;&gt;0,SUMIF(Invoices!AE:AF,A2625,Invoices!AF:AF)/COUNTIF(Invoices!AE:AF,A2625),0),IF(COUNTIF(Invoices!AG:AH,A2625)&lt;&gt;0,IF(COUNTIF(Invoices!AG:AH,A2625)&lt;&gt;0,SUMIF(Invoices!AG:AH,A2625,Invoices!AH:AH)/COUNTIF(Invoices!AG:AH,A2625),0),IF(COUNTIF(Invoices!AI:AJ,A2625)&lt;&gt;0,IF(COUNTIF(Invoices!AI:AJ,A2625)&lt;&gt;0,SUMIF(Invoices!AI:AJ,A2625,Invoices!AJ:AJ)/COUNTIF(Invoices!AI:AJ,A2625),0),IF(COUNTIF(Invoices!AK:AL,A2625)&lt;&gt;0,IF(COUNTIF(Invoices!AK:AL,A2625)&lt;&gt;0,SUMIF(Invoices!AK:AL,A2625,Invoices!AL:AL)/COUNTIF(Invoices!AK:AL,A2625),0),IF(COUNTIF(Invoices!AM:AN,A2625)&lt;&gt;0,IF(COUNTIF(Invoices!AM:AN,A2625)&lt;&gt;0,SUMIF(Invoices!AM:AN,A2625,Invoices!AN:AN)/COUNTIF(Invoices!AM:AN,A2625),0),"Not Available")))))))))))))))</f>
        <v>0.99</v>
      </c>
    </row>
    <row r="2626" spans="1:5" ht="13" x14ac:dyDescent="0.15">
      <c r="A2626" s="6" t="s">
        <v>4081</v>
      </c>
      <c r="B2626" s="6" t="s">
        <v>1972</v>
      </c>
      <c r="C2626" s="6" t="s">
        <v>1782</v>
      </c>
      <c r="D2626" s="6" t="s">
        <v>1783</v>
      </c>
      <c r="E2626">
        <f ca="1">IF(COUNTIF(Invoices!K:L,A2626)&lt;&gt;0,IF(COUNTIF(Invoices!K:L,A2626)&lt;&gt;0,SUMIF(Invoices!K:L,A2626,Invoices!L:L)/COUNTIF(Invoices!K:L,A2626),0),IF(COUNTIF(Invoices!M:N,A2626)&lt;&gt;0,IF(COUNTIF(Invoices!M:N,A2626)&lt;&gt;0,SUMIF(Invoices!M:N,A2626,Invoices!N:N)/COUNTIF(Invoices!M:N,A2626),0),IF(COUNTIF(Invoices!O:P,A2626)&lt;&gt;0,IF(COUNTIF(Invoices!O:P,A2626)&lt;&gt;0,SUMIF(Invoices!O:P,A2626,Invoices!P:P)/COUNTIF(Invoices!O:P,A2626),0),IF(COUNTIF(Invoices!Q:R,A2626)&lt;&gt;0,IF(COUNTIF(Invoices!Q:R,A2626)&lt;&gt;0,SUMIF(Invoices!Q:R,A2626,Invoices!R:R)/COUNTIF(Invoices!Q:R,A2626),0),IF(COUNTIF(Invoices!S:T,A2626)&lt;&gt;0,IF(COUNTIF(Invoices!S:T,A2626)&lt;&gt;0,SUMIF(Invoices!S:T,A2626,Invoices!T:T)/COUNTIF(Invoices!S:T,A2626),0),IF(COUNTIF(Invoices!U:V,A2626)&lt;&gt;0,IF(COUNTIF(Invoices!U:V,A2626)&lt;&gt;0,SUMIF(Invoices!U:V,A2626,Invoices!V:V)/COUNTIF(Invoices!U:V,A2626),0),IF(COUNTIF(Invoices!W:X,A2626)&lt;&gt;0,IF(COUNTIF(Invoices!W:X,A2626)&lt;&gt;0,SUMIF(Invoices!W:X,A2626,Invoices!X:X)/COUNTIF(Invoices!W:X,A2626),0),IF(COUNTIF(Invoices!Y:Z,A2626)&lt;&gt;0,IF(COUNTIF(Invoices!Y:Z,A2626)&lt;&gt;0,SUMIF(Invoices!Y:Z,A2626,Invoices!Z:Z)/COUNTIF(Invoices!Y:Z,A2626),0),IF(COUNTIF(Invoices!AA:AB,A2626)&lt;&gt;0,IF(COUNTIF(Invoices!AA:AB,A2626)&lt;&gt;0,SUMIF(Invoices!AA:AB,A2626,Invoices!AB:AB)/COUNTIF(Invoices!AA:AB,A2626),0),IF(COUNTIF(Invoices!AC:AD,A2626)&lt;&gt;0,IF(COUNTIF(Invoices!AC:AD,A2626)&lt;&gt;0,SUMIF(Invoices!AC:AD,A2626,Invoices!AD:AD)/COUNTIF(Invoices!AC:AD,A2626),0),IF(COUNTIF(Invoices!AE:AF,A2626)&lt;&gt;0,IF(COUNTIF(Invoices!AE:AF,A2626)&lt;&gt;0,SUMIF(Invoices!AE:AF,A2626,Invoices!AF:AF)/COUNTIF(Invoices!AE:AF,A2626),0),IF(COUNTIF(Invoices!AG:AH,A2626)&lt;&gt;0,IF(COUNTIF(Invoices!AG:AH,A2626)&lt;&gt;0,SUMIF(Invoices!AG:AH,A2626,Invoices!AH:AH)/COUNTIF(Invoices!AG:AH,A2626),0),IF(COUNTIF(Invoices!AI:AJ,A2626)&lt;&gt;0,IF(COUNTIF(Invoices!AI:AJ,A2626)&lt;&gt;0,SUMIF(Invoices!AI:AJ,A2626,Invoices!AJ:AJ)/COUNTIF(Invoices!AI:AJ,A2626),0),IF(COUNTIF(Invoices!AK:AL,A2626)&lt;&gt;0,IF(COUNTIF(Invoices!AK:AL,A2626)&lt;&gt;0,SUMIF(Invoices!AK:AL,A2626,Invoices!AL:AL)/COUNTIF(Invoices!AK:AL,A2626),0),IF(COUNTIF(Invoices!AM:AN,A2626)&lt;&gt;0,IF(COUNTIF(Invoices!AM:AN,A2626)&lt;&gt;0,SUMIF(Invoices!AM:AN,A2626,Invoices!AN:AN)/COUNTIF(Invoices!AM:AN,A2626),0),"Not Available")))))))))))))))</f>
        <v>0.99</v>
      </c>
    </row>
    <row r="2627" spans="1:5" ht="13" x14ac:dyDescent="0.15">
      <c r="A2627" s="6" t="s">
        <v>4082</v>
      </c>
      <c r="B2627" s="6" t="s">
        <v>900</v>
      </c>
      <c r="C2627" s="6" t="s">
        <v>901</v>
      </c>
      <c r="D2627" s="6" t="s">
        <v>714</v>
      </c>
      <c r="E2627">
        <f ca="1">IF(COUNTIF(Invoices!K:L,A2627)&lt;&gt;0,IF(COUNTIF(Invoices!K:L,A2627)&lt;&gt;0,SUMIF(Invoices!K:L,A2627,Invoices!L:L)/COUNTIF(Invoices!K:L,A2627),0),IF(COUNTIF(Invoices!M:N,A2627)&lt;&gt;0,IF(COUNTIF(Invoices!M:N,A2627)&lt;&gt;0,SUMIF(Invoices!M:N,A2627,Invoices!N:N)/COUNTIF(Invoices!M:N,A2627),0),IF(COUNTIF(Invoices!O:P,A2627)&lt;&gt;0,IF(COUNTIF(Invoices!O:P,A2627)&lt;&gt;0,SUMIF(Invoices!O:P,A2627,Invoices!P:P)/COUNTIF(Invoices!O:P,A2627),0),IF(COUNTIF(Invoices!Q:R,A2627)&lt;&gt;0,IF(COUNTIF(Invoices!Q:R,A2627)&lt;&gt;0,SUMIF(Invoices!Q:R,A2627,Invoices!R:R)/COUNTIF(Invoices!Q:R,A2627),0),IF(COUNTIF(Invoices!S:T,A2627)&lt;&gt;0,IF(COUNTIF(Invoices!S:T,A2627)&lt;&gt;0,SUMIF(Invoices!S:T,A2627,Invoices!T:T)/COUNTIF(Invoices!S:T,A2627),0),IF(COUNTIF(Invoices!U:V,A2627)&lt;&gt;0,IF(COUNTIF(Invoices!U:V,A2627)&lt;&gt;0,SUMIF(Invoices!U:V,A2627,Invoices!V:V)/COUNTIF(Invoices!U:V,A2627),0),IF(COUNTIF(Invoices!W:X,A2627)&lt;&gt;0,IF(COUNTIF(Invoices!W:X,A2627)&lt;&gt;0,SUMIF(Invoices!W:X,A2627,Invoices!X:X)/COUNTIF(Invoices!W:X,A2627),0),IF(COUNTIF(Invoices!Y:Z,A2627)&lt;&gt;0,IF(COUNTIF(Invoices!Y:Z,A2627)&lt;&gt;0,SUMIF(Invoices!Y:Z,A2627,Invoices!Z:Z)/COUNTIF(Invoices!Y:Z,A2627),0),IF(COUNTIF(Invoices!AA:AB,A2627)&lt;&gt;0,IF(COUNTIF(Invoices!AA:AB,A2627)&lt;&gt;0,SUMIF(Invoices!AA:AB,A2627,Invoices!AB:AB)/COUNTIF(Invoices!AA:AB,A2627),0),IF(COUNTIF(Invoices!AC:AD,A2627)&lt;&gt;0,IF(COUNTIF(Invoices!AC:AD,A2627)&lt;&gt;0,SUMIF(Invoices!AC:AD,A2627,Invoices!AD:AD)/COUNTIF(Invoices!AC:AD,A2627),0),IF(COUNTIF(Invoices!AE:AF,A2627)&lt;&gt;0,IF(COUNTIF(Invoices!AE:AF,A2627)&lt;&gt;0,SUMIF(Invoices!AE:AF,A2627,Invoices!AF:AF)/COUNTIF(Invoices!AE:AF,A2627),0),IF(COUNTIF(Invoices!AG:AH,A2627)&lt;&gt;0,IF(COUNTIF(Invoices!AG:AH,A2627)&lt;&gt;0,SUMIF(Invoices!AG:AH,A2627,Invoices!AH:AH)/COUNTIF(Invoices!AG:AH,A2627),0),IF(COUNTIF(Invoices!AI:AJ,A2627)&lt;&gt;0,IF(COUNTIF(Invoices!AI:AJ,A2627)&lt;&gt;0,SUMIF(Invoices!AI:AJ,A2627,Invoices!AJ:AJ)/COUNTIF(Invoices!AI:AJ,A2627),0),IF(COUNTIF(Invoices!AK:AL,A2627)&lt;&gt;0,IF(COUNTIF(Invoices!AK:AL,A2627)&lt;&gt;0,SUMIF(Invoices!AK:AL,A2627,Invoices!AL:AL)/COUNTIF(Invoices!AK:AL,A2627),0),IF(COUNTIF(Invoices!AM:AN,A2627)&lt;&gt;0,IF(COUNTIF(Invoices!AM:AN,A2627)&lt;&gt;0,SUMIF(Invoices!AM:AN,A2627,Invoices!AN:AN)/COUNTIF(Invoices!AM:AN,A2627),0),"Not Available")))))))))))))))</f>
        <v>0.99</v>
      </c>
    </row>
    <row r="2628" spans="1:5" ht="13" x14ac:dyDescent="0.15">
      <c r="A2628" s="6" t="s">
        <v>4083</v>
      </c>
      <c r="C2628" s="6" t="s">
        <v>1227</v>
      </c>
      <c r="D2628" s="6" t="s">
        <v>1227</v>
      </c>
      <c r="E2628" t="str">
        <f>IF(COUNTIF(Invoices!K:L,A2628)&lt;&gt;0,IF(COUNTIF(Invoices!K:L,A2628)&lt;&gt;0,SUMIF(Invoices!K:L,A2628,Invoices!L:L)/COUNTIF(Invoices!K:L,A2628),0),IF(COUNTIF(Invoices!M:N,A2628)&lt;&gt;0,IF(COUNTIF(Invoices!M:N,A2628)&lt;&gt;0,SUMIF(Invoices!M:N,A2628,Invoices!N:N)/COUNTIF(Invoices!M:N,A2628),0),IF(COUNTIF(Invoices!O:P,A2628)&lt;&gt;0,IF(COUNTIF(Invoices!O:P,A2628)&lt;&gt;0,SUMIF(Invoices!O:P,A2628,Invoices!P:P)/COUNTIF(Invoices!O:P,A2628),0),IF(COUNTIF(Invoices!Q:R,A2628)&lt;&gt;0,IF(COUNTIF(Invoices!Q:R,A2628)&lt;&gt;0,SUMIF(Invoices!Q:R,A2628,Invoices!R:R)/COUNTIF(Invoices!Q:R,A2628),0),IF(COUNTIF(Invoices!S:T,A2628)&lt;&gt;0,IF(COUNTIF(Invoices!S:T,A2628)&lt;&gt;0,SUMIF(Invoices!S:T,A2628,Invoices!T:T)/COUNTIF(Invoices!S:T,A2628),0),IF(COUNTIF(Invoices!U:V,A2628)&lt;&gt;0,IF(COUNTIF(Invoices!U:V,A2628)&lt;&gt;0,SUMIF(Invoices!U:V,A2628,Invoices!V:V)/COUNTIF(Invoices!U:V,A2628),0),IF(COUNTIF(Invoices!W:X,A2628)&lt;&gt;0,IF(COUNTIF(Invoices!W:X,A2628)&lt;&gt;0,SUMIF(Invoices!W:X,A2628,Invoices!X:X)/COUNTIF(Invoices!W:X,A2628),0),IF(COUNTIF(Invoices!Y:Z,A2628)&lt;&gt;0,IF(COUNTIF(Invoices!Y:Z,A2628)&lt;&gt;0,SUMIF(Invoices!Y:Z,A2628,Invoices!Z:Z)/COUNTIF(Invoices!Y:Z,A2628),0),IF(COUNTIF(Invoices!AA:AB,A2628)&lt;&gt;0,IF(COUNTIF(Invoices!AA:AB,A2628)&lt;&gt;0,SUMIF(Invoices!AA:AB,A2628,Invoices!AB:AB)/COUNTIF(Invoices!AA:AB,A2628),0),IF(COUNTIF(Invoices!AC:AD,A2628)&lt;&gt;0,IF(COUNTIF(Invoices!AC:AD,A2628)&lt;&gt;0,SUMIF(Invoices!AC:AD,A2628,Invoices!AD:AD)/COUNTIF(Invoices!AC:AD,A2628),0),IF(COUNTIF(Invoices!AE:AF,A2628)&lt;&gt;0,IF(COUNTIF(Invoices!AE:AF,A2628)&lt;&gt;0,SUMIF(Invoices!AE:AF,A2628,Invoices!AF:AF)/COUNTIF(Invoices!AE:AF,A2628),0),IF(COUNTIF(Invoices!AG:AH,A2628)&lt;&gt;0,IF(COUNTIF(Invoices!AG:AH,A2628)&lt;&gt;0,SUMIF(Invoices!AG:AH,A2628,Invoices!AH:AH)/COUNTIF(Invoices!AG:AH,A2628),0),IF(COUNTIF(Invoices!AI:AJ,A2628)&lt;&gt;0,IF(COUNTIF(Invoices!AI:AJ,A2628)&lt;&gt;0,SUMIF(Invoices!AI:AJ,A2628,Invoices!AJ:AJ)/COUNTIF(Invoices!AI:AJ,A2628),0),IF(COUNTIF(Invoices!AK:AL,A2628)&lt;&gt;0,IF(COUNTIF(Invoices!AK:AL,A2628)&lt;&gt;0,SUMIF(Invoices!AK:AL,A2628,Invoices!AL:AL)/COUNTIF(Invoices!AK:AL,A2628),0),IF(COUNTIF(Invoices!AM:AN,A2628)&lt;&gt;0,IF(COUNTIF(Invoices!AM:AN,A2628)&lt;&gt;0,SUMIF(Invoices!AM:AN,A2628,Invoices!AN:AN)/COUNTIF(Invoices!AM:AN,A2628),0),"Not Available")))))))))))))))</f>
        <v>Not Available</v>
      </c>
    </row>
    <row r="2629" spans="1:5" ht="13" x14ac:dyDescent="0.15">
      <c r="A2629" s="6" t="s">
        <v>4084</v>
      </c>
      <c r="B2629" s="6" t="s">
        <v>1786</v>
      </c>
      <c r="C2629" s="6" t="s">
        <v>735</v>
      </c>
      <c r="D2629" s="6" t="s">
        <v>736</v>
      </c>
      <c r="E2629" t="str">
        <f>IF(COUNTIF(Invoices!K:L,A2629)&lt;&gt;0,IF(COUNTIF(Invoices!K:L,A2629)&lt;&gt;0,SUMIF(Invoices!K:L,A2629,Invoices!L:L)/COUNTIF(Invoices!K:L,A2629),0),IF(COUNTIF(Invoices!M:N,A2629)&lt;&gt;0,IF(COUNTIF(Invoices!M:N,A2629)&lt;&gt;0,SUMIF(Invoices!M:N,A2629,Invoices!N:N)/COUNTIF(Invoices!M:N,A2629),0),IF(COUNTIF(Invoices!O:P,A2629)&lt;&gt;0,IF(COUNTIF(Invoices!O:P,A2629)&lt;&gt;0,SUMIF(Invoices!O:P,A2629,Invoices!P:P)/COUNTIF(Invoices!O:P,A2629),0),IF(COUNTIF(Invoices!Q:R,A2629)&lt;&gt;0,IF(COUNTIF(Invoices!Q:R,A2629)&lt;&gt;0,SUMIF(Invoices!Q:R,A2629,Invoices!R:R)/COUNTIF(Invoices!Q:R,A2629),0),IF(COUNTIF(Invoices!S:T,A2629)&lt;&gt;0,IF(COUNTIF(Invoices!S:T,A2629)&lt;&gt;0,SUMIF(Invoices!S:T,A2629,Invoices!T:T)/COUNTIF(Invoices!S:T,A2629),0),IF(COUNTIF(Invoices!U:V,A2629)&lt;&gt;0,IF(COUNTIF(Invoices!U:V,A2629)&lt;&gt;0,SUMIF(Invoices!U:V,A2629,Invoices!V:V)/COUNTIF(Invoices!U:V,A2629),0),IF(COUNTIF(Invoices!W:X,A2629)&lt;&gt;0,IF(COUNTIF(Invoices!W:X,A2629)&lt;&gt;0,SUMIF(Invoices!W:X,A2629,Invoices!X:X)/COUNTIF(Invoices!W:X,A2629),0),IF(COUNTIF(Invoices!Y:Z,A2629)&lt;&gt;0,IF(COUNTIF(Invoices!Y:Z,A2629)&lt;&gt;0,SUMIF(Invoices!Y:Z,A2629,Invoices!Z:Z)/COUNTIF(Invoices!Y:Z,A2629),0),IF(COUNTIF(Invoices!AA:AB,A2629)&lt;&gt;0,IF(COUNTIF(Invoices!AA:AB,A2629)&lt;&gt;0,SUMIF(Invoices!AA:AB,A2629,Invoices!AB:AB)/COUNTIF(Invoices!AA:AB,A2629),0),IF(COUNTIF(Invoices!AC:AD,A2629)&lt;&gt;0,IF(COUNTIF(Invoices!AC:AD,A2629)&lt;&gt;0,SUMIF(Invoices!AC:AD,A2629,Invoices!AD:AD)/COUNTIF(Invoices!AC:AD,A2629),0),IF(COUNTIF(Invoices!AE:AF,A2629)&lt;&gt;0,IF(COUNTIF(Invoices!AE:AF,A2629)&lt;&gt;0,SUMIF(Invoices!AE:AF,A2629,Invoices!AF:AF)/COUNTIF(Invoices!AE:AF,A2629),0),IF(COUNTIF(Invoices!AG:AH,A2629)&lt;&gt;0,IF(COUNTIF(Invoices!AG:AH,A2629)&lt;&gt;0,SUMIF(Invoices!AG:AH,A2629,Invoices!AH:AH)/COUNTIF(Invoices!AG:AH,A2629),0),IF(COUNTIF(Invoices!AI:AJ,A2629)&lt;&gt;0,IF(COUNTIF(Invoices!AI:AJ,A2629)&lt;&gt;0,SUMIF(Invoices!AI:AJ,A2629,Invoices!AJ:AJ)/COUNTIF(Invoices!AI:AJ,A2629),0),IF(COUNTIF(Invoices!AK:AL,A2629)&lt;&gt;0,IF(COUNTIF(Invoices!AK:AL,A2629)&lt;&gt;0,SUMIF(Invoices!AK:AL,A2629,Invoices!AL:AL)/COUNTIF(Invoices!AK:AL,A2629),0),IF(COUNTIF(Invoices!AM:AN,A2629)&lt;&gt;0,IF(COUNTIF(Invoices!AM:AN,A2629)&lt;&gt;0,SUMIF(Invoices!AM:AN,A2629,Invoices!AN:AN)/COUNTIF(Invoices!AM:AN,A2629),0),"Not Available")))))))))))))))</f>
        <v>Not Available</v>
      </c>
    </row>
    <row r="2630" spans="1:5" ht="13" x14ac:dyDescent="0.15">
      <c r="A2630" s="6" t="s">
        <v>4085</v>
      </c>
      <c r="B2630" s="6" t="s">
        <v>1147</v>
      </c>
      <c r="C2630" s="6" t="s">
        <v>1098</v>
      </c>
      <c r="D2630" s="6" t="s">
        <v>522</v>
      </c>
      <c r="E2630">
        <f ca="1">IF(COUNTIF(Invoices!K:L,A2630)&lt;&gt;0,IF(COUNTIF(Invoices!K:L,A2630)&lt;&gt;0,SUMIF(Invoices!K:L,A2630,Invoices!L:L)/COUNTIF(Invoices!K:L,A2630),0),IF(COUNTIF(Invoices!M:N,A2630)&lt;&gt;0,IF(COUNTIF(Invoices!M:N,A2630)&lt;&gt;0,SUMIF(Invoices!M:N,A2630,Invoices!N:N)/COUNTIF(Invoices!M:N,A2630),0),IF(COUNTIF(Invoices!O:P,A2630)&lt;&gt;0,IF(COUNTIF(Invoices!O:P,A2630)&lt;&gt;0,SUMIF(Invoices!O:P,A2630,Invoices!P:P)/COUNTIF(Invoices!O:P,A2630),0),IF(COUNTIF(Invoices!Q:R,A2630)&lt;&gt;0,IF(COUNTIF(Invoices!Q:R,A2630)&lt;&gt;0,SUMIF(Invoices!Q:R,A2630,Invoices!R:R)/COUNTIF(Invoices!Q:R,A2630),0),IF(COUNTIF(Invoices!S:T,A2630)&lt;&gt;0,IF(COUNTIF(Invoices!S:T,A2630)&lt;&gt;0,SUMIF(Invoices!S:T,A2630,Invoices!T:T)/COUNTIF(Invoices!S:T,A2630),0),IF(COUNTIF(Invoices!U:V,A2630)&lt;&gt;0,IF(COUNTIF(Invoices!U:V,A2630)&lt;&gt;0,SUMIF(Invoices!U:V,A2630,Invoices!V:V)/COUNTIF(Invoices!U:V,A2630),0),IF(COUNTIF(Invoices!W:X,A2630)&lt;&gt;0,IF(COUNTIF(Invoices!W:X,A2630)&lt;&gt;0,SUMIF(Invoices!W:X,A2630,Invoices!X:X)/COUNTIF(Invoices!W:X,A2630),0),IF(COUNTIF(Invoices!Y:Z,A2630)&lt;&gt;0,IF(COUNTIF(Invoices!Y:Z,A2630)&lt;&gt;0,SUMIF(Invoices!Y:Z,A2630,Invoices!Z:Z)/COUNTIF(Invoices!Y:Z,A2630),0),IF(COUNTIF(Invoices!AA:AB,A2630)&lt;&gt;0,IF(COUNTIF(Invoices!AA:AB,A2630)&lt;&gt;0,SUMIF(Invoices!AA:AB,A2630,Invoices!AB:AB)/COUNTIF(Invoices!AA:AB,A2630),0),IF(COUNTIF(Invoices!AC:AD,A2630)&lt;&gt;0,IF(COUNTIF(Invoices!AC:AD,A2630)&lt;&gt;0,SUMIF(Invoices!AC:AD,A2630,Invoices!AD:AD)/COUNTIF(Invoices!AC:AD,A2630),0),IF(COUNTIF(Invoices!AE:AF,A2630)&lt;&gt;0,IF(COUNTIF(Invoices!AE:AF,A2630)&lt;&gt;0,SUMIF(Invoices!AE:AF,A2630,Invoices!AF:AF)/COUNTIF(Invoices!AE:AF,A2630),0),IF(COUNTIF(Invoices!AG:AH,A2630)&lt;&gt;0,IF(COUNTIF(Invoices!AG:AH,A2630)&lt;&gt;0,SUMIF(Invoices!AG:AH,A2630,Invoices!AH:AH)/COUNTIF(Invoices!AG:AH,A2630),0),IF(COUNTIF(Invoices!AI:AJ,A2630)&lt;&gt;0,IF(COUNTIF(Invoices!AI:AJ,A2630)&lt;&gt;0,SUMIF(Invoices!AI:AJ,A2630,Invoices!AJ:AJ)/COUNTIF(Invoices!AI:AJ,A2630),0),IF(COUNTIF(Invoices!AK:AL,A2630)&lt;&gt;0,IF(COUNTIF(Invoices!AK:AL,A2630)&lt;&gt;0,SUMIF(Invoices!AK:AL,A2630,Invoices!AL:AL)/COUNTIF(Invoices!AK:AL,A2630),0),IF(COUNTIF(Invoices!AM:AN,A2630)&lt;&gt;0,IF(COUNTIF(Invoices!AM:AN,A2630)&lt;&gt;0,SUMIF(Invoices!AM:AN,A2630,Invoices!AN:AN)/COUNTIF(Invoices!AM:AN,A2630),0),"Not Available")))))))))))))))</f>
        <v>0.99</v>
      </c>
    </row>
    <row r="2631" spans="1:5" ht="13" x14ac:dyDescent="0.15">
      <c r="A2631" s="6" t="s">
        <v>4085</v>
      </c>
      <c r="B2631" s="6" t="s">
        <v>1279</v>
      </c>
      <c r="C2631" s="6" t="s">
        <v>1280</v>
      </c>
      <c r="D2631" s="6" t="s">
        <v>1281</v>
      </c>
      <c r="E2631">
        <f ca="1">IF(COUNTIF(Invoices!K:L,A2631)&lt;&gt;0,IF(COUNTIF(Invoices!K:L,A2631)&lt;&gt;0,SUMIF(Invoices!K:L,A2631,Invoices!L:L)/COUNTIF(Invoices!K:L,A2631),0),IF(COUNTIF(Invoices!M:N,A2631)&lt;&gt;0,IF(COUNTIF(Invoices!M:N,A2631)&lt;&gt;0,SUMIF(Invoices!M:N,A2631,Invoices!N:N)/COUNTIF(Invoices!M:N,A2631),0),IF(COUNTIF(Invoices!O:P,A2631)&lt;&gt;0,IF(COUNTIF(Invoices!O:P,A2631)&lt;&gt;0,SUMIF(Invoices!O:P,A2631,Invoices!P:P)/COUNTIF(Invoices!O:P,A2631),0),IF(COUNTIF(Invoices!Q:R,A2631)&lt;&gt;0,IF(COUNTIF(Invoices!Q:R,A2631)&lt;&gt;0,SUMIF(Invoices!Q:R,A2631,Invoices!R:R)/COUNTIF(Invoices!Q:R,A2631),0),IF(COUNTIF(Invoices!S:T,A2631)&lt;&gt;0,IF(COUNTIF(Invoices!S:T,A2631)&lt;&gt;0,SUMIF(Invoices!S:T,A2631,Invoices!T:T)/COUNTIF(Invoices!S:T,A2631),0),IF(COUNTIF(Invoices!U:V,A2631)&lt;&gt;0,IF(COUNTIF(Invoices!U:V,A2631)&lt;&gt;0,SUMIF(Invoices!U:V,A2631,Invoices!V:V)/COUNTIF(Invoices!U:V,A2631),0),IF(COUNTIF(Invoices!W:X,A2631)&lt;&gt;0,IF(COUNTIF(Invoices!W:X,A2631)&lt;&gt;0,SUMIF(Invoices!W:X,A2631,Invoices!X:X)/COUNTIF(Invoices!W:X,A2631),0),IF(COUNTIF(Invoices!Y:Z,A2631)&lt;&gt;0,IF(COUNTIF(Invoices!Y:Z,A2631)&lt;&gt;0,SUMIF(Invoices!Y:Z,A2631,Invoices!Z:Z)/COUNTIF(Invoices!Y:Z,A2631),0),IF(COUNTIF(Invoices!AA:AB,A2631)&lt;&gt;0,IF(COUNTIF(Invoices!AA:AB,A2631)&lt;&gt;0,SUMIF(Invoices!AA:AB,A2631,Invoices!AB:AB)/COUNTIF(Invoices!AA:AB,A2631),0),IF(COUNTIF(Invoices!AC:AD,A2631)&lt;&gt;0,IF(COUNTIF(Invoices!AC:AD,A2631)&lt;&gt;0,SUMIF(Invoices!AC:AD,A2631,Invoices!AD:AD)/COUNTIF(Invoices!AC:AD,A2631),0),IF(COUNTIF(Invoices!AE:AF,A2631)&lt;&gt;0,IF(COUNTIF(Invoices!AE:AF,A2631)&lt;&gt;0,SUMIF(Invoices!AE:AF,A2631,Invoices!AF:AF)/COUNTIF(Invoices!AE:AF,A2631),0),IF(COUNTIF(Invoices!AG:AH,A2631)&lt;&gt;0,IF(COUNTIF(Invoices!AG:AH,A2631)&lt;&gt;0,SUMIF(Invoices!AG:AH,A2631,Invoices!AH:AH)/COUNTIF(Invoices!AG:AH,A2631),0),IF(COUNTIF(Invoices!AI:AJ,A2631)&lt;&gt;0,IF(COUNTIF(Invoices!AI:AJ,A2631)&lt;&gt;0,SUMIF(Invoices!AI:AJ,A2631,Invoices!AJ:AJ)/COUNTIF(Invoices!AI:AJ,A2631),0),IF(COUNTIF(Invoices!AK:AL,A2631)&lt;&gt;0,IF(COUNTIF(Invoices!AK:AL,A2631)&lt;&gt;0,SUMIF(Invoices!AK:AL,A2631,Invoices!AL:AL)/COUNTIF(Invoices!AK:AL,A2631),0),IF(COUNTIF(Invoices!AM:AN,A2631)&lt;&gt;0,IF(COUNTIF(Invoices!AM:AN,A2631)&lt;&gt;0,SUMIF(Invoices!AM:AN,A2631,Invoices!AN:AN)/COUNTIF(Invoices!AM:AN,A2631),0),"Not Available")))))))))))))))</f>
        <v>0.99</v>
      </c>
    </row>
    <row r="2632" spans="1:5" ht="13" x14ac:dyDescent="0.15">
      <c r="A2632" s="6" t="s">
        <v>4086</v>
      </c>
      <c r="B2632" s="6" t="s">
        <v>1223</v>
      </c>
      <c r="C2632" s="6" t="s">
        <v>977</v>
      </c>
      <c r="D2632" s="6" t="s">
        <v>976</v>
      </c>
      <c r="E2632" t="str">
        <f>IF(COUNTIF(Invoices!K:L,A2632)&lt;&gt;0,IF(COUNTIF(Invoices!K:L,A2632)&lt;&gt;0,SUMIF(Invoices!K:L,A2632,Invoices!L:L)/COUNTIF(Invoices!K:L,A2632),0),IF(COUNTIF(Invoices!M:N,A2632)&lt;&gt;0,IF(COUNTIF(Invoices!M:N,A2632)&lt;&gt;0,SUMIF(Invoices!M:N,A2632,Invoices!N:N)/COUNTIF(Invoices!M:N,A2632),0),IF(COUNTIF(Invoices!O:P,A2632)&lt;&gt;0,IF(COUNTIF(Invoices!O:P,A2632)&lt;&gt;0,SUMIF(Invoices!O:P,A2632,Invoices!P:P)/COUNTIF(Invoices!O:P,A2632),0),IF(COUNTIF(Invoices!Q:R,A2632)&lt;&gt;0,IF(COUNTIF(Invoices!Q:R,A2632)&lt;&gt;0,SUMIF(Invoices!Q:R,A2632,Invoices!R:R)/COUNTIF(Invoices!Q:R,A2632),0),IF(COUNTIF(Invoices!S:T,A2632)&lt;&gt;0,IF(COUNTIF(Invoices!S:T,A2632)&lt;&gt;0,SUMIF(Invoices!S:T,A2632,Invoices!T:T)/COUNTIF(Invoices!S:T,A2632),0),IF(COUNTIF(Invoices!U:V,A2632)&lt;&gt;0,IF(COUNTIF(Invoices!U:V,A2632)&lt;&gt;0,SUMIF(Invoices!U:V,A2632,Invoices!V:V)/COUNTIF(Invoices!U:V,A2632),0),IF(COUNTIF(Invoices!W:X,A2632)&lt;&gt;0,IF(COUNTIF(Invoices!W:X,A2632)&lt;&gt;0,SUMIF(Invoices!W:X,A2632,Invoices!X:X)/COUNTIF(Invoices!W:X,A2632),0),IF(COUNTIF(Invoices!Y:Z,A2632)&lt;&gt;0,IF(COUNTIF(Invoices!Y:Z,A2632)&lt;&gt;0,SUMIF(Invoices!Y:Z,A2632,Invoices!Z:Z)/COUNTIF(Invoices!Y:Z,A2632),0),IF(COUNTIF(Invoices!AA:AB,A2632)&lt;&gt;0,IF(COUNTIF(Invoices!AA:AB,A2632)&lt;&gt;0,SUMIF(Invoices!AA:AB,A2632,Invoices!AB:AB)/COUNTIF(Invoices!AA:AB,A2632),0),IF(COUNTIF(Invoices!AC:AD,A2632)&lt;&gt;0,IF(COUNTIF(Invoices!AC:AD,A2632)&lt;&gt;0,SUMIF(Invoices!AC:AD,A2632,Invoices!AD:AD)/COUNTIF(Invoices!AC:AD,A2632),0),IF(COUNTIF(Invoices!AE:AF,A2632)&lt;&gt;0,IF(COUNTIF(Invoices!AE:AF,A2632)&lt;&gt;0,SUMIF(Invoices!AE:AF,A2632,Invoices!AF:AF)/COUNTIF(Invoices!AE:AF,A2632),0),IF(COUNTIF(Invoices!AG:AH,A2632)&lt;&gt;0,IF(COUNTIF(Invoices!AG:AH,A2632)&lt;&gt;0,SUMIF(Invoices!AG:AH,A2632,Invoices!AH:AH)/COUNTIF(Invoices!AG:AH,A2632),0),IF(COUNTIF(Invoices!AI:AJ,A2632)&lt;&gt;0,IF(COUNTIF(Invoices!AI:AJ,A2632)&lt;&gt;0,SUMIF(Invoices!AI:AJ,A2632,Invoices!AJ:AJ)/COUNTIF(Invoices!AI:AJ,A2632),0),IF(COUNTIF(Invoices!AK:AL,A2632)&lt;&gt;0,IF(COUNTIF(Invoices!AK:AL,A2632)&lt;&gt;0,SUMIF(Invoices!AK:AL,A2632,Invoices!AL:AL)/COUNTIF(Invoices!AK:AL,A2632),0),IF(COUNTIF(Invoices!AM:AN,A2632)&lt;&gt;0,IF(COUNTIF(Invoices!AM:AN,A2632)&lt;&gt;0,SUMIF(Invoices!AM:AN,A2632,Invoices!AN:AN)/COUNTIF(Invoices!AM:AN,A2632),0),"Not Available")))))))))))))))</f>
        <v>Not Available</v>
      </c>
    </row>
    <row r="2633" spans="1:5" ht="13" x14ac:dyDescent="0.15">
      <c r="A2633" s="6" t="s">
        <v>4087</v>
      </c>
      <c r="B2633" s="6" t="s">
        <v>4088</v>
      </c>
      <c r="C2633" s="6" t="s">
        <v>735</v>
      </c>
      <c r="D2633" s="6" t="s">
        <v>736</v>
      </c>
      <c r="E2633" t="str">
        <f>IF(COUNTIF(Invoices!K:L,A2633)&lt;&gt;0,IF(COUNTIF(Invoices!K:L,A2633)&lt;&gt;0,SUMIF(Invoices!K:L,A2633,Invoices!L:L)/COUNTIF(Invoices!K:L,A2633),0),IF(COUNTIF(Invoices!M:N,A2633)&lt;&gt;0,IF(COUNTIF(Invoices!M:N,A2633)&lt;&gt;0,SUMIF(Invoices!M:N,A2633,Invoices!N:N)/COUNTIF(Invoices!M:N,A2633),0),IF(COUNTIF(Invoices!O:P,A2633)&lt;&gt;0,IF(COUNTIF(Invoices!O:P,A2633)&lt;&gt;0,SUMIF(Invoices!O:P,A2633,Invoices!P:P)/COUNTIF(Invoices!O:P,A2633),0),IF(COUNTIF(Invoices!Q:R,A2633)&lt;&gt;0,IF(COUNTIF(Invoices!Q:R,A2633)&lt;&gt;0,SUMIF(Invoices!Q:R,A2633,Invoices!R:R)/COUNTIF(Invoices!Q:R,A2633),0),IF(COUNTIF(Invoices!S:T,A2633)&lt;&gt;0,IF(COUNTIF(Invoices!S:T,A2633)&lt;&gt;0,SUMIF(Invoices!S:T,A2633,Invoices!T:T)/COUNTIF(Invoices!S:T,A2633),0),IF(COUNTIF(Invoices!U:V,A2633)&lt;&gt;0,IF(COUNTIF(Invoices!U:V,A2633)&lt;&gt;0,SUMIF(Invoices!U:V,A2633,Invoices!V:V)/COUNTIF(Invoices!U:V,A2633),0),IF(COUNTIF(Invoices!W:X,A2633)&lt;&gt;0,IF(COUNTIF(Invoices!W:X,A2633)&lt;&gt;0,SUMIF(Invoices!W:X,A2633,Invoices!X:X)/COUNTIF(Invoices!W:X,A2633),0),IF(COUNTIF(Invoices!Y:Z,A2633)&lt;&gt;0,IF(COUNTIF(Invoices!Y:Z,A2633)&lt;&gt;0,SUMIF(Invoices!Y:Z,A2633,Invoices!Z:Z)/COUNTIF(Invoices!Y:Z,A2633),0),IF(COUNTIF(Invoices!AA:AB,A2633)&lt;&gt;0,IF(COUNTIF(Invoices!AA:AB,A2633)&lt;&gt;0,SUMIF(Invoices!AA:AB,A2633,Invoices!AB:AB)/COUNTIF(Invoices!AA:AB,A2633),0),IF(COUNTIF(Invoices!AC:AD,A2633)&lt;&gt;0,IF(COUNTIF(Invoices!AC:AD,A2633)&lt;&gt;0,SUMIF(Invoices!AC:AD,A2633,Invoices!AD:AD)/COUNTIF(Invoices!AC:AD,A2633),0),IF(COUNTIF(Invoices!AE:AF,A2633)&lt;&gt;0,IF(COUNTIF(Invoices!AE:AF,A2633)&lt;&gt;0,SUMIF(Invoices!AE:AF,A2633,Invoices!AF:AF)/COUNTIF(Invoices!AE:AF,A2633),0),IF(COUNTIF(Invoices!AG:AH,A2633)&lt;&gt;0,IF(COUNTIF(Invoices!AG:AH,A2633)&lt;&gt;0,SUMIF(Invoices!AG:AH,A2633,Invoices!AH:AH)/COUNTIF(Invoices!AG:AH,A2633),0),IF(COUNTIF(Invoices!AI:AJ,A2633)&lt;&gt;0,IF(COUNTIF(Invoices!AI:AJ,A2633)&lt;&gt;0,SUMIF(Invoices!AI:AJ,A2633,Invoices!AJ:AJ)/COUNTIF(Invoices!AI:AJ,A2633),0),IF(COUNTIF(Invoices!AK:AL,A2633)&lt;&gt;0,IF(COUNTIF(Invoices!AK:AL,A2633)&lt;&gt;0,SUMIF(Invoices!AK:AL,A2633,Invoices!AL:AL)/COUNTIF(Invoices!AK:AL,A2633),0),IF(COUNTIF(Invoices!AM:AN,A2633)&lt;&gt;0,IF(COUNTIF(Invoices!AM:AN,A2633)&lt;&gt;0,SUMIF(Invoices!AM:AN,A2633,Invoices!AN:AN)/COUNTIF(Invoices!AM:AN,A2633),0),"Not Available")))))))))))))))</f>
        <v>Not Available</v>
      </c>
    </row>
    <row r="2634" spans="1:5" ht="13" x14ac:dyDescent="0.15">
      <c r="A2634" s="6" t="s">
        <v>4089</v>
      </c>
      <c r="B2634" s="6" t="s">
        <v>564</v>
      </c>
      <c r="C2634" s="6" t="s">
        <v>835</v>
      </c>
      <c r="D2634" s="6" t="s">
        <v>566</v>
      </c>
      <c r="E2634" t="str">
        <f>IF(COUNTIF(Invoices!K:L,A2634)&lt;&gt;0,IF(COUNTIF(Invoices!K:L,A2634)&lt;&gt;0,SUMIF(Invoices!K:L,A2634,Invoices!L:L)/COUNTIF(Invoices!K:L,A2634),0),IF(COUNTIF(Invoices!M:N,A2634)&lt;&gt;0,IF(COUNTIF(Invoices!M:N,A2634)&lt;&gt;0,SUMIF(Invoices!M:N,A2634,Invoices!N:N)/COUNTIF(Invoices!M:N,A2634),0),IF(COUNTIF(Invoices!O:P,A2634)&lt;&gt;0,IF(COUNTIF(Invoices!O:P,A2634)&lt;&gt;0,SUMIF(Invoices!O:P,A2634,Invoices!P:P)/COUNTIF(Invoices!O:P,A2634),0),IF(COUNTIF(Invoices!Q:R,A2634)&lt;&gt;0,IF(COUNTIF(Invoices!Q:R,A2634)&lt;&gt;0,SUMIF(Invoices!Q:R,A2634,Invoices!R:R)/COUNTIF(Invoices!Q:R,A2634),0),IF(COUNTIF(Invoices!S:T,A2634)&lt;&gt;0,IF(COUNTIF(Invoices!S:T,A2634)&lt;&gt;0,SUMIF(Invoices!S:T,A2634,Invoices!T:T)/COUNTIF(Invoices!S:T,A2634),0),IF(COUNTIF(Invoices!U:V,A2634)&lt;&gt;0,IF(COUNTIF(Invoices!U:V,A2634)&lt;&gt;0,SUMIF(Invoices!U:V,A2634,Invoices!V:V)/COUNTIF(Invoices!U:V,A2634),0),IF(COUNTIF(Invoices!W:X,A2634)&lt;&gt;0,IF(COUNTIF(Invoices!W:X,A2634)&lt;&gt;0,SUMIF(Invoices!W:X,A2634,Invoices!X:X)/COUNTIF(Invoices!W:X,A2634),0),IF(COUNTIF(Invoices!Y:Z,A2634)&lt;&gt;0,IF(COUNTIF(Invoices!Y:Z,A2634)&lt;&gt;0,SUMIF(Invoices!Y:Z,A2634,Invoices!Z:Z)/COUNTIF(Invoices!Y:Z,A2634),0),IF(COUNTIF(Invoices!AA:AB,A2634)&lt;&gt;0,IF(COUNTIF(Invoices!AA:AB,A2634)&lt;&gt;0,SUMIF(Invoices!AA:AB,A2634,Invoices!AB:AB)/COUNTIF(Invoices!AA:AB,A2634),0),IF(COUNTIF(Invoices!AC:AD,A2634)&lt;&gt;0,IF(COUNTIF(Invoices!AC:AD,A2634)&lt;&gt;0,SUMIF(Invoices!AC:AD,A2634,Invoices!AD:AD)/COUNTIF(Invoices!AC:AD,A2634),0),IF(COUNTIF(Invoices!AE:AF,A2634)&lt;&gt;0,IF(COUNTIF(Invoices!AE:AF,A2634)&lt;&gt;0,SUMIF(Invoices!AE:AF,A2634,Invoices!AF:AF)/COUNTIF(Invoices!AE:AF,A2634),0),IF(COUNTIF(Invoices!AG:AH,A2634)&lt;&gt;0,IF(COUNTIF(Invoices!AG:AH,A2634)&lt;&gt;0,SUMIF(Invoices!AG:AH,A2634,Invoices!AH:AH)/COUNTIF(Invoices!AG:AH,A2634),0),IF(COUNTIF(Invoices!AI:AJ,A2634)&lt;&gt;0,IF(COUNTIF(Invoices!AI:AJ,A2634)&lt;&gt;0,SUMIF(Invoices!AI:AJ,A2634,Invoices!AJ:AJ)/COUNTIF(Invoices!AI:AJ,A2634),0),IF(COUNTIF(Invoices!AK:AL,A2634)&lt;&gt;0,IF(COUNTIF(Invoices!AK:AL,A2634)&lt;&gt;0,SUMIF(Invoices!AK:AL,A2634,Invoices!AL:AL)/COUNTIF(Invoices!AK:AL,A2634),0),IF(COUNTIF(Invoices!AM:AN,A2634)&lt;&gt;0,IF(COUNTIF(Invoices!AM:AN,A2634)&lt;&gt;0,SUMIF(Invoices!AM:AN,A2634,Invoices!AN:AN)/COUNTIF(Invoices!AM:AN,A2634),0),"Not Available")))))))))))))))</f>
        <v>Not Available</v>
      </c>
    </row>
    <row r="2635" spans="1:5" ht="13" x14ac:dyDescent="0.15">
      <c r="A2635" s="6" t="s">
        <v>4090</v>
      </c>
      <c r="B2635" s="6" t="s">
        <v>1138</v>
      </c>
      <c r="C2635" s="6" t="s">
        <v>633</v>
      </c>
      <c r="D2635" s="6" t="s">
        <v>634</v>
      </c>
      <c r="E2635" t="str">
        <f>IF(COUNTIF(Invoices!K:L,A2635)&lt;&gt;0,IF(COUNTIF(Invoices!K:L,A2635)&lt;&gt;0,SUMIF(Invoices!K:L,A2635,Invoices!L:L)/COUNTIF(Invoices!K:L,A2635),0),IF(COUNTIF(Invoices!M:N,A2635)&lt;&gt;0,IF(COUNTIF(Invoices!M:N,A2635)&lt;&gt;0,SUMIF(Invoices!M:N,A2635,Invoices!N:N)/COUNTIF(Invoices!M:N,A2635),0),IF(COUNTIF(Invoices!O:P,A2635)&lt;&gt;0,IF(COUNTIF(Invoices!O:P,A2635)&lt;&gt;0,SUMIF(Invoices!O:P,A2635,Invoices!P:P)/COUNTIF(Invoices!O:P,A2635),0),IF(COUNTIF(Invoices!Q:R,A2635)&lt;&gt;0,IF(COUNTIF(Invoices!Q:R,A2635)&lt;&gt;0,SUMIF(Invoices!Q:R,A2635,Invoices!R:R)/COUNTIF(Invoices!Q:R,A2635),0),IF(COUNTIF(Invoices!S:T,A2635)&lt;&gt;0,IF(COUNTIF(Invoices!S:T,A2635)&lt;&gt;0,SUMIF(Invoices!S:T,A2635,Invoices!T:T)/COUNTIF(Invoices!S:T,A2635),0),IF(COUNTIF(Invoices!U:V,A2635)&lt;&gt;0,IF(COUNTIF(Invoices!U:V,A2635)&lt;&gt;0,SUMIF(Invoices!U:V,A2635,Invoices!V:V)/COUNTIF(Invoices!U:V,A2635),0),IF(COUNTIF(Invoices!W:X,A2635)&lt;&gt;0,IF(COUNTIF(Invoices!W:X,A2635)&lt;&gt;0,SUMIF(Invoices!W:X,A2635,Invoices!X:X)/COUNTIF(Invoices!W:X,A2635),0),IF(COUNTIF(Invoices!Y:Z,A2635)&lt;&gt;0,IF(COUNTIF(Invoices!Y:Z,A2635)&lt;&gt;0,SUMIF(Invoices!Y:Z,A2635,Invoices!Z:Z)/COUNTIF(Invoices!Y:Z,A2635),0),IF(COUNTIF(Invoices!AA:AB,A2635)&lt;&gt;0,IF(COUNTIF(Invoices!AA:AB,A2635)&lt;&gt;0,SUMIF(Invoices!AA:AB,A2635,Invoices!AB:AB)/COUNTIF(Invoices!AA:AB,A2635),0),IF(COUNTIF(Invoices!AC:AD,A2635)&lt;&gt;0,IF(COUNTIF(Invoices!AC:AD,A2635)&lt;&gt;0,SUMIF(Invoices!AC:AD,A2635,Invoices!AD:AD)/COUNTIF(Invoices!AC:AD,A2635),0),IF(COUNTIF(Invoices!AE:AF,A2635)&lt;&gt;0,IF(COUNTIF(Invoices!AE:AF,A2635)&lt;&gt;0,SUMIF(Invoices!AE:AF,A2635,Invoices!AF:AF)/COUNTIF(Invoices!AE:AF,A2635),0),IF(COUNTIF(Invoices!AG:AH,A2635)&lt;&gt;0,IF(COUNTIF(Invoices!AG:AH,A2635)&lt;&gt;0,SUMIF(Invoices!AG:AH,A2635,Invoices!AH:AH)/COUNTIF(Invoices!AG:AH,A2635),0),IF(COUNTIF(Invoices!AI:AJ,A2635)&lt;&gt;0,IF(COUNTIF(Invoices!AI:AJ,A2635)&lt;&gt;0,SUMIF(Invoices!AI:AJ,A2635,Invoices!AJ:AJ)/COUNTIF(Invoices!AI:AJ,A2635),0),IF(COUNTIF(Invoices!AK:AL,A2635)&lt;&gt;0,IF(COUNTIF(Invoices!AK:AL,A2635)&lt;&gt;0,SUMIF(Invoices!AK:AL,A2635,Invoices!AL:AL)/COUNTIF(Invoices!AK:AL,A2635),0),IF(COUNTIF(Invoices!AM:AN,A2635)&lt;&gt;0,IF(COUNTIF(Invoices!AM:AN,A2635)&lt;&gt;0,SUMIF(Invoices!AM:AN,A2635,Invoices!AN:AN)/COUNTIF(Invoices!AM:AN,A2635),0),"Not Available")))))))))))))))</f>
        <v>Not Available</v>
      </c>
    </row>
    <row r="2636" spans="1:5" ht="13" x14ac:dyDescent="0.15">
      <c r="A2636" s="6" t="s">
        <v>4091</v>
      </c>
      <c r="C2636" s="6" t="s">
        <v>4092</v>
      </c>
      <c r="D2636" s="6" t="s">
        <v>4093</v>
      </c>
      <c r="E2636">
        <f ca="1">IF(COUNTIF(Invoices!K:L,A2636)&lt;&gt;0,IF(COUNTIF(Invoices!K:L,A2636)&lt;&gt;0,SUMIF(Invoices!K:L,A2636,Invoices!L:L)/COUNTIF(Invoices!K:L,A2636),0),IF(COUNTIF(Invoices!M:N,A2636)&lt;&gt;0,IF(COUNTIF(Invoices!M:N,A2636)&lt;&gt;0,SUMIF(Invoices!M:N,A2636,Invoices!N:N)/COUNTIF(Invoices!M:N,A2636),0),IF(COUNTIF(Invoices!O:P,A2636)&lt;&gt;0,IF(COUNTIF(Invoices!O:P,A2636)&lt;&gt;0,SUMIF(Invoices!O:P,A2636,Invoices!P:P)/COUNTIF(Invoices!O:P,A2636),0),IF(COUNTIF(Invoices!Q:R,A2636)&lt;&gt;0,IF(COUNTIF(Invoices!Q:R,A2636)&lt;&gt;0,SUMIF(Invoices!Q:R,A2636,Invoices!R:R)/COUNTIF(Invoices!Q:R,A2636),0),IF(COUNTIF(Invoices!S:T,A2636)&lt;&gt;0,IF(COUNTIF(Invoices!S:T,A2636)&lt;&gt;0,SUMIF(Invoices!S:T,A2636,Invoices!T:T)/COUNTIF(Invoices!S:T,A2636),0),IF(COUNTIF(Invoices!U:V,A2636)&lt;&gt;0,IF(COUNTIF(Invoices!U:V,A2636)&lt;&gt;0,SUMIF(Invoices!U:V,A2636,Invoices!V:V)/COUNTIF(Invoices!U:V,A2636),0),IF(COUNTIF(Invoices!W:X,A2636)&lt;&gt;0,IF(COUNTIF(Invoices!W:X,A2636)&lt;&gt;0,SUMIF(Invoices!W:X,A2636,Invoices!X:X)/COUNTIF(Invoices!W:X,A2636),0),IF(COUNTIF(Invoices!Y:Z,A2636)&lt;&gt;0,IF(COUNTIF(Invoices!Y:Z,A2636)&lt;&gt;0,SUMIF(Invoices!Y:Z,A2636,Invoices!Z:Z)/COUNTIF(Invoices!Y:Z,A2636),0),IF(COUNTIF(Invoices!AA:AB,A2636)&lt;&gt;0,IF(COUNTIF(Invoices!AA:AB,A2636)&lt;&gt;0,SUMIF(Invoices!AA:AB,A2636,Invoices!AB:AB)/COUNTIF(Invoices!AA:AB,A2636),0),IF(COUNTIF(Invoices!AC:AD,A2636)&lt;&gt;0,IF(COUNTIF(Invoices!AC:AD,A2636)&lt;&gt;0,SUMIF(Invoices!AC:AD,A2636,Invoices!AD:AD)/COUNTIF(Invoices!AC:AD,A2636),0),IF(COUNTIF(Invoices!AE:AF,A2636)&lt;&gt;0,IF(COUNTIF(Invoices!AE:AF,A2636)&lt;&gt;0,SUMIF(Invoices!AE:AF,A2636,Invoices!AF:AF)/COUNTIF(Invoices!AE:AF,A2636),0),IF(COUNTIF(Invoices!AG:AH,A2636)&lt;&gt;0,IF(COUNTIF(Invoices!AG:AH,A2636)&lt;&gt;0,SUMIF(Invoices!AG:AH,A2636,Invoices!AH:AH)/COUNTIF(Invoices!AG:AH,A2636),0),IF(COUNTIF(Invoices!AI:AJ,A2636)&lt;&gt;0,IF(COUNTIF(Invoices!AI:AJ,A2636)&lt;&gt;0,SUMIF(Invoices!AI:AJ,A2636,Invoices!AJ:AJ)/COUNTIF(Invoices!AI:AJ,A2636),0),IF(COUNTIF(Invoices!AK:AL,A2636)&lt;&gt;0,IF(COUNTIF(Invoices!AK:AL,A2636)&lt;&gt;0,SUMIF(Invoices!AK:AL,A2636,Invoices!AL:AL)/COUNTIF(Invoices!AK:AL,A2636),0),IF(COUNTIF(Invoices!AM:AN,A2636)&lt;&gt;0,IF(COUNTIF(Invoices!AM:AN,A2636)&lt;&gt;0,SUMIF(Invoices!AM:AN,A2636,Invoices!AN:AN)/COUNTIF(Invoices!AM:AN,A2636),0),"Not Available")))))))))))))))</f>
        <v>0.99</v>
      </c>
    </row>
    <row r="2637" spans="1:5" ht="13" x14ac:dyDescent="0.15">
      <c r="A2637" s="6" t="s">
        <v>4094</v>
      </c>
      <c r="B2637" s="6" t="s">
        <v>695</v>
      </c>
      <c r="C2637" s="6" t="s">
        <v>696</v>
      </c>
      <c r="D2637" s="6" t="s">
        <v>697</v>
      </c>
      <c r="E2637">
        <f ca="1">IF(COUNTIF(Invoices!K:L,A2637)&lt;&gt;0,IF(COUNTIF(Invoices!K:L,A2637)&lt;&gt;0,SUMIF(Invoices!K:L,A2637,Invoices!L:L)/COUNTIF(Invoices!K:L,A2637),0),IF(COUNTIF(Invoices!M:N,A2637)&lt;&gt;0,IF(COUNTIF(Invoices!M:N,A2637)&lt;&gt;0,SUMIF(Invoices!M:N,A2637,Invoices!N:N)/COUNTIF(Invoices!M:N,A2637),0),IF(COUNTIF(Invoices!O:P,A2637)&lt;&gt;0,IF(COUNTIF(Invoices!O:P,A2637)&lt;&gt;0,SUMIF(Invoices!O:P,A2637,Invoices!P:P)/COUNTIF(Invoices!O:P,A2637),0),IF(COUNTIF(Invoices!Q:R,A2637)&lt;&gt;0,IF(COUNTIF(Invoices!Q:R,A2637)&lt;&gt;0,SUMIF(Invoices!Q:R,A2637,Invoices!R:R)/COUNTIF(Invoices!Q:R,A2637),0),IF(COUNTIF(Invoices!S:T,A2637)&lt;&gt;0,IF(COUNTIF(Invoices!S:T,A2637)&lt;&gt;0,SUMIF(Invoices!S:T,A2637,Invoices!T:T)/COUNTIF(Invoices!S:T,A2637),0),IF(COUNTIF(Invoices!U:V,A2637)&lt;&gt;0,IF(COUNTIF(Invoices!U:V,A2637)&lt;&gt;0,SUMIF(Invoices!U:V,A2637,Invoices!V:V)/COUNTIF(Invoices!U:V,A2637),0),IF(COUNTIF(Invoices!W:X,A2637)&lt;&gt;0,IF(COUNTIF(Invoices!W:X,A2637)&lt;&gt;0,SUMIF(Invoices!W:X,A2637,Invoices!X:X)/COUNTIF(Invoices!W:X,A2637),0),IF(COUNTIF(Invoices!Y:Z,A2637)&lt;&gt;0,IF(COUNTIF(Invoices!Y:Z,A2637)&lt;&gt;0,SUMIF(Invoices!Y:Z,A2637,Invoices!Z:Z)/COUNTIF(Invoices!Y:Z,A2637),0),IF(COUNTIF(Invoices!AA:AB,A2637)&lt;&gt;0,IF(COUNTIF(Invoices!AA:AB,A2637)&lt;&gt;0,SUMIF(Invoices!AA:AB,A2637,Invoices!AB:AB)/COUNTIF(Invoices!AA:AB,A2637),0),IF(COUNTIF(Invoices!AC:AD,A2637)&lt;&gt;0,IF(COUNTIF(Invoices!AC:AD,A2637)&lt;&gt;0,SUMIF(Invoices!AC:AD,A2637,Invoices!AD:AD)/COUNTIF(Invoices!AC:AD,A2637),0),IF(COUNTIF(Invoices!AE:AF,A2637)&lt;&gt;0,IF(COUNTIF(Invoices!AE:AF,A2637)&lt;&gt;0,SUMIF(Invoices!AE:AF,A2637,Invoices!AF:AF)/COUNTIF(Invoices!AE:AF,A2637),0),IF(COUNTIF(Invoices!AG:AH,A2637)&lt;&gt;0,IF(COUNTIF(Invoices!AG:AH,A2637)&lt;&gt;0,SUMIF(Invoices!AG:AH,A2637,Invoices!AH:AH)/COUNTIF(Invoices!AG:AH,A2637),0),IF(COUNTIF(Invoices!AI:AJ,A2637)&lt;&gt;0,IF(COUNTIF(Invoices!AI:AJ,A2637)&lt;&gt;0,SUMIF(Invoices!AI:AJ,A2637,Invoices!AJ:AJ)/COUNTIF(Invoices!AI:AJ,A2637),0),IF(COUNTIF(Invoices!AK:AL,A2637)&lt;&gt;0,IF(COUNTIF(Invoices!AK:AL,A2637)&lt;&gt;0,SUMIF(Invoices!AK:AL,A2637,Invoices!AL:AL)/COUNTIF(Invoices!AK:AL,A2637),0),IF(COUNTIF(Invoices!AM:AN,A2637)&lt;&gt;0,IF(COUNTIF(Invoices!AM:AN,A2637)&lt;&gt;0,SUMIF(Invoices!AM:AN,A2637,Invoices!AN:AN)/COUNTIF(Invoices!AM:AN,A2637),0),"Not Available")))))))))))))))</f>
        <v>0.99</v>
      </c>
    </row>
    <row r="2638" spans="1:5" ht="13" x14ac:dyDescent="0.15">
      <c r="A2638" s="6" t="s">
        <v>4095</v>
      </c>
      <c r="C2638" s="6" t="s">
        <v>757</v>
      </c>
      <c r="D2638" s="6" t="s">
        <v>758</v>
      </c>
      <c r="E2638" t="str">
        <f>IF(COUNTIF(Invoices!K:L,A2638)&lt;&gt;0,IF(COUNTIF(Invoices!K:L,A2638)&lt;&gt;0,SUMIF(Invoices!K:L,A2638,Invoices!L:L)/COUNTIF(Invoices!K:L,A2638),0),IF(COUNTIF(Invoices!M:N,A2638)&lt;&gt;0,IF(COUNTIF(Invoices!M:N,A2638)&lt;&gt;0,SUMIF(Invoices!M:N,A2638,Invoices!N:N)/COUNTIF(Invoices!M:N,A2638),0),IF(COUNTIF(Invoices!O:P,A2638)&lt;&gt;0,IF(COUNTIF(Invoices!O:P,A2638)&lt;&gt;0,SUMIF(Invoices!O:P,A2638,Invoices!P:P)/COUNTIF(Invoices!O:P,A2638),0),IF(COUNTIF(Invoices!Q:R,A2638)&lt;&gt;0,IF(COUNTIF(Invoices!Q:R,A2638)&lt;&gt;0,SUMIF(Invoices!Q:R,A2638,Invoices!R:R)/COUNTIF(Invoices!Q:R,A2638),0),IF(COUNTIF(Invoices!S:T,A2638)&lt;&gt;0,IF(COUNTIF(Invoices!S:T,A2638)&lt;&gt;0,SUMIF(Invoices!S:T,A2638,Invoices!T:T)/COUNTIF(Invoices!S:T,A2638),0),IF(COUNTIF(Invoices!U:V,A2638)&lt;&gt;0,IF(COUNTIF(Invoices!U:V,A2638)&lt;&gt;0,SUMIF(Invoices!U:V,A2638,Invoices!V:V)/COUNTIF(Invoices!U:V,A2638),0),IF(COUNTIF(Invoices!W:X,A2638)&lt;&gt;0,IF(COUNTIF(Invoices!W:X,A2638)&lt;&gt;0,SUMIF(Invoices!W:X,A2638,Invoices!X:X)/COUNTIF(Invoices!W:X,A2638),0),IF(COUNTIF(Invoices!Y:Z,A2638)&lt;&gt;0,IF(COUNTIF(Invoices!Y:Z,A2638)&lt;&gt;0,SUMIF(Invoices!Y:Z,A2638,Invoices!Z:Z)/COUNTIF(Invoices!Y:Z,A2638),0),IF(COUNTIF(Invoices!AA:AB,A2638)&lt;&gt;0,IF(COUNTIF(Invoices!AA:AB,A2638)&lt;&gt;0,SUMIF(Invoices!AA:AB,A2638,Invoices!AB:AB)/COUNTIF(Invoices!AA:AB,A2638),0),IF(COUNTIF(Invoices!AC:AD,A2638)&lt;&gt;0,IF(COUNTIF(Invoices!AC:AD,A2638)&lt;&gt;0,SUMIF(Invoices!AC:AD,A2638,Invoices!AD:AD)/COUNTIF(Invoices!AC:AD,A2638),0),IF(COUNTIF(Invoices!AE:AF,A2638)&lt;&gt;0,IF(COUNTIF(Invoices!AE:AF,A2638)&lt;&gt;0,SUMIF(Invoices!AE:AF,A2638,Invoices!AF:AF)/COUNTIF(Invoices!AE:AF,A2638),0),IF(COUNTIF(Invoices!AG:AH,A2638)&lt;&gt;0,IF(COUNTIF(Invoices!AG:AH,A2638)&lt;&gt;0,SUMIF(Invoices!AG:AH,A2638,Invoices!AH:AH)/COUNTIF(Invoices!AG:AH,A2638),0),IF(COUNTIF(Invoices!AI:AJ,A2638)&lt;&gt;0,IF(COUNTIF(Invoices!AI:AJ,A2638)&lt;&gt;0,SUMIF(Invoices!AI:AJ,A2638,Invoices!AJ:AJ)/COUNTIF(Invoices!AI:AJ,A2638),0),IF(COUNTIF(Invoices!AK:AL,A2638)&lt;&gt;0,IF(COUNTIF(Invoices!AK:AL,A2638)&lt;&gt;0,SUMIF(Invoices!AK:AL,A2638,Invoices!AL:AL)/COUNTIF(Invoices!AK:AL,A2638),0),IF(COUNTIF(Invoices!AM:AN,A2638)&lt;&gt;0,IF(COUNTIF(Invoices!AM:AN,A2638)&lt;&gt;0,SUMIF(Invoices!AM:AN,A2638,Invoices!AN:AN)/COUNTIF(Invoices!AM:AN,A2638),0),"Not Available")))))))))))))))</f>
        <v>Not Available</v>
      </c>
    </row>
    <row r="2639" spans="1:5" ht="13" x14ac:dyDescent="0.15">
      <c r="A2639" s="6" t="s">
        <v>4096</v>
      </c>
      <c r="B2639" s="6" t="s">
        <v>976</v>
      </c>
      <c r="C2639" s="6" t="s">
        <v>977</v>
      </c>
      <c r="D2639" s="6" t="s">
        <v>976</v>
      </c>
      <c r="E2639">
        <f ca="1">IF(COUNTIF(Invoices!K:L,A2639)&lt;&gt;0,IF(COUNTIF(Invoices!K:L,A2639)&lt;&gt;0,SUMIF(Invoices!K:L,A2639,Invoices!L:L)/COUNTIF(Invoices!K:L,A2639),0),IF(COUNTIF(Invoices!M:N,A2639)&lt;&gt;0,IF(COUNTIF(Invoices!M:N,A2639)&lt;&gt;0,SUMIF(Invoices!M:N,A2639,Invoices!N:N)/COUNTIF(Invoices!M:N,A2639),0),IF(COUNTIF(Invoices!O:P,A2639)&lt;&gt;0,IF(COUNTIF(Invoices!O:P,A2639)&lt;&gt;0,SUMIF(Invoices!O:P,A2639,Invoices!P:P)/COUNTIF(Invoices!O:P,A2639),0),IF(COUNTIF(Invoices!Q:R,A2639)&lt;&gt;0,IF(COUNTIF(Invoices!Q:R,A2639)&lt;&gt;0,SUMIF(Invoices!Q:R,A2639,Invoices!R:R)/COUNTIF(Invoices!Q:R,A2639),0),IF(COUNTIF(Invoices!S:T,A2639)&lt;&gt;0,IF(COUNTIF(Invoices!S:T,A2639)&lt;&gt;0,SUMIF(Invoices!S:T,A2639,Invoices!T:T)/COUNTIF(Invoices!S:T,A2639),0),IF(COUNTIF(Invoices!U:V,A2639)&lt;&gt;0,IF(COUNTIF(Invoices!U:V,A2639)&lt;&gt;0,SUMIF(Invoices!U:V,A2639,Invoices!V:V)/COUNTIF(Invoices!U:V,A2639),0),IF(COUNTIF(Invoices!W:X,A2639)&lt;&gt;0,IF(COUNTIF(Invoices!W:X,A2639)&lt;&gt;0,SUMIF(Invoices!W:X,A2639,Invoices!X:X)/COUNTIF(Invoices!W:X,A2639),0),IF(COUNTIF(Invoices!Y:Z,A2639)&lt;&gt;0,IF(COUNTIF(Invoices!Y:Z,A2639)&lt;&gt;0,SUMIF(Invoices!Y:Z,A2639,Invoices!Z:Z)/COUNTIF(Invoices!Y:Z,A2639),0),IF(COUNTIF(Invoices!AA:AB,A2639)&lt;&gt;0,IF(COUNTIF(Invoices!AA:AB,A2639)&lt;&gt;0,SUMIF(Invoices!AA:AB,A2639,Invoices!AB:AB)/COUNTIF(Invoices!AA:AB,A2639),0),IF(COUNTIF(Invoices!AC:AD,A2639)&lt;&gt;0,IF(COUNTIF(Invoices!AC:AD,A2639)&lt;&gt;0,SUMIF(Invoices!AC:AD,A2639,Invoices!AD:AD)/COUNTIF(Invoices!AC:AD,A2639),0),IF(COUNTIF(Invoices!AE:AF,A2639)&lt;&gt;0,IF(COUNTIF(Invoices!AE:AF,A2639)&lt;&gt;0,SUMIF(Invoices!AE:AF,A2639,Invoices!AF:AF)/COUNTIF(Invoices!AE:AF,A2639),0),IF(COUNTIF(Invoices!AG:AH,A2639)&lt;&gt;0,IF(COUNTIF(Invoices!AG:AH,A2639)&lt;&gt;0,SUMIF(Invoices!AG:AH,A2639,Invoices!AH:AH)/COUNTIF(Invoices!AG:AH,A2639),0),IF(COUNTIF(Invoices!AI:AJ,A2639)&lt;&gt;0,IF(COUNTIF(Invoices!AI:AJ,A2639)&lt;&gt;0,SUMIF(Invoices!AI:AJ,A2639,Invoices!AJ:AJ)/COUNTIF(Invoices!AI:AJ,A2639),0),IF(COUNTIF(Invoices!AK:AL,A2639)&lt;&gt;0,IF(COUNTIF(Invoices!AK:AL,A2639)&lt;&gt;0,SUMIF(Invoices!AK:AL,A2639,Invoices!AL:AL)/COUNTIF(Invoices!AK:AL,A2639),0),IF(COUNTIF(Invoices!AM:AN,A2639)&lt;&gt;0,IF(COUNTIF(Invoices!AM:AN,A2639)&lt;&gt;0,SUMIF(Invoices!AM:AN,A2639,Invoices!AN:AN)/COUNTIF(Invoices!AM:AN,A2639),0),"Not Available")))))))))))))))</f>
        <v>0.99</v>
      </c>
    </row>
    <row r="2640" spans="1:5" ht="13" x14ac:dyDescent="0.15">
      <c r="A2640" s="6" t="s">
        <v>4096</v>
      </c>
      <c r="B2640" s="6" t="s">
        <v>1223</v>
      </c>
      <c r="C2640" s="6" t="s">
        <v>1440</v>
      </c>
      <c r="D2640" s="6" t="s">
        <v>976</v>
      </c>
      <c r="E2640">
        <f ca="1">IF(COUNTIF(Invoices!K:L,A2640)&lt;&gt;0,IF(COUNTIF(Invoices!K:L,A2640)&lt;&gt;0,SUMIF(Invoices!K:L,A2640,Invoices!L:L)/COUNTIF(Invoices!K:L,A2640),0),IF(COUNTIF(Invoices!M:N,A2640)&lt;&gt;0,IF(COUNTIF(Invoices!M:N,A2640)&lt;&gt;0,SUMIF(Invoices!M:N,A2640,Invoices!N:N)/COUNTIF(Invoices!M:N,A2640),0),IF(COUNTIF(Invoices!O:P,A2640)&lt;&gt;0,IF(COUNTIF(Invoices!O:P,A2640)&lt;&gt;0,SUMIF(Invoices!O:P,A2640,Invoices!P:P)/COUNTIF(Invoices!O:P,A2640),0),IF(COUNTIF(Invoices!Q:R,A2640)&lt;&gt;0,IF(COUNTIF(Invoices!Q:R,A2640)&lt;&gt;0,SUMIF(Invoices!Q:R,A2640,Invoices!R:R)/COUNTIF(Invoices!Q:R,A2640),0),IF(COUNTIF(Invoices!S:T,A2640)&lt;&gt;0,IF(COUNTIF(Invoices!S:T,A2640)&lt;&gt;0,SUMIF(Invoices!S:T,A2640,Invoices!T:T)/COUNTIF(Invoices!S:T,A2640),0),IF(COUNTIF(Invoices!U:V,A2640)&lt;&gt;0,IF(COUNTIF(Invoices!U:V,A2640)&lt;&gt;0,SUMIF(Invoices!U:V,A2640,Invoices!V:V)/COUNTIF(Invoices!U:V,A2640),0),IF(COUNTIF(Invoices!W:X,A2640)&lt;&gt;0,IF(COUNTIF(Invoices!W:X,A2640)&lt;&gt;0,SUMIF(Invoices!W:X,A2640,Invoices!X:X)/COUNTIF(Invoices!W:X,A2640),0),IF(COUNTIF(Invoices!Y:Z,A2640)&lt;&gt;0,IF(COUNTIF(Invoices!Y:Z,A2640)&lt;&gt;0,SUMIF(Invoices!Y:Z,A2640,Invoices!Z:Z)/COUNTIF(Invoices!Y:Z,A2640),0),IF(COUNTIF(Invoices!AA:AB,A2640)&lt;&gt;0,IF(COUNTIF(Invoices!AA:AB,A2640)&lt;&gt;0,SUMIF(Invoices!AA:AB,A2640,Invoices!AB:AB)/COUNTIF(Invoices!AA:AB,A2640),0),IF(COUNTIF(Invoices!AC:AD,A2640)&lt;&gt;0,IF(COUNTIF(Invoices!AC:AD,A2640)&lt;&gt;0,SUMIF(Invoices!AC:AD,A2640,Invoices!AD:AD)/COUNTIF(Invoices!AC:AD,A2640),0),IF(COUNTIF(Invoices!AE:AF,A2640)&lt;&gt;0,IF(COUNTIF(Invoices!AE:AF,A2640)&lt;&gt;0,SUMIF(Invoices!AE:AF,A2640,Invoices!AF:AF)/COUNTIF(Invoices!AE:AF,A2640),0),IF(COUNTIF(Invoices!AG:AH,A2640)&lt;&gt;0,IF(COUNTIF(Invoices!AG:AH,A2640)&lt;&gt;0,SUMIF(Invoices!AG:AH,A2640,Invoices!AH:AH)/COUNTIF(Invoices!AG:AH,A2640),0),IF(COUNTIF(Invoices!AI:AJ,A2640)&lt;&gt;0,IF(COUNTIF(Invoices!AI:AJ,A2640)&lt;&gt;0,SUMIF(Invoices!AI:AJ,A2640,Invoices!AJ:AJ)/COUNTIF(Invoices!AI:AJ,A2640),0),IF(COUNTIF(Invoices!AK:AL,A2640)&lt;&gt;0,IF(COUNTIF(Invoices!AK:AL,A2640)&lt;&gt;0,SUMIF(Invoices!AK:AL,A2640,Invoices!AL:AL)/COUNTIF(Invoices!AK:AL,A2640),0),IF(COUNTIF(Invoices!AM:AN,A2640)&lt;&gt;0,IF(COUNTIF(Invoices!AM:AN,A2640)&lt;&gt;0,SUMIF(Invoices!AM:AN,A2640,Invoices!AN:AN)/COUNTIF(Invoices!AM:AN,A2640),0),"Not Available")))))))))))))))</f>
        <v>0.99</v>
      </c>
    </row>
    <row r="2641" spans="1:5" ht="13" x14ac:dyDescent="0.15">
      <c r="A2641" s="6" t="s">
        <v>4097</v>
      </c>
      <c r="C2641" s="6" t="s">
        <v>830</v>
      </c>
      <c r="D2641" s="6" t="s">
        <v>590</v>
      </c>
      <c r="E2641">
        <f ca="1">IF(COUNTIF(Invoices!K:L,A2641)&lt;&gt;0,IF(COUNTIF(Invoices!K:L,A2641)&lt;&gt;0,SUMIF(Invoices!K:L,A2641,Invoices!L:L)/COUNTIF(Invoices!K:L,A2641),0),IF(COUNTIF(Invoices!M:N,A2641)&lt;&gt;0,IF(COUNTIF(Invoices!M:N,A2641)&lt;&gt;0,SUMIF(Invoices!M:N,A2641,Invoices!N:N)/COUNTIF(Invoices!M:N,A2641),0),IF(COUNTIF(Invoices!O:P,A2641)&lt;&gt;0,IF(COUNTIF(Invoices!O:P,A2641)&lt;&gt;0,SUMIF(Invoices!O:P,A2641,Invoices!P:P)/COUNTIF(Invoices!O:P,A2641),0),IF(COUNTIF(Invoices!Q:R,A2641)&lt;&gt;0,IF(COUNTIF(Invoices!Q:R,A2641)&lt;&gt;0,SUMIF(Invoices!Q:R,A2641,Invoices!R:R)/COUNTIF(Invoices!Q:R,A2641),0),IF(COUNTIF(Invoices!S:T,A2641)&lt;&gt;0,IF(COUNTIF(Invoices!S:T,A2641)&lt;&gt;0,SUMIF(Invoices!S:T,A2641,Invoices!T:T)/COUNTIF(Invoices!S:T,A2641),0),IF(COUNTIF(Invoices!U:V,A2641)&lt;&gt;0,IF(COUNTIF(Invoices!U:V,A2641)&lt;&gt;0,SUMIF(Invoices!U:V,A2641,Invoices!V:V)/COUNTIF(Invoices!U:V,A2641),0),IF(COUNTIF(Invoices!W:X,A2641)&lt;&gt;0,IF(COUNTIF(Invoices!W:X,A2641)&lt;&gt;0,SUMIF(Invoices!W:X,A2641,Invoices!X:X)/COUNTIF(Invoices!W:X,A2641),0),IF(COUNTIF(Invoices!Y:Z,A2641)&lt;&gt;0,IF(COUNTIF(Invoices!Y:Z,A2641)&lt;&gt;0,SUMIF(Invoices!Y:Z,A2641,Invoices!Z:Z)/COUNTIF(Invoices!Y:Z,A2641),0),IF(COUNTIF(Invoices!AA:AB,A2641)&lt;&gt;0,IF(COUNTIF(Invoices!AA:AB,A2641)&lt;&gt;0,SUMIF(Invoices!AA:AB,A2641,Invoices!AB:AB)/COUNTIF(Invoices!AA:AB,A2641),0),IF(COUNTIF(Invoices!AC:AD,A2641)&lt;&gt;0,IF(COUNTIF(Invoices!AC:AD,A2641)&lt;&gt;0,SUMIF(Invoices!AC:AD,A2641,Invoices!AD:AD)/COUNTIF(Invoices!AC:AD,A2641),0),IF(COUNTIF(Invoices!AE:AF,A2641)&lt;&gt;0,IF(COUNTIF(Invoices!AE:AF,A2641)&lt;&gt;0,SUMIF(Invoices!AE:AF,A2641,Invoices!AF:AF)/COUNTIF(Invoices!AE:AF,A2641),0),IF(COUNTIF(Invoices!AG:AH,A2641)&lt;&gt;0,IF(COUNTIF(Invoices!AG:AH,A2641)&lt;&gt;0,SUMIF(Invoices!AG:AH,A2641,Invoices!AH:AH)/COUNTIF(Invoices!AG:AH,A2641),0),IF(COUNTIF(Invoices!AI:AJ,A2641)&lt;&gt;0,IF(COUNTIF(Invoices!AI:AJ,A2641)&lt;&gt;0,SUMIF(Invoices!AI:AJ,A2641,Invoices!AJ:AJ)/COUNTIF(Invoices!AI:AJ,A2641),0),IF(COUNTIF(Invoices!AK:AL,A2641)&lt;&gt;0,IF(COUNTIF(Invoices!AK:AL,A2641)&lt;&gt;0,SUMIF(Invoices!AK:AL,A2641,Invoices!AL:AL)/COUNTIF(Invoices!AK:AL,A2641),0),IF(COUNTIF(Invoices!AM:AN,A2641)&lt;&gt;0,IF(COUNTIF(Invoices!AM:AN,A2641)&lt;&gt;0,SUMIF(Invoices!AM:AN,A2641,Invoices!AN:AN)/COUNTIF(Invoices!AM:AN,A2641),0),"Not Available")))))))))))))))</f>
        <v>0.99</v>
      </c>
    </row>
    <row r="2642" spans="1:5" ht="13" x14ac:dyDescent="0.15">
      <c r="A2642" s="6" t="s">
        <v>4098</v>
      </c>
      <c r="B2642" s="6" t="s">
        <v>4099</v>
      </c>
      <c r="C2642" s="6" t="s">
        <v>1463</v>
      </c>
      <c r="D2642" s="6" t="s">
        <v>681</v>
      </c>
      <c r="E2642">
        <f ca="1">IF(COUNTIF(Invoices!K:L,A2642)&lt;&gt;0,IF(COUNTIF(Invoices!K:L,A2642)&lt;&gt;0,SUMIF(Invoices!K:L,A2642,Invoices!L:L)/COUNTIF(Invoices!K:L,A2642),0),IF(COUNTIF(Invoices!M:N,A2642)&lt;&gt;0,IF(COUNTIF(Invoices!M:N,A2642)&lt;&gt;0,SUMIF(Invoices!M:N,A2642,Invoices!N:N)/COUNTIF(Invoices!M:N,A2642),0),IF(COUNTIF(Invoices!O:P,A2642)&lt;&gt;0,IF(COUNTIF(Invoices!O:P,A2642)&lt;&gt;0,SUMIF(Invoices!O:P,A2642,Invoices!P:P)/COUNTIF(Invoices!O:P,A2642),0),IF(COUNTIF(Invoices!Q:R,A2642)&lt;&gt;0,IF(COUNTIF(Invoices!Q:R,A2642)&lt;&gt;0,SUMIF(Invoices!Q:R,A2642,Invoices!R:R)/COUNTIF(Invoices!Q:R,A2642),0),IF(COUNTIF(Invoices!S:T,A2642)&lt;&gt;0,IF(COUNTIF(Invoices!S:T,A2642)&lt;&gt;0,SUMIF(Invoices!S:T,A2642,Invoices!T:T)/COUNTIF(Invoices!S:T,A2642),0),IF(COUNTIF(Invoices!U:V,A2642)&lt;&gt;0,IF(COUNTIF(Invoices!U:V,A2642)&lt;&gt;0,SUMIF(Invoices!U:V,A2642,Invoices!V:V)/COUNTIF(Invoices!U:V,A2642),0),IF(COUNTIF(Invoices!W:X,A2642)&lt;&gt;0,IF(COUNTIF(Invoices!W:X,A2642)&lt;&gt;0,SUMIF(Invoices!W:X,A2642,Invoices!X:X)/COUNTIF(Invoices!W:X,A2642),0),IF(COUNTIF(Invoices!Y:Z,A2642)&lt;&gt;0,IF(COUNTIF(Invoices!Y:Z,A2642)&lt;&gt;0,SUMIF(Invoices!Y:Z,A2642,Invoices!Z:Z)/COUNTIF(Invoices!Y:Z,A2642),0),IF(COUNTIF(Invoices!AA:AB,A2642)&lt;&gt;0,IF(COUNTIF(Invoices!AA:AB,A2642)&lt;&gt;0,SUMIF(Invoices!AA:AB,A2642,Invoices!AB:AB)/COUNTIF(Invoices!AA:AB,A2642),0),IF(COUNTIF(Invoices!AC:AD,A2642)&lt;&gt;0,IF(COUNTIF(Invoices!AC:AD,A2642)&lt;&gt;0,SUMIF(Invoices!AC:AD,A2642,Invoices!AD:AD)/COUNTIF(Invoices!AC:AD,A2642),0),IF(COUNTIF(Invoices!AE:AF,A2642)&lt;&gt;0,IF(COUNTIF(Invoices!AE:AF,A2642)&lt;&gt;0,SUMIF(Invoices!AE:AF,A2642,Invoices!AF:AF)/COUNTIF(Invoices!AE:AF,A2642),0),IF(COUNTIF(Invoices!AG:AH,A2642)&lt;&gt;0,IF(COUNTIF(Invoices!AG:AH,A2642)&lt;&gt;0,SUMIF(Invoices!AG:AH,A2642,Invoices!AH:AH)/COUNTIF(Invoices!AG:AH,A2642),0),IF(COUNTIF(Invoices!AI:AJ,A2642)&lt;&gt;0,IF(COUNTIF(Invoices!AI:AJ,A2642)&lt;&gt;0,SUMIF(Invoices!AI:AJ,A2642,Invoices!AJ:AJ)/COUNTIF(Invoices!AI:AJ,A2642),0),IF(COUNTIF(Invoices!AK:AL,A2642)&lt;&gt;0,IF(COUNTIF(Invoices!AK:AL,A2642)&lt;&gt;0,SUMIF(Invoices!AK:AL,A2642,Invoices!AL:AL)/COUNTIF(Invoices!AK:AL,A2642),0),IF(COUNTIF(Invoices!AM:AN,A2642)&lt;&gt;0,IF(COUNTIF(Invoices!AM:AN,A2642)&lt;&gt;0,SUMIF(Invoices!AM:AN,A2642,Invoices!AN:AN)/COUNTIF(Invoices!AM:AN,A2642),0),"Not Available")))))))))))))))</f>
        <v>0.99</v>
      </c>
    </row>
    <row r="2643" spans="1:5" ht="13" x14ac:dyDescent="0.15">
      <c r="A2643" s="6" t="s">
        <v>4098</v>
      </c>
      <c r="B2643" s="6" t="s">
        <v>1326</v>
      </c>
      <c r="C2643" s="6" t="s">
        <v>1136</v>
      </c>
      <c r="D2643" s="6" t="s">
        <v>681</v>
      </c>
      <c r="E2643">
        <f ca="1">IF(COUNTIF(Invoices!K:L,A2643)&lt;&gt;0,IF(COUNTIF(Invoices!K:L,A2643)&lt;&gt;0,SUMIF(Invoices!K:L,A2643,Invoices!L:L)/COUNTIF(Invoices!K:L,A2643),0),IF(COUNTIF(Invoices!M:N,A2643)&lt;&gt;0,IF(COUNTIF(Invoices!M:N,A2643)&lt;&gt;0,SUMIF(Invoices!M:N,A2643,Invoices!N:N)/COUNTIF(Invoices!M:N,A2643),0),IF(COUNTIF(Invoices!O:P,A2643)&lt;&gt;0,IF(COUNTIF(Invoices!O:P,A2643)&lt;&gt;0,SUMIF(Invoices!O:P,A2643,Invoices!P:P)/COUNTIF(Invoices!O:P,A2643),0),IF(COUNTIF(Invoices!Q:R,A2643)&lt;&gt;0,IF(COUNTIF(Invoices!Q:R,A2643)&lt;&gt;0,SUMIF(Invoices!Q:R,A2643,Invoices!R:R)/COUNTIF(Invoices!Q:R,A2643),0),IF(COUNTIF(Invoices!S:T,A2643)&lt;&gt;0,IF(COUNTIF(Invoices!S:T,A2643)&lt;&gt;0,SUMIF(Invoices!S:T,A2643,Invoices!T:T)/COUNTIF(Invoices!S:T,A2643),0),IF(COUNTIF(Invoices!U:V,A2643)&lt;&gt;0,IF(COUNTIF(Invoices!U:V,A2643)&lt;&gt;0,SUMIF(Invoices!U:V,A2643,Invoices!V:V)/COUNTIF(Invoices!U:V,A2643),0),IF(COUNTIF(Invoices!W:X,A2643)&lt;&gt;0,IF(COUNTIF(Invoices!W:X,A2643)&lt;&gt;0,SUMIF(Invoices!W:X,A2643,Invoices!X:X)/COUNTIF(Invoices!W:X,A2643),0),IF(COUNTIF(Invoices!Y:Z,A2643)&lt;&gt;0,IF(COUNTIF(Invoices!Y:Z,A2643)&lt;&gt;0,SUMIF(Invoices!Y:Z,A2643,Invoices!Z:Z)/COUNTIF(Invoices!Y:Z,A2643),0),IF(COUNTIF(Invoices!AA:AB,A2643)&lt;&gt;0,IF(COUNTIF(Invoices!AA:AB,A2643)&lt;&gt;0,SUMIF(Invoices!AA:AB,A2643,Invoices!AB:AB)/COUNTIF(Invoices!AA:AB,A2643),0),IF(COUNTIF(Invoices!AC:AD,A2643)&lt;&gt;0,IF(COUNTIF(Invoices!AC:AD,A2643)&lt;&gt;0,SUMIF(Invoices!AC:AD,A2643,Invoices!AD:AD)/COUNTIF(Invoices!AC:AD,A2643),0),IF(COUNTIF(Invoices!AE:AF,A2643)&lt;&gt;0,IF(COUNTIF(Invoices!AE:AF,A2643)&lt;&gt;0,SUMIF(Invoices!AE:AF,A2643,Invoices!AF:AF)/COUNTIF(Invoices!AE:AF,A2643),0),IF(COUNTIF(Invoices!AG:AH,A2643)&lt;&gt;0,IF(COUNTIF(Invoices!AG:AH,A2643)&lt;&gt;0,SUMIF(Invoices!AG:AH,A2643,Invoices!AH:AH)/COUNTIF(Invoices!AG:AH,A2643),0),IF(COUNTIF(Invoices!AI:AJ,A2643)&lt;&gt;0,IF(COUNTIF(Invoices!AI:AJ,A2643)&lt;&gt;0,SUMIF(Invoices!AI:AJ,A2643,Invoices!AJ:AJ)/COUNTIF(Invoices!AI:AJ,A2643),0),IF(COUNTIF(Invoices!AK:AL,A2643)&lt;&gt;0,IF(COUNTIF(Invoices!AK:AL,A2643)&lt;&gt;0,SUMIF(Invoices!AK:AL,A2643,Invoices!AL:AL)/COUNTIF(Invoices!AK:AL,A2643),0),IF(COUNTIF(Invoices!AM:AN,A2643)&lt;&gt;0,IF(COUNTIF(Invoices!AM:AN,A2643)&lt;&gt;0,SUMIF(Invoices!AM:AN,A2643,Invoices!AN:AN)/COUNTIF(Invoices!AM:AN,A2643),0),"Not Available")))))))))))))))</f>
        <v>0.99</v>
      </c>
    </row>
    <row r="2644" spans="1:5" ht="13" x14ac:dyDescent="0.15">
      <c r="A2644" s="6" t="s">
        <v>4098</v>
      </c>
      <c r="B2644" s="6" t="s">
        <v>2527</v>
      </c>
      <c r="C2644" s="6" t="s">
        <v>2528</v>
      </c>
      <c r="D2644" s="6" t="s">
        <v>681</v>
      </c>
      <c r="E2644">
        <f ca="1">IF(COUNTIF(Invoices!K:L,A2644)&lt;&gt;0,IF(COUNTIF(Invoices!K:L,A2644)&lt;&gt;0,SUMIF(Invoices!K:L,A2644,Invoices!L:L)/COUNTIF(Invoices!K:L,A2644),0),IF(COUNTIF(Invoices!M:N,A2644)&lt;&gt;0,IF(COUNTIF(Invoices!M:N,A2644)&lt;&gt;0,SUMIF(Invoices!M:N,A2644,Invoices!N:N)/COUNTIF(Invoices!M:N,A2644),0),IF(COUNTIF(Invoices!O:P,A2644)&lt;&gt;0,IF(COUNTIF(Invoices!O:P,A2644)&lt;&gt;0,SUMIF(Invoices!O:P,A2644,Invoices!P:P)/COUNTIF(Invoices!O:P,A2644),0),IF(COUNTIF(Invoices!Q:R,A2644)&lt;&gt;0,IF(COUNTIF(Invoices!Q:R,A2644)&lt;&gt;0,SUMIF(Invoices!Q:R,A2644,Invoices!R:R)/COUNTIF(Invoices!Q:R,A2644),0),IF(COUNTIF(Invoices!S:T,A2644)&lt;&gt;0,IF(COUNTIF(Invoices!S:T,A2644)&lt;&gt;0,SUMIF(Invoices!S:T,A2644,Invoices!T:T)/COUNTIF(Invoices!S:T,A2644),0),IF(COUNTIF(Invoices!U:V,A2644)&lt;&gt;0,IF(COUNTIF(Invoices!U:V,A2644)&lt;&gt;0,SUMIF(Invoices!U:V,A2644,Invoices!V:V)/COUNTIF(Invoices!U:V,A2644),0),IF(COUNTIF(Invoices!W:X,A2644)&lt;&gt;0,IF(COUNTIF(Invoices!W:X,A2644)&lt;&gt;0,SUMIF(Invoices!W:X,A2644,Invoices!X:X)/COUNTIF(Invoices!W:X,A2644),0),IF(COUNTIF(Invoices!Y:Z,A2644)&lt;&gt;0,IF(COUNTIF(Invoices!Y:Z,A2644)&lt;&gt;0,SUMIF(Invoices!Y:Z,A2644,Invoices!Z:Z)/COUNTIF(Invoices!Y:Z,A2644),0),IF(COUNTIF(Invoices!AA:AB,A2644)&lt;&gt;0,IF(COUNTIF(Invoices!AA:AB,A2644)&lt;&gt;0,SUMIF(Invoices!AA:AB,A2644,Invoices!AB:AB)/COUNTIF(Invoices!AA:AB,A2644),0),IF(COUNTIF(Invoices!AC:AD,A2644)&lt;&gt;0,IF(COUNTIF(Invoices!AC:AD,A2644)&lt;&gt;0,SUMIF(Invoices!AC:AD,A2644,Invoices!AD:AD)/COUNTIF(Invoices!AC:AD,A2644),0),IF(COUNTIF(Invoices!AE:AF,A2644)&lt;&gt;0,IF(COUNTIF(Invoices!AE:AF,A2644)&lt;&gt;0,SUMIF(Invoices!AE:AF,A2644,Invoices!AF:AF)/COUNTIF(Invoices!AE:AF,A2644),0),IF(COUNTIF(Invoices!AG:AH,A2644)&lt;&gt;0,IF(COUNTIF(Invoices!AG:AH,A2644)&lt;&gt;0,SUMIF(Invoices!AG:AH,A2644,Invoices!AH:AH)/COUNTIF(Invoices!AG:AH,A2644),0),IF(COUNTIF(Invoices!AI:AJ,A2644)&lt;&gt;0,IF(COUNTIF(Invoices!AI:AJ,A2644)&lt;&gt;0,SUMIF(Invoices!AI:AJ,A2644,Invoices!AJ:AJ)/COUNTIF(Invoices!AI:AJ,A2644),0),IF(COUNTIF(Invoices!AK:AL,A2644)&lt;&gt;0,IF(COUNTIF(Invoices!AK:AL,A2644)&lt;&gt;0,SUMIF(Invoices!AK:AL,A2644,Invoices!AL:AL)/COUNTIF(Invoices!AK:AL,A2644),0),IF(COUNTIF(Invoices!AM:AN,A2644)&lt;&gt;0,IF(COUNTIF(Invoices!AM:AN,A2644)&lt;&gt;0,SUMIF(Invoices!AM:AN,A2644,Invoices!AN:AN)/COUNTIF(Invoices!AM:AN,A2644),0),"Not Available")))))))))))))))</f>
        <v>0.99</v>
      </c>
    </row>
    <row r="2645" spans="1:5" ht="13" x14ac:dyDescent="0.15">
      <c r="A2645" s="6" t="s">
        <v>4100</v>
      </c>
      <c r="B2645" s="6" t="s">
        <v>4101</v>
      </c>
      <c r="C2645" s="6" t="s">
        <v>838</v>
      </c>
      <c r="D2645" s="6" t="s">
        <v>839</v>
      </c>
      <c r="E2645">
        <f ca="1">IF(COUNTIF(Invoices!K:L,A2645)&lt;&gt;0,IF(COUNTIF(Invoices!K:L,A2645)&lt;&gt;0,SUMIF(Invoices!K:L,A2645,Invoices!L:L)/COUNTIF(Invoices!K:L,A2645),0),IF(COUNTIF(Invoices!M:N,A2645)&lt;&gt;0,IF(COUNTIF(Invoices!M:N,A2645)&lt;&gt;0,SUMIF(Invoices!M:N,A2645,Invoices!N:N)/COUNTIF(Invoices!M:N,A2645),0),IF(COUNTIF(Invoices!O:P,A2645)&lt;&gt;0,IF(COUNTIF(Invoices!O:P,A2645)&lt;&gt;0,SUMIF(Invoices!O:P,A2645,Invoices!P:P)/COUNTIF(Invoices!O:P,A2645),0),IF(COUNTIF(Invoices!Q:R,A2645)&lt;&gt;0,IF(COUNTIF(Invoices!Q:R,A2645)&lt;&gt;0,SUMIF(Invoices!Q:R,A2645,Invoices!R:R)/COUNTIF(Invoices!Q:R,A2645),0),IF(COUNTIF(Invoices!S:T,A2645)&lt;&gt;0,IF(COUNTIF(Invoices!S:T,A2645)&lt;&gt;0,SUMIF(Invoices!S:T,A2645,Invoices!T:T)/COUNTIF(Invoices!S:T,A2645),0),IF(COUNTIF(Invoices!U:V,A2645)&lt;&gt;0,IF(COUNTIF(Invoices!U:V,A2645)&lt;&gt;0,SUMIF(Invoices!U:V,A2645,Invoices!V:V)/COUNTIF(Invoices!U:V,A2645),0),IF(COUNTIF(Invoices!W:X,A2645)&lt;&gt;0,IF(COUNTIF(Invoices!W:X,A2645)&lt;&gt;0,SUMIF(Invoices!W:X,A2645,Invoices!X:X)/COUNTIF(Invoices!W:X,A2645),0),IF(COUNTIF(Invoices!Y:Z,A2645)&lt;&gt;0,IF(COUNTIF(Invoices!Y:Z,A2645)&lt;&gt;0,SUMIF(Invoices!Y:Z,A2645,Invoices!Z:Z)/COUNTIF(Invoices!Y:Z,A2645),0),IF(COUNTIF(Invoices!AA:AB,A2645)&lt;&gt;0,IF(COUNTIF(Invoices!AA:AB,A2645)&lt;&gt;0,SUMIF(Invoices!AA:AB,A2645,Invoices!AB:AB)/COUNTIF(Invoices!AA:AB,A2645),0),IF(COUNTIF(Invoices!AC:AD,A2645)&lt;&gt;0,IF(COUNTIF(Invoices!AC:AD,A2645)&lt;&gt;0,SUMIF(Invoices!AC:AD,A2645,Invoices!AD:AD)/COUNTIF(Invoices!AC:AD,A2645),0),IF(COUNTIF(Invoices!AE:AF,A2645)&lt;&gt;0,IF(COUNTIF(Invoices!AE:AF,A2645)&lt;&gt;0,SUMIF(Invoices!AE:AF,A2645,Invoices!AF:AF)/COUNTIF(Invoices!AE:AF,A2645),0),IF(COUNTIF(Invoices!AG:AH,A2645)&lt;&gt;0,IF(COUNTIF(Invoices!AG:AH,A2645)&lt;&gt;0,SUMIF(Invoices!AG:AH,A2645,Invoices!AH:AH)/COUNTIF(Invoices!AG:AH,A2645),0),IF(COUNTIF(Invoices!AI:AJ,A2645)&lt;&gt;0,IF(COUNTIF(Invoices!AI:AJ,A2645)&lt;&gt;0,SUMIF(Invoices!AI:AJ,A2645,Invoices!AJ:AJ)/COUNTIF(Invoices!AI:AJ,A2645),0),IF(COUNTIF(Invoices!AK:AL,A2645)&lt;&gt;0,IF(COUNTIF(Invoices!AK:AL,A2645)&lt;&gt;0,SUMIF(Invoices!AK:AL,A2645,Invoices!AL:AL)/COUNTIF(Invoices!AK:AL,A2645),0),IF(COUNTIF(Invoices!AM:AN,A2645)&lt;&gt;0,IF(COUNTIF(Invoices!AM:AN,A2645)&lt;&gt;0,SUMIF(Invoices!AM:AN,A2645,Invoices!AN:AN)/COUNTIF(Invoices!AM:AN,A2645),0),"Not Available")))))))))))))))</f>
        <v>0.99</v>
      </c>
    </row>
    <row r="2646" spans="1:5" ht="13" x14ac:dyDescent="0.15">
      <c r="A2646" s="6" t="s">
        <v>4102</v>
      </c>
      <c r="B2646" s="6" t="s">
        <v>4103</v>
      </c>
      <c r="C2646" s="6" t="s">
        <v>536</v>
      </c>
      <c r="D2646" s="6" t="s">
        <v>535</v>
      </c>
      <c r="E2646" t="str">
        <f>IF(COUNTIF(Invoices!K:L,A2646)&lt;&gt;0,IF(COUNTIF(Invoices!K:L,A2646)&lt;&gt;0,SUMIF(Invoices!K:L,A2646,Invoices!L:L)/COUNTIF(Invoices!K:L,A2646),0),IF(COUNTIF(Invoices!M:N,A2646)&lt;&gt;0,IF(COUNTIF(Invoices!M:N,A2646)&lt;&gt;0,SUMIF(Invoices!M:N,A2646,Invoices!N:N)/COUNTIF(Invoices!M:N,A2646),0),IF(COUNTIF(Invoices!O:P,A2646)&lt;&gt;0,IF(COUNTIF(Invoices!O:P,A2646)&lt;&gt;0,SUMIF(Invoices!O:P,A2646,Invoices!P:P)/COUNTIF(Invoices!O:P,A2646),0),IF(COUNTIF(Invoices!Q:R,A2646)&lt;&gt;0,IF(COUNTIF(Invoices!Q:R,A2646)&lt;&gt;0,SUMIF(Invoices!Q:R,A2646,Invoices!R:R)/COUNTIF(Invoices!Q:R,A2646),0),IF(COUNTIF(Invoices!S:T,A2646)&lt;&gt;0,IF(COUNTIF(Invoices!S:T,A2646)&lt;&gt;0,SUMIF(Invoices!S:T,A2646,Invoices!T:T)/COUNTIF(Invoices!S:T,A2646),0),IF(COUNTIF(Invoices!U:V,A2646)&lt;&gt;0,IF(COUNTIF(Invoices!U:V,A2646)&lt;&gt;0,SUMIF(Invoices!U:V,A2646,Invoices!V:V)/COUNTIF(Invoices!U:V,A2646),0),IF(COUNTIF(Invoices!W:X,A2646)&lt;&gt;0,IF(COUNTIF(Invoices!W:X,A2646)&lt;&gt;0,SUMIF(Invoices!W:X,A2646,Invoices!X:X)/COUNTIF(Invoices!W:X,A2646),0),IF(COUNTIF(Invoices!Y:Z,A2646)&lt;&gt;0,IF(COUNTIF(Invoices!Y:Z,A2646)&lt;&gt;0,SUMIF(Invoices!Y:Z,A2646,Invoices!Z:Z)/COUNTIF(Invoices!Y:Z,A2646),0),IF(COUNTIF(Invoices!AA:AB,A2646)&lt;&gt;0,IF(COUNTIF(Invoices!AA:AB,A2646)&lt;&gt;0,SUMIF(Invoices!AA:AB,A2646,Invoices!AB:AB)/COUNTIF(Invoices!AA:AB,A2646),0),IF(COUNTIF(Invoices!AC:AD,A2646)&lt;&gt;0,IF(COUNTIF(Invoices!AC:AD,A2646)&lt;&gt;0,SUMIF(Invoices!AC:AD,A2646,Invoices!AD:AD)/COUNTIF(Invoices!AC:AD,A2646),0),IF(COUNTIF(Invoices!AE:AF,A2646)&lt;&gt;0,IF(COUNTIF(Invoices!AE:AF,A2646)&lt;&gt;0,SUMIF(Invoices!AE:AF,A2646,Invoices!AF:AF)/COUNTIF(Invoices!AE:AF,A2646),0),IF(COUNTIF(Invoices!AG:AH,A2646)&lt;&gt;0,IF(COUNTIF(Invoices!AG:AH,A2646)&lt;&gt;0,SUMIF(Invoices!AG:AH,A2646,Invoices!AH:AH)/COUNTIF(Invoices!AG:AH,A2646),0),IF(COUNTIF(Invoices!AI:AJ,A2646)&lt;&gt;0,IF(COUNTIF(Invoices!AI:AJ,A2646)&lt;&gt;0,SUMIF(Invoices!AI:AJ,A2646,Invoices!AJ:AJ)/COUNTIF(Invoices!AI:AJ,A2646),0),IF(COUNTIF(Invoices!AK:AL,A2646)&lt;&gt;0,IF(COUNTIF(Invoices!AK:AL,A2646)&lt;&gt;0,SUMIF(Invoices!AK:AL,A2646,Invoices!AL:AL)/COUNTIF(Invoices!AK:AL,A2646),0),IF(COUNTIF(Invoices!AM:AN,A2646)&lt;&gt;0,IF(COUNTIF(Invoices!AM:AN,A2646)&lt;&gt;0,SUMIF(Invoices!AM:AN,A2646,Invoices!AN:AN)/COUNTIF(Invoices!AM:AN,A2646),0),"Not Available")))))))))))))))</f>
        <v>Not Available</v>
      </c>
    </row>
    <row r="2647" spans="1:5" ht="13" x14ac:dyDescent="0.15">
      <c r="A2647" s="6" t="s">
        <v>4104</v>
      </c>
      <c r="B2647" s="6" t="s">
        <v>1943</v>
      </c>
      <c r="C2647" s="6" t="s">
        <v>1942</v>
      </c>
      <c r="D2647" s="6" t="s">
        <v>1943</v>
      </c>
      <c r="E2647" t="str">
        <f>IF(COUNTIF(Invoices!K:L,A2647)&lt;&gt;0,IF(COUNTIF(Invoices!K:L,A2647)&lt;&gt;0,SUMIF(Invoices!K:L,A2647,Invoices!L:L)/COUNTIF(Invoices!K:L,A2647),0),IF(COUNTIF(Invoices!M:N,A2647)&lt;&gt;0,IF(COUNTIF(Invoices!M:N,A2647)&lt;&gt;0,SUMIF(Invoices!M:N,A2647,Invoices!N:N)/COUNTIF(Invoices!M:N,A2647),0),IF(COUNTIF(Invoices!O:P,A2647)&lt;&gt;0,IF(COUNTIF(Invoices!O:P,A2647)&lt;&gt;0,SUMIF(Invoices!O:P,A2647,Invoices!P:P)/COUNTIF(Invoices!O:P,A2647),0),IF(COUNTIF(Invoices!Q:R,A2647)&lt;&gt;0,IF(COUNTIF(Invoices!Q:R,A2647)&lt;&gt;0,SUMIF(Invoices!Q:R,A2647,Invoices!R:R)/COUNTIF(Invoices!Q:R,A2647),0),IF(COUNTIF(Invoices!S:T,A2647)&lt;&gt;0,IF(COUNTIF(Invoices!S:T,A2647)&lt;&gt;0,SUMIF(Invoices!S:T,A2647,Invoices!T:T)/COUNTIF(Invoices!S:T,A2647),0),IF(COUNTIF(Invoices!U:V,A2647)&lt;&gt;0,IF(COUNTIF(Invoices!U:V,A2647)&lt;&gt;0,SUMIF(Invoices!U:V,A2647,Invoices!V:V)/COUNTIF(Invoices!U:V,A2647),0),IF(COUNTIF(Invoices!W:X,A2647)&lt;&gt;0,IF(COUNTIF(Invoices!W:X,A2647)&lt;&gt;0,SUMIF(Invoices!W:X,A2647,Invoices!X:X)/COUNTIF(Invoices!W:X,A2647),0),IF(COUNTIF(Invoices!Y:Z,A2647)&lt;&gt;0,IF(COUNTIF(Invoices!Y:Z,A2647)&lt;&gt;0,SUMIF(Invoices!Y:Z,A2647,Invoices!Z:Z)/COUNTIF(Invoices!Y:Z,A2647),0),IF(COUNTIF(Invoices!AA:AB,A2647)&lt;&gt;0,IF(COUNTIF(Invoices!AA:AB,A2647)&lt;&gt;0,SUMIF(Invoices!AA:AB,A2647,Invoices!AB:AB)/COUNTIF(Invoices!AA:AB,A2647),0),IF(COUNTIF(Invoices!AC:AD,A2647)&lt;&gt;0,IF(COUNTIF(Invoices!AC:AD,A2647)&lt;&gt;0,SUMIF(Invoices!AC:AD,A2647,Invoices!AD:AD)/COUNTIF(Invoices!AC:AD,A2647),0),IF(COUNTIF(Invoices!AE:AF,A2647)&lt;&gt;0,IF(COUNTIF(Invoices!AE:AF,A2647)&lt;&gt;0,SUMIF(Invoices!AE:AF,A2647,Invoices!AF:AF)/COUNTIF(Invoices!AE:AF,A2647),0),IF(COUNTIF(Invoices!AG:AH,A2647)&lt;&gt;0,IF(COUNTIF(Invoices!AG:AH,A2647)&lt;&gt;0,SUMIF(Invoices!AG:AH,A2647,Invoices!AH:AH)/COUNTIF(Invoices!AG:AH,A2647),0),IF(COUNTIF(Invoices!AI:AJ,A2647)&lt;&gt;0,IF(COUNTIF(Invoices!AI:AJ,A2647)&lt;&gt;0,SUMIF(Invoices!AI:AJ,A2647,Invoices!AJ:AJ)/COUNTIF(Invoices!AI:AJ,A2647),0),IF(COUNTIF(Invoices!AK:AL,A2647)&lt;&gt;0,IF(COUNTIF(Invoices!AK:AL,A2647)&lt;&gt;0,SUMIF(Invoices!AK:AL,A2647,Invoices!AL:AL)/COUNTIF(Invoices!AK:AL,A2647),0),IF(COUNTIF(Invoices!AM:AN,A2647)&lt;&gt;0,IF(COUNTIF(Invoices!AM:AN,A2647)&lt;&gt;0,SUMIF(Invoices!AM:AN,A2647,Invoices!AN:AN)/COUNTIF(Invoices!AM:AN,A2647),0),"Not Available")))))))))))))))</f>
        <v>Not Available</v>
      </c>
    </row>
    <row r="2648" spans="1:5" ht="13" x14ac:dyDescent="0.15">
      <c r="A2648" s="6" t="s">
        <v>4105</v>
      </c>
      <c r="B2648" s="6" t="s">
        <v>1434</v>
      </c>
      <c r="C2648" s="6" t="s">
        <v>1435</v>
      </c>
      <c r="D2648" s="6" t="s">
        <v>1140</v>
      </c>
      <c r="E2648">
        <f ca="1">IF(COUNTIF(Invoices!K:L,A2648)&lt;&gt;0,IF(COUNTIF(Invoices!K:L,A2648)&lt;&gt;0,SUMIF(Invoices!K:L,A2648,Invoices!L:L)/COUNTIF(Invoices!K:L,A2648),0),IF(COUNTIF(Invoices!M:N,A2648)&lt;&gt;0,IF(COUNTIF(Invoices!M:N,A2648)&lt;&gt;0,SUMIF(Invoices!M:N,A2648,Invoices!N:N)/COUNTIF(Invoices!M:N,A2648),0),IF(COUNTIF(Invoices!O:P,A2648)&lt;&gt;0,IF(COUNTIF(Invoices!O:P,A2648)&lt;&gt;0,SUMIF(Invoices!O:P,A2648,Invoices!P:P)/COUNTIF(Invoices!O:P,A2648),0),IF(COUNTIF(Invoices!Q:R,A2648)&lt;&gt;0,IF(COUNTIF(Invoices!Q:R,A2648)&lt;&gt;0,SUMIF(Invoices!Q:R,A2648,Invoices!R:R)/COUNTIF(Invoices!Q:R,A2648),0),IF(COUNTIF(Invoices!S:T,A2648)&lt;&gt;0,IF(COUNTIF(Invoices!S:T,A2648)&lt;&gt;0,SUMIF(Invoices!S:T,A2648,Invoices!T:T)/COUNTIF(Invoices!S:T,A2648),0),IF(COUNTIF(Invoices!U:V,A2648)&lt;&gt;0,IF(COUNTIF(Invoices!U:V,A2648)&lt;&gt;0,SUMIF(Invoices!U:V,A2648,Invoices!V:V)/COUNTIF(Invoices!U:V,A2648),0),IF(COUNTIF(Invoices!W:X,A2648)&lt;&gt;0,IF(COUNTIF(Invoices!W:X,A2648)&lt;&gt;0,SUMIF(Invoices!W:X,A2648,Invoices!X:X)/COUNTIF(Invoices!W:X,A2648),0),IF(COUNTIF(Invoices!Y:Z,A2648)&lt;&gt;0,IF(COUNTIF(Invoices!Y:Z,A2648)&lt;&gt;0,SUMIF(Invoices!Y:Z,A2648,Invoices!Z:Z)/COUNTIF(Invoices!Y:Z,A2648),0),IF(COUNTIF(Invoices!AA:AB,A2648)&lt;&gt;0,IF(COUNTIF(Invoices!AA:AB,A2648)&lt;&gt;0,SUMIF(Invoices!AA:AB,A2648,Invoices!AB:AB)/COUNTIF(Invoices!AA:AB,A2648),0),IF(COUNTIF(Invoices!AC:AD,A2648)&lt;&gt;0,IF(COUNTIF(Invoices!AC:AD,A2648)&lt;&gt;0,SUMIF(Invoices!AC:AD,A2648,Invoices!AD:AD)/COUNTIF(Invoices!AC:AD,A2648),0),IF(COUNTIF(Invoices!AE:AF,A2648)&lt;&gt;0,IF(COUNTIF(Invoices!AE:AF,A2648)&lt;&gt;0,SUMIF(Invoices!AE:AF,A2648,Invoices!AF:AF)/COUNTIF(Invoices!AE:AF,A2648),0),IF(COUNTIF(Invoices!AG:AH,A2648)&lt;&gt;0,IF(COUNTIF(Invoices!AG:AH,A2648)&lt;&gt;0,SUMIF(Invoices!AG:AH,A2648,Invoices!AH:AH)/COUNTIF(Invoices!AG:AH,A2648),0),IF(COUNTIF(Invoices!AI:AJ,A2648)&lt;&gt;0,IF(COUNTIF(Invoices!AI:AJ,A2648)&lt;&gt;0,SUMIF(Invoices!AI:AJ,A2648,Invoices!AJ:AJ)/COUNTIF(Invoices!AI:AJ,A2648),0),IF(COUNTIF(Invoices!AK:AL,A2648)&lt;&gt;0,IF(COUNTIF(Invoices!AK:AL,A2648)&lt;&gt;0,SUMIF(Invoices!AK:AL,A2648,Invoices!AL:AL)/COUNTIF(Invoices!AK:AL,A2648),0),IF(COUNTIF(Invoices!AM:AN,A2648)&lt;&gt;0,IF(COUNTIF(Invoices!AM:AN,A2648)&lt;&gt;0,SUMIF(Invoices!AM:AN,A2648,Invoices!AN:AN)/COUNTIF(Invoices!AM:AN,A2648),0),"Not Available")))))))))))))))</f>
        <v>0.99</v>
      </c>
    </row>
    <row r="2649" spans="1:5" ht="13" x14ac:dyDescent="0.15">
      <c r="A2649" s="6" t="s">
        <v>4106</v>
      </c>
      <c r="C2649" s="6" t="s">
        <v>1353</v>
      </c>
      <c r="D2649" s="6" t="s">
        <v>596</v>
      </c>
      <c r="E2649">
        <f ca="1">IF(COUNTIF(Invoices!K:L,A2649)&lt;&gt;0,IF(COUNTIF(Invoices!K:L,A2649)&lt;&gt;0,SUMIF(Invoices!K:L,A2649,Invoices!L:L)/COUNTIF(Invoices!K:L,A2649),0),IF(COUNTIF(Invoices!M:N,A2649)&lt;&gt;0,IF(COUNTIF(Invoices!M:N,A2649)&lt;&gt;0,SUMIF(Invoices!M:N,A2649,Invoices!N:N)/COUNTIF(Invoices!M:N,A2649),0),IF(COUNTIF(Invoices!O:P,A2649)&lt;&gt;0,IF(COUNTIF(Invoices!O:P,A2649)&lt;&gt;0,SUMIF(Invoices!O:P,A2649,Invoices!P:P)/COUNTIF(Invoices!O:P,A2649),0),IF(COUNTIF(Invoices!Q:R,A2649)&lt;&gt;0,IF(COUNTIF(Invoices!Q:R,A2649)&lt;&gt;0,SUMIF(Invoices!Q:R,A2649,Invoices!R:R)/COUNTIF(Invoices!Q:R,A2649),0),IF(COUNTIF(Invoices!S:T,A2649)&lt;&gt;0,IF(COUNTIF(Invoices!S:T,A2649)&lt;&gt;0,SUMIF(Invoices!S:T,A2649,Invoices!T:T)/COUNTIF(Invoices!S:T,A2649),0),IF(COUNTIF(Invoices!U:V,A2649)&lt;&gt;0,IF(COUNTIF(Invoices!U:V,A2649)&lt;&gt;0,SUMIF(Invoices!U:V,A2649,Invoices!V:V)/COUNTIF(Invoices!U:V,A2649),0),IF(COUNTIF(Invoices!W:X,A2649)&lt;&gt;0,IF(COUNTIF(Invoices!W:X,A2649)&lt;&gt;0,SUMIF(Invoices!W:X,A2649,Invoices!X:X)/COUNTIF(Invoices!W:X,A2649),0),IF(COUNTIF(Invoices!Y:Z,A2649)&lt;&gt;0,IF(COUNTIF(Invoices!Y:Z,A2649)&lt;&gt;0,SUMIF(Invoices!Y:Z,A2649,Invoices!Z:Z)/COUNTIF(Invoices!Y:Z,A2649),0),IF(COUNTIF(Invoices!AA:AB,A2649)&lt;&gt;0,IF(COUNTIF(Invoices!AA:AB,A2649)&lt;&gt;0,SUMIF(Invoices!AA:AB,A2649,Invoices!AB:AB)/COUNTIF(Invoices!AA:AB,A2649),0),IF(COUNTIF(Invoices!AC:AD,A2649)&lt;&gt;0,IF(COUNTIF(Invoices!AC:AD,A2649)&lt;&gt;0,SUMIF(Invoices!AC:AD,A2649,Invoices!AD:AD)/COUNTIF(Invoices!AC:AD,A2649),0),IF(COUNTIF(Invoices!AE:AF,A2649)&lt;&gt;0,IF(COUNTIF(Invoices!AE:AF,A2649)&lt;&gt;0,SUMIF(Invoices!AE:AF,A2649,Invoices!AF:AF)/COUNTIF(Invoices!AE:AF,A2649),0),IF(COUNTIF(Invoices!AG:AH,A2649)&lt;&gt;0,IF(COUNTIF(Invoices!AG:AH,A2649)&lt;&gt;0,SUMIF(Invoices!AG:AH,A2649,Invoices!AH:AH)/COUNTIF(Invoices!AG:AH,A2649),0),IF(COUNTIF(Invoices!AI:AJ,A2649)&lt;&gt;0,IF(COUNTIF(Invoices!AI:AJ,A2649)&lt;&gt;0,SUMIF(Invoices!AI:AJ,A2649,Invoices!AJ:AJ)/COUNTIF(Invoices!AI:AJ,A2649),0),IF(COUNTIF(Invoices!AK:AL,A2649)&lt;&gt;0,IF(COUNTIF(Invoices!AK:AL,A2649)&lt;&gt;0,SUMIF(Invoices!AK:AL,A2649,Invoices!AL:AL)/COUNTIF(Invoices!AK:AL,A2649),0),IF(COUNTIF(Invoices!AM:AN,A2649)&lt;&gt;0,IF(COUNTIF(Invoices!AM:AN,A2649)&lt;&gt;0,SUMIF(Invoices!AM:AN,A2649,Invoices!AN:AN)/COUNTIF(Invoices!AM:AN,A2649),0),"Not Available")))))))))))))))</f>
        <v>0.99</v>
      </c>
    </row>
    <row r="2650" spans="1:5" ht="13" x14ac:dyDescent="0.15">
      <c r="A2650" s="6" t="s">
        <v>4106</v>
      </c>
      <c r="B2650" s="6" t="s">
        <v>1580</v>
      </c>
      <c r="C2650" s="6" t="s">
        <v>1581</v>
      </c>
      <c r="D2650" s="6" t="s">
        <v>1227</v>
      </c>
      <c r="E2650">
        <f ca="1">IF(COUNTIF(Invoices!K:L,A2650)&lt;&gt;0,IF(COUNTIF(Invoices!K:L,A2650)&lt;&gt;0,SUMIF(Invoices!K:L,A2650,Invoices!L:L)/COUNTIF(Invoices!K:L,A2650),0),IF(COUNTIF(Invoices!M:N,A2650)&lt;&gt;0,IF(COUNTIF(Invoices!M:N,A2650)&lt;&gt;0,SUMIF(Invoices!M:N,A2650,Invoices!N:N)/COUNTIF(Invoices!M:N,A2650),0),IF(COUNTIF(Invoices!O:P,A2650)&lt;&gt;0,IF(COUNTIF(Invoices!O:P,A2650)&lt;&gt;0,SUMIF(Invoices!O:P,A2650,Invoices!P:P)/COUNTIF(Invoices!O:P,A2650),0),IF(COUNTIF(Invoices!Q:R,A2650)&lt;&gt;0,IF(COUNTIF(Invoices!Q:R,A2650)&lt;&gt;0,SUMIF(Invoices!Q:R,A2650,Invoices!R:R)/COUNTIF(Invoices!Q:R,A2650),0),IF(COUNTIF(Invoices!S:T,A2650)&lt;&gt;0,IF(COUNTIF(Invoices!S:T,A2650)&lt;&gt;0,SUMIF(Invoices!S:T,A2650,Invoices!T:T)/COUNTIF(Invoices!S:T,A2650),0),IF(COUNTIF(Invoices!U:V,A2650)&lt;&gt;0,IF(COUNTIF(Invoices!U:V,A2650)&lt;&gt;0,SUMIF(Invoices!U:V,A2650,Invoices!V:V)/COUNTIF(Invoices!U:V,A2650),0),IF(COUNTIF(Invoices!W:X,A2650)&lt;&gt;0,IF(COUNTIF(Invoices!W:X,A2650)&lt;&gt;0,SUMIF(Invoices!W:X,A2650,Invoices!X:X)/COUNTIF(Invoices!W:X,A2650),0),IF(COUNTIF(Invoices!Y:Z,A2650)&lt;&gt;0,IF(COUNTIF(Invoices!Y:Z,A2650)&lt;&gt;0,SUMIF(Invoices!Y:Z,A2650,Invoices!Z:Z)/COUNTIF(Invoices!Y:Z,A2650),0),IF(COUNTIF(Invoices!AA:AB,A2650)&lt;&gt;0,IF(COUNTIF(Invoices!AA:AB,A2650)&lt;&gt;0,SUMIF(Invoices!AA:AB,A2650,Invoices!AB:AB)/COUNTIF(Invoices!AA:AB,A2650),0),IF(COUNTIF(Invoices!AC:AD,A2650)&lt;&gt;0,IF(COUNTIF(Invoices!AC:AD,A2650)&lt;&gt;0,SUMIF(Invoices!AC:AD,A2650,Invoices!AD:AD)/COUNTIF(Invoices!AC:AD,A2650),0),IF(COUNTIF(Invoices!AE:AF,A2650)&lt;&gt;0,IF(COUNTIF(Invoices!AE:AF,A2650)&lt;&gt;0,SUMIF(Invoices!AE:AF,A2650,Invoices!AF:AF)/COUNTIF(Invoices!AE:AF,A2650),0),IF(COUNTIF(Invoices!AG:AH,A2650)&lt;&gt;0,IF(COUNTIF(Invoices!AG:AH,A2650)&lt;&gt;0,SUMIF(Invoices!AG:AH,A2650,Invoices!AH:AH)/COUNTIF(Invoices!AG:AH,A2650),0),IF(COUNTIF(Invoices!AI:AJ,A2650)&lt;&gt;0,IF(COUNTIF(Invoices!AI:AJ,A2650)&lt;&gt;0,SUMIF(Invoices!AI:AJ,A2650,Invoices!AJ:AJ)/COUNTIF(Invoices!AI:AJ,A2650),0),IF(COUNTIF(Invoices!AK:AL,A2650)&lt;&gt;0,IF(COUNTIF(Invoices!AK:AL,A2650)&lt;&gt;0,SUMIF(Invoices!AK:AL,A2650,Invoices!AL:AL)/COUNTIF(Invoices!AK:AL,A2650),0),IF(COUNTIF(Invoices!AM:AN,A2650)&lt;&gt;0,IF(COUNTIF(Invoices!AM:AN,A2650)&lt;&gt;0,SUMIF(Invoices!AM:AN,A2650,Invoices!AN:AN)/COUNTIF(Invoices!AM:AN,A2650),0),"Not Available")))))))))))))))</f>
        <v>0.99</v>
      </c>
    </row>
    <row r="2651" spans="1:5" ht="13" x14ac:dyDescent="0.15">
      <c r="A2651" s="6" t="s">
        <v>4106</v>
      </c>
      <c r="C2651" s="6" t="s">
        <v>1327</v>
      </c>
      <c r="D2651" s="6" t="s">
        <v>1182</v>
      </c>
      <c r="E2651">
        <f ca="1">IF(COUNTIF(Invoices!K:L,A2651)&lt;&gt;0,IF(COUNTIF(Invoices!K:L,A2651)&lt;&gt;0,SUMIF(Invoices!K:L,A2651,Invoices!L:L)/COUNTIF(Invoices!K:L,A2651),0),IF(COUNTIF(Invoices!M:N,A2651)&lt;&gt;0,IF(COUNTIF(Invoices!M:N,A2651)&lt;&gt;0,SUMIF(Invoices!M:N,A2651,Invoices!N:N)/COUNTIF(Invoices!M:N,A2651),0),IF(COUNTIF(Invoices!O:P,A2651)&lt;&gt;0,IF(COUNTIF(Invoices!O:P,A2651)&lt;&gt;0,SUMIF(Invoices!O:P,A2651,Invoices!P:P)/COUNTIF(Invoices!O:P,A2651),0),IF(COUNTIF(Invoices!Q:R,A2651)&lt;&gt;0,IF(COUNTIF(Invoices!Q:R,A2651)&lt;&gt;0,SUMIF(Invoices!Q:R,A2651,Invoices!R:R)/COUNTIF(Invoices!Q:R,A2651),0),IF(COUNTIF(Invoices!S:T,A2651)&lt;&gt;0,IF(COUNTIF(Invoices!S:T,A2651)&lt;&gt;0,SUMIF(Invoices!S:T,A2651,Invoices!T:T)/COUNTIF(Invoices!S:T,A2651),0),IF(COUNTIF(Invoices!U:V,A2651)&lt;&gt;0,IF(COUNTIF(Invoices!U:V,A2651)&lt;&gt;0,SUMIF(Invoices!U:V,A2651,Invoices!V:V)/COUNTIF(Invoices!U:V,A2651),0),IF(COUNTIF(Invoices!W:X,A2651)&lt;&gt;0,IF(COUNTIF(Invoices!W:X,A2651)&lt;&gt;0,SUMIF(Invoices!W:X,A2651,Invoices!X:X)/COUNTIF(Invoices!W:X,A2651),0),IF(COUNTIF(Invoices!Y:Z,A2651)&lt;&gt;0,IF(COUNTIF(Invoices!Y:Z,A2651)&lt;&gt;0,SUMIF(Invoices!Y:Z,A2651,Invoices!Z:Z)/COUNTIF(Invoices!Y:Z,A2651),0),IF(COUNTIF(Invoices!AA:AB,A2651)&lt;&gt;0,IF(COUNTIF(Invoices!AA:AB,A2651)&lt;&gt;0,SUMIF(Invoices!AA:AB,A2651,Invoices!AB:AB)/COUNTIF(Invoices!AA:AB,A2651),0),IF(COUNTIF(Invoices!AC:AD,A2651)&lt;&gt;0,IF(COUNTIF(Invoices!AC:AD,A2651)&lt;&gt;0,SUMIF(Invoices!AC:AD,A2651,Invoices!AD:AD)/COUNTIF(Invoices!AC:AD,A2651),0),IF(COUNTIF(Invoices!AE:AF,A2651)&lt;&gt;0,IF(COUNTIF(Invoices!AE:AF,A2651)&lt;&gt;0,SUMIF(Invoices!AE:AF,A2651,Invoices!AF:AF)/COUNTIF(Invoices!AE:AF,A2651),0),IF(COUNTIF(Invoices!AG:AH,A2651)&lt;&gt;0,IF(COUNTIF(Invoices!AG:AH,A2651)&lt;&gt;0,SUMIF(Invoices!AG:AH,A2651,Invoices!AH:AH)/COUNTIF(Invoices!AG:AH,A2651),0),IF(COUNTIF(Invoices!AI:AJ,A2651)&lt;&gt;0,IF(COUNTIF(Invoices!AI:AJ,A2651)&lt;&gt;0,SUMIF(Invoices!AI:AJ,A2651,Invoices!AJ:AJ)/COUNTIF(Invoices!AI:AJ,A2651),0),IF(COUNTIF(Invoices!AK:AL,A2651)&lt;&gt;0,IF(COUNTIF(Invoices!AK:AL,A2651)&lt;&gt;0,SUMIF(Invoices!AK:AL,A2651,Invoices!AL:AL)/COUNTIF(Invoices!AK:AL,A2651),0),IF(COUNTIF(Invoices!AM:AN,A2651)&lt;&gt;0,IF(COUNTIF(Invoices!AM:AN,A2651)&lt;&gt;0,SUMIF(Invoices!AM:AN,A2651,Invoices!AN:AN)/COUNTIF(Invoices!AM:AN,A2651),0),"Not Available")))))))))))))))</f>
        <v>0.99</v>
      </c>
    </row>
    <row r="2652" spans="1:5" ht="13" x14ac:dyDescent="0.15">
      <c r="A2652" s="6" t="s">
        <v>4107</v>
      </c>
      <c r="B2652" s="6" t="s">
        <v>734</v>
      </c>
      <c r="C2652" s="6" t="s">
        <v>735</v>
      </c>
      <c r="D2652" s="6" t="s">
        <v>736</v>
      </c>
      <c r="E2652">
        <f ca="1">IF(COUNTIF(Invoices!K:L,A2652)&lt;&gt;0,IF(COUNTIF(Invoices!K:L,A2652)&lt;&gt;0,SUMIF(Invoices!K:L,A2652,Invoices!L:L)/COUNTIF(Invoices!K:L,A2652),0),IF(COUNTIF(Invoices!M:N,A2652)&lt;&gt;0,IF(COUNTIF(Invoices!M:N,A2652)&lt;&gt;0,SUMIF(Invoices!M:N,A2652,Invoices!N:N)/COUNTIF(Invoices!M:N,A2652),0),IF(COUNTIF(Invoices!O:P,A2652)&lt;&gt;0,IF(COUNTIF(Invoices!O:P,A2652)&lt;&gt;0,SUMIF(Invoices!O:P,A2652,Invoices!P:P)/COUNTIF(Invoices!O:P,A2652),0),IF(COUNTIF(Invoices!Q:R,A2652)&lt;&gt;0,IF(COUNTIF(Invoices!Q:R,A2652)&lt;&gt;0,SUMIF(Invoices!Q:R,A2652,Invoices!R:R)/COUNTIF(Invoices!Q:R,A2652),0),IF(COUNTIF(Invoices!S:T,A2652)&lt;&gt;0,IF(COUNTIF(Invoices!S:T,A2652)&lt;&gt;0,SUMIF(Invoices!S:T,A2652,Invoices!T:T)/COUNTIF(Invoices!S:T,A2652),0),IF(COUNTIF(Invoices!U:V,A2652)&lt;&gt;0,IF(COUNTIF(Invoices!U:V,A2652)&lt;&gt;0,SUMIF(Invoices!U:V,A2652,Invoices!V:V)/COUNTIF(Invoices!U:V,A2652),0),IF(COUNTIF(Invoices!W:X,A2652)&lt;&gt;0,IF(COUNTIF(Invoices!W:X,A2652)&lt;&gt;0,SUMIF(Invoices!W:X,A2652,Invoices!X:X)/COUNTIF(Invoices!W:X,A2652),0),IF(COUNTIF(Invoices!Y:Z,A2652)&lt;&gt;0,IF(COUNTIF(Invoices!Y:Z,A2652)&lt;&gt;0,SUMIF(Invoices!Y:Z,A2652,Invoices!Z:Z)/COUNTIF(Invoices!Y:Z,A2652),0),IF(COUNTIF(Invoices!AA:AB,A2652)&lt;&gt;0,IF(COUNTIF(Invoices!AA:AB,A2652)&lt;&gt;0,SUMIF(Invoices!AA:AB,A2652,Invoices!AB:AB)/COUNTIF(Invoices!AA:AB,A2652),0),IF(COUNTIF(Invoices!AC:AD,A2652)&lt;&gt;0,IF(COUNTIF(Invoices!AC:AD,A2652)&lt;&gt;0,SUMIF(Invoices!AC:AD,A2652,Invoices!AD:AD)/COUNTIF(Invoices!AC:AD,A2652),0),IF(COUNTIF(Invoices!AE:AF,A2652)&lt;&gt;0,IF(COUNTIF(Invoices!AE:AF,A2652)&lt;&gt;0,SUMIF(Invoices!AE:AF,A2652,Invoices!AF:AF)/COUNTIF(Invoices!AE:AF,A2652),0),IF(COUNTIF(Invoices!AG:AH,A2652)&lt;&gt;0,IF(COUNTIF(Invoices!AG:AH,A2652)&lt;&gt;0,SUMIF(Invoices!AG:AH,A2652,Invoices!AH:AH)/COUNTIF(Invoices!AG:AH,A2652),0),IF(COUNTIF(Invoices!AI:AJ,A2652)&lt;&gt;0,IF(COUNTIF(Invoices!AI:AJ,A2652)&lt;&gt;0,SUMIF(Invoices!AI:AJ,A2652,Invoices!AJ:AJ)/COUNTIF(Invoices!AI:AJ,A2652),0),IF(COUNTIF(Invoices!AK:AL,A2652)&lt;&gt;0,IF(COUNTIF(Invoices!AK:AL,A2652)&lt;&gt;0,SUMIF(Invoices!AK:AL,A2652,Invoices!AL:AL)/COUNTIF(Invoices!AK:AL,A2652),0),IF(COUNTIF(Invoices!AM:AN,A2652)&lt;&gt;0,IF(COUNTIF(Invoices!AM:AN,A2652)&lt;&gt;0,SUMIF(Invoices!AM:AN,A2652,Invoices!AN:AN)/COUNTIF(Invoices!AM:AN,A2652),0),"Not Available")))))))))))))))</f>
        <v>0.99</v>
      </c>
    </row>
    <row r="2653" spans="1:5" ht="13" x14ac:dyDescent="0.15">
      <c r="A2653" s="6" t="s">
        <v>4108</v>
      </c>
      <c r="B2653" s="6" t="s">
        <v>1210</v>
      </c>
      <c r="C2653" s="6" t="s">
        <v>1506</v>
      </c>
      <c r="D2653" s="6" t="s">
        <v>1210</v>
      </c>
      <c r="E2653">
        <f ca="1">IF(COUNTIF(Invoices!K:L,A2653)&lt;&gt;0,IF(COUNTIF(Invoices!K:L,A2653)&lt;&gt;0,SUMIF(Invoices!K:L,A2653,Invoices!L:L)/COUNTIF(Invoices!K:L,A2653),0),IF(COUNTIF(Invoices!M:N,A2653)&lt;&gt;0,IF(COUNTIF(Invoices!M:N,A2653)&lt;&gt;0,SUMIF(Invoices!M:N,A2653,Invoices!N:N)/COUNTIF(Invoices!M:N,A2653),0),IF(COUNTIF(Invoices!O:P,A2653)&lt;&gt;0,IF(COUNTIF(Invoices!O:P,A2653)&lt;&gt;0,SUMIF(Invoices!O:P,A2653,Invoices!P:P)/COUNTIF(Invoices!O:P,A2653),0),IF(COUNTIF(Invoices!Q:R,A2653)&lt;&gt;0,IF(COUNTIF(Invoices!Q:R,A2653)&lt;&gt;0,SUMIF(Invoices!Q:R,A2653,Invoices!R:R)/COUNTIF(Invoices!Q:R,A2653),0),IF(COUNTIF(Invoices!S:T,A2653)&lt;&gt;0,IF(COUNTIF(Invoices!S:T,A2653)&lt;&gt;0,SUMIF(Invoices!S:T,A2653,Invoices!T:T)/COUNTIF(Invoices!S:T,A2653),0),IF(COUNTIF(Invoices!U:V,A2653)&lt;&gt;0,IF(COUNTIF(Invoices!U:V,A2653)&lt;&gt;0,SUMIF(Invoices!U:V,A2653,Invoices!V:V)/COUNTIF(Invoices!U:V,A2653),0),IF(COUNTIF(Invoices!W:X,A2653)&lt;&gt;0,IF(COUNTIF(Invoices!W:X,A2653)&lt;&gt;0,SUMIF(Invoices!W:X,A2653,Invoices!X:X)/COUNTIF(Invoices!W:X,A2653),0),IF(COUNTIF(Invoices!Y:Z,A2653)&lt;&gt;0,IF(COUNTIF(Invoices!Y:Z,A2653)&lt;&gt;0,SUMIF(Invoices!Y:Z,A2653,Invoices!Z:Z)/COUNTIF(Invoices!Y:Z,A2653),0),IF(COUNTIF(Invoices!AA:AB,A2653)&lt;&gt;0,IF(COUNTIF(Invoices!AA:AB,A2653)&lt;&gt;0,SUMIF(Invoices!AA:AB,A2653,Invoices!AB:AB)/COUNTIF(Invoices!AA:AB,A2653),0),IF(COUNTIF(Invoices!AC:AD,A2653)&lt;&gt;0,IF(COUNTIF(Invoices!AC:AD,A2653)&lt;&gt;0,SUMIF(Invoices!AC:AD,A2653,Invoices!AD:AD)/COUNTIF(Invoices!AC:AD,A2653),0),IF(COUNTIF(Invoices!AE:AF,A2653)&lt;&gt;0,IF(COUNTIF(Invoices!AE:AF,A2653)&lt;&gt;0,SUMIF(Invoices!AE:AF,A2653,Invoices!AF:AF)/COUNTIF(Invoices!AE:AF,A2653),0),IF(COUNTIF(Invoices!AG:AH,A2653)&lt;&gt;0,IF(COUNTIF(Invoices!AG:AH,A2653)&lt;&gt;0,SUMIF(Invoices!AG:AH,A2653,Invoices!AH:AH)/COUNTIF(Invoices!AG:AH,A2653),0),IF(COUNTIF(Invoices!AI:AJ,A2653)&lt;&gt;0,IF(COUNTIF(Invoices!AI:AJ,A2653)&lt;&gt;0,SUMIF(Invoices!AI:AJ,A2653,Invoices!AJ:AJ)/COUNTIF(Invoices!AI:AJ,A2653),0),IF(COUNTIF(Invoices!AK:AL,A2653)&lt;&gt;0,IF(COUNTIF(Invoices!AK:AL,A2653)&lt;&gt;0,SUMIF(Invoices!AK:AL,A2653,Invoices!AL:AL)/COUNTIF(Invoices!AK:AL,A2653),0),IF(COUNTIF(Invoices!AM:AN,A2653)&lt;&gt;0,IF(COUNTIF(Invoices!AM:AN,A2653)&lt;&gt;0,SUMIF(Invoices!AM:AN,A2653,Invoices!AN:AN)/COUNTIF(Invoices!AM:AN,A2653),0),"Not Available")))))))))))))))</f>
        <v>0.99</v>
      </c>
    </row>
    <row r="2654" spans="1:5" ht="13" x14ac:dyDescent="0.15">
      <c r="A2654" s="6" t="s">
        <v>4109</v>
      </c>
      <c r="B2654" s="6" t="s">
        <v>562</v>
      </c>
      <c r="C2654" s="6" t="s">
        <v>812</v>
      </c>
      <c r="D2654" s="6" t="s">
        <v>562</v>
      </c>
      <c r="E2654">
        <f ca="1">IF(COUNTIF(Invoices!K:L,A2654)&lt;&gt;0,IF(COUNTIF(Invoices!K:L,A2654)&lt;&gt;0,SUMIF(Invoices!K:L,A2654,Invoices!L:L)/COUNTIF(Invoices!K:L,A2654),0),IF(COUNTIF(Invoices!M:N,A2654)&lt;&gt;0,IF(COUNTIF(Invoices!M:N,A2654)&lt;&gt;0,SUMIF(Invoices!M:N,A2654,Invoices!N:N)/COUNTIF(Invoices!M:N,A2654),0),IF(COUNTIF(Invoices!O:P,A2654)&lt;&gt;0,IF(COUNTIF(Invoices!O:P,A2654)&lt;&gt;0,SUMIF(Invoices!O:P,A2654,Invoices!P:P)/COUNTIF(Invoices!O:P,A2654),0),IF(COUNTIF(Invoices!Q:R,A2654)&lt;&gt;0,IF(COUNTIF(Invoices!Q:R,A2654)&lt;&gt;0,SUMIF(Invoices!Q:R,A2654,Invoices!R:R)/COUNTIF(Invoices!Q:R,A2654),0),IF(COUNTIF(Invoices!S:T,A2654)&lt;&gt;0,IF(COUNTIF(Invoices!S:T,A2654)&lt;&gt;0,SUMIF(Invoices!S:T,A2654,Invoices!T:T)/COUNTIF(Invoices!S:T,A2654),0),IF(COUNTIF(Invoices!U:V,A2654)&lt;&gt;0,IF(COUNTIF(Invoices!U:V,A2654)&lt;&gt;0,SUMIF(Invoices!U:V,A2654,Invoices!V:V)/COUNTIF(Invoices!U:V,A2654),0),IF(COUNTIF(Invoices!W:X,A2654)&lt;&gt;0,IF(COUNTIF(Invoices!W:X,A2654)&lt;&gt;0,SUMIF(Invoices!W:X,A2654,Invoices!X:X)/COUNTIF(Invoices!W:X,A2654),0),IF(COUNTIF(Invoices!Y:Z,A2654)&lt;&gt;0,IF(COUNTIF(Invoices!Y:Z,A2654)&lt;&gt;0,SUMIF(Invoices!Y:Z,A2654,Invoices!Z:Z)/COUNTIF(Invoices!Y:Z,A2654),0),IF(COUNTIF(Invoices!AA:AB,A2654)&lt;&gt;0,IF(COUNTIF(Invoices!AA:AB,A2654)&lt;&gt;0,SUMIF(Invoices!AA:AB,A2654,Invoices!AB:AB)/COUNTIF(Invoices!AA:AB,A2654),0),IF(COUNTIF(Invoices!AC:AD,A2654)&lt;&gt;0,IF(COUNTIF(Invoices!AC:AD,A2654)&lt;&gt;0,SUMIF(Invoices!AC:AD,A2654,Invoices!AD:AD)/COUNTIF(Invoices!AC:AD,A2654),0),IF(COUNTIF(Invoices!AE:AF,A2654)&lt;&gt;0,IF(COUNTIF(Invoices!AE:AF,A2654)&lt;&gt;0,SUMIF(Invoices!AE:AF,A2654,Invoices!AF:AF)/COUNTIF(Invoices!AE:AF,A2654),0),IF(COUNTIF(Invoices!AG:AH,A2654)&lt;&gt;0,IF(COUNTIF(Invoices!AG:AH,A2654)&lt;&gt;0,SUMIF(Invoices!AG:AH,A2654,Invoices!AH:AH)/COUNTIF(Invoices!AG:AH,A2654),0),IF(COUNTIF(Invoices!AI:AJ,A2654)&lt;&gt;0,IF(COUNTIF(Invoices!AI:AJ,A2654)&lt;&gt;0,SUMIF(Invoices!AI:AJ,A2654,Invoices!AJ:AJ)/COUNTIF(Invoices!AI:AJ,A2654),0),IF(COUNTIF(Invoices!AK:AL,A2654)&lt;&gt;0,IF(COUNTIF(Invoices!AK:AL,A2654)&lt;&gt;0,SUMIF(Invoices!AK:AL,A2654,Invoices!AL:AL)/COUNTIF(Invoices!AK:AL,A2654),0),IF(COUNTIF(Invoices!AM:AN,A2654)&lt;&gt;0,IF(COUNTIF(Invoices!AM:AN,A2654)&lt;&gt;0,SUMIF(Invoices!AM:AN,A2654,Invoices!AN:AN)/COUNTIF(Invoices!AM:AN,A2654),0),"Not Available")))))))))))))))</f>
        <v>0.99</v>
      </c>
    </row>
    <row r="2655" spans="1:5" ht="13" x14ac:dyDescent="0.15">
      <c r="A2655" s="6" t="s">
        <v>4110</v>
      </c>
      <c r="B2655" s="6" t="s">
        <v>1208</v>
      </c>
      <c r="C2655" s="6" t="s">
        <v>1209</v>
      </c>
      <c r="D2655" s="6" t="s">
        <v>1210</v>
      </c>
      <c r="E2655">
        <f ca="1">IF(COUNTIF(Invoices!K:L,A2655)&lt;&gt;0,IF(COUNTIF(Invoices!K:L,A2655)&lt;&gt;0,SUMIF(Invoices!K:L,A2655,Invoices!L:L)/COUNTIF(Invoices!K:L,A2655),0),IF(COUNTIF(Invoices!M:N,A2655)&lt;&gt;0,IF(COUNTIF(Invoices!M:N,A2655)&lt;&gt;0,SUMIF(Invoices!M:N,A2655,Invoices!N:N)/COUNTIF(Invoices!M:N,A2655),0),IF(COUNTIF(Invoices!O:P,A2655)&lt;&gt;0,IF(COUNTIF(Invoices!O:P,A2655)&lt;&gt;0,SUMIF(Invoices!O:P,A2655,Invoices!P:P)/COUNTIF(Invoices!O:P,A2655),0),IF(COUNTIF(Invoices!Q:R,A2655)&lt;&gt;0,IF(COUNTIF(Invoices!Q:R,A2655)&lt;&gt;0,SUMIF(Invoices!Q:R,A2655,Invoices!R:R)/COUNTIF(Invoices!Q:R,A2655),0),IF(COUNTIF(Invoices!S:T,A2655)&lt;&gt;0,IF(COUNTIF(Invoices!S:T,A2655)&lt;&gt;0,SUMIF(Invoices!S:T,A2655,Invoices!T:T)/COUNTIF(Invoices!S:T,A2655),0),IF(COUNTIF(Invoices!U:V,A2655)&lt;&gt;0,IF(COUNTIF(Invoices!U:V,A2655)&lt;&gt;0,SUMIF(Invoices!U:V,A2655,Invoices!V:V)/COUNTIF(Invoices!U:V,A2655),0),IF(COUNTIF(Invoices!W:X,A2655)&lt;&gt;0,IF(COUNTIF(Invoices!W:X,A2655)&lt;&gt;0,SUMIF(Invoices!W:X,A2655,Invoices!X:X)/COUNTIF(Invoices!W:X,A2655),0),IF(COUNTIF(Invoices!Y:Z,A2655)&lt;&gt;0,IF(COUNTIF(Invoices!Y:Z,A2655)&lt;&gt;0,SUMIF(Invoices!Y:Z,A2655,Invoices!Z:Z)/COUNTIF(Invoices!Y:Z,A2655),0),IF(COUNTIF(Invoices!AA:AB,A2655)&lt;&gt;0,IF(COUNTIF(Invoices!AA:AB,A2655)&lt;&gt;0,SUMIF(Invoices!AA:AB,A2655,Invoices!AB:AB)/COUNTIF(Invoices!AA:AB,A2655),0),IF(COUNTIF(Invoices!AC:AD,A2655)&lt;&gt;0,IF(COUNTIF(Invoices!AC:AD,A2655)&lt;&gt;0,SUMIF(Invoices!AC:AD,A2655,Invoices!AD:AD)/COUNTIF(Invoices!AC:AD,A2655),0),IF(COUNTIF(Invoices!AE:AF,A2655)&lt;&gt;0,IF(COUNTIF(Invoices!AE:AF,A2655)&lt;&gt;0,SUMIF(Invoices!AE:AF,A2655,Invoices!AF:AF)/COUNTIF(Invoices!AE:AF,A2655),0),IF(COUNTIF(Invoices!AG:AH,A2655)&lt;&gt;0,IF(COUNTIF(Invoices!AG:AH,A2655)&lt;&gt;0,SUMIF(Invoices!AG:AH,A2655,Invoices!AH:AH)/COUNTIF(Invoices!AG:AH,A2655),0),IF(COUNTIF(Invoices!AI:AJ,A2655)&lt;&gt;0,IF(COUNTIF(Invoices!AI:AJ,A2655)&lt;&gt;0,SUMIF(Invoices!AI:AJ,A2655,Invoices!AJ:AJ)/COUNTIF(Invoices!AI:AJ,A2655),0),IF(COUNTIF(Invoices!AK:AL,A2655)&lt;&gt;0,IF(COUNTIF(Invoices!AK:AL,A2655)&lt;&gt;0,SUMIF(Invoices!AK:AL,A2655,Invoices!AL:AL)/COUNTIF(Invoices!AK:AL,A2655),0),IF(COUNTIF(Invoices!AM:AN,A2655)&lt;&gt;0,IF(COUNTIF(Invoices!AM:AN,A2655)&lt;&gt;0,SUMIF(Invoices!AM:AN,A2655,Invoices!AN:AN)/COUNTIF(Invoices!AM:AN,A2655),0),"Not Available")))))))))))))))</f>
        <v>0.99</v>
      </c>
    </row>
    <row r="2656" spans="1:5" ht="13" x14ac:dyDescent="0.15">
      <c r="A2656" s="6" t="s">
        <v>4111</v>
      </c>
      <c r="B2656" s="6" t="s">
        <v>4112</v>
      </c>
      <c r="C2656" s="6" t="s">
        <v>599</v>
      </c>
      <c r="D2656" s="6" t="s">
        <v>600</v>
      </c>
      <c r="E2656" t="str">
        <f>IF(COUNTIF(Invoices!K:L,A2656)&lt;&gt;0,IF(COUNTIF(Invoices!K:L,A2656)&lt;&gt;0,SUMIF(Invoices!K:L,A2656,Invoices!L:L)/COUNTIF(Invoices!K:L,A2656),0),IF(COUNTIF(Invoices!M:N,A2656)&lt;&gt;0,IF(COUNTIF(Invoices!M:N,A2656)&lt;&gt;0,SUMIF(Invoices!M:N,A2656,Invoices!N:N)/COUNTIF(Invoices!M:N,A2656),0),IF(COUNTIF(Invoices!O:P,A2656)&lt;&gt;0,IF(COUNTIF(Invoices!O:P,A2656)&lt;&gt;0,SUMIF(Invoices!O:P,A2656,Invoices!P:P)/COUNTIF(Invoices!O:P,A2656),0),IF(COUNTIF(Invoices!Q:R,A2656)&lt;&gt;0,IF(COUNTIF(Invoices!Q:R,A2656)&lt;&gt;0,SUMIF(Invoices!Q:R,A2656,Invoices!R:R)/COUNTIF(Invoices!Q:R,A2656),0),IF(COUNTIF(Invoices!S:T,A2656)&lt;&gt;0,IF(COUNTIF(Invoices!S:T,A2656)&lt;&gt;0,SUMIF(Invoices!S:T,A2656,Invoices!T:T)/COUNTIF(Invoices!S:T,A2656),0),IF(COUNTIF(Invoices!U:V,A2656)&lt;&gt;0,IF(COUNTIF(Invoices!U:V,A2656)&lt;&gt;0,SUMIF(Invoices!U:V,A2656,Invoices!V:V)/COUNTIF(Invoices!U:V,A2656),0),IF(COUNTIF(Invoices!W:X,A2656)&lt;&gt;0,IF(COUNTIF(Invoices!W:X,A2656)&lt;&gt;0,SUMIF(Invoices!W:X,A2656,Invoices!X:X)/COUNTIF(Invoices!W:X,A2656),0),IF(COUNTIF(Invoices!Y:Z,A2656)&lt;&gt;0,IF(COUNTIF(Invoices!Y:Z,A2656)&lt;&gt;0,SUMIF(Invoices!Y:Z,A2656,Invoices!Z:Z)/COUNTIF(Invoices!Y:Z,A2656),0),IF(COUNTIF(Invoices!AA:AB,A2656)&lt;&gt;0,IF(COUNTIF(Invoices!AA:AB,A2656)&lt;&gt;0,SUMIF(Invoices!AA:AB,A2656,Invoices!AB:AB)/COUNTIF(Invoices!AA:AB,A2656),0),IF(COUNTIF(Invoices!AC:AD,A2656)&lt;&gt;0,IF(COUNTIF(Invoices!AC:AD,A2656)&lt;&gt;0,SUMIF(Invoices!AC:AD,A2656,Invoices!AD:AD)/COUNTIF(Invoices!AC:AD,A2656),0),IF(COUNTIF(Invoices!AE:AF,A2656)&lt;&gt;0,IF(COUNTIF(Invoices!AE:AF,A2656)&lt;&gt;0,SUMIF(Invoices!AE:AF,A2656,Invoices!AF:AF)/COUNTIF(Invoices!AE:AF,A2656),0),IF(COUNTIF(Invoices!AG:AH,A2656)&lt;&gt;0,IF(COUNTIF(Invoices!AG:AH,A2656)&lt;&gt;0,SUMIF(Invoices!AG:AH,A2656,Invoices!AH:AH)/COUNTIF(Invoices!AG:AH,A2656),0),IF(COUNTIF(Invoices!AI:AJ,A2656)&lt;&gt;0,IF(COUNTIF(Invoices!AI:AJ,A2656)&lt;&gt;0,SUMIF(Invoices!AI:AJ,A2656,Invoices!AJ:AJ)/COUNTIF(Invoices!AI:AJ,A2656),0),IF(COUNTIF(Invoices!AK:AL,A2656)&lt;&gt;0,IF(COUNTIF(Invoices!AK:AL,A2656)&lt;&gt;0,SUMIF(Invoices!AK:AL,A2656,Invoices!AL:AL)/COUNTIF(Invoices!AK:AL,A2656),0),IF(COUNTIF(Invoices!AM:AN,A2656)&lt;&gt;0,IF(COUNTIF(Invoices!AM:AN,A2656)&lt;&gt;0,SUMIF(Invoices!AM:AN,A2656,Invoices!AN:AN)/COUNTIF(Invoices!AM:AN,A2656),0),"Not Available")))))))))))))))</f>
        <v>Not Available</v>
      </c>
    </row>
    <row r="2657" spans="1:5" ht="13" x14ac:dyDescent="0.15">
      <c r="A2657" s="6" t="s">
        <v>4113</v>
      </c>
      <c r="C2657" s="6" t="s">
        <v>669</v>
      </c>
      <c r="D2657" s="6" t="s">
        <v>670</v>
      </c>
      <c r="E2657">
        <f ca="1">IF(COUNTIF(Invoices!K:L,A2657)&lt;&gt;0,IF(COUNTIF(Invoices!K:L,A2657)&lt;&gt;0,SUMIF(Invoices!K:L,A2657,Invoices!L:L)/COUNTIF(Invoices!K:L,A2657),0),IF(COUNTIF(Invoices!M:N,A2657)&lt;&gt;0,IF(COUNTIF(Invoices!M:N,A2657)&lt;&gt;0,SUMIF(Invoices!M:N,A2657,Invoices!N:N)/COUNTIF(Invoices!M:N,A2657),0),IF(COUNTIF(Invoices!O:P,A2657)&lt;&gt;0,IF(COUNTIF(Invoices!O:P,A2657)&lt;&gt;0,SUMIF(Invoices!O:P,A2657,Invoices!P:P)/COUNTIF(Invoices!O:P,A2657),0),IF(COUNTIF(Invoices!Q:R,A2657)&lt;&gt;0,IF(COUNTIF(Invoices!Q:R,A2657)&lt;&gt;0,SUMIF(Invoices!Q:R,A2657,Invoices!R:R)/COUNTIF(Invoices!Q:R,A2657),0),IF(COUNTIF(Invoices!S:T,A2657)&lt;&gt;0,IF(COUNTIF(Invoices!S:T,A2657)&lt;&gt;0,SUMIF(Invoices!S:T,A2657,Invoices!T:T)/COUNTIF(Invoices!S:T,A2657),0),IF(COUNTIF(Invoices!U:V,A2657)&lt;&gt;0,IF(COUNTIF(Invoices!U:V,A2657)&lt;&gt;0,SUMIF(Invoices!U:V,A2657,Invoices!V:V)/COUNTIF(Invoices!U:V,A2657),0),IF(COUNTIF(Invoices!W:X,A2657)&lt;&gt;0,IF(COUNTIF(Invoices!W:X,A2657)&lt;&gt;0,SUMIF(Invoices!W:X,A2657,Invoices!X:X)/COUNTIF(Invoices!W:X,A2657),0),IF(COUNTIF(Invoices!Y:Z,A2657)&lt;&gt;0,IF(COUNTIF(Invoices!Y:Z,A2657)&lt;&gt;0,SUMIF(Invoices!Y:Z,A2657,Invoices!Z:Z)/COUNTIF(Invoices!Y:Z,A2657),0),IF(COUNTIF(Invoices!AA:AB,A2657)&lt;&gt;0,IF(COUNTIF(Invoices!AA:AB,A2657)&lt;&gt;0,SUMIF(Invoices!AA:AB,A2657,Invoices!AB:AB)/COUNTIF(Invoices!AA:AB,A2657),0),IF(COUNTIF(Invoices!AC:AD,A2657)&lt;&gt;0,IF(COUNTIF(Invoices!AC:AD,A2657)&lt;&gt;0,SUMIF(Invoices!AC:AD,A2657,Invoices!AD:AD)/COUNTIF(Invoices!AC:AD,A2657),0),IF(COUNTIF(Invoices!AE:AF,A2657)&lt;&gt;0,IF(COUNTIF(Invoices!AE:AF,A2657)&lt;&gt;0,SUMIF(Invoices!AE:AF,A2657,Invoices!AF:AF)/COUNTIF(Invoices!AE:AF,A2657),0),IF(COUNTIF(Invoices!AG:AH,A2657)&lt;&gt;0,IF(COUNTIF(Invoices!AG:AH,A2657)&lt;&gt;0,SUMIF(Invoices!AG:AH,A2657,Invoices!AH:AH)/COUNTIF(Invoices!AG:AH,A2657),0),IF(COUNTIF(Invoices!AI:AJ,A2657)&lt;&gt;0,IF(COUNTIF(Invoices!AI:AJ,A2657)&lt;&gt;0,SUMIF(Invoices!AI:AJ,A2657,Invoices!AJ:AJ)/COUNTIF(Invoices!AI:AJ,A2657),0),IF(COUNTIF(Invoices!AK:AL,A2657)&lt;&gt;0,IF(COUNTIF(Invoices!AK:AL,A2657)&lt;&gt;0,SUMIF(Invoices!AK:AL,A2657,Invoices!AL:AL)/COUNTIF(Invoices!AK:AL,A2657),0),IF(COUNTIF(Invoices!AM:AN,A2657)&lt;&gt;0,IF(COUNTIF(Invoices!AM:AN,A2657)&lt;&gt;0,SUMIF(Invoices!AM:AN,A2657,Invoices!AN:AN)/COUNTIF(Invoices!AM:AN,A2657),0),"Not Available")))))))))))))))</f>
        <v>0.99</v>
      </c>
    </row>
    <row r="2658" spans="1:5" ht="13" x14ac:dyDescent="0.15">
      <c r="A2658" s="6" t="s">
        <v>4114</v>
      </c>
      <c r="B2658" s="6" t="s">
        <v>731</v>
      </c>
      <c r="C2658" s="6" t="s">
        <v>732</v>
      </c>
      <c r="D2658" s="6" t="s">
        <v>731</v>
      </c>
      <c r="E2658" t="str">
        <f>IF(COUNTIF(Invoices!K:L,A2658)&lt;&gt;0,IF(COUNTIF(Invoices!K:L,A2658)&lt;&gt;0,SUMIF(Invoices!K:L,A2658,Invoices!L:L)/COUNTIF(Invoices!K:L,A2658),0),IF(COUNTIF(Invoices!M:N,A2658)&lt;&gt;0,IF(COUNTIF(Invoices!M:N,A2658)&lt;&gt;0,SUMIF(Invoices!M:N,A2658,Invoices!N:N)/COUNTIF(Invoices!M:N,A2658),0),IF(COUNTIF(Invoices!O:P,A2658)&lt;&gt;0,IF(COUNTIF(Invoices!O:P,A2658)&lt;&gt;0,SUMIF(Invoices!O:P,A2658,Invoices!P:P)/COUNTIF(Invoices!O:P,A2658),0),IF(COUNTIF(Invoices!Q:R,A2658)&lt;&gt;0,IF(COUNTIF(Invoices!Q:R,A2658)&lt;&gt;0,SUMIF(Invoices!Q:R,A2658,Invoices!R:R)/COUNTIF(Invoices!Q:R,A2658),0),IF(COUNTIF(Invoices!S:T,A2658)&lt;&gt;0,IF(COUNTIF(Invoices!S:T,A2658)&lt;&gt;0,SUMIF(Invoices!S:T,A2658,Invoices!T:T)/COUNTIF(Invoices!S:T,A2658),0),IF(COUNTIF(Invoices!U:V,A2658)&lt;&gt;0,IF(COUNTIF(Invoices!U:V,A2658)&lt;&gt;0,SUMIF(Invoices!U:V,A2658,Invoices!V:V)/COUNTIF(Invoices!U:V,A2658),0),IF(COUNTIF(Invoices!W:X,A2658)&lt;&gt;0,IF(COUNTIF(Invoices!W:X,A2658)&lt;&gt;0,SUMIF(Invoices!W:X,A2658,Invoices!X:X)/COUNTIF(Invoices!W:X,A2658),0),IF(COUNTIF(Invoices!Y:Z,A2658)&lt;&gt;0,IF(COUNTIF(Invoices!Y:Z,A2658)&lt;&gt;0,SUMIF(Invoices!Y:Z,A2658,Invoices!Z:Z)/COUNTIF(Invoices!Y:Z,A2658),0),IF(COUNTIF(Invoices!AA:AB,A2658)&lt;&gt;0,IF(COUNTIF(Invoices!AA:AB,A2658)&lt;&gt;0,SUMIF(Invoices!AA:AB,A2658,Invoices!AB:AB)/COUNTIF(Invoices!AA:AB,A2658),0),IF(COUNTIF(Invoices!AC:AD,A2658)&lt;&gt;0,IF(COUNTIF(Invoices!AC:AD,A2658)&lt;&gt;0,SUMIF(Invoices!AC:AD,A2658,Invoices!AD:AD)/COUNTIF(Invoices!AC:AD,A2658),0),IF(COUNTIF(Invoices!AE:AF,A2658)&lt;&gt;0,IF(COUNTIF(Invoices!AE:AF,A2658)&lt;&gt;0,SUMIF(Invoices!AE:AF,A2658,Invoices!AF:AF)/COUNTIF(Invoices!AE:AF,A2658),0),IF(COUNTIF(Invoices!AG:AH,A2658)&lt;&gt;0,IF(COUNTIF(Invoices!AG:AH,A2658)&lt;&gt;0,SUMIF(Invoices!AG:AH,A2658,Invoices!AH:AH)/COUNTIF(Invoices!AG:AH,A2658),0),IF(COUNTIF(Invoices!AI:AJ,A2658)&lt;&gt;0,IF(COUNTIF(Invoices!AI:AJ,A2658)&lt;&gt;0,SUMIF(Invoices!AI:AJ,A2658,Invoices!AJ:AJ)/COUNTIF(Invoices!AI:AJ,A2658),0),IF(COUNTIF(Invoices!AK:AL,A2658)&lt;&gt;0,IF(COUNTIF(Invoices!AK:AL,A2658)&lt;&gt;0,SUMIF(Invoices!AK:AL,A2658,Invoices!AL:AL)/COUNTIF(Invoices!AK:AL,A2658),0),IF(COUNTIF(Invoices!AM:AN,A2658)&lt;&gt;0,IF(COUNTIF(Invoices!AM:AN,A2658)&lt;&gt;0,SUMIF(Invoices!AM:AN,A2658,Invoices!AN:AN)/COUNTIF(Invoices!AM:AN,A2658),0),"Not Available")))))))))))))))</f>
        <v>Not Available</v>
      </c>
    </row>
    <row r="2659" spans="1:5" ht="13" x14ac:dyDescent="0.15">
      <c r="A2659" s="6" t="s">
        <v>4115</v>
      </c>
      <c r="B2659" s="6" t="s">
        <v>795</v>
      </c>
      <c r="C2659" s="6" t="s">
        <v>796</v>
      </c>
      <c r="D2659" s="6" t="s">
        <v>797</v>
      </c>
      <c r="E2659">
        <f ca="1">IF(COUNTIF(Invoices!K:L,A2659)&lt;&gt;0,IF(COUNTIF(Invoices!K:L,A2659)&lt;&gt;0,SUMIF(Invoices!K:L,A2659,Invoices!L:L)/COUNTIF(Invoices!K:L,A2659),0),IF(COUNTIF(Invoices!M:N,A2659)&lt;&gt;0,IF(COUNTIF(Invoices!M:N,A2659)&lt;&gt;0,SUMIF(Invoices!M:N,A2659,Invoices!N:N)/COUNTIF(Invoices!M:N,A2659),0),IF(COUNTIF(Invoices!O:P,A2659)&lt;&gt;0,IF(COUNTIF(Invoices!O:P,A2659)&lt;&gt;0,SUMIF(Invoices!O:P,A2659,Invoices!P:P)/COUNTIF(Invoices!O:P,A2659),0),IF(COUNTIF(Invoices!Q:R,A2659)&lt;&gt;0,IF(COUNTIF(Invoices!Q:R,A2659)&lt;&gt;0,SUMIF(Invoices!Q:R,A2659,Invoices!R:R)/COUNTIF(Invoices!Q:R,A2659),0),IF(COUNTIF(Invoices!S:T,A2659)&lt;&gt;0,IF(COUNTIF(Invoices!S:T,A2659)&lt;&gt;0,SUMIF(Invoices!S:T,A2659,Invoices!T:T)/COUNTIF(Invoices!S:T,A2659),0),IF(COUNTIF(Invoices!U:V,A2659)&lt;&gt;0,IF(COUNTIF(Invoices!U:V,A2659)&lt;&gt;0,SUMIF(Invoices!U:V,A2659,Invoices!V:V)/COUNTIF(Invoices!U:V,A2659),0),IF(COUNTIF(Invoices!W:X,A2659)&lt;&gt;0,IF(COUNTIF(Invoices!W:X,A2659)&lt;&gt;0,SUMIF(Invoices!W:X,A2659,Invoices!X:X)/COUNTIF(Invoices!W:X,A2659),0),IF(COUNTIF(Invoices!Y:Z,A2659)&lt;&gt;0,IF(COUNTIF(Invoices!Y:Z,A2659)&lt;&gt;0,SUMIF(Invoices!Y:Z,A2659,Invoices!Z:Z)/COUNTIF(Invoices!Y:Z,A2659),0),IF(COUNTIF(Invoices!AA:AB,A2659)&lt;&gt;0,IF(COUNTIF(Invoices!AA:AB,A2659)&lt;&gt;0,SUMIF(Invoices!AA:AB,A2659,Invoices!AB:AB)/COUNTIF(Invoices!AA:AB,A2659),0),IF(COUNTIF(Invoices!AC:AD,A2659)&lt;&gt;0,IF(COUNTIF(Invoices!AC:AD,A2659)&lt;&gt;0,SUMIF(Invoices!AC:AD,A2659,Invoices!AD:AD)/COUNTIF(Invoices!AC:AD,A2659),0),IF(COUNTIF(Invoices!AE:AF,A2659)&lt;&gt;0,IF(COUNTIF(Invoices!AE:AF,A2659)&lt;&gt;0,SUMIF(Invoices!AE:AF,A2659,Invoices!AF:AF)/COUNTIF(Invoices!AE:AF,A2659),0),IF(COUNTIF(Invoices!AG:AH,A2659)&lt;&gt;0,IF(COUNTIF(Invoices!AG:AH,A2659)&lt;&gt;0,SUMIF(Invoices!AG:AH,A2659,Invoices!AH:AH)/COUNTIF(Invoices!AG:AH,A2659),0),IF(COUNTIF(Invoices!AI:AJ,A2659)&lt;&gt;0,IF(COUNTIF(Invoices!AI:AJ,A2659)&lt;&gt;0,SUMIF(Invoices!AI:AJ,A2659,Invoices!AJ:AJ)/COUNTIF(Invoices!AI:AJ,A2659),0),IF(COUNTIF(Invoices!AK:AL,A2659)&lt;&gt;0,IF(COUNTIF(Invoices!AK:AL,A2659)&lt;&gt;0,SUMIF(Invoices!AK:AL,A2659,Invoices!AL:AL)/COUNTIF(Invoices!AK:AL,A2659),0),IF(COUNTIF(Invoices!AM:AN,A2659)&lt;&gt;0,IF(COUNTIF(Invoices!AM:AN,A2659)&lt;&gt;0,SUMIF(Invoices!AM:AN,A2659,Invoices!AN:AN)/COUNTIF(Invoices!AM:AN,A2659),0),"Not Available")))))))))))))))</f>
        <v>0.99</v>
      </c>
    </row>
    <row r="2660" spans="1:5" ht="13" x14ac:dyDescent="0.15">
      <c r="A2660" s="6" t="s">
        <v>4116</v>
      </c>
      <c r="B2660" s="6" t="s">
        <v>529</v>
      </c>
      <c r="C2660" s="6" t="s">
        <v>530</v>
      </c>
      <c r="D2660" s="6" t="s">
        <v>529</v>
      </c>
      <c r="E2660">
        <f ca="1">IF(COUNTIF(Invoices!K:L,A2660)&lt;&gt;0,IF(COUNTIF(Invoices!K:L,A2660)&lt;&gt;0,SUMIF(Invoices!K:L,A2660,Invoices!L:L)/COUNTIF(Invoices!K:L,A2660),0),IF(COUNTIF(Invoices!M:N,A2660)&lt;&gt;0,IF(COUNTIF(Invoices!M:N,A2660)&lt;&gt;0,SUMIF(Invoices!M:N,A2660,Invoices!N:N)/COUNTIF(Invoices!M:N,A2660),0),IF(COUNTIF(Invoices!O:P,A2660)&lt;&gt;0,IF(COUNTIF(Invoices!O:P,A2660)&lt;&gt;0,SUMIF(Invoices!O:P,A2660,Invoices!P:P)/COUNTIF(Invoices!O:P,A2660),0),IF(COUNTIF(Invoices!Q:R,A2660)&lt;&gt;0,IF(COUNTIF(Invoices!Q:R,A2660)&lt;&gt;0,SUMIF(Invoices!Q:R,A2660,Invoices!R:R)/COUNTIF(Invoices!Q:R,A2660),0),IF(COUNTIF(Invoices!S:T,A2660)&lt;&gt;0,IF(COUNTIF(Invoices!S:T,A2660)&lt;&gt;0,SUMIF(Invoices!S:T,A2660,Invoices!T:T)/COUNTIF(Invoices!S:T,A2660),0),IF(COUNTIF(Invoices!U:V,A2660)&lt;&gt;0,IF(COUNTIF(Invoices!U:V,A2660)&lt;&gt;0,SUMIF(Invoices!U:V,A2660,Invoices!V:V)/COUNTIF(Invoices!U:V,A2660),0),IF(COUNTIF(Invoices!W:X,A2660)&lt;&gt;0,IF(COUNTIF(Invoices!W:X,A2660)&lt;&gt;0,SUMIF(Invoices!W:X,A2660,Invoices!X:X)/COUNTIF(Invoices!W:X,A2660),0),IF(COUNTIF(Invoices!Y:Z,A2660)&lt;&gt;0,IF(COUNTIF(Invoices!Y:Z,A2660)&lt;&gt;0,SUMIF(Invoices!Y:Z,A2660,Invoices!Z:Z)/COUNTIF(Invoices!Y:Z,A2660),0),IF(COUNTIF(Invoices!AA:AB,A2660)&lt;&gt;0,IF(COUNTIF(Invoices!AA:AB,A2660)&lt;&gt;0,SUMIF(Invoices!AA:AB,A2660,Invoices!AB:AB)/COUNTIF(Invoices!AA:AB,A2660),0),IF(COUNTIF(Invoices!AC:AD,A2660)&lt;&gt;0,IF(COUNTIF(Invoices!AC:AD,A2660)&lt;&gt;0,SUMIF(Invoices!AC:AD,A2660,Invoices!AD:AD)/COUNTIF(Invoices!AC:AD,A2660),0),IF(COUNTIF(Invoices!AE:AF,A2660)&lt;&gt;0,IF(COUNTIF(Invoices!AE:AF,A2660)&lt;&gt;0,SUMIF(Invoices!AE:AF,A2660,Invoices!AF:AF)/COUNTIF(Invoices!AE:AF,A2660),0),IF(COUNTIF(Invoices!AG:AH,A2660)&lt;&gt;0,IF(COUNTIF(Invoices!AG:AH,A2660)&lt;&gt;0,SUMIF(Invoices!AG:AH,A2660,Invoices!AH:AH)/COUNTIF(Invoices!AG:AH,A2660),0),IF(COUNTIF(Invoices!AI:AJ,A2660)&lt;&gt;0,IF(COUNTIF(Invoices!AI:AJ,A2660)&lt;&gt;0,SUMIF(Invoices!AI:AJ,A2660,Invoices!AJ:AJ)/COUNTIF(Invoices!AI:AJ,A2660),0),IF(COUNTIF(Invoices!AK:AL,A2660)&lt;&gt;0,IF(COUNTIF(Invoices!AK:AL,A2660)&lt;&gt;0,SUMIF(Invoices!AK:AL,A2660,Invoices!AL:AL)/COUNTIF(Invoices!AK:AL,A2660),0),IF(COUNTIF(Invoices!AM:AN,A2660)&lt;&gt;0,IF(COUNTIF(Invoices!AM:AN,A2660)&lt;&gt;0,SUMIF(Invoices!AM:AN,A2660,Invoices!AN:AN)/COUNTIF(Invoices!AM:AN,A2660),0),"Not Available")))))))))))))))</f>
        <v>0.99</v>
      </c>
    </row>
    <row r="2661" spans="1:5" ht="13" x14ac:dyDescent="0.15">
      <c r="A2661" s="6" t="s">
        <v>4116</v>
      </c>
      <c r="B2661" s="6" t="s">
        <v>4117</v>
      </c>
      <c r="C2661" s="6" t="s">
        <v>943</v>
      </c>
      <c r="D2661" s="6" t="s">
        <v>522</v>
      </c>
      <c r="E2661">
        <f ca="1">IF(COUNTIF(Invoices!K:L,A2661)&lt;&gt;0,IF(COUNTIF(Invoices!K:L,A2661)&lt;&gt;0,SUMIF(Invoices!K:L,A2661,Invoices!L:L)/COUNTIF(Invoices!K:L,A2661),0),IF(COUNTIF(Invoices!M:N,A2661)&lt;&gt;0,IF(COUNTIF(Invoices!M:N,A2661)&lt;&gt;0,SUMIF(Invoices!M:N,A2661,Invoices!N:N)/COUNTIF(Invoices!M:N,A2661),0),IF(COUNTIF(Invoices!O:P,A2661)&lt;&gt;0,IF(COUNTIF(Invoices!O:P,A2661)&lt;&gt;0,SUMIF(Invoices!O:P,A2661,Invoices!P:P)/COUNTIF(Invoices!O:P,A2661),0),IF(COUNTIF(Invoices!Q:R,A2661)&lt;&gt;0,IF(COUNTIF(Invoices!Q:R,A2661)&lt;&gt;0,SUMIF(Invoices!Q:R,A2661,Invoices!R:R)/COUNTIF(Invoices!Q:R,A2661),0),IF(COUNTIF(Invoices!S:T,A2661)&lt;&gt;0,IF(COUNTIF(Invoices!S:T,A2661)&lt;&gt;0,SUMIF(Invoices!S:T,A2661,Invoices!T:T)/COUNTIF(Invoices!S:T,A2661),0),IF(COUNTIF(Invoices!U:V,A2661)&lt;&gt;0,IF(COUNTIF(Invoices!U:V,A2661)&lt;&gt;0,SUMIF(Invoices!U:V,A2661,Invoices!V:V)/COUNTIF(Invoices!U:V,A2661),0),IF(COUNTIF(Invoices!W:X,A2661)&lt;&gt;0,IF(COUNTIF(Invoices!W:X,A2661)&lt;&gt;0,SUMIF(Invoices!W:X,A2661,Invoices!X:X)/COUNTIF(Invoices!W:X,A2661),0),IF(COUNTIF(Invoices!Y:Z,A2661)&lt;&gt;0,IF(COUNTIF(Invoices!Y:Z,A2661)&lt;&gt;0,SUMIF(Invoices!Y:Z,A2661,Invoices!Z:Z)/COUNTIF(Invoices!Y:Z,A2661),0),IF(COUNTIF(Invoices!AA:AB,A2661)&lt;&gt;0,IF(COUNTIF(Invoices!AA:AB,A2661)&lt;&gt;0,SUMIF(Invoices!AA:AB,A2661,Invoices!AB:AB)/COUNTIF(Invoices!AA:AB,A2661),0),IF(COUNTIF(Invoices!AC:AD,A2661)&lt;&gt;0,IF(COUNTIF(Invoices!AC:AD,A2661)&lt;&gt;0,SUMIF(Invoices!AC:AD,A2661,Invoices!AD:AD)/COUNTIF(Invoices!AC:AD,A2661),0),IF(COUNTIF(Invoices!AE:AF,A2661)&lt;&gt;0,IF(COUNTIF(Invoices!AE:AF,A2661)&lt;&gt;0,SUMIF(Invoices!AE:AF,A2661,Invoices!AF:AF)/COUNTIF(Invoices!AE:AF,A2661),0),IF(COUNTIF(Invoices!AG:AH,A2661)&lt;&gt;0,IF(COUNTIF(Invoices!AG:AH,A2661)&lt;&gt;0,SUMIF(Invoices!AG:AH,A2661,Invoices!AH:AH)/COUNTIF(Invoices!AG:AH,A2661),0),IF(COUNTIF(Invoices!AI:AJ,A2661)&lt;&gt;0,IF(COUNTIF(Invoices!AI:AJ,A2661)&lt;&gt;0,SUMIF(Invoices!AI:AJ,A2661,Invoices!AJ:AJ)/COUNTIF(Invoices!AI:AJ,A2661),0),IF(COUNTIF(Invoices!AK:AL,A2661)&lt;&gt;0,IF(COUNTIF(Invoices!AK:AL,A2661)&lt;&gt;0,SUMIF(Invoices!AK:AL,A2661,Invoices!AL:AL)/COUNTIF(Invoices!AK:AL,A2661),0),IF(COUNTIF(Invoices!AM:AN,A2661)&lt;&gt;0,IF(COUNTIF(Invoices!AM:AN,A2661)&lt;&gt;0,SUMIF(Invoices!AM:AN,A2661,Invoices!AN:AN)/COUNTIF(Invoices!AM:AN,A2661),0),"Not Available")))))))))))))))</f>
        <v>0.99</v>
      </c>
    </row>
    <row r="2662" spans="1:5" ht="13" x14ac:dyDescent="0.15">
      <c r="A2662" s="6" t="s">
        <v>4118</v>
      </c>
      <c r="B2662" s="6" t="s">
        <v>966</v>
      </c>
      <c r="C2662" s="6" t="s">
        <v>967</v>
      </c>
      <c r="D2662" s="6" t="s">
        <v>968</v>
      </c>
      <c r="E2662">
        <f ca="1">IF(COUNTIF(Invoices!K:L,A2662)&lt;&gt;0,IF(COUNTIF(Invoices!K:L,A2662)&lt;&gt;0,SUMIF(Invoices!K:L,A2662,Invoices!L:L)/COUNTIF(Invoices!K:L,A2662),0),IF(COUNTIF(Invoices!M:N,A2662)&lt;&gt;0,IF(COUNTIF(Invoices!M:N,A2662)&lt;&gt;0,SUMIF(Invoices!M:N,A2662,Invoices!N:N)/COUNTIF(Invoices!M:N,A2662),0),IF(COUNTIF(Invoices!O:P,A2662)&lt;&gt;0,IF(COUNTIF(Invoices!O:P,A2662)&lt;&gt;0,SUMIF(Invoices!O:P,A2662,Invoices!P:P)/COUNTIF(Invoices!O:P,A2662),0),IF(COUNTIF(Invoices!Q:R,A2662)&lt;&gt;0,IF(COUNTIF(Invoices!Q:R,A2662)&lt;&gt;0,SUMIF(Invoices!Q:R,A2662,Invoices!R:R)/COUNTIF(Invoices!Q:R,A2662),0),IF(COUNTIF(Invoices!S:T,A2662)&lt;&gt;0,IF(COUNTIF(Invoices!S:T,A2662)&lt;&gt;0,SUMIF(Invoices!S:T,A2662,Invoices!T:T)/COUNTIF(Invoices!S:T,A2662),0),IF(COUNTIF(Invoices!U:V,A2662)&lt;&gt;0,IF(COUNTIF(Invoices!U:V,A2662)&lt;&gt;0,SUMIF(Invoices!U:V,A2662,Invoices!V:V)/COUNTIF(Invoices!U:V,A2662),0),IF(COUNTIF(Invoices!W:X,A2662)&lt;&gt;0,IF(COUNTIF(Invoices!W:X,A2662)&lt;&gt;0,SUMIF(Invoices!W:X,A2662,Invoices!X:X)/COUNTIF(Invoices!W:X,A2662),0),IF(COUNTIF(Invoices!Y:Z,A2662)&lt;&gt;0,IF(COUNTIF(Invoices!Y:Z,A2662)&lt;&gt;0,SUMIF(Invoices!Y:Z,A2662,Invoices!Z:Z)/COUNTIF(Invoices!Y:Z,A2662),0),IF(COUNTIF(Invoices!AA:AB,A2662)&lt;&gt;0,IF(COUNTIF(Invoices!AA:AB,A2662)&lt;&gt;0,SUMIF(Invoices!AA:AB,A2662,Invoices!AB:AB)/COUNTIF(Invoices!AA:AB,A2662),0),IF(COUNTIF(Invoices!AC:AD,A2662)&lt;&gt;0,IF(COUNTIF(Invoices!AC:AD,A2662)&lt;&gt;0,SUMIF(Invoices!AC:AD,A2662,Invoices!AD:AD)/COUNTIF(Invoices!AC:AD,A2662),0),IF(COUNTIF(Invoices!AE:AF,A2662)&lt;&gt;0,IF(COUNTIF(Invoices!AE:AF,A2662)&lt;&gt;0,SUMIF(Invoices!AE:AF,A2662,Invoices!AF:AF)/COUNTIF(Invoices!AE:AF,A2662),0),IF(COUNTIF(Invoices!AG:AH,A2662)&lt;&gt;0,IF(COUNTIF(Invoices!AG:AH,A2662)&lt;&gt;0,SUMIF(Invoices!AG:AH,A2662,Invoices!AH:AH)/COUNTIF(Invoices!AG:AH,A2662),0),IF(COUNTIF(Invoices!AI:AJ,A2662)&lt;&gt;0,IF(COUNTIF(Invoices!AI:AJ,A2662)&lt;&gt;0,SUMIF(Invoices!AI:AJ,A2662,Invoices!AJ:AJ)/COUNTIF(Invoices!AI:AJ,A2662),0),IF(COUNTIF(Invoices!AK:AL,A2662)&lt;&gt;0,IF(COUNTIF(Invoices!AK:AL,A2662)&lt;&gt;0,SUMIF(Invoices!AK:AL,A2662,Invoices!AL:AL)/COUNTIF(Invoices!AK:AL,A2662),0),IF(COUNTIF(Invoices!AM:AN,A2662)&lt;&gt;0,IF(COUNTIF(Invoices!AM:AN,A2662)&lt;&gt;0,SUMIF(Invoices!AM:AN,A2662,Invoices!AN:AN)/COUNTIF(Invoices!AM:AN,A2662),0),"Not Available")))))))))))))))</f>
        <v>0.99</v>
      </c>
    </row>
    <row r="2663" spans="1:5" ht="13" x14ac:dyDescent="0.15">
      <c r="A2663" s="6" t="s">
        <v>4119</v>
      </c>
      <c r="C2663" s="6" t="s">
        <v>830</v>
      </c>
      <c r="D2663" s="6" t="s">
        <v>590</v>
      </c>
      <c r="E2663">
        <f ca="1">IF(COUNTIF(Invoices!K:L,A2663)&lt;&gt;0,IF(COUNTIF(Invoices!K:L,A2663)&lt;&gt;0,SUMIF(Invoices!K:L,A2663,Invoices!L:L)/COUNTIF(Invoices!K:L,A2663),0),IF(COUNTIF(Invoices!M:N,A2663)&lt;&gt;0,IF(COUNTIF(Invoices!M:N,A2663)&lt;&gt;0,SUMIF(Invoices!M:N,A2663,Invoices!N:N)/COUNTIF(Invoices!M:N,A2663),0),IF(COUNTIF(Invoices!O:P,A2663)&lt;&gt;0,IF(COUNTIF(Invoices!O:P,A2663)&lt;&gt;0,SUMIF(Invoices!O:P,A2663,Invoices!P:P)/COUNTIF(Invoices!O:P,A2663),0),IF(COUNTIF(Invoices!Q:R,A2663)&lt;&gt;0,IF(COUNTIF(Invoices!Q:R,A2663)&lt;&gt;0,SUMIF(Invoices!Q:R,A2663,Invoices!R:R)/COUNTIF(Invoices!Q:R,A2663),0),IF(COUNTIF(Invoices!S:T,A2663)&lt;&gt;0,IF(COUNTIF(Invoices!S:T,A2663)&lt;&gt;0,SUMIF(Invoices!S:T,A2663,Invoices!T:T)/COUNTIF(Invoices!S:T,A2663),0),IF(COUNTIF(Invoices!U:V,A2663)&lt;&gt;0,IF(COUNTIF(Invoices!U:V,A2663)&lt;&gt;0,SUMIF(Invoices!U:V,A2663,Invoices!V:V)/COUNTIF(Invoices!U:V,A2663),0),IF(COUNTIF(Invoices!W:X,A2663)&lt;&gt;0,IF(COUNTIF(Invoices!W:X,A2663)&lt;&gt;0,SUMIF(Invoices!W:X,A2663,Invoices!X:X)/COUNTIF(Invoices!W:X,A2663),0),IF(COUNTIF(Invoices!Y:Z,A2663)&lt;&gt;0,IF(COUNTIF(Invoices!Y:Z,A2663)&lt;&gt;0,SUMIF(Invoices!Y:Z,A2663,Invoices!Z:Z)/COUNTIF(Invoices!Y:Z,A2663),0),IF(COUNTIF(Invoices!AA:AB,A2663)&lt;&gt;0,IF(COUNTIF(Invoices!AA:AB,A2663)&lt;&gt;0,SUMIF(Invoices!AA:AB,A2663,Invoices!AB:AB)/COUNTIF(Invoices!AA:AB,A2663),0),IF(COUNTIF(Invoices!AC:AD,A2663)&lt;&gt;0,IF(COUNTIF(Invoices!AC:AD,A2663)&lt;&gt;0,SUMIF(Invoices!AC:AD,A2663,Invoices!AD:AD)/COUNTIF(Invoices!AC:AD,A2663),0),IF(COUNTIF(Invoices!AE:AF,A2663)&lt;&gt;0,IF(COUNTIF(Invoices!AE:AF,A2663)&lt;&gt;0,SUMIF(Invoices!AE:AF,A2663,Invoices!AF:AF)/COUNTIF(Invoices!AE:AF,A2663),0),IF(COUNTIF(Invoices!AG:AH,A2663)&lt;&gt;0,IF(COUNTIF(Invoices!AG:AH,A2663)&lt;&gt;0,SUMIF(Invoices!AG:AH,A2663,Invoices!AH:AH)/COUNTIF(Invoices!AG:AH,A2663),0),IF(COUNTIF(Invoices!AI:AJ,A2663)&lt;&gt;0,IF(COUNTIF(Invoices!AI:AJ,A2663)&lt;&gt;0,SUMIF(Invoices!AI:AJ,A2663,Invoices!AJ:AJ)/COUNTIF(Invoices!AI:AJ,A2663),0),IF(COUNTIF(Invoices!AK:AL,A2663)&lt;&gt;0,IF(COUNTIF(Invoices!AK:AL,A2663)&lt;&gt;0,SUMIF(Invoices!AK:AL,A2663,Invoices!AL:AL)/COUNTIF(Invoices!AK:AL,A2663),0),IF(COUNTIF(Invoices!AM:AN,A2663)&lt;&gt;0,IF(COUNTIF(Invoices!AM:AN,A2663)&lt;&gt;0,SUMIF(Invoices!AM:AN,A2663,Invoices!AN:AN)/COUNTIF(Invoices!AM:AN,A2663),0),"Not Available")))))))))))))))</f>
        <v>0.99</v>
      </c>
    </row>
    <row r="2664" spans="1:5" ht="13" x14ac:dyDescent="0.15">
      <c r="A2664" s="6" t="s">
        <v>4120</v>
      </c>
      <c r="B2664" s="6" t="s">
        <v>1417</v>
      </c>
      <c r="C2664" s="6" t="s">
        <v>739</v>
      </c>
      <c r="D2664" s="6" t="s">
        <v>740</v>
      </c>
      <c r="E2664" t="str">
        <f>IF(COUNTIF(Invoices!K:L,A2664)&lt;&gt;0,IF(COUNTIF(Invoices!K:L,A2664)&lt;&gt;0,SUMIF(Invoices!K:L,A2664,Invoices!L:L)/COUNTIF(Invoices!K:L,A2664),0),IF(COUNTIF(Invoices!M:N,A2664)&lt;&gt;0,IF(COUNTIF(Invoices!M:N,A2664)&lt;&gt;0,SUMIF(Invoices!M:N,A2664,Invoices!N:N)/COUNTIF(Invoices!M:N,A2664),0),IF(COUNTIF(Invoices!O:P,A2664)&lt;&gt;0,IF(COUNTIF(Invoices!O:P,A2664)&lt;&gt;0,SUMIF(Invoices!O:P,A2664,Invoices!P:P)/COUNTIF(Invoices!O:P,A2664),0),IF(COUNTIF(Invoices!Q:R,A2664)&lt;&gt;0,IF(COUNTIF(Invoices!Q:R,A2664)&lt;&gt;0,SUMIF(Invoices!Q:R,A2664,Invoices!R:R)/COUNTIF(Invoices!Q:R,A2664),0),IF(COUNTIF(Invoices!S:T,A2664)&lt;&gt;0,IF(COUNTIF(Invoices!S:T,A2664)&lt;&gt;0,SUMIF(Invoices!S:T,A2664,Invoices!T:T)/COUNTIF(Invoices!S:T,A2664),0),IF(COUNTIF(Invoices!U:V,A2664)&lt;&gt;0,IF(COUNTIF(Invoices!U:V,A2664)&lt;&gt;0,SUMIF(Invoices!U:V,A2664,Invoices!V:V)/COUNTIF(Invoices!U:V,A2664),0),IF(COUNTIF(Invoices!W:X,A2664)&lt;&gt;0,IF(COUNTIF(Invoices!W:X,A2664)&lt;&gt;0,SUMIF(Invoices!W:X,A2664,Invoices!X:X)/COUNTIF(Invoices!W:X,A2664),0),IF(COUNTIF(Invoices!Y:Z,A2664)&lt;&gt;0,IF(COUNTIF(Invoices!Y:Z,A2664)&lt;&gt;0,SUMIF(Invoices!Y:Z,A2664,Invoices!Z:Z)/COUNTIF(Invoices!Y:Z,A2664),0),IF(COUNTIF(Invoices!AA:AB,A2664)&lt;&gt;0,IF(COUNTIF(Invoices!AA:AB,A2664)&lt;&gt;0,SUMIF(Invoices!AA:AB,A2664,Invoices!AB:AB)/COUNTIF(Invoices!AA:AB,A2664),0),IF(COUNTIF(Invoices!AC:AD,A2664)&lt;&gt;0,IF(COUNTIF(Invoices!AC:AD,A2664)&lt;&gt;0,SUMIF(Invoices!AC:AD,A2664,Invoices!AD:AD)/COUNTIF(Invoices!AC:AD,A2664),0),IF(COUNTIF(Invoices!AE:AF,A2664)&lt;&gt;0,IF(COUNTIF(Invoices!AE:AF,A2664)&lt;&gt;0,SUMIF(Invoices!AE:AF,A2664,Invoices!AF:AF)/COUNTIF(Invoices!AE:AF,A2664),0),IF(COUNTIF(Invoices!AG:AH,A2664)&lt;&gt;0,IF(COUNTIF(Invoices!AG:AH,A2664)&lt;&gt;0,SUMIF(Invoices!AG:AH,A2664,Invoices!AH:AH)/COUNTIF(Invoices!AG:AH,A2664),0),IF(COUNTIF(Invoices!AI:AJ,A2664)&lt;&gt;0,IF(COUNTIF(Invoices!AI:AJ,A2664)&lt;&gt;0,SUMIF(Invoices!AI:AJ,A2664,Invoices!AJ:AJ)/COUNTIF(Invoices!AI:AJ,A2664),0),IF(COUNTIF(Invoices!AK:AL,A2664)&lt;&gt;0,IF(COUNTIF(Invoices!AK:AL,A2664)&lt;&gt;0,SUMIF(Invoices!AK:AL,A2664,Invoices!AL:AL)/COUNTIF(Invoices!AK:AL,A2664),0),IF(COUNTIF(Invoices!AM:AN,A2664)&lt;&gt;0,IF(COUNTIF(Invoices!AM:AN,A2664)&lt;&gt;0,SUMIF(Invoices!AM:AN,A2664,Invoices!AN:AN)/COUNTIF(Invoices!AM:AN,A2664),0),"Not Available")))))))))))))))</f>
        <v>Not Available</v>
      </c>
    </row>
    <row r="2665" spans="1:5" ht="13" x14ac:dyDescent="0.15">
      <c r="A2665" s="6" t="s">
        <v>4121</v>
      </c>
      <c r="B2665" s="6" t="s">
        <v>1394</v>
      </c>
      <c r="C2665" s="6" t="s">
        <v>684</v>
      </c>
      <c r="D2665" s="6" t="s">
        <v>685</v>
      </c>
      <c r="E2665">
        <f ca="1">IF(COUNTIF(Invoices!K:L,A2665)&lt;&gt;0,IF(COUNTIF(Invoices!K:L,A2665)&lt;&gt;0,SUMIF(Invoices!K:L,A2665,Invoices!L:L)/COUNTIF(Invoices!K:L,A2665),0),IF(COUNTIF(Invoices!M:N,A2665)&lt;&gt;0,IF(COUNTIF(Invoices!M:N,A2665)&lt;&gt;0,SUMIF(Invoices!M:N,A2665,Invoices!N:N)/COUNTIF(Invoices!M:N,A2665),0),IF(COUNTIF(Invoices!O:P,A2665)&lt;&gt;0,IF(COUNTIF(Invoices!O:P,A2665)&lt;&gt;0,SUMIF(Invoices!O:P,A2665,Invoices!P:P)/COUNTIF(Invoices!O:P,A2665),0),IF(COUNTIF(Invoices!Q:R,A2665)&lt;&gt;0,IF(COUNTIF(Invoices!Q:R,A2665)&lt;&gt;0,SUMIF(Invoices!Q:R,A2665,Invoices!R:R)/COUNTIF(Invoices!Q:R,A2665),0),IF(COUNTIF(Invoices!S:T,A2665)&lt;&gt;0,IF(COUNTIF(Invoices!S:T,A2665)&lt;&gt;0,SUMIF(Invoices!S:T,A2665,Invoices!T:T)/COUNTIF(Invoices!S:T,A2665),0),IF(COUNTIF(Invoices!U:V,A2665)&lt;&gt;0,IF(COUNTIF(Invoices!U:V,A2665)&lt;&gt;0,SUMIF(Invoices!U:V,A2665,Invoices!V:V)/COUNTIF(Invoices!U:V,A2665),0),IF(COUNTIF(Invoices!W:X,A2665)&lt;&gt;0,IF(COUNTIF(Invoices!W:X,A2665)&lt;&gt;0,SUMIF(Invoices!W:X,A2665,Invoices!X:X)/COUNTIF(Invoices!W:X,A2665),0),IF(COUNTIF(Invoices!Y:Z,A2665)&lt;&gt;0,IF(COUNTIF(Invoices!Y:Z,A2665)&lt;&gt;0,SUMIF(Invoices!Y:Z,A2665,Invoices!Z:Z)/COUNTIF(Invoices!Y:Z,A2665),0),IF(COUNTIF(Invoices!AA:AB,A2665)&lt;&gt;0,IF(COUNTIF(Invoices!AA:AB,A2665)&lt;&gt;0,SUMIF(Invoices!AA:AB,A2665,Invoices!AB:AB)/COUNTIF(Invoices!AA:AB,A2665),0),IF(COUNTIF(Invoices!AC:AD,A2665)&lt;&gt;0,IF(COUNTIF(Invoices!AC:AD,A2665)&lt;&gt;0,SUMIF(Invoices!AC:AD,A2665,Invoices!AD:AD)/COUNTIF(Invoices!AC:AD,A2665),0),IF(COUNTIF(Invoices!AE:AF,A2665)&lt;&gt;0,IF(COUNTIF(Invoices!AE:AF,A2665)&lt;&gt;0,SUMIF(Invoices!AE:AF,A2665,Invoices!AF:AF)/COUNTIF(Invoices!AE:AF,A2665),0),IF(COUNTIF(Invoices!AG:AH,A2665)&lt;&gt;0,IF(COUNTIF(Invoices!AG:AH,A2665)&lt;&gt;0,SUMIF(Invoices!AG:AH,A2665,Invoices!AH:AH)/COUNTIF(Invoices!AG:AH,A2665),0),IF(COUNTIF(Invoices!AI:AJ,A2665)&lt;&gt;0,IF(COUNTIF(Invoices!AI:AJ,A2665)&lt;&gt;0,SUMIF(Invoices!AI:AJ,A2665,Invoices!AJ:AJ)/COUNTIF(Invoices!AI:AJ,A2665),0),IF(COUNTIF(Invoices!AK:AL,A2665)&lt;&gt;0,IF(COUNTIF(Invoices!AK:AL,A2665)&lt;&gt;0,SUMIF(Invoices!AK:AL,A2665,Invoices!AL:AL)/COUNTIF(Invoices!AK:AL,A2665),0),IF(COUNTIF(Invoices!AM:AN,A2665)&lt;&gt;0,IF(COUNTIF(Invoices!AM:AN,A2665)&lt;&gt;0,SUMIF(Invoices!AM:AN,A2665,Invoices!AN:AN)/COUNTIF(Invoices!AM:AN,A2665),0),"Not Available")))))))))))))))</f>
        <v>0.99</v>
      </c>
    </row>
    <row r="2666" spans="1:5" ht="13" x14ac:dyDescent="0.15">
      <c r="A2666" s="6" t="s">
        <v>4122</v>
      </c>
      <c r="B2666" s="6" t="s">
        <v>2857</v>
      </c>
      <c r="C2666" s="6" t="s">
        <v>2522</v>
      </c>
      <c r="D2666" s="6" t="s">
        <v>681</v>
      </c>
      <c r="E2666" t="str">
        <f>IF(COUNTIF(Invoices!K:L,A2666)&lt;&gt;0,IF(COUNTIF(Invoices!K:L,A2666)&lt;&gt;0,SUMIF(Invoices!K:L,A2666,Invoices!L:L)/COUNTIF(Invoices!K:L,A2666),0),IF(COUNTIF(Invoices!M:N,A2666)&lt;&gt;0,IF(COUNTIF(Invoices!M:N,A2666)&lt;&gt;0,SUMIF(Invoices!M:N,A2666,Invoices!N:N)/COUNTIF(Invoices!M:N,A2666),0),IF(COUNTIF(Invoices!O:P,A2666)&lt;&gt;0,IF(COUNTIF(Invoices!O:P,A2666)&lt;&gt;0,SUMIF(Invoices!O:P,A2666,Invoices!P:P)/COUNTIF(Invoices!O:P,A2666),0),IF(COUNTIF(Invoices!Q:R,A2666)&lt;&gt;0,IF(COUNTIF(Invoices!Q:R,A2666)&lt;&gt;0,SUMIF(Invoices!Q:R,A2666,Invoices!R:R)/COUNTIF(Invoices!Q:R,A2666),0),IF(COUNTIF(Invoices!S:T,A2666)&lt;&gt;0,IF(COUNTIF(Invoices!S:T,A2666)&lt;&gt;0,SUMIF(Invoices!S:T,A2666,Invoices!T:T)/COUNTIF(Invoices!S:T,A2666),0),IF(COUNTIF(Invoices!U:V,A2666)&lt;&gt;0,IF(COUNTIF(Invoices!U:V,A2666)&lt;&gt;0,SUMIF(Invoices!U:V,A2666,Invoices!V:V)/COUNTIF(Invoices!U:V,A2666),0),IF(COUNTIF(Invoices!W:X,A2666)&lt;&gt;0,IF(COUNTIF(Invoices!W:X,A2666)&lt;&gt;0,SUMIF(Invoices!W:X,A2666,Invoices!X:X)/COUNTIF(Invoices!W:X,A2666),0),IF(COUNTIF(Invoices!Y:Z,A2666)&lt;&gt;0,IF(COUNTIF(Invoices!Y:Z,A2666)&lt;&gt;0,SUMIF(Invoices!Y:Z,A2666,Invoices!Z:Z)/COUNTIF(Invoices!Y:Z,A2666),0),IF(COUNTIF(Invoices!AA:AB,A2666)&lt;&gt;0,IF(COUNTIF(Invoices!AA:AB,A2666)&lt;&gt;0,SUMIF(Invoices!AA:AB,A2666,Invoices!AB:AB)/COUNTIF(Invoices!AA:AB,A2666),0),IF(COUNTIF(Invoices!AC:AD,A2666)&lt;&gt;0,IF(COUNTIF(Invoices!AC:AD,A2666)&lt;&gt;0,SUMIF(Invoices!AC:AD,A2666,Invoices!AD:AD)/COUNTIF(Invoices!AC:AD,A2666),0),IF(COUNTIF(Invoices!AE:AF,A2666)&lt;&gt;0,IF(COUNTIF(Invoices!AE:AF,A2666)&lt;&gt;0,SUMIF(Invoices!AE:AF,A2666,Invoices!AF:AF)/COUNTIF(Invoices!AE:AF,A2666),0),IF(COUNTIF(Invoices!AG:AH,A2666)&lt;&gt;0,IF(COUNTIF(Invoices!AG:AH,A2666)&lt;&gt;0,SUMIF(Invoices!AG:AH,A2666,Invoices!AH:AH)/COUNTIF(Invoices!AG:AH,A2666),0),IF(COUNTIF(Invoices!AI:AJ,A2666)&lt;&gt;0,IF(COUNTIF(Invoices!AI:AJ,A2666)&lt;&gt;0,SUMIF(Invoices!AI:AJ,A2666,Invoices!AJ:AJ)/COUNTIF(Invoices!AI:AJ,A2666),0),IF(COUNTIF(Invoices!AK:AL,A2666)&lt;&gt;0,IF(COUNTIF(Invoices!AK:AL,A2666)&lt;&gt;0,SUMIF(Invoices!AK:AL,A2666,Invoices!AL:AL)/COUNTIF(Invoices!AK:AL,A2666),0),IF(COUNTIF(Invoices!AM:AN,A2666)&lt;&gt;0,IF(COUNTIF(Invoices!AM:AN,A2666)&lt;&gt;0,SUMIF(Invoices!AM:AN,A2666,Invoices!AN:AN)/COUNTIF(Invoices!AM:AN,A2666),0),"Not Available")))))))))))))))</f>
        <v>Not Available</v>
      </c>
    </row>
    <row r="2667" spans="1:5" ht="13" x14ac:dyDescent="0.15">
      <c r="A2667" s="6" t="s">
        <v>4123</v>
      </c>
      <c r="B2667" s="6" t="s">
        <v>3471</v>
      </c>
      <c r="C2667" s="6" t="s">
        <v>1110</v>
      </c>
      <c r="D2667" s="6" t="s">
        <v>1111</v>
      </c>
      <c r="E2667">
        <f ca="1">IF(COUNTIF(Invoices!K:L,A2667)&lt;&gt;0,IF(COUNTIF(Invoices!K:L,A2667)&lt;&gt;0,SUMIF(Invoices!K:L,A2667,Invoices!L:L)/COUNTIF(Invoices!K:L,A2667),0),IF(COUNTIF(Invoices!M:N,A2667)&lt;&gt;0,IF(COUNTIF(Invoices!M:N,A2667)&lt;&gt;0,SUMIF(Invoices!M:N,A2667,Invoices!N:N)/COUNTIF(Invoices!M:N,A2667),0),IF(COUNTIF(Invoices!O:P,A2667)&lt;&gt;0,IF(COUNTIF(Invoices!O:P,A2667)&lt;&gt;0,SUMIF(Invoices!O:P,A2667,Invoices!P:P)/COUNTIF(Invoices!O:P,A2667),0),IF(COUNTIF(Invoices!Q:R,A2667)&lt;&gt;0,IF(COUNTIF(Invoices!Q:R,A2667)&lt;&gt;0,SUMIF(Invoices!Q:R,A2667,Invoices!R:R)/COUNTIF(Invoices!Q:R,A2667),0),IF(COUNTIF(Invoices!S:T,A2667)&lt;&gt;0,IF(COUNTIF(Invoices!S:T,A2667)&lt;&gt;0,SUMIF(Invoices!S:T,A2667,Invoices!T:T)/COUNTIF(Invoices!S:T,A2667),0),IF(COUNTIF(Invoices!U:V,A2667)&lt;&gt;0,IF(COUNTIF(Invoices!U:V,A2667)&lt;&gt;0,SUMIF(Invoices!U:V,A2667,Invoices!V:V)/COUNTIF(Invoices!U:V,A2667),0),IF(COUNTIF(Invoices!W:X,A2667)&lt;&gt;0,IF(COUNTIF(Invoices!W:X,A2667)&lt;&gt;0,SUMIF(Invoices!W:X,A2667,Invoices!X:X)/COUNTIF(Invoices!W:X,A2667),0),IF(COUNTIF(Invoices!Y:Z,A2667)&lt;&gt;0,IF(COUNTIF(Invoices!Y:Z,A2667)&lt;&gt;0,SUMIF(Invoices!Y:Z,A2667,Invoices!Z:Z)/COUNTIF(Invoices!Y:Z,A2667),0),IF(COUNTIF(Invoices!AA:AB,A2667)&lt;&gt;0,IF(COUNTIF(Invoices!AA:AB,A2667)&lt;&gt;0,SUMIF(Invoices!AA:AB,A2667,Invoices!AB:AB)/COUNTIF(Invoices!AA:AB,A2667),0),IF(COUNTIF(Invoices!AC:AD,A2667)&lt;&gt;0,IF(COUNTIF(Invoices!AC:AD,A2667)&lt;&gt;0,SUMIF(Invoices!AC:AD,A2667,Invoices!AD:AD)/COUNTIF(Invoices!AC:AD,A2667),0),IF(COUNTIF(Invoices!AE:AF,A2667)&lt;&gt;0,IF(COUNTIF(Invoices!AE:AF,A2667)&lt;&gt;0,SUMIF(Invoices!AE:AF,A2667,Invoices!AF:AF)/COUNTIF(Invoices!AE:AF,A2667),0),IF(COUNTIF(Invoices!AG:AH,A2667)&lt;&gt;0,IF(COUNTIF(Invoices!AG:AH,A2667)&lt;&gt;0,SUMIF(Invoices!AG:AH,A2667,Invoices!AH:AH)/COUNTIF(Invoices!AG:AH,A2667),0),IF(COUNTIF(Invoices!AI:AJ,A2667)&lt;&gt;0,IF(COUNTIF(Invoices!AI:AJ,A2667)&lt;&gt;0,SUMIF(Invoices!AI:AJ,A2667,Invoices!AJ:AJ)/COUNTIF(Invoices!AI:AJ,A2667),0),IF(COUNTIF(Invoices!AK:AL,A2667)&lt;&gt;0,IF(COUNTIF(Invoices!AK:AL,A2667)&lt;&gt;0,SUMIF(Invoices!AK:AL,A2667,Invoices!AL:AL)/COUNTIF(Invoices!AK:AL,A2667),0),IF(COUNTIF(Invoices!AM:AN,A2667)&lt;&gt;0,IF(COUNTIF(Invoices!AM:AN,A2667)&lt;&gt;0,SUMIF(Invoices!AM:AN,A2667,Invoices!AN:AN)/COUNTIF(Invoices!AM:AN,A2667),0),"Not Available")))))))))))))))</f>
        <v>0.99</v>
      </c>
    </row>
    <row r="2668" spans="1:5" ht="13" x14ac:dyDescent="0.15">
      <c r="A2668" s="6" t="s">
        <v>4124</v>
      </c>
      <c r="B2668" s="6" t="s">
        <v>774</v>
      </c>
      <c r="C2668" s="6" t="s">
        <v>775</v>
      </c>
      <c r="D2668" s="6" t="s">
        <v>681</v>
      </c>
      <c r="E2668" t="str">
        <f>IF(COUNTIF(Invoices!K:L,A2668)&lt;&gt;0,IF(COUNTIF(Invoices!K:L,A2668)&lt;&gt;0,SUMIF(Invoices!K:L,A2668,Invoices!L:L)/COUNTIF(Invoices!K:L,A2668),0),IF(COUNTIF(Invoices!M:N,A2668)&lt;&gt;0,IF(COUNTIF(Invoices!M:N,A2668)&lt;&gt;0,SUMIF(Invoices!M:N,A2668,Invoices!N:N)/COUNTIF(Invoices!M:N,A2668),0),IF(COUNTIF(Invoices!O:P,A2668)&lt;&gt;0,IF(COUNTIF(Invoices!O:P,A2668)&lt;&gt;0,SUMIF(Invoices!O:P,A2668,Invoices!P:P)/COUNTIF(Invoices!O:P,A2668),0),IF(COUNTIF(Invoices!Q:R,A2668)&lt;&gt;0,IF(COUNTIF(Invoices!Q:R,A2668)&lt;&gt;0,SUMIF(Invoices!Q:R,A2668,Invoices!R:R)/COUNTIF(Invoices!Q:R,A2668),0),IF(COUNTIF(Invoices!S:T,A2668)&lt;&gt;0,IF(COUNTIF(Invoices!S:T,A2668)&lt;&gt;0,SUMIF(Invoices!S:T,A2668,Invoices!T:T)/COUNTIF(Invoices!S:T,A2668),0),IF(COUNTIF(Invoices!U:V,A2668)&lt;&gt;0,IF(COUNTIF(Invoices!U:V,A2668)&lt;&gt;0,SUMIF(Invoices!U:V,A2668,Invoices!V:V)/COUNTIF(Invoices!U:V,A2668),0),IF(COUNTIF(Invoices!W:X,A2668)&lt;&gt;0,IF(COUNTIF(Invoices!W:X,A2668)&lt;&gt;0,SUMIF(Invoices!W:X,A2668,Invoices!X:X)/COUNTIF(Invoices!W:X,A2668),0),IF(COUNTIF(Invoices!Y:Z,A2668)&lt;&gt;0,IF(COUNTIF(Invoices!Y:Z,A2668)&lt;&gt;0,SUMIF(Invoices!Y:Z,A2668,Invoices!Z:Z)/COUNTIF(Invoices!Y:Z,A2668),0),IF(COUNTIF(Invoices!AA:AB,A2668)&lt;&gt;0,IF(COUNTIF(Invoices!AA:AB,A2668)&lt;&gt;0,SUMIF(Invoices!AA:AB,A2668,Invoices!AB:AB)/COUNTIF(Invoices!AA:AB,A2668),0),IF(COUNTIF(Invoices!AC:AD,A2668)&lt;&gt;0,IF(COUNTIF(Invoices!AC:AD,A2668)&lt;&gt;0,SUMIF(Invoices!AC:AD,A2668,Invoices!AD:AD)/COUNTIF(Invoices!AC:AD,A2668),0),IF(COUNTIF(Invoices!AE:AF,A2668)&lt;&gt;0,IF(COUNTIF(Invoices!AE:AF,A2668)&lt;&gt;0,SUMIF(Invoices!AE:AF,A2668,Invoices!AF:AF)/COUNTIF(Invoices!AE:AF,A2668),0),IF(COUNTIF(Invoices!AG:AH,A2668)&lt;&gt;0,IF(COUNTIF(Invoices!AG:AH,A2668)&lt;&gt;0,SUMIF(Invoices!AG:AH,A2668,Invoices!AH:AH)/COUNTIF(Invoices!AG:AH,A2668),0),IF(COUNTIF(Invoices!AI:AJ,A2668)&lt;&gt;0,IF(COUNTIF(Invoices!AI:AJ,A2668)&lt;&gt;0,SUMIF(Invoices!AI:AJ,A2668,Invoices!AJ:AJ)/COUNTIF(Invoices!AI:AJ,A2668),0),IF(COUNTIF(Invoices!AK:AL,A2668)&lt;&gt;0,IF(COUNTIF(Invoices!AK:AL,A2668)&lt;&gt;0,SUMIF(Invoices!AK:AL,A2668,Invoices!AL:AL)/COUNTIF(Invoices!AK:AL,A2668),0),IF(COUNTIF(Invoices!AM:AN,A2668)&lt;&gt;0,IF(COUNTIF(Invoices!AM:AN,A2668)&lt;&gt;0,SUMIF(Invoices!AM:AN,A2668,Invoices!AN:AN)/COUNTIF(Invoices!AM:AN,A2668),0),"Not Available")))))))))))))))</f>
        <v>Not Available</v>
      </c>
    </row>
    <row r="2669" spans="1:5" ht="13" x14ac:dyDescent="0.15">
      <c r="A2669" s="6" t="s">
        <v>4125</v>
      </c>
      <c r="C2669" s="6" t="s">
        <v>524</v>
      </c>
      <c r="D2669" s="6" t="s">
        <v>518</v>
      </c>
      <c r="E2669">
        <f ca="1">IF(COUNTIF(Invoices!K:L,A2669)&lt;&gt;0,IF(COUNTIF(Invoices!K:L,A2669)&lt;&gt;0,SUMIF(Invoices!K:L,A2669,Invoices!L:L)/COUNTIF(Invoices!K:L,A2669),0),IF(COUNTIF(Invoices!M:N,A2669)&lt;&gt;0,IF(COUNTIF(Invoices!M:N,A2669)&lt;&gt;0,SUMIF(Invoices!M:N,A2669,Invoices!N:N)/COUNTIF(Invoices!M:N,A2669),0),IF(COUNTIF(Invoices!O:P,A2669)&lt;&gt;0,IF(COUNTIF(Invoices!O:P,A2669)&lt;&gt;0,SUMIF(Invoices!O:P,A2669,Invoices!P:P)/COUNTIF(Invoices!O:P,A2669),0),IF(COUNTIF(Invoices!Q:R,A2669)&lt;&gt;0,IF(COUNTIF(Invoices!Q:R,A2669)&lt;&gt;0,SUMIF(Invoices!Q:R,A2669,Invoices!R:R)/COUNTIF(Invoices!Q:R,A2669),0),IF(COUNTIF(Invoices!S:T,A2669)&lt;&gt;0,IF(COUNTIF(Invoices!S:T,A2669)&lt;&gt;0,SUMIF(Invoices!S:T,A2669,Invoices!T:T)/COUNTIF(Invoices!S:T,A2669),0),IF(COUNTIF(Invoices!U:V,A2669)&lt;&gt;0,IF(COUNTIF(Invoices!U:V,A2669)&lt;&gt;0,SUMIF(Invoices!U:V,A2669,Invoices!V:V)/COUNTIF(Invoices!U:V,A2669),0),IF(COUNTIF(Invoices!W:X,A2669)&lt;&gt;0,IF(COUNTIF(Invoices!W:X,A2669)&lt;&gt;0,SUMIF(Invoices!W:X,A2669,Invoices!X:X)/COUNTIF(Invoices!W:X,A2669),0),IF(COUNTIF(Invoices!Y:Z,A2669)&lt;&gt;0,IF(COUNTIF(Invoices!Y:Z,A2669)&lt;&gt;0,SUMIF(Invoices!Y:Z,A2669,Invoices!Z:Z)/COUNTIF(Invoices!Y:Z,A2669),0),IF(COUNTIF(Invoices!AA:AB,A2669)&lt;&gt;0,IF(COUNTIF(Invoices!AA:AB,A2669)&lt;&gt;0,SUMIF(Invoices!AA:AB,A2669,Invoices!AB:AB)/COUNTIF(Invoices!AA:AB,A2669),0),IF(COUNTIF(Invoices!AC:AD,A2669)&lt;&gt;0,IF(COUNTIF(Invoices!AC:AD,A2669)&lt;&gt;0,SUMIF(Invoices!AC:AD,A2669,Invoices!AD:AD)/COUNTIF(Invoices!AC:AD,A2669),0),IF(COUNTIF(Invoices!AE:AF,A2669)&lt;&gt;0,IF(COUNTIF(Invoices!AE:AF,A2669)&lt;&gt;0,SUMIF(Invoices!AE:AF,A2669,Invoices!AF:AF)/COUNTIF(Invoices!AE:AF,A2669),0),IF(COUNTIF(Invoices!AG:AH,A2669)&lt;&gt;0,IF(COUNTIF(Invoices!AG:AH,A2669)&lt;&gt;0,SUMIF(Invoices!AG:AH,A2669,Invoices!AH:AH)/COUNTIF(Invoices!AG:AH,A2669),0),IF(COUNTIF(Invoices!AI:AJ,A2669)&lt;&gt;0,IF(COUNTIF(Invoices!AI:AJ,A2669)&lt;&gt;0,SUMIF(Invoices!AI:AJ,A2669,Invoices!AJ:AJ)/COUNTIF(Invoices!AI:AJ,A2669),0),IF(COUNTIF(Invoices!AK:AL,A2669)&lt;&gt;0,IF(COUNTIF(Invoices!AK:AL,A2669)&lt;&gt;0,SUMIF(Invoices!AK:AL,A2669,Invoices!AL:AL)/COUNTIF(Invoices!AK:AL,A2669),0),IF(COUNTIF(Invoices!AM:AN,A2669)&lt;&gt;0,IF(COUNTIF(Invoices!AM:AN,A2669)&lt;&gt;0,SUMIF(Invoices!AM:AN,A2669,Invoices!AN:AN)/COUNTIF(Invoices!AM:AN,A2669),0),"Not Available")))))))))))))))</f>
        <v>1.99</v>
      </c>
    </row>
    <row r="2670" spans="1:5" ht="13" x14ac:dyDescent="0.15">
      <c r="A2670" s="6" t="s">
        <v>4126</v>
      </c>
      <c r="B2670" s="6" t="s">
        <v>1943</v>
      </c>
      <c r="C2670" s="6" t="s">
        <v>1942</v>
      </c>
      <c r="D2670" s="6" t="s">
        <v>1943</v>
      </c>
      <c r="E2670">
        <f ca="1">IF(COUNTIF(Invoices!K:L,A2670)&lt;&gt;0,IF(COUNTIF(Invoices!K:L,A2670)&lt;&gt;0,SUMIF(Invoices!K:L,A2670,Invoices!L:L)/COUNTIF(Invoices!K:L,A2670),0),IF(COUNTIF(Invoices!M:N,A2670)&lt;&gt;0,IF(COUNTIF(Invoices!M:N,A2670)&lt;&gt;0,SUMIF(Invoices!M:N,A2670,Invoices!N:N)/COUNTIF(Invoices!M:N,A2670),0),IF(COUNTIF(Invoices!O:P,A2670)&lt;&gt;0,IF(COUNTIF(Invoices!O:P,A2670)&lt;&gt;0,SUMIF(Invoices!O:P,A2670,Invoices!P:P)/COUNTIF(Invoices!O:P,A2670),0),IF(COUNTIF(Invoices!Q:R,A2670)&lt;&gt;0,IF(COUNTIF(Invoices!Q:R,A2670)&lt;&gt;0,SUMIF(Invoices!Q:R,A2670,Invoices!R:R)/COUNTIF(Invoices!Q:R,A2670),0),IF(COUNTIF(Invoices!S:T,A2670)&lt;&gt;0,IF(COUNTIF(Invoices!S:T,A2670)&lt;&gt;0,SUMIF(Invoices!S:T,A2670,Invoices!T:T)/COUNTIF(Invoices!S:T,A2670),0),IF(COUNTIF(Invoices!U:V,A2670)&lt;&gt;0,IF(COUNTIF(Invoices!U:V,A2670)&lt;&gt;0,SUMIF(Invoices!U:V,A2670,Invoices!V:V)/COUNTIF(Invoices!U:V,A2670),0),IF(COUNTIF(Invoices!W:X,A2670)&lt;&gt;0,IF(COUNTIF(Invoices!W:X,A2670)&lt;&gt;0,SUMIF(Invoices!W:X,A2670,Invoices!X:X)/COUNTIF(Invoices!W:X,A2670),0),IF(COUNTIF(Invoices!Y:Z,A2670)&lt;&gt;0,IF(COUNTIF(Invoices!Y:Z,A2670)&lt;&gt;0,SUMIF(Invoices!Y:Z,A2670,Invoices!Z:Z)/COUNTIF(Invoices!Y:Z,A2670),0),IF(COUNTIF(Invoices!AA:AB,A2670)&lt;&gt;0,IF(COUNTIF(Invoices!AA:AB,A2670)&lt;&gt;0,SUMIF(Invoices!AA:AB,A2670,Invoices!AB:AB)/COUNTIF(Invoices!AA:AB,A2670),0),IF(COUNTIF(Invoices!AC:AD,A2670)&lt;&gt;0,IF(COUNTIF(Invoices!AC:AD,A2670)&lt;&gt;0,SUMIF(Invoices!AC:AD,A2670,Invoices!AD:AD)/COUNTIF(Invoices!AC:AD,A2670),0),IF(COUNTIF(Invoices!AE:AF,A2670)&lt;&gt;0,IF(COUNTIF(Invoices!AE:AF,A2670)&lt;&gt;0,SUMIF(Invoices!AE:AF,A2670,Invoices!AF:AF)/COUNTIF(Invoices!AE:AF,A2670),0),IF(COUNTIF(Invoices!AG:AH,A2670)&lt;&gt;0,IF(COUNTIF(Invoices!AG:AH,A2670)&lt;&gt;0,SUMIF(Invoices!AG:AH,A2670,Invoices!AH:AH)/COUNTIF(Invoices!AG:AH,A2670),0),IF(COUNTIF(Invoices!AI:AJ,A2670)&lt;&gt;0,IF(COUNTIF(Invoices!AI:AJ,A2670)&lt;&gt;0,SUMIF(Invoices!AI:AJ,A2670,Invoices!AJ:AJ)/COUNTIF(Invoices!AI:AJ,A2670),0),IF(COUNTIF(Invoices!AK:AL,A2670)&lt;&gt;0,IF(COUNTIF(Invoices!AK:AL,A2670)&lt;&gt;0,SUMIF(Invoices!AK:AL,A2670,Invoices!AL:AL)/COUNTIF(Invoices!AK:AL,A2670),0),IF(COUNTIF(Invoices!AM:AN,A2670)&lt;&gt;0,IF(COUNTIF(Invoices!AM:AN,A2670)&lt;&gt;0,SUMIF(Invoices!AM:AN,A2670,Invoices!AN:AN)/COUNTIF(Invoices!AM:AN,A2670),0),"Not Available")))))))))))))))</f>
        <v>0.99</v>
      </c>
    </row>
    <row r="2671" spans="1:5" ht="13" x14ac:dyDescent="0.15">
      <c r="A2671" s="6" t="s">
        <v>4127</v>
      </c>
      <c r="B2671" s="6" t="s">
        <v>3275</v>
      </c>
      <c r="C2671" s="6" t="s">
        <v>2182</v>
      </c>
      <c r="D2671" s="6" t="s">
        <v>2183</v>
      </c>
      <c r="E2671" t="str">
        <f>IF(COUNTIF(Invoices!K:L,A2671)&lt;&gt;0,IF(COUNTIF(Invoices!K:L,A2671)&lt;&gt;0,SUMIF(Invoices!K:L,A2671,Invoices!L:L)/COUNTIF(Invoices!K:L,A2671),0),IF(COUNTIF(Invoices!M:N,A2671)&lt;&gt;0,IF(COUNTIF(Invoices!M:N,A2671)&lt;&gt;0,SUMIF(Invoices!M:N,A2671,Invoices!N:N)/COUNTIF(Invoices!M:N,A2671),0),IF(COUNTIF(Invoices!O:P,A2671)&lt;&gt;0,IF(COUNTIF(Invoices!O:P,A2671)&lt;&gt;0,SUMIF(Invoices!O:P,A2671,Invoices!P:P)/COUNTIF(Invoices!O:P,A2671),0),IF(COUNTIF(Invoices!Q:R,A2671)&lt;&gt;0,IF(COUNTIF(Invoices!Q:R,A2671)&lt;&gt;0,SUMIF(Invoices!Q:R,A2671,Invoices!R:R)/COUNTIF(Invoices!Q:R,A2671),0),IF(COUNTIF(Invoices!S:T,A2671)&lt;&gt;0,IF(COUNTIF(Invoices!S:T,A2671)&lt;&gt;0,SUMIF(Invoices!S:T,A2671,Invoices!T:T)/COUNTIF(Invoices!S:T,A2671),0),IF(COUNTIF(Invoices!U:V,A2671)&lt;&gt;0,IF(COUNTIF(Invoices!U:V,A2671)&lt;&gt;0,SUMIF(Invoices!U:V,A2671,Invoices!V:V)/COUNTIF(Invoices!U:V,A2671),0),IF(COUNTIF(Invoices!W:X,A2671)&lt;&gt;0,IF(COUNTIF(Invoices!W:X,A2671)&lt;&gt;0,SUMIF(Invoices!W:X,A2671,Invoices!X:X)/COUNTIF(Invoices!W:X,A2671),0),IF(COUNTIF(Invoices!Y:Z,A2671)&lt;&gt;0,IF(COUNTIF(Invoices!Y:Z,A2671)&lt;&gt;0,SUMIF(Invoices!Y:Z,A2671,Invoices!Z:Z)/COUNTIF(Invoices!Y:Z,A2671),0),IF(COUNTIF(Invoices!AA:AB,A2671)&lt;&gt;0,IF(COUNTIF(Invoices!AA:AB,A2671)&lt;&gt;0,SUMIF(Invoices!AA:AB,A2671,Invoices!AB:AB)/COUNTIF(Invoices!AA:AB,A2671),0),IF(COUNTIF(Invoices!AC:AD,A2671)&lt;&gt;0,IF(COUNTIF(Invoices!AC:AD,A2671)&lt;&gt;0,SUMIF(Invoices!AC:AD,A2671,Invoices!AD:AD)/COUNTIF(Invoices!AC:AD,A2671),0),IF(COUNTIF(Invoices!AE:AF,A2671)&lt;&gt;0,IF(COUNTIF(Invoices!AE:AF,A2671)&lt;&gt;0,SUMIF(Invoices!AE:AF,A2671,Invoices!AF:AF)/COUNTIF(Invoices!AE:AF,A2671),0),IF(COUNTIF(Invoices!AG:AH,A2671)&lt;&gt;0,IF(COUNTIF(Invoices!AG:AH,A2671)&lt;&gt;0,SUMIF(Invoices!AG:AH,A2671,Invoices!AH:AH)/COUNTIF(Invoices!AG:AH,A2671),0),IF(COUNTIF(Invoices!AI:AJ,A2671)&lt;&gt;0,IF(COUNTIF(Invoices!AI:AJ,A2671)&lt;&gt;0,SUMIF(Invoices!AI:AJ,A2671,Invoices!AJ:AJ)/COUNTIF(Invoices!AI:AJ,A2671),0),IF(COUNTIF(Invoices!AK:AL,A2671)&lt;&gt;0,IF(COUNTIF(Invoices!AK:AL,A2671)&lt;&gt;0,SUMIF(Invoices!AK:AL,A2671,Invoices!AL:AL)/COUNTIF(Invoices!AK:AL,A2671),0),IF(COUNTIF(Invoices!AM:AN,A2671)&lt;&gt;0,IF(COUNTIF(Invoices!AM:AN,A2671)&lt;&gt;0,SUMIF(Invoices!AM:AN,A2671,Invoices!AN:AN)/COUNTIF(Invoices!AM:AN,A2671),0),"Not Available")))))))))))))))</f>
        <v>Not Available</v>
      </c>
    </row>
    <row r="2672" spans="1:5" ht="13" x14ac:dyDescent="0.15">
      <c r="A2672" s="6" t="s">
        <v>4128</v>
      </c>
      <c r="C2672" s="6" t="s">
        <v>754</v>
      </c>
      <c r="D2672" s="6" t="s">
        <v>755</v>
      </c>
      <c r="E2672" t="str">
        <f>IF(COUNTIF(Invoices!K:L,A2672)&lt;&gt;0,IF(COUNTIF(Invoices!K:L,A2672)&lt;&gt;0,SUMIF(Invoices!K:L,A2672,Invoices!L:L)/COUNTIF(Invoices!K:L,A2672),0),IF(COUNTIF(Invoices!M:N,A2672)&lt;&gt;0,IF(COUNTIF(Invoices!M:N,A2672)&lt;&gt;0,SUMIF(Invoices!M:N,A2672,Invoices!N:N)/COUNTIF(Invoices!M:N,A2672),0),IF(COUNTIF(Invoices!O:P,A2672)&lt;&gt;0,IF(COUNTIF(Invoices!O:P,A2672)&lt;&gt;0,SUMIF(Invoices!O:P,A2672,Invoices!P:P)/COUNTIF(Invoices!O:P,A2672),0),IF(COUNTIF(Invoices!Q:R,A2672)&lt;&gt;0,IF(COUNTIF(Invoices!Q:R,A2672)&lt;&gt;0,SUMIF(Invoices!Q:R,A2672,Invoices!R:R)/COUNTIF(Invoices!Q:R,A2672),0),IF(COUNTIF(Invoices!S:T,A2672)&lt;&gt;0,IF(COUNTIF(Invoices!S:T,A2672)&lt;&gt;0,SUMIF(Invoices!S:T,A2672,Invoices!T:T)/COUNTIF(Invoices!S:T,A2672),0),IF(COUNTIF(Invoices!U:V,A2672)&lt;&gt;0,IF(COUNTIF(Invoices!U:V,A2672)&lt;&gt;0,SUMIF(Invoices!U:V,A2672,Invoices!V:V)/COUNTIF(Invoices!U:V,A2672),0),IF(COUNTIF(Invoices!W:X,A2672)&lt;&gt;0,IF(COUNTIF(Invoices!W:X,A2672)&lt;&gt;0,SUMIF(Invoices!W:X,A2672,Invoices!X:X)/COUNTIF(Invoices!W:X,A2672),0),IF(COUNTIF(Invoices!Y:Z,A2672)&lt;&gt;0,IF(COUNTIF(Invoices!Y:Z,A2672)&lt;&gt;0,SUMIF(Invoices!Y:Z,A2672,Invoices!Z:Z)/COUNTIF(Invoices!Y:Z,A2672),0),IF(COUNTIF(Invoices!AA:AB,A2672)&lt;&gt;0,IF(COUNTIF(Invoices!AA:AB,A2672)&lt;&gt;0,SUMIF(Invoices!AA:AB,A2672,Invoices!AB:AB)/COUNTIF(Invoices!AA:AB,A2672),0),IF(COUNTIF(Invoices!AC:AD,A2672)&lt;&gt;0,IF(COUNTIF(Invoices!AC:AD,A2672)&lt;&gt;0,SUMIF(Invoices!AC:AD,A2672,Invoices!AD:AD)/COUNTIF(Invoices!AC:AD,A2672),0),IF(COUNTIF(Invoices!AE:AF,A2672)&lt;&gt;0,IF(COUNTIF(Invoices!AE:AF,A2672)&lt;&gt;0,SUMIF(Invoices!AE:AF,A2672,Invoices!AF:AF)/COUNTIF(Invoices!AE:AF,A2672),0),IF(COUNTIF(Invoices!AG:AH,A2672)&lt;&gt;0,IF(COUNTIF(Invoices!AG:AH,A2672)&lt;&gt;0,SUMIF(Invoices!AG:AH,A2672,Invoices!AH:AH)/COUNTIF(Invoices!AG:AH,A2672),0),IF(COUNTIF(Invoices!AI:AJ,A2672)&lt;&gt;0,IF(COUNTIF(Invoices!AI:AJ,A2672)&lt;&gt;0,SUMIF(Invoices!AI:AJ,A2672,Invoices!AJ:AJ)/COUNTIF(Invoices!AI:AJ,A2672),0),IF(COUNTIF(Invoices!AK:AL,A2672)&lt;&gt;0,IF(COUNTIF(Invoices!AK:AL,A2672)&lt;&gt;0,SUMIF(Invoices!AK:AL,A2672,Invoices!AL:AL)/COUNTIF(Invoices!AK:AL,A2672),0),IF(COUNTIF(Invoices!AM:AN,A2672)&lt;&gt;0,IF(COUNTIF(Invoices!AM:AN,A2672)&lt;&gt;0,SUMIF(Invoices!AM:AN,A2672,Invoices!AN:AN)/COUNTIF(Invoices!AM:AN,A2672),0),"Not Available")))))))))))))))</f>
        <v>Not Available</v>
      </c>
    </row>
    <row r="2673" spans="1:5" ht="13" x14ac:dyDescent="0.15">
      <c r="A2673" s="6" t="s">
        <v>4129</v>
      </c>
      <c r="C2673" s="6" t="s">
        <v>754</v>
      </c>
      <c r="D2673" s="6" t="s">
        <v>755</v>
      </c>
      <c r="E2673" t="str">
        <f>IF(COUNTIF(Invoices!K:L,A2673)&lt;&gt;0,IF(COUNTIF(Invoices!K:L,A2673)&lt;&gt;0,SUMIF(Invoices!K:L,A2673,Invoices!L:L)/COUNTIF(Invoices!K:L,A2673),0),IF(COUNTIF(Invoices!M:N,A2673)&lt;&gt;0,IF(COUNTIF(Invoices!M:N,A2673)&lt;&gt;0,SUMIF(Invoices!M:N,A2673,Invoices!N:N)/COUNTIF(Invoices!M:N,A2673),0),IF(COUNTIF(Invoices!O:P,A2673)&lt;&gt;0,IF(COUNTIF(Invoices!O:P,A2673)&lt;&gt;0,SUMIF(Invoices!O:P,A2673,Invoices!P:P)/COUNTIF(Invoices!O:P,A2673),0),IF(COUNTIF(Invoices!Q:R,A2673)&lt;&gt;0,IF(COUNTIF(Invoices!Q:R,A2673)&lt;&gt;0,SUMIF(Invoices!Q:R,A2673,Invoices!R:R)/COUNTIF(Invoices!Q:R,A2673),0),IF(COUNTIF(Invoices!S:T,A2673)&lt;&gt;0,IF(COUNTIF(Invoices!S:T,A2673)&lt;&gt;0,SUMIF(Invoices!S:T,A2673,Invoices!T:T)/COUNTIF(Invoices!S:T,A2673),0),IF(COUNTIF(Invoices!U:V,A2673)&lt;&gt;0,IF(COUNTIF(Invoices!U:V,A2673)&lt;&gt;0,SUMIF(Invoices!U:V,A2673,Invoices!V:V)/COUNTIF(Invoices!U:V,A2673),0),IF(COUNTIF(Invoices!W:X,A2673)&lt;&gt;0,IF(COUNTIF(Invoices!W:X,A2673)&lt;&gt;0,SUMIF(Invoices!W:X,A2673,Invoices!X:X)/COUNTIF(Invoices!W:X,A2673),0),IF(COUNTIF(Invoices!Y:Z,A2673)&lt;&gt;0,IF(COUNTIF(Invoices!Y:Z,A2673)&lt;&gt;0,SUMIF(Invoices!Y:Z,A2673,Invoices!Z:Z)/COUNTIF(Invoices!Y:Z,A2673),0),IF(COUNTIF(Invoices!AA:AB,A2673)&lt;&gt;0,IF(COUNTIF(Invoices!AA:AB,A2673)&lt;&gt;0,SUMIF(Invoices!AA:AB,A2673,Invoices!AB:AB)/COUNTIF(Invoices!AA:AB,A2673),0),IF(COUNTIF(Invoices!AC:AD,A2673)&lt;&gt;0,IF(COUNTIF(Invoices!AC:AD,A2673)&lt;&gt;0,SUMIF(Invoices!AC:AD,A2673,Invoices!AD:AD)/COUNTIF(Invoices!AC:AD,A2673),0),IF(COUNTIF(Invoices!AE:AF,A2673)&lt;&gt;0,IF(COUNTIF(Invoices!AE:AF,A2673)&lt;&gt;0,SUMIF(Invoices!AE:AF,A2673,Invoices!AF:AF)/COUNTIF(Invoices!AE:AF,A2673),0),IF(COUNTIF(Invoices!AG:AH,A2673)&lt;&gt;0,IF(COUNTIF(Invoices!AG:AH,A2673)&lt;&gt;0,SUMIF(Invoices!AG:AH,A2673,Invoices!AH:AH)/COUNTIF(Invoices!AG:AH,A2673),0),IF(COUNTIF(Invoices!AI:AJ,A2673)&lt;&gt;0,IF(COUNTIF(Invoices!AI:AJ,A2673)&lt;&gt;0,SUMIF(Invoices!AI:AJ,A2673,Invoices!AJ:AJ)/COUNTIF(Invoices!AI:AJ,A2673),0),IF(COUNTIF(Invoices!AK:AL,A2673)&lt;&gt;0,IF(COUNTIF(Invoices!AK:AL,A2673)&lt;&gt;0,SUMIF(Invoices!AK:AL,A2673,Invoices!AL:AL)/COUNTIF(Invoices!AK:AL,A2673),0),IF(COUNTIF(Invoices!AM:AN,A2673)&lt;&gt;0,IF(COUNTIF(Invoices!AM:AN,A2673)&lt;&gt;0,SUMIF(Invoices!AM:AN,A2673,Invoices!AN:AN)/COUNTIF(Invoices!AM:AN,A2673),0),"Not Available")))))))))))))))</f>
        <v>Not Available</v>
      </c>
    </row>
    <row r="2674" spans="1:5" ht="13" x14ac:dyDescent="0.15">
      <c r="A2674" s="6" t="s">
        <v>4130</v>
      </c>
      <c r="B2674" s="6" t="s">
        <v>1120</v>
      </c>
      <c r="C2674" s="6" t="s">
        <v>1121</v>
      </c>
      <c r="D2674" s="6" t="s">
        <v>562</v>
      </c>
      <c r="E2674" t="str">
        <f>IF(COUNTIF(Invoices!K:L,A2674)&lt;&gt;0,IF(COUNTIF(Invoices!K:L,A2674)&lt;&gt;0,SUMIF(Invoices!K:L,A2674,Invoices!L:L)/COUNTIF(Invoices!K:L,A2674),0),IF(COUNTIF(Invoices!M:N,A2674)&lt;&gt;0,IF(COUNTIF(Invoices!M:N,A2674)&lt;&gt;0,SUMIF(Invoices!M:N,A2674,Invoices!N:N)/COUNTIF(Invoices!M:N,A2674),0),IF(COUNTIF(Invoices!O:P,A2674)&lt;&gt;0,IF(COUNTIF(Invoices!O:P,A2674)&lt;&gt;0,SUMIF(Invoices!O:P,A2674,Invoices!P:P)/COUNTIF(Invoices!O:P,A2674),0),IF(COUNTIF(Invoices!Q:R,A2674)&lt;&gt;0,IF(COUNTIF(Invoices!Q:R,A2674)&lt;&gt;0,SUMIF(Invoices!Q:R,A2674,Invoices!R:R)/COUNTIF(Invoices!Q:R,A2674),0),IF(COUNTIF(Invoices!S:T,A2674)&lt;&gt;0,IF(COUNTIF(Invoices!S:T,A2674)&lt;&gt;0,SUMIF(Invoices!S:T,A2674,Invoices!T:T)/COUNTIF(Invoices!S:T,A2674),0),IF(COUNTIF(Invoices!U:V,A2674)&lt;&gt;0,IF(COUNTIF(Invoices!U:V,A2674)&lt;&gt;0,SUMIF(Invoices!U:V,A2674,Invoices!V:V)/COUNTIF(Invoices!U:V,A2674),0),IF(COUNTIF(Invoices!W:X,A2674)&lt;&gt;0,IF(COUNTIF(Invoices!W:X,A2674)&lt;&gt;0,SUMIF(Invoices!W:X,A2674,Invoices!X:X)/COUNTIF(Invoices!W:X,A2674),0),IF(COUNTIF(Invoices!Y:Z,A2674)&lt;&gt;0,IF(COUNTIF(Invoices!Y:Z,A2674)&lt;&gt;0,SUMIF(Invoices!Y:Z,A2674,Invoices!Z:Z)/COUNTIF(Invoices!Y:Z,A2674),0),IF(COUNTIF(Invoices!AA:AB,A2674)&lt;&gt;0,IF(COUNTIF(Invoices!AA:AB,A2674)&lt;&gt;0,SUMIF(Invoices!AA:AB,A2674,Invoices!AB:AB)/COUNTIF(Invoices!AA:AB,A2674),0),IF(COUNTIF(Invoices!AC:AD,A2674)&lt;&gt;0,IF(COUNTIF(Invoices!AC:AD,A2674)&lt;&gt;0,SUMIF(Invoices!AC:AD,A2674,Invoices!AD:AD)/COUNTIF(Invoices!AC:AD,A2674),0),IF(COUNTIF(Invoices!AE:AF,A2674)&lt;&gt;0,IF(COUNTIF(Invoices!AE:AF,A2674)&lt;&gt;0,SUMIF(Invoices!AE:AF,A2674,Invoices!AF:AF)/COUNTIF(Invoices!AE:AF,A2674),0),IF(COUNTIF(Invoices!AG:AH,A2674)&lt;&gt;0,IF(COUNTIF(Invoices!AG:AH,A2674)&lt;&gt;0,SUMIF(Invoices!AG:AH,A2674,Invoices!AH:AH)/COUNTIF(Invoices!AG:AH,A2674),0),IF(COUNTIF(Invoices!AI:AJ,A2674)&lt;&gt;0,IF(COUNTIF(Invoices!AI:AJ,A2674)&lt;&gt;0,SUMIF(Invoices!AI:AJ,A2674,Invoices!AJ:AJ)/COUNTIF(Invoices!AI:AJ,A2674),0),IF(COUNTIF(Invoices!AK:AL,A2674)&lt;&gt;0,IF(COUNTIF(Invoices!AK:AL,A2674)&lt;&gt;0,SUMIF(Invoices!AK:AL,A2674,Invoices!AL:AL)/COUNTIF(Invoices!AK:AL,A2674),0),IF(COUNTIF(Invoices!AM:AN,A2674)&lt;&gt;0,IF(COUNTIF(Invoices!AM:AN,A2674)&lt;&gt;0,SUMIF(Invoices!AM:AN,A2674,Invoices!AN:AN)/COUNTIF(Invoices!AM:AN,A2674),0),"Not Available")))))))))))))))</f>
        <v>Not Available</v>
      </c>
    </row>
    <row r="2675" spans="1:5" ht="13" x14ac:dyDescent="0.15">
      <c r="A2675" s="6" t="s">
        <v>4131</v>
      </c>
      <c r="C2675" s="6" t="s">
        <v>1431</v>
      </c>
      <c r="D2675" s="6" t="s">
        <v>1432</v>
      </c>
      <c r="E2675" t="str">
        <f>IF(COUNTIF(Invoices!K:L,A2675)&lt;&gt;0,IF(COUNTIF(Invoices!K:L,A2675)&lt;&gt;0,SUMIF(Invoices!K:L,A2675,Invoices!L:L)/COUNTIF(Invoices!K:L,A2675),0),IF(COUNTIF(Invoices!M:N,A2675)&lt;&gt;0,IF(COUNTIF(Invoices!M:N,A2675)&lt;&gt;0,SUMIF(Invoices!M:N,A2675,Invoices!N:N)/COUNTIF(Invoices!M:N,A2675),0),IF(COUNTIF(Invoices!O:P,A2675)&lt;&gt;0,IF(COUNTIF(Invoices!O:P,A2675)&lt;&gt;0,SUMIF(Invoices!O:P,A2675,Invoices!P:P)/COUNTIF(Invoices!O:P,A2675),0),IF(COUNTIF(Invoices!Q:R,A2675)&lt;&gt;0,IF(COUNTIF(Invoices!Q:R,A2675)&lt;&gt;0,SUMIF(Invoices!Q:R,A2675,Invoices!R:R)/COUNTIF(Invoices!Q:R,A2675),0),IF(COUNTIF(Invoices!S:T,A2675)&lt;&gt;0,IF(COUNTIF(Invoices!S:T,A2675)&lt;&gt;0,SUMIF(Invoices!S:T,A2675,Invoices!T:T)/COUNTIF(Invoices!S:T,A2675),0),IF(COUNTIF(Invoices!U:V,A2675)&lt;&gt;0,IF(COUNTIF(Invoices!U:V,A2675)&lt;&gt;0,SUMIF(Invoices!U:V,A2675,Invoices!V:V)/COUNTIF(Invoices!U:V,A2675),0),IF(COUNTIF(Invoices!W:X,A2675)&lt;&gt;0,IF(COUNTIF(Invoices!W:X,A2675)&lt;&gt;0,SUMIF(Invoices!W:X,A2675,Invoices!X:X)/COUNTIF(Invoices!W:X,A2675),0),IF(COUNTIF(Invoices!Y:Z,A2675)&lt;&gt;0,IF(COUNTIF(Invoices!Y:Z,A2675)&lt;&gt;0,SUMIF(Invoices!Y:Z,A2675,Invoices!Z:Z)/COUNTIF(Invoices!Y:Z,A2675),0),IF(COUNTIF(Invoices!AA:AB,A2675)&lt;&gt;0,IF(COUNTIF(Invoices!AA:AB,A2675)&lt;&gt;0,SUMIF(Invoices!AA:AB,A2675,Invoices!AB:AB)/COUNTIF(Invoices!AA:AB,A2675),0),IF(COUNTIF(Invoices!AC:AD,A2675)&lt;&gt;0,IF(COUNTIF(Invoices!AC:AD,A2675)&lt;&gt;0,SUMIF(Invoices!AC:AD,A2675,Invoices!AD:AD)/COUNTIF(Invoices!AC:AD,A2675),0),IF(COUNTIF(Invoices!AE:AF,A2675)&lt;&gt;0,IF(COUNTIF(Invoices!AE:AF,A2675)&lt;&gt;0,SUMIF(Invoices!AE:AF,A2675,Invoices!AF:AF)/COUNTIF(Invoices!AE:AF,A2675),0),IF(COUNTIF(Invoices!AG:AH,A2675)&lt;&gt;0,IF(COUNTIF(Invoices!AG:AH,A2675)&lt;&gt;0,SUMIF(Invoices!AG:AH,A2675,Invoices!AH:AH)/COUNTIF(Invoices!AG:AH,A2675),0),IF(COUNTIF(Invoices!AI:AJ,A2675)&lt;&gt;0,IF(COUNTIF(Invoices!AI:AJ,A2675)&lt;&gt;0,SUMIF(Invoices!AI:AJ,A2675,Invoices!AJ:AJ)/COUNTIF(Invoices!AI:AJ,A2675),0),IF(COUNTIF(Invoices!AK:AL,A2675)&lt;&gt;0,IF(COUNTIF(Invoices!AK:AL,A2675)&lt;&gt;0,SUMIF(Invoices!AK:AL,A2675,Invoices!AL:AL)/COUNTIF(Invoices!AK:AL,A2675),0),IF(COUNTIF(Invoices!AM:AN,A2675)&lt;&gt;0,IF(COUNTIF(Invoices!AM:AN,A2675)&lt;&gt;0,SUMIF(Invoices!AM:AN,A2675,Invoices!AN:AN)/COUNTIF(Invoices!AM:AN,A2675),0),"Not Available")))))))))))))))</f>
        <v>Not Available</v>
      </c>
    </row>
    <row r="2676" spans="1:5" ht="13" x14ac:dyDescent="0.15">
      <c r="A2676" s="6" t="s">
        <v>4132</v>
      </c>
      <c r="B2676" s="6" t="s">
        <v>927</v>
      </c>
      <c r="C2676" s="6" t="s">
        <v>928</v>
      </c>
      <c r="D2676" s="6" t="s">
        <v>522</v>
      </c>
      <c r="E2676">
        <f ca="1">IF(COUNTIF(Invoices!K:L,A2676)&lt;&gt;0,IF(COUNTIF(Invoices!K:L,A2676)&lt;&gt;0,SUMIF(Invoices!K:L,A2676,Invoices!L:L)/COUNTIF(Invoices!K:L,A2676),0),IF(COUNTIF(Invoices!M:N,A2676)&lt;&gt;0,IF(COUNTIF(Invoices!M:N,A2676)&lt;&gt;0,SUMIF(Invoices!M:N,A2676,Invoices!N:N)/COUNTIF(Invoices!M:N,A2676),0),IF(COUNTIF(Invoices!O:P,A2676)&lt;&gt;0,IF(COUNTIF(Invoices!O:P,A2676)&lt;&gt;0,SUMIF(Invoices!O:P,A2676,Invoices!P:P)/COUNTIF(Invoices!O:P,A2676),0),IF(COUNTIF(Invoices!Q:R,A2676)&lt;&gt;0,IF(COUNTIF(Invoices!Q:R,A2676)&lt;&gt;0,SUMIF(Invoices!Q:R,A2676,Invoices!R:R)/COUNTIF(Invoices!Q:R,A2676),0),IF(COUNTIF(Invoices!S:T,A2676)&lt;&gt;0,IF(COUNTIF(Invoices!S:T,A2676)&lt;&gt;0,SUMIF(Invoices!S:T,A2676,Invoices!T:T)/COUNTIF(Invoices!S:T,A2676),0),IF(COUNTIF(Invoices!U:V,A2676)&lt;&gt;0,IF(COUNTIF(Invoices!U:V,A2676)&lt;&gt;0,SUMIF(Invoices!U:V,A2676,Invoices!V:V)/COUNTIF(Invoices!U:V,A2676),0),IF(COUNTIF(Invoices!W:X,A2676)&lt;&gt;0,IF(COUNTIF(Invoices!W:X,A2676)&lt;&gt;0,SUMIF(Invoices!W:X,A2676,Invoices!X:X)/COUNTIF(Invoices!W:X,A2676),0),IF(COUNTIF(Invoices!Y:Z,A2676)&lt;&gt;0,IF(COUNTIF(Invoices!Y:Z,A2676)&lt;&gt;0,SUMIF(Invoices!Y:Z,A2676,Invoices!Z:Z)/COUNTIF(Invoices!Y:Z,A2676),0),IF(COUNTIF(Invoices!AA:AB,A2676)&lt;&gt;0,IF(COUNTIF(Invoices!AA:AB,A2676)&lt;&gt;0,SUMIF(Invoices!AA:AB,A2676,Invoices!AB:AB)/COUNTIF(Invoices!AA:AB,A2676),0),IF(COUNTIF(Invoices!AC:AD,A2676)&lt;&gt;0,IF(COUNTIF(Invoices!AC:AD,A2676)&lt;&gt;0,SUMIF(Invoices!AC:AD,A2676,Invoices!AD:AD)/COUNTIF(Invoices!AC:AD,A2676),0),IF(COUNTIF(Invoices!AE:AF,A2676)&lt;&gt;0,IF(COUNTIF(Invoices!AE:AF,A2676)&lt;&gt;0,SUMIF(Invoices!AE:AF,A2676,Invoices!AF:AF)/COUNTIF(Invoices!AE:AF,A2676),0),IF(COUNTIF(Invoices!AG:AH,A2676)&lt;&gt;0,IF(COUNTIF(Invoices!AG:AH,A2676)&lt;&gt;0,SUMIF(Invoices!AG:AH,A2676,Invoices!AH:AH)/COUNTIF(Invoices!AG:AH,A2676),0),IF(COUNTIF(Invoices!AI:AJ,A2676)&lt;&gt;0,IF(COUNTIF(Invoices!AI:AJ,A2676)&lt;&gt;0,SUMIF(Invoices!AI:AJ,A2676,Invoices!AJ:AJ)/COUNTIF(Invoices!AI:AJ,A2676),0),IF(COUNTIF(Invoices!AK:AL,A2676)&lt;&gt;0,IF(COUNTIF(Invoices!AK:AL,A2676)&lt;&gt;0,SUMIF(Invoices!AK:AL,A2676,Invoices!AL:AL)/COUNTIF(Invoices!AK:AL,A2676),0),IF(COUNTIF(Invoices!AM:AN,A2676)&lt;&gt;0,IF(COUNTIF(Invoices!AM:AN,A2676)&lt;&gt;0,SUMIF(Invoices!AM:AN,A2676,Invoices!AN:AN)/COUNTIF(Invoices!AM:AN,A2676),0),"Not Available")))))))))))))))</f>
        <v>0.99</v>
      </c>
    </row>
    <row r="2677" spans="1:5" ht="13" x14ac:dyDescent="0.15">
      <c r="A2677" s="6" t="s">
        <v>4133</v>
      </c>
      <c r="C2677" s="6" t="s">
        <v>1129</v>
      </c>
      <c r="D2677" s="6" t="s">
        <v>547</v>
      </c>
      <c r="E2677">
        <f ca="1">IF(COUNTIF(Invoices!K:L,A2677)&lt;&gt;0,IF(COUNTIF(Invoices!K:L,A2677)&lt;&gt;0,SUMIF(Invoices!K:L,A2677,Invoices!L:L)/COUNTIF(Invoices!K:L,A2677),0),IF(COUNTIF(Invoices!M:N,A2677)&lt;&gt;0,IF(COUNTIF(Invoices!M:N,A2677)&lt;&gt;0,SUMIF(Invoices!M:N,A2677,Invoices!N:N)/COUNTIF(Invoices!M:N,A2677),0),IF(COUNTIF(Invoices!O:P,A2677)&lt;&gt;0,IF(COUNTIF(Invoices!O:P,A2677)&lt;&gt;0,SUMIF(Invoices!O:P,A2677,Invoices!P:P)/COUNTIF(Invoices!O:P,A2677),0),IF(COUNTIF(Invoices!Q:R,A2677)&lt;&gt;0,IF(COUNTIF(Invoices!Q:R,A2677)&lt;&gt;0,SUMIF(Invoices!Q:R,A2677,Invoices!R:R)/COUNTIF(Invoices!Q:R,A2677),0),IF(COUNTIF(Invoices!S:T,A2677)&lt;&gt;0,IF(COUNTIF(Invoices!S:T,A2677)&lt;&gt;0,SUMIF(Invoices!S:T,A2677,Invoices!T:T)/COUNTIF(Invoices!S:T,A2677),0),IF(COUNTIF(Invoices!U:V,A2677)&lt;&gt;0,IF(COUNTIF(Invoices!U:V,A2677)&lt;&gt;0,SUMIF(Invoices!U:V,A2677,Invoices!V:V)/COUNTIF(Invoices!U:V,A2677),0),IF(COUNTIF(Invoices!W:X,A2677)&lt;&gt;0,IF(COUNTIF(Invoices!W:X,A2677)&lt;&gt;0,SUMIF(Invoices!W:X,A2677,Invoices!X:X)/COUNTIF(Invoices!W:X,A2677),0),IF(COUNTIF(Invoices!Y:Z,A2677)&lt;&gt;0,IF(COUNTIF(Invoices!Y:Z,A2677)&lt;&gt;0,SUMIF(Invoices!Y:Z,A2677,Invoices!Z:Z)/COUNTIF(Invoices!Y:Z,A2677),0),IF(COUNTIF(Invoices!AA:AB,A2677)&lt;&gt;0,IF(COUNTIF(Invoices!AA:AB,A2677)&lt;&gt;0,SUMIF(Invoices!AA:AB,A2677,Invoices!AB:AB)/COUNTIF(Invoices!AA:AB,A2677),0),IF(COUNTIF(Invoices!AC:AD,A2677)&lt;&gt;0,IF(COUNTIF(Invoices!AC:AD,A2677)&lt;&gt;0,SUMIF(Invoices!AC:AD,A2677,Invoices!AD:AD)/COUNTIF(Invoices!AC:AD,A2677),0),IF(COUNTIF(Invoices!AE:AF,A2677)&lt;&gt;0,IF(COUNTIF(Invoices!AE:AF,A2677)&lt;&gt;0,SUMIF(Invoices!AE:AF,A2677,Invoices!AF:AF)/COUNTIF(Invoices!AE:AF,A2677),0),IF(COUNTIF(Invoices!AG:AH,A2677)&lt;&gt;0,IF(COUNTIF(Invoices!AG:AH,A2677)&lt;&gt;0,SUMIF(Invoices!AG:AH,A2677,Invoices!AH:AH)/COUNTIF(Invoices!AG:AH,A2677),0),IF(COUNTIF(Invoices!AI:AJ,A2677)&lt;&gt;0,IF(COUNTIF(Invoices!AI:AJ,A2677)&lt;&gt;0,SUMIF(Invoices!AI:AJ,A2677,Invoices!AJ:AJ)/COUNTIF(Invoices!AI:AJ,A2677),0),IF(COUNTIF(Invoices!AK:AL,A2677)&lt;&gt;0,IF(COUNTIF(Invoices!AK:AL,A2677)&lt;&gt;0,SUMIF(Invoices!AK:AL,A2677,Invoices!AL:AL)/COUNTIF(Invoices!AK:AL,A2677),0),IF(COUNTIF(Invoices!AM:AN,A2677)&lt;&gt;0,IF(COUNTIF(Invoices!AM:AN,A2677)&lt;&gt;0,SUMIF(Invoices!AM:AN,A2677,Invoices!AN:AN)/COUNTIF(Invoices!AM:AN,A2677),0),"Not Available")))))))))))))))</f>
        <v>0.99</v>
      </c>
    </row>
    <row r="2678" spans="1:5" ht="13" x14ac:dyDescent="0.15">
      <c r="A2678" s="6" t="s">
        <v>4134</v>
      </c>
      <c r="B2678" s="6" t="s">
        <v>679</v>
      </c>
      <c r="C2678" s="6" t="s">
        <v>680</v>
      </c>
      <c r="D2678" s="6" t="s">
        <v>681</v>
      </c>
      <c r="E2678" t="str">
        <f>IF(COUNTIF(Invoices!K:L,A2678)&lt;&gt;0,IF(COUNTIF(Invoices!K:L,A2678)&lt;&gt;0,SUMIF(Invoices!K:L,A2678,Invoices!L:L)/COUNTIF(Invoices!K:L,A2678),0),IF(COUNTIF(Invoices!M:N,A2678)&lt;&gt;0,IF(COUNTIF(Invoices!M:N,A2678)&lt;&gt;0,SUMIF(Invoices!M:N,A2678,Invoices!N:N)/COUNTIF(Invoices!M:N,A2678),0),IF(COUNTIF(Invoices!O:P,A2678)&lt;&gt;0,IF(COUNTIF(Invoices!O:P,A2678)&lt;&gt;0,SUMIF(Invoices!O:P,A2678,Invoices!P:P)/COUNTIF(Invoices!O:P,A2678),0),IF(COUNTIF(Invoices!Q:R,A2678)&lt;&gt;0,IF(COUNTIF(Invoices!Q:R,A2678)&lt;&gt;0,SUMIF(Invoices!Q:R,A2678,Invoices!R:R)/COUNTIF(Invoices!Q:R,A2678),0),IF(COUNTIF(Invoices!S:T,A2678)&lt;&gt;0,IF(COUNTIF(Invoices!S:T,A2678)&lt;&gt;0,SUMIF(Invoices!S:T,A2678,Invoices!T:T)/COUNTIF(Invoices!S:T,A2678),0),IF(COUNTIF(Invoices!U:V,A2678)&lt;&gt;0,IF(COUNTIF(Invoices!U:V,A2678)&lt;&gt;0,SUMIF(Invoices!U:V,A2678,Invoices!V:V)/COUNTIF(Invoices!U:V,A2678),0),IF(COUNTIF(Invoices!W:X,A2678)&lt;&gt;0,IF(COUNTIF(Invoices!W:X,A2678)&lt;&gt;0,SUMIF(Invoices!W:X,A2678,Invoices!X:X)/COUNTIF(Invoices!W:X,A2678),0),IF(COUNTIF(Invoices!Y:Z,A2678)&lt;&gt;0,IF(COUNTIF(Invoices!Y:Z,A2678)&lt;&gt;0,SUMIF(Invoices!Y:Z,A2678,Invoices!Z:Z)/COUNTIF(Invoices!Y:Z,A2678),0),IF(COUNTIF(Invoices!AA:AB,A2678)&lt;&gt;0,IF(COUNTIF(Invoices!AA:AB,A2678)&lt;&gt;0,SUMIF(Invoices!AA:AB,A2678,Invoices!AB:AB)/COUNTIF(Invoices!AA:AB,A2678),0),IF(COUNTIF(Invoices!AC:AD,A2678)&lt;&gt;0,IF(COUNTIF(Invoices!AC:AD,A2678)&lt;&gt;0,SUMIF(Invoices!AC:AD,A2678,Invoices!AD:AD)/COUNTIF(Invoices!AC:AD,A2678),0),IF(COUNTIF(Invoices!AE:AF,A2678)&lt;&gt;0,IF(COUNTIF(Invoices!AE:AF,A2678)&lt;&gt;0,SUMIF(Invoices!AE:AF,A2678,Invoices!AF:AF)/COUNTIF(Invoices!AE:AF,A2678),0),IF(COUNTIF(Invoices!AG:AH,A2678)&lt;&gt;0,IF(COUNTIF(Invoices!AG:AH,A2678)&lt;&gt;0,SUMIF(Invoices!AG:AH,A2678,Invoices!AH:AH)/COUNTIF(Invoices!AG:AH,A2678),0),IF(COUNTIF(Invoices!AI:AJ,A2678)&lt;&gt;0,IF(COUNTIF(Invoices!AI:AJ,A2678)&lt;&gt;0,SUMIF(Invoices!AI:AJ,A2678,Invoices!AJ:AJ)/COUNTIF(Invoices!AI:AJ,A2678),0),IF(COUNTIF(Invoices!AK:AL,A2678)&lt;&gt;0,IF(COUNTIF(Invoices!AK:AL,A2678)&lt;&gt;0,SUMIF(Invoices!AK:AL,A2678,Invoices!AL:AL)/COUNTIF(Invoices!AK:AL,A2678),0),IF(COUNTIF(Invoices!AM:AN,A2678)&lt;&gt;0,IF(COUNTIF(Invoices!AM:AN,A2678)&lt;&gt;0,SUMIF(Invoices!AM:AN,A2678,Invoices!AN:AN)/COUNTIF(Invoices!AM:AN,A2678),0),"Not Available")))))))))))))))</f>
        <v>Not Available</v>
      </c>
    </row>
    <row r="2679" spans="1:5" ht="13" x14ac:dyDescent="0.15">
      <c r="A2679" s="6" t="s">
        <v>4135</v>
      </c>
      <c r="B2679" s="6" t="s">
        <v>1274</v>
      </c>
      <c r="C2679" s="6" t="s">
        <v>991</v>
      </c>
      <c r="D2679" s="6" t="s">
        <v>714</v>
      </c>
      <c r="E2679">
        <f ca="1">IF(COUNTIF(Invoices!K:L,A2679)&lt;&gt;0,IF(COUNTIF(Invoices!K:L,A2679)&lt;&gt;0,SUMIF(Invoices!K:L,A2679,Invoices!L:L)/COUNTIF(Invoices!K:L,A2679),0),IF(COUNTIF(Invoices!M:N,A2679)&lt;&gt;0,IF(COUNTIF(Invoices!M:N,A2679)&lt;&gt;0,SUMIF(Invoices!M:N,A2679,Invoices!N:N)/COUNTIF(Invoices!M:N,A2679),0),IF(COUNTIF(Invoices!O:P,A2679)&lt;&gt;0,IF(COUNTIF(Invoices!O:P,A2679)&lt;&gt;0,SUMIF(Invoices!O:P,A2679,Invoices!P:P)/COUNTIF(Invoices!O:P,A2679),0),IF(COUNTIF(Invoices!Q:R,A2679)&lt;&gt;0,IF(COUNTIF(Invoices!Q:R,A2679)&lt;&gt;0,SUMIF(Invoices!Q:R,A2679,Invoices!R:R)/COUNTIF(Invoices!Q:R,A2679),0),IF(COUNTIF(Invoices!S:T,A2679)&lt;&gt;0,IF(COUNTIF(Invoices!S:T,A2679)&lt;&gt;0,SUMIF(Invoices!S:T,A2679,Invoices!T:T)/COUNTIF(Invoices!S:T,A2679),0),IF(COUNTIF(Invoices!U:V,A2679)&lt;&gt;0,IF(COUNTIF(Invoices!U:V,A2679)&lt;&gt;0,SUMIF(Invoices!U:V,A2679,Invoices!V:V)/COUNTIF(Invoices!U:V,A2679),0),IF(COUNTIF(Invoices!W:X,A2679)&lt;&gt;0,IF(COUNTIF(Invoices!W:X,A2679)&lt;&gt;0,SUMIF(Invoices!W:X,A2679,Invoices!X:X)/COUNTIF(Invoices!W:X,A2679),0),IF(COUNTIF(Invoices!Y:Z,A2679)&lt;&gt;0,IF(COUNTIF(Invoices!Y:Z,A2679)&lt;&gt;0,SUMIF(Invoices!Y:Z,A2679,Invoices!Z:Z)/COUNTIF(Invoices!Y:Z,A2679),0),IF(COUNTIF(Invoices!AA:AB,A2679)&lt;&gt;0,IF(COUNTIF(Invoices!AA:AB,A2679)&lt;&gt;0,SUMIF(Invoices!AA:AB,A2679,Invoices!AB:AB)/COUNTIF(Invoices!AA:AB,A2679),0),IF(COUNTIF(Invoices!AC:AD,A2679)&lt;&gt;0,IF(COUNTIF(Invoices!AC:AD,A2679)&lt;&gt;0,SUMIF(Invoices!AC:AD,A2679,Invoices!AD:AD)/COUNTIF(Invoices!AC:AD,A2679),0),IF(COUNTIF(Invoices!AE:AF,A2679)&lt;&gt;0,IF(COUNTIF(Invoices!AE:AF,A2679)&lt;&gt;0,SUMIF(Invoices!AE:AF,A2679,Invoices!AF:AF)/COUNTIF(Invoices!AE:AF,A2679),0),IF(COUNTIF(Invoices!AG:AH,A2679)&lt;&gt;0,IF(COUNTIF(Invoices!AG:AH,A2679)&lt;&gt;0,SUMIF(Invoices!AG:AH,A2679,Invoices!AH:AH)/COUNTIF(Invoices!AG:AH,A2679),0),IF(COUNTIF(Invoices!AI:AJ,A2679)&lt;&gt;0,IF(COUNTIF(Invoices!AI:AJ,A2679)&lt;&gt;0,SUMIF(Invoices!AI:AJ,A2679,Invoices!AJ:AJ)/COUNTIF(Invoices!AI:AJ,A2679),0),IF(COUNTIF(Invoices!AK:AL,A2679)&lt;&gt;0,IF(COUNTIF(Invoices!AK:AL,A2679)&lt;&gt;0,SUMIF(Invoices!AK:AL,A2679,Invoices!AL:AL)/COUNTIF(Invoices!AK:AL,A2679),0),IF(COUNTIF(Invoices!AM:AN,A2679)&lt;&gt;0,IF(COUNTIF(Invoices!AM:AN,A2679)&lt;&gt;0,SUMIF(Invoices!AM:AN,A2679,Invoices!AN:AN)/COUNTIF(Invoices!AM:AN,A2679),0),"Not Available")))))))))))))))</f>
        <v>0.99</v>
      </c>
    </row>
    <row r="2680" spans="1:5" ht="13" x14ac:dyDescent="0.15">
      <c r="A2680" s="6" t="s">
        <v>4136</v>
      </c>
      <c r="B2680" s="6" t="s">
        <v>529</v>
      </c>
      <c r="C2680" s="6" t="s">
        <v>530</v>
      </c>
      <c r="D2680" s="6" t="s">
        <v>529</v>
      </c>
      <c r="E2680" t="str">
        <f>IF(COUNTIF(Invoices!K:L,A2680)&lt;&gt;0,IF(COUNTIF(Invoices!K:L,A2680)&lt;&gt;0,SUMIF(Invoices!K:L,A2680,Invoices!L:L)/COUNTIF(Invoices!K:L,A2680),0),IF(COUNTIF(Invoices!M:N,A2680)&lt;&gt;0,IF(COUNTIF(Invoices!M:N,A2680)&lt;&gt;0,SUMIF(Invoices!M:N,A2680,Invoices!N:N)/COUNTIF(Invoices!M:N,A2680),0),IF(COUNTIF(Invoices!O:P,A2680)&lt;&gt;0,IF(COUNTIF(Invoices!O:P,A2680)&lt;&gt;0,SUMIF(Invoices!O:P,A2680,Invoices!P:P)/COUNTIF(Invoices!O:P,A2680),0),IF(COUNTIF(Invoices!Q:R,A2680)&lt;&gt;0,IF(COUNTIF(Invoices!Q:R,A2680)&lt;&gt;0,SUMIF(Invoices!Q:R,A2680,Invoices!R:R)/COUNTIF(Invoices!Q:R,A2680),0),IF(COUNTIF(Invoices!S:T,A2680)&lt;&gt;0,IF(COUNTIF(Invoices!S:T,A2680)&lt;&gt;0,SUMIF(Invoices!S:T,A2680,Invoices!T:T)/COUNTIF(Invoices!S:T,A2680),0),IF(COUNTIF(Invoices!U:V,A2680)&lt;&gt;0,IF(COUNTIF(Invoices!U:V,A2680)&lt;&gt;0,SUMIF(Invoices!U:V,A2680,Invoices!V:V)/COUNTIF(Invoices!U:V,A2680),0),IF(COUNTIF(Invoices!W:X,A2680)&lt;&gt;0,IF(COUNTIF(Invoices!W:X,A2680)&lt;&gt;0,SUMIF(Invoices!W:X,A2680,Invoices!X:X)/COUNTIF(Invoices!W:X,A2680),0),IF(COUNTIF(Invoices!Y:Z,A2680)&lt;&gt;0,IF(COUNTIF(Invoices!Y:Z,A2680)&lt;&gt;0,SUMIF(Invoices!Y:Z,A2680,Invoices!Z:Z)/COUNTIF(Invoices!Y:Z,A2680),0),IF(COUNTIF(Invoices!AA:AB,A2680)&lt;&gt;0,IF(COUNTIF(Invoices!AA:AB,A2680)&lt;&gt;0,SUMIF(Invoices!AA:AB,A2680,Invoices!AB:AB)/COUNTIF(Invoices!AA:AB,A2680),0),IF(COUNTIF(Invoices!AC:AD,A2680)&lt;&gt;0,IF(COUNTIF(Invoices!AC:AD,A2680)&lt;&gt;0,SUMIF(Invoices!AC:AD,A2680,Invoices!AD:AD)/COUNTIF(Invoices!AC:AD,A2680),0),IF(COUNTIF(Invoices!AE:AF,A2680)&lt;&gt;0,IF(COUNTIF(Invoices!AE:AF,A2680)&lt;&gt;0,SUMIF(Invoices!AE:AF,A2680,Invoices!AF:AF)/COUNTIF(Invoices!AE:AF,A2680),0),IF(COUNTIF(Invoices!AG:AH,A2680)&lt;&gt;0,IF(COUNTIF(Invoices!AG:AH,A2680)&lt;&gt;0,SUMIF(Invoices!AG:AH,A2680,Invoices!AH:AH)/COUNTIF(Invoices!AG:AH,A2680),0),IF(COUNTIF(Invoices!AI:AJ,A2680)&lt;&gt;0,IF(COUNTIF(Invoices!AI:AJ,A2680)&lt;&gt;0,SUMIF(Invoices!AI:AJ,A2680,Invoices!AJ:AJ)/COUNTIF(Invoices!AI:AJ,A2680),0),IF(COUNTIF(Invoices!AK:AL,A2680)&lt;&gt;0,IF(COUNTIF(Invoices!AK:AL,A2680)&lt;&gt;0,SUMIF(Invoices!AK:AL,A2680,Invoices!AL:AL)/COUNTIF(Invoices!AK:AL,A2680),0),IF(COUNTIF(Invoices!AM:AN,A2680)&lt;&gt;0,IF(COUNTIF(Invoices!AM:AN,A2680)&lt;&gt;0,SUMIF(Invoices!AM:AN,A2680,Invoices!AN:AN)/COUNTIF(Invoices!AM:AN,A2680),0),"Not Available")))))))))))))))</f>
        <v>Not Available</v>
      </c>
    </row>
    <row r="2681" spans="1:5" ht="13" x14ac:dyDescent="0.15">
      <c r="A2681" s="6" t="s">
        <v>4137</v>
      </c>
      <c r="B2681" s="6" t="s">
        <v>1143</v>
      </c>
      <c r="C2681" s="6" t="s">
        <v>1144</v>
      </c>
      <c r="D2681" s="6" t="s">
        <v>559</v>
      </c>
      <c r="E2681">
        <f ca="1">IF(COUNTIF(Invoices!K:L,A2681)&lt;&gt;0,IF(COUNTIF(Invoices!K:L,A2681)&lt;&gt;0,SUMIF(Invoices!K:L,A2681,Invoices!L:L)/COUNTIF(Invoices!K:L,A2681),0),IF(COUNTIF(Invoices!M:N,A2681)&lt;&gt;0,IF(COUNTIF(Invoices!M:N,A2681)&lt;&gt;0,SUMIF(Invoices!M:N,A2681,Invoices!N:N)/COUNTIF(Invoices!M:N,A2681),0),IF(COUNTIF(Invoices!O:P,A2681)&lt;&gt;0,IF(COUNTIF(Invoices!O:P,A2681)&lt;&gt;0,SUMIF(Invoices!O:P,A2681,Invoices!P:P)/COUNTIF(Invoices!O:P,A2681),0),IF(COUNTIF(Invoices!Q:R,A2681)&lt;&gt;0,IF(COUNTIF(Invoices!Q:R,A2681)&lt;&gt;0,SUMIF(Invoices!Q:R,A2681,Invoices!R:R)/COUNTIF(Invoices!Q:R,A2681),0),IF(COUNTIF(Invoices!S:T,A2681)&lt;&gt;0,IF(COUNTIF(Invoices!S:T,A2681)&lt;&gt;0,SUMIF(Invoices!S:T,A2681,Invoices!T:T)/COUNTIF(Invoices!S:T,A2681),0),IF(COUNTIF(Invoices!U:V,A2681)&lt;&gt;0,IF(COUNTIF(Invoices!U:V,A2681)&lt;&gt;0,SUMIF(Invoices!U:V,A2681,Invoices!V:V)/COUNTIF(Invoices!U:V,A2681),0),IF(COUNTIF(Invoices!W:X,A2681)&lt;&gt;0,IF(COUNTIF(Invoices!W:X,A2681)&lt;&gt;0,SUMIF(Invoices!W:X,A2681,Invoices!X:X)/COUNTIF(Invoices!W:X,A2681),0),IF(COUNTIF(Invoices!Y:Z,A2681)&lt;&gt;0,IF(COUNTIF(Invoices!Y:Z,A2681)&lt;&gt;0,SUMIF(Invoices!Y:Z,A2681,Invoices!Z:Z)/COUNTIF(Invoices!Y:Z,A2681),0),IF(COUNTIF(Invoices!AA:AB,A2681)&lt;&gt;0,IF(COUNTIF(Invoices!AA:AB,A2681)&lt;&gt;0,SUMIF(Invoices!AA:AB,A2681,Invoices!AB:AB)/COUNTIF(Invoices!AA:AB,A2681),0),IF(COUNTIF(Invoices!AC:AD,A2681)&lt;&gt;0,IF(COUNTIF(Invoices!AC:AD,A2681)&lt;&gt;0,SUMIF(Invoices!AC:AD,A2681,Invoices!AD:AD)/COUNTIF(Invoices!AC:AD,A2681),0),IF(COUNTIF(Invoices!AE:AF,A2681)&lt;&gt;0,IF(COUNTIF(Invoices!AE:AF,A2681)&lt;&gt;0,SUMIF(Invoices!AE:AF,A2681,Invoices!AF:AF)/COUNTIF(Invoices!AE:AF,A2681),0),IF(COUNTIF(Invoices!AG:AH,A2681)&lt;&gt;0,IF(COUNTIF(Invoices!AG:AH,A2681)&lt;&gt;0,SUMIF(Invoices!AG:AH,A2681,Invoices!AH:AH)/COUNTIF(Invoices!AG:AH,A2681),0),IF(COUNTIF(Invoices!AI:AJ,A2681)&lt;&gt;0,IF(COUNTIF(Invoices!AI:AJ,A2681)&lt;&gt;0,SUMIF(Invoices!AI:AJ,A2681,Invoices!AJ:AJ)/COUNTIF(Invoices!AI:AJ,A2681),0),IF(COUNTIF(Invoices!AK:AL,A2681)&lt;&gt;0,IF(COUNTIF(Invoices!AK:AL,A2681)&lt;&gt;0,SUMIF(Invoices!AK:AL,A2681,Invoices!AL:AL)/COUNTIF(Invoices!AK:AL,A2681),0),IF(COUNTIF(Invoices!AM:AN,A2681)&lt;&gt;0,IF(COUNTIF(Invoices!AM:AN,A2681)&lt;&gt;0,SUMIF(Invoices!AM:AN,A2681,Invoices!AN:AN)/COUNTIF(Invoices!AM:AN,A2681),0),"Not Available")))))))))))))))</f>
        <v>0.99</v>
      </c>
    </row>
    <row r="2682" spans="1:5" ht="13" x14ac:dyDescent="0.15">
      <c r="A2682" s="6" t="s">
        <v>4138</v>
      </c>
      <c r="C2682" s="6" t="s">
        <v>1174</v>
      </c>
      <c r="D2682" s="6" t="s">
        <v>570</v>
      </c>
      <c r="E2682" t="str">
        <f>IF(COUNTIF(Invoices!K:L,A2682)&lt;&gt;0,IF(COUNTIF(Invoices!K:L,A2682)&lt;&gt;0,SUMIF(Invoices!K:L,A2682,Invoices!L:L)/COUNTIF(Invoices!K:L,A2682),0),IF(COUNTIF(Invoices!M:N,A2682)&lt;&gt;0,IF(COUNTIF(Invoices!M:N,A2682)&lt;&gt;0,SUMIF(Invoices!M:N,A2682,Invoices!N:N)/COUNTIF(Invoices!M:N,A2682),0),IF(COUNTIF(Invoices!O:P,A2682)&lt;&gt;0,IF(COUNTIF(Invoices!O:P,A2682)&lt;&gt;0,SUMIF(Invoices!O:P,A2682,Invoices!P:P)/COUNTIF(Invoices!O:P,A2682),0),IF(COUNTIF(Invoices!Q:R,A2682)&lt;&gt;0,IF(COUNTIF(Invoices!Q:R,A2682)&lt;&gt;0,SUMIF(Invoices!Q:R,A2682,Invoices!R:R)/COUNTIF(Invoices!Q:R,A2682),0),IF(COUNTIF(Invoices!S:T,A2682)&lt;&gt;0,IF(COUNTIF(Invoices!S:T,A2682)&lt;&gt;0,SUMIF(Invoices!S:T,A2682,Invoices!T:T)/COUNTIF(Invoices!S:T,A2682),0),IF(COUNTIF(Invoices!U:V,A2682)&lt;&gt;0,IF(COUNTIF(Invoices!U:V,A2682)&lt;&gt;0,SUMIF(Invoices!U:V,A2682,Invoices!V:V)/COUNTIF(Invoices!U:V,A2682),0),IF(COUNTIF(Invoices!W:X,A2682)&lt;&gt;0,IF(COUNTIF(Invoices!W:X,A2682)&lt;&gt;0,SUMIF(Invoices!W:X,A2682,Invoices!X:X)/COUNTIF(Invoices!W:X,A2682),0),IF(COUNTIF(Invoices!Y:Z,A2682)&lt;&gt;0,IF(COUNTIF(Invoices!Y:Z,A2682)&lt;&gt;0,SUMIF(Invoices!Y:Z,A2682,Invoices!Z:Z)/COUNTIF(Invoices!Y:Z,A2682),0),IF(COUNTIF(Invoices!AA:AB,A2682)&lt;&gt;0,IF(COUNTIF(Invoices!AA:AB,A2682)&lt;&gt;0,SUMIF(Invoices!AA:AB,A2682,Invoices!AB:AB)/COUNTIF(Invoices!AA:AB,A2682),0),IF(COUNTIF(Invoices!AC:AD,A2682)&lt;&gt;0,IF(COUNTIF(Invoices!AC:AD,A2682)&lt;&gt;0,SUMIF(Invoices!AC:AD,A2682,Invoices!AD:AD)/COUNTIF(Invoices!AC:AD,A2682),0),IF(COUNTIF(Invoices!AE:AF,A2682)&lt;&gt;0,IF(COUNTIF(Invoices!AE:AF,A2682)&lt;&gt;0,SUMIF(Invoices!AE:AF,A2682,Invoices!AF:AF)/COUNTIF(Invoices!AE:AF,A2682),0),IF(COUNTIF(Invoices!AG:AH,A2682)&lt;&gt;0,IF(COUNTIF(Invoices!AG:AH,A2682)&lt;&gt;0,SUMIF(Invoices!AG:AH,A2682,Invoices!AH:AH)/COUNTIF(Invoices!AG:AH,A2682),0),IF(COUNTIF(Invoices!AI:AJ,A2682)&lt;&gt;0,IF(COUNTIF(Invoices!AI:AJ,A2682)&lt;&gt;0,SUMIF(Invoices!AI:AJ,A2682,Invoices!AJ:AJ)/COUNTIF(Invoices!AI:AJ,A2682),0),IF(COUNTIF(Invoices!AK:AL,A2682)&lt;&gt;0,IF(COUNTIF(Invoices!AK:AL,A2682)&lt;&gt;0,SUMIF(Invoices!AK:AL,A2682,Invoices!AL:AL)/COUNTIF(Invoices!AK:AL,A2682),0),IF(COUNTIF(Invoices!AM:AN,A2682)&lt;&gt;0,IF(COUNTIF(Invoices!AM:AN,A2682)&lt;&gt;0,SUMIF(Invoices!AM:AN,A2682,Invoices!AN:AN)/COUNTIF(Invoices!AM:AN,A2682),0),"Not Available")))))))))))))))</f>
        <v>Not Available</v>
      </c>
    </row>
    <row r="2683" spans="1:5" ht="13" x14ac:dyDescent="0.15">
      <c r="A2683" s="6" t="s">
        <v>4139</v>
      </c>
      <c r="B2683" s="6" t="s">
        <v>4140</v>
      </c>
      <c r="C2683" s="6" t="s">
        <v>1668</v>
      </c>
      <c r="D2683" s="6" t="s">
        <v>810</v>
      </c>
      <c r="E2683" t="str">
        <f>IF(COUNTIF(Invoices!K:L,A2683)&lt;&gt;0,IF(COUNTIF(Invoices!K:L,A2683)&lt;&gt;0,SUMIF(Invoices!K:L,A2683,Invoices!L:L)/COUNTIF(Invoices!K:L,A2683),0),IF(COUNTIF(Invoices!M:N,A2683)&lt;&gt;0,IF(COUNTIF(Invoices!M:N,A2683)&lt;&gt;0,SUMIF(Invoices!M:N,A2683,Invoices!N:N)/COUNTIF(Invoices!M:N,A2683),0),IF(COUNTIF(Invoices!O:P,A2683)&lt;&gt;0,IF(COUNTIF(Invoices!O:P,A2683)&lt;&gt;0,SUMIF(Invoices!O:P,A2683,Invoices!P:P)/COUNTIF(Invoices!O:P,A2683),0),IF(COUNTIF(Invoices!Q:R,A2683)&lt;&gt;0,IF(COUNTIF(Invoices!Q:R,A2683)&lt;&gt;0,SUMIF(Invoices!Q:R,A2683,Invoices!R:R)/COUNTIF(Invoices!Q:R,A2683),0),IF(COUNTIF(Invoices!S:T,A2683)&lt;&gt;0,IF(COUNTIF(Invoices!S:T,A2683)&lt;&gt;0,SUMIF(Invoices!S:T,A2683,Invoices!T:T)/COUNTIF(Invoices!S:T,A2683),0),IF(COUNTIF(Invoices!U:V,A2683)&lt;&gt;0,IF(COUNTIF(Invoices!U:V,A2683)&lt;&gt;0,SUMIF(Invoices!U:V,A2683,Invoices!V:V)/COUNTIF(Invoices!U:V,A2683),0),IF(COUNTIF(Invoices!W:X,A2683)&lt;&gt;0,IF(COUNTIF(Invoices!W:X,A2683)&lt;&gt;0,SUMIF(Invoices!W:X,A2683,Invoices!X:X)/COUNTIF(Invoices!W:X,A2683),0),IF(COUNTIF(Invoices!Y:Z,A2683)&lt;&gt;0,IF(COUNTIF(Invoices!Y:Z,A2683)&lt;&gt;0,SUMIF(Invoices!Y:Z,A2683,Invoices!Z:Z)/COUNTIF(Invoices!Y:Z,A2683),0),IF(COUNTIF(Invoices!AA:AB,A2683)&lt;&gt;0,IF(COUNTIF(Invoices!AA:AB,A2683)&lt;&gt;0,SUMIF(Invoices!AA:AB,A2683,Invoices!AB:AB)/COUNTIF(Invoices!AA:AB,A2683),0),IF(COUNTIF(Invoices!AC:AD,A2683)&lt;&gt;0,IF(COUNTIF(Invoices!AC:AD,A2683)&lt;&gt;0,SUMIF(Invoices!AC:AD,A2683,Invoices!AD:AD)/COUNTIF(Invoices!AC:AD,A2683),0),IF(COUNTIF(Invoices!AE:AF,A2683)&lt;&gt;0,IF(COUNTIF(Invoices!AE:AF,A2683)&lt;&gt;0,SUMIF(Invoices!AE:AF,A2683,Invoices!AF:AF)/COUNTIF(Invoices!AE:AF,A2683),0),IF(COUNTIF(Invoices!AG:AH,A2683)&lt;&gt;0,IF(COUNTIF(Invoices!AG:AH,A2683)&lt;&gt;0,SUMIF(Invoices!AG:AH,A2683,Invoices!AH:AH)/COUNTIF(Invoices!AG:AH,A2683),0),IF(COUNTIF(Invoices!AI:AJ,A2683)&lt;&gt;0,IF(COUNTIF(Invoices!AI:AJ,A2683)&lt;&gt;0,SUMIF(Invoices!AI:AJ,A2683,Invoices!AJ:AJ)/COUNTIF(Invoices!AI:AJ,A2683),0),IF(COUNTIF(Invoices!AK:AL,A2683)&lt;&gt;0,IF(COUNTIF(Invoices!AK:AL,A2683)&lt;&gt;0,SUMIF(Invoices!AK:AL,A2683,Invoices!AL:AL)/COUNTIF(Invoices!AK:AL,A2683),0),IF(COUNTIF(Invoices!AM:AN,A2683)&lt;&gt;0,IF(COUNTIF(Invoices!AM:AN,A2683)&lt;&gt;0,SUMIF(Invoices!AM:AN,A2683,Invoices!AN:AN)/COUNTIF(Invoices!AM:AN,A2683),0),"Not Available")))))))))))))))</f>
        <v>Not Available</v>
      </c>
    </row>
    <row r="2684" spans="1:5" ht="13" x14ac:dyDescent="0.15">
      <c r="A2684" s="6" t="s">
        <v>4141</v>
      </c>
      <c r="B2684" s="6" t="s">
        <v>640</v>
      </c>
      <c r="C2684" s="6" t="s">
        <v>641</v>
      </c>
      <c r="D2684" s="6" t="s">
        <v>642</v>
      </c>
      <c r="E2684" t="str">
        <f>IF(COUNTIF(Invoices!K:L,A2684)&lt;&gt;0,IF(COUNTIF(Invoices!K:L,A2684)&lt;&gt;0,SUMIF(Invoices!K:L,A2684,Invoices!L:L)/COUNTIF(Invoices!K:L,A2684),0),IF(COUNTIF(Invoices!M:N,A2684)&lt;&gt;0,IF(COUNTIF(Invoices!M:N,A2684)&lt;&gt;0,SUMIF(Invoices!M:N,A2684,Invoices!N:N)/COUNTIF(Invoices!M:N,A2684),0),IF(COUNTIF(Invoices!O:P,A2684)&lt;&gt;0,IF(COUNTIF(Invoices!O:P,A2684)&lt;&gt;0,SUMIF(Invoices!O:P,A2684,Invoices!P:P)/COUNTIF(Invoices!O:P,A2684),0),IF(COUNTIF(Invoices!Q:R,A2684)&lt;&gt;0,IF(COUNTIF(Invoices!Q:R,A2684)&lt;&gt;0,SUMIF(Invoices!Q:R,A2684,Invoices!R:R)/COUNTIF(Invoices!Q:R,A2684),0),IF(COUNTIF(Invoices!S:T,A2684)&lt;&gt;0,IF(COUNTIF(Invoices!S:T,A2684)&lt;&gt;0,SUMIF(Invoices!S:T,A2684,Invoices!T:T)/COUNTIF(Invoices!S:T,A2684),0),IF(COUNTIF(Invoices!U:V,A2684)&lt;&gt;0,IF(COUNTIF(Invoices!U:V,A2684)&lt;&gt;0,SUMIF(Invoices!U:V,A2684,Invoices!V:V)/COUNTIF(Invoices!U:V,A2684),0),IF(COUNTIF(Invoices!W:X,A2684)&lt;&gt;0,IF(COUNTIF(Invoices!W:X,A2684)&lt;&gt;0,SUMIF(Invoices!W:X,A2684,Invoices!X:X)/COUNTIF(Invoices!W:X,A2684),0),IF(COUNTIF(Invoices!Y:Z,A2684)&lt;&gt;0,IF(COUNTIF(Invoices!Y:Z,A2684)&lt;&gt;0,SUMIF(Invoices!Y:Z,A2684,Invoices!Z:Z)/COUNTIF(Invoices!Y:Z,A2684),0),IF(COUNTIF(Invoices!AA:AB,A2684)&lt;&gt;0,IF(COUNTIF(Invoices!AA:AB,A2684)&lt;&gt;0,SUMIF(Invoices!AA:AB,A2684,Invoices!AB:AB)/COUNTIF(Invoices!AA:AB,A2684),0),IF(COUNTIF(Invoices!AC:AD,A2684)&lt;&gt;0,IF(COUNTIF(Invoices!AC:AD,A2684)&lt;&gt;0,SUMIF(Invoices!AC:AD,A2684,Invoices!AD:AD)/COUNTIF(Invoices!AC:AD,A2684),0),IF(COUNTIF(Invoices!AE:AF,A2684)&lt;&gt;0,IF(COUNTIF(Invoices!AE:AF,A2684)&lt;&gt;0,SUMIF(Invoices!AE:AF,A2684,Invoices!AF:AF)/COUNTIF(Invoices!AE:AF,A2684),0),IF(COUNTIF(Invoices!AG:AH,A2684)&lt;&gt;0,IF(COUNTIF(Invoices!AG:AH,A2684)&lt;&gt;0,SUMIF(Invoices!AG:AH,A2684,Invoices!AH:AH)/COUNTIF(Invoices!AG:AH,A2684),0),IF(COUNTIF(Invoices!AI:AJ,A2684)&lt;&gt;0,IF(COUNTIF(Invoices!AI:AJ,A2684)&lt;&gt;0,SUMIF(Invoices!AI:AJ,A2684,Invoices!AJ:AJ)/COUNTIF(Invoices!AI:AJ,A2684),0),IF(COUNTIF(Invoices!AK:AL,A2684)&lt;&gt;0,IF(COUNTIF(Invoices!AK:AL,A2684)&lt;&gt;0,SUMIF(Invoices!AK:AL,A2684,Invoices!AL:AL)/COUNTIF(Invoices!AK:AL,A2684),0),IF(COUNTIF(Invoices!AM:AN,A2684)&lt;&gt;0,IF(COUNTIF(Invoices!AM:AN,A2684)&lt;&gt;0,SUMIF(Invoices!AM:AN,A2684,Invoices!AN:AN)/COUNTIF(Invoices!AM:AN,A2684),0),"Not Available")))))))))))))))</f>
        <v>Not Available</v>
      </c>
    </row>
    <row r="2685" spans="1:5" ht="13" x14ac:dyDescent="0.15">
      <c r="A2685" s="6" t="s">
        <v>4142</v>
      </c>
      <c r="B2685" s="6" t="s">
        <v>4143</v>
      </c>
      <c r="C2685" s="6" t="s">
        <v>735</v>
      </c>
      <c r="D2685" s="6" t="s">
        <v>736</v>
      </c>
      <c r="E2685" t="str">
        <f>IF(COUNTIF(Invoices!K:L,A2685)&lt;&gt;0,IF(COUNTIF(Invoices!K:L,A2685)&lt;&gt;0,SUMIF(Invoices!K:L,A2685,Invoices!L:L)/COUNTIF(Invoices!K:L,A2685),0),IF(COUNTIF(Invoices!M:N,A2685)&lt;&gt;0,IF(COUNTIF(Invoices!M:N,A2685)&lt;&gt;0,SUMIF(Invoices!M:N,A2685,Invoices!N:N)/COUNTIF(Invoices!M:N,A2685),0),IF(COUNTIF(Invoices!O:P,A2685)&lt;&gt;0,IF(COUNTIF(Invoices!O:P,A2685)&lt;&gt;0,SUMIF(Invoices!O:P,A2685,Invoices!P:P)/COUNTIF(Invoices!O:P,A2685),0),IF(COUNTIF(Invoices!Q:R,A2685)&lt;&gt;0,IF(COUNTIF(Invoices!Q:R,A2685)&lt;&gt;0,SUMIF(Invoices!Q:R,A2685,Invoices!R:R)/COUNTIF(Invoices!Q:R,A2685),0),IF(COUNTIF(Invoices!S:T,A2685)&lt;&gt;0,IF(COUNTIF(Invoices!S:T,A2685)&lt;&gt;0,SUMIF(Invoices!S:T,A2685,Invoices!T:T)/COUNTIF(Invoices!S:T,A2685),0),IF(COUNTIF(Invoices!U:V,A2685)&lt;&gt;0,IF(COUNTIF(Invoices!U:V,A2685)&lt;&gt;0,SUMIF(Invoices!U:V,A2685,Invoices!V:V)/COUNTIF(Invoices!U:V,A2685),0),IF(COUNTIF(Invoices!W:X,A2685)&lt;&gt;0,IF(COUNTIF(Invoices!W:X,A2685)&lt;&gt;0,SUMIF(Invoices!W:X,A2685,Invoices!X:X)/COUNTIF(Invoices!W:X,A2685),0),IF(COUNTIF(Invoices!Y:Z,A2685)&lt;&gt;0,IF(COUNTIF(Invoices!Y:Z,A2685)&lt;&gt;0,SUMIF(Invoices!Y:Z,A2685,Invoices!Z:Z)/COUNTIF(Invoices!Y:Z,A2685),0),IF(COUNTIF(Invoices!AA:AB,A2685)&lt;&gt;0,IF(COUNTIF(Invoices!AA:AB,A2685)&lt;&gt;0,SUMIF(Invoices!AA:AB,A2685,Invoices!AB:AB)/COUNTIF(Invoices!AA:AB,A2685),0),IF(COUNTIF(Invoices!AC:AD,A2685)&lt;&gt;0,IF(COUNTIF(Invoices!AC:AD,A2685)&lt;&gt;0,SUMIF(Invoices!AC:AD,A2685,Invoices!AD:AD)/COUNTIF(Invoices!AC:AD,A2685),0),IF(COUNTIF(Invoices!AE:AF,A2685)&lt;&gt;0,IF(COUNTIF(Invoices!AE:AF,A2685)&lt;&gt;0,SUMIF(Invoices!AE:AF,A2685,Invoices!AF:AF)/COUNTIF(Invoices!AE:AF,A2685),0),IF(COUNTIF(Invoices!AG:AH,A2685)&lt;&gt;0,IF(COUNTIF(Invoices!AG:AH,A2685)&lt;&gt;0,SUMIF(Invoices!AG:AH,A2685,Invoices!AH:AH)/COUNTIF(Invoices!AG:AH,A2685),0),IF(COUNTIF(Invoices!AI:AJ,A2685)&lt;&gt;0,IF(COUNTIF(Invoices!AI:AJ,A2685)&lt;&gt;0,SUMIF(Invoices!AI:AJ,A2685,Invoices!AJ:AJ)/COUNTIF(Invoices!AI:AJ,A2685),0),IF(COUNTIF(Invoices!AK:AL,A2685)&lt;&gt;0,IF(COUNTIF(Invoices!AK:AL,A2685)&lt;&gt;0,SUMIF(Invoices!AK:AL,A2685,Invoices!AL:AL)/COUNTIF(Invoices!AK:AL,A2685),0),IF(COUNTIF(Invoices!AM:AN,A2685)&lt;&gt;0,IF(COUNTIF(Invoices!AM:AN,A2685)&lt;&gt;0,SUMIF(Invoices!AM:AN,A2685,Invoices!AN:AN)/COUNTIF(Invoices!AM:AN,A2685),0),"Not Available")))))))))))))))</f>
        <v>Not Available</v>
      </c>
    </row>
    <row r="2686" spans="1:5" ht="13" x14ac:dyDescent="0.15">
      <c r="A2686" s="6" t="s">
        <v>4144</v>
      </c>
      <c r="B2686" s="6" t="s">
        <v>1223</v>
      </c>
      <c r="C2686" s="6" t="s">
        <v>1440</v>
      </c>
      <c r="D2686" s="6" t="s">
        <v>976</v>
      </c>
      <c r="E2686" t="str">
        <f>IF(COUNTIF(Invoices!K:L,A2686)&lt;&gt;0,IF(COUNTIF(Invoices!K:L,A2686)&lt;&gt;0,SUMIF(Invoices!K:L,A2686,Invoices!L:L)/COUNTIF(Invoices!K:L,A2686),0),IF(COUNTIF(Invoices!M:N,A2686)&lt;&gt;0,IF(COUNTIF(Invoices!M:N,A2686)&lt;&gt;0,SUMIF(Invoices!M:N,A2686,Invoices!N:N)/COUNTIF(Invoices!M:N,A2686),0),IF(COUNTIF(Invoices!O:P,A2686)&lt;&gt;0,IF(COUNTIF(Invoices!O:P,A2686)&lt;&gt;0,SUMIF(Invoices!O:P,A2686,Invoices!P:P)/COUNTIF(Invoices!O:P,A2686),0),IF(COUNTIF(Invoices!Q:R,A2686)&lt;&gt;0,IF(COUNTIF(Invoices!Q:R,A2686)&lt;&gt;0,SUMIF(Invoices!Q:R,A2686,Invoices!R:R)/COUNTIF(Invoices!Q:R,A2686),0),IF(COUNTIF(Invoices!S:T,A2686)&lt;&gt;0,IF(COUNTIF(Invoices!S:T,A2686)&lt;&gt;0,SUMIF(Invoices!S:T,A2686,Invoices!T:T)/COUNTIF(Invoices!S:T,A2686),0),IF(COUNTIF(Invoices!U:V,A2686)&lt;&gt;0,IF(COUNTIF(Invoices!U:V,A2686)&lt;&gt;0,SUMIF(Invoices!U:V,A2686,Invoices!V:V)/COUNTIF(Invoices!U:V,A2686),0),IF(COUNTIF(Invoices!W:X,A2686)&lt;&gt;0,IF(COUNTIF(Invoices!W:X,A2686)&lt;&gt;0,SUMIF(Invoices!W:X,A2686,Invoices!X:X)/COUNTIF(Invoices!W:X,A2686),0),IF(COUNTIF(Invoices!Y:Z,A2686)&lt;&gt;0,IF(COUNTIF(Invoices!Y:Z,A2686)&lt;&gt;0,SUMIF(Invoices!Y:Z,A2686,Invoices!Z:Z)/COUNTIF(Invoices!Y:Z,A2686),0),IF(COUNTIF(Invoices!AA:AB,A2686)&lt;&gt;0,IF(COUNTIF(Invoices!AA:AB,A2686)&lt;&gt;0,SUMIF(Invoices!AA:AB,A2686,Invoices!AB:AB)/COUNTIF(Invoices!AA:AB,A2686),0),IF(COUNTIF(Invoices!AC:AD,A2686)&lt;&gt;0,IF(COUNTIF(Invoices!AC:AD,A2686)&lt;&gt;0,SUMIF(Invoices!AC:AD,A2686,Invoices!AD:AD)/COUNTIF(Invoices!AC:AD,A2686),0),IF(COUNTIF(Invoices!AE:AF,A2686)&lt;&gt;0,IF(COUNTIF(Invoices!AE:AF,A2686)&lt;&gt;0,SUMIF(Invoices!AE:AF,A2686,Invoices!AF:AF)/COUNTIF(Invoices!AE:AF,A2686),0),IF(COUNTIF(Invoices!AG:AH,A2686)&lt;&gt;0,IF(COUNTIF(Invoices!AG:AH,A2686)&lt;&gt;0,SUMIF(Invoices!AG:AH,A2686,Invoices!AH:AH)/COUNTIF(Invoices!AG:AH,A2686),0),IF(COUNTIF(Invoices!AI:AJ,A2686)&lt;&gt;0,IF(COUNTIF(Invoices!AI:AJ,A2686)&lt;&gt;0,SUMIF(Invoices!AI:AJ,A2686,Invoices!AJ:AJ)/COUNTIF(Invoices!AI:AJ,A2686),0),IF(COUNTIF(Invoices!AK:AL,A2686)&lt;&gt;0,IF(COUNTIF(Invoices!AK:AL,A2686)&lt;&gt;0,SUMIF(Invoices!AK:AL,A2686,Invoices!AL:AL)/COUNTIF(Invoices!AK:AL,A2686),0),IF(COUNTIF(Invoices!AM:AN,A2686)&lt;&gt;0,IF(COUNTIF(Invoices!AM:AN,A2686)&lt;&gt;0,SUMIF(Invoices!AM:AN,A2686,Invoices!AN:AN)/COUNTIF(Invoices!AM:AN,A2686),0),"Not Available")))))))))))))))</f>
        <v>Not Available</v>
      </c>
    </row>
    <row r="2687" spans="1:5" ht="13" x14ac:dyDescent="0.15">
      <c r="A2687" s="6" t="s">
        <v>4145</v>
      </c>
      <c r="C2687" s="6" t="s">
        <v>1483</v>
      </c>
      <c r="D2687" s="6" t="s">
        <v>518</v>
      </c>
      <c r="E2687">
        <f ca="1">IF(COUNTIF(Invoices!K:L,A2687)&lt;&gt;0,IF(COUNTIF(Invoices!K:L,A2687)&lt;&gt;0,SUMIF(Invoices!K:L,A2687,Invoices!L:L)/COUNTIF(Invoices!K:L,A2687),0),IF(COUNTIF(Invoices!M:N,A2687)&lt;&gt;0,IF(COUNTIF(Invoices!M:N,A2687)&lt;&gt;0,SUMIF(Invoices!M:N,A2687,Invoices!N:N)/COUNTIF(Invoices!M:N,A2687),0),IF(COUNTIF(Invoices!O:P,A2687)&lt;&gt;0,IF(COUNTIF(Invoices!O:P,A2687)&lt;&gt;0,SUMIF(Invoices!O:P,A2687,Invoices!P:P)/COUNTIF(Invoices!O:P,A2687),0),IF(COUNTIF(Invoices!Q:R,A2687)&lt;&gt;0,IF(COUNTIF(Invoices!Q:R,A2687)&lt;&gt;0,SUMIF(Invoices!Q:R,A2687,Invoices!R:R)/COUNTIF(Invoices!Q:R,A2687),0),IF(COUNTIF(Invoices!S:T,A2687)&lt;&gt;0,IF(COUNTIF(Invoices!S:T,A2687)&lt;&gt;0,SUMIF(Invoices!S:T,A2687,Invoices!T:T)/COUNTIF(Invoices!S:T,A2687),0),IF(COUNTIF(Invoices!U:V,A2687)&lt;&gt;0,IF(COUNTIF(Invoices!U:V,A2687)&lt;&gt;0,SUMIF(Invoices!U:V,A2687,Invoices!V:V)/COUNTIF(Invoices!U:V,A2687),0),IF(COUNTIF(Invoices!W:X,A2687)&lt;&gt;0,IF(COUNTIF(Invoices!W:X,A2687)&lt;&gt;0,SUMIF(Invoices!W:X,A2687,Invoices!X:X)/COUNTIF(Invoices!W:X,A2687),0),IF(COUNTIF(Invoices!Y:Z,A2687)&lt;&gt;0,IF(COUNTIF(Invoices!Y:Z,A2687)&lt;&gt;0,SUMIF(Invoices!Y:Z,A2687,Invoices!Z:Z)/COUNTIF(Invoices!Y:Z,A2687),0),IF(COUNTIF(Invoices!AA:AB,A2687)&lt;&gt;0,IF(COUNTIF(Invoices!AA:AB,A2687)&lt;&gt;0,SUMIF(Invoices!AA:AB,A2687,Invoices!AB:AB)/COUNTIF(Invoices!AA:AB,A2687),0),IF(COUNTIF(Invoices!AC:AD,A2687)&lt;&gt;0,IF(COUNTIF(Invoices!AC:AD,A2687)&lt;&gt;0,SUMIF(Invoices!AC:AD,A2687,Invoices!AD:AD)/COUNTIF(Invoices!AC:AD,A2687),0),IF(COUNTIF(Invoices!AE:AF,A2687)&lt;&gt;0,IF(COUNTIF(Invoices!AE:AF,A2687)&lt;&gt;0,SUMIF(Invoices!AE:AF,A2687,Invoices!AF:AF)/COUNTIF(Invoices!AE:AF,A2687),0),IF(COUNTIF(Invoices!AG:AH,A2687)&lt;&gt;0,IF(COUNTIF(Invoices!AG:AH,A2687)&lt;&gt;0,SUMIF(Invoices!AG:AH,A2687,Invoices!AH:AH)/COUNTIF(Invoices!AG:AH,A2687),0),IF(COUNTIF(Invoices!AI:AJ,A2687)&lt;&gt;0,IF(COUNTIF(Invoices!AI:AJ,A2687)&lt;&gt;0,SUMIF(Invoices!AI:AJ,A2687,Invoices!AJ:AJ)/COUNTIF(Invoices!AI:AJ,A2687),0),IF(COUNTIF(Invoices!AK:AL,A2687)&lt;&gt;0,IF(COUNTIF(Invoices!AK:AL,A2687)&lt;&gt;0,SUMIF(Invoices!AK:AL,A2687,Invoices!AL:AL)/COUNTIF(Invoices!AK:AL,A2687),0),IF(COUNTIF(Invoices!AM:AN,A2687)&lt;&gt;0,IF(COUNTIF(Invoices!AM:AN,A2687)&lt;&gt;0,SUMIF(Invoices!AM:AN,A2687,Invoices!AN:AN)/COUNTIF(Invoices!AM:AN,A2687),0),"Not Available")))))))))))))))</f>
        <v>1.99</v>
      </c>
    </row>
    <row r="2688" spans="1:5" ht="13" x14ac:dyDescent="0.15">
      <c r="A2688" s="6" t="s">
        <v>4146</v>
      </c>
      <c r="B2688" s="6" t="s">
        <v>4147</v>
      </c>
      <c r="C2688" s="6" t="s">
        <v>1150</v>
      </c>
      <c r="D2688" s="6" t="s">
        <v>1151</v>
      </c>
      <c r="E2688" t="str">
        <f>IF(COUNTIF(Invoices!K:L,A2688)&lt;&gt;0,IF(COUNTIF(Invoices!K:L,A2688)&lt;&gt;0,SUMIF(Invoices!K:L,A2688,Invoices!L:L)/COUNTIF(Invoices!K:L,A2688),0),IF(COUNTIF(Invoices!M:N,A2688)&lt;&gt;0,IF(COUNTIF(Invoices!M:N,A2688)&lt;&gt;0,SUMIF(Invoices!M:N,A2688,Invoices!N:N)/COUNTIF(Invoices!M:N,A2688),0),IF(COUNTIF(Invoices!O:P,A2688)&lt;&gt;0,IF(COUNTIF(Invoices!O:P,A2688)&lt;&gt;0,SUMIF(Invoices!O:P,A2688,Invoices!P:P)/COUNTIF(Invoices!O:P,A2688),0),IF(COUNTIF(Invoices!Q:R,A2688)&lt;&gt;0,IF(COUNTIF(Invoices!Q:R,A2688)&lt;&gt;0,SUMIF(Invoices!Q:R,A2688,Invoices!R:R)/COUNTIF(Invoices!Q:R,A2688),0),IF(COUNTIF(Invoices!S:T,A2688)&lt;&gt;0,IF(COUNTIF(Invoices!S:T,A2688)&lt;&gt;0,SUMIF(Invoices!S:T,A2688,Invoices!T:T)/COUNTIF(Invoices!S:T,A2688),0),IF(COUNTIF(Invoices!U:V,A2688)&lt;&gt;0,IF(COUNTIF(Invoices!U:V,A2688)&lt;&gt;0,SUMIF(Invoices!U:V,A2688,Invoices!V:V)/COUNTIF(Invoices!U:V,A2688),0),IF(COUNTIF(Invoices!W:X,A2688)&lt;&gt;0,IF(COUNTIF(Invoices!W:X,A2688)&lt;&gt;0,SUMIF(Invoices!W:X,A2688,Invoices!X:X)/COUNTIF(Invoices!W:X,A2688),0),IF(COUNTIF(Invoices!Y:Z,A2688)&lt;&gt;0,IF(COUNTIF(Invoices!Y:Z,A2688)&lt;&gt;0,SUMIF(Invoices!Y:Z,A2688,Invoices!Z:Z)/COUNTIF(Invoices!Y:Z,A2688),0),IF(COUNTIF(Invoices!AA:AB,A2688)&lt;&gt;0,IF(COUNTIF(Invoices!AA:AB,A2688)&lt;&gt;0,SUMIF(Invoices!AA:AB,A2688,Invoices!AB:AB)/COUNTIF(Invoices!AA:AB,A2688),0),IF(COUNTIF(Invoices!AC:AD,A2688)&lt;&gt;0,IF(COUNTIF(Invoices!AC:AD,A2688)&lt;&gt;0,SUMIF(Invoices!AC:AD,A2688,Invoices!AD:AD)/COUNTIF(Invoices!AC:AD,A2688),0),IF(COUNTIF(Invoices!AE:AF,A2688)&lt;&gt;0,IF(COUNTIF(Invoices!AE:AF,A2688)&lt;&gt;0,SUMIF(Invoices!AE:AF,A2688,Invoices!AF:AF)/COUNTIF(Invoices!AE:AF,A2688),0),IF(COUNTIF(Invoices!AG:AH,A2688)&lt;&gt;0,IF(COUNTIF(Invoices!AG:AH,A2688)&lt;&gt;0,SUMIF(Invoices!AG:AH,A2688,Invoices!AH:AH)/COUNTIF(Invoices!AG:AH,A2688),0),IF(COUNTIF(Invoices!AI:AJ,A2688)&lt;&gt;0,IF(COUNTIF(Invoices!AI:AJ,A2688)&lt;&gt;0,SUMIF(Invoices!AI:AJ,A2688,Invoices!AJ:AJ)/COUNTIF(Invoices!AI:AJ,A2688),0),IF(COUNTIF(Invoices!AK:AL,A2688)&lt;&gt;0,IF(COUNTIF(Invoices!AK:AL,A2688)&lt;&gt;0,SUMIF(Invoices!AK:AL,A2688,Invoices!AL:AL)/COUNTIF(Invoices!AK:AL,A2688),0),IF(COUNTIF(Invoices!AM:AN,A2688)&lt;&gt;0,IF(COUNTIF(Invoices!AM:AN,A2688)&lt;&gt;0,SUMIF(Invoices!AM:AN,A2688,Invoices!AN:AN)/COUNTIF(Invoices!AM:AN,A2688),0),"Not Available")))))))))))))))</f>
        <v>Not Available</v>
      </c>
    </row>
    <row r="2689" spans="1:5" ht="13" x14ac:dyDescent="0.15">
      <c r="A2689" s="6" t="s">
        <v>4148</v>
      </c>
      <c r="B2689" s="6" t="s">
        <v>679</v>
      </c>
      <c r="C2689" s="6" t="s">
        <v>680</v>
      </c>
      <c r="D2689" s="6" t="s">
        <v>681</v>
      </c>
      <c r="E2689">
        <f ca="1">IF(COUNTIF(Invoices!K:L,A2689)&lt;&gt;0,IF(COUNTIF(Invoices!K:L,A2689)&lt;&gt;0,SUMIF(Invoices!K:L,A2689,Invoices!L:L)/COUNTIF(Invoices!K:L,A2689),0),IF(COUNTIF(Invoices!M:N,A2689)&lt;&gt;0,IF(COUNTIF(Invoices!M:N,A2689)&lt;&gt;0,SUMIF(Invoices!M:N,A2689,Invoices!N:N)/COUNTIF(Invoices!M:N,A2689),0),IF(COUNTIF(Invoices!O:P,A2689)&lt;&gt;0,IF(COUNTIF(Invoices!O:P,A2689)&lt;&gt;0,SUMIF(Invoices!O:P,A2689,Invoices!P:P)/COUNTIF(Invoices!O:P,A2689),0),IF(COUNTIF(Invoices!Q:R,A2689)&lt;&gt;0,IF(COUNTIF(Invoices!Q:R,A2689)&lt;&gt;0,SUMIF(Invoices!Q:R,A2689,Invoices!R:R)/COUNTIF(Invoices!Q:R,A2689),0),IF(COUNTIF(Invoices!S:T,A2689)&lt;&gt;0,IF(COUNTIF(Invoices!S:T,A2689)&lt;&gt;0,SUMIF(Invoices!S:T,A2689,Invoices!T:T)/COUNTIF(Invoices!S:T,A2689),0),IF(COUNTIF(Invoices!U:V,A2689)&lt;&gt;0,IF(COUNTIF(Invoices!U:V,A2689)&lt;&gt;0,SUMIF(Invoices!U:V,A2689,Invoices!V:V)/COUNTIF(Invoices!U:V,A2689),0),IF(COUNTIF(Invoices!W:X,A2689)&lt;&gt;0,IF(COUNTIF(Invoices!W:X,A2689)&lt;&gt;0,SUMIF(Invoices!W:X,A2689,Invoices!X:X)/COUNTIF(Invoices!W:X,A2689),0),IF(COUNTIF(Invoices!Y:Z,A2689)&lt;&gt;0,IF(COUNTIF(Invoices!Y:Z,A2689)&lt;&gt;0,SUMIF(Invoices!Y:Z,A2689,Invoices!Z:Z)/COUNTIF(Invoices!Y:Z,A2689),0),IF(COUNTIF(Invoices!AA:AB,A2689)&lt;&gt;0,IF(COUNTIF(Invoices!AA:AB,A2689)&lt;&gt;0,SUMIF(Invoices!AA:AB,A2689,Invoices!AB:AB)/COUNTIF(Invoices!AA:AB,A2689),0),IF(COUNTIF(Invoices!AC:AD,A2689)&lt;&gt;0,IF(COUNTIF(Invoices!AC:AD,A2689)&lt;&gt;0,SUMIF(Invoices!AC:AD,A2689,Invoices!AD:AD)/COUNTIF(Invoices!AC:AD,A2689),0),IF(COUNTIF(Invoices!AE:AF,A2689)&lt;&gt;0,IF(COUNTIF(Invoices!AE:AF,A2689)&lt;&gt;0,SUMIF(Invoices!AE:AF,A2689,Invoices!AF:AF)/COUNTIF(Invoices!AE:AF,A2689),0),IF(COUNTIF(Invoices!AG:AH,A2689)&lt;&gt;0,IF(COUNTIF(Invoices!AG:AH,A2689)&lt;&gt;0,SUMIF(Invoices!AG:AH,A2689,Invoices!AH:AH)/COUNTIF(Invoices!AG:AH,A2689),0),IF(COUNTIF(Invoices!AI:AJ,A2689)&lt;&gt;0,IF(COUNTIF(Invoices!AI:AJ,A2689)&lt;&gt;0,SUMIF(Invoices!AI:AJ,A2689,Invoices!AJ:AJ)/COUNTIF(Invoices!AI:AJ,A2689),0),IF(COUNTIF(Invoices!AK:AL,A2689)&lt;&gt;0,IF(COUNTIF(Invoices!AK:AL,A2689)&lt;&gt;0,SUMIF(Invoices!AK:AL,A2689,Invoices!AL:AL)/COUNTIF(Invoices!AK:AL,A2689),0),IF(COUNTIF(Invoices!AM:AN,A2689)&lt;&gt;0,IF(COUNTIF(Invoices!AM:AN,A2689)&lt;&gt;0,SUMIF(Invoices!AM:AN,A2689,Invoices!AN:AN)/COUNTIF(Invoices!AM:AN,A2689),0),"Not Available")))))))))))))))</f>
        <v>0.99</v>
      </c>
    </row>
    <row r="2690" spans="1:5" ht="13" x14ac:dyDescent="0.15">
      <c r="A2690" s="6" t="s">
        <v>4149</v>
      </c>
      <c r="B2690" s="6" t="s">
        <v>1320</v>
      </c>
      <c r="C2690" s="6" t="s">
        <v>1743</v>
      </c>
      <c r="D2690" s="6" t="s">
        <v>1322</v>
      </c>
      <c r="E2690">
        <f ca="1">IF(COUNTIF(Invoices!K:L,A2690)&lt;&gt;0,IF(COUNTIF(Invoices!K:L,A2690)&lt;&gt;0,SUMIF(Invoices!K:L,A2690,Invoices!L:L)/COUNTIF(Invoices!K:L,A2690),0),IF(COUNTIF(Invoices!M:N,A2690)&lt;&gt;0,IF(COUNTIF(Invoices!M:N,A2690)&lt;&gt;0,SUMIF(Invoices!M:N,A2690,Invoices!N:N)/COUNTIF(Invoices!M:N,A2690),0),IF(COUNTIF(Invoices!O:P,A2690)&lt;&gt;0,IF(COUNTIF(Invoices!O:P,A2690)&lt;&gt;0,SUMIF(Invoices!O:P,A2690,Invoices!P:P)/COUNTIF(Invoices!O:P,A2690),0),IF(COUNTIF(Invoices!Q:R,A2690)&lt;&gt;0,IF(COUNTIF(Invoices!Q:R,A2690)&lt;&gt;0,SUMIF(Invoices!Q:R,A2690,Invoices!R:R)/COUNTIF(Invoices!Q:R,A2690),0),IF(COUNTIF(Invoices!S:T,A2690)&lt;&gt;0,IF(COUNTIF(Invoices!S:T,A2690)&lt;&gt;0,SUMIF(Invoices!S:T,A2690,Invoices!T:T)/COUNTIF(Invoices!S:T,A2690),0),IF(COUNTIF(Invoices!U:V,A2690)&lt;&gt;0,IF(COUNTIF(Invoices!U:V,A2690)&lt;&gt;0,SUMIF(Invoices!U:V,A2690,Invoices!V:V)/COUNTIF(Invoices!U:V,A2690),0),IF(COUNTIF(Invoices!W:X,A2690)&lt;&gt;0,IF(COUNTIF(Invoices!W:X,A2690)&lt;&gt;0,SUMIF(Invoices!W:X,A2690,Invoices!X:X)/COUNTIF(Invoices!W:X,A2690),0),IF(COUNTIF(Invoices!Y:Z,A2690)&lt;&gt;0,IF(COUNTIF(Invoices!Y:Z,A2690)&lt;&gt;0,SUMIF(Invoices!Y:Z,A2690,Invoices!Z:Z)/COUNTIF(Invoices!Y:Z,A2690),0),IF(COUNTIF(Invoices!AA:AB,A2690)&lt;&gt;0,IF(COUNTIF(Invoices!AA:AB,A2690)&lt;&gt;0,SUMIF(Invoices!AA:AB,A2690,Invoices!AB:AB)/COUNTIF(Invoices!AA:AB,A2690),0),IF(COUNTIF(Invoices!AC:AD,A2690)&lt;&gt;0,IF(COUNTIF(Invoices!AC:AD,A2690)&lt;&gt;0,SUMIF(Invoices!AC:AD,A2690,Invoices!AD:AD)/COUNTIF(Invoices!AC:AD,A2690),0),IF(COUNTIF(Invoices!AE:AF,A2690)&lt;&gt;0,IF(COUNTIF(Invoices!AE:AF,A2690)&lt;&gt;0,SUMIF(Invoices!AE:AF,A2690,Invoices!AF:AF)/COUNTIF(Invoices!AE:AF,A2690),0),IF(COUNTIF(Invoices!AG:AH,A2690)&lt;&gt;0,IF(COUNTIF(Invoices!AG:AH,A2690)&lt;&gt;0,SUMIF(Invoices!AG:AH,A2690,Invoices!AH:AH)/COUNTIF(Invoices!AG:AH,A2690),0),IF(COUNTIF(Invoices!AI:AJ,A2690)&lt;&gt;0,IF(COUNTIF(Invoices!AI:AJ,A2690)&lt;&gt;0,SUMIF(Invoices!AI:AJ,A2690,Invoices!AJ:AJ)/COUNTIF(Invoices!AI:AJ,A2690),0),IF(COUNTIF(Invoices!AK:AL,A2690)&lt;&gt;0,IF(COUNTIF(Invoices!AK:AL,A2690)&lt;&gt;0,SUMIF(Invoices!AK:AL,A2690,Invoices!AL:AL)/COUNTIF(Invoices!AK:AL,A2690),0),IF(COUNTIF(Invoices!AM:AN,A2690)&lt;&gt;0,IF(COUNTIF(Invoices!AM:AN,A2690)&lt;&gt;0,SUMIF(Invoices!AM:AN,A2690,Invoices!AN:AN)/COUNTIF(Invoices!AM:AN,A2690),0),"Not Available")))))))))))))))</f>
        <v>0.99</v>
      </c>
    </row>
    <row r="2691" spans="1:5" ht="13" x14ac:dyDescent="0.15">
      <c r="A2691" s="6" t="s">
        <v>4150</v>
      </c>
      <c r="B2691" s="6" t="s">
        <v>719</v>
      </c>
      <c r="C2691" s="6" t="s">
        <v>720</v>
      </c>
      <c r="D2691" s="6" t="s">
        <v>562</v>
      </c>
      <c r="E2691" t="str">
        <f>IF(COUNTIF(Invoices!K:L,A2691)&lt;&gt;0,IF(COUNTIF(Invoices!K:L,A2691)&lt;&gt;0,SUMIF(Invoices!K:L,A2691,Invoices!L:L)/COUNTIF(Invoices!K:L,A2691),0),IF(COUNTIF(Invoices!M:N,A2691)&lt;&gt;0,IF(COUNTIF(Invoices!M:N,A2691)&lt;&gt;0,SUMIF(Invoices!M:N,A2691,Invoices!N:N)/COUNTIF(Invoices!M:N,A2691),0),IF(COUNTIF(Invoices!O:P,A2691)&lt;&gt;0,IF(COUNTIF(Invoices!O:P,A2691)&lt;&gt;0,SUMIF(Invoices!O:P,A2691,Invoices!P:P)/COUNTIF(Invoices!O:P,A2691),0),IF(COUNTIF(Invoices!Q:R,A2691)&lt;&gt;0,IF(COUNTIF(Invoices!Q:R,A2691)&lt;&gt;0,SUMIF(Invoices!Q:R,A2691,Invoices!R:R)/COUNTIF(Invoices!Q:R,A2691),0),IF(COUNTIF(Invoices!S:T,A2691)&lt;&gt;0,IF(COUNTIF(Invoices!S:T,A2691)&lt;&gt;0,SUMIF(Invoices!S:T,A2691,Invoices!T:T)/COUNTIF(Invoices!S:T,A2691),0),IF(COUNTIF(Invoices!U:V,A2691)&lt;&gt;0,IF(COUNTIF(Invoices!U:V,A2691)&lt;&gt;0,SUMIF(Invoices!U:V,A2691,Invoices!V:V)/COUNTIF(Invoices!U:V,A2691),0),IF(COUNTIF(Invoices!W:X,A2691)&lt;&gt;0,IF(COUNTIF(Invoices!W:X,A2691)&lt;&gt;0,SUMIF(Invoices!W:X,A2691,Invoices!X:X)/COUNTIF(Invoices!W:X,A2691),0),IF(COUNTIF(Invoices!Y:Z,A2691)&lt;&gt;0,IF(COUNTIF(Invoices!Y:Z,A2691)&lt;&gt;0,SUMIF(Invoices!Y:Z,A2691,Invoices!Z:Z)/COUNTIF(Invoices!Y:Z,A2691),0),IF(COUNTIF(Invoices!AA:AB,A2691)&lt;&gt;0,IF(COUNTIF(Invoices!AA:AB,A2691)&lt;&gt;0,SUMIF(Invoices!AA:AB,A2691,Invoices!AB:AB)/COUNTIF(Invoices!AA:AB,A2691),0),IF(COUNTIF(Invoices!AC:AD,A2691)&lt;&gt;0,IF(COUNTIF(Invoices!AC:AD,A2691)&lt;&gt;0,SUMIF(Invoices!AC:AD,A2691,Invoices!AD:AD)/COUNTIF(Invoices!AC:AD,A2691),0),IF(COUNTIF(Invoices!AE:AF,A2691)&lt;&gt;0,IF(COUNTIF(Invoices!AE:AF,A2691)&lt;&gt;0,SUMIF(Invoices!AE:AF,A2691,Invoices!AF:AF)/COUNTIF(Invoices!AE:AF,A2691),0),IF(COUNTIF(Invoices!AG:AH,A2691)&lt;&gt;0,IF(COUNTIF(Invoices!AG:AH,A2691)&lt;&gt;0,SUMIF(Invoices!AG:AH,A2691,Invoices!AH:AH)/COUNTIF(Invoices!AG:AH,A2691),0),IF(COUNTIF(Invoices!AI:AJ,A2691)&lt;&gt;0,IF(COUNTIF(Invoices!AI:AJ,A2691)&lt;&gt;0,SUMIF(Invoices!AI:AJ,A2691,Invoices!AJ:AJ)/COUNTIF(Invoices!AI:AJ,A2691),0),IF(COUNTIF(Invoices!AK:AL,A2691)&lt;&gt;0,IF(COUNTIF(Invoices!AK:AL,A2691)&lt;&gt;0,SUMIF(Invoices!AK:AL,A2691,Invoices!AL:AL)/COUNTIF(Invoices!AK:AL,A2691),0),IF(COUNTIF(Invoices!AM:AN,A2691)&lt;&gt;0,IF(COUNTIF(Invoices!AM:AN,A2691)&lt;&gt;0,SUMIF(Invoices!AM:AN,A2691,Invoices!AN:AN)/COUNTIF(Invoices!AM:AN,A2691),0),"Not Available")))))))))))))))</f>
        <v>Not Available</v>
      </c>
    </row>
    <row r="2692" spans="1:5" ht="13" x14ac:dyDescent="0.15">
      <c r="A2692" s="6" t="s">
        <v>4151</v>
      </c>
      <c r="B2692" s="6" t="s">
        <v>4152</v>
      </c>
      <c r="C2692" s="6" t="s">
        <v>4153</v>
      </c>
      <c r="D2692" s="6" t="s">
        <v>4154</v>
      </c>
      <c r="E2692">
        <f ca="1">IF(COUNTIF(Invoices!K:L,A2692)&lt;&gt;0,IF(COUNTIF(Invoices!K:L,A2692)&lt;&gt;0,SUMIF(Invoices!K:L,A2692,Invoices!L:L)/COUNTIF(Invoices!K:L,A2692),0),IF(COUNTIF(Invoices!M:N,A2692)&lt;&gt;0,IF(COUNTIF(Invoices!M:N,A2692)&lt;&gt;0,SUMIF(Invoices!M:N,A2692,Invoices!N:N)/COUNTIF(Invoices!M:N,A2692),0),IF(COUNTIF(Invoices!O:P,A2692)&lt;&gt;0,IF(COUNTIF(Invoices!O:P,A2692)&lt;&gt;0,SUMIF(Invoices!O:P,A2692,Invoices!P:P)/COUNTIF(Invoices!O:P,A2692),0),IF(COUNTIF(Invoices!Q:R,A2692)&lt;&gt;0,IF(COUNTIF(Invoices!Q:R,A2692)&lt;&gt;0,SUMIF(Invoices!Q:R,A2692,Invoices!R:R)/COUNTIF(Invoices!Q:R,A2692),0),IF(COUNTIF(Invoices!S:T,A2692)&lt;&gt;0,IF(COUNTIF(Invoices!S:T,A2692)&lt;&gt;0,SUMIF(Invoices!S:T,A2692,Invoices!T:T)/COUNTIF(Invoices!S:T,A2692),0),IF(COUNTIF(Invoices!U:V,A2692)&lt;&gt;0,IF(COUNTIF(Invoices!U:V,A2692)&lt;&gt;0,SUMIF(Invoices!U:V,A2692,Invoices!V:V)/COUNTIF(Invoices!U:V,A2692),0),IF(COUNTIF(Invoices!W:X,A2692)&lt;&gt;0,IF(COUNTIF(Invoices!W:X,A2692)&lt;&gt;0,SUMIF(Invoices!W:X,A2692,Invoices!X:X)/COUNTIF(Invoices!W:X,A2692),0),IF(COUNTIF(Invoices!Y:Z,A2692)&lt;&gt;0,IF(COUNTIF(Invoices!Y:Z,A2692)&lt;&gt;0,SUMIF(Invoices!Y:Z,A2692,Invoices!Z:Z)/COUNTIF(Invoices!Y:Z,A2692),0),IF(COUNTIF(Invoices!AA:AB,A2692)&lt;&gt;0,IF(COUNTIF(Invoices!AA:AB,A2692)&lt;&gt;0,SUMIF(Invoices!AA:AB,A2692,Invoices!AB:AB)/COUNTIF(Invoices!AA:AB,A2692),0),IF(COUNTIF(Invoices!AC:AD,A2692)&lt;&gt;0,IF(COUNTIF(Invoices!AC:AD,A2692)&lt;&gt;0,SUMIF(Invoices!AC:AD,A2692,Invoices!AD:AD)/COUNTIF(Invoices!AC:AD,A2692),0),IF(COUNTIF(Invoices!AE:AF,A2692)&lt;&gt;0,IF(COUNTIF(Invoices!AE:AF,A2692)&lt;&gt;0,SUMIF(Invoices!AE:AF,A2692,Invoices!AF:AF)/COUNTIF(Invoices!AE:AF,A2692),0),IF(COUNTIF(Invoices!AG:AH,A2692)&lt;&gt;0,IF(COUNTIF(Invoices!AG:AH,A2692)&lt;&gt;0,SUMIF(Invoices!AG:AH,A2692,Invoices!AH:AH)/COUNTIF(Invoices!AG:AH,A2692),0),IF(COUNTIF(Invoices!AI:AJ,A2692)&lt;&gt;0,IF(COUNTIF(Invoices!AI:AJ,A2692)&lt;&gt;0,SUMIF(Invoices!AI:AJ,A2692,Invoices!AJ:AJ)/COUNTIF(Invoices!AI:AJ,A2692),0),IF(COUNTIF(Invoices!AK:AL,A2692)&lt;&gt;0,IF(COUNTIF(Invoices!AK:AL,A2692)&lt;&gt;0,SUMIF(Invoices!AK:AL,A2692,Invoices!AL:AL)/COUNTIF(Invoices!AK:AL,A2692),0),IF(COUNTIF(Invoices!AM:AN,A2692)&lt;&gt;0,IF(COUNTIF(Invoices!AM:AN,A2692)&lt;&gt;0,SUMIF(Invoices!AM:AN,A2692,Invoices!AN:AN)/COUNTIF(Invoices!AM:AN,A2692),0),"Not Available")))))))))))))))</f>
        <v>0.99</v>
      </c>
    </row>
    <row r="2693" spans="1:5" ht="13" x14ac:dyDescent="0.15">
      <c r="A2693" s="6" t="s">
        <v>4155</v>
      </c>
      <c r="C2693" s="6" t="s">
        <v>669</v>
      </c>
      <c r="D2693" s="6" t="s">
        <v>670</v>
      </c>
      <c r="E2693" t="str">
        <f>IF(COUNTIF(Invoices!K:L,A2693)&lt;&gt;0,IF(COUNTIF(Invoices!K:L,A2693)&lt;&gt;0,SUMIF(Invoices!K:L,A2693,Invoices!L:L)/COUNTIF(Invoices!K:L,A2693),0),IF(COUNTIF(Invoices!M:N,A2693)&lt;&gt;0,IF(COUNTIF(Invoices!M:N,A2693)&lt;&gt;0,SUMIF(Invoices!M:N,A2693,Invoices!N:N)/COUNTIF(Invoices!M:N,A2693),0),IF(COUNTIF(Invoices!O:P,A2693)&lt;&gt;0,IF(COUNTIF(Invoices!O:P,A2693)&lt;&gt;0,SUMIF(Invoices!O:P,A2693,Invoices!P:P)/COUNTIF(Invoices!O:P,A2693),0),IF(COUNTIF(Invoices!Q:R,A2693)&lt;&gt;0,IF(COUNTIF(Invoices!Q:R,A2693)&lt;&gt;0,SUMIF(Invoices!Q:R,A2693,Invoices!R:R)/COUNTIF(Invoices!Q:R,A2693),0),IF(COUNTIF(Invoices!S:T,A2693)&lt;&gt;0,IF(COUNTIF(Invoices!S:T,A2693)&lt;&gt;0,SUMIF(Invoices!S:T,A2693,Invoices!T:T)/COUNTIF(Invoices!S:T,A2693),0),IF(COUNTIF(Invoices!U:V,A2693)&lt;&gt;0,IF(COUNTIF(Invoices!U:V,A2693)&lt;&gt;0,SUMIF(Invoices!U:V,A2693,Invoices!V:V)/COUNTIF(Invoices!U:V,A2693),0),IF(COUNTIF(Invoices!W:X,A2693)&lt;&gt;0,IF(COUNTIF(Invoices!W:X,A2693)&lt;&gt;0,SUMIF(Invoices!W:X,A2693,Invoices!X:X)/COUNTIF(Invoices!W:X,A2693),0),IF(COUNTIF(Invoices!Y:Z,A2693)&lt;&gt;0,IF(COUNTIF(Invoices!Y:Z,A2693)&lt;&gt;0,SUMIF(Invoices!Y:Z,A2693,Invoices!Z:Z)/COUNTIF(Invoices!Y:Z,A2693),0),IF(COUNTIF(Invoices!AA:AB,A2693)&lt;&gt;0,IF(COUNTIF(Invoices!AA:AB,A2693)&lt;&gt;0,SUMIF(Invoices!AA:AB,A2693,Invoices!AB:AB)/COUNTIF(Invoices!AA:AB,A2693),0),IF(COUNTIF(Invoices!AC:AD,A2693)&lt;&gt;0,IF(COUNTIF(Invoices!AC:AD,A2693)&lt;&gt;0,SUMIF(Invoices!AC:AD,A2693,Invoices!AD:AD)/COUNTIF(Invoices!AC:AD,A2693),0),IF(COUNTIF(Invoices!AE:AF,A2693)&lt;&gt;0,IF(COUNTIF(Invoices!AE:AF,A2693)&lt;&gt;0,SUMIF(Invoices!AE:AF,A2693,Invoices!AF:AF)/COUNTIF(Invoices!AE:AF,A2693),0),IF(COUNTIF(Invoices!AG:AH,A2693)&lt;&gt;0,IF(COUNTIF(Invoices!AG:AH,A2693)&lt;&gt;0,SUMIF(Invoices!AG:AH,A2693,Invoices!AH:AH)/COUNTIF(Invoices!AG:AH,A2693),0),IF(COUNTIF(Invoices!AI:AJ,A2693)&lt;&gt;0,IF(COUNTIF(Invoices!AI:AJ,A2693)&lt;&gt;0,SUMIF(Invoices!AI:AJ,A2693,Invoices!AJ:AJ)/COUNTIF(Invoices!AI:AJ,A2693),0),IF(COUNTIF(Invoices!AK:AL,A2693)&lt;&gt;0,IF(COUNTIF(Invoices!AK:AL,A2693)&lt;&gt;0,SUMIF(Invoices!AK:AL,A2693,Invoices!AL:AL)/COUNTIF(Invoices!AK:AL,A2693),0),IF(COUNTIF(Invoices!AM:AN,A2693)&lt;&gt;0,IF(COUNTIF(Invoices!AM:AN,A2693)&lt;&gt;0,SUMIF(Invoices!AM:AN,A2693,Invoices!AN:AN)/COUNTIF(Invoices!AM:AN,A2693),0),"Not Available")))))))))))))))</f>
        <v>Not Available</v>
      </c>
    </row>
    <row r="2694" spans="1:5" ht="13" x14ac:dyDescent="0.15">
      <c r="A2694" s="6" t="s">
        <v>4156</v>
      </c>
      <c r="B2694" s="6" t="s">
        <v>2492</v>
      </c>
      <c r="C2694" s="6" t="s">
        <v>2071</v>
      </c>
      <c r="D2694" s="6" t="s">
        <v>1071</v>
      </c>
      <c r="E2694">
        <f ca="1">IF(COUNTIF(Invoices!K:L,A2694)&lt;&gt;0,IF(COUNTIF(Invoices!K:L,A2694)&lt;&gt;0,SUMIF(Invoices!K:L,A2694,Invoices!L:L)/COUNTIF(Invoices!K:L,A2694),0),IF(COUNTIF(Invoices!M:N,A2694)&lt;&gt;0,IF(COUNTIF(Invoices!M:N,A2694)&lt;&gt;0,SUMIF(Invoices!M:N,A2694,Invoices!N:N)/COUNTIF(Invoices!M:N,A2694),0),IF(COUNTIF(Invoices!O:P,A2694)&lt;&gt;0,IF(COUNTIF(Invoices!O:P,A2694)&lt;&gt;0,SUMIF(Invoices!O:P,A2694,Invoices!P:P)/COUNTIF(Invoices!O:P,A2694),0),IF(COUNTIF(Invoices!Q:R,A2694)&lt;&gt;0,IF(COUNTIF(Invoices!Q:R,A2694)&lt;&gt;0,SUMIF(Invoices!Q:R,A2694,Invoices!R:R)/COUNTIF(Invoices!Q:R,A2694),0),IF(COUNTIF(Invoices!S:T,A2694)&lt;&gt;0,IF(COUNTIF(Invoices!S:T,A2694)&lt;&gt;0,SUMIF(Invoices!S:T,A2694,Invoices!T:T)/COUNTIF(Invoices!S:T,A2694),0),IF(COUNTIF(Invoices!U:V,A2694)&lt;&gt;0,IF(COUNTIF(Invoices!U:V,A2694)&lt;&gt;0,SUMIF(Invoices!U:V,A2694,Invoices!V:V)/COUNTIF(Invoices!U:V,A2694),0),IF(COUNTIF(Invoices!W:X,A2694)&lt;&gt;0,IF(COUNTIF(Invoices!W:X,A2694)&lt;&gt;0,SUMIF(Invoices!W:X,A2694,Invoices!X:X)/COUNTIF(Invoices!W:X,A2694),0),IF(COUNTIF(Invoices!Y:Z,A2694)&lt;&gt;0,IF(COUNTIF(Invoices!Y:Z,A2694)&lt;&gt;0,SUMIF(Invoices!Y:Z,A2694,Invoices!Z:Z)/COUNTIF(Invoices!Y:Z,A2694),0),IF(COUNTIF(Invoices!AA:AB,A2694)&lt;&gt;0,IF(COUNTIF(Invoices!AA:AB,A2694)&lt;&gt;0,SUMIF(Invoices!AA:AB,A2694,Invoices!AB:AB)/COUNTIF(Invoices!AA:AB,A2694),0),IF(COUNTIF(Invoices!AC:AD,A2694)&lt;&gt;0,IF(COUNTIF(Invoices!AC:AD,A2694)&lt;&gt;0,SUMIF(Invoices!AC:AD,A2694,Invoices!AD:AD)/COUNTIF(Invoices!AC:AD,A2694),0),IF(COUNTIF(Invoices!AE:AF,A2694)&lt;&gt;0,IF(COUNTIF(Invoices!AE:AF,A2694)&lt;&gt;0,SUMIF(Invoices!AE:AF,A2694,Invoices!AF:AF)/COUNTIF(Invoices!AE:AF,A2694),0),IF(COUNTIF(Invoices!AG:AH,A2694)&lt;&gt;0,IF(COUNTIF(Invoices!AG:AH,A2694)&lt;&gt;0,SUMIF(Invoices!AG:AH,A2694,Invoices!AH:AH)/COUNTIF(Invoices!AG:AH,A2694),0),IF(COUNTIF(Invoices!AI:AJ,A2694)&lt;&gt;0,IF(COUNTIF(Invoices!AI:AJ,A2694)&lt;&gt;0,SUMIF(Invoices!AI:AJ,A2694,Invoices!AJ:AJ)/COUNTIF(Invoices!AI:AJ,A2694),0),IF(COUNTIF(Invoices!AK:AL,A2694)&lt;&gt;0,IF(COUNTIF(Invoices!AK:AL,A2694)&lt;&gt;0,SUMIF(Invoices!AK:AL,A2694,Invoices!AL:AL)/COUNTIF(Invoices!AK:AL,A2694),0),IF(COUNTIF(Invoices!AM:AN,A2694)&lt;&gt;0,IF(COUNTIF(Invoices!AM:AN,A2694)&lt;&gt;0,SUMIF(Invoices!AM:AN,A2694,Invoices!AN:AN)/COUNTIF(Invoices!AM:AN,A2694),0),"Not Available")))))))))))))))</f>
        <v>0.99</v>
      </c>
    </row>
    <row r="2695" spans="1:5" ht="13" x14ac:dyDescent="0.15">
      <c r="A2695" s="6" t="s">
        <v>4157</v>
      </c>
      <c r="B2695" s="6" t="s">
        <v>4158</v>
      </c>
      <c r="C2695" s="6" t="s">
        <v>950</v>
      </c>
      <c r="D2695" s="6" t="s">
        <v>655</v>
      </c>
      <c r="E2695">
        <f ca="1">IF(COUNTIF(Invoices!K:L,A2695)&lt;&gt;0,IF(COUNTIF(Invoices!K:L,A2695)&lt;&gt;0,SUMIF(Invoices!K:L,A2695,Invoices!L:L)/COUNTIF(Invoices!K:L,A2695),0),IF(COUNTIF(Invoices!M:N,A2695)&lt;&gt;0,IF(COUNTIF(Invoices!M:N,A2695)&lt;&gt;0,SUMIF(Invoices!M:N,A2695,Invoices!N:N)/COUNTIF(Invoices!M:N,A2695),0),IF(COUNTIF(Invoices!O:P,A2695)&lt;&gt;0,IF(COUNTIF(Invoices!O:P,A2695)&lt;&gt;0,SUMIF(Invoices!O:P,A2695,Invoices!P:P)/COUNTIF(Invoices!O:P,A2695),0),IF(COUNTIF(Invoices!Q:R,A2695)&lt;&gt;0,IF(COUNTIF(Invoices!Q:R,A2695)&lt;&gt;0,SUMIF(Invoices!Q:R,A2695,Invoices!R:R)/COUNTIF(Invoices!Q:R,A2695),0),IF(COUNTIF(Invoices!S:T,A2695)&lt;&gt;0,IF(COUNTIF(Invoices!S:T,A2695)&lt;&gt;0,SUMIF(Invoices!S:T,A2695,Invoices!T:T)/COUNTIF(Invoices!S:T,A2695),0),IF(COUNTIF(Invoices!U:V,A2695)&lt;&gt;0,IF(COUNTIF(Invoices!U:V,A2695)&lt;&gt;0,SUMIF(Invoices!U:V,A2695,Invoices!V:V)/COUNTIF(Invoices!U:V,A2695),0),IF(COUNTIF(Invoices!W:X,A2695)&lt;&gt;0,IF(COUNTIF(Invoices!W:X,A2695)&lt;&gt;0,SUMIF(Invoices!W:X,A2695,Invoices!X:X)/COUNTIF(Invoices!W:X,A2695),0),IF(COUNTIF(Invoices!Y:Z,A2695)&lt;&gt;0,IF(COUNTIF(Invoices!Y:Z,A2695)&lt;&gt;0,SUMIF(Invoices!Y:Z,A2695,Invoices!Z:Z)/COUNTIF(Invoices!Y:Z,A2695),0),IF(COUNTIF(Invoices!AA:AB,A2695)&lt;&gt;0,IF(COUNTIF(Invoices!AA:AB,A2695)&lt;&gt;0,SUMIF(Invoices!AA:AB,A2695,Invoices!AB:AB)/COUNTIF(Invoices!AA:AB,A2695),0),IF(COUNTIF(Invoices!AC:AD,A2695)&lt;&gt;0,IF(COUNTIF(Invoices!AC:AD,A2695)&lt;&gt;0,SUMIF(Invoices!AC:AD,A2695,Invoices!AD:AD)/COUNTIF(Invoices!AC:AD,A2695),0),IF(COUNTIF(Invoices!AE:AF,A2695)&lt;&gt;0,IF(COUNTIF(Invoices!AE:AF,A2695)&lt;&gt;0,SUMIF(Invoices!AE:AF,A2695,Invoices!AF:AF)/COUNTIF(Invoices!AE:AF,A2695),0),IF(COUNTIF(Invoices!AG:AH,A2695)&lt;&gt;0,IF(COUNTIF(Invoices!AG:AH,A2695)&lt;&gt;0,SUMIF(Invoices!AG:AH,A2695,Invoices!AH:AH)/COUNTIF(Invoices!AG:AH,A2695),0),IF(COUNTIF(Invoices!AI:AJ,A2695)&lt;&gt;0,IF(COUNTIF(Invoices!AI:AJ,A2695)&lt;&gt;0,SUMIF(Invoices!AI:AJ,A2695,Invoices!AJ:AJ)/COUNTIF(Invoices!AI:AJ,A2695),0),IF(COUNTIF(Invoices!AK:AL,A2695)&lt;&gt;0,IF(COUNTIF(Invoices!AK:AL,A2695)&lt;&gt;0,SUMIF(Invoices!AK:AL,A2695,Invoices!AL:AL)/COUNTIF(Invoices!AK:AL,A2695),0),IF(COUNTIF(Invoices!AM:AN,A2695)&lt;&gt;0,IF(COUNTIF(Invoices!AM:AN,A2695)&lt;&gt;0,SUMIF(Invoices!AM:AN,A2695,Invoices!AN:AN)/COUNTIF(Invoices!AM:AN,A2695),0),"Not Available")))))))))))))))</f>
        <v>0.99</v>
      </c>
    </row>
    <row r="2696" spans="1:5" ht="13" x14ac:dyDescent="0.15">
      <c r="A2696" s="6" t="s">
        <v>4159</v>
      </c>
      <c r="B2696" s="6" t="s">
        <v>1366</v>
      </c>
      <c r="C2696" s="6" t="s">
        <v>1367</v>
      </c>
      <c r="D2696" s="6" t="s">
        <v>1368</v>
      </c>
      <c r="E2696">
        <f ca="1">IF(COUNTIF(Invoices!K:L,A2696)&lt;&gt;0,IF(COUNTIF(Invoices!K:L,A2696)&lt;&gt;0,SUMIF(Invoices!K:L,A2696,Invoices!L:L)/COUNTIF(Invoices!K:L,A2696),0),IF(COUNTIF(Invoices!M:N,A2696)&lt;&gt;0,IF(COUNTIF(Invoices!M:N,A2696)&lt;&gt;0,SUMIF(Invoices!M:N,A2696,Invoices!N:N)/COUNTIF(Invoices!M:N,A2696),0),IF(COUNTIF(Invoices!O:P,A2696)&lt;&gt;0,IF(COUNTIF(Invoices!O:P,A2696)&lt;&gt;0,SUMIF(Invoices!O:P,A2696,Invoices!P:P)/COUNTIF(Invoices!O:P,A2696),0),IF(COUNTIF(Invoices!Q:R,A2696)&lt;&gt;0,IF(COUNTIF(Invoices!Q:R,A2696)&lt;&gt;0,SUMIF(Invoices!Q:R,A2696,Invoices!R:R)/COUNTIF(Invoices!Q:R,A2696),0),IF(COUNTIF(Invoices!S:T,A2696)&lt;&gt;0,IF(COUNTIF(Invoices!S:T,A2696)&lt;&gt;0,SUMIF(Invoices!S:T,A2696,Invoices!T:T)/COUNTIF(Invoices!S:T,A2696),0),IF(COUNTIF(Invoices!U:V,A2696)&lt;&gt;0,IF(COUNTIF(Invoices!U:V,A2696)&lt;&gt;0,SUMIF(Invoices!U:V,A2696,Invoices!V:V)/COUNTIF(Invoices!U:V,A2696),0),IF(COUNTIF(Invoices!W:X,A2696)&lt;&gt;0,IF(COUNTIF(Invoices!W:X,A2696)&lt;&gt;0,SUMIF(Invoices!W:X,A2696,Invoices!X:X)/COUNTIF(Invoices!W:X,A2696),0),IF(COUNTIF(Invoices!Y:Z,A2696)&lt;&gt;0,IF(COUNTIF(Invoices!Y:Z,A2696)&lt;&gt;0,SUMIF(Invoices!Y:Z,A2696,Invoices!Z:Z)/COUNTIF(Invoices!Y:Z,A2696),0),IF(COUNTIF(Invoices!AA:AB,A2696)&lt;&gt;0,IF(COUNTIF(Invoices!AA:AB,A2696)&lt;&gt;0,SUMIF(Invoices!AA:AB,A2696,Invoices!AB:AB)/COUNTIF(Invoices!AA:AB,A2696),0),IF(COUNTIF(Invoices!AC:AD,A2696)&lt;&gt;0,IF(COUNTIF(Invoices!AC:AD,A2696)&lt;&gt;0,SUMIF(Invoices!AC:AD,A2696,Invoices!AD:AD)/COUNTIF(Invoices!AC:AD,A2696),0),IF(COUNTIF(Invoices!AE:AF,A2696)&lt;&gt;0,IF(COUNTIF(Invoices!AE:AF,A2696)&lt;&gt;0,SUMIF(Invoices!AE:AF,A2696,Invoices!AF:AF)/COUNTIF(Invoices!AE:AF,A2696),0),IF(COUNTIF(Invoices!AG:AH,A2696)&lt;&gt;0,IF(COUNTIF(Invoices!AG:AH,A2696)&lt;&gt;0,SUMIF(Invoices!AG:AH,A2696,Invoices!AH:AH)/COUNTIF(Invoices!AG:AH,A2696),0),IF(COUNTIF(Invoices!AI:AJ,A2696)&lt;&gt;0,IF(COUNTIF(Invoices!AI:AJ,A2696)&lt;&gt;0,SUMIF(Invoices!AI:AJ,A2696,Invoices!AJ:AJ)/COUNTIF(Invoices!AI:AJ,A2696),0),IF(COUNTIF(Invoices!AK:AL,A2696)&lt;&gt;0,IF(COUNTIF(Invoices!AK:AL,A2696)&lt;&gt;0,SUMIF(Invoices!AK:AL,A2696,Invoices!AL:AL)/COUNTIF(Invoices!AK:AL,A2696),0),IF(COUNTIF(Invoices!AM:AN,A2696)&lt;&gt;0,IF(COUNTIF(Invoices!AM:AN,A2696)&lt;&gt;0,SUMIF(Invoices!AM:AN,A2696,Invoices!AN:AN)/COUNTIF(Invoices!AM:AN,A2696),0),"Not Available")))))))))))))))</f>
        <v>0.99</v>
      </c>
    </row>
    <row r="2697" spans="1:5" ht="13" x14ac:dyDescent="0.15">
      <c r="A2697" s="6" t="s">
        <v>4160</v>
      </c>
      <c r="B2697" s="6" t="s">
        <v>679</v>
      </c>
      <c r="C2697" s="6" t="s">
        <v>680</v>
      </c>
      <c r="D2697" s="6" t="s">
        <v>681</v>
      </c>
      <c r="E2697" t="str">
        <f>IF(COUNTIF(Invoices!K:L,A2697)&lt;&gt;0,IF(COUNTIF(Invoices!K:L,A2697)&lt;&gt;0,SUMIF(Invoices!K:L,A2697,Invoices!L:L)/COUNTIF(Invoices!K:L,A2697),0),IF(COUNTIF(Invoices!M:N,A2697)&lt;&gt;0,IF(COUNTIF(Invoices!M:N,A2697)&lt;&gt;0,SUMIF(Invoices!M:N,A2697,Invoices!N:N)/COUNTIF(Invoices!M:N,A2697),0),IF(COUNTIF(Invoices!O:P,A2697)&lt;&gt;0,IF(COUNTIF(Invoices!O:P,A2697)&lt;&gt;0,SUMIF(Invoices!O:P,A2697,Invoices!P:P)/COUNTIF(Invoices!O:P,A2697),0),IF(COUNTIF(Invoices!Q:R,A2697)&lt;&gt;0,IF(COUNTIF(Invoices!Q:R,A2697)&lt;&gt;0,SUMIF(Invoices!Q:R,A2697,Invoices!R:R)/COUNTIF(Invoices!Q:R,A2697),0),IF(COUNTIF(Invoices!S:T,A2697)&lt;&gt;0,IF(COUNTIF(Invoices!S:T,A2697)&lt;&gt;0,SUMIF(Invoices!S:T,A2697,Invoices!T:T)/COUNTIF(Invoices!S:T,A2697),0),IF(COUNTIF(Invoices!U:V,A2697)&lt;&gt;0,IF(COUNTIF(Invoices!U:V,A2697)&lt;&gt;0,SUMIF(Invoices!U:V,A2697,Invoices!V:V)/COUNTIF(Invoices!U:V,A2697),0),IF(COUNTIF(Invoices!W:X,A2697)&lt;&gt;0,IF(COUNTIF(Invoices!W:X,A2697)&lt;&gt;0,SUMIF(Invoices!W:X,A2697,Invoices!X:X)/COUNTIF(Invoices!W:X,A2697),0),IF(COUNTIF(Invoices!Y:Z,A2697)&lt;&gt;0,IF(COUNTIF(Invoices!Y:Z,A2697)&lt;&gt;0,SUMIF(Invoices!Y:Z,A2697,Invoices!Z:Z)/COUNTIF(Invoices!Y:Z,A2697),0),IF(COUNTIF(Invoices!AA:AB,A2697)&lt;&gt;0,IF(COUNTIF(Invoices!AA:AB,A2697)&lt;&gt;0,SUMIF(Invoices!AA:AB,A2697,Invoices!AB:AB)/COUNTIF(Invoices!AA:AB,A2697),0),IF(COUNTIF(Invoices!AC:AD,A2697)&lt;&gt;0,IF(COUNTIF(Invoices!AC:AD,A2697)&lt;&gt;0,SUMIF(Invoices!AC:AD,A2697,Invoices!AD:AD)/COUNTIF(Invoices!AC:AD,A2697),0),IF(COUNTIF(Invoices!AE:AF,A2697)&lt;&gt;0,IF(COUNTIF(Invoices!AE:AF,A2697)&lt;&gt;0,SUMIF(Invoices!AE:AF,A2697,Invoices!AF:AF)/COUNTIF(Invoices!AE:AF,A2697),0),IF(COUNTIF(Invoices!AG:AH,A2697)&lt;&gt;0,IF(COUNTIF(Invoices!AG:AH,A2697)&lt;&gt;0,SUMIF(Invoices!AG:AH,A2697,Invoices!AH:AH)/COUNTIF(Invoices!AG:AH,A2697),0),IF(COUNTIF(Invoices!AI:AJ,A2697)&lt;&gt;0,IF(COUNTIF(Invoices!AI:AJ,A2697)&lt;&gt;0,SUMIF(Invoices!AI:AJ,A2697,Invoices!AJ:AJ)/COUNTIF(Invoices!AI:AJ,A2697),0),IF(COUNTIF(Invoices!AK:AL,A2697)&lt;&gt;0,IF(COUNTIF(Invoices!AK:AL,A2697)&lt;&gt;0,SUMIF(Invoices!AK:AL,A2697,Invoices!AL:AL)/COUNTIF(Invoices!AK:AL,A2697),0),IF(COUNTIF(Invoices!AM:AN,A2697)&lt;&gt;0,IF(COUNTIF(Invoices!AM:AN,A2697)&lt;&gt;0,SUMIF(Invoices!AM:AN,A2697,Invoices!AN:AN)/COUNTIF(Invoices!AM:AN,A2697),0),"Not Available")))))))))))))))</f>
        <v>Not Available</v>
      </c>
    </row>
    <row r="2698" spans="1:5" ht="13" x14ac:dyDescent="0.15">
      <c r="A2698" s="6" t="s">
        <v>4161</v>
      </c>
      <c r="B2698" s="6" t="s">
        <v>564</v>
      </c>
      <c r="C2698" s="6" t="s">
        <v>835</v>
      </c>
      <c r="D2698" s="6" t="s">
        <v>566</v>
      </c>
      <c r="E2698">
        <f ca="1">IF(COUNTIF(Invoices!K:L,A2698)&lt;&gt;0,IF(COUNTIF(Invoices!K:L,A2698)&lt;&gt;0,SUMIF(Invoices!K:L,A2698,Invoices!L:L)/COUNTIF(Invoices!K:L,A2698),0),IF(COUNTIF(Invoices!M:N,A2698)&lt;&gt;0,IF(COUNTIF(Invoices!M:N,A2698)&lt;&gt;0,SUMIF(Invoices!M:N,A2698,Invoices!N:N)/COUNTIF(Invoices!M:N,A2698),0),IF(COUNTIF(Invoices!O:P,A2698)&lt;&gt;0,IF(COUNTIF(Invoices!O:P,A2698)&lt;&gt;0,SUMIF(Invoices!O:P,A2698,Invoices!P:P)/COUNTIF(Invoices!O:P,A2698),0),IF(COUNTIF(Invoices!Q:R,A2698)&lt;&gt;0,IF(COUNTIF(Invoices!Q:R,A2698)&lt;&gt;0,SUMIF(Invoices!Q:R,A2698,Invoices!R:R)/COUNTIF(Invoices!Q:R,A2698),0),IF(COUNTIF(Invoices!S:T,A2698)&lt;&gt;0,IF(COUNTIF(Invoices!S:T,A2698)&lt;&gt;0,SUMIF(Invoices!S:T,A2698,Invoices!T:T)/COUNTIF(Invoices!S:T,A2698),0),IF(COUNTIF(Invoices!U:V,A2698)&lt;&gt;0,IF(COUNTIF(Invoices!U:V,A2698)&lt;&gt;0,SUMIF(Invoices!U:V,A2698,Invoices!V:V)/COUNTIF(Invoices!U:V,A2698),0),IF(COUNTIF(Invoices!W:X,A2698)&lt;&gt;0,IF(COUNTIF(Invoices!W:X,A2698)&lt;&gt;0,SUMIF(Invoices!W:X,A2698,Invoices!X:X)/COUNTIF(Invoices!W:X,A2698),0),IF(COUNTIF(Invoices!Y:Z,A2698)&lt;&gt;0,IF(COUNTIF(Invoices!Y:Z,A2698)&lt;&gt;0,SUMIF(Invoices!Y:Z,A2698,Invoices!Z:Z)/COUNTIF(Invoices!Y:Z,A2698),0),IF(COUNTIF(Invoices!AA:AB,A2698)&lt;&gt;0,IF(COUNTIF(Invoices!AA:AB,A2698)&lt;&gt;0,SUMIF(Invoices!AA:AB,A2698,Invoices!AB:AB)/COUNTIF(Invoices!AA:AB,A2698),0),IF(COUNTIF(Invoices!AC:AD,A2698)&lt;&gt;0,IF(COUNTIF(Invoices!AC:AD,A2698)&lt;&gt;0,SUMIF(Invoices!AC:AD,A2698,Invoices!AD:AD)/COUNTIF(Invoices!AC:AD,A2698),0),IF(COUNTIF(Invoices!AE:AF,A2698)&lt;&gt;0,IF(COUNTIF(Invoices!AE:AF,A2698)&lt;&gt;0,SUMIF(Invoices!AE:AF,A2698,Invoices!AF:AF)/COUNTIF(Invoices!AE:AF,A2698),0),IF(COUNTIF(Invoices!AG:AH,A2698)&lt;&gt;0,IF(COUNTIF(Invoices!AG:AH,A2698)&lt;&gt;0,SUMIF(Invoices!AG:AH,A2698,Invoices!AH:AH)/COUNTIF(Invoices!AG:AH,A2698),0),IF(COUNTIF(Invoices!AI:AJ,A2698)&lt;&gt;0,IF(COUNTIF(Invoices!AI:AJ,A2698)&lt;&gt;0,SUMIF(Invoices!AI:AJ,A2698,Invoices!AJ:AJ)/COUNTIF(Invoices!AI:AJ,A2698),0),IF(COUNTIF(Invoices!AK:AL,A2698)&lt;&gt;0,IF(COUNTIF(Invoices!AK:AL,A2698)&lt;&gt;0,SUMIF(Invoices!AK:AL,A2698,Invoices!AL:AL)/COUNTIF(Invoices!AK:AL,A2698),0),IF(COUNTIF(Invoices!AM:AN,A2698)&lt;&gt;0,IF(COUNTIF(Invoices!AM:AN,A2698)&lt;&gt;0,SUMIF(Invoices!AM:AN,A2698,Invoices!AN:AN)/COUNTIF(Invoices!AM:AN,A2698),0),"Not Available")))))))))))))))</f>
        <v>0.99</v>
      </c>
    </row>
    <row r="2699" spans="1:5" ht="13" x14ac:dyDescent="0.15">
      <c r="A2699" s="6" t="s">
        <v>4162</v>
      </c>
      <c r="B2699" s="6" t="s">
        <v>1471</v>
      </c>
      <c r="C2699" s="6" t="s">
        <v>1300</v>
      </c>
      <c r="D2699" s="6" t="s">
        <v>1301</v>
      </c>
      <c r="E2699">
        <f ca="1">IF(COUNTIF(Invoices!K:L,A2699)&lt;&gt;0,IF(COUNTIF(Invoices!K:L,A2699)&lt;&gt;0,SUMIF(Invoices!K:L,A2699,Invoices!L:L)/COUNTIF(Invoices!K:L,A2699),0),IF(COUNTIF(Invoices!M:N,A2699)&lt;&gt;0,IF(COUNTIF(Invoices!M:N,A2699)&lt;&gt;0,SUMIF(Invoices!M:N,A2699,Invoices!N:N)/COUNTIF(Invoices!M:N,A2699),0),IF(COUNTIF(Invoices!O:P,A2699)&lt;&gt;0,IF(COUNTIF(Invoices!O:P,A2699)&lt;&gt;0,SUMIF(Invoices!O:P,A2699,Invoices!P:P)/COUNTIF(Invoices!O:P,A2699),0),IF(COUNTIF(Invoices!Q:R,A2699)&lt;&gt;0,IF(COUNTIF(Invoices!Q:R,A2699)&lt;&gt;0,SUMIF(Invoices!Q:R,A2699,Invoices!R:R)/COUNTIF(Invoices!Q:R,A2699),0),IF(COUNTIF(Invoices!S:T,A2699)&lt;&gt;0,IF(COUNTIF(Invoices!S:T,A2699)&lt;&gt;0,SUMIF(Invoices!S:T,A2699,Invoices!T:T)/COUNTIF(Invoices!S:T,A2699),0),IF(COUNTIF(Invoices!U:V,A2699)&lt;&gt;0,IF(COUNTIF(Invoices!U:V,A2699)&lt;&gt;0,SUMIF(Invoices!U:V,A2699,Invoices!V:V)/COUNTIF(Invoices!U:V,A2699),0),IF(COUNTIF(Invoices!W:X,A2699)&lt;&gt;0,IF(COUNTIF(Invoices!W:X,A2699)&lt;&gt;0,SUMIF(Invoices!W:X,A2699,Invoices!X:X)/COUNTIF(Invoices!W:X,A2699),0),IF(COUNTIF(Invoices!Y:Z,A2699)&lt;&gt;0,IF(COUNTIF(Invoices!Y:Z,A2699)&lt;&gt;0,SUMIF(Invoices!Y:Z,A2699,Invoices!Z:Z)/COUNTIF(Invoices!Y:Z,A2699),0),IF(COUNTIF(Invoices!AA:AB,A2699)&lt;&gt;0,IF(COUNTIF(Invoices!AA:AB,A2699)&lt;&gt;0,SUMIF(Invoices!AA:AB,A2699,Invoices!AB:AB)/COUNTIF(Invoices!AA:AB,A2699),0),IF(COUNTIF(Invoices!AC:AD,A2699)&lt;&gt;0,IF(COUNTIF(Invoices!AC:AD,A2699)&lt;&gt;0,SUMIF(Invoices!AC:AD,A2699,Invoices!AD:AD)/COUNTIF(Invoices!AC:AD,A2699),0),IF(COUNTIF(Invoices!AE:AF,A2699)&lt;&gt;0,IF(COUNTIF(Invoices!AE:AF,A2699)&lt;&gt;0,SUMIF(Invoices!AE:AF,A2699,Invoices!AF:AF)/COUNTIF(Invoices!AE:AF,A2699),0),IF(COUNTIF(Invoices!AG:AH,A2699)&lt;&gt;0,IF(COUNTIF(Invoices!AG:AH,A2699)&lt;&gt;0,SUMIF(Invoices!AG:AH,A2699,Invoices!AH:AH)/COUNTIF(Invoices!AG:AH,A2699),0),IF(COUNTIF(Invoices!AI:AJ,A2699)&lt;&gt;0,IF(COUNTIF(Invoices!AI:AJ,A2699)&lt;&gt;0,SUMIF(Invoices!AI:AJ,A2699,Invoices!AJ:AJ)/COUNTIF(Invoices!AI:AJ,A2699),0),IF(COUNTIF(Invoices!AK:AL,A2699)&lt;&gt;0,IF(COUNTIF(Invoices!AK:AL,A2699)&lt;&gt;0,SUMIF(Invoices!AK:AL,A2699,Invoices!AL:AL)/COUNTIF(Invoices!AK:AL,A2699),0),IF(COUNTIF(Invoices!AM:AN,A2699)&lt;&gt;0,IF(COUNTIF(Invoices!AM:AN,A2699)&lt;&gt;0,SUMIF(Invoices!AM:AN,A2699,Invoices!AN:AN)/COUNTIF(Invoices!AM:AN,A2699),0),"Not Available")))))))))))))))</f>
        <v>0.99</v>
      </c>
    </row>
    <row r="2700" spans="1:5" ht="13" x14ac:dyDescent="0.15">
      <c r="A2700" s="6" t="s">
        <v>4163</v>
      </c>
      <c r="B2700" s="6" t="s">
        <v>1423</v>
      </c>
      <c r="C2700" s="6" t="s">
        <v>875</v>
      </c>
      <c r="D2700" s="6" t="s">
        <v>875</v>
      </c>
      <c r="E2700" t="str">
        <f>IF(COUNTIF(Invoices!K:L,A2700)&lt;&gt;0,IF(COUNTIF(Invoices!K:L,A2700)&lt;&gt;0,SUMIF(Invoices!K:L,A2700,Invoices!L:L)/COUNTIF(Invoices!K:L,A2700),0),IF(COUNTIF(Invoices!M:N,A2700)&lt;&gt;0,IF(COUNTIF(Invoices!M:N,A2700)&lt;&gt;0,SUMIF(Invoices!M:N,A2700,Invoices!N:N)/COUNTIF(Invoices!M:N,A2700),0),IF(COUNTIF(Invoices!O:P,A2700)&lt;&gt;0,IF(COUNTIF(Invoices!O:P,A2700)&lt;&gt;0,SUMIF(Invoices!O:P,A2700,Invoices!P:P)/COUNTIF(Invoices!O:P,A2700),0),IF(COUNTIF(Invoices!Q:R,A2700)&lt;&gt;0,IF(COUNTIF(Invoices!Q:R,A2700)&lt;&gt;0,SUMIF(Invoices!Q:R,A2700,Invoices!R:R)/COUNTIF(Invoices!Q:R,A2700),0),IF(COUNTIF(Invoices!S:T,A2700)&lt;&gt;0,IF(COUNTIF(Invoices!S:T,A2700)&lt;&gt;0,SUMIF(Invoices!S:T,A2700,Invoices!T:T)/COUNTIF(Invoices!S:T,A2700),0),IF(COUNTIF(Invoices!U:V,A2700)&lt;&gt;0,IF(COUNTIF(Invoices!U:V,A2700)&lt;&gt;0,SUMIF(Invoices!U:V,A2700,Invoices!V:V)/COUNTIF(Invoices!U:V,A2700),0),IF(COUNTIF(Invoices!W:X,A2700)&lt;&gt;0,IF(COUNTIF(Invoices!W:X,A2700)&lt;&gt;0,SUMIF(Invoices!W:X,A2700,Invoices!X:X)/COUNTIF(Invoices!W:X,A2700),0),IF(COUNTIF(Invoices!Y:Z,A2700)&lt;&gt;0,IF(COUNTIF(Invoices!Y:Z,A2700)&lt;&gt;0,SUMIF(Invoices!Y:Z,A2700,Invoices!Z:Z)/COUNTIF(Invoices!Y:Z,A2700),0),IF(COUNTIF(Invoices!AA:AB,A2700)&lt;&gt;0,IF(COUNTIF(Invoices!AA:AB,A2700)&lt;&gt;0,SUMIF(Invoices!AA:AB,A2700,Invoices!AB:AB)/COUNTIF(Invoices!AA:AB,A2700),0),IF(COUNTIF(Invoices!AC:AD,A2700)&lt;&gt;0,IF(COUNTIF(Invoices!AC:AD,A2700)&lt;&gt;0,SUMIF(Invoices!AC:AD,A2700,Invoices!AD:AD)/COUNTIF(Invoices!AC:AD,A2700),0),IF(COUNTIF(Invoices!AE:AF,A2700)&lt;&gt;0,IF(COUNTIF(Invoices!AE:AF,A2700)&lt;&gt;0,SUMIF(Invoices!AE:AF,A2700,Invoices!AF:AF)/COUNTIF(Invoices!AE:AF,A2700),0),IF(COUNTIF(Invoices!AG:AH,A2700)&lt;&gt;0,IF(COUNTIF(Invoices!AG:AH,A2700)&lt;&gt;0,SUMIF(Invoices!AG:AH,A2700,Invoices!AH:AH)/COUNTIF(Invoices!AG:AH,A2700),0),IF(COUNTIF(Invoices!AI:AJ,A2700)&lt;&gt;0,IF(COUNTIF(Invoices!AI:AJ,A2700)&lt;&gt;0,SUMIF(Invoices!AI:AJ,A2700,Invoices!AJ:AJ)/COUNTIF(Invoices!AI:AJ,A2700),0),IF(COUNTIF(Invoices!AK:AL,A2700)&lt;&gt;0,IF(COUNTIF(Invoices!AK:AL,A2700)&lt;&gt;0,SUMIF(Invoices!AK:AL,A2700,Invoices!AL:AL)/COUNTIF(Invoices!AK:AL,A2700),0),IF(COUNTIF(Invoices!AM:AN,A2700)&lt;&gt;0,IF(COUNTIF(Invoices!AM:AN,A2700)&lt;&gt;0,SUMIF(Invoices!AM:AN,A2700,Invoices!AN:AN)/COUNTIF(Invoices!AM:AN,A2700),0),"Not Available")))))))))))))))</f>
        <v>Not Available</v>
      </c>
    </row>
    <row r="2701" spans="1:5" ht="13" x14ac:dyDescent="0.15">
      <c r="A2701" s="6" t="s">
        <v>4164</v>
      </c>
      <c r="B2701" s="6" t="s">
        <v>4165</v>
      </c>
      <c r="C2701" s="6" t="s">
        <v>611</v>
      </c>
      <c r="D2701" s="6" t="s">
        <v>612</v>
      </c>
      <c r="E2701">
        <f ca="1">IF(COUNTIF(Invoices!K:L,A2701)&lt;&gt;0,IF(COUNTIF(Invoices!K:L,A2701)&lt;&gt;0,SUMIF(Invoices!K:L,A2701,Invoices!L:L)/COUNTIF(Invoices!K:L,A2701),0),IF(COUNTIF(Invoices!M:N,A2701)&lt;&gt;0,IF(COUNTIF(Invoices!M:N,A2701)&lt;&gt;0,SUMIF(Invoices!M:N,A2701,Invoices!N:N)/COUNTIF(Invoices!M:N,A2701),0),IF(COUNTIF(Invoices!O:P,A2701)&lt;&gt;0,IF(COUNTIF(Invoices!O:P,A2701)&lt;&gt;0,SUMIF(Invoices!O:P,A2701,Invoices!P:P)/COUNTIF(Invoices!O:P,A2701),0),IF(COUNTIF(Invoices!Q:R,A2701)&lt;&gt;0,IF(COUNTIF(Invoices!Q:R,A2701)&lt;&gt;0,SUMIF(Invoices!Q:R,A2701,Invoices!R:R)/COUNTIF(Invoices!Q:R,A2701),0),IF(COUNTIF(Invoices!S:T,A2701)&lt;&gt;0,IF(COUNTIF(Invoices!S:T,A2701)&lt;&gt;0,SUMIF(Invoices!S:T,A2701,Invoices!T:T)/COUNTIF(Invoices!S:T,A2701),0),IF(COUNTIF(Invoices!U:V,A2701)&lt;&gt;0,IF(COUNTIF(Invoices!U:V,A2701)&lt;&gt;0,SUMIF(Invoices!U:V,A2701,Invoices!V:V)/COUNTIF(Invoices!U:V,A2701),0),IF(COUNTIF(Invoices!W:X,A2701)&lt;&gt;0,IF(COUNTIF(Invoices!W:X,A2701)&lt;&gt;0,SUMIF(Invoices!W:X,A2701,Invoices!X:X)/COUNTIF(Invoices!W:X,A2701),0),IF(COUNTIF(Invoices!Y:Z,A2701)&lt;&gt;0,IF(COUNTIF(Invoices!Y:Z,A2701)&lt;&gt;0,SUMIF(Invoices!Y:Z,A2701,Invoices!Z:Z)/COUNTIF(Invoices!Y:Z,A2701),0),IF(COUNTIF(Invoices!AA:AB,A2701)&lt;&gt;0,IF(COUNTIF(Invoices!AA:AB,A2701)&lt;&gt;0,SUMIF(Invoices!AA:AB,A2701,Invoices!AB:AB)/COUNTIF(Invoices!AA:AB,A2701),0),IF(COUNTIF(Invoices!AC:AD,A2701)&lt;&gt;0,IF(COUNTIF(Invoices!AC:AD,A2701)&lt;&gt;0,SUMIF(Invoices!AC:AD,A2701,Invoices!AD:AD)/COUNTIF(Invoices!AC:AD,A2701),0),IF(COUNTIF(Invoices!AE:AF,A2701)&lt;&gt;0,IF(COUNTIF(Invoices!AE:AF,A2701)&lt;&gt;0,SUMIF(Invoices!AE:AF,A2701,Invoices!AF:AF)/COUNTIF(Invoices!AE:AF,A2701),0),IF(COUNTIF(Invoices!AG:AH,A2701)&lt;&gt;0,IF(COUNTIF(Invoices!AG:AH,A2701)&lt;&gt;0,SUMIF(Invoices!AG:AH,A2701,Invoices!AH:AH)/COUNTIF(Invoices!AG:AH,A2701),0),IF(COUNTIF(Invoices!AI:AJ,A2701)&lt;&gt;0,IF(COUNTIF(Invoices!AI:AJ,A2701)&lt;&gt;0,SUMIF(Invoices!AI:AJ,A2701,Invoices!AJ:AJ)/COUNTIF(Invoices!AI:AJ,A2701),0),IF(COUNTIF(Invoices!AK:AL,A2701)&lt;&gt;0,IF(COUNTIF(Invoices!AK:AL,A2701)&lt;&gt;0,SUMIF(Invoices!AK:AL,A2701,Invoices!AL:AL)/COUNTIF(Invoices!AK:AL,A2701),0),IF(COUNTIF(Invoices!AM:AN,A2701)&lt;&gt;0,IF(COUNTIF(Invoices!AM:AN,A2701)&lt;&gt;0,SUMIF(Invoices!AM:AN,A2701,Invoices!AN:AN)/COUNTIF(Invoices!AM:AN,A2701),0),"Not Available")))))))))))))))</f>
        <v>0.99</v>
      </c>
    </row>
    <row r="2702" spans="1:5" ht="13" x14ac:dyDescent="0.15">
      <c r="A2702" s="6" t="s">
        <v>4166</v>
      </c>
      <c r="B2702" s="6" t="s">
        <v>1629</v>
      </c>
      <c r="C2702" s="6" t="s">
        <v>1628</v>
      </c>
      <c r="D2702" s="6" t="s">
        <v>1629</v>
      </c>
      <c r="E2702" t="str">
        <f>IF(COUNTIF(Invoices!K:L,A2702)&lt;&gt;0,IF(COUNTIF(Invoices!K:L,A2702)&lt;&gt;0,SUMIF(Invoices!K:L,A2702,Invoices!L:L)/COUNTIF(Invoices!K:L,A2702),0),IF(COUNTIF(Invoices!M:N,A2702)&lt;&gt;0,IF(COUNTIF(Invoices!M:N,A2702)&lt;&gt;0,SUMIF(Invoices!M:N,A2702,Invoices!N:N)/COUNTIF(Invoices!M:N,A2702),0),IF(COUNTIF(Invoices!O:P,A2702)&lt;&gt;0,IF(COUNTIF(Invoices!O:P,A2702)&lt;&gt;0,SUMIF(Invoices!O:P,A2702,Invoices!P:P)/COUNTIF(Invoices!O:P,A2702),0),IF(COUNTIF(Invoices!Q:R,A2702)&lt;&gt;0,IF(COUNTIF(Invoices!Q:R,A2702)&lt;&gt;0,SUMIF(Invoices!Q:R,A2702,Invoices!R:R)/COUNTIF(Invoices!Q:R,A2702),0),IF(COUNTIF(Invoices!S:T,A2702)&lt;&gt;0,IF(COUNTIF(Invoices!S:T,A2702)&lt;&gt;0,SUMIF(Invoices!S:T,A2702,Invoices!T:T)/COUNTIF(Invoices!S:T,A2702),0),IF(COUNTIF(Invoices!U:V,A2702)&lt;&gt;0,IF(COUNTIF(Invoices!U:V,A2702)&lt;&gt;0,SUMIF(Invoices!U:V,A2702,Invoices!V:V)/COUNTIF(Invoices!U:V,A2702),0),IF(COUNTIF(Invoices!W:X,A2702)&lt;&gt;0,IF(COUNTIF(Invoices!W:X,A2702)&lt;&gt;0,SUMIF(Invoices!W:X,A2702,Invoices!X:X)/COUNTIF(Invoices!W:X,A2702),0),IF(COUNTIF(Invoices!Y:Z,A2702)&lt;&gt;0,IF(COUNTIF(Invoices!Y:Z,A2702)&lt;&gt;0,SUMIF(Invoices!Y:Z,A2702,Invoices!Z:Z)/COUNTIF(Invoices!Y:Z,A2702),0),IF(COUNTIF(Invoices!AA:AB,A2702)&lt;&gt;0,IF(COUNTIF(Invoices!AA:AB,A2702)&lt;&gt;0,SUMIF(Invoices!AA:AB,A2702,Invoices!AB:AB)/COUNTIF(Invoices!AA:AB,A2702),0),IF(COUNTIF(Invoices!AC:AD,A2702)&lt;&gt;0,IF(COUNTIF(Invoices!AC:AD,A2702)&lt;&gt;0,SUMIF(Invoices!AC:AD,A2702,Invoices!AD:AD)/COUNTIF(Invoices!AC:AD,A2702),0),IF(COUNTIF(Invoices!AE:AF,A2702)&lt;&gt;0,IF(COUNTIF(Invoices!AE:AF,A2702)&lt;&gt;0,SUMIF(Invoices!AE:AF,A2702,Invoices!AF:AF)/COUNTIF(Invoices!AE:AF,A2702),0),IF(COUNTIF(Invoices!AG:AH,A2702)&lt;&gt;0,IF(COUNTIF(Invoices!AG:AH,A2702)&lt;&gt;0,SUMIF(Invoices!AG:AH,A2702,Invoices!AH:AH)/COUNTIF(Invoices!AG:AH,A2702),0),IF(COUNTIF(Invoices!AI:AJ,A2702)&lt;&gt;0,IF(COUNTIF(Invoices!AI:AJ,A2702)&lt;&gt;0,SUMIF(Invoices!AI:AJ,A2702,Invoices!AJ:AJ)/COUNTIF(Invoices!AI:AJ,A2702),0),IF(COUNTIF(Invoices!AK:AL,A2702)&lt;&gt;0,IF(COUNTIF(Invoices!AK:AL,A2702)&lt;&gt;0,SUMIF(Invoices!AK:AL,A2702,Invoices!AL:AL)/COUNTIF(Invoices!AK:AL,A2702),0),IF(COUNTIF(Invoices!AM:AN,A2702)&lt;&gt;0,IF(COUNTIF(Invoices!AM:AN,A2702)&lt;&gt;0,SUMIF(Invoices!AM:AN,A2702,Invoices!AN:AN)/COUNTIF(Invoices!AM:AN,A2702),0),"Not Available")))))))))))))))</f>
        <v>Not Available</v>
      </c>
    </row>
    <row r="2703" spans="1:5" ht="13" x14ac:dyDescent="0.15">
      <c r="A2703" s="6" t="s">
        <v>4167</v>
      </c>
      <c r="B2703" s="6" t="s">
        <v>3612</v>
      </c>
      <c r="C2703" s="6" t="s">
        <v>1065</v>
      </c>
      <c r="D2703" s="6" t="s">
        <v>535</v>
      </c>
      <c r="E2703" t="str">
        <f>IF(COUNTIF(Invoices!K:L,A2703)&lt;&gt;0,IF(COUNTIF(Invoices!K:L,A2703)&lt;&gt;0,SUMIF(Invoices!K:L,A2703,Invoices!L:L)/COUNTIF(Invoices!K:L,A2703),0),IF(COUNTIF(Invoices!M:N,A2703)&lt;&gt;0,IF(COUNTIF(Invoices!M:N,A2703)&lt;&gt;0,SUMIF(Invoices!M:N,A2703,Invoices!N:N)/COUNTIF(Invoices!M:N,A2703),0),IF(COUNTIF(Invoices!O:P,A2703)&lt;&gt;0,IF(COUNTIF(Invoices!O:P,A2703)&lt;&gt;0,SUMIF(Invoices!O:P,A2703,Invoices!P:P)/COUNTIF(Invoices!O:P,A2703),0),IF(COUNTIF(Invoices!Q:R,A2703)&lt;&gt;0,IF(COUNTIF(Invoices!Q:R,A2703)&lt;&gt;0,SUMIF(Invoices!Q:R,A2703,Invoices!R:R)/COUNTIF(Invoices!Q:R,A2703),0),IF(COUNTIF(Invoices!S:T,A2703)&lt;&gt;0,IF(COUNTIF(Invoices!S:T,A2703)&lt;&gt;0,SUMIF(Invoices!S:T,A2703,Invoices!T:T)/COUNTIF(Invoices!S:T,A2703),0),IF(COUNTIF(Invoices!U:V,A2703)&lt;&gt;0,IF(COUNTIF(Invoices!U:V,A2703)&lt;&gt;0,SUMIF(Invoices!U:V,A2703,Invoices!V:V)/COUNTIF(Invoices!U:V,A2703),0),IF(COUNTIF(Invoices!W:X,A2703)&lt;&gt;0,IF(COUNTIF(Invoices!W:X,A2703)&lt;&gt;0,SUMIF(Invoices!W:X,A2703,Invoices!X:X)/COUNTIF(Invoices!W:X,A2703),0),IF(COUNTIF(Invoices!Y:Z,A2703)&lt;&gt;0,IF(COUNTIF(Invoices!Y:Z,A2703)&lt;&gt;0,SUMIF(Invoices!Y:Z,A2703,Invoices!Z:Z)/COUNTIF(Invoices!Y:Z,A2703),0),IF(COUNTIF(Invoices!AA:AB,A2703)&lt;&gt;0,IF(COUNTIF(Invoices!AA:AB,A2703)&lt;&gt;0,SUMIF(Invoices!AA:AB,A2703,Invoices!AB:AB)/COUNTIF(Invoices!AA:AB,A2703),0),IF(COUNTIF(Invoices!AC:AD,A2703)&lt;&gt;0,IF(COUNTIF(Invoices!AC:AD,A2703)&lt;&gt;0,SUMIF(Invoices!AC:AD,A2703,Invoices!AD:AD)/COUNTIF(Invoices!AC:AD,A2703),0),IF(COUNTIF(Invoices!AE:AF,A2703)&lt;&gt;0,IF(COUNTIF(Invoices!AE:AF,A2703)&lt;&gt;0,SUMIF(Invoices!AE:AF,A2703,Invoices!AF:AF)/COUNTIF(Invoices!AE:AF,A2703),0),IF(COUNTIF(Invoices!AG:AH,A2703)&lt;&gt;0,IF(COUNTIF(Invoices!AG:AH,A2703)&lt;&gt;0,SUMIF(Invoices!AG:AH,A2703,Invoices!AH:AH)/COUNTIF(Invoices!AG:AH,A2703),0),IF(COUNTIF(Invoices!AI:AJ,A2703)&lt;&gt;0,IF(COUNTIF(Invoices!AI:AJ,A2703)&lt;&gt;0,SUMIF(Invoices!AI:AJ,A2703,Invoices!AJ:AJ)/COUNTIF(Invoices!AI:AJ,A2703),0),IF(COUNTIF(Invoices!AK:AL,A2703)&lt;&gt;0,IF(COUNTIF(Invoices!AK:AL,A2703)&lt;&gt;0,SUMIF(Invoices!AK:AL,A2703,Invoices!AL:AL)/COUNTIF(Invoices!AK:AL,A2703),0),IF(COUNTIF(Invoices!AM:AN,A2703)&lt;&gt;0,IF(COUNTIF(Invoices!AM:AN,A2703)&lt;&gt;0,SUMIF(Invoices!AM:AN,A2703,Invoices!AN:AN)/COUNTIF(Invoices!AM:AN,A2703),0),"Not Available")))))))))))))))</f>
        <v>Not Available</v>
      </c>
    </row>
    <row r="2704" spans="1:5" ht="13" x14ac:dyDescent="0.15">
      <c r="A2704" s="6" t="s">
        <v>4168</v>
      </c>
      <c r="B2704" s="6" t="s">
        <v>1320</v>
      </c>
      <c r="C2704" s="6" t="s">
        <v>1321</v>
      </c>
      <c r="D2704" s="6" t="s">
        <v>1322</v>
      </c>
      <c r="E2704">
        <f ca="1">IF(COUNTIF(Invoices!K:L,A2704)&lt;&gt;0,IF(COUNTIF(Invoices!K:L,A2704)&lt;&gt;0,SUMIF(Invoices!K:L,A2704,Invoices!L:L)/COUNTIF(Invoices!K:L,A2704),0),IF(COUNTIF(Invoices!M:N,A2704)&lt;&gt;0,IF(COUNTIF(Invoices!M:N,A2704)&lt;&gt;0,SUMIF(Invoices!M:N,A2704,Invoices!N:N)/COUNTIF(Invoices!M:N,A2704),0),IF(COUNTIF(Invoices!O:P,A2704)&lt;&gt;0,IF(COUNTIF(Invoices!O:P,A2704)&lt;&gt;0,SUMIF(Invoices!O:P,A2704,Invoices!P:P)/COUNTIF(Invoices!O:P,A2704),0),IF(COUNTIF(Invoices!Q:R,A2704)&lt;&gt;0,IF(COUNTIF(Invoices!Q:R,A2704)&lt;&gt;0,SUMIF(Invoices!Q:R,A2704,Invoices!R:R)/COUNTIF(Invoices!Q:R,A2704),0),IF(COUNTIF(Invoices!S:T,A2704)&lt;&gt;0,IF(COUNTIF(Invoices!S:T,A2704)&lt;&gt;0,SUMIF(Invoices!S:T,A2704,Invoices!T:T)/COUNTIF(Invoices!S:T,A2704),0),IF(COUNTIF(Invoices!U:V,A2704)&lt;&gt;0,IF(COUNTIF(Invoices!U:V,A2704)&lt;&gt;0,SUMIF(Invoices!U:V,A2704,Invoices!V:V)/COUNTIF(Invoices!U:V,A2704),0),IF(COUNTIF(Invoices!W:X,A2704)&lt;&gt;0,IF(COUNTIF(Invoices!W:X,A2704)&lt;&gt;0,SUMIF(Invoices!W:X,A2704,Invoices!X:X)/COUNTIF(Invoices!W:X,A2704),0),IF(COUNTIF(Invoices!Y:Z,A2704)&lt;&gt;0,IF(COUNTIF(Invoices!Y:Z,A2704)&lt;&gt;0,SUMIF(Invoices!Y:Z,A2704,Invoices!Z:Z)/COUNTIF(Invoices!Y:Z,A2704),0),IF(COUNTIF(Invoices!AA:AB,A2704)&lt;&gt;0,IF(COUNTIF(Invoices!AA:AB,A2704)&lt;&gt;0,SUMIF(Invoices!AA:AB,A2704,Invoices!AB:AB)/COUNTIF(Invoices!AA:AB,A2704),0),IF(COUNTIF(Invoices!AC:AD,A2704)&lt;&gt;0,IF(COUNTIF(Invoices!AC:AD,A2704)&lt;&gt;0,SUMIF(Invoices!AC:AD,A2704,Invoices!AD:AD)/COUNTIF(Invoices!AC:AD,A2704),0),IF(COUNTIF(Invoices!AE:AF,A2704)&lt;&gt;0,IF(COUNTIF(Invoices!AE:AF,A2704)&lt;&gt;0,SUMIF(Invoices!AE:AF,A2704,Invoices!AF:AF)/COUNTIF(Invoices!AE:AF,A2704),0),IF(COUNTIF(Invoices!AG:AH,A2704)&lt;&gt;0,IF(COUNTIF(Invoices!AG:AH,A2704)&lt;&gt;0,SUMIF(Invoices!AG:AH,A2704,Invoices!AH:AH)/COUNTIF(Invoices!AG:AH,A2704),0),IF(COUNTIF(Invoices!AI:AJ,A2704)&lt;&gt;0,IF(COUNTIF(Invoices!AI:AJ,A2704)&lt;&gt;0,SUMIF(Invoices!AI:AJ,A2704,Invoices!AJ:AJ)/COUNTIF(Invoices!AI:AJ,A2704),0),IF(COUNTIF(Invoices!AK:AL,A2704)&lt;&gt;0,IF(COUNTIF(Invoices!AK:AL,A2704)&lt;&gt;0,SUMIF(Invoices!AK:AL,A2704,Invoices!AL:AL)/COUNTIF(Invoices!AK:AL,A2704),0),IF(COUNTIF(Invoices!AM:AN,A2704)&lt;&gt;0,IF(COUNTIF(Invoices!AM:AN,A2704)&lt;&gt;0,SUMIF(Invoices!AM:AN,A2704,Invoices!AN:AN)/COUNTIF(Invoices!AM:AN,A2704),0),"Not Available")))))))))))))))</f>
        <v>0.99</v>
      </c>
    </row>
    <row r="2705" spans="1:5" ht="13" x14ac:dyDescent="0.15">
      <c r="A2705" s="6" t="s">
        <v>4169</v>
      </c>
      <c r="C2705" s="6" t="s">
        <v>1174</v>
      </c>
      <c r="D2705" s="6" t="s">
        <v>570</v>
      </c>
      <c r="E2705">
        <f ca="1">IF(COUNTIF(Invoices!K:L,A2705)&lt;&gt;0,IF(COUNTIF(Invoices!K:L,A2705)&lt;&gt;0,SUMIF(Invoices!K:L,A2705,Invoices!L:L)/COUNTIF(Invoices!K:L,A2705),0),IF(COUNTIF(Invoices!M:N,A2705)&lt;&gt;0,IF(COUNTIF(Invoices!M:N,A2705)&lt;&gt;0,SUMIF(Invoices!M:N,A2705,Invoices!N:N)/COUNTIF(Invoices!M:N,A2705),0),IF(COUNTIF(Invoices!O:P,A2705)&lt;&gt;0,IF(COUNTIF(Invoices!O:P,A2705)&lt;&gt;0,SUMIF(Invoices!O:P,A2705,Invoices!P:P)/COUNTIF(Invoices!O:P,A2705),0),IF(COUNTIF(Invoices!Q:R,A2705)&lt;&gt;0,IF(COUNTIF(Invoices!Q:R,A2705)&lt;&gt;0,SUMIF(Invoices!Q:R,A2705,Invoices!R:R)/COUNTIF(Invoices!Q:R,A2705),0),IF(COUNTIF(Invoices!S:T,A2705)&lt;&gt;0,IF(COUNTIF(Invoices!S:T,A2705)&lt;&gt;0,SUMIF(Invoices!S:T,A2705,Invoices!T:T)/COUNTIF(Invoices!S:T,A2705),0),IF(COUNTIF(Invoices!U:V,A2705)&lt;&gt;0,IF(COUNTIF(Invoices!U:V,A2705)&lt;&gt;0,SUMIF(Invoices!U:V,A2705,Invoices!V:V)/COUNTIF(Invoices!U:V,A2705),0),IF(COUNTIF(Invoices!W:X,A2705)&lt;&gt;0,IF(COUNTIF(Invoices!W:X,A2705)&lt;&gt;0,SUMIF(Invoices!W:X,A2705,Invoices!X:X)/COUNTIF(Invoices!W:X,A2705),0),IF(COUNTIF(Invoices!Y:Z,A2705)&lt;&gt;0,IF(COUNTIF(Invoices!Y:Z,A2705)&lt;&gt;0,SUMIF(Invoices!Y:Z,A2705,Invoices!Z:Z)/COUNTIF(Invoices!Y:Z,A2705),0),IF(COUNTIF(Invoices!AA:AB,A2705)&lt;&gt;0,IF(COUNTIF(Invoices!AA:AB,A2705)&lt;&gt;0,SUMIF(Invoices!AA:AB,A2705,Invoices!AB:AB)/COUNTIF(Invoices!AA:AB,A2705),0),IF(COUNTIF(Invoices!AC:AD,A2705)&lt;&gt;0,IF(COUNTIF(Invoices!AC:AD,A2705)&lt;&gt;0,SUMIF(Invoices!AC:AD,A2705,Invoices!AD:AD)/COUNTIF(Invoices!AC:AD,A2705),0),IF(COUNTIF(Invoices!AE:AF,A2705)&lt;&gt;0,IF(COUNTIF(Invoices!AE:AF,A2705)&lt;&gt;0,SUMIF(Invoices!AE:AF,A2705,Invoices!AF:AF)/COUNTIF(Invoices!AE:AF,A2705),0),IF(COUNTIF(Invoices!AG:AH,A2705)&lt;&gt;0,IF(COUNTIF(Invoices!AG:AH,A2705)&lt;&gt;0,SUMIF(Invoices!AG:AH,A2705,Invoices!AH:AH)/COUNTIF(Invoices!AG:AH,A2705),0),IF(COUNTIF(Invoices!AI:AJ,A2705)&lt;&gt;0,IF(COUNTIF(Invoices!AI:AJ,A2705)&lt;&gt;0,SUMIF(Invoices!AI:AJ,A2705,Invoices!AJ:AJ)/COUNTIF(Invoices!AI:AJ,A2705),0),IF(COUNTIF(Invoices!AK:AL,A2705)&lt;&gt;0,IF(COUNTIF(Invoices!AK:AL,A2705)&lt;&gt;0,SUMIF(Invoices!AK:AL,A2705,Invoices!AL:AL)/COUNTIF(Invoices!AK:AL,A2705),0),IF(COUNTIF(Invoices!AM:AN,A2705)&lt;&gt;0,IF(COUNTIF(Invoices!AM:AN,A2705)&lt;&gt;0,SUMIF(Invoices!AM:AN,A2705,Invoices!AN:AN)/COUNTIF(Invoices!AM:AN,A2705),0),"Not Available")))))))))))))))</f>
        <v>0.99</v>
      </c>
    </row>
    <row r="2706" spans="1:5" ht="13" x14ac:dyDescent="0.15">
      <c r="A2706" s="6" t="s">
        <v>4170</v>
      </c>
      <c r="B2706" s="6" t="s">
        <v>4171</v>
      </c>
      <c r="C2706" s="6" t="s">
        <v>916</v>
      </c>
      <c r="D2706" s="6" t="s">
        <v>810</v>
      </c>
      <c r="E2706" t="str">
        <f>IF(COUNTIF(Invoices!K:L,A2706)&lt;&gt;0,IF(COUNTIF(Invoices!K:L,A2706)&lt;&gt;0,SUMIF(Invoices!K:L,A2706,Invoices!L:L)/COUNTIF(Invoices!K:L,A2706),0),IF(COUNTIF(Invoices!M:N,A2706)&lt;&gt;0,IF(COUNTIF(Invoices!M:N,A2706)&lt;&gt;0,SUMIF(Invoices!M:N,A2706,Invoices!N:N)/COUNTIF(Invoices!M:N,A2706),0),IF(COUNTIF(Invoices!O:P,A2706)&lt;&gt;0,IF(COUNTIF(Invoices!O:P,A2706)&lt;&gt;0,SUMIF(Invoices!O:P,A2706,Invoices!P:P)/COUNTIF(Invoices!O:P,A2706),0),IF(COUNTIF(Invoices!Q:R,A2706)&lt;&gt;0,IF(COUNTIF(Invoices!Q:R,A2706)&lt;&gt;0,SUMIF(Invoices!Q:R,A2706,Invoices!R:R)/COUNTIF(Invoices!Q:R,A2706),0),IF(COUNTIF(Invoices!S:T,A2706)&lt;&gt;0,IF(COUNTIF(Invoices!S:T,A2706)&lt;&gt;0,SUMIF(Invoices!S:T,A2706,Invoices!T:T)/COUNTIF(Invoices!S:T,A2706),0),IF(COUNTIF(Invoices!U:V,A2706)&lt;&gt;0,IF(COUNTIF(Invoices!U:V,A2706)&lt;&gt;0,SUMIF(Invoices!U:V,A2706,Invoices!V:V)/COUNTIF(Invoices!U:V,A2706),0),IF(COUNTIF(Invoices!W:X,A2706)&lt;&gt;0,IF(COUNTIF(Invoices!W:X,A2706)&lt;&gt;0,SUMIF(Invoices!W:X,A2706,Invoices!X:X)/COUNTIF(Invoices!W:X,A2706),0),IF(COUNTIF(Invoices!Y:Z,A2706)&lt;&gt;0,IF(COUNTIF(Invoices!Y:Z,A2706)&lt;&gt;0,SUMIF(Invoices!Y:Z,A2706,Invoices!Z:Z)/COUNTIF(Invoices!Y:Z,A2706),0),IF(COUNTIF(Invoices!AA:AB,A2706)&lt;&gt;0,IF(COUNTIF(Invoices!AA:AB,A2706)&lt;&gt;0,SUMIF(Invoices!AA:AB,A2706,Invoices!AB:AB)/COUNTIF(Invoices!AA:AB,A2706),0),IF(COUNTIF(Invoices!AC:AD,A2706)&lt;&gt;0,IF(COUNTIF(Invoices!AC:AD,A2706)&lt;&gt;0,SUMIF(Invoices!AC:AD,A2706,Invoices!AD:AD)/COUNTIF(Invoices!AC:AD,A2706),0),IF(COUNTIF(Invoices!AE:AF,A2706)&lt;&gt;0,IF(COUNTIF(Invoices!AE:AF,A2706)&lt;&gt;0,SUMIF(Invoices!AE:AF,A2706,Invoices!AF:AF)/COUNTIF(Invoices!AE:AF,A2706),0),IF(COUNTIF(Invoices!AG:AH,A2706)&lt;&gt;0,IF(COUNTIF(Invoices!AG:AH,A2706)&lt;&gt;0,SUMIF(Invoices!AG:AH,A2706,Invoices!AH:AH)/COUNTIF(Invoices!AG:AH,A2706),0),IF(COUNTIF(Invoices!AI:AJ,A2706)&lt;&gt;0,IF(COUNTIF(Invoices!AI:AJ,A2706)&lt;&gt;0,SUMIF(Invoices!AI:AJ,A2706,Invoices!AJ:AJ)/COUNTIF(Invoices!AI:AJ,A2706),0),IF(COUNTIF(Invoices!AK:AL,A2706)&lt;&gt;0,IF(COUNTIF(Invoices!AK:AL,A2706)&lt;&gt;0,SUMIF(Invoices!AK:AL,A2706,Invoices!AL:AL)/COUNTIF(Invoices!AK:AL,A2706),0),IF(COUNTIF(Invoices!AM:AN,A2706)&lt;&gt;0,IF(COUNTIF(Invoices!AM:AN,A2706)&lt;&gt;0,SUMIF(Invoices!AM:AN,A2706,Invoices!AN:AN)/COUNTIF(Invoices!AM:AN,A2706),0),"Not Available")))))))))))))))</f>
        <v>Not Available</v>
      </c>
    </row>
    <row r="2707" spans="1:5" ht="13" x14ac:dyDescent="0.15">
      <c r="A2707" s="6" t="s">
        <v>4172</v>
      </c>
      <c r="B2707" s="6" t="s">
        <v>4173</v>
      </c>
      <c r="C2707" s="6" t="s">
        <v>717</v>
      </c>
      <c r="D2707" s="6" t="s">
        <v>716</v>
      </c>
      <c r="E2707">
        <f ca="1">IF(COUNTIF(Invoices!K:L,A2707)&lt;&gt;0,IF(COUNTIF(Invoices!K:L,A2707)&lt;&gt;0,SUMIF(Invoices!K:L,A2707,Invoices!L:L)/COUNTIF(Invoices!K:L,A2707),0),IF(COUNTIF(Invoices!M:N,A2707)&lt;&gt;0,IF(COUNTIF(Invoices!M:N,A2707)&lt;&gt;0,SUMIF(Invoices!M:N,A2707,Invoices!N:N)/COUNTIF(Invoices!M:N,A2707),0),IF(COUNTIF(Invoices!O:P,A2707)&lt;&gt;0,IF(COUNTIF(Invoices!O:P,A2707)&lt;&gt;0,SUMIF(Invoices!O:P,A2707,Invoices!P:P)/COUNTIF(Invoices!O:P,A2707),0),IF(COUNTIF(Invoices!Q:R,A2707)&lt;&gt;0,IF(COUNTIF(Invoices!Q:R,A2707)&lt;&gt;0,SUMIF(Invoices!Q:R,A2707,Invoices!R:R)/COUNTIF(Invoices!Q:R,A2707),0),IF(COUNTIF(Invoices!S:T,A2707)&lt;&gt;0,IF(COUNTIF(Invoices!S:T,A2707)&lt;&gt;0,SUMIF(Invoices!S:T,A2707,Invoices!T:T)/COUNTIF(Invoices!S:T,A2707),0),IF(COUNTIF(Invoices!U:V,A2707)&lt;&gt;0,IF(COUNTIF(Invoices!U:V,A2707)&lt;&gt;0,SUMIF(Invoices!U:V,A2707,Invoices!V:V)/COUNTIF(Invoices!U:V,A2707),0),IF(COUNTIF(Invoices!W:X,A2707)&lt;&gt;0,IF(COUNTIF(Invoices!W:X,A2707)&lt;&gt;0,SUMIF(Invoices!W:X,A2707,Invoices!X:X)/COUNTIF(Invoices!W:X,A2707),0),IF(COUNTIF(Invoices!Y:Z,A2707)&lt;&gt;0,IF(COUNTIF(Invoices!Y:Z,A2707)&lt;&gt;0,SUMIF(Invoices!Y:Z,A2707,Invoices!Z:Z)/COUNTIF(Invoices!Y:Z,A2707),0),IF(COUNTIF(Invoices!AA:AB,A2707)&lt;&gt;0,IF(COUNTIF(Invoices!AA:AB,A2707)&lt;&gt;0,SUMIF(Invoices!AA:AB,A2707,Invoices!AB:AB)/COUNTIF(Invoices!AA:AB,A2707),0),IF(COUNTIF(Invoices!AC:AD,A2707)&lt;&gt;0,IF(COUNTIF(Invoices!AC:AD,A2707)&lt;&gt;0,SUMIF(Invoices!AC:AD,A2707,Invoices!AD:AD)/COUNTIF(Invoices!AC:AD,A2707),0),IF(COUNTIF(Invoices!AE:AF,A2707)&lt;&gt;0,IF(COUNTIF(Invoices!AE:AF,A2707)&lt;&gt;0,SUMIF(Invoices!AE:AF,A2707,Invoices!AF:AF)/COUNTIF(Invoices!AE:AF,A2707),0),IF(COUNTIF(Invoices!AG:AH,A2707)&lt;&gt;0,IF(COUNTIF(Invoices!AG:AH,A2707)&lt;&gt;0,SUMIF(Invoices!AG:AH,A2707,Invoices!AH:AH)/COUNTIF(Invoices!AG:AH,A2707),0),IF(COUNTIF(Invoices!AI:AJ,A2707)&lt;&gt;0,IF(COUNTIF(Invoices!AI:AJ,A2707)&lt;&gt;0,SUMIF(Invoices!AI:AJ,A2707,Invoices!AJ:AJ)/COUNTIF(Invoices!AI:AJ,A2707),0),IF(COUNTIF(Invoices!AK:AL,A2707)&lt;&gt;0,IF(COUNTIF(Invoices!AK:AL,A2707)&lt;&gt;0,SUMIF(Invoices!AK:AL,A2707,Invoices!AL:AL)/COUNTIF(Invoices!AK:AL,A2707),0),IF(COUNTIF(Invoices!AM:AN,A2707)&lt;&gt;0,IF(COUNTIF(Invoices!AM:AN,A2707)&lt;&gt;0,SUMIF(Invoices!AM:AN,A2707,Invoices!AN:AN)/COUNTIF(Invoices!AM:AN,A2707),0),"Not Available")))))))))))))))</f>
        <v>0.99</v>
      </c>
    </row>
    <row r="2708" spans="1:5" ht="13" x14ac:dyDescent="0.15">
      <c r="A2708" s="6" t="s">
        <v>4174</v>
      </c>
      <c r="C2708" s="6" t="s">
        <v>4175</v>
      </c>
      <c r="D2708" s="6" t="s">
        <v>716</v>
      </c>
      <c r="E2708">
        <f ca="1">IF(COUNTIF(Invoices!K:L,A2708)&lt;&gt;0,IF(COUNTIF(Invoices!K:L,A2708)&lt;&gt;0,SUMIF(Invoices!K:L,A2708,Invoices!L:L)/COUNTIF(Invoices!K:L,A2708),0),IF(COUNTIF(Invoices!M:N,A2708)&lt;&gt;0,IF(COUNTIF(Invoices!M:N,A2708)&lt;&gt;0,SUMIF(Invoices!M:N,A2708,Invoices!N:N)/COUNTIF(Invoices!M:N,A2708),0),IF(COUNTIF(Invoices!O:P,A2708)&lt;&gt;0,IF(COUNTIF(Invoices!O:P,A2708)&lt;&gt;0,SUMIF(Invoices!O:P,A2708,Invoices!P:P)/COUNTIF(Invoices!O:P,A2708),0),IF(COUNTIF(Invoices!Q:R,A2708)&lt;&gt;0,IF(COUNTIF(Invoices!Q:R,A2708)&lt;&gt;0,SUMIF(Invoices!Q:R,A2708,Invoices!R:R)/COUNTIF(Invoices!Q:R,A2708),0),IF(COUNTIF(Invoices!S:T,A2708)&lt;&gt;0,IF(COUNTIF(Invoices!S:T,A2708)&lt;&gt;0,SUMIF(Invoices!S:T,A2708,Invoices!T:T)/COUNTIF(Invoices!S:T,A2708),0),IF(COUNTIF(Invoices!U:V,A2708)&lt;&gt;0,IF(COUNTIF(Invoices!U:V,A2708)&lt;&gt;0,SUMIF(Invoices!U:V,A2708,Invoices!V:V)/COUNTIF(Invoices!U:V,A2708),0),IF(COUNTIF(Invoices!W:X,A2708)&lt;&gt;0,IF(COUNTIF(Invoices!W:X,A2708)&lt;&gt;0,SUMIF(Invoices!W:X,A2708,Invoices!X:X)/COUNTIF(Invoices!W:X,A2708),0),IF(COUNTIF(Invoices!Y:Z,A2708)&lt;&gt;0,IF(COUNTIF(Invoices!Y:Z,A2708)&lt;&gt;0,SUMIF(Invoices!Y:Z,A2708,Invoices!Z:Z)/COUNTIF(Invoices!Y:Z,A2708),0),IF(COUNTIF(Invoices!AA:AB,A2708)&lt;&gt;0,IF(COUNTIF(Invoices!AA:AB,A2708)&lt;&gt;0,SUMIF(Invoices!AA:AB,A2708,Invoices!AB:AB)/COUNTIF(Invoices!AA:AB,A2708),0),IF(COUNTIF(Invoices!AC:AD,A2708)&lt;&gt;0,IF(COUNTIF(Invoices!AC:AD,A2708)&lt;&gt;0,SUMIF(Invoices!AC:AD,A2708,Invoices!AD:AD)/COUNTIF(Invoices!AC:AD,A2708),0),IF(COUNTIF(Invoices!AE:AF,A2708)&lt;&gt;0,IF(COUNTIF(Invoices!AE:AF,A2708)&lt;&gt;0,SUMIF(Invoices!AE:AF,A2708,Invoices!AF:AF)/COUNTIF(Invoices!AE:AF,A2708),0),IF(COUNTIF(Invoices!AG:AH,A2708)&lt;&gt;0,IF(COUNTIF(Invoices!AG:AH,A2708)&lt;&gt;0,SUMIF(Invoices!AG:AH,A2708,Invoices!AH:AH)/COUNTIF(Invoices!AG:AH,A2708),0),IF(COUNTIF(Invoices!AI:AJ,A2708)&lt;&gt;0,IF(COUNTIF(Invoices!AI:AJ,A2708)&lt;&gt;0,SUMIF(Invoices!AI:AJ,A2708,Invoices!AJ:AJ)/COUNTIF(Invoices!AI:AJ,A2708),0),IF(COUNTIF(Invoices!AK:AL,A2708)&lt;&gt;0,IF(COUNTIF(Invoices!AK:AL,A2708)&lt;&gt;0,SUMIF(Invoices!AK:AL,A2708,Invoices!AL:AL)/COUNTIF(Invoices!AK:AL,A2708),0),IF(COUNTIF(Invoices!AM:AN,A2708)&lt;&gt;0,IF(COUNTIF(Invoices!AM:AN,A2708)&lt;&gt;0,SUMIF(Invoices!AM:AN,A2708,Invoices!AN:AN)/COUNTIF(Invoices!AM:AN,A2708),0),"Not Available")))))))))))))))</f>
        <v>0.99</v>
      </c>
    </row>
    <row r="2709" spans="1:5" ht="13" x14ac:dyDescent="0.15">
      <c r="A2709" s="6" t="s">
        <v>4176</v>
      </c>
      <c r="C2709" s="6" t="s">
        <v>4175</v>
      </c>
      <c r="D2709" s="6" t="s">
        <v>716</v>
      </c>
      <c r="E2709">
        <f ca="1">IF(COUNTIF(Invoices!K:L,A2709)&lt;&gt;0,IF(COUNTIF(Invoices!K:L,A2709)&lt;&gt;0,SUMIF(Invoices!K:L,A2709,Invoices!L:L)/COUNTIF(Invoices!K:L,A2709),0),IF(COUNTIF(Invoices!M:N,A2709)&lt;&gt;0,IF(COUNTIF(Invoices!M:N,A2709)&lt;&gt;0,SUMIF(Invoices!M:N,A2709,Invoices!N:N)/COUNTIF(Invoices!M:N,A2709),0),IF(COUNTIF(Invoices!O:P,A2709)&lt;&gt;0,IF(COUNTIF(Invoices!O:P,A2709)&lt;&gt;0,SUMIF(Invoices!O:P,A2709,Invoices!P:P)/COUNTIF(Invoices!O:P,A2709),0),IF(COUNTIF(Invoices!Q:R,A2709)&lt;&gt;0,IF(COUNTIF(Invoices!Q:R,A2709)&lt;&gt;0,SUMIF(Invoices!Q:R,A2709,Invoices!R:R)/COUNTIF(Invoices!Q:R,A2709),0),IF(COUNTIF(Invoices!S:T,A2709)&lt;&gt;0,IF(COUNTIF(Invoices!S:T,A2709)&lt;&gt;0,SUMIF(Invoices!S:T,A2709,Invoices!T:T)/COUNTIF(Invoices!S:T,A2709),0),IF(COUNTIF(Invoices!U:V,A2709)&lt;&gt;0,IF(COUNTIF(Invoices!U:V,A2709)&lt;&gt;0,SUMIF(Invoices!U:V,A2709,Invoices!V:V)/COUNTIF(Invoices!U:V,A2709),0),IF(COUNTIF(Invoices!W:X,A2709)&lt;&gt;0,IF(COUNTIF(Invoices!W:X,A2709)&lt;&gt;0,SUMIF(Invoices!W:X,A2709,Invoices!X:X)/COUNTIF(Invoices!W:X,A2709),0),IF(COUNTIF(Invoices!Y:Z,A2709)&lt;&gt;0,IF(COUNTIF(Invoices!Y:Z,A2709)&lt;&gt;0,SUMIF(Invoices!Y:Z,A2709,Invoices!Z:Z)/COUNTIF(Invoices!Y:Z,A2709),0),IF(COUNTIF(Invoices!AA:AB,A2709)&lt;&gt;0,IF(COUNTIF(Invoices!AA:AB,A2709)&lt;&gt;0,SUMIF(Invoices!AA:AB,A2709,Invoices!AB:AB)/COUNTIF(Invoices!AA:AB,A2709),0),IF(COUNTIF(Invoices!AC:AD,A2709)&lt;&gt;0,IF(COUNTIF(Invoices!AC:AD,A2709)&lt;&gt;0,SUMIF(Invoices!AC:AD,A2709,Invoices!AD:AD)/COUNTIF(Invoices!AC:AD,A2709),0),IF(COUNTIF(Invoices!AE:AF,A2709)&lt;&gt;0,IF(COUNTIF(Invoices!AE:AF,A2709)&lt;&gt;0,SUMIF(Invoices!AE:AF,A2709,Invoices!AF:AF)/COUNTIF(Invoices!AE:AF,A2709),0),IF(COUNTIF(Invoices!AG:AH,A2709)&lt;&gt;0,IF(COUNTIF(Invoices!AG:AH,A2709)&lt;&gt;0,SUMIF(Invoices!AG:AH,A2709,Invoices!AH:AH)/COUNTIF(Invoices!AG:AH,A2709),0),IF(COUNTIF(Invoices!AI:AJ,A2709)&lt;&gt;0,IF(COUNTIF(Invoices!AI:AJ,A2709)&lt;&gt;0,SUMIF(Invoices!AI:AJ,A2709,Invoices!AJ:AJ)/COUNTIF(Invoices!AI:AJ,A2709),0),IF(COUNTIF(Invoices!AK:AL,A2709)&lt;&gt;0,IF(COUNTIF(Invoices!AK:AL,A2709)&lt;&gt;0,SUMIF(Invoices!AK:AL,A2709,Invoices!AL:AL)/COUNTIF(Invoices!AK:AL,A2709),0),IF(COUNTIF(Invoices!AM:AN,A2709)&lt;&gt;0,IF(COUNTIF(Invoices!AM:AN,A2709)&lt;&gt;0,SUMIF(Invoices!AM:AN,A2709,Invoices!AN:AN)/COUNTIF(Invoices!AM:AN,A2709),0),"Not Available")))))))))))))))</f>
        <v>0.99</v>
      </c>
    </row>
    <row r="2710" spans="1:5" ht="13" x14ac:dyDescent="0.15">
      <c r="A2710" s="6" t="s">
        <v>4177</v>
      </c>
      <c r="C2710" s="6" t="s">
        <v>4175</v>
      </c>
      <c r="D2710" s="6" t="s">
        <v>716</v>
      </c>
      <c r="E2710" t="str">
        <f>IF(COUNTIF(Invoices!K:L,A2710)&lt;&gt;0,IF(COUNTIF(Invoices!K:L,A2710)&lt;&gt;0,SUMIF(Invoices!K:L,A2710,Invoices!L:L)/COUNTIF(Invoices!K:L,A2710),0),IF(COUNTIF(Invoices!M:N,A2710)&lt;&gt;0,IF(COUNTIF(Invoices!M:N,A2710)&lt;&gt;0,SUMIF(Invoices!M:N,A2710,Invoices!N:N)/COUNTIF(Invoices!M:N,A2710),0),IF(COUNTIF(Invoices!O:P,A2710)&lt;&gt;0,IF(COUNTIF(Invoices!O:P,A2710)&lt;&gt;0,SUMIF(Invoices!O:P,A2710,Invoices!P:P)/COUNTIF(Invoices!O:P,A2710),0),IF(COUNTIF(Invoices!Q:R,A2710)&lt;&gt;0,IF(COUNTIF(Invoices!Q:R,A2710)&lt;&gt;0,SUMIF(Invoices!Q:R,A2710,Invoices!R:R)/COUNTIF(Invoices!Q:R,A2710),0),IF(COUNTIF(Invoices!S:T,A2710)&lt;&gt;0,IF(COUNTIF(Invoices!S:T,A2710)&lt;&gt;0,SUMIF(Invoices!S:T,A2710,Invoices!T:T)/COUNTIF(Invoices!S:T,A2710),0),IF(COUNTIF(Invoices!U:V,A2710)&lt;&gt;0,IF(COUNTIF(Invoices!U:V,A2710)&lt;&gt;0,SUMIF(Invoices!U:V,A2710,Invoices!V:V)/COUNTIF(Invoices!U:V,A2710),0),IF(COUNTIF(Invoices!W:X,A2710)&lt;&gt;0,IF(COUNTIF(Invoices!W:X,A2710)&lt;&gt;0,SUMIF(Invoices!W:X,A2710,Invoices!X:X)/COUNTIF(Invoices!W:X,A2710),0),IF(COUNTIF(Invoices!Y:Z,A2710)&lt;&gt;0,IF(COUNTIF(Invoices!Y:Z,A2710)&lt;&gt;0,SUMIF(Invoices!Y:Z,A2710,Invoices!Z:Z)/COUNTIF(Invoices!Y:Z,A2710),0),IF(COUNTIF(Invoices!AA:AB,A2710)&lt;&gt;0,IF(COUNTIF(Invoices!AA:AB,A2710)&lt;&gt;0,SUMIF(Invoices!AA:AB,A2710,Invoices!AB:AB)/COUNTIF(Invoices!AA:AB,A2710),0),IF(COUNTIF(Invoices!AC:AD,A2710)&lt;&gt;0,IF(COUNTIF(Invoices!AC:AD,A2710)&lt;&gt;0,SUMIF(Invoices!AC:AD,A2710,Invoices!AD:AD)/COUNTIF(Invoices!AC:AD,A2710),0),IF(COUNTIF(Invoices!AE:AF,A2710)&lt;&gt;0,IF(COUNTIF(Invoices!AE:AF,A2710)&lt;&gt;0,SUMIF(Invoices!AE:AF,A2710,Invoices!AF:AF)/COUNTIF(Invoices!AE:AF,A2710),0),IF(COUNTIF(Invoices!AG:AH,A2710)&lt;&gt;0,IF(COUNTIF(Invoices!AG:AH,A2710)&lt;&gt;0,SUMIF(Invoices!AG:AH,A2710,Invoices!AH:AH)/COUNTIF(Invoices!AG:AH,A2710),0),IF(COUNTIF(Invoices!AI:AJ,A2710)&lt;&gt;0,IF(COUNTIF(Invoices!AI:AJ,A2710)&lt;&gt;0,SUMIF(Invoices!AI:AJ,A2710,Invoices!AJ:AJ)/COUNTIF(Invoices!AI:AJ,A2710),0),IF(COUNTIF(Invoices!AK:AL,A2710)&lt;&gt;0,IF(COUNTIF(Invoices!AK:AL,A2710)&lt;&gt;0,SUMIF(Invoices!AK:AL,A2710,Invoices!AL:AL)/COUNTIF(Invoices!AK:AL,A2710),0),IF(COUNTIF(Invoices!AM:AN,A2710)&lt;&gt;0,IF(COUNTIF(Invoices!AM:AN,A2710)&lt;&gt;0,SUMIF(Invoices!AM:AN,A2710,Invoices!AN:AN)/COUNTIF(Invoices!AM:AN,A2710),0),"Not Available")))))))))))))))</f>
        <v>Not Available</v>
      </c>
    </row>
    <row r="2711" spans="1:5" ht="13" x14ac:dyDescent="0.15">
      <c r="A2711" s="6" t="s">
        <v>4178</v>
      </c>
      <c r="B2711" s="6" t="s">
        <v>3239</v>
      </c>
      <c r="C2711" s="6" t="s">
        <v>2441</v>
      </c>
      <c r="D2711" s="6" t="s">
        <v>1301</v>
      </c>
      <c r="E2711" t="str">
        <f>IF(COUNTIF(Invoices!K:L,A2711)&lt;&gt;0,IF(COUNTIF(Invoices!K:L,A2711)&lt;&gt;0,SUMIF(Invoices!K:L,A2711,Invoices!L:L)/COUNTIF(Invoices!K:L,A2711),0),IF(COUNTIF(Invoices!M:N,A2711)&lt;&gt;0,IF(COUNTIF(Invoices!M:N,A2711)&lt;&gt;0,SUMIF(Invoices!M:N,A2711,Invoices!N:N)/COUNTIF(Invoices!M:N,A2711),0),IF(COUNTIF(Invoices!O:P,A2711)&lt;&gt;0,IF(COUNTIF(Invoices!O:P,A2711)&lt;&gt;0,SUMIF(Invoices!O:P,A2711,Invoices!P:P)/COUNTIF(Invoices!O:P,A2711),0),IF(COUNTIF(Invoices!Q:R,A2711)&lt;&gt;0,IF(COUNTIF(Invoices!Q:R,A2711)&lt;&gt;0,SUMIF(Invoices!Q:R,A2711,Invoices!R:R)/COUNTIF(Invoices!Q:R,A2711),0),IF(COUNTIF(Invoices!S:T,A2711)&lt;&gt;0,IF(COUNTIF(Invoices!S:T,A2711)&lt;&gt;0,SUMIF(Invoices!S:T,A2711,Invoices!T:T)/COUNTIF(Invoices!S:T,A2711),0),IF(COUNTIF(Invoices!U:V,A2711)&lt;&gt;0,IF(COUNTIF(Invoices!U:V,A2711)&lt;&gt;0,SUMIF(Invoices!U:V,A2711,Invoices!V:V)/COUNTIF(Invoices!U:V,A2711),0),IF(COUNTIF(Invoices!W:X,A2711)&lt;&gt;0,IF(COUNTIF(Invoices!W:X,A2711)&lt;&gt;0,SUMIF(Invoices!W:X,A2711,Invoices!X:X)/COUNTIF(Invoices!W:X,A2711),0),IF(COUNTIF(Invoices!Y:Z,A2711)&lt;&gt;0,IF(COUNTIF(Invoices!Y:Z,A2711)&lt;&gt;0,SUMIF(Invoices!Y:Z,A2711,Invoices!Z:Z)/COUNTIF(Invoices!Y:Z,A2711),0),IF(COUNTIF(Invoices!AA:AB,A2711)&lt;&gt;0,IF(COUNTIF(Invoices!AA:AB,A2711)&lt;&gt;0,SUMIF(Invoices!AA:AB,A2711,Invoices!AB:AB)/COUNTIF(Invoices!AA:AB,A2711),0),IF(COUNTIF(Invoices!AC:AD,A2711)&lt;&gt;0,IF(COUNTIF(Invoices!AC:AD,A2711)&lt;&gt;0,SUMIF(Invoices!AC:AD,A2711,Invoices!AD:AD)/COUNTIF(Invoices!AC:AD,A2711),0),IF(COUNTIF(Invoices!AE:AF,A2711)&lt;&gt;0,IF(COUNTIF(Invoices!AE:AF,A2711)&lt;&gt;0,SUMIF(Invoices!AE:AF,A2711,Invoices!AF:AF)/COUNTIF(Invoices!AE:AF,A2711),0),IF(COUNTIF(Invoices!AG:AH,A2711)&lt;&gt;0,IF(COUNTIF(Invoices!AG:AH,A2711)&lt;&gt;0,SUMIF(Invoices!AG:AH,A2711,Invoices!AH:AH)/COUNTIF(Invoices!AG:AH,A2711),0),IF(COUNTIF(Invoices!AI:AJ,A2711)&lt;&gt;0,IF(COUNTIF(Invoices!AI:AJ,A2711)&lt;&gt;0,SUMIF(Invoices!AI:AJ,A2711,Invoices!AJ:AJ)/COUNTIF(Invoices!AI:AJ,A2711),0),IF(COUNTIF(Invoices!AK:AL,A2711)&lt;&gt;0,IF(COUNTIF(Invoices!AK:AL,A2711)&lt;&gt;0,SUMIF(Invoices!AK:AL,A2711,Invoices!AL:AL)/COUNTIF(Invoices!AK:AL,A2711),0),IF(COUNTIF(Invoices!AM:AN,A2711)&lt;&gt;0,IF(COUNTIF(Invoices!AM:AN,A2711)&lt;&gt;0,SUMIF(Invoices!AM:AN,A2711,Invoices!AN:AN)/COUNTIF(Invoices!AM:AN,A2711),0),"Not Available")))))))))))))))</f>
        <v>Not Available</v>
      </c>
    </row>
    <row r="2712" spans="1:5" ht="13" x14ac:dyDescent="0.15">
      <c r="A2712" s="6" t="s">
        <v>4179</v>
      </c>
      <c r="B2712" s="6" t="s">
        <v>4180</v>
      </c>
      <c r="C2712" s="6" t="s">
        <v>2396</v>
      </c>
      <c r="D2712" s="6" t="s">
        <v>681</v>
      </c>
      <c r="E2712">
        <f ca="1">IF(COUNTIF(Invoices!K:L,A2712)&lt;&gt;0,IF(COUNTIF(Invoices!K:L,A2712)&lt;&gt;0,SUMIF(Invoices!K:L,A2712,Invoices!L:L)/COUNTIF(Invoices!K:L,A2712),0),IF(COUNTIF(Invoices!M:N,A2712)&lt;&gt;0,IF(COUNTIF(Invoices!M:N,A2712)&lt;&gt;0,SUMIF(Invoices!M:N,A2712,Invoices!N:N)/COUNTIF(Invoices!M:N,A2712),0),IF(COUNTIF(Invoices!O:P,A2712)&lt;&gt;0,IF(COUNTIF(Invoices!O:P,A2712)&lt;&gt;0,SUMIF(Invoices!O:P,A2712,Invoices!P:P)/COUNTIF(Invoices!O:P,A2712),0),IF(COUNTIF(Invoices!Q:R,A2712)&lt;&gt;0,IF(COUNTIF(Invoices!Q:R,A2712)&lt;&gt;0,SUMIF(Invoices!Q:R,A2712,Invoices!R:R)/COUNTIF(Invoices!Q:R,A2712),0),IF(COUNTIF(Invoices!S:T,A2712)&lt;&gt;0,IF(COUNTIF(Invoices!S:T,A2712)&lt;&gt;0,SUMIF(Invoices!S:T,A2712,Invoices!T:T)/COUNTIF(Invoices!S:T,A2712),0),IF(COUNTIF(Invoices!U:V,A2712)&lt;&gt;0,IF(COUNTIF(Invoices!U:V,A2712)&lt;&gt;0,SUMIF(Invoices!U:V,A2712,Invoices!V:V)/COUNTIF(Invoices!U:V,A2712),0),IF(COUNTIF(Invoices!W:X,A2712)&lt;&gt;0,IF(COUNTIF(Invoices!W:X,A2712)&lt;&gt;0,SUMIF(Invoices!W:X,A2712,Invoices!X:X)/COUNTIF(Invoices!W:X,A2712),0),IF(COUNTIF(Invoices!Y:Z,A2712)&lt;&gt;0,IF(COUNTIF(Invoices!Y:Z,A2712)&lt;&gt;0,SUMIF(Invoices!Y:Z,A2712,Invoices!Z:Z)/COUNTIF(Invoices!Y:Z,A2712),0),IF(COUNTIF(Invoices!AA:AB,A2712)&lt;&gt;0,IF(COUNTIF(Invoices!AA:AB,A2712)&lt;&gt;0,SUMIF(Invoices!AA:AB,A2712,Invoices!AB:AB)/COUNTIF(Invoices!AA:AB,A2712),0),IF(COUNTIF(Invoices!AC:AD,A2712)&lt;&gt;0,IF(COUNTIF(Invoices!AC:AD,A2712)&lt;&gt;0,SUMIF(Invoices!AC:AD,A2712,Invoices!AD:AD)/COUNTIF(Invoices!AC:AD,A2712),0),IF(COUNTIF(Invoices!AE:AF,A2712)&lt;&gt;0,IF(COUNTIF(Invoices!AE:AF,A2712)&lt;&gt;0,SUMIF(Invoices!AE:AF,A2712,Invoices!AF:AF)/COUNTIF(Invoices!AE:AF,A2712),0),IF(COUNTIF(Invoices!AG:AH,A2712)&lt;&gt;0,IF(COUNTIF(Invoices!AG:AH,A2712)&lt;&gt;0,SUMIF(Invoices!AG:AH,A2712,Invoices!AH:AH)/COUNTIF(Invoices!AG:AH,A2712),0),IF(COUNTIF(Invoices!AI:AJ,A2712)&lt;&gt;0,IF(COUNTIF(Invoices!AI:AJ,A2712)&lt;&gt;0,SUMIF(Invoices!AI:AJ,A2712,Invoices!AJ:AJ)/COUNTIF(Invoices!AI:AJ,A2712),0),IF(COUNTIF(Invoices!AK:AL,A2712)&lt;&gt;0,IF(COUNTIF(Invoices!AK:AL,A2712)&lt;&gt;0,SUMIF(Invoices!AK:AL,A2712,Invoices!AL:AL)/COUNTIF(Invoices!AK:AL,A2712),0),IF(COUNTIF(Invoices!AM:AN,A2712)&lt;&gt;0,IF(COUNTIF(Invoices!AM:AN,A2712)&lt;&gt;0,SUMIF(Invoices!AM:AN,A2712,Invoices!AN:AN)/COUNTIF(Invoices!AM:AN,A2712),0),"Not Available")))))))))))))))</f>
        <v>0.99</v>
      </c>
    </row>
    <row r="2713" spans="1:5" ht="13" x14ac:dyDescent="0.15">
      <c r="A2713" s="6" t="s">
        <v>4179</v>
      </c>
      <c r="B2713" s="6" t="s">
        <v>2527</v>
      </c>
      <c r="C2713" s="6" t="s">
        <v>2528</v>
      </c>
      <c r="D2713" s="6" t="s">
        <v>681</v>
      </c>
      <c r="E2713">
        <f ca="1">IF(COUNTIF(Invoices!K:L,A2713)&lt;&gt;0,IF(COUNTIF(Invoices!K:L,A2713)&lt;&gt;0,SUMIF(Invoices!K:L,A2713,Invoices!L:L)/COUNTIF(Invoices!K:L,A2713),0),IF(COUNTIF(Invoices!M:N,A2713)&lt;&gt;0,IF(COUNTIF(Invoices!M:N,A2713)&lt;&gt;0,SUMIF(Invoices!M:N,A2713,Invoices!N:N)/COUNTIF(Invoices!M:N,A2713),0),IF(COUNTIF(Invoices!O:P,A2713)&lt;&gt;0,IF(COUNTIF(Invoices!O:P,A2713)&lt;&gt;0,SUMIF(Invoices!O:P,A2713,Invoices!P:P)/COUNTIF(Invoices!O:P,A2713),0),IF(COUNTIF(Invoices!Q:R,A2713)&lt;&gt;0,IF(COUNTIF(Invoices!Q:R,A2713)&lt;&gt;0,SUMIF(Invoices!Q:R,A2713,Invoices!R:R)/COUNTIF(Invoices!Q:R,A2713),0),IF(COUNTIF(Invoices!S:T,A2713)&lt;&gt;0,IF(COUNTIF(Invoices!S:T,A2713)&lt;&gt;0,SUMIF(Invoices!S:T,A2713,Invoices!T:T)/COUNTIF(Invoices!S:T,A2713),0),IF(COUNTIF(Invoices!U:V,A2713)&lt;&gt;0,IF(COUNTIF(Invoices!U:V,A2713)&lt;&gt;0,SUMIF(Invoices!U:V,A2713,Invoices!V:V)/COUNTIF(Invoices!U:V,A2713),0),IF(COUNTIF(Invoices!W:X,A2713)&lt;&gt;0,IF(COUNTIF(Invoices!W:X,A2713)&lt;&gt;0,SUMIF(Invoices!W:X,A2713,Invoices!X:X)/COUNTIF(Invoices!W:X,A2713),0),IF(COUNTIF(Invoices!Y:Z,A2713)&lt;&gt;0,IF(COUNTIF(Invoices!Y:Z,A2713)&lt;&gt;0,SUMIF(Invoices!Y:Z,A2713,Invoices!Z:Z)/COUNTIF(Invoices!Y:Z,A2713),0),IF(COUNTIF(Invoices!AA:AB,A2713)&lt;&gt;0,IF(COUNTIF(Invoices!AA:AB,A2713)&lt;&gt;0,SUMIF(Invoices!AA:AB,A2713,Invoices!AB:AB)/COUNTIF(Invoices!AA:AB,A2713),0),IF(COUNTIF(Invoices!AC:AD,A2713)&lt;&gt;0,IF(COUNTIF(Invoices!AC:AD,A2713)&lt;&gt;0,SUMIF(Invoices!AC:AD,A2713,Invoices!AD:AD)/COUNTIF(Invoices!AC:AD,A2713),0),IF(COUNTIF(Invoices!AE:AF,A2713)&lt;&gt;0,IF(COUNTIF(Invoices!AE:AF,A2713)&lt;&gt;0,SUMIF(Invoices!AE:AF,A2713,Invoices!AF:AF)/COUNTIF(Invoices!AE:AF,A2713),0),IF(COUNTIF(Invoices!AG:AH,A2713)&lt;&gt;0,IF(COUNTIF(Invoices!AG:AH,A2713)&lt;&gt;0,SUMIF(Invoices!AG:AH,A2713,Invoices!AH:AH)/COUNTIF(Invoices!AG:AH,A2713),0),IF(COUNTIF(Invoices!AI:AJ,A2713)&lt;&gt;0,IF(COUNTIF(Invoices!AI:AJ,A2713)&lt;&gt;0,SUMIF(Invoices!AI:AJ,A2713,Invoices!AJ:AJ)/COUNTIF(Invoices!AI:AJ,A2713),0),IF(COUNTIF(Invoices!AK:AL,A2713)&lt;&gt;0,IF(COUNTIF(Invoices!AK:AL,A2713)&lt;&gt;0,SUMIF(Invoices!AK:AL,A2713,Invoices!AL:AL)/COUNTIF(Invoices!AK:AL,A2713),0),IF(COUNTIF(Invoices!AM:AN,A2713)&lt;&gt;0,IF(COUNTIF(Invoices!AM:AN,A2713)&lt;&gt;0,SUMIF(Invoices!AM:AN,A2713,Invoices!AN:AN)/COUNTIF(Invoices!AM:AN,A2713),0),"Not Available")))))))))))))))</f>
        <v>0.99</v>
      </c>
    </row>
    <row r="2714" spans="1:5" ht="13" x14ac:dyDescent="0.15">
      <c r="A2714" s="6" t="s">
        <v>4181</v>
      </c>
      <c r="B2714" s="6" t="s">
        <v>1326</v>
      </c>
      <c r="C2714" s="6" t="s">
        <v>1136</v>
      </c>
      <c r="D2714" s="6" t="s">
        <v>681</v>
      </c>
      <c r="E2714" t="str">
        <f>IF(COUNTIF(Invoices!K:L,A2714)&lt;&gt;0,IF(COUNTIF(Invoices!K:L,A2714)&lt;&gt;0,SUMIF(Invoices!K:L,A2714,Invoices!L:L)/COUNTIF(Invoices!K:L,A2714),0),IF(COUNTIF(Invoices!M:N,A2714)&lt;&gt;0,IF(COUNTIF(Invoices!M:N,A2714)&lt;&gt;0,SUMIF(Invoices!M:N,A2714,Invoices!N:N)/COUNTIF(Invoices!M:N,A2714),0),IF(COUNTIF(Invoices!O:P,A2714)&lt;&gt;0,IF(COUNTIF(Invoices!O:P,A2714)&lt;&gt;0,SUMIF(Invoices!O:P,A2714,Invoices!P:P)/COUNTIF(Invoices!O:P,A2714),0),IF(COUNTIF(Invoices!Q:R,A2714)&lt;&gt;0,IF(COUNTIF(Invoices!Q:R,A2714)&lt;&gt;0,SUMIF(Invoices!Q:R,A2714,Invoices!R:R)/COUNTIF(Invoices!Q:R,A2714),0),IF(COUNTIF(Invoices!S:T,A2714)&lt;&gt;0,IF(COUNTIF(Invoices!S:T,A2714)&lt;&gt;0,SUMIF(Invoices!S:T,A2714,Invoices!T:T)/COUNTIF(Invoices!S:T,A2714),0),IF(COUNTIF(Invoices!U:V,A2714)&lt;&gt;0,IF(COUNTIF(Invoices!U:V,A2714)&lt;&gt;0,SUMIF(Invoices!U:V,A2714,Invoices!V:V)/COUNTIF(Invoices!U:V,A2714),0),IF(COUNTIF(Invoices!W:X,A2714)&lt;&gt;0,IF(COUNTIF(Invoices!W:X,A2714)&lt;&gt;0,SUMIF(Invoices!W:X,A2714,Invoices!X:X)/COUNTIF(Invoices!W:X,A2714),0),IF(COUNTIF(Invoices!Y:Z,A2714)&lt;&gt;0,IF(COUNTIF(Invoices!Y:Z,A2714)&lt;&gt;0,SUMIF(Invoices!Y:Z,A2714,Invoices!Z:Z)/COUNTIF(Invoices!Y:Z,A2714),0),IF(COUNTIF(Invoices!AA:AB,A2714)&lt;&gt;0,IF(COUNTIF(Invoices!AA:AB,A2714)&lt;&gt;0,SUMIF(Invoices!AA:AB,A2714,Invoices!AB:AB)/COUNTIF(Invoices!AA:AB,A2714),0),IF(COUNTIF(Invoices!AC:AD,A2714)&lt;&gt;0,IF(COUNTIF(Invoices!AC:AD,A2714)&lt;&gt;0,SUMIF(Invoices!AC:AD,A2714,Invoices!AD:AD)/COUNTIF(Invoices!AC:AD,A2714),0),IF(COUNTIF(Invoices!AE:AF,A2714)&lt;&gt;0,IF(COUNTIF(Invoices!AE:AF,A2714)&lt;&gt;0,SUMIF(Invoices!AE:AF,A2714,Invoices!AF:AF)/COUNTIF(Invoices!AE:AF,A2714),0),IF(COUNTIF(Invoices!AG:AH,A2714)&lt;&gt;0,IF(COUNTIF(Invoices!AG:AH,A2714)&lt;&gt;0,SUMIF(Invoices!AG:AH,A2714,Invoices!AH:AH)/COUNTIF(Invoices!AG:AH,A2714),0),IF(COUNTIF(Invoices!AI:AJ,A2714)&lt;&gt;0,IF(COUNTIF(Invoices!AI:AJ,A2714)&lt;&gt;0,SUMIF(Invoices!AI:AJ,A2714,Invoices!AJ:AJ)/COUNTIF(Invoices!AI:AJ,A2714),0),IF(COUNTIF(Invoices!AK:AL,A2714)&lt;&gt;0,IF(COUNTIF(Invoices!AK:AL,A2714)&lt;&gt;0,SUMIF(Invoices!AK:AL,A2714,Invoices!AL:AL)/COUNTIF(Invoices!AK:AL,A2714),0),IF(COUNTIF(Invoices!AM:AN,A2714)&lt;&gt;0,IF(COUNTIF(Invoices!AM:AN,A2714)&lt;&gt;0,SUMIF(Invoices!AM:AN,A2714,Invoices!AN:AN)/COUNTIF(Invoices!AM:AN,A2714),0),"Not Available")))))))))))))))</f>
        <v>Not Available</v>
      </c>
    </row>
    <row r="2715" spans="1:5" ht="13" x14ac:dyDescent="0.15">
      <c r="A2715" s="6" t="s">
        <v>4182</v>
      </c>
      <c r="B2715" s="6" t="s">
        <v>562</v>
      </c>
      <c r="C2715" s="6" t="s">
        <v>752</v>
      </c>
      <c r="D2715" s="6" t="s">
        <v>562</v>
      </c>
      <c r="E2715">
        <f ca="1">IF(COUNTIF(Invoices!K:L,A2715)&lt;&gt;0,IF(COUNTIF(Invoices!K:L,A2715)&lt;&gt;0,SUMIF(Invoices!K:L,A2715,Invoices!L:L)/COUNTIF(Invoices!K:L,A2715),0),IF(COUNTIF(Invoices!M:N,A2715)&lt;&gt;0,IF(COUNTIF(Invoices!M:N,A2715)&lt;&gt;0,SUMIF(Invoices!M:N,A2715,Invoices!N:N)/COUNTIF(Invoices!M:N,A2715),0),IF(COUNTIF(Invoices!O:P,A2715)&lt;&gt;0,IF(COUNTIF(Invoices!O:P,A2715)&lt;&gt;0,SUMIF(Invoices!O:P,A2715,Invoices!P:P)/COUNTIF(Invoices!O:P,A2715),0),IF(COUNTIF(Invoices!Q:R,A2715)&lt;&gt;0,IF(COUNTIF(Invoices!Q:R,A2715)&lt;&gt;0,SUMIF(Invoices!Q:R,A2715,Invoices!R:R)/COUNTIF(Invoices!Q:R,A2715),0),IF(COUNTIF(Invoices!S:T,A2715)&lt;&gt;0,IF(COUNTIF(Invoices!S:T,A2715)&lt;&gt;0,SUMIF(Invoices!S:T,A2715,Invoices!T:T)/COUNTIF(Invoices!S:T,A2715),0),IF(COUNTIF(Invoices!U:V,A2715)&lt;&gt;0,IF(COUNTIF(Invoices!U:V,A2715)&lt;&gt;0,SUMIF(Invoices!U:V,A2715,Invoices!V:V)/COUNTIF(Invoices!U:V,A2715),0),IF(COUNTIF(Invoices!W:X,A2715)&lt;&gt;0,IF(COUNTIF(Invoices!W:X,A2715)&lt;&gt;0,SUMIF(Invoices!W:X,A2715,Invoices!X:X)/COUNTIF(Invoices!W:X,A2715),0),IF(COUNTIF(Invoices!Y:Z,A2715)&lt;&gt;0,IF(COUNTIF(Invoices!Y:Z,A2715)&lt;&gt;0,SUMIF(Invoices!Y:Z,A2715,Invoices!Z:Z)/COUNTIF(Invoices!Y:Z,A2715),0),IF(COUNTIF(Invoices!AA:AB,A2715)&lt;&gt;0,IF(COUNTIF(Invoices!AA:AB,A2715)&lt;&gt;0,SUMIF(Invoices!AA:AB,A2715,Invoices!AB:AB)/COUNTIF(Invoices!AA:AB,A2715),0),IF(COUNTIF(Invoices!AC:AD,A2715)&lt;&gt;0,IF(COUNTIF(Invoices!AC:AD,A2715)&lt;&gt;0,SUMIF(Invoices!AC:AD,A2715,Invoices!AD:AD)/COUNTIF(Invoices!AC:AD,A2715),0),IF(COUNTIF(Invoices!AE:AF,A2715)&lt;&gt;0,IF(COUNTIF(Invoices!AE:AF,A2715)&lt;&gt;0,SUMIF(Invoices!AE:AF,A2715,Invoices!AF:AF)/COUNTIF(Invoices!AE:AF,A2715),0),IF(COUNTIF(Invoices!AG:AH,A2715)&lt;&gt;0,IF(COUNTIF(Invoices!AG:AH,A2715)&lt;&gt;0,SUMIF(Invoices!AG:AH,A2715,Invoices!AH:AH)/COUNTIF(Invoices!AG:AH,A2715),0),IF(COUNTIF(Invoices!AI:AJ,A2715)&lt;&gt;0,IF(COUNTIF(Invoices!AI:AJ,A2715)&lt;&gt;0,SUMIF(Invoices!AI:AJ,A2715,Invoices!AJ:AJ)/COUNTIF(Invoices!AI:AJ,A2715),0),IF(COUNTIF(Invoices!AK:AL,A2715)&lt;&gt;0,IF(COUNTIF(Invoices!AK:AL,A2715)&lt;&gt;0,SUMIF(Invoices!AK:AL,A2715,Invoices!AL:AL)/COUNTIF(Invoices!AK:AL,A2715),0),IF(COUNTIF(Invoices!AM:AN,A2715)&lt;&gt;0,IF(COUNTIF(Invoices!AM:AN,A2715)&lt;&gt;0,SUMIF(Invoices!AM:AN,A2715,Invoices!AN:AN)/COUNTIF(Invoices!AM:AN,A2715),0),"Not Available")))))))))))))))</f>
        <v>0.99</v>
      </c>
    </row>
    <row r="2716" spans="1:5" ht="13" x14ac:dyDescent="0.15">
      <c r="A2716" s="6" t="s">
        <v>4183</v>
      </c>
      <c r="B2716" s="6" t="s">
        <v>1943</v>
      </c>
      <c r="C2716" s="6" t="s">
        <v>1942</v>
      </c>
      <c r="D2716" s="6" t="s">
        <v>1943</v>
      </c>
      <c r="E2716">
        <f ca="1">IF(COUNTIF(Invoices!K:L,A2716)&lt;&gt;0,IF(COUNTIF(Invoices!K:L,A2716)&lt;&gt;0,SUMIF(Invoices!K:L,A2716,Invoices!L:L)/COUNTIF(Invoices!K:L,A2716),0),IF(COUNTIF(Invoices!M:N,A2716)&lt;&gt;0,IF(COUNTIF(Invoices!M:N,A2716)&lt;&gt;0,SUMIF(Invoices!M:N,A2716,Invoices!N:N)/COUNTIF(Invoices!M:N,A2716),0),IF(COUNTIF(Invoices!O:P,A2716)&lt;&gt;0,IF(COUNTIF(Invoices!O:P,A2716)&lt;&gt;0,SUMIF(Invoices!O:P,A2716,Invoices!P:P)/COUNTIF(Invoices!O:P,A2716),0),IF(COUNTIF(Invoices!Q:R,A2716)&lt;&gt;0,IF(COUNTIF(Invoices!Q:R,A2716)&lt;&gt;0,SUMIF(Invoices!Q:R,A2716,Invoices!R:R)/COUNTIF(Invoices!Q:R,A2716),0),IF(COUNTIF(Invoices!S:T,A2716)&lt;&gt;0,IF(COUNTIF(Invoices!S:T,A2716)&lt;&gt;0,SUMIF(Invoices!S:T,A2716,Invoices!T:T)/COUNTIF(Invoices!S:T,A2716),0),IF(COUNTIF(Invoices!U:V,A2716)&lt;&gt;0,IF(COUNTIF(Invoices!U:V,A2716)&lt;&gt;0,SUMIF(Invoices!U:V,A2716,Invoices!V:V)/COUNTIF(Invoices!U:V,A2716),0),IF(COUNTIF(Invoices!W:X,A2716)&lt;&gt;0,IF(COUNTIF(Invoices!W:X,A2716)&lt;&gt;0,SUMIF(Invoices!W:X,A2716,Invoices!X:X)/COUNTIF(Invoices!W:X,A2716),0),IF(COUNTIF(Invoices!Y:Z,A2716)&lt;&gt;0,IF(COUNTIF(Invoices!Y:Z,A2716)&lt;&gt;0,SUMIF(Invoices!Y:Z,A2716,Invoices!Z:Z)/COUNTIF(Invoices!Y:Z,A2716),0),IF(COUNTIF(Invoices!AA:AB,A2716)&lt;&gt;0,IF(COUNTIF(Invoices!AA:AB,A2716)&lt;&gt;0,SUMIF(Invoices!AA:AB,A2716,Invoices!AB:AB)/COUNTIF(Invoices!AA:AB,A2716),0),IF(COUNTIF(Invoices!AC:AD,A2716)&lt;&gt;0,IF(COUNTIF(Invoices!AC:AD,A2716)&lt;&gt;0,SUMIF(Invoices!AC:AD,A2716,Invoices!AD:AD)/COUNTIF(Invoices!AC:AD,A2716),0),IF(COUNTIF(Invoices!AE:AF,A2716)&lt;&gt;0,IF(COUNTIF(Invoices!AE:AF,A2716)&lt;&gt;0,SUMIF(Invoices!AE:AF,A2716,Invoices!AF:AF)/COUNTIF(Invoices!AE:AF,A2716),0),IF(COUNTIF(Invoices!AG:AH,A2716)&lt;&gt;0,IF(COUNTIF(Invoices!AG:AH,A2716)&lt;&gt;0,SUMIF(Invoices!AG:AH,A2716,Invoices!AH:AH)/COUNTIF(Invoices!AG:AH,A2716),0),IF(COUNTIF(Invoices!AI:AJ,A2716)&lt;&gt;0,IF(COUNTIF(Invoices!AI:AJ,A2716)&lt;&gt;0,SUMIF(Invoices!AI:AJ,A2716,Invoices!AJ:AJ)/COUNTIF(Invoices!AI:AJ,A2716),0),IF(COUNTIF(Invoices!AK:AL,A2716)&lt;&gt;0,IF(COUNTIF(Invoices!AK:AL,A2716)&lt;&gt;0,SUMIF(Invoices!AK:AL,A2716,Invoices!AL:AL)/COUNTIF(Invoices!AK:AL,A2716),0),IF(COUNTIF(Invoices!AM:AN,A2716)&lt;&gt;0,IF(COUNTIF(Invoices!AM:AN,A2716)&lt;&gt;0,SUMIF(Invoices!AM:AN,A2716,Invoices!AN:AN)/COUNTIF(Invoices!AM:AN,A2716),0),"Not Available")))))))))))))))</f>
        <v>0.99</v>
      </c>
    </row>
    <row r="2717" spans="1:5" ht="13" x14ac:dyDescent="0.15">
      <c r="A2717" s="6" t="s">
        <v>4184</v>
      </c>
      <c r="B2717" s="6" t="s">
        <v>1223</v>
      </c>
      <c r="C2717" s="6" t="s">
        <v>977</v>
      </c>
      <c r="D2717" s="6" t="s">
        <v>976</v>
      </c>
      <c r="E2717">
        <f ca="1">IF(COUNTIF(Invoices!K:L,A2717)&lt;&gt;0,IF(COUNTIF(Invoices!K:L,A2717)&lt;&gt;0,SUMIF(Invoices!K:L,A2717,Invoices!L:L)/COUNTIF(Invoices!K:L,A2717),0),IF(COUNTIF(Invoices!M:N,A2717)&lt;&gt;0,IF(COUNTIF(Invoices!M:N,A2717)&lt;&gt;0,SUMIF(Invoices!M:N,A2717,Invoices!N:N)/COUNTIF(Invoices!M:N,A2717),0),IF(COUNTIF(Invoices!O:P,A2717)&lt;&gt;0,IF(COUNTIF(Invoices!O:P,A2717)&lt;&gt;0,SUMIF(Invoices!O:P,A2717,Invoices!P:P)/COUNTIF(Invoices!O:P,A2717),0),IF(COUNTIF(Invoices!Q:R,A2717)&lt;&gt;0,IF(COUNTIF(Invoices!Q:R,A2717)&lt;&gt;0,SUMIF(Invoices!Q:R,A2717,Invoices!R:R)/COUNTIF(Invoices!Q:R,A2717),0),IF(COUNTIF(Invoices!S:T,A2717)&lt;&gt;0,IF(COUNTIF(Invoices!S:T,A2717)&lt;&gt;0,SUMIF(Invoices!S:T,A2717,Invoices!T:T)/COUNTIF(Invoices!S:T,A2717),0),IF(COUNTIF(Invoices!U:V,A2717)&lt;&gt;0,IF(COUNTIF(Invoices!U:V,A2717)&lt;&gt;0,SUMIF(Invoices!U:V,A2717,Invoices!V:V)/COUNTIF(Invoices!U:V,A2717),0),IF(COUNTIF(Invoices!W:X,A2717)&lt;&gt;0,IF(COUNTIF(Invoices!W:X,A2717)&lt;&gt;0,SUMIF(Invoices!W:X,A2717,Invoices!X:X)/COUNTIF(Invoices!W:X,A2717),0),IF(COUNTIF(Invoices!Y:Z,A2717)&lt;&gt;0,IF(COUNTIF(Invoices!Y:Z,A2717)&lt;&gt;0,SUMIF(Invoices!Y:Z,A2717,Invoices!Z:Z)/COUNTIF(Invoices!Y:Z,A2717),0),IF(COUNTIF(Invoices!AA:AB,A2717)&lt;&gt;0,IF(COUNTIF(Invoices!AA:AB,A2717)&lt;&gt;0,SUMIF(Invoices!AA:AB,A2717,Invoices!AB:AB)/COUNTIF(Invoices!AA:AB,A2717),0),IF(COUNTIF(Invoices!AC:AD,A2717)&lt;&gt;0,IF(COUNTIF(Invoices!AC:AD,A2717)&lt;&gt;0,SUMIF(Invoices!AC:AD,A2717,Invoices!AD:AD)/COUNTIF(Invoices!AC:AD,A2717),0),IF(COUNTIF(Invoices!AE:AF,A2717)&lt;&gt;0,IF(COUNTIF(Invoices!AE:AF,A2717)&lt;&gt;0,SUMIF(Invoices!AE:AF,A2717,Invoices!AF:AF)/COUNTIF(Invoices!AE:AF,A2717),0),IF(COUNTIF(Invoices!AG:AH,A2717)&lt;&gt;0,IF(COUNTIF(Invoices!AG:AH,A2717)&lt;&gt;0,SUMIF(Invoices!AG:AH,A2717,Invoices!AH:AH)/COUNTIF(Invoices!AG:AH,A2717),0),IF(COUNTIF(Invoices!AI:AJ,A2717)&lt;&gt;0,IF(COUNTIF(Invoices!AI:AJ,A2717)&lt;&gt;0,SUMIF(Invoices!AI:AJ,A2717,Invoices!AJ:AJ)/COUNTIF(Invoices!AI:AJ,A2717),0),IF(COUNTIF(Invoices!AK:AL,A2717)&lt;&gt;0,IF(COUNTIF(Invoices!AK:AL,A2717)&lt;&gt;0,SUMIF(Invoices!AK:AL,A2717,Invoices!AL:AL)/COUNTIF(Invoices!AK:AL,A2717),0),IF(COUNTIF(Invoices!AM:AN,A2717)&lt;&gt;0,IF(COUNTIF(Invoices!AM:AN,A2717)&lt;&gt;0,SUMIF(Invoices!AM:AN,A2717,Invoices!AN:AN)/COUNTIF(Invoices!AM:AN,A2717),0),"Not Available")))))))))))))))</f>
        <v>0.99</v>
      </c>
    </row>
    <row r="2718" spans="1:5" ht="13" x14ac:dyDescent="0.15">
      <c r="A2718" s="6" t="s">
        <v>4185</v>
      </c>
      <c r="B2718" s="6" t="s">
        <v>606</v>
      </c>
      <c r="C2718" s="6" t="s">
        <v>1118</v>
      </c>
      <c r="D2718" s="6" t="s">
        <v>608</v>
      </c>
      <c r="E2718" t="str">
        <f>IF(COUNTIF(Invoices!K:L,A2718)&lt;&gt;0,IF(COUNTIF(Invoices!K:L,A2718)&lt;&gt;0,SUMIF(Invoices!K:L,A2718,Invoices!L:L)/COUNTIF(Invoices!K:L,A2718),0),IF(COUNTIF(Invoices!M:N,A2718)&lt;&gt;0,IF(COUNTIF(Invoices!M:N,A2718)&lt;&gt;0,SUMIF(Invoices!M:N,A2718,Invoices!N:N)/COUNTIF(Invoices!M:N,A2718),0),IF(COUNTIF(Invoices!O:P,A2718)&lt;&gt;0,IF(COUNTIF(Invoices!O:P,A2718)&lt;&gt;0,SUMIF(Invoices!O:P,A2718,Invoices!P:P)/COUNTIF(Invoices!O:P,A2718),0),IF(COUNTIF(Invoices!Q:R,A2718)&lt;&gt;0,IF(COUNTIF(Invoices!Q:R,A2718)&lt;&gt;0,SUMIF(Invoices!Q:R,A2718,Invoices!R:R)/COUNTIF(Invoices!Q:R,A2718),0),IF(COUNTIF(Invoices!S:T,A2718)&lt;&gt;0,IF(COUNTIF(Invoices!S:T,A2718)&lt;&gt;0,SUMIF(Invoices!S:T,A2718,Invoices!T:T)/COUNTIF(Invoices!S:T,A2718),0),IF(COUNTIF(Invoices!U:V,A2718)&lt;&gt;0,IF(COUNTIF(Invoices!U:V,A2718)&lt;&gt;0,SUMIF(Invoices!U:V,A2718,Invoices!V:V)/COUNTIF(Invoices!U:V,A2718),0),IF(COUNTIF(Invoices!W:X,A2718)&lt;&gt;0,IF(COUNTIF(Invoices!W:X,A2718)&lt;&gt;0,SUMIF(Invoices!W:X,A2718,Invoices!X:X)/COUNTIF(Invoices!W:X,A2718),0),IF(COUNTIF(Invoices!Y:Z,A2718)&lt;&gt;0,IF(COUNTIF(Invoices!Y:Z,A2718)&lt;&gt;0,SUMIF(Invoices!Y:Z,A2718,Invoices!Z:Z)/COUNTIF(Invoices!Y:Z,A2718),0),IF(COUNTIF(Invoices!AA:AB,A2718)&lt;&gt;0,IF(COUNTIF(Invoices!AA:AB,A2718)&lt;&gt;0,SUMIF(Invoices!AA:AB,A2718,Invoices!AB:AB)/COUNTIF(Invoices!AA:AB,A2718),0),IF(COUNTIF(Invoices!AC:AD,A2718)&lt;&gt;0,IF(COUNTIF(Invoices!AC:AD,A2718)&lt;&gt;0,SUMIF(Invoices!AC:AD,A2718,Invoices!AD:AD)/COUNTIF(Invoices!AC:AD,A2718),0),IF(COUNTIF(Invoices!AE:AF,A2718)&lt;&gt;0,IF(COUNTIF(Invoices!AE:AF,A2718)&lt;&gt;0,SUMIF(Invoices!AE:AF,A2718,Invoices!AF:AF)/COUNTIF(Invoices!AE:AF,A2718),0),IF(COUNTIF(Invoices!AG:AH,A2718)&lt;&gt;0,IF(COUNTIF(Invoices!AG:AH,A2718)&lt;&gt;0,SUMIF(Invoices!AG:AH,A2718,Invoices!AH:AH)/COUNTIF(Invoices!AG:AH,A2718),0),IF(COUNTIF(Invoices!AI:AJ,A2718)&lt;&gt;0,IF(COUNTIF(Invoices!AI:AJ,A2718)&lt;&gt;0,SUMIF(Invoices!AI:AJ,A2718,Invoices!AJ:AJ)/COUNTIF(Invoices!AI:AJ,A2718),0),IF(COUNTIF(Invoices!AK:AL,A2718)&lt;&gt;0,IF(COUNTIF(Invoices!AK:AL,A2718)&lt;&gt;0,SUMIF(Invoices!AK:AL,A2718,Invoices!AL:AL)/COUNTIF(Invoices!AK:AL,A2718),0),IF(COUNTIF(Invoices!AM:AN,A2718)&lt;&gt;0,IF(COUNTIF(Invoices!AM:AN,A2718)&lt;&gt;0,SUMIF(Invoices!AM:AN,A2718,Invoices!AN:AN)/COUNTIF(Invoices!AM:AN,A2718),0),"Not Available")))))))))))))))</f>
        <v>Not Available</v>
      </c>
    </row>
    <row r="2719" spans="1:5" ht="13" x14ac:dyDescent="0.15">
      <c r="A2719" s="6" t="s">
        <v>4186</v>
      </c>
      <c r="B2719" s="6" t="s">
        <v>564</v>
      </c>
      <c r="C2719" s="6" t="s">
        <v>835</v>
      </c>
      <c r="D2719" s="6" t="s">
        <v>566</v>
      </c>
      <c r="E2719" t="str">
        <f>IF(COUNTIF(Invoices!K:L,A2719)&lt;&gt;0,IF(COUNTIF(Invoices!K:L,A2719)&lt;&gt;0,SUMIF(Invoices!K:L,A2719,Invoices!L:L)/COUNTIF(Invoices!K:L,A2719),0),IF(COUNTIF(Invoices!M:N,A2719)&lt;&gt;0,IF(COUNTIF(Invoices!M:N,A2719)&lt;&gt;0,SUMIF(Invoices!M:N,A2719,Invoices!N:N)/COUNTIF(Invoices!M:N,A2719),0),IF(COUNTIF(Invoices!O:P,A2719)&lt;&gt;0,IF(COUNTIF(Invoices!O:P,A2719)&lt;&gt;0,SUMIF(Invoices!O:P,A2719,Invoices!P:P)/COUNTIF(Invoices!O:P,A2719),0),IF(COUNTIF(Invoices!Q:R,A2719)&lt;&gt;0,IF(COUNTIF(Invoices!Q:R,A2719)&lt;&gt;0,SUMIF(Invoices!Q:R,A2719,Invoices!R:R)/COUNTIF(Invoices!Q:R,A2719),0),IF(COUNTIF(Invoices!S:T,A2719)&lt;&gt;0,IF(COUNTIF(Invoices!S:T,A2719)&lt;&gt;0,SUMIF(Invoices!S:T,A2719,Invoices!T:T)/COUNTIF(Invoices!S:T,A2719),0),IF(COUNTIF(Invoices!U:V,A2719)&lt;&gt;0,IF(COUNTIF(Invoices!U:V,A2719)&lt;&gt;0,SUMIF(Invoices!U:V,A2719,Invoices!V:V)/COUNTIF(Invoices!U:V,A2719),0),IF(COUNTIF(Invoices!W:X,A2719)&lt;&gt;0,IF(COUNTIF(Invoices!W:X,A2719)&lt;&gt;0,SUMIF(Invoices!W:X,A2719,Invoices!X:X)/COUNTIF(Invoices!W:X,A2719),0),IF(COUNTIF(Invoices!Y:Z,A2719)&lt;&gt;0,IF(COUNTIF(Invoices!Y:Z,A2719)&lt;&gt;0,SUMIF(Invoices!Y:Z,A2719,Invoices!Z:Z)/COUNTIF(Invoices!Y:Z,A2719),0),IF(COUNTIF(Invoices!AA:AB,A2719)&lt;&gt;0,IF(COUNTIF(Invoices!AA:AB,A2719)&lt;&gt;0,SUMIF(Invoices!AA:AB,A2719,Invoices!AB:AB)/COUNTIF(Invoices!AA:AB,A2719),0),IF(COUNTIF(Invoices!AC:AD,A2719)&lt;&gt;0,IF(COUNTIF(Invoices!AC:AD,A2719)&lt;&gt;0,SUMIF(Invoices!AC:AD,A2719,Invoices!AD:AD)/COUNTIF(Invoices!AC:AD,A2719),0),IF(COUNTIF(Invoices!AE:AF,A2719)&lt;&gt;0,IF(COUNTIF(Invoices!AE:AF,A2719)&lt;&gt;0,SUMIF(Invoices!AE:AF,A2719,Invoices!AF:AF)/COUNTIF(Invoices!AE:AF,A2719),0),IF(COUNTIF(Invoices!AG:AH,A2719)&lt;&gt;0,IF(COUNTIF(Invoices!AG:AH,A2719)&lt;&gt;0,SUMIF(Invoices!AG:AH,A2719,Invoices!AH:AH)/COUNTIF(Invoices!AG:AH,A2719),0),IF(COUNTIF(Invoices!AI:AJ,A2719)&lt;&gt;0,IF(COUNTIF(Invoices!AI:AJ,A2719)&lt;&gt;0,SUMIF(Invoices!AI:AJ,A2719,Invoices!AJ:AJ)/COUNTIF(Invoices!AI:AJ,A2719),0),IF(COUNTIF(Invoices!AK:AL,A2719)&lt;&gt;0,IF(COUNTIF(Invoices!AK:AL,A2719)&lt;&gt;0,SUMIF(Invoices!AK:AL,A2719,Invoices!AL:AL)/COUNTIF(Invoices!AK:AL,A2719),0),IF(COUNTIF(Invoices!AM:AN,A2719)&lt;&gt;0,IF(COUNTIF(Invoices!AM:AN,A2719)&lt;&gt;0,SUMIF(Invoices!AM:AN,A2719,Invoices!AN:AN)/COUNTIF(Invoices!AM:AN,A2719),0),"Not Available")))))))))))))))</f>
        <v>Not Available</v>
      </c>
    </row>
    <row r="2720" spans="1:5" ht="13" x14ac:dyDescent="0.15">
      <c r="A2720" s="6" t="s">
        <v>4187</v>
      </c>
      <c r="B2720" s="6" t="s">
        <v>4188</v>
      </c>
      <c r="C2720" s="6" t="s">
        <v>1002</v>
      </c>
      <c r="D2720" s="6" t="s">
        <v>1003</v>
      </c>
      <c r="E2720" t="str">
        <f>IF(COUNTIF(Invoices!K:L,A2720)&lt;&gt;0,IF(COUNTIF(Invoices!K:L,A2720)&lt;&gt;0,SUMIF(Invoices!K:L,A2720,Invoices!L:L)/COUNTIF(Invoices!K:L,A2720),0),IF(COUNTIF(Invoices!M:N,A2720)&lt;&gt;0,IF(COUNTIF(Invoices!M:N,A2720)&lt;&gt;0,SUMIF(Invoices!M:N,A2720,Invoices!N:N)/COUNTIF(Invoices!M:N,A2720),0),IF(COUNTIF(Invoices!O:P,A2720)&lt;&gt;0,IF(COUNTIF(Invoices!O:P,A2720)&lt;&gt;0,SUMIF(Invoices!O:P,A2720,Invoices!P:P)/COUNTIF(Invoices!O:P,A2720),0),IF(COUNTIF(Invoices!Q:R,A2720)&lt;&gt;0,IF(COUNTIF(Invoices!Q:R,A2720)&lt;&gt;0,SUMIF(Invoices!Q:R,A2720,Invoices!R:R)/COUNTIF(Invoices!Q:R,A2720),0),IF(COUNTIF(Invoices!S:T,A2720)&lt;&gt;0,IF(COUNTIF(Invoices!S:T,A2720)&lt;&gt;0,SUMIF(Invoices!S:T,A2720,Invoices!T:T)/COUNTIF(Invoices!S:T,A2720),0),IF(COUNTIF(Invoices!U:V,A2720)&lt;&gt;0,IF(COUNTIF(Invoices!U:V,A2720)&lt;&gt;0,SUMIF(Invoices!U:V,A2720,Invoices!V:V)/COUNTIF(Invoices!U:V,A2720),0),IF(COUNTIF(Invoices!W:X,A2720)&lt;&gt;0,IF(COUNTIF(Invoices!W:X,A2720)&lt;&gt;0,SUMIF(Invoices!W:X,A2720,Invoices!X:X)/COUNTIF(Invoices!W:X,A2720),0),IF(COUNTIF(Invoices!Y:Z,A2720)&lt;&gt;0,IF(COUNTIF(Invoices!Y:Z,A2720)&lt;&gt;0,SUMIF(Invoices!Y:Z,A2720,Invoices!Z:Z)/COUNTIF(Invoices!Y:Z,A2720),0),IF(COUNTIF(Invoices!AA:AB,A2720)&lt;&gt;0,IF(COUNTIF(Invoices!AA:AB,A2720)&lt;&gt;0,SUMIF(Invoices!AA:AB,A2720,Invoices!AB:AB)/COUNTIF(Invoices!AA:AB,A2720),0),IF(COUNTIF(Invoices!AC:AD,A2720)&lt;&gt;0,IF(COUNTIF(Invoices!AC:AD,A2720)&lt;&gt;0,SUMIF(Invoices!AC:AD,A2720,Invoices!AD:AD)/COUNTIF(Invoices!AC:AD,A2720),0),IF(COUNTIF(Invoices!AE:AF,A2720)&lt;&gt;0,IF(COUNTIF(Invoices!AE:AF,A2720)&lt;&gt;0,SUMIF(Invoices!AE:AF,A2720,Invoices!AF:AF)/COUNTIF(Invoices!AE:AF,A2720),0),IF(COUNTIF(Invoices!AG:AH,A2720)&lt;&gt;0,IF(COUNTIF(Invoices!AG:AH,A2720)&lt;&gt;0,SUMIF(Invoices!AG:AH,A2720,Invoices!AH:AH)/COUNTIF(Invoices!AG:AH,A2720),0),IF(COUNTIF(Invoices!AI:AJ,A2720)&lt;&gt;0,IF(COUNTIF(Invoices!AI:AJ,A2720)&lt;&gt;0,SUMIF(Invoices!AI:AJ,A2720,Invoices!AJ:AJ)/COUNTIF(Invoices!AI:AJ,A2720),0),IF(COUNTIF(Invoices!AK:AL,A2720)&lt;&gt;0,IF(COUNTIF(Invoices!AK:AL,A2720)&lt;&gt;0,SUMIF(Invoices!AK:AL,A2720,Invoices!AL:AL)/COUNTIF(Invoices!AK:AL,A2720),0),IF(COUNTIF(Invoices!AM:AN,A2720)&lt;&gt;0,IF(COUNTIF(Invoices!AM:AN,A2720)&lt;&gt;0,SUMIF(Invoices!AM:AN,A2720,Invoices!AN:AN)/COUNTIF(Invoices!AM:AN,A2720),0),"Not Available")))))))))))))))</f>
        <v>Not Available</v>
      </c>
    </row>
    <row r="2721" spans="1:5" ht="13" x14ac:dyDescent="0.15">
      <c r="A2721" s="6" t="s">
        <v>4189</v>
      </c>
      <c r="C2721" s="6" t="s">
        <v>524</v>
      </c>
      <c r="D2721" s="6" t="s">
        <v>518</v>
      </c>
      <c r="E2721" t="str">
        <f>IF(COUNTIF(Invoices!K:L,A2721)&lt;&gt;0,IF(COUNTIF(Invoices!K:L,A2721)&lt;&gt;0,SUMIF(Invoices!K:L,A2721,Invoices!L:L)/COUNTIF(Invoices!K:L,A2721),0),IF(COUNTIF(Invoices!M:N,A2721)&lt;&gt;0,IF(COUNTIF(Invoices!M:N,A2721)&lt;&gt;0,SUMIF(Invoices!M:N,A2721,Invoices!N:N)/COUNTIF(Invoices!M:N,A2721),0),IF(COUNTIF(Invoices!O:P,A2721)&lt;&gt;0,IF(COUNTIF(Invoices!O:P,A2721)&lt;&gt;0,SUMIF(Invoices!O:P,A2721,Invoices!P:P)/COUNTIF(Invoices!O:P,A2721),0),IF(COUNTIF(Invoices!Q:R,A2721)&lt;&gt;0,IF(COUNTIF(Invoices!Q:R,A2721)&lt;&gt;0,SUMIF(Invoices!Q:R,A2721,Invoices!R:R)/COUNTIF(Invoices!Q:R,A2721),0),IF(COUNTIF(Invoices!S:T,A2721)&lt;&gt;0,IF(COUNTIF(Invoices!S:T,A2721)&lt;&gt;0,SUMIF(Invoices!S:T,A2721,Invoices!T:T)/COUNTIF(Invoices!S:T,A2721),0),IF(COUNTIF(Invoices!U:V,A2721)&lt;&gt;0,IF(COUNTIF(Invoices!U:V,A2721)&lt;&gt;0,SUMIF(Invoices!U:V,A2721,Invoices!V:V)/COUNTIF(Invoices!U:V,A2721),0),IF(COUNTIF(Invoices!W:X,A2721)&lt;&gt;0,IF(COUNTIF(Invoices!W:X,A2721)&lt;&gt;0,SUMIF(Invoices!W:X,A2721,Invoices!X:X)/COUNTIF(Invoices!W:X,A2721),0),IF(COUNTIF(Invoices!Y:Z,A2721)&lt;&gt;0,IF(COUNTIF(Invoices!Y:Z,A2721)&lt;&gt;0,SUMIF(Invoices!Y:Z,A2721,Invoices!Z:Z)/COUNTIF(Invoices!Y:Z,A2721),0),IF(COUNTIF(Invoices!AA:AB,A2721)&lt;&gt;0,IF(COUNTIF(Invoices!AA:AB,A2721)&lt;&gt;0,SUMIF(Invoices!AA:AB,A2721,Invoices!AB:AB)/COUNTIF(Invoices!AA:AB,A2721),0),IF(COUNTIF(Invoices!AC:AD,A2721)&lt;&gt;0,IF(COUNTIF(Invoices!AC:AD,A2721)&lt;&gt;0,SUMIF(Invoices!AC:AD,A2721,Invoices!AD:AD)/COUNTIF(Invoices!AC:AD,A2721),0),IF(COUNTIF(Invoices!AE:AF,A2721)&lt;&gt;0,IF(COUNTIF(Invoices!AE:AF,A2721)&lt;&gt;0,SUMIF(Invoices!AE:AF,A2721,Invoices!AF:AF)/COUNTIF(Invoices!AE:AF,A2721),0),IF(COUNTIF(Invoices!AG:AH,A2721)&lt;&gt;0,IF(COUNTIF(Invoices!AG:AH,A2721)&lt;&gt;0,SUMIF(Invoices!AG:AH,A2721,Invoices!AH:AH)/COUNTIF(Invoices!AG:AH,A2721),0),IF(COUNTIF(Invoices!AI:AJ,A2721)&lt;&gt;0,IF(COUNTIF(Invoices!AI:AJ,A2721)&lt;&gt;0,SUMIF(Invoices!AI:AJ,A2721,Invoices!AJ:AJ)/COUNTIF(Invoices!AI:AJ,A2721),0),IF(COUNTIF(Invoices!AK:AL,A2721)&lt;&gt;0,IF(COUNTIF(Invoices!AK:AL,A2721)&lt;&gt;0,SUMIF(Invoices!AK:AL,A2721,Invoices!AL:AL)/COUNTIF(Invoices!AK:AL,A2721),0),IF(COUNTIF(Invoices!AM:AN,A2721)&lt;&gt;0,IF(COUNTIF(Invoices!AM:AN,A2721)&lt;&gt;0,SUMIF(Invoices!AM:AN,A2721,Invoices!AN:AN)/COUNTIF(Invoices!AM:AN,A2721),0),"Not Available")))))))))))))))</f>
        <v>Not Available</v>
      </c>
    </row>
    <row r="2722" spans="1:5" ht="13" x14ac:dyDescent="0.15">
      <c r="A2722" s="6" t="s">
        <v>4190</v>
      </c>
      <c r="B2722" s="6" t="s">
        <v>1279</v>
      </c>
      <c r="C2722" s="6" t="s">
        <v>1280</v>
      </c>
      <c r="D2722" s="6" t="s">
        <v>1281</v>
      </c>
      <c r="E2722" t="str">
        <f>IF(COUNTIF(Invoices!K:L,A2722)&lt;&gt;0,IF(COUNTIF(Invoices!K:L,A2722)&lt;&gt;0,SUMIF(Invoices!K:L,A2722,Invoices!L:L)/COUNTIF(Invoices!K:L,A2722),0),IF(COUNTIF(Invoices!M:N,A2722)&lt;&gt;0,IF(COUNTIF(Invoices!M:N,A2722)&lt;&gt;0,SUMIF(Invoices!M:N,A2722,Invoices!N:N)/COUNTIF(Invoices!M:N,A2722),0),IF(COUNTIF(Invoices!O:P,A2722)&lt;&gt;0,IF(COUNTIF(Invoices!O:P,A2722)&lt;&gt;0,SUMIF(Invoices!O:P,A2722,Invoices!P:P)/COUNTIF(Invoices!O:P,A2722),0),IF(COUNTIF(Invoices!Q:R,A2722)&lt;&gt;0,IF(COUNTIF(Invoices!Q:R,A2722)&lt;&gt;0,SUMIF(Invoices!Q:R,A2722,Invoices!R:R)/COUNTIF(Invoices!Q:R,A2722),0),IF(COUNTIF(Invoices!S:T,A2722)&lt;&gt;0,IF(COUNTIF(Invoices!S:T,A2722)&lt;&gt;0,SUMIF(Invoices!S:T,A2722,Invoices!T:T)/COUNTIF(Invoices!S:T,A2722),0),IF(COUNTIF(Invoices!U:V,A2722)&lt;&gt;0,IF(COUNTIF(Invoices!U:V,A2722)&lt;&gt;0,SUMIF(Invoices!U:V,A2722,Invoices!V:V)/COUNTIF(Invoices!U:V,A2722),0),IF(COUNTIF(Invoices!W:X,A2722)&lt;&gt;0,IF(COUNTIF(Invoices!W:X,A2722)&lt;&gt;0,SUMIF(Invoices!W:X,A2722,Invoices!X:X)/COUNTIF(Invoices!W:X,A2722),0),IF(COUNTIF(Invoices!Y:Z,A2722)&lt;&gt;0,IF(COUNTIF(Invoices!Y:Z,A2722)&lt;&gt;0,SUMIF(Invoices!Y:Z,A2722,Invoices!Z:Z)/COUNTIF(Invoices!Y:Z,A2722),0),IF(COUNTIF(Invoices!AA:AB,A2722)&lt;&gt;0,IF(COUNTIF(Invoices!AA:AB,A2722)&lt;&gt;0,SUMIF(Invoices!AA:AB,A2722,Invoices!AB:AB)/COUNTIF(Invoices!AA:AB,A2722),0),IF(COUNTIF(Invoices!AC:AD,A2722)&lt;&gt;0,IF(COUNTIF(Invoices!AC:AD,A2722)&lt;&gt;0,SUMIF(Invoices!AC:AD,A2722,Invoices!AD:AD)/COUNTIF(Invoices!AC:AD,A2722),0),IF(COUNTIF(Invoices!AE:AF,A2722)&lt;&gt;0,IF(COUNTIF(Invoices!AE:AF,A2722)&lt;&gt;0,SUMIF(Invoices!AE:AF,A2722,Invoices!AF:AF)/COUNTIF(Invoices!AE:AF,A2722),0),IF(COUNTIF(Invoices!AG:AH,A2722)&lt;&gt;0,IF(COUNTIF(Invoices!AG:AH,A2722)&lt;&gt;0,SUMIF(Invoices!AG:AH,A2722,Invoices!AH:AH)/COUNTIF(Invoices!AG:AH,A2722),0),IF(COUNTIF(Invoices!AI:AJ,A2722)&lt;&gt;0,IF(COUNTIF(Invoices!AI:AJ,A2722)&lt;&gt;0,SUMIF(Invoices!AI:AJ,A2722,Invoices!AJ:AJ)/COUNTIF(Invoices!AI:AJ,A2722),0),IF(COUNTIF(Invoices!AK:AL,A2722)&lt;&gt;0,IF(COUNTIF(Invoices!AK:AL,A2722)&lt;&gt;0,SUMIF(Invoices!AK:AL,A2722,Invoices!AL:AL)/COUNTIF(Invoices!AK:AL,A2722),0),IF(COUNTIF(Invoices!AM:AN,A2722)&lt;&gt;0,IF(COUNTIF(Invoices!AM:AN,A2722)&lt;&gt;0,SUMIF(Invoices!AM:AN,A2722,Invoices!AN:AN)/COUNTIF(Invoices!AM:AN,A2722),0),"Not Available")))))))))))))))</f>
        <v>Not Available</v>
      </c>
    </row>
    <row r="2723" spans="1:5" ht="13" x14ac:dyDescent="0.15">
      <c r="A2723" s="6" t="s">
        <v>4191</v>
      </c>
      <c r="B2723" s="6" t="s">
        <v>1356</v>
      </c>
      <c r="C2723" s="6" t="s">
        <v>1357</v>
      </c>
      <c r="D2723" s="6" t="s">
        <v>681</v>
      </c>
      <c r="E2723" t="str">
        <f>IF(COUNTIF(Invoices!K:L,A2723)&lt;&gt;0,IF(COUNTIF(Invoices!K:L,A2723)&lt;&gt;0,SUMIF(Invoices!K:L,A2723,Invoices!L:L)/COUNTIF(Invoices!K:L,A2723),0),IF(COUNTIF(Invoices!M:N,A2723)&lt;&gt;0,IF(COUNTIF(Invoices!M:N,A2723)&lt;&gt;0,SUMIF(Invoices!M:N,A2723,Invoices!N:N)/COUNTIF(Invoices!M:N,A2723),0),IF(COUNTIF(Invoices!O:P,A2723)&lt;&gt;0,IF(COUNTIF(Invoices!O:P,A2723)&lt;&gt;0,SUMIF(Invoices!O:P,A2723,Invoices!P:P)/COUNTIF(Invoices!O:P,A2723),0),IF(COUNTIF(Invoices!Q:R,A2723)&lt;&gt;0,IF(COUNTIF(Invoices!Q:R,A2723)&lt;&gt;0,SUMIF(Invoices!Q:R,A2723,Invoices!R:R)/COUNTIF(Invoices!Q:R,A2723),0),IF(COUNTIF(Invoices!S:T,A2723)&lt;&gt;0,IF(COUNTIF(Invoices!S:T,A2723)&lt;&gt;0,SUMIF(Invoices!S:T,A2723,Invoices!T:T)/COUNTIF(Invoices!S:T,A2723),0),IF(COUNTIF(Invoices!U:V,A2723)&lt;&gt;0,IF(COUNTIF(Invoices!U:V,A2723)&lt;&gt;0,SUMIF(Invoices!U:V,A2723,Invoices!V:V)/COUNTIF(Invoices!U:V,A2723),0),IF(COUNTIF(Invoices!W:X,A2723)&lt;&gt;0,IF(COUNTIF(Invoices!W:X,A2723)&lt;&gt;0,SUMIF(Invoices!W:X,A2723,Invoices!X:X)/COUNTIF(Invoices!W:X,A2723),0),IF(COUNTIF(Invoices!Y:Z,A2723)&lt;&gt;0,IF(COUNTIF(Invoices!Y:Z,A2723)&lt;&gt;0,SUMIF(Invoices!Y:Z,A2723,Invoices!Z:Z)/COUNTIF(Invoices!Y:Z,A2723),0),IF(COUNTIF(Invoices!AA:AB,A2723)&lt;&gt;0,IF(COUNTIF(Invoices!AA:AB,A2723)&lt;&gt;0,SUMIF(Invoices!AA:AB,A2723,Invoices!AB:AB)/COUNTIF(Invoices!AA:AB,A2723),0),IF(COUNTIF(Invoices!AC:AD,A2723)&lt;&gt;0,IF(COUNTIF(Invoices!AC:AD,A2723)&lt;&gt;0,SUMIF(Invoices!AC:AD,A2723,Invoices!AD:AD)/COUNTIF(Invoices!AC:AD,A2723),0),IF(COUNTIF(Invoices!AE:AF,A2723)&lt;&gt;0,IF(COUNTIF(Invoices!AE:AF,A2723)&lt;&gt;0,SUMIF(Invoices!AE:AF,A2723,Invoices!AF:AF)/COUNTIF(Invoices!AE:AF,A2723),0),IF(COUNTIF(Invoices!AG:AH,A2723)&lt;&gt;0,IF(COUNTIF(Invoices!AG:AH,A2723)&lt;&gt;0,SUMIF(Invoices!AG:AH,A2723,Invoices!AH:AH)/COUNTIF(Invoices!AG:AH,A2723),0),IF(COUNTIF(Invoices!AI:AJ,A2723)&lt;&gt;0,IF(COUNTIF(Invoices!AI:AJ,A2723)&lt;&gt;0,SUMIF(Invoices!AI:AJ,A2723,Invoices!AJ:AJ)/COUNTIF(Invoices!AI:AJ,A2723),0),IF(COUNTIF(Invoices!AK:AL,A2723)&lt;&gt;0,IF(COUNTIF(Invoices!AK:AL,A2723)&lt;&gt;0,SUMIF(Invoices!AK:AL,A2723,Invoices!AL:AL)/COUNTIF(Invoices!AK:AL,A2723),0),IF(COUNTIF(Invoices!AM:AN,A2723)&lt;&gt;0,IF(COUNTIF(Invoices!AM:AN,A2723)&lt;&gt;0,SUMIF(Invoices!AM:AN,A2723,Invoices!AN:AN)/COUNTIF(Invoices!AM:AN,A2723),0),"Not Available")))))))))))))))</f>
        <v>Not Available</v>
      </c>
    </row>
    <row r="2724" spans="1:5" ht="13" x14ac:dyDescent="0.15">
      <c r="A2724" s="6" t="s">
        <v>4192</v>
      </c>
      <c r="B2724" s="6" t="s">
        <v>1078</v>
      </c>
      <c r="C2724" s="6" t="s">
        <v>958</v>
      </c>
      <c r="D2724" s="6" t="s">
        <v>959</v>
      </c>
      <c r="E2724">
        <f ca="1">IF(COUNTIF(Invoices!K:L,A2724)&lt;&gt;0,IF(COUNTIF(Invoices!K:L,A2724)&lt;&gt;0,SUMIF(Invoices!K:L,A2724,Invoices!L:L)/COUNTIF(Invoices!K:L,A2724),0),IF(COUNTIF(Invoices!M:N,A2724)&lt;&gt;0,IF(COUNTIF(Invoices!M:N,A2724)&lt;&gt;0,SUMIF(Invoices!M:N,A2724,Invoices!N:N)/COUNTIF(Invoices!M:N,A2724),0),IF(COUNTIF(Invoices!O:P,A2724)&lt;&gt;0,IF(COUNTIF(Invoices!O:P,A2724)&lt;&gt;0,SUMIF(Invoices!O:P,A2724,Invoices!P:P)/COUNTIF(Invoices!O:P,A2724),0),IF(COUNTIF(Invoices!Q:R,A2724)&lt;&gt;0,IF(COUNTIF(Invoices!Q:R,A2724)&lt;&gt;0,SUMIF(Invoices!Q:R,A2724,Invoices!R:R)/COUNTIF(Invoices!Q:R,A2724),0),IF(COUNTIF(Invoices!S:T,A2724)&lt;&gt;0,IF(COUNTIF(Invoices!S:T,A2724)&lt;&gt;0,SUMIF(Invoices!S:T,A2724,Invoices!T:T)/COUNTIF(Invoices!S:T,A2724),0),IF(COUNTIF(Invoices!U:V,A2724)&lt;&gt;0,IF(COUNTIF(Invoices!U:V,A2724)&lt;&gt;0,SUMIF(Invoices!U:V,A2724,Invoices!V:V)/COUNTIF(Invoices!U:V,A2724),0),IF(COUNTIF(Invoices!W:X,A2724)&lt;&gt;0,IF(COUNTIF(Invoices!W:X,A2724)&lt;&gt;0,SUMIF(Invoices!W:X,A2724,Invoices!X:X)/COUNTIF(Invoices!W:X,A2724),0),IF(COUNTIF(Invoices!Y:Z,A2724)&lt;&gt;0,IF(COUNTIF(Invoices!Y:Z,A2724)&lt;&gt;0,SUMIF(Invoices!Y:Z,A2724,Invoices!Z:Z)/COUNTIF(Invoices!Y:Z,A2724),0),IF(COUNTIF(Invoices!AA:AB,A2724)&lt;&gt;0,IF(COUNTIF(Invoices!AA:AB,A2724)&lt;&gt;0,SUMIF(Invoices!AA:AB,A2724,Invoices!AB:AB)/COUNTIF(Invoices!AA:AB,A2724),0),IF(COUNTIF(Invoices!AC:AD,A2724)&lt;&gt;0,IF(COUNTIF(Invoices!AC:AD,A2724)&lt;&gt;0,SUMIF(Invoices!AC:AD,A2724,Invoices!AD:AD)/COUNTIF(Invoices!AC:AD,A2724),0),IF(COUNTIF(Invoices!AE:AF,A2724)&lt;&gt;0,IF(COUNTIF(Invoices!AE:AF,A2724)&lt;&gt;0,SUMIF(Invoices!AE:AF,A2724,Invoices!AF:AF)/COUNTIF(Invoices!AE:AF,A2724),0),IF(COUNTIF(Invoices!AG:AH,A2724)&lt;&gt;0,IF(COUNTIF(Invoices!AG:AH,A2724)&lt;&gt;0,SUMIF(Invoices!AG:AH,A2724,Invoices!AH:AH)/COUNTIF(Invoices!AG:AH,A2724),0),IF(COUNTIF(Invoices!AI:AJ,A2724)&lt;&gt;0,IF(COUNTIF(Invoices!AI:AJ,A2724)&lt;&gt;0,SUMIF(Invoices!AI:AJ,A2724,Invoices!AJ:AJ)/COUNTIF(Invoices!AI:AJ,A2724),0),IF(COUNTIF(Invoices!AK:AL,A2724)&lt;&gt;0,IF(COUNTIF(Invoices!AK:AL,A2724)&lt;&gt;0,SUMIF(Invoices!AK:AL,A2724,Invoices!AL:AL)/COUNTIF(Invoices!AK:AL,A2724),0),IF(COUNTIF(Invoices!AM:AN,A2724)&lt;&gt;0,IF(COUNTIF(Invoices!AM:AN,A2724)&lt;&gt;0,SUMIF(Invoices!AM:AN,A2724,Invoices!AN:AN)/COUNTIF(Invoices!AM:AN,A2724),0),"Not Available")))))))))))))))</f>
        <v>0.99</v>
      </c>
    </row>
    <row r="2725" spans="1:5" ht="13" x14ac:dyDescent="0.15">
      <c r="A2725" s="6" t="s">
        <v>4193</v>
      </c>
      <c r="B2725" s="6" t="s">
        <v>1434</v>
      </c>
      <c r="C2725" s="6" t="s">
        <v>1435</v>
      </c>
      <c r="D2725" s="6" t="s">
        <v>1140</v>
      </c>
      <c r="E2725">
        <f ca="1">IF(COUNTIF(Invoices!K:L,A2725)&lt;&gt;0,IF(COUNTIF(Invoices!K:L,A2725)&lt;&gt;0,SUMIF(Invoices!K:L,A2725,Invoices!L:L)/COUNTIF(Invoices!K:L,A2725),0),IF(COUNTIF(Invoices!M:N,A2725)&lt;&gt;0,IF(COUNTIF(Invoices!M:N,A2725)&lt;&gt;0,SUMIF(Invoices!M:N,A2725,Invoices!N:N)/COUNTIF(Invoices!M:N,A2725),0),IF(COUNTIF(Invoices!O:P,A2725)&lt;&gt;0,IF(COUNTIF(Invoices!O:P,A2725)&lt;&gt;0,SUMIF(Invoices!O:P,A2725,Invoices!P:P)/COUNTIF(Invoices!O:P,A2725),0),IF(COUNTIF(Invoices!Q:R,A2725)&lt;&gt;0,IF(COUNTIF(Invoices!Q:R,A2725)&lt;&gt;0,SUMIF(Invoices!Q:R,A2725,Invoices!R:R)/COUNTIF(Invoices!Q:R,A2725),0),IF(COUNTIF(Invoices!S:T,A2725)&lt;&gt;0,IF(COUNTIF(Invoices!S:T,A2725)&lt;&gt;0,SUMIF(Invoices!S:T,A2725,Invoices!T:T)/COUNTIF(Invoices!S:T,A2725),0),IF(COUNTIF(Invoices!U:V,A2725)&lt;&gt;0,IF(COUNTIF(Invoices!U:V,A2725)&lt;&gt;0,SUMIF(Invoices!U:V,A2725,Invoices!V:V)/COUNTIF(Invoices!U:V,A2725),0),IF(COUNTIF(Invoices!W:X,A2725)&lt;&gt;0,IF(COUNTIF(Invoices!W:X,A2725)&lt;&gt;0,SUMIF(Invoices!W:X,A2725,Invoices!X:X)/COUNTIF(Invoices!W:X,A2725),0),IF(COUNTIF(Invoices!Y:Z,A2725)&lt;&gt;0,IF(COUNTIF(Invoices!Y:Z,A2725)&lt;&gt;0,SUMIF(Invoices!Y:Z,A2725,Invoices!Z:Z)/COUNTIF(Invoices!Y:Z,A2725),0),IF(COUNTIF(Invoices!AA:AB,A2725)&lt;&gt;0,IF(COUNTIF(Invoices!AA:AB,A2725)&lt;&gt;0,SUMIF(Invoices!AA:AB,A2725,Invoices!AB:AB)/COUNTIF(Invoices!AA:AB,A2725),0),IF(COUNTIF(Invoices!AC:AD,A2725)&lt;&gt;0,IF(COUNTIF(Invoices!AC:AD,A2725)&lt;&gt;0,SUMIF(Invoices!AC:AD,A2725,Invoices!AD:AD)/COUNTIF(Invoices!AC:AD,A2725),0),IF(COUNTIF(Invoices!AE:AF,A2725)&lt;&gt;0,IF(COUNTIF(Invoices!AE:AF,A2725)&lt;&gt;0,SUMIF(Invoices!AE:AF,A2725,Invoices!AF:AF)/COUNTIF(Invoices!AE:AF,A2725),0),IF(COUNTIF(Invoices!AG:AH,A2725)&lt;&gt;0,IF(COUNTIF(Invoices!AG:AH,A2725)&lt;&gt;0,SUMIF(Invoices!AG:AH,A2725,Invoices!AH:AH)/COUNTIF(Invoices!AG:AH,A2725),0),IF(COUNTIF(Invoices!AI:AJ,A2725)&lt;&gt;0,IF(COUNTIF(Invoices!AI:AJ,A2725)&lt;&gt;0,SUMIF(Invoices!AI:AJ,A2725,Invoices!AJ:AJ)/COUNTIF(Invoices!AI:AJ,A2725),0),IF(COUNTIF(Invoices!AK:AL,A2725)&lt;&gt;0,IF(COUNTIF(Invoices!AK:AL,A2725)&lt;&gt;0,SUMIF(Invoices!AK:AL,A2725,Invoices!AL:AL)/COUNTIF(Invoices!AK:AL,A2725),0),IF(COUNTIF(Invoices!AM:AN,A2725)&lt;&gt;0,IF(COUNTIF(Invoices!AM:AN,A2725)&lt;&gt;0,SUMIF(Invoices!AM:AN,A2725,Invoices!AN:AN)/COUNTIF(Invoices!AM:AN,A2725),0),"Not Available")))))))))))))))</f>
        <v>0.99</v>
      </c>
    </row>
    <row r="2726" spans="1:5" ht="13" x14ac:dyDescent="0.15">
      <c r="A2726" s="6" t="s">
        <v>4194</v>
      </c>
      <c r="C2726" s="6" t="s">
        <v>2030</v>
      </c>
      <c r="D2726" s="6" t="s">
        <v>959</v>
      </c>
      <c r="E2726">
        <f ca="1">IF(COUNTIF(Invoices!K:L,A2726)&lt;&gt;0,IF(COUNTIF(Invoices!K:L,A2726)&lt;&gt;0,SUMIF(Invoices!K:L,A2726,Invoices!L:L)/COUNTIF(Invoices!K:L,A2726),0),IF(COUNTIF(Invoices!M:N,A2726)&lt;&gt;0,IF(COUNTIF(Invoices!M:N,A2726)&lt;&gt;0,SUMIF(Invoices!M:N,A2726,Invoices!N:N)/COUNTIF(Invoices!M:N,A2726),0),IF(COUNTIF(Invoices!O:P,A2726)&lt;&gt;0,IF(COUNTIF(Invoices!O:P,A2726)&lt;&gt;0,SUMIF(Invoices!O:P,A2726,Invoices!P:P)/COUNTIF(Invoices!O:P,A2726),0),IF(COUNTIF(Invoices!Q:R,A2726)&lt;&gt;0,IF(COUNTIF(Invoices!Q:R,A2726)&lt;&gt;0,SUMIF(Invoices!Q:R,A2726,Invoices!R:R)/COUNTIF(Invoices!Q:R,A2726),0),IF(COUNTIF(Invoices!S:T,A2726)&lt;&gt;0,IF(COUNTIF(Invoices!S:T,A2726)&lt;&gt;0,SUMIF(Invoices!S:T,A2726,Invoices!T:T)/COUNTIF(Invoices!S:T,A2726),0),IF(COUNTIF(Invoices!U:V,A2726)&lt;&gt;0,IF(COUNTIF(Invoices!U:V,A2726)&lt;&gt;0,SUMIF(Invoices!U:V,A2726,Invoices!V:V)/COUNTIF(Invoices!U:V,A2726),0),IF(COUNTIF(Invoices!W:X,A2726)&lt;&gt;0,IF(COUNTIF(Invoices!W:X,A2726)&lt;&gt;0,SUMIF(Invoices!W:X,A2726,Invoices!X:X)/COUNTIF(Invoices!W:X,A2726),0),IF(COUNTIF(Invoices!Y:Z,A2726)&lt;&gt;0,IF(COUNTIF(Invoices!Y:Z,A2726)&lt;&gt;0,SUMIF(Invoices!Y:Z,A2726,Invoices!Z:Z)/COUNTIF(Invoices!Y:Z,A2726),0),IF(COUNTIF(Invoices!AA:AB,A2726)&lt;&gt;0,IF(COUNTIF(Invoices!AA:AB,A2726)&lt;&gt;0,SUMIF(Invoices!AA:AB,A2726,Invoices!AB:AB)/COUNTIF(Invoices!AA:AB,A2726),0),IF(COUNTIF(Invoices!AC:AD,A2726)&lt;&gt;0,IF(COUNTIF(Invoices!AC:AD,A2726)&lt;&gt;0,SUMIF(Invoices!AC:AD,A2726,Invoices!AD:AD)/COUNTIF(Invoices!AC:AD,A2726),0),IF(COUNTIF(Invoices!AE:AF,A2726)&lt;&gt;0,IF(COUNTIF(Invoices!AE:AF,A2726)&lt;&gt;0,SUMIF(Invoices!AE:AF,A2726,Invoices!AF:AF)/COUNTIF(Invoices!AE:AF,A2726),0),IF(COUNTIF(Invoices!AG:AH,A2726)&lt;&gt;0,IF(COUNTIF(Invoices!AG:AH,A2726)&lt;&gt;0,SUMIF(Invoices!AG:AH,A2726,Invoices!AH:AH)/COUNTIF(Invoices!AG:AH,A2726),0),IF(COUNTIF(Invoices!AI:AJ,A2726)&lt;&gt;0,IF(COUNTIF(Invoices!AI:AJ,A2726)&lt;&gt;0,SUMIF(Invoices!AI:AJ,A2726,Invoices!AJ:AJ)/COUNTIF(Invoices!AI:AJ,A2726),0),IF(COUNTIF(Invoices!AK:AL,A2726)&lt;&gt;0,IF(COUNTIF(Invoices!AK:AL,A2726)&lt;&gt;0,SUMIF(Invoices!AK:AL,A2726,Invoices!AL:AL)/COUNTIF(Invoices!AK:AL,A2726),0),IF(COUNTIF(Invoices!AM:AN,A2726)&lt;&gt;0,IF(COUNTIF(Invoices!AM:AN,A2726)&lt;&gt;0,SUMIF(Invoices!AM:AN,A2726,Invoices!AN:AN)/COUNTIF(Invoices!AM:AN,A2726),0),"Not Available")))))))))))))))</f>
        <v>0.99</v>
      </c>
    </row>
    <row r="2727" spans="1:5" ht="13" x14ac:dyDescent="0.15">
      <c r="A2727" s="6" t="s">
        <v>4195</v>
      </c>
      <c r="B2727" s="6" t="s">
        <v>1512</v>
      </c>
      <c r="C2727" s="6" t="s">
        <v>1513</v>
      </c>
      <c r="D2727" s="6" t="s">
        <v>1514</v>
      </c>
      <c r="E2727" t="str">
        <f>IF(COUNTIF(Invoices!K:L,A2727)&lt;&gt;0,IF(COUNTIF(Invoices!K:L,A2727)&lt;&gt;0,SUMIF(Invoices!K:L,A2727,Invoices!L:L)/COUNTIF(Invoices!K:L,A2727),0),IF(COUNTIF(Invoices!M:N,A2727)&lt;&gt;0,IF(COUNTIF(Invoices!M:N,A2727)&lt;&gt;0,SUMIF(Invoices!M:N,A2727,Invoices!N:N)/COUNTIF(Invoices!M:N,A2727),0),IF(COUNTIF(Invoices!O:P,A2727)&lt;&gt;0,IF(COUNTIF(Invoices!O:P,A2727)&lt;&gt;0,SUMIF(Invoices!O:P,A2727,Invoices!P:P)/COUNTIF(Invoices!O:P,A2727),0),IF(COUNTIF(Invoices!Q:R,A2727)&lt;&gt;0,IF(COUNTIF(Invoices!Q:R,A2727)&lt;&gt;0,SUMIF(Invoices!Q:R,A2727,Invoices!R:R)/COUNTIF(Invoices!Q:R,A2727),0),IF(COUNTIF(Invoices!S:T,A2727)&lt;&gt;0,IF(COUNTIF(Invoices!S:T,A2727)&lt;&gt;0,SUMIF(Invoices!S:T,A2727,Invoices!T:T)/COUNTIF(Invoices!S:T,A2727),0),IF(COUNTIF(Invoices!U:V,A2727)&lt;&gt;0,IF(COUNTIF(Invoices!U:V,A2727)&lt;&gt;0,SUMIF(Invoices!U:V,A2727,Invoices!V:V)/COUNTIF(Invoices!U:V,A2727),0),IF(COUNTIF(Invoices!W:X,A2727)&lt;&gt;0,IF(COUNTIF(Invoices!W:X,A2727)&lt;&gt;0,SUMIF(Invoices!W:X,A2727,Invoices!X:X)/COUNTIF(Invoices!W:X,A2727),0),IF(COUNTIF(Invoices!Y:Z,A2727)&lt;&gt;0,IF(COUNTIF(Invoices!Y:Z,A2727)&lt;&gt;0,SUMIF(Invoices!Y:Z,A2727,Invoices!Z:Z)/COUNTIF(Invoices!Y:Z,A2727),0),IF(COUNTIF(Invoices!AA:AB,A2727)&lt;&gt;0,IF(COUNTIF(Invoices!AA:AB,A2727)&lt;&gt;0,SUMIF(Invoices!AA:AB,A2727,Invoices!AB:AB)/COUNTIF(Invoices!AA:AB,A2727),0),IF(COUNTIF(Invoices!AC:AD,A2727)&lt;&gt;0,IF(COUNTIF(Invoices!AC:AD,A2727)&lt;&gt;0,SUMIF(Invoices!AC:AD,A2727,Invoices!AD:AD)/COUNTIF(Invoices!AC:AD,A2727),0),IF(COUNTIF(Invoices!AE:AF,A2727)&lt;&gt;0,IF(COUNTIF(Invoices!AE:AF,A2727)&lt;&gt;0,SUMIF(Invoices!AE:AF,A2727,Invoices!AF:AF)/COUNTIF(Invoices!AE:AF,A2727),0),IF(COUNTIF(Invoices!AG:AH,A2727)&lt;&gt;0,IF(COUNTIF(Invoices!AG:AH,A2727)&lt;&gt;0,SUMIF(Invoices!AG:AH,A2727,Invoices!AH:AH)/COUNTIF(Invoices!AG:AH,A2727),0),IF(COUNTIF(Invoices!AI:AJ,A2727)&lt;&gt;0,IF(COUNTIF(Invoices!AI:AJ,A2727)&lt;&gt;0,SUMIF(Invoices!AI:AJ,A2727,Invoices!AJ:AJ)/COUNTIF(Invoices!AI:AJ,A2727),0),IF(COUNTIF(Invoices!AK:AL,A2727)&lt;&gt;0,IF(COUNTIF(Invoices!AK:AL,A2727)&lt;&gt;0,SUMIF(Invoices!AK:AL,A2727,Invoices!AL:AL)/COUNTIF(Invoices!AK:AL,A2727),0),IF(COUNTIF(Invoices!AM:AN,A2727)&lt;&gt;0,IF(COUNTIF(Invoices!AM:AN,A2727)&lt;&gt;0,SUMIF(Invoices!AM:AN,A2727,Invoices!AN:AN)/COUNTIF(Invoices!AM:AN,A2727),0),"Not Available")))))))))))))))</f>
        <v>Not Available</v>
      </c>
    </row>
    <row r="2728" spans="1:5" ht="13" x14ac:dyDescent="0.15">
      <c r="A2728" s="6" t="s">
        <v>4196</v>
      </c>
      <c r="B2728" s="6" t="s">
        <v>1046</v>
      </c>
      <c r="C2728" s="6" t="s">
        <v>1314</v>
      </c>
      <c r="D2728" s="6" t="s">
        <v>1313</v>
      </c>
      <c r="E2728">
        <f ca="1">IF(COUNTIF(Invoices!K:L,A2728)&lt;&gt;0,IF(COUNTIF(Invoices!K:L,A2728)&lt;&gt;0,SUMIF(Invoices!K:L,A2728,Invoices!L:L)/COUNTIF(Invoices!K:L,A2728),0),IF(COUNTIF(Invoices!M:N,A2728)&lt;&gt;0,IF(COUNTIF(Invoices!M:N,A2728)&lt;&gt;0,SUMIF(Invoices!M:N,A2728,Invoices!N:N)/COUNTIF(Invoices!M:N,A2728),0),IF(COUNTIF(Invoices!O:P,A2728)&lt;&gt;0,IF(COUNTIF(Invoices!O:P,A2728)&lt;&gt;0,SUMIF(Invoices!O:P,A2728,Invoices!P:P)/COUNTIF(Invoices!O:P,A2728),0),IF(COUNTIF(Invoices!Q:R,A2728)&lt;&gt;0,IF(COUNTIF(Invoices!Q:R,A2728)&lt;&gt;0,SUMIF(Invoices!Q:R,A2728,Invoices!R:R)/COUNTIF(Invoices!Q:R,A2728),0),IF(COUNTIF(Invoices!S:T,A2728)&lt;&gt;0,IF(COUNTIF(Invoices!S:T,A2728)&lt;&gt;0,SUMIF(Invoices!S:T,A2728,Invoices!T:T)/COUNTIF(Invoices!S:T,A2728),0),IF(COUNTIF(Invoices!U:V,A2728)&lt;&gt;0,IF(COUNTIF(Invoices!U:V,A2728)&lt;&gt;0,SUMIF(Invoices!U:V,A2728,Invoices!V:V)/COUNTIF(Invoices!U:V,A2728),0),IF(COUNTIF(Invoices!W:X,A2728)&lt;&gt;0,IF(COUNTIF(Invoices!W:X,A2728)&lt;&gt;0,SUMIF(Invoices!W:X,A2728,Invoices!X:X)/COUNTIF(Invoices!W:X,A2728),0),IF(COUNTIF(Invoices!Y:Z,A2728)&lt;&gt;0,IF(COUNTIF(Invoices!Y:Z,A2728)&lt;&gt;0,SUMIF(Invoices!Y:Z,A2728,Invoices!Z:Z)/COUNTIF(Invoices!Y:Z,A2728),0),IF(COUNTIF(Invoices!AA:AB,A2728)&lt;&gt;0,IF(COUNTIF(Invoices!AA:AB,A2728)&lt;&gt;0,SUMIF(Invoices!AA:AB,A2728,Invoices!AB:AB)/COUNTIF(Invoices!AA:AB,A2728),0),IF(COUNTIF(Invoices!AC:AD,A2728)&lt;&gt;0,IF(COUNTIF(Invoices!AC:AD,A2728)&lt;&gt;0,SUMIF(Invoices!AC:AD,A2728,Invoices!AD:AD)/COUNTIF(Invoices!AC:AD,A2728),0),IF(COUNTIF(Invoices!AE:AF,A2728)&lt;&gt;0,IF(COUNTIF(Invoices!AE:AF,A2728)&lt;&gt;0,SUMIF(Invoices!AE:AF,A2728,Invoices!AF:AF)/COUNTIF(Invoices!AE:AF,A2728),0),IF(COUNTIF(Invoices!AG:AH,A2728)&lt;&gt;0,IF(COUNTIF(Invoices!AG:AH,A2728)&lt;&gt;0,SUMIF(Invoices!AG:AH,A2728,Invoices!AH:AH)/COUNTIF(Invoices!AG:AH,A2728),0),IF(COUNTIF(Invoices!AI:AJ,A2728)&lt;&gt;0,IF(COUNTIF(Invoices!AI:AJ,A2728)&lt;&gt;0,SUMIF(Invoices!AI:AJ,A2728,Invoices!AJ:AJ)/COUNTIF(Invoices!AI:AJ,A2728),0),IF(COUNTIF(Invoices!AK:AL,A2728)&lt;&gt;0,IF(COUNTIF(Invoices!AK:AL,A2728)&lt;&gt;0,SUMIF(Invoices!AK:AL,A2728,Invoices!AL:AL)/COUNTIF(Invoices!AK:AL,A2728),0),IF(COUNTIF(Invoices!AM:AN,A2728)&lt;&gt;0,IF(COUNTIF(Invoices!AM:AN,A2728)&lt;&gt;0,SUMIF(Invoices!AM:AN,A2728,Invoices!AN:AN)/COUNTIF(Invoices!AM:AN,A2728),0),"Not Available")))))))))))))))</f>
        <v>0.99</v>
      </c>
    </row>
    <row r="2729" spans="1:5" ht="13" x14ac:dyDescent="0.15">
      <c r="A2729" s="6" t="s">
        <v>4197</v>
      </c>
      <c r="B2729" s="6" t="s">
        <v>4198</v>
      </c>
      <c r="C2729" s="6" t="s">
        <v>901</v>
      </c>
      <c r="D2729" s="6" t="s">
        <v>714</v>
      </c>
      <c r="E2729">
        <f ca="1">IF(COUNTIF(Invoices!K:L,A2729)&lt;&gt;0,IF(COUNTIF(Invoices!K:L,A2729)&lt;&gt;0,SUMIF(Invoices!K:L,A2729,Invoices!L:L)/COUNTIF(Invoices!K:L,A2729),0),IF(COUNTIF(Invoices!M:N,A2729)&lt;&gt;0,IF(COUNTIF(Invoices!M:N,A2729)&lt;&gt;0,SUMIF(Invoices!M:N,A2729,Invoices!N:N)/COUNTIF(Invoices!M:N,A2729),0),IF(COUNTIF(Invoices!O:P,A2729)&lt;&gt;0,IF(COUNTIF(Invoices!O:P,A2729)&lt;&gt;0,SUMIF(Invoices!O:P,A2729,Invoices!P:P)/COUNTIF(Invoices!O:P,A2729),0),IF(COUNTIF(Invoices!Q:R,A2729)&lt;&gt;0,IF(COUNTIF(Invoices!Q:R,A2729)&lt;&gt;0,SUMIF(Invoices!Q:R,A2729,Invoices!R:R)/COUNTIF(Invoices!Q:R,A2729),0),IF(COUNTIF(Invoices!S:T,A2729)&lt;&gt;0,IF(COUNTIF(Invoices!S:T,A2729)&lt;&gt;0,SUMIF(Invoices!S:T,A2729,Invoices!T:T)/COUNTIF(Invoices!S:T,A2729),0),IF(COUNTIF(Invoices!U:V,A2729)&lt;&gt;0,IF(COUNTIF(Invoices!U:V,A2729)&lt;&gt;0,SUMIF(Invoices!U:V,A2729,Invoices!V:V)/COUNTIF(Invoices!U:V,A2729),0),IF(COUNTIF(Invoices!W:X,A2729)&lt;&gt;0,IF(COUNTIF(Invoices!W:X,A2729)&lt;&gt;0,SUMIF(Invoices!W:X,A2729,Invoices!X:X)/COUNTIF(Invoices!W:X,A2729),0),IF(COUNTIF(Invoices!Y:Z,A2729)&lt;&gt;0,IF(COUNTIF(Invoices!Y:Z,A2729)&lt;&gt;0,SUMIF(Invoices!Y:Z,A2729,Invoices!Z:Z)/COUNTIF(Invoices!Y:Z,A2729),0),IF(COUNTIF(Invoices!AA:AB,A2729)&lt;&gt;0,IF(COUNTIF(Invoices!AA:AB,A2729)&lt;&gt;0,SUMIF(Invoices!AA:AB,A2729,Invoices!AB:AB)/COUNTIF(Invoices!AA:AB,A2729),0),IF(COUNTIF(Invoices!AC:AD,A2729)&lt;&gt;0,IF(COUNTIF(Invoices!AC:AD,A2729)&lt;&gt;0,SUMIF(Invoices!AC:AD,A2729,Invoices!AD:AD)/COUNTIF(Invoices!AC:AD,A2729),0),IF(COUNTIF(Invoices!AE:AF,A2729)&lt;&gt;0,IF(COUNTIF(Invoices!AE:AF,A2729)&lt;&gt;0,SUMIF(Invoices!AE:AF,A2729,Invoices!AF:AF)/COUNTIF(Invoices!AE:AF,A2729),0),IF(COUNTIF(Invoices!AG:AH,A2729)&lt;&gt;0,IF(COUNTIF(Invoices!AG:AH,A2729)&lt;&gt;0,SUMIF(Invoices!AG:AH,A2729,Invoices!AH:AH)/COUNTIF(Invoices!AG:AH,A2729),0),IF(COUNTIF(Invoices!AI:AJ,A2729)&lt;&gt;0,IF(COUNTIF(Invoices!AI:AJ,A2729)&lt;&gt;0,SUMIF(Invoices!AI:AJ,A2729,Invoices!AJ:AJ)/COUNTIF(Invoices!AI:AJ,A2729),0),IF(COUNTIF(Invoices!AK:AL,A2729)&lt;&gt;0,IF(COUNTIF(Invoices!AK:AL,A2729)&lt;&gt;0,SUMIF(Invoices!AK:AL,A2729,Invoices!AL:AL)/COUNTIF(Invoices!AK:AL,A2729),0),IF(COUNTIF(Invoices!AM:AN,A2729)&lt;&gt;0,IF(COUNTIF(Invoices!AM:AN,A2729)&lt;&gt;0,SUMIF(Invoices!AM:AN,A2729,Invoices!AN:AN)/COUNTIF(Invoices!AM:AN,A2729),0),"Not Available")))))))))))))))</f>
        <v>0.99</v>
      </c>
    </row>
    <row r="2730" spans="1:5" ht="13" x14ac:dyDescent="0.15">
      <c r="A2730" s="6" t="s">
        <v>4199</v>
      </c>
      <c r="B2730" s="6" t="s">
        <v>4200</v>
      </c>
      <c r="C2730" s="6" t="s">
        <v>1372</v>
      </c>
      <c r="D2730" s="6" t="s">
        <v>529</v>
      </c>
      <c r="E2730" t="str">
        <f>IF(COUNTIF(Invoices!K:L,A2730)&lt;&gt;0,IF(COUNTIF(Invoices!K:L,A2730)&lt;&gt;0,SUMIF(Invoices!K:L,A2730,Invoices!L:L)/COUNTIF(Invoices!K:L,A2730),0),IF(COUNTIF(Invoices!M:N,A2730)&lt;&gt;0,IF(COUNTIF(Invoices!M:N,A2730)&lt;&gt;0,SUMIF(Invoices!M:N,A2730,Invoices!N:N)/COUNTIF(Invoices!M:N,A2730),0),IF(COUNTIF(Invoices!O:P,A2730)&lt;&gt;0,IF(COUNTIF(Invoices!O:P,A2730)&lt;&gt;0,SUMIF(Invoices!O:P,A2730,Invoices!P:P)/COUNTIF(Invoices!O:P,A2730),0),IF(COUNTIF(Invoices!Q:R,A2730)&lt;&gt;0,IF(COUNTIF(Invoices!Q:R,A2730)&lt;&gt;0,SUMIF(Invoices!Q:R,A2730,Invoices!R:R)/COUNTIF(Invoices!Q:R,A2730),0),IF(COUNTIF(Invoices!S:T,A2730)&lt;&gt;0,IF(COUNTIF(Invoices!S:T,A2730)&lt;&gt;0,SUMIF(Invoices!S:T,A2730,Invoices!T:T)/COUNTIF(Invoices!S:T,A2730),0),IF(COUNTIF(Invoices!U:V,A2730)&lt;&gt;0,IF(COUNTIF(Invoices!U:V,A2730)&lt;&gt;0,SUMIF(Invoices!U:V,A2730,Invoices!V:V)/COUNTIF(Invoices!U:V,A2730),0),IF(COUNTIF(Invoices!W:X,A2730)&lt;&gt;0,IF(COUNTIF(Invoices!W:X,A2730)&lt;&gt;0,SUMIF(Invoices!W:X,A2730,Invoices!X:X)/COUNTIF(Invoices!W:X,A2730),0),IF(COUNTIF(Invoices!Y:Z,A2730)&lt;&gt;0,IF(COUNTIF(Invoices!Y:Z,A2730)&lt;&gt;0,SUMIF(Invoices!Y:Z,A2730,Invoices!Z:Z)/COUNTIF(Invoices!Y:Z,A2730),0),IF(COUNTIF(Invoices!AA:AB,A2730)&lt;&gt;0,IF(COUNTIF(Invoices!AA:AB,A2730)&lt;&gt;0,SUMIF(Invoices!AA:AB,A2730,Invoices!AB:AB)/COUNTIF(Invoices!AA:AB,A2730),0),IF(COUNTIF(Invoices!AC:AD,A2730)&lt;&gt;0,IF(COUNTIF(Invoices!AC:AD,A2730)&lt;&gt;0,SUMIF(Invoices!AC:AD,A2730,Invoices!AD:AD)/COUNTIF(Invoices!AC:AD,A2730),0),IF(COUNTIF(Invoices!AE:AF,A2730)&lt;&gt;0,IF(COUNTIF(Invoices!AE:AF,A2730)&lt;&gt;0,SUMIF(Invoices!AE:AF,A2730,Invoices!AF:AF)/COUNTIF(Invoices!AE:AF,A2730),0),IF(COUNTIF(Invoices!AG:AH,A2730)&lt;&gt;0,IF(COUNTIF(Invoices!AG:AH,A2730)&lt;&gt;0,SUMIF(Invoices!AG:AH,A2730,Invoices!AH:AH)/COUNTIF(Invoices!AG:AH,A2730),0),IF(COUNTIF(Invoices!AI:AJ,A2730)&lt;&gt;0,IF(COUNTIF(Invoices!AI:AJ,A2730)&lt;&gt;0,SUMIF(Invoices!AI:AJ,A2730,Invoices!AJ:AJ)/COUNTIF(Invoices!AI:AJ,A2730),0),IF(COUNTIF(Invoices!AK:AL,A2730)&lt;&gt;0,IF(COUNTIF(Invoices!AK:AL,A2730)&lt;&gt;0,SUMIF(Invoices!AK:AL,A2730,Invoices!AL:AL)/COUNTIF(Invoices!AK:AL,A2730),0),IF(COUNTIF(Invoices!AM:AN,A2730)&lt;&gt;0,IF(COUNTIF(Invoices!AM:AN,A2730)&lt;&gt;0,SUMIF(Invoices!AM:AN,A2730,Invoices!AN:AN)/COUNTIF(Invoices!AM:AN,A2730),0),"Not Available")))))))))))))))</f>
        <v>Not Available</v>
      </c>
    </row>
    <row r="2731" spans="1:5" ht="13" x14ac:dyDescent="0.15">
      <c r="A2731" s="6" t="s">
        <v>4201</v>
      </c>
      <c r="B2731" s="6" t="s">
        <v>4200</v>
      </c>
      <c r="C2731" s="6" t="s">
        <v>1372</v>
      </c>
      <c r="D2731" s="6" t="s">
        <v>529</v>
      </c>
      <c r="E2731" t="str">
        <f>IF(COUNTIF(Invoices!K:L,A2731)&lt;&gt;0,IF(COUNTIF(Invoices!K:L,A2731)&lt;&gt;0,SUMIF(Invoices!K:L,A2731,Invoices!L:L)/COUNTIF(Invoices!K:L,A2731),0),IF(COUNTIF(Invoices!M:N,A2731)&lt;&gt;0,IF(COUNTIF(Invoices!M:N,A2731)&lt;&gt;0,SUMIF(Invoices!M:N,A2731,Invoices!N:N)/COUNTIF(Invoices!M:N,A2731),0),IF(COUNTIF(Invoices!O:P,A2731)&lt;&gt;0,IF(COUNTIF(Invoices!O:P,A2731)&lt;&gt;0,SUMIF(Invoices!O:P,A2731,Invoices!P:P)/COUNTIF(Invoices!O:P,A2731),0),IF(COUNTIF(Invoices!Q:R,A2731)&lt;&gt;0,IF(COUNTIF(Invoices!Q:R,A2731)&lt;&gt;0,SUMIF(Invoices!Q:R,A2731,Invoices!R:R)/COUNTIF(Invoices!Q:R,A2731),0),IF(COUNTIF(Invoices!S:T,A2731)&lt;&gt;0,IF(COUNTIF(Invoices!S:T,A2731)&lt;&gt;0,SUMIF(Invoices!S:T,A2731,Invoices!T:T)/COUNTIF(Invoices!S:T,A2731),0),IF(COUNTIF(Invoices!U:V,A2731)&lt;&gt;0,IF(COUNTIF(Invoices!U:V,A2731)&lt;&gt;0,SUMIF(Invoices!U:V,A2731,Invoices!V:V)/COUNTIF(Invoices!U:V,A2731),0),IF(COUNTIF(Invoices!W:X,A2731)&lt;&gt;0,IF(COUNTIF(Invoices!W:X,A2731)&lt;&gt;0,SUMIF(Invoices!W:X,A2731,Invoices!X:X)/COUNTIF(Invoices!W:X,A2731),0),IF(COUNTIF(Invoices!Y:Z,A2731)&lt;&gt;0,IF(COUNTIF(Invoices!Y:Z,A2731)&lt;&gt;0,SUMIF(Invoices!Y:Z,A2731,Invoices!Z:Z)/COUNTIF(Invoices!Y:Z,A2731),0),IF(COUNTIF(Invoices!AA:AB,A2731)&lt;&gt;0,IF(COUNTIF(Invoices!AA:AB,A2731)&lt;&gt;0,SUMIF(Invoices!AA:AB,A2731,Invoices!AB:AB)/COUNTIF(Invoices!AA:AB,A2731),0),IF(COUNTIF(Invoices!AC:AD,A2731)&lt;&gt;0,IF(COUNTIF(Invoices!AC:AD,A2731)&lt;&gt;0,SUMIF(Invoices!AC:AD,A2731,Invoices!AD:AD)/COUNTIF(Invoices!AC:AD,A2731),0),IF(COUNTIF(Invoices!AE:AF,A2731)&lt;&gt;0,IF(COUNTIF(Invoices!AE:AF,A2731)&lt;&gt;0,SUMIF(Invoices!AE:AF,A2731,Invoices!AF:AF)/COUNTIF(Invoices!AE:AF,A2731),0),IF(COUNTIF(Invoices!AG:AH,A2731)&lt;&gt;0,IF(COUNTIF(Invoices!AG:AH,A2731)&lt;&gt;0,SUMIF(Invoices!AG:AH,A2731,Invoices!AH:AH)/COUNTIF(Invoices!AG:AH,A2731),0),IF(COUNTIF(Invoices!AI:AJ,A2731)&lt;&gt;0,IF(COUNTIF(Invoices!AI:AJ,A2731)&lt;&gt;0,SUMIF(Invoices!AI:AJ,A2731,Invoices!AJ:AJ)/COUNTIF(Invoices!AI:AJ,A2731),0),IF(COUNTIF(Invoices!AK:AL,A2731)&lt;&gt;0,IF(COUNTIF(Invoices!AK:AL,A2731)&lt;&gt;0,SUMIF(Invoices!AK:AL,A2731,Invoices!AL:AL)/COUNTIF(Invoices!AK:AL,A2731),0),IF(COUNTIF(Invoices!AM:AN,A2731)&lt;&gt;0,IF(COUNTIF(Invoices!AM:AN,A2731)&lt;&gt;0,SUMIF(Invoices!AM:AN,A2731,Invoices!AN:AN)/COUNTIF(Invoices!AM:AN,A2731),0),"Not Available")))))))))))))))</f>
        <v>Not Available</v>
      </c>
    </row>
    <row r="2732" spans="1:5" ht="13" x14ac:dyDescent="0.15">
      <c r="A2732" s="6" t="s">
        <v>4202</v>
      </c>
      <c r="B2732" s="6" t="s">
        <v>659</v>
      </c>
      <c r="C2732" s="6" t="s">
        <v>660</v>
      </c>
      <c r="D2732" s="6" t="s">
        <v>661</v>
      </c>
      <c r="E2732">
        <f ca="1">IF(COUNTIF(Invoices!K:L,A2732)&lt;&gt;0,IF(COUNTIF(Invoices!K:L,A2732)&lt;&gt;0,SUMIF(Invoices!K:L,A2732,Invoices!L:L)/COUNTIF(Invoices!K:L,A2732),0),IF(COUNTIF(Invoices!M:N,A2732)&lt;&gt;0,IF(COUNTIF(Invoices!M:N,A2732)&lt;&gt;0,SUMIF(Invoices!M:N,A2732,Invoices!N:N)/COUNTIF(Invoices!M:N,A2732),0),IF(COUNTIF(Invoices!O:P,A2732)&lt;&gt;0,IF(COUNTIF(Invoices!O:P,A2732)&lt;&gt;0,SUMIF(Invoices!O:P,A2732,Invoices!P:P)/COUNTIF(Invoices!O:P,A2732),0),IF(COUNTIF(Invoices!Q:R,A2732)&lt;&gt;0,IF(COUNTIF(Invoices!Q:R,A2732)&lt;&gt;0,SUMIF(Invoices!Q:R,A2732,Invoices!R:R)/COUNTIF(Invoices!Q:R,A2732),0),IF(COUNTIF(Invoices!S:T,A2732)&lt;&gt;0,IF(COUNTIF(Invoices!S:T,A2732)&lt;&gt;0,SUMIF(Invoices!S:T,A2732,Invoices!T:T)/COUNTIF(Invoices!S:T,A2732),0),IF(COUNTIF(Invoices!U:V,A2732)&lt;&gt;0,IF(COUNTIF(Invoices!U:V,A2732)&lt;&gt;0,SUMIF(Invoices!U:V,A2732,Invoices!V:V)/COUNTIF(Invoices!U:V,A2732),0),IF(COUNTIF(Invoices!W:X,A2732)&lt;&gt;0,IF(COUNTIF(Invoices!W:X,A2732)&lt;&gt;0,SUMIF(Invoices!W:X,A2732,Invoices!X:X)/COUNTIF(Invoices!W:X,A2732),0),IF(COUNTIF(Invoices!Y:Z,A2732)&lt;&gt;0,IF(COUNTIF(Invoices!Y:Z,A2732)&lt;&gt;0,SUMIF(Invoices!Y:Z,A2732,Invoices!Z:Z)/COUNTIF(Invoices!Y:Z,A2732),0),IF(COUNTIF(Invoices!AA:AB,A2732)&lt;&gt;0,IF(COUNTIF(Invoices!AA:AB,A2732)&lt;&gt;0,SUMIF(Invoices!AA:AB,A2732,Invoices!AB:AB)/COUNTIF(Invoices!AA:AB,A2732),0),IF(COUNTIF(Invoices!AC:AD,A2732)&lt;&gt;0,IF(COUNTIF(Invoices!AC:AD,A2732)&lt;&gt;0,SUMIF(Invoices!AC:AD,A2732,Invoices!AD:AD)/COUNTIF(Invoices!AC:AD,A2732),0),IF(COUNTIF(Invoices!AE:AF,A2732)&lt;&gt;0,IF(COUNTIF(Invoices!AE:AF,A2732)&lt;&gt;0,SUMIF(Invoices!AE:AF,A2732,Invoices!AF:AF)/COUNTIF(Invoices!AE:AF,A2732),0),IF(COUNTIF(Invoices!AG:AH,A2732)&lt;&gt;0,IF(COUNTIF(Invoices!AG:AH,A2732)&lt;&gt;0,SUMIF(Invoices!AG:AH,A2732,Invoices!AH:AH)/COUNTIF(Invoices!AG:AH,A2732),0),IF(COUNTIF(Invoices!AI:AJ,A2732)&lt;&gt;0,IF(COUNTIF(Invoices!AI:AJ,A2732)&lt;&gt;0,SUMIF(Invoices!AI:AJ,A2732,Invoices!AJ:AJ)/COUNTIF(Invoices!AI:AJ,A2732),0),IF(COUNTIF(Invoices!AK:AL,A2732)&lt;&gt;0,IF(COUNTIF(Invoices!AK:AL,A2732)&lt;&gt;0,SUMIF(Invoices!AK:AL,A2732,Invoices!AL:AL)/COUNTIF(Invoices!AK:AL,A2732),0),IF(COUNTIF(Invoices!AM:AN,A2732)&lt;&gt;0,IF(COUNTIF(Invoices!AM:AN,A2732)&lt;&gt;0,SUMIF(Invoices!AM:AN,A2732,Invoices!AN:AN)/COUNTIF(Invoices!AM:AN,A2732),0),"Not Available")))))))))))))))</f>
        <v>0.99</v>
      </c>
    </row>
    <row r="2733" spans="1:5" ht="13" x14ac:dyDescent="0.15">
      <c r="A2733" s="6" t="s">
        <v>928</v>
      </c>
      <c r="B2733" s="6" t="s">
        <v>927</v>
      </c>
      <c r="C2733" s="6" t="s">
        <v>928</v>
      </c>
      <c r="D2733" s="6" t="s">
        <v>522</v>
      </c>
      <c r="E2733" t="str">
        <f>IF(COUNTIF(Invoices!K:L,A2733)&lt;&gt;0,IF(COUNTIF(Invoices!K:L,A2733)&lt;&gt;0,SUMIF(Invoices!K:L,A2733,Invoices!L:L)/COUNTIF(Invoices!K:L,A2733),0),IF(COUNTIF(Invoices!M:N,A2733)&lt;&gt;0,IF(COUNTIF(Invoices!M:N,A2733)&lt;&gt;0,SUMIF(Invoices!M:N,A2733,Invoices!N:N)/COUNTIF(Invoices!M:N,A2733),0),IF(COUNTIF(Invoices!O:P,A2733)&lt;&gt;0,IF(COUNTIF(Invoices!O:P,A2733)&lt;&gt;0,SUMIF(Invoices!O:P,A2733,Invoices!P:P)/COUNTIF(Invoices!O:P,A2733),0),IF(COUNTIF(Invoices!Q:R,A2733)&lt;&gt;0,IF(COUNTIF(Invoices!Q:R,A2733)&lt;&gt;0,SUMIF(Invoices!Q:R,A2733,Invoices!R:R)/COUNTIF(Invoices!Q:R,A2733),0),IF(COUNTIF(Invoices!S:T,A2733)&lt;&gt;0,IF(COUNTIF(Invoices!S:T,A2733)&lt;&gt;0,SUMIF(Invoices!S:T,A2733,Invoices!T:T)/COUNTIF(Invoices!S:T,A2733),0),IF(COUNTIF(Invoices!U:V,A2733)&lt;&gt;0,IF(COUNTIF(Invoices!U:V,A2733)&lt;&gt;0,SUMIF(Invoices!U:V,A2733,Invoices!V:V)/COUNTIF(Invoices!U:V,A2733),0),IF(COUNTIF(Invoices!W:X,A2733)&lt;&gt;0,IF(COUNTIF(Invoices!W:X,A2733)&lt;&gt;0,SUMIF(Invoices!W:X,A2733,Invoices!X:X)/COUNTIF(Invoices!W:X,A2733),0),IF(COUNTIF(Invoices!Y:Z,A2733)&lt;&gt;0,IF(COUNTIF(Invoices!Y:Z,A2733)&lt;&gt;0,SUMIF(Invoices!Y:Z,A2733,Invoices!Z:Z)/COUNTIF(Invoices!Y:Z,A2733),0),IF(COUNTIF(Invoices!AA:AB,A2733)&lt;&gt;0,IF(COUNTIF(Invoices!AA:AB,A2733)&lt;&gt;0,SUMIF(Invoices!AA:AB,A2733,Invoices!AB:AB)/COUNTIF(Invoices!AA:AB,A2733),0),IF(COUNTIF(Invoices!AC:AD,A2733)&lt;&gt;0,IF(COUNTIF(Invoices!AC:AD,A2733)&lt;&gt;0,SUMIF(Invoices!AC:AD,A2733,Invoices!AD:AD)/COUNTIF(Invoices!AC:AD,A2733),0),IF(COUNTIF(Invoices!AE:AF,A2733)&lt;&gt;0,IF(COUNTIF(Invoices!AE:AF,A2733)&lt;&gt;0,SUMIF(Invoices!AE:AF,A2733,Invoices!AF:AF)/COUNTIF(Invoices!AE:AF,A2733),0),IF(COUNTIF(Invoices!AG:AH,A2733)&lt;&gt;0,IF(COUNTIF(Invoices!AG:AH,A2733)&lt;&gt;0,SUMIF(Invoices!AG:AH,A2733,Invoices!AH:AH)/COUNTIF(Invoices!AG:AH,A2733),0),IF(COUNTIF(Invoices!AI:AJ,A2733)&lt;&gt;0,IF(COUNTIF(Invoices!AI:AJ,A2733)&lt;&gt;0,SUMIF(Invoices!AI:AJ,A2733,Invoices!AJ:AJ)/COUNTIF(Invoices!AI:AJ,A2733),0),IF(COUNTIF(Invoices!AK:AL,A2733)&lt;&gt;0,IF(COUNTIF(Invoices!AK:AL,A2733)&lt;&gt;0,SUMIF(Invoices!AK:AL,A2733,Invoices!AL:AL)/COUNTIF(Invoices!AK:AL,A2733),0),IF(COUNTIF(Invoices!AM:AN,A2733)&lt;&gt;0,IF(COUNTIF(Invoices!AM:AN,A2733)&lt;&gt;0,SUMIF(Invoices!AM:AN,A2733,Invoices!AN:AN)/COUNTIF(Invoices!AM:AN,A2733),0),"Not Available")))))))))))))))</f>
        <v>Not Available</v>
      </c>
    </row>
    <row r="2734" spans="1:5" ht="13" x14ac:dyDescent="0.15">
      <c r="A2734" s="6" t="s">
        <v>4203</v>
      </c>
      <c r="B2734" s="6" t="s">
        <v>962</v>
      </c>
      <c r="C2734" s="6" t="s">
        <v>960</v>
      </c>
      <c r="D2734" s="6" t="s">
        <v>962</v>
      </c>
      <c r="E2734">
        <f ca="1">IF(COUNTIF(Invoices!K:L,A2734)&lt;&gt;0,IF(COUNTIF(Invoices!K:L,A2734)&lt;&gt;0,SUMIF(Invoices!K:L,A2734,Invoices!L:L)/COUNTIF(Invoices!K:L,A2734),0),IF(COUNTIF(Invoices!M:N,A2734)&lt;&gt;0,IF(COUNTIF(Invoices!M:N,A2734)&lt;&gt;0,SUMIF(Invoices!M:N,A2734,Invoices!N:N)/COUNTIF(Invoices!M:N,A2734),0),IF(COUNTIF(Invoices!O:P,A2734)&lt;&gt;0,IF(COUNTIF(Invoices!O:P,A2734)&lt;&gt;0,SUMIF(Invoices!O:P,A2734,Invoices!P:P)/COUNTIF(Invoices!O:P,A2734),0),IF(COUNTIF(Invoices!Q:R,A2734)&lt;&gt;0,IF(COUNTIF(Invoices!Q:R,A2734)&lt;&gt;0,SUMIF(Invoices!Q:R,A2734,Invoices!R:R)/COUNTIF(Invoices!Q:R,A2734),0),IF(COUNTIF(Invoices!S:T,A2734)&lt;&gt;0,IF(COUNTIF(Invoices!S:T,A2734)&lt;&gt;0,SUMIF(Invoices!S:T,A2734,Invoices!T:T)/COUNTIF(Invoices!S:T,A2734),0),IF(COUNTIF(Invoices!U:V,A2734)&lt;&gt;0,IF(COUNTIF(Invoices!U:V,A2734)&lt;&gt;0,SUMIF(Invoices!U:V,A2734,Invoices!V:V)/COUNTIF(Invoices!U:V,A2734),0),IF(COUNTIF(Invoices!W:X,A2734)&lt;&gt;0,IF(COUNTIF(Invoices!W:X,A2734)&lt;&gt;0,SUMIF(Invoices!W:X,A2734,Invoices!X:X)/COUNTIF(Invoices!W:X,A2734),0),IF(COUNTIF(Invoices!Y:Z,A2734)&lt;&gt;0,IF(COUNTIF(Invoices!Y:Z,A2734)&lt;&gt;0,SUMIF(Invoices!Y:Z,A2734,Invoices!Z:Z)/COUNTIF(Invoices!Y:Z,A2734),0),IF(COUNTIF(Invoices!AA:AB,A2734)&lt;&gt;0,IF(COUNTIF(Invoices!AA:AB,A2734)&lt;&gt;0,SUMIF(Invoices!AA:AB,A2734,Invoices!AB:AB)/COUNTIF(Invoices!AA:AB,A2734),0),IF(COUNTIF(Invoices!AC:AD,A2734)&lt;&gt;0,IF(COUNTIF(Invoices!AC:AD,A2734)&lt;&gt;0,SUMIF(Invoices!AC:AD,A2734,Invoices!AD:AD)/COUNTIF(Invoices!AC:AD,A2734),0),IF(COUNTIF(Invoices!AE:AF,A2734)&lt;&gt;0,IF(COUNTIF(Invoices!AE:AF,A2734)&lt;&gt;0,SUMIF(Invoices!AE:AF,A2734,Invoices!AF:AF)/COUNTIF(Invoices!AE:AF,A2734),0),IF(COUNTIF(Invoices!AG:AH,A2734)&lt;&gt;0,IF(COUNTIF(Invoices!AG:AH,A2734)&lt;&gt;0,SUMIF(Invoices!AG:AH,A2734,Invoices!AH:AH)/COUNTIF(Invoices!AG:AH,A2734),0),IF(COUNTIF(Invoices!AI:AJ,A2734)&lt;&gt;0,IF(COUNTIF(Invoices!AI:AJ,A2734)&lt;&gt;0,SUMIF(Invoices!AI:AJ,A2734,Invoices!AJ:AJ)/COUNTIF(Invoices!AI:AJ,A2734),0),IF(COUNTIF(Invoices!AK:AL,A2734)&lt;&gt;0,IF(COUNTIF(Invoices!AK:AL,A2734)&lt;&gt;0,SUMIF(Invoices!AK:AL,A2734,Invoices!AL:AL)/COUNTIF(Invoices!AK:AL,A2734),0),IF(COUNTIF(Invoices!AM:AN,A2734)&lt;&gt;0,IF(COUNTIF(Invoices!AM:AN,A2734)&lt;&gt;0,SUMIF(Invoices!AM:AN,A2734,Invoices!AN:AN)/COUNTIF(Invoices!AM:AN,A2734),0),"Not Available")))))))))))))))</f>
        <v>0.99</v>
      </c>
    </row>
    <row r="2735" spans="1:5" ht="13" x14ac:dyDescent="0.15">
      <c r="A2735" s="6" t="s">
        <v>4204</v>
      </c>
      <c r="B2735" s="6" t="s">
        <v>1580</v>
      </c>
      <c r="C2735" s="6" t="s">
        <v>1581</v>
      </c>
      <c r="D2735" s="6" t="s">
        <v>1227</v>
      </c>
      <c r="E2735" t="str">
        <f>IF(COUNTIF(Invoices!K:L,A2735)&lt;&gt;0,IF(COUNTIF(Invoices!K:L,A2735)&lt;&gt;0,SUMIF(Invoices!K:L,A2735,Invoices!L:L)/COUNTIF(Invoices!K:L,A2735),0),IF(COUNTIF(Invoices!M:N,A2735)&lt;&gt;0,IF(COUNTIF(Invoices!M:N,A2735)&lt;&gt;0,SUMIF(Invoices!M:N,A2735,Invoices!N:N)/COUNTIF(Invoices!M:N,A2735),0),IF(COUNTIF(Invoices!O:P,A2735)&lt;&gt;0,IF(COUNTIF(Invoices!O:P,A2735)&lt;&gt;0,SUMIF(Invoices!O:P,A2735,Invoices!P:P)/COUNTIF(Invoices!O:P,A2735),0),IF(COUNTIF(Invoices!Q:R,A2735)&lt;&gt;0,IF(COUNTIF(Invoices!Q:R,A2735)&lt;&gt;0,SUMIF(Invoices!Q:R,A2735,Invoices!R:R)/COUNTIF(Invoices!Q:R,A2735),0),IF(COUNTIF(Invoices!S:T,A2735)&lt;&gt;0,IF(COUNTIF(Invoices!S:T,A2735)&lt;&gt;0,SUMIF(Invoices!S:T,A2735,Invoices!T:T)/COUNTIF(Invoices!S:T,A2735),0),IF(COUNTIF(Invoices!U:V,A2735)&lt;&gt;0,IF(COUNTIF(Invoices!U:V,A2735)&lt;&gt;0,SUMIF(Invoices!U:V,A2735,Invoices!V:V)/COUNTIF(Invoices!U:V,A2735),0),IF(COUNTIF(Invoices!W:X,A2735)&lt;&gt;0,IF(COUNTIF(Invoices!W:X,A2735)&lt;&gt;0,SUMIF(Invoices!W:X,A2735,Invoices!X:X)/COUNTIF(Invoices!W:X,A2735),0),IF(COUNTIF(Invoices!Y:Z,A2735)&lt;&gt;0,IF(COUNTIF(Invoices!Y:Z,A2735)&lt;&gt;0,SUMIF(Invoices!Y:Z,A2735,Invoices!Z:Z)/COUNTIF(Invoices!Y:Z,A2735),0),IF(COUNTIF(Invoices!AA:AB,A2735)&lt;&gt;0,IF(COUNTIF(Invoices!AA:AB,A2735)&lt;&gt;0,SUMIF(Invoices!AA:AB,A2735,Invoices!AB:AB)/COUNTIF(Invoices!AA:AB,A2735),0),IF(COUNTIF(Invoices!AC:AD,A2735)&lt;&gt;0,IF(COUNTIF(Invoices!AC:AD,A2735)&lt;&gt;0,SUMIF(Invoices!AC:AD,A2735,Invoices!AD:AD)/COUNTIF(Invoices!AC:AD,A2735),0),IF(COUNTIF(Invoices!AE:AF,A2735)&lt;&gt;0,IF(COUNTIF(Invoices!AE:AF,A2735)&lt;&gt;0,SUMIF(Invoices!AE:AF,A2735,Invoices!AF:AF)/COUNTIF(Invoices!AE:AF,A2735),0),IF(COUNTIF(Invoices!AG:AH,A2735)&lt;&gt;0,IF(COUNTIF(Invoices!AG:AH,A2735)&lt;&gt;0,SUMIF(Invoices!AG:AH,A2735,Invoices!AH:AH)/COUNTIF(Invoices!AG:AH,A2735),0),IF(COUNTIF(Invoices!AI:AJ,A2735)&lt;&gt;0,IF(COUNTIF(Invoices!AI:AJ,A2735)&lt;&gt;0,SUMIF(Invoices!AI:AJ,A2735,Invoices!AJ:AJ)/COUNTIF(Invoices!AI:AJ,A2735),0),IF(COUNTIF(Invoices!AK:AL,A2735)&lt;&gt;0,IF(COUNTIF(Invoices!AK:AL,A2735)&lt;&gt;0,SUMIF(Invoices!AK:AL,A2735,Invoices!AL:AL)/COUNTIF(Invoices!AK:AL,A2735),0),IF(COUNTIF(Invoices!AM:AN,A2735)&lt;&gt;0,IF(COUNTIF(Invoices!AM:AN,A2735)&lt;&gt;0,SUMIF(Invoices!AM:AN,A2735,Invoices!AN:AN)/COUNTIF(Invoices!AM:AN,A2735),0),"Not Available")))))))))))))))</f>
        <v>Not Available</v>
      </c>
    </row>
    <row r="2736" spans="1:5" ht="13" x14ac:dyDescent="0.15">
      <c r="A2736" s="6" t="s">
        <v>4205</v>
      </c>
      <c r="B2736" s="6" t="s">
        <v>1303</v>
      </c>
      <c r="C2736" s="6" t="s">
        <v>1309</v>
      </c>
      <c r="D2736" s="6" t="s">
        <v>810</v>
      </c>
      <c r="E2736">
        <f ca="1">IF(COUNTIF(Invoices!K:L,A2736)&lt;&gt;0,IF(COUNTIF(Invoices!K:L,A2736)&lt;&gt;0,SUMIF(Invoices!K:L,A2736,Invoices!L:L)/COUNTIF(Invoices!K:L,A2736),0),IF(COUNTIF(Invoices!M:N,A2736)&lt;&gt;0,IF(COUNTIF(Invoices!M:N,A2736)&lt;&gt;0,SUMIF(Invoices!M:N,A2736,Invoices!N:N)/COUNTIF(Invoices!M:N,A2736),0),IF(COUNTIF(Invoices!O:P,A2736)&lt;&gt;0,IF(COUNTIF(Invoices!O:P,A2736)&lt;&gt;0,SUMIF(Invoices!O:P,A2736,Invoices!P:P)/COUNTIF(Invoices!O:P,A2736),0),IF(COUNTIF(Invoices!Q:R,A2736)&lt;&gt;0,IF(COUNTIF(Invoices!Q:R,A2736)&lt;&gt;0,SUMIF(Invoices!Q:R,A2736,Invoices!R:R)/COUNTIF(Invoices!Q:R,A2736),0),IF(COUNTIF(Invoices!S:T,A2736)&lt;&gt;0,IF(COUNTIF(Invoices!S:T,A2736)&lt;&gt;0,SUMIF(Invoices!S:T,A2736,Invoices!T:T)/COUNTIF(Invoices!S:T,A2736),0),IF(COUNTIF(Invoices!U:V,A2736)&lt;&gt;0,IF(COUNTIF(Invoices!U:V,A2736)&lt;&gt;0,SUMIF(Invoices!U:V,A2736,Invoices!V:V)/COUNTIF(Invoices!U:V,A2736),0),IF(COUNTIF(Invoices!W:X,A2736)&lt;&gt;0,IF(COUNTIF(Invoices!W:X,A2736)&lt;&gt;0,SUMIF(Invoices!W:X,A2736,Invoices!X:X)/COUNTIF(Invoices!W:X,A2736),0),IF(COUNTIF(Invoices!Y:Z,A2736)&lt;&gt;0,IF(COUNTIF(Invoices!Y:Z,A2736)&lt;&gt;0,SUMIF(Invoices!Y:Z,A2736,Invoices!Z:Z)/COUNTIF(Invoices!Y:Z,A2736),0),IF(COUNTIF(Invoices!AA:AB,A2736)&lt;&gt;0,IF(COUNTIF(Invoices!AA:AB,A2736)&lt;&gt;0,SUMIF(Invoices!AA:AB,A2736,Invoices!AB:AB)/COUNTIF(Invoices!AA:AB,A2736),0),IF(COUNTIF(Invoices!AC:AD,A2736)&lt;&gt;0,IF(COUNTIF(Invoices!AC:AD,A2736)&lt;&gt;0,SUMIF(Invoices!AC:AD,A2736,Invoices!AD:AD)/COUNTIF(Invoices!AC:AD,A2736),0),IF(COUNTIF(Invoices!AE:AF,A2736)&lt;&gt;0,IF(COUNTIF(Invoices!AE:AF,A2736)&lt;&gt;0,SUMIF(Invoices!AE:AF,A2736,Invoices!AF:AF)/COUNTIF(Invoices!AE:AF,A2736),0),IF(COUNTIF(Invoices!AG:AH,A2736)&lt;&gt;0,IF(COUNTIF(Invoices!AG:AH,A2736)&lt;&gt;0,SUMIF(Invoices!AG:AH,A2736,Invoices!AH:AH)/COUNTIF(Invoices!AG:AH,A2736),0),IF(COUNTIF(Invoices!AI:AJ,A2736)&lt;&gt;0,IF(COUNTIF(Invoices!AI:AJ,A2736)&lt;&gt;0,SUMIF(Invoices!AI:AJ,A2736,Invoices!AJ:AJ)/COUNTIF(Invoices!AI:AJ,A2736),0),IF(COUNTIF(Invoices!AK:AL,A2736)&lt;&gt;0,IF(COUNTIF(Invoices!AK:AL,A2736)&lt;&gt;0,SUMIF(Invoices!AK:AL,A2736,Invoices!AL:AL)/COUNTIF(Invoices!AK:AL,A2736),0),IF(COUNTIF(Invoices!AM:AN,A2736)&lt;&gt;0,IF(COUNTIF(Invoices!AM:AN,A2736)&lt;&gt;0,SUMIF(Invoices!AM:AN,A2736,Invoices!AN:AN)/COUNTIF(Invoices!AM:AN,A2736),0),"Not Available")))))))))))))))</f>
        <v>0.99</v>
      </c>
    </row>
    <row r="2737" spans="1:5" ht="13" x14ac:dyDescent="0.15">
      <c r="A2737" s="6" t="s">
        <v>4205</v>
      </c>
      <c r="B2737" s="6" t="s">
        <v>1445</v>
      </c>
      <c r="C2737" s="6" t="s">
        <v>1311</v>
      </c>
      <c r="D2737" s="6" t="s">
        <v>810</v>
      </c>
      <c r="E2737">
        <f ca="1">IF(COUNTIF(Invoices!K:L,A2737)&lt;&gt;0,IF(COUNTIF(Invoices!K:L,A2737)&lt;&gt;0,SUMIF(Invoices!K:L,A2737,Invoices!L:L)/COUNTIF(Invoices!K:L,A2737),0),IF(COUNTIF(Invoices!M:N,A2737)&lt;&gt;0,IF(COUNTIF(Invoices!M:N,A2737)&lt;&gt;0,SUMIF(Invoices!M:N,A2737,Invoices!N:N)/COUNTIF(Invoices!M:N,A2737),0),IF(COUNTIF(Invoices!O:P,A2737)&lt;&gt;0,IF(COUNTIF(Invoices!O:P,A2737)&lt;&gt;0,SUMIF(Invoices!O:P,A2737,Invoices!P:P)/COUNTIF(Invoices!O:P,A2737),0),IF(COUNTIF(Invoices!Q:R,A2737)&lt;&gt;0,IF(COUNTIF(Invoices!Q:R,A2737)&lt;&gt;0,SUMIF(Invoices!Q:R,A2737,Invoices!R:R)/COUNTIF(Invoices!Q:R,A2737),0),IF(COUNTIF(Invoices!S:T,A2737)&lt;&gt;0,IF(COUNTIF(Invoices!S:T,A2737)&lt;&gt;0,SUMIF(Invoices!S:T,A2737,Invoices!T:T)/COUNTIF(Invoices!S:T,A2737),0),IF(COUNTIF(Invoices!U:V,A2737)&lt;&gt;0,IF(COUNTIF(Invoices!U:V,A2737)&lt;&gt;0,SUMIF(Invoices!U:V,A2737,Invoices!V:V)/COUNTIF(Invoices!U:V,A2737),0),IF(COUNTIF(Invoices!W:X,A2737)&lt;&gt;0,IF(COUNTIF(Invoices!W:X,A2737)&lt;&gt;0,SUMIF(Invoices!W:X,A2737,Invoices!X:X)/COUNTIF(Invoices!W:X,A2737),0),IF(COUNTIF(Invoices!Y:Z,A2737)&lt;&gt;0,IF(COUNTIF(Invoices!Y:Z,A2737)&lt;&gt;0,SUMIF(Invoices!Y:Z,A2737,Invoices!Z:Z)/COUNTIF(Invoices!Y:Z,A2737),0),IF(COUNTIF(Invoices!AA:AB,A2737)&lt;&gt;0,IF(COUNTIF(Invoices!AA:AB,A2737)&lt;&gt;0,SUMIF(Invoices!AA:AB,A2737,Invoices!AB:AB)/COUNTIF(Invoices!AA:AB,A2737),0),IF(COUNTIF(Invoices!AC:AD,A2737)&lt;&gt;0,IF(COUNTIF(Invoices!AC:AD,A2737)&lt;&gt;0,SUMIF(Invoices!AC:AD,A2737,Invoices!AD:AD)/COUNTIF(Invoices!AC:AD,A2737),0),IF(COUNTIF(Invoices!AE:AF,A2737)&lt;&gt;0,IF(COUNTIF(Invoices!AE:AF,A2737)&lt;&gt;0,SUMIF(Invoices!AE:AF,A2737,Invoices!AF:AF)/COUNTIF(Invoices!AE:AF,A2737),0),IF(COUNTIF(Invoices!AG:AH,A2737)&lt;&gt;0,IF(COUNTIF(Invoices!AG:AH,A2737)&lt;&gt;0,SUMIF(Invoices!AG:AH,A2737,Invoices!AH:AH)/COUNTIF(Invoices!AG:AH,A2737),0),IF(COUNTIF(Invoices!AI:AJ,A2737)&lt;&gt;0,IF(COUNTIF(Invoices!AI:AJ,A2737)&lt;&gt;0,SUMIF(Invoices!AI:AJ,A2737,Invoices!AJ:AJ)/COUNTIF(Invoices!AI:AJ,A2737),0),IF(COUNTIF(Invoices!AK:AL,A2737)&lt;&gt;0,IF(COUNTIF(Invoices!AK:AL,A2737)&lt;&gt;0,SUMIF(Invoices!AK:AL,A2737,Invoices!AL:AL)/COUNTIF(Invoices!AK:AL,A2737),0),IF(COUNTIF(Invoices!AM:AN,A2737)&lt;&gt;0,IF(COUNTIF(Invoices!AM:AN,A2737)&lt;&gt;0,SUMIF(Invoices!AM:AN,A2737,Invoices!AN:AN)/COUNTIF(Invoices!AM:AN,A2737),0),"Not Available")))))))))))))))</f>
        <v>0.99</v>
      </c>
    </row>
    <row r="2738" spans="1:5" ht="13" x14ac:dyDescent="0.15">
      <c r="A2738" s="6" t="s">
        <v>4205</v>
      </c>
      <c r="B2738" s="6" t="s">
        <v>1303</v>
      </c>
      <c r="C2738" s="6" t="s">
        <v>3217</v>
      </c>
      <c r="D2738" s="6" t="s">
        <v>810</v>
      </c>
      <c r="E2738">
        <f ca="1">IF(COUNTIF(Invoices!K:L,A2738)&lt;&gt;0,IF(COUNTIF(Invoices!K:L,A2738)&lt;&gt;0,SUMIF(Invoices!K:L,A2738,Invoices!L:L)/COUNTIF(Invoices!K:L,A2738),0),IF(COUNTIF(Invoices!M:N,A2738)&lt;&gt;0,IF(COUNTIF(Invoices!M:N,A2738)&lt;&gt;0,SUMIF(Invoices!M:N,A2738,Invoices!N:N)/COUNTIF(Invoices!M:N,A2738),0),IF(COUNTIF(Invoices!O:P,A2738)&lt;&gt;0,IF(COUNTIF(Invoices!O:P,A2738)&lt;&gt;0,SUMIF(Invoices!O:P,A2738,Invoices!P:P)/COUNTIF(Invoices!O:P,A2738),0),IF(COUNTIF(Invoices!Q:R,A2738)&lt;&gt;0,IF(COUNTIF(Invoices!Q:R,A2738)&lt;&gt;0,SUMIF(Invoices!Q:R,A2738,Invoices!R:R)/COUNTIF(Invoices!Q:R,A2738),0),IF(COUNTIF(Invoices!S:T,A2738)&lt;&gt;0,IF(COUNTIF(Invoices!S:T,A2738)&lt;&gt;0,SUMIF(Invoices!S:T,A2738,Invoices!T:T)/COUNTIF(Invoices!S:T,A2738),0),IF(COUNTIF(Invoices!U:V,A2738)&lt;&gt;0,IF(COUNTIF(Invoices!U:V,A2738)&lt;&gt;0,SUMIF(Invoices!U:V,A2738,Invoices!V:V)/COUNTIF(Invoices!U:V,A2738),0),IF(COUNTIF(Invoices!W:X,A2738)&lt;&gt;0,IF(COUNTIF(Invoices!W:X,A2738)&lt;&gt;0,SUMIF(Invoices!W:X,A2738,Invoices!X:X)/COUNTIF(Invoices!W:X,A2738),0),IF(COUNTIF(Invoices!Y:Z,A2738)&lt;&gt;0,IF(COUNTIF(Invoices!Y:Z,A2738)&lt;&gt;0,SUMIF(Invoices!Y:Z,A2738,Invoices!Z:Z)/COUNTIF(Invoices!Y:Z,A2738),0),IF(COUNTIF(Invoices!AA:AB,A2738)&lt;&gt;0,IF(COUNTIF(Invoices!AA:AB,A2738)&lt;&gt;0,SUMIF(Invoices!AA:AB,A2738,Invoices!AB:AB)/COUNTIF(Invoices!AA:AB,A2738),0),IF(COUNTIF(Invoices!AC:AD,A2738)&lt;&gt;0,IF(COUNTIF(Invoices!AC:AD,A2738)&lt;&gt;0,SUMIF(Invoices!AC:AD,A2738,Invoices!AD:AD)/COUNTIF(Invoices!AC:AD,A2738),0),IF(COUNTIF(Invoices!AE:AF,A2738)&lt;&gt;0,IF(COUNTIF(Invoices!AE:AF,A2738)&lt;&gt;0,SUMIF(Invoices!AE:AF,A2738,Invoices!AF:AF)/COUNTIF(Invoices!AE:AF,A2738),0),IF(COUNTIF(Invoices!AG:AH,A2738)&lt;&gt;0,IF(COUNTIF(Invoices!AG:AH,A2738)&lt;&gt;0,SUMIF(Invoices!AG:AH,A2738,Invoices!AH:AH)/COUNTIF(Invoices!AG:AH,A2738),0),IF(COUNTIF(Invoices!AI:AJ,A2738)&lt;&gt;0,IF(COUNTIF(Invoices!AI:AJ,A2738)&lt;&gt;0,SUMIF(Invoices!AI:AJ,A2738,Invoices!AJ:AJ)/COUNTIF(Invoices!AI:AJ,A2738),0),IF(COUNTIF(Invoices!AK:AL,A2738)&lt;&gt;0,IF(COUNTIF(Invoices!AK:AL,A2738)&lt;&gt;0,SUMIF(Invoices!AK:AL,A2738,Invoices!AL:AL)/COUNTIF(Invoices!AK:AL,A2738),0),IF(COUNTIF(Invoices!AM:AN,A2738)&lt;&gt;0,IF(COUNTIF(Invoices!AM:AN,A2738)&lt;&gt;0,SUMIF(Invoices!AM:AN,A2738,Invoices!AN:AN)/COUNTIF(Invoices!AM:AN,A2738),0),"Not Available")))))))))))))))</f>
        <v>0.99</v>
      </c>
    </row>
    <row r="2739" spans="1:5" ht="13" x14ac:dyDescent="0.15">
      <c r="A2739" s="6" t="s">
        <v>4206</v>
      </c>
      <c r="B2739" s="6" t="s">
        <v>1208</v>
      </c>
      <c r="C2739" s="6" t="s">
        <v>2353</v>
      </c>
      <c r="D2739" s="6" t="s">
        <v>1210</v>
      </c>
      <c r="E2739" t="str">
        <f>IF(COUNTIF(Invoices!K:L,A2739)&lt;&gt;0,IF(COUNTIF(Invoices!K:L,A2739)&lt;&gt;0,SUMIF(Invoices!K:L,A2739,Invoices!L:L)/COUNTIF(Invoices!K:L,A2739),0),IF(COUNTIF(Invoices!M:N,A2739)&lt;&gt;0,IF(COUNTIF(Invoices!M:N,A2739)&lt;&gt;0,SUMIF(Invoices!M:N,A2739,Invoices!N:N)/COUNTIF(Invoices!M:N,A2739),0),IF(COUNTIF(Invoices!O:P,A2739)&lt;&gt;0,IF(COUNTIF(Invoices!O:P,A2739)&lt;&gt;0,SUMIF(Invoices!O:P,A2739,Invoices!P:P)/COUNTIF(Invoices!O:P,A2739),0),IF(COUNTIF(Invoices!Q:R,A2739)&lt;&gt;0,IF(COUNTIF(Invoices!Q:R,A2739)&lt;&gt;0,SUMIF(Invoices!Q:R,A2739,Invoices!R:R)/COUNTIF(Invoices!Q:R,A2739),0),IF(COUNTIF(Invoices!S:T,A2739)&lt;&gt;0,IF(COUNTIF(Invoices!S:T,A2739)&lt;&gt;0,SUMIF(Invoices!S:T,A2739,Invoices!T:T)/COUNTIF(Invoices!S:T,A2739),0),IF(COUNTIF(Invoices!U:V,A2739)&lt;&gt;0,IF(COUNTIF(Invoices!U:V,A2739)&lt;&gt;0,SUMIF(Invoices!U:V,A2739,Invoices!V:V)/COUNTIF(Invoices!U:V,A2739),0),IF(COUNTIF(Invoices!W:X,A2739)&lt;&gt;0,IF(COUNTIF(Invoices!W:X,A2739)&lt;&gt;0,SUMIF(Invoices!W:X,A2739,Invoices!X:X)/COUNTIF(Invoices!W:X,A2739),0),IF(COUNTIF(Invoices!Y:Z,A2739)&lt;&gt;0,IF(COUNTIF(Invoices!Y:Z,A2739)&lt;&gt;0,SUMIF(Invoices!Y:Z,A2739,Invoices!Z:Z)/COUNTIF(Invoices!Y:Z,A2739),0),IF(COUNTIF(Invoices!AA:AB,A2739)&lt;&gt;0,IF(COUNTIF(Invoices!AA:AB,A2739)&lt;&gt;0,SUMIF(Invoices!AA:AB,A2739,Invoices!AB:AB)/COUNTIF(Invoices!AA:AB,A2739),0),IF(COUNTIF(Invoices!AC:AD,A2739)&lt;&gt;0,IF(COUNTIF(Invoices!AC:AD,A2739)&lt;&gt;0,SUMIF(Invoices!AC:AD,A2739,Invoices!AD:AD)/COUNTIF(Invoices!AC:AD,A2739),0),IF(COUNTIF(Invoices!AE:AF,A2739)&lt;&gt;0,IF(COUNTIF(Invoices!AE:AF,A2739)&lt;&gt;0,SUMIF(Invoices!AE:AF,A2739,Invoices!AF:AF)/COUNTIF(Invoices!AE:AF,A2739),0),IF(COUNTIF(Invoices!AG:AH,A2739)&lt;&gt;0,IF(COUNTIF(Invoices!AG:AH,A2739)&lt;&gt;0,SUMIF(Invoices!AG:AH,A2739,Invoices!AH:AH)/COUNTIF(Invoices!AG:AH,A2739),0),IF(COUNTIF(Invoices!AI:AJ,A2739)&lt;&gt;0,IF(COUNTIF(Invoices!AI:AJ,A2739)&lt;&gt;0,SUMIF(Invoices!AI:AJ,A2739,Invoices!AJ:AJ)/COUNTIF(Invoices!AI:AJ,A2739),0),IF(COUNTIF(Invoices!AK:AL,A2739)&lt;&gt;0,IF(COUNTIF(Invoices!AK:AL,A2739)&lt;&gt;0,SUMIF(Invoices!AK:AL,A2739,Invoices!AL:AL)/COUNTIF(Invoices!AK:AL,A2739),0),IF(COUNTIF(Invoices!AM:AN,A2739)&lt;&gt;0,IF(COUNTIF(Invoices!AM:AN,A2739)&lt;&gt;0,SUMIF(Invoices!AM:AN,A2739,Invoices!AN:AN)/COUNTIF(Invoices!AM:AN,A2739),0),"Not Available")))))))))))))))</f>
        <v>Not Available</v>
      </c>
    </row>
    <row r="2740" spans="1:5" ht="13" x14ac:dyDescent="0.15">
      <c r="A2740" s="6" t="s">
        <v>4207</v>
      </c>
      <c r="B2740" s="6" t="s">
        <v>4208</v>
      </c>
      <c r="C2740" s="6" t="s">
        <v>735</v>
      </c>
      <c r="D2740" s="6" t="s">
        <v>736</v>
      </c>
      <c r="E2740" t="str">
        <f>IF(COUNTIF(Invoices!K:L,A2740)&lt;&gt;0,IF(COUNTIF(Invoices!K:L,A2740)&lt;&gt;0,SUMIF(Invoices!K:L,A2740,Invoices!L:L)/COUNTIF(Invoices!K:L,A2740),0),IF(COUNTIF(Invoices!M:N,A2740)&lt;&gt;0,IF(COUNTIF(Invoices!M:N,A2740)&lt;&gt;0,SUMIF(Invoices!M:N,A2740,Invoices!N:N)/COUNTIF(Invoices!M:N,A2740),0),IF(COUNTIF(Invoices!O:P,A2740)&lt;&gt;0,IF(COUNTIF(Invoices!O:P,A2740)&lt;&gt;0,SUMIF(Invoices!O:P,A2740,Invoices!P:P)/COUNTIF(Invoices!O:P,A2740),0),IF(COUNTIF(Invoices!Q:R,A2740)&lt;&gt;0,IF(COUNTIF(Invoices!Q:R,A2740)&lt;&gt;0,SUMIF(Invoices!Q:R,A2740,Invoices!R:R)/COUNTIF(Invoices!Q:R,A2740),0),IF(COUNTIF(Invoices!S:T,A2740)&lt;&gt;0,IF(COUNTIF(Invoices!S:T,A2740)&lt;&gt;0,SUMIF(Invoices!S:T,A2740,Invoices!T:T)/COUNTIF(Invoices!S:T,A2740),0),IF(COUNTIF(Invoices!U:V,A2740)&lt;&gt;0,IF(COUNTIF(Invoices!U:V,A2740)&lt;&gt;0,SUMIF(Invoices!U:V,A2740,Invoices!V:V)/COUNTIF(Invoices!U:V,A2740),0),IF(COUNTIF(Invoices!W:X,A2740)&lt;&gt;0,IF(COUNTIF(Invoices!W:X,A2740)&lt;&gt;0,SUMIF(Invoices!W:X,A2740,Invoices!X:X)/COUNTIF(Invoices!W:X,A2740),0),IF(COUNTIF(Invoices!Y:Z,A2740)&lt;&gt;0,IF(COUNTIF(Invoices!Y:Z,A2740)&lt;&gt;0,SUMIF(Invoices!Y:Z,A2740,Invoices!Z:Z)/COUNTIF(Invoices!Y:Z,A2740),0),IF(COUNTIF(Invoices!AA:AB,A2740)&lt;&gt;0,IF(COUNTIF(Invoices!AA:AB,A2740)&lt;&gt;0,SUMIF(Invoices!AA:AB,A2740,Invoices!AB:AB)/COUNTIF(Invoices!AA:AB,A2740),0),IF(COUNTIF(Invoices!AC:AD,A2740)&lt;&gt;0,IF(COUNTIF(Invoices!AC:AD,A2740)&lt;&gt;0,SUMIF(Invoices!AC:AD,A2740,Invoices!AD:AD)/COUNTIF(Invoices!AC:AD,A2740),0),IF(COUNTIF(Invoices!AE:AF,A2740)&lt;&gt;0,IF(COUNTIF(Invoices!AE:AF,A2740)&lt;&gt;0,SUMIF(Invoices!AE:AF,A2740,Invoices!AF:AF)/COUNTIF(Invoices!AE:AF,A2740),0),IF(COUNTIF(Invoices!AG:AH,A2740)&lt;&gt;0,IF(COUNTIF(Invoices!AG:AH,A2740)&lt;&gt;0,SUMIF(Invoices!AG:AH,A2740,Invoices!AH:AH)/COUNTIF(Invoices!AG:AH,A2740),0),IF(COUNTIF(Invoices!AI:AJ,A2740)&lt;&gt;0,IF(COUNTIF(Invoices!AI:AJ,A2740)&lt;&gt;0,SUMIF(Invoices!AI:AJ,A2740,Invoices!AJ:AJ)/COUNTIF(Invoices!AI:AJ,A2740),0),IF(COUNTIF(Invoices!AK:AL,A2740)&lt;&gt;0,IF(COUNTIF(Invoices!AK:AL,A2740)&lt;&gt;0,SUMIF(Invoices!AK:AL,A2740,Invoices!AL:AL)/COUNTIF(Invoices!AK:AL,A2740),0),IF(COUNTIF(Invoices!AM:AN,A2740)&lt;&gt;0,IF(COUNTIF(Invoices!AM:AN,A2740)&lt;&gt;0,SUMIF(Invoices!AM:AN,A2740,Invoices!AN:AN)/COUNTIF(Invoices!AM:AN,A2740),0),"Not Available")))))))))))))))</f>
        <v>Not Available</v>
      </c>
    </row>
    <row r="2741" spans="1:5" ht="13" x14ac:dyDescent="0.15">
      <c r="A2741" s="6" t="s">
        <v>4209</v>
      </c>
      <c r="B2741" s="6" t="s">
        <v>564</v>
      </c>
      <c r="C2741" s="6" t="s">
        <v>565</v>
      </c>
      <c r="D2741" s="6" t="s">
        <v>566</v>
      </c>
      <c r="E2741">
        <f ca="1">IF(COUNTIF(Invoices!K:L,A2741)&lt;&gt;0,IF(COUNTIF(Invoices!K:L,A2741)&lt;&gt;0,SUMIF(Invoices!K:L,A2741,Invoices!L:L)/COUNTIF(Invoices!K:L,A2741),0),IF(COUNTIF(Invoices!M:N,A2741)&lt;&gt;0,IF(COUNTIF(Invoices!M:N,A2741)&lt;&gt;0,SUMIF(Invoices!M:N,A2741,Invoices!N:N)/COUNTIF(Invoices!M:N,A2741),0),IF(COUNTIF(Invoices!O:P,A2741)&lt;&gt;0,IF(COUNTIF(Invoices!O:P,A2741)&lt;&gt;0,SUMIF(Invoices!O:P,A2741,Invoices!P:P)/COUNTIF(Invoices!O:P,A2741),0),IF(COUNTIF(Invoices!Q:R,A2741)&lt;&gt;0,IF(COUNTIF(Invoices!Q:R,A2741)&lt;&gt;0,SUMIF(Invoices!Q:R,A2741,Invoices!R:R)/COUNTIF(Invoices!Q:R,A2741),0),IF(COUNTIF(Invoices!S:T,A2741)&lt;&gt;0,IF(COUNTIF(Invoices!S:T,A2741)&lt;&gt;0,SUMIF(Invoices!S:T,A2741,Invoices!T:T)/COUNTIF(Invoices!S:T,A2741),0),IF(COUNTIF(Invoices!U:V,A2741)&lt;&gt;0,IF(COUNTIF(Invoices!U:V,A2741)&lt;&gt;0,SUMIF(Invoices!U:V,A2741,Invoices!V:V)/COUNTIF(Invoices!U:V,A2741),0),IF(COUNTIF(Invoices!W:X,A2741)&lt;&gt;0,IF(COUNTIF(Invoices!W:X,A2741)&lt;&gt;0,SUMIF(Invoices!W:X,A2741,Invoices!X:X)/COUNTIF(Invoices!W:X,A2741),0),IF(COUNTIF(Invoices!Y:Z,A2741)&lt;&gt;0,IF(COUNTIF(Invoices!Y:Z,A2741)&lt;&gt;0,SUMIF(Invoices!Y:Z,A2741,Invoices!Z:Z)/COUNTIF(Invoices!Y:Z,A2741),0),IF(COUNTIF(Invoices!AA:AB,A2741)&lt;&gt;0,IF(COUNTIF(Invoices!AA:AB,A2741)&lt;&gt;0,SUMIF(Invoices!AA:AB,A2741,Invoices!AB:AB)/COUNTIF(Invoices!AA:AB,A2741),0),IF(COUNTIF(Invoices!AC:AD,A2741)&lt;&gt;0,IF(COUNTIF(Invoices!AC:AD,A2741)&lt;&gt;0,SUMIF(Invoices!AC:AD,A2741,Invoices!AD:AD)/COUNTIF(Invoices!AC:AD,A2741),0),IF(COUNTIF(Invoices!AE:AF,A2741)&lt;&gt;0,IF(COUNTIF(Invoices!AE:AF,A2741)&lt;&gt;0,SUMIF(Invoices!AE:AF,A2741,Invoices!AF:AF)/COUNTIF(Invoices!AE:AF,A2741),0),IF(COUNTIF(Invoices!AG:AH,A2741)&lt;&gt;0,IF(COUNTIF(Invoices!AG:AH,A2741)&lt;&gt;0,SUMIF(Invoices!AG:AH,A2741,Invoices!AH:AH)/COUNTIF(Invoices!AG:AH,A2741),0),IF(COUNTIF(Invoices!AI:AJ,A2741)&lt;&gt;0,IF(COUNTIF(Invoices!AI:AJ,A2741)&lt;&gt;0,SUMIF(Invoices!AI:AJ,A2741,Invoices!AJ:AJ)/COUNTIF(Invoices!AI:AJ,A2741),0),IF(COUNTIF(Invoices!AK:AL,A2741)&lt;&gt;0,IF(COUNTIF(Invoices!AK:AL,A2741)&lt;&gt;0,SUMIF(Invoices!AK:AL,A2741,Invoices!AL:AL)/COUNTIF(Invoices!AK:AL,A2741),0),IF(COUNTIF(Invoices!AM:AN,A2741)&lt;&gt;0,IF(COUNTIF(Invoices!AM:AN,A2741)&lt;&gt;0,SUMIF(Invoices!AM:AN,A2741,Invoices!AN:AN)/COUNTIF(Invoices!AM:AN,A2741),0),"Not Available")))))))))))))))</f>
        <v>0.99</v>
      </c>
    </row>
    <row r="2742" spans="1:5" ht="13" x14ac:dyDescent="0.15">
      <c r="A2742" s="6" t="s">
        <v>4210</v>
      </c>
      <c r="B2742" s="6" t="s">
        <v>799</v>
      </c>
      <c r="C2742" s="6" t="s">
        <v>800</v>
      </c>
      <c r="D2742" s="6" t="s">
        <v>758</v>
      </c>
      <c r="E2742">
        <f ca="1">IF(COUNTIF(Invoices!K:L,A2742)&lt;&gt;0,IF(COUNTIF(Invoices!K:L,A2742)&lt;&gt;0,SUMIF(Invoices!K:L,A2742,Invoices!L:L)/COUNTIF(Invoices!K:L,A2742),0),IF(COUNTIF(Invoices!M:N,A2742)&lt;&gt;0,IF(COUNTIF(Invoices!M:N,A2742)&lt;&gt;0,SUMIF(Invoices!M:N,A2742,Invoices!N:N)/COUNTIF(Invoices!M:N,A2742),0),IF(COUNTIF(Invoices!O:P,A2742)&lt;&gt;0,IF(COUNTIF(Invoices!O:P,A2742)&lt;&gt;0,SUMIF(Invoices!O:P,A2742,Invoices!P:P)/COUNTIF(Invoices!O:P,A2742),0),IF(COUNTIF(Invoices!Q:R,A2742)&lt;&gt;0,IF(COUNTIF(Invoices!Q:R,A2742)&lt;&gt;0,SUMIF(Invoices!Q:R,A2742,Invoices!R:R)/COUNTIF(Invoices!Q:R,A2742),0),IF(COUNTIF(Invoices!S:T,A2742)&lt;&gt;0,IF(COUNTIF(Invoices!S:T,A2742)&lt;&gt;0,SUMIF(Invoices!S:T,A2742,Invoices!T:T)/COUNTIF(Invoices!S:T,A2742),0),IF(COUNTIF(Invoices!U:V,A2742)&lt;&gt;0,IF(COUNTIF(Invoices!U:V,A2742)&lt;&gt;0,SUMIF(Invoices!U:V,A2742,Invoices!V:V)/COUNTIF(Invoices!U:V,A2742),0),IF(COUNTIF(Invoices!W:X,A2742)&lt;&gt;0,IF(COUNTIF(Invoices!W:X,A2742)&lt;&gt;0,SUMIF(Invoices!W:X,A2742,Invoices!X:X)/COUNTIF(Invoices!W:X,A2742),0),IF(COUNTIF(Invoices!Y:Z,A2742)&lt;&gt;0,IF(COUNTIF(Invoices!Y:Z,A2742)&lt;&gt;0,SUMIF(Invoices!Y:Z,A2742,Invoices!Z:Z)/COUNTIF(Invoices!Y:Z,A2742),0),IF(COUNTIF(Invoices!AA:AB,A2742)&lt;&gt;0,IF(COUNTIF(Invoices!AA:AB,A2742)&lt;&gt;0,SUMIF(Invoices!AA:AB,A2742,Invoices!AB:AB)/COUNTIF(Invoices!AA:AB,A2742),0),IF(COUNTIF(Invoices!AC:AD,A2742)&lt;&gt;0,IF(COUNTIF(Invoices!AC:AD,A2742)&lt;&gt;0,SUMIF(Invoices!AC:AD,A2742,Invoices!AD:AD)/COUNTIF(Invoices!AC:AD,A2742),0),IF(COUNTIF(Invoices!AE:AF,A2742)&lt;&gt;0,IF(COUNTIF(Invoices!AE:AF,A2742)&lt;&gt;0,SUMIF(Invoices!AE:AF,A2742,Invoices!AF:AF)/COUNTIF(Invoices!AE:AF,A2742),0),IF(COUNTIF(Invoices!AG:AH,A2742)&lt;&gt;0,IF(COUNTIF(Invoices!AG:AH,A2742)&lt;&gt;0,SUMIF(Invoices!AG:AH,A2742,Invoices!AH:AH)/COUNTIF(Invoices!AG:AH,A2742),0),IF(COUNTIF(Invoices!AI:AJ,A2742)&lt;&gt;0,IF(COUNTIF(Invoices!AI:AJ,A2742)&lt;&gt;0,SUMIF(Invoices!AI:AJ,A2742,Invoices!AJ:AJ)/COUNTIF(Invoices!AI:AJ,A2742),0),IF(COUNTIF(Invoices!AK:AL,A2742)&lt;&gt;0,IF(COUNTIF(Invoices!AK:AL,A2742)&lt;&gt;0,SUMIF(Invoices!AK:AL,A2742,Invoices!AL:AL)/COUNTIF(Invoices!AK:AL,A2742),0),IF(COUNTIF(Invoices!AM:AN,A2742)&lt;&gt;0,IF(COUNTIF(Invoices!AM:AN,A2742)&lt;&gt;0,SUMIF(Invoices!AM:AN,A2742,Invoices!AN:AN)/COUNTIF(Invoices!AM:AN,A2742),0),"Not Available")))))))))))))))</f>
        <v>0.99</v>
      </c>
    </row>
    <row r="2743" spans="1:5" ht="13" x14ac:dyDescent="0.15">
      <c r="A2743" s="6" t="s">
        <v>4211</v>
      </c>
      <c r="B2743" s="6" t="s">
        <v>2786</v>
      </c>
      <c r="C2743" s="6" t="s">
        <v>2071</v>
      </c>
      <c r="D2743" s="6" t="s">
        <v>1071</v>
      </c>
      <c r="E2743">
        <f ca="1">IF(COUNTIF(Invoices!K:L,A2743)&lt;&gt;0,IF(COUNTIF(Invoices!K:L,A2743)&lt;&gt;0,SUMIF(Invoices!K:L,A2743,Invoices!L:L)/COUNTIF(Invoices!K:L,A2743),0),IF(COUNTIF(Invoices!M:N,A2743)&lt;&gt;0,IF(COUNTIF(Invoices!M:N,A2743)&lt;&gt;0,SUMIF(Invoices!M:N,A2743,Invoices!N:N)/COUNTIF(Invoices!M:N,A2743),0),IF(COUNTIF(Invoices!O:P,A2743)&lt;&gt;0,IF(COUNTIF(Invoices!O:P,A2743)&lt;&gt;0,SUMIF(Invoices!O:P,A2743,Invoices!P:P)/COUNTIF(Invoices!O:P,A2743),0),IF(COUNTIF(Invoices!Q:R,A2743)&lt;&gt;0,IF(COUNTIF(Invoices!Q:R,A2743)&lt;&gt;0,SUMIF(Invoices!Q:R,A2743,Invoices!R:R)/COUNTIF(Invoices!Q:R,A2743),0),IF(COUNTIF(Invoices!S:T,A2743)&lt;&gt;0,IF(COUNTIF(Invoices!S:T,A2743)&lt;&gt;0,SUMIF(Invoices!S:T,A2743,Invoices!T:T)/COUNTIF(Invoices!S:T,A2743),0),IF(COUNTIF(Invoices!U:V,A2743)&lt;&gt;0,IF(COUNTIF(Invoices!U:V,A2743)&lt;&gt;0,SUMIF(Invoices!U:V,A2743,Invoices!V:V)/COUNTIF(Invoices!U:V,A2743),0),IF(COUNTIF(Invoices!W:X,A2743)&lt;&gt;0,IF(COUNTIF(Invoices!W:X,A2743)&lt;&gt;0,SUMIF(Invoices!W:X,A2743,Invoices!X:X)/COUNTIF(Invoices!W:X,A2743),0),IF(COUNTIF(Invoices!Y:Z,A2743)&lt;&gt;0,IF(COUNTIF(Invoices!Y:Z,A2743)&lt;&gt;0,SUMIF(Invoices!Y:Z,A2743,Invoices!Z:Z)/COUNTIF(Invoices!Y:Z,A2743),0),IF(COUNTIF(Invoices!AA:AB,A2743)&lt;&gt;0,IF(COUNTIF(Invoices!AA:AB,A2743)&lt;&gt;0,SUMIF(Invoices!AA:AB,A2743,Invoices!AB:AB)/COUNTIF(Invoices!AA:AB,A2743),0),IF(COUNTIF(Invoices!AC:AD,A2743)&lt;&gt;0,IF(COUNTIF(Invoices!AC:AD,A2743)&lt;&gt;0,SUMIF(Invoices!AC:AD,A2743,Invoices!AD:AD)/COUNTIF(Invoices!AC:AD,A2743),0),IF(COUNTIF(Invoices!AE:AF,A2743)&lt;&gt;0,IF(COUNTIF(Invoices!AE:AF,A2743)&lt;&gt;0,SUMIF(Invoices!AE:AF,A2743,Invoices!AF:AF)/COUNTIF(Invoices!AE:AF,A2743),0),IF(COUNTIF(Invoices!AG:AH,A2743)&lt;&gt;0,IF(COUNTIF(Invoices!AG:AH,A2743)&lt;&gt;0,SUMIF(Invoices!AG:AH,A2743,Invoices!AH:AH)/COUNTIF(Invoices!AG:AH,A2743),0),IF(COUNTIF(Invoices!AI:AJ,A2743)&lt;&gt;0,IF(COUNTIF(Invoices!AI:AJ,A2743)&lt;&gt;0,SUMIF(Invoices!AI:AJ,A2743,Invoices!AJ:AJ)/COUNTIF(Invoices!AI:AJ,A2743),0),IF(COUNTIF(Invoices!AK:AL,A2743)&lt;&gt;0,IF(COUNTIF(Invoices!AK:AL,A2743)&lt;&gt;0,SUMIF(Invoices!AK:AL,A2743,Invoices!AL:AL)/COUNTIF(Invoices!AK:AL,A2743),0),IF(COUNTIF(Invoices!AM:AN,A2743)&lt;&gt;0,IF(COUNTIF(Invoices!AM:AN,A2743)&lt;&gt;0,SUMIF(Invoices!AM:AN,A2743,Invoices!AN:AN)/COUNTIF(Invoices!AM:AN,A2743),0),"Not Available")))))))))))))))</f>
        <v>0.99</v>
      </c>
    </row>
    <row r="2744" spans="1:5" ht="13" x14ac:dyDescent="0.15">
      <c r="A2744" s="6" t="s">
        <v>4212</v>
      </c>
      <c r="B2744" s="6" t="s">
        <v>1921</v>
      </c>
      <c r="C2744" s="6" t="s">
        <v>1922</v>
      </c>
      <c r="D2744" s="6" t="s">
        <v>562</v>
      </c>
      <c r="E2744">
        <f ca="1">IF(COUNTIF(Invoices!K:L,A2744)&lt;&gt;0,IF(COUNTIF(Invoices!K:L,A2744)&lt;&gt;0,SUMIF(Invoices!K:L,A2744,Invoices!L:L)/COUNTIF(Invoices!K:L,A2744),0),IF(COUNTIF(Invoices!M:N,A2744)&lt;&gt;0,IF(COUNTIF(Invoices!M:N,A2744)&lt;&gt;0,SUMIF(Invoices!M:N,A2744,Invoices!N:N)/COUNTIF(Invoices!M:N,A2744),0),IF(COUNTIF(Invoices!O:P,A2744)&lt;&gt;0,IF(COUNTIF(Invoices!O:P,A2744)&lt;&gt;0,SUMIF(Invoices!O:P,A2744,Invoices!P:P)/COUNTIF(Invoices!O:P,A2744),0),IF(COUNTIF(Invoices!Q:R,A2744)&lt;&gt;0,IF(COUNTIF(Invoices!Q:R,A2744)&lt;&gt;0,SUMIF(Invoices!Q:R,A2744,Invoices!R:R)/COUNTIF(Invoices!Q:R,A2744),0),IF(COUNTIF(Invoices!S:T,A2744)&lt;&gt;0,IF(COUNTIF(Invoices!S:T,A2744)&lt;&gt;0,SUMIF(Invoices!S:T,A2744,Invoices!T:T)/COUNTIF(Invoices!S:T,A2744),0),IF(COUNTIF(Invoices!U:V,A2744)&lt;&gt;0,IF(COUNTIF(Invoices!U:V,A2744)&lt;&gt;0,SUMIF(Invoices!U:V,A2744,Invoices!V:V)/COUNTIF(Invoices!U:V,A2744),0),IF(COUNTIF(Invoices!W:X,A2744)&lt;&gt;0,IF(COUNTIF(Invoices!W:X,A2744)&lt;&gt;0,SUMIF(Invoices!W:X,A2744,Invoices!X:X)/COUNTIF(Invoices!W:X,A2744),0),IF(COUNTIF(Invoices!Y:Z,A2744)&lt;&gt;0,IF(COUNTIF(Invoices!Y:Z,A2744)&lt;&gt;0,SUMIF(Invoices!Y:Z,A2744,Invoices!Z:Z)/COUNTIF(Invoices!Y:Z,A2744),0),IF(COUNTIF(Invoices!AA:AB,A2744)&lt;&gt;0,IF(COUNTIF(Invoices!AA:AB,A2744)&lt;&gt;0,SUMIF(Invoices!AA:AB,A2744,Invoices!AB:AB)/COUNTIF(Invoices!AA:AB,A2744),0),IF(COUNTIF(Invoices!AC:AD,A2744)&lt;&gt;0,IF(COUNTIF(Invoices!AC:AD,A2744)&lt;&gt;0,SUMIF(Invoices!AC:AD,A2744,Invoices!AD:AD)/COUNTIF(Invoices!AC:AD,A2744),0),IF(COUNTIF(Invoices!AE:AF,A2744)&lt;&gt;0,IF(COUNTIF(Invoices!AE:AF,A2744)&lt;&gt;0,SUMIF(Invoices!AE:AF,A2744,Invoices!AF:AF)/COUNTIF(Invoices!AE:AF,A2744),0),IF(COUNTIF(Invoices!AG:AH,A2744)&lt;&gt;0,IF(COUNTIF(Invoices!AG:AH,A2744)&lt;&gt;0,SUMIF(Invoices!AG:AH,A2744,Invoices!AH:AH)/COUNTIF(Invoices!AG:AH,A2744),0),IF(COUNTIF(Invoices!AI:AJ,A2744)&lt;&gt;0,IF(COUNTIF(Invoices!AI:AJ,A2744)&lt;&gt;0,SUMIF(Invoices!AI:AJ,A2744,Invoices!AJ:AJ)/COUNTIF(Invoices!AI:AJ,A2744),0),IF(COUNTIF(Invoices!AK:AL,A2744)&lt;&gt;0,IF(COUNTIF(Invoices!AK:AL,A2744)&lt;&gt;0,SUMIF(Invoices!AK:AL,A2744,Invoices!AL:AL)/COUNTIF(Invoices!AK:AL,A2744),0),IF(COUNTIF(Invoices!AM:AN,A2744)&lt;&gt;0,IF(COUNTIF(Invoices!AM:AN,A2744)&lt;&gt;0,SUMIF(Invoices!AM:AN,A2744,Invoices!AN:AN)/COUNTIF(Invoices!AM:AN,A2744),0),"Not Available")))))))))))))))</f>
        <v>0.99</v>
      </c>
    </row>
    <row r="2745" spans="1:5" ht="13" x14ac:dyDescent="0.15">
      <c r="A2745" s="6" t="s">
        <v>4213</v>
      </c>
      <c r="B2745" s="6" t="s">
        <v>734</v>
      </c>
      <c r="C2745" s="6" t="s">
        <v>735</v>
      </c>
      <c r="D2745" s="6" t="s">
        <v>736</v>
      </c>
      <c r="E2745">
        <f ca="1">IF(COUNTIF(Invoices!K:L,A2745)&lt;&gt;0,IF(COUNTIF(Invoices!K:L,A2745)&lt;&gt;0,SUMIF(Invoices!K:L,A2745,Invoices!L:L)/COUNTIF(Invoices!K:L,A2745),0),IF(COUNTIF(Invoices!M:N,A2745)&lt;&gt;0,IF(COUNTIF(Invoices!M:N,A2745)&lt;&gt;0,SUMIF(Invoices!M:N,A2745,Invoices!N:N)/COUNTIF(Invoices!M:N,A2745),0),IF(COUNTIF(Invoices!O:P,A2745)&lt;&gt;0,IF(COUNTIF(Invoices!O:P,A2745)&lt;&gt;0,SUMIF(Invoices!O:P,A2745,Invoices!P:P)/COUNTIF(Invoices!O:P,A2745),0),IF(COUNTIF(Invoices!Q:R,A2745)&lt;&gt;0,IF(COUNTIF(Invoices!Q:R,A2745)&lt;&gt;0,SUMIF(Invoices!Q:R,A2745,Invoices!R:R)/COUNTIF(Invoices!Q:R,A2745),0),IF(COUNTIF(Invoices!S:T,A2745)&lt;&gt;0,IF(COUNTIF(Invoices!S:T,A2745)&lt;&gt;0,SUMIF(Invoices!S:T,A2745,Invoices!T:T)/COUNTIF(Invoices!S:T,A2745),0),IF(COUNTIF(Invoices!U:V,A2745)&lt;&gt;0,IF(COUNTIF(Invoices!U:V,A2745)&lt;&gt;0,SUMIF(Invoices!U:V,A2745,Invoices!V:V)/COUNTIF(Invoices!U:V,A2745),0),IF(COUNTIF(Invoices!W:X,A2745)&lt;&gt;0,IF(COUNTIF(Invoices!W:X,A2745)&lt;&gt;0,SUMIF(Invoices!W:X,A2745,Invoices!X:X)/COUNTIF(Invoices!W:X,A2745),0),IF(COUNTIF(Invoices!Y:Z,A2745)&lt;&gt;0,IF(COUNTIF(Invoices!Y:Z,A2745)&lt;&gt;0,SUMIF(Invoices!Y:Z,A2745,Invoices!Z:Z)/COUNTIF(Invoices!Y:Z,A2745),0),IF(COUNTIF(Invoices!AA:AB,A2745)&lt;&gt;0,IF(COUNTIF(Invoices!AA:AB,A2745)&lt;&gt;0,SUMIF(Invoices!AA:AB,A2745,Invoices!AB:AB)/COUNTIF(Invoices!AA:AB,A2745),0),IF(COUNTIF(Invoices!AC:AD,A2745)&lt;&gt;0,IF(COUNTIF(Invoices!AC:AD,A2745)&lt;&gt;0,SUMIF(Invoices!AC:AD,A2745,Invoices!AD:AD)/COUNTIF(Invoices!AC:AD,A2745),0),IF(COUNTIF(Invoices!AE:AF,A2745)&lt;&gt;0,IF(COUNTIF(Invoices!AE:AF,A2745)&lt;&gt;0,SUMIF(Invoices!AE:AF,A2745,Invoices!AF:AF)/COUNTIF(Invoices!AE:AF,A2745),0),IF(COUNTIF(Invoices!AG:AH,A2745)&lt;&gt;0,IF(COUNTIF(Invoices!AG:AH,A2745)&lt;&gt;0,SUMIF(Invoices!AG:AH,A2745,Invoices!AH:AH)/COUNTIF(Invoices!AG:AH,A2745),0),IF(COUNTIF(Invoices!AI:AJ,A2745)&lt;&gt;0,IF(COUNTIF(Invoices!AI:AJ,A2745)&lt;&gt;0,SUMIF(Invoices!AI:AJ,A2745,Invoices!AJ:AJ)/COUNTIF(Invoices!AI:AJ,A2745),0),IF(COUNTIF(Invoices!AK:AL,A2745)&lt;&gt;0,IF(COUNTIF(Invoices!AK:AL,A2745)&lt;&gt;0,SUMIF(Invoices!AK:AL,A2745,Invoices!AL:AL)/COUNTIF(Invoices!AK:AL,A2745),0),IF(COUNTIF(Invoices!AM:AN,A2745)&lt;&gt;0,IF(COUNTIF(Invoices!AM:AN,A2745)&lt;&gt;0,SUMIF(Invoices!AM:AN,A2745,Invoices!AN:AN)/COUNTIF(Invoices!AM:AN,A2745),0),"Not Available")))))))))))))))</f>
        <v>0.99</v>
      </c>
    </row>
    <row r="2746" spans="1:5" ht="13" x14ac:dyDescent="0.15">
      <c r="A2746" s="6" t="s">
        <v>4214</v>
      </c>
      <c r="B2746" s="6" t="s">
        <v>1120</v>
      </c>
      <c r="C2746" s="6" t="s">
        <v>1121</v>
      </c>
      <c r="D2746" s="6" t="s">
        <v>562</v>
      </c>
      <c r="E2746">
        <f ca="1">IF(COUNTIF(Invoices!K:L,A2746)&lt;&gt;0,IF(COUNTIF(Invoices!K:L,A2746)&lt;&gt;0,SUMIF(Invoices!K:L,A2746,Invoices!L:L)/COUNTIF(Invoices!K:L,A2746),0),IF(COUNTIF(Invoices!M:N,A2746)&lt;&gt;0,IF(COUNTIF(Invoices!M:N,A2746)&lt;&gt;0,SUMIF(Invoices!M:N,A2746,Invoices!N:N)/COUNTIF(Invoices!M:N,A2746),0),IF(COUNTIF(Invoices!O:P,A2746)&lt;&gt;0,IF(COUNTIF(Invoices!O:P,A2746)&lt;&gt;0,SUMIF(Invoices!O:P,A2746,Invoices!P:P)/COUNTIF(Invoices!O:P,A2746),0),IF(COUNTIF(Invoices!Q:R,A2746)&lt;&gt;0,IF(COUNTIF(Invoices!Q:R,A2746)&lt;&gt;0,SUMIF(Invoices!Q:R,A2746,Invoices!R:R)/COUNTIF(Invoices!Q:R,A2746),0),IF(COUNTIF(Invoices!S:T,A2746)&lt;&gt;0,IF(COUNTIF(Invoices!S:T,A2746)&lt;&gt;0,SUMIF(Invoices!S:T,A2746,Invoices!T:T)/COUNTIF(Invoices!S:T,A2746),0),IF(COUNTIF(Invoices!U:V,A2746)&lt;&gt;0,IF(COUNTIF(Invoices!U:V,A2746)&lt;&gt;0,SUMIF(Invoices!U:V,A2746,Invoices!V:V)/COUNTIF(Invoices!U:V,A2746),0),IF(COUNTIF(Invoices!W:X,A2746)&lt;&gt;0,IF(COUNTIF(Invoices!W:X,A2746)&lt;&gt;0,SUMIF(Invoices!W:X,A2746,Invoices!X:X)/COUNTIF(Invoices!W:X,A2746),0),IF(COUNTIF(Invoices!Y:Z,A2746)&lt;&gt;0,IF(COUNTIF(Invoices!Y:Z,A2746)&lt;&gt;0,SUMIF(Invoices!Y:Z,A2746,Invoices!Z:Z)/COUNTIF(Invoices!Y:Z,A2746),0),IF(COUNTIF(Invoices!AA:AB,A2746)&lt;&gt;0,IF(COUNTIF(Invoices!AA:AB,A2746)&lt;&gt;0,SUMIF(Invoices!AA:AB,A2746,Invoices!AB:AB)/COUNTIF(Invoices!AA:AB,A2746),0),IF(COUNTIF(Invoices!AC:AD,A2746)&lt;&gt;0,IF(COUNTIF(Invoices!AC:AD,A2746)&lt;&gt;0,SUMIF(Invoices!AC:AD,A2746,Invoices!AD:AD)/COUNTIF(Invoices!AC:AD,A2746),0),IF(COUNTIF(Invoices!AE:AF,A2746)&lt;&gt;0,IF(COUNTIF(Invoices!AE:AF,A2746)&lt;&gt;0,SUMIF(Invoices!AE:AF,A2746,Invoices!AF:AF)/COUNTIF(Invoices!AE:AF,A2746),0),IF(COUNTIF(Invoices!AG:AH,A2746)&lt;&gt;0,IF(COUNTIF(Invoices!AG:AH,A2746)&lt;&gt;0,SUMIF(Invoices!AG:AH,A2746,Invoices!AH:AH)/COUNTIF(Invoices!AG:AH,A2746),0),IF(COUNTIF(Invoices!AI:AJ,A2746)&lt;&gt;0,IF(COUNTIF(Invoices!AI:AJ,A2746)&lt;&gt;0,SUMIF(Invoices!AI:AJ,A2746,Invoices!AJ:AJ)/COUNTIF(Invoices!AI:AJ,A2746),0),IF(COUNTIF(Invoices!AK:AL,A2746)&lt;&gt;0,IF(COUNTIF(Invoices!AK:AL,A2746)&lt;&gt;0,SUMIF(Invoices!AK:AL,A2746,Invoices!AL:AL)/COUNTIF(Invoices!AK:AL,A2746),0),IF(COUNTIF(Invoices!AM:AN,A2746)&lt;&gt;0,IF(COUNTIF(Invoices!AM:AN,A2746)&lt;&gt;0,SUMIF(Invoices!AM:AN,A2746,Invoices!AN:AN)/COUNTIF(Invoices!AM:AN,A2746),0),"Not Available")))))))))))))))</f>
        <v>0.99</v>
      </c>
    </row>
    <row r="2747" spans="1:5" ht="13" x14ac:dyDescent="0.15">
      <c r="A2747" s="6" t="s">
        <v>4215</v>
      </c>
      <c r="B2747" s="6" t="s">
        <v>1223</v>
      </c>
      <c r="C2747" s="6" t="s">
        <v>1440</v>
      </c>
      <c r="D2747" s="6" t="s">
        <v>976</v>
      </c>
      <c r="E2747" t="str">
        <f>IF(COUNTIF(Invoices!K:L,A2747)&lt;&gt;0,IF(COUNTIF(Invoices!K:L,A2747)&lt;&gt;0,SUMIF(Invoices!K:L,A2747,Invoices!L:L)/COUNTIF(Invoices!K:L,A2747),0),IF(COUNTIF(Invoices!M:N,A2747)&lt;&gt;0,IF(COUNTIF(Invoices!M:N,A2747)&lt;&gt;0,SUMIF(Invoices!M:N,A2747,Invoices!N:N)/COUNTIF(Invoices!M:N,A2747),0),IF(COUNTIF(Invoices!O:P,A2747)&lt;&gt;0,IF(COUNTIF(Invoices!O:P,A2747)&lt;&gt;0,SUMIF(Invoices!O:P,A2747,Invoices!P:P)/COUNTIF(Invoices!O:P,A2747),0),IF(COUNTIF(Invoices!Q:R,A2747)&lt;&gt;0,IF(COUNTIF(Invoices!Q:R,A2747)&lt;&gt;0,SUMIF(Invoices!Q:R,A2747,Invoices!R:R)/COUNTIF(Invoices!Q:R,A2747),0),IF(COUNTIF(Invoices!S:T,A2747)&lt;&gt;0,IF(COUNTIF(Invoices!S:T,A2747)&lt;&gt;0,SUMIF(Invoices!S:T,A2747,Invoices!T:T)/COUNTIF(Invoices!S:T,A2747),0),IF(COUNTIF(Invoices!U:V,A2747)&lt;&gt;0,IF(COUNTIF(Invoices!U:V,A2747)&lt;&gt;0,SUMIF(Invoices!U:V,A2747,Invoices!V:V)/COUNTIF(Invoices!U:V,A2747),0),IF(COUNTIF(Invoices!W:X,A2747)&lt;&gt;0,IF(COUNTIF(Invoices!W:X,A2747)&lt;&gt;0,SUMIF(Invoices!W:X,A2747,Invoices!X:X)/COUNTIF(Invoices!W:X,A2747),0),IF(COUNTIF(Invoices!Y:Z,A2747)&lt;&gt;0,IF(COUNTIF(Invoices!Y:Z,A2747)&lt;&gt;0,SUMIF(Invoices!Y:Z,A2747,Invoices!Z:Z)/COUNTIF(Invoices!Y:Z,A2747),0),IF(COUNTIF(Invoices!AA:AB,A2747)&lt;&gt;0,IF(COUNTIF(Invoices!AA:AB,A2747)&lt;&gt;0,SUMIF(Invoices!AA:AB,A2747,Invoices!AB:AB)/COUNTIF(Invoices!AA:AB,A2747),0),IF(COUNTIF(Invoices!AC:AD,A2747)&lt;&gt;0,IF(COUNTIF(Invoices!AC:AD,A2747)&lt;&gt;0,SUMIF(Invoices!AC:AD,A2747,Invoices!AD:AD)/COUNTIF(Invoices!AC:AD,A2747),0),IF(COUNTIF(Invoices!AE:AF,A2747)&lt;&gt;0,IF(COUNTIF(Invoices!AE:AF,A2747)&lt;&gt;0,SUMIF(Invoices!AE:AF,A2747,Invoices!AF:AF)/COUNTIF(Invoices!AE:AF,A2747),0),IF(COUNTIF(Invoices!AG:AH,A2747)&lt;&gt;0,IF(COUNTIF(Invoices!AG:AH,A2747)&lt;&gt;0,SUMIF(Invoices!AG:AH,A2747,Invoices!AH:AH)/COUNTIF(Invoices!AG:AH,A2747),0),IF(COUNTIF(Invoices!AI:AJ,A2747)&lt;&gt;0,IF(COUNTIF(Invoices!AI:AJ,A2747)&lt;&gt;0,SUMIF(Invoices!AI:AJ,A2747,Invoices!AJ:AJ)/COUNTIF(Invoices!AI:AJ,A2747),0),IF(COUNTIF(Invoices!AK:AL,A2747)&lt;&gt;0,IF(COUNTIF(Invoices!AK:AL,A2747)&lt;&gt;0,SUMIF(Invoices!AK:AL,A2747,Invoices!AL:AL)/COUNTIF(Invoices!AK:AL,A2747),0),IF(COUNTIF(Invoices!AM:AN,A2747)&lt;&gt;0,IF(COUNTIF(Invoices!AM:AN,A2747)&lt;&gt;0,SUMIF(Invoices!AM:AN,A2747,Invoices!AN:AN)/COUNTIF(Invoices!AM:AN,A2747),0),"Not Available")))))))))))))))</f>
        <v>Not Available</v>
      </c>
    </row>
    <row r="2748" spans="1:5" ht="13" x14ac:dyDescent="0.15">
      <c r="A2748" s="6" t="s">
        <v>4216</v>
      </c>
      <c r="B2748" s="6" t="s">
        <v>1244</v>
      </c>
      <c r="C2748" s="6" t="s">
        <v>1245</v>
      </c>
      <c r="D2748" s="6" t="s">
        <v>1182</v>
      </c>
      <c r="E2748" t="str">
        <f>IF(COUNTIF(Invoices!K:L,A2748)&lt;&gt;0,IF(COUNTIF(Invoices!K:L,A2748)&lt;&gt;0,SUMIF(Invoices!K:L,A2748,Invoices!L:L)/COUNTIF(Invoices!K:L,A2748),0),IF(COUNTIF(Invoices!M:N,A2748)&lt;&gt;0,IF(COUNTIF(Invoices!M:N,A2748)&lt;&gt;0,SUMIF(Invoices!M:N,A2748,Invoices!N:N)/COUNTIF(Invoices!M:N,A2748),0),IF(COUNTIF(Invoices!O:P,A2748)&lt;&gt;0,IF(COUNTIF(Invoices!O:P,A2748)&lt;&gt;0,SUMIF(Invoices!O:P,A2748,Invoices!P:P)/COUNTIF(Invoices!O:P,A2748),0),IF(COUNTIF(Invoices!Q:R,A2748)&lt;&gt;0,IF(COUNTIF(Invoices!Q:R,A2748)&lt;&gt;0,SUMIF(Invoices!Q:R,A2748,Invoices!R:R)/COUNTIF(Invoices!Q:R,A2748),0),IF(COUNTIF(Invoices!S:T,A2748)&lt;&gt;0,IF(COUNTIF(Invoices!S:T,A2748)&lt;&gt;0,SUMIF(Invoices!S:T,A2748,Invoices!T:T)/COUNTIF(Invoices!S:T,A2748),0),IF(COUNTIF(Invoices!U:V,A2748)&lt;&gt;0,IF(COUNTIF(Invoices!U:V,A2748)&lt;&gt;0,SUMIF(Invoices!U:V,A2748,Invoices!V:V)/COUNTIF(Invoices!U:V,A2748),0),IF(COUNTIF(Invoices!W:X,A2748)&lt;&gt;0,IF(COUNTIF(Invoices!W:X,A2748)&lt;&gt;0,SUMIF(Invoices!W:X,A2748,Invoices!X:X)/COUNTIF(Invoices!W:X,A2748),0),IF(COUNTIF(Invoices!Y:Z,A2748)&lt;&gt;0,IF(COUNTIF(Invoices!Y:Z,A2748)&lt;&gt;0,SUMIF(Invoices!Y:Z,A2748,Invoices!Z:Z)/COUNTIF(Invoices!Y:Z,A2748),0),IF(COUNTIF(Invoices!AA:AB,A2748)&lt;&gt;0,IF(COUNTIF(Invoices!AA:AB,A2748)&lt;&gt;0,SUMIF(Invoices!AA:AB,A2748,Invoices!AB:AB)/COUNTIF(Invoices!AA:AB,A2748),0),IF(COUNTIF(Invoices!AC:AD,A2748)&lt;&gt;0,IF(COUNTIF(Invoices!AC:AD,A2748)&lt;&gt;0,SUMIF(Invoices!AC:AD,A2748,Invoices!AD:AD)/COUNTIF(Invoices!AC:AD,A2748),0),IF(COUNTIF(Invoices!AE:AF,A2748)&lt;&gt;0,IF(COUNTIF(Invoices!AE:AF,A2748)&lt;&gt;0,SUMIF(Invoices!AE:AF,A2748,Invoices!AF:AF)/COUNTIF(Invoices!AE:AF,A2748),0),IF(COUNTIF(Invoices!AG:AH,A2748)&lt;&gt;0,IF(COUNTIF(Invoices!AG:AH,A2748)&lt;&gt;0,SUMIF(Invoices!AG:AH,A2748,Invoices!AH:AH)/COUNTIF(Invoices!AG:AH,A2748),0),IF(COUNTIF(Invoices!AI:AJ,A2748)&lt;&gt;0,IF(COUNTIF(Invoices!AI:AJ,A2748)&lt;&gt;0,SUMIF(Invoices!AI:AJ,A2748,Invoices!AJ:AJ)/COUNTIF(Invoices!AI:AJ,A2748),0),IF(COUNTIF(Invoices!AK:AL,A2748)&lt;&gt;0,IF(COUNTIF(Invoices!AK:AL,A2748)&lt;&gt;0,SUMIF(Invoices!AK:AL,A2748,Invoices!AL:AL)/COUNTIF(Invoices!AK:AL,A2748),0),IF(COUNTIF(Invoices!AM:AN,A2748)&lt;&gt;0,IF(COUNTIF(Invoices!AM:AN,A2748)&lt;&gt;0,SUMIF(Invoices!AM:AN,A2748,Invoices!AN:AN)/COUNTIF(Invoices!AM:AN,A2748),0),"Not Available")))))))))))))))</f>
        <v>Not Available</v>
      </c>
    </row>
    <row r="2749" spans="1:5" ht="13" x14ac:dyDescent="0.15">
      <c r="A2749" s="6" t="s">
        <v>4217</v>
      </c>
      <c r="B2749" s="6" t="s">
        <v>993</v>
      </c>
      <c r="C2749" s="6" t="s">
        <v>994</v>
      </c>
      <c r="D2749" s="6" t="s">
        <v>912</v>
      </c>
      <c r="E2749">
        <f ca="1">IF(COUNTIF(Invoices!K:L,A2749)&lt;&gt;0,IF(COUNTIF(Invoices!K:L,A2749)&lt;&gt;0,SUMIF(Invoices!K:L,A2749,Invoices!L:L)/COUNTIF(Invoices!K:L,A2749),0),IF(COUNTIF(Invoices!M:N,A2749)&lt;&gt;0,IF(COUNTIF(Invoices!M:N,A2749)&lt;&gt;0,SUMIF(Invoices!M:N,A2749,Invoices!N:N)/COUNTIF(Invoices!M:N,A2749),0),IF(COUNTIF(Invoices!O:P,A2749)&lt;&gt;0,IF(COUNTIF(Invoices!O:P,A2749)&lt;&gt;0,SUMIF(Invoices!O:P,A2749,Invoices!P:P)/COUNTIF(Invoices!O:P,A2749),0),IF(COUNTIF(Invoices!Q:R,A2749)&lt;&gt;0,IF(COUNTIF(Invoices!Q:R,A2749)&lt;&gt;0,SUMIF(Invoices!Q:R,A2749,Invoices!R:R)/COUNTIF(Invoices!Q:R,A2749),0),IF(COUNTIF(Invoices!S:T,A2749)&lt;&gt;0,IF(COUNTIF(Invoices!S:T,A2749)&lt;&gt;0,SUMIF(Invoices!S:T,A2749,Invoices!T:T)/COUNTIF(Invoices!S:T,A2749),0),IF(COUNTIF(Invoices!U:V,A2749)&lt;&gt;0,IF(COUNTIF(Invoices!U:V,A2749)&lt;&gt;0,SUMIF(Invoices!U:V,A2749,Invoices!V:V)/COUNTIF(Invoices!U:V,A2749),0),IF(COUNTIF(Invoices!W:X,A2749)&lt;&gt;0,IF(COUNTIF(Invoices!W:X,A2749)&lt;&gt;0,SUMIF(Invoices!W:X,A2749,Invoices!X:X)/COUNTIF(Invoices!W:X,A2749),0),IF(COUNTIF(Invoices!Y:Z,A2749)&lt;&gt;0,IF(COUNTIF(Invoices!Y:Z,A2749)&lt;&gt;0,SUMIF(Invoices!Y:Z,A2749,Invoices!Z:Z)/COUNTIF(Invoices!Y:Z,A2749),0),IF(COUNTIF(Invoices!AA:AB,A2749)&lt;&gt;0,IF(COUNTIF(Invoices!AA:AB,A2749)&lt;&gt;0,SUMIF(Invoices!AA:AB,A2749,Invoices!AB:AB)/COUNTIF(Invoices!AA:AB,A2749),0),IF(COUNTIF(Invoices!AC:AD,A2749)&lt;&gt;0,IF(COUNTIF(Invoices!AC:AD,A2749)&lt;&gt;0,SUMIF(Invoices!AC:AD,A2749,Invoices!AD:AD)/COUNTIF(Invoices!AC:AD,A2749),0),IF(COUNTIF(Invoices!AE:AF,A2749)&lt;&gt;0,IF(COUNTIF(Invoices!AE:AF,A2749)&lt;&gt;0,SUMIF(Invoices!AE:AF,A2749,Invoices!AF:AF)/COUNTIF(Invoices!AE:AF,A2749),0),IF(COUNTIF(Invoices!AG:AH,A2749)&lt;&gt;0,IF(COUNTIF(Invoices!AG:AH,A2749)&lt;&gt;0,SUMIF(Invoices!AG:AH,A2749,Invoices!AH:AH)/COUNTIF(Invoices!AG:AH,A2749),0),IF(COUNTIF(Invoices!AI:AJ,A2749)&lt;&gt;0,IF(COUNTIF(Invoices!AI:AJ,A2749)&lt;&gt;0,SUMIF(Invoices!AI:AJ,A2749,Invoices!AJ:AJ)/COUNTIF(Invoices!AI:AJ,A2749),0),IF(COUNTIF(Invoices!AK:AL,A2749)&lt;&gt;0,IF(COUNTIF(Invoices!AK:AL,A2749)&lt;&gt;0,SUMIF(Invoices!AK:AL,A2749,Invoices!AL:AL)/COUNTIF(Invoices!AK:AL,A2749),0),IF(COUNTIF(Invoices!AM:AN,A2749)&lt;&gt;0,IF(COUNTIF(Invoices!AM:AN,A2749)&lt;&gt;0,SUMIF(Invoices!AM:AN,A2749,Invoices!AN:AN)/COUNTIF(Invoices!AM:AN,A2749),0),"Not Available")))))))))))))))</f>
        <v>0.99</v>
      </c>
    </row>
    <row r="2750" spans="1:5" ht="13" x14ac:dyDescent="0.15">
      <c r="A2750" s="6" t="s">
        <v>4218</v>
      </c>
      <c r="B2750" s="6" t="s">
        <v>854</v>
      </c>
      <c r="C2750" s="6" t="s">
        <v>1895</v>
      </c>
      <c r="D2750" s="6" t="s">
        <v>574</v>
      </c>
      <c r="E2750">
        <f ca="1">IF(COUNTIF(Invoices!K:L,A2750)&lt;&gt;0,IF(COUNTIF(Invoices!K:L,A2750)&lt;&gt;0,SUMIF(Invoices!K:L,A2750,Invoices!L:L)/COUNTIF(Invoices!K:L,A2750),0),IF(COUNTIF(Invoices!M:N,A2750)&lt;&gt;0,IF(COUNTIF(Invoices!M:N,A2750)&lt;&gt;0,SUMIF(Invoices!M:N,A2750,Invoices!N:N)/COUNTIF(Invoices!M:N,A2750),0),IF(COUNTIF(Invoices!O:P,A2750)&lt;&gt;0,IF(COUNTIF(Invoices!O:P,A2750)&lt;&gt;0,SUMIF(Invoices!O:P,A2750,Invoices!P:P)/COUNTIF(Invoices!O:P,A2750),0),IF(COUNTIF(Invoices!Q:R,A2750)&lt;&gt;0,IF(COUNTIF(Invoices!Q:R,A2750)&lt;&gt;0,SUMIF(Invoices!Q:R,A2750,Invoices!R:R)/COUNTIF(Invoices!Q:R,A2750),0),IF(COUNTIF(Invoices!S:T,A2750)&lt;&gt;0,IF(COUNTIF(Invoices!S:T,A2750)&lt;&gt;0,SUMIF(Invoices!S:T,A2750,Invoices!T:T)/COUNTIF(Invoices!S:T,A2750),0),IF(COUNTIF(Invoices!U:V,A2750)&lt;&gt;0,IF(COUNTIF(Invoices!U:V,A2750)&lt;&gt;0,SUMIF(Invoices!U:V,A2750,Invoices!V:V)/COUNTIF(Invoices!U:V,A2750),0),IF(COUNTIF(Invoices!W:X,A2750)&lt;&gt;0,IF(COUNTIF(Invoices!W:X,A2750)&lt;&gt;0,SUMIF(Invoices!W:X,A2750,Invoices!X:X)/COUNTIF(Invoices!W:X,A2750),0),IF(COUNTIF(Invoices!Y:Z,A2750)&lt;&gt;0,IF(COUNTIF(Invoices!Y:Z,A2750)&lt;&gt;0,SUMIF(Invoices!Y:Z,A2750,Invoices!Z:Z)/COUNTIF(Invoices!Y:Z,A2750),0),IF(COUNTIF(Invoices!AA:AB,A2750)&lt;&gt;0,IF(COUNTIF(Invoices!AA:AB,A2750)&lt;&gt;0,SUMIF(Invoices!AA:AB,A2750,Invoices!AB:AB)/COUNTIF(Invoices!AA:AB,A2750),0),IF(COUNTIF(Invoices!AC:AD,A2750)&lt;&gt;0,IF(COUNTIF(Invoices!AC:AD,A2750)&lt;&gt;0,SUMIF(Invoices!AC:AD,A2750,Invoices!AD:AD)/COUNTIF(Invoices!AC:AD,A2750),0),IF(COUNTIF(Invoices!AE:AF,A2750)&lt;&gt;0,IF(COUNTIF(Invoices!AE:AF,A2750)&lt;&gt;0,SUMIF(Invoices!AE:AF,A2750,Invoices!AF:AF)/COUNTIF(Invoices!AE:AF,A2750),0),IF(COUNTIF(Invoices!AG:AH,A2750)&lt;&gt;0,IF(COUNTIF(Invoices!AG:AH,A2750)&lt;&gt;0,SUMIF(Invoices!AG:AH,A2750,Invoices!AH:AH)/COUNTIF(Invoices!AG:AH,A2750),0),IF(COUNTIF(Invoices!AI:AJ,A2750)&lt;&gt;0,IF(COUNTIF(Invoices!AI:AJ,A2750)&lt;&gt;0,SUMIF(Invoices!AI:AJ,A2750,Invoices!AJ:AJ)/COUNTIF(Invoices!AI:AJ,A2750),0),IF(COUNTIF(Invoices!AK:AL,A2750)&lt;&gt;0,IF(COUNTIF(Invoices!AK:AL,A2750)&lt;&gt;0,SUMIF(Invoices!AK:AL,A2750,Invoices!AL:AL)/COUNTIF(Invoices!AK:AL,A2750),0),IF(COUNTIF(Invoices!AM:AN,A2750)&lt;&gt;0,IF(COUNTIF(Invoices!AM:AN,A2750)&lt;&gt;0,SUMIF(Invoices!AM:AN,A2750,Invoices!AN:AN)/COUNTIF(Invoices!AM:AN,A2750),0),"Not Available")))))))))))))))</f>
        <v>0.99</v>
      </c>
    </row>
    <row r="2751" spans="1:5" ht="13" x14ac:dyDescent="0.15">
      <c r="A2751" s="6" t="s">
        <v>4219</v>
      </c>
      <c r="C2751" s="6" t="s">
        <v>1241</v>
      </c>
      <c r="D2751" s="6" t="s">
        <v>1242</v>
      </c>
      <c r="E2751">
        <f ca="1">IF(COUNTIF(Invoices!K:L,A2751)&lt;&gt;0,IF(COUNTIF(Invoices!K:L,A2751)&lt;&gt;0,SUMIF(Invoices!K:L,A2751,Invoices!L:L)/COUNTIF(Invoices!K:L,A2751),0),IF(COUNTIF(Invoices!M:N,A2751)&lt;&gt;0,IF(COUNTIF(Invoices!M:N,A2751)&lt;&gt;0,SUMIF(Invoices!M:N,A2751,Invoices!N:N)/COUNTIF(Invoices!M:N,A2751),0),IF(COUNTIF(Invoices!O:P,A2751)&lt;&gt;0,IF(COUNTIF(Invoices!O:P,A2751)&lt;&gt;0,SUMIF(Invoices!O:P,A2751,Invoices!P:P)/COUNTIF(Invoices!O:P,A2751),0),IF(COUNTIF(Invoices!Q:R,A2751)&lt;&gt;0,IF(COUNTIF(Invoices!Q:R,A2751)&lt;&gt;0,SUMIF(Invoices!Q:R,A2751,Invoices!R:R)/COUNTIF(Invoices!Q:R,A2751),0),IF(COUNTIF(Invoices!S:T,A2751)&lt;&gt;0,IF(COUNTIF(Invoices!S:T,A2751)&lt;&gt;0,SUMIF(Invoices!S:T,A2751,Invoices!T:T)/COUNTIF(Invoices!S:T,A2751),0),IF(COUNTIF(Invoices!U:V,A2751)&lt;&gt;0,IF(COUNTIF(Invoices!U:V,A2751)&lt;&gt;0,SUMIF(Invoices!U:V,A2751,Invoices!V:V)/COUNTIF(Invoices!U:V,A2751),0),IF(COUNTIF(Invoices!W:X,A2751)&lt;&gt;0,IF(COUNTIF(Invoices!W:X,A2751)&lt;&gt;0,SUMIF(Invoices!W:X,A2751,Invoices!X:X)/COUNTIF(Invoices!W:X,A2751),0),IF(COUNTIF(Invoices!Y:Z,A2751)&lt;&gt;0,IF(COUNTIF(Invoices!Y:Z,A2751)&lt;&gt;0,SUMIF(Invoices!Y:Z,A2751,Invoices!Z:Z)/COUNTIF(Invoices!Y:Z,A2751),0),IF(COUNTIF(Invoices!AA:AB,A2751)&lt;&gt;0,IF(COUNTIF(Invoices!AA:AB,A2751)&lt;&gt;0,SUMIF(Invoices!AA:AB,A2751,Invoices!AB:AB)/COUNTIF(Invoices!AA:AB,A2751),0),IF(COUNTIF(Invoices!AC:AD,A2751)&lt;&gt;0,IF(COUNTIF(Invoices!AC:AD,A2751)&lt;&gt;0,SUMIF(Invoices!AC:AD,A2751,Invoices!AD:AD)/COUNTIF(Invoices!AC:AD,A2751),0),IF(COUNTIF(Invoices!AE:AF,A2751)&lt;&gt;0,IF(COUNTIF(Invoices!AE:AF,A2751)&lt;&gt;0,SUMIF(Invoices!AE:AF,A2751,Invoices!AF:AF)/COUNTIF(Invoices!AE:AF,A2751),0),IF(COUNTIF(Invoices!AG:AH,A2751)&lt;&gt;0,IF(COUNTIF(Invoices!AG:AH,A2751)&lt;&gt;0,SUMIF(Invoices!AG:AH,A2751,Invoices!AH:AH)/COUNTIF(Invoices!AG:AH,A2751),0),IF(COUNTIF(Invoices!AI:AJ,A2751)&lt;&gt;0,IF(COUNTIF(Invoices!AI:AJ,A2751)&lt;&gt;0,SUMIF(Invoices!AI:AJ,A2751,Invoices!AJ:AJ)/COUNTIF(Invoices!AI:AJ,A2751),0),IF(COUNTIF(Invoices!AK:AL,A2751)&lt;&gt;0,IF(COUNTIF(Invoices!AK:AL,A2751)&lt;&gt;0,SUMIF(Invoices!AK:AL,A2751,Invoices!AL:AL)/COUNTIF(Invoices!AK:AL,A2751),0),IF(COUNTIF(Invoices!AM:AN,A2751)&lt;&gt;0,IF(COUNTIF(Invoices!AM:AN,A2751)&lt;&gt;0,SUMIF(Invoices!AM:AN,A2751,Invoices!AN:AN)/COUNTIF(Invoices!AM:AN,A2751),0),"Not Available")))))))))))))))</f>
        <v>0.99</v>
      </c>
    </row>
    <row r="2752" spans="1:5" ht="13" x14ac:dyDescent="0.15">
      <c r="A2752" s="6" t="s">
        <v>4220</v>
      </c>
      <c r="B2752" s="6" t="s">
        <v>2719</v>
      </c>
      <c r="C2752" s="6" t="s">
        <v>735</v>
      </c>
      <c r="D2752" s="6" t="s">
        <v>736</v>
      </c>
      <c r="E2752">
        <f ca="1">IF(COUNTIF(Invoices!K:L,A2752)&lt;&gt;0,IF(COUNTIF(Invoices!K:L,A2752)&lt;&gt;0,SUMIF(Invoices!K:L,A2752,Invoices!L:L)/COUNTIF(Invoices!K:L,A2752),0),IF(COUNTIF(Invoices!M:N,A2752)&lt;&gt;0,IF(COUNTIF(Invoices!M:N,A2752)&lt;&gt;0,SUMIF(Invoices!M:N,A2752,Invoices!N:N)/COUNTIF(Invoices!M:N,A2752),0),IF(COUNTIF(Invoices!O:P,A2752)&lt;&gt;0,IF(COUNTIF(Invoices!O:P,A2752)&lt;&gt;0,SUMIF(Invoices!O:P,A2752,Invoices!P:P)/COUNTIF(Invoices!O:P,A2752),0),IF(COUNTIF(Invoices!Q:R,A2752)&lt;&gt;0,IF(COUNTIF(Invoices!Q:R,A2752)&lt;&gt;0,SUMIF(Invoices!Q:R,A2752,Invoices!R:R)/COUNTIF(Invoices!Q:R,A2752),0),IF(COUNTIF(Invoices!S:T,A2752)&lt;&gt;0,IF(COUNTIF(Invoices!S:T,A2752)&lt;&gt;0,SUMIF(Invoices!S:T,A2752,Invoices!T:T)/COUNTIF(Invoices!S:T,A2752),0),IF(COUNTIF(Invoices!U:V,A2752)&lt;&gt;0,IF(COUNTIF(Invoices!U:V,A2752)&lt;&gt;0,SUMIF(Invoices!U:V,A2752,Invoices!V:V)/COUNTIF(Invoices!U:V,A2752),0),IF(COUNTIF(Invoices!W:X,A2752)&lt;&gt;0,IF(COUNTIF(Invoices!W:X,A2752)&lt;&gt;0,SUMIF(Invoices!W:X,A2752,Invoices!X:X)/COUNTIF(Invoices!W:X,A2752),0),IF(COUNTIF(Invoices!Y:Z,A2752)&lt;&gt;0,IF(COUNTIF(Invoices!Y:Z,A2752)&lt;&gt;0,SUMIF(Invoices!Y:Z,A2752,Invoices!Z:Z)/COUNTIF(Invoices!Y:Z,A2752),0),IF(COUNTIF(Invoices!AA:AB,A2752)&lt;&gt;0,IF(COUNTIF(Invoices!AA:AB,A2752)&lt;&gt;0,SUMIF(Invoices!AA:AB,A2752,Invoices!AB:AB)/COUNTIF(Invoices!AA:AB,A2752),0),IF(COUNTIF(Invoices!AC:AD,A2752)&lt;&gt;0,IF(COUNTIF(Invoices!AC:AD,A2752)&lt;&gt;0,SUMIF(Invoices!AC:AD,A2752,Invoices!AD:AD)/COUNTIF(Invoices!AC:AD,A2752),0),IF(COUNTIF(Invoices!AE:AF,A2752)&lt;&gt;0,IF(COUNTIF(Invoices!AE:AF,A2752)&lt;&gt;0,SUMIF(Invoices!AE:AF,A2752,Invoices!AF:AF)/COUNTIF(Invoices!AE:AF,A2752),0),IF(COUNTIF(Invoices!AG:AH,A2752)&lt;&gt;0,IF(COUNTIF(Invoices!AG:AH,A2752)&lt;&gt;0,SUMIF(Invoices!AG:AH,A2752,Invoices!AH:AH)/COUNTIF(Invoices!AG:AH,A2752),0),IF(COUNTIF(Invoices!AI:AJ,A2752)&lt;&gt;0,IF(COUNTIF(Invoices!AI:AJ,A2752)&lt;&gt;0,SUMIF(Invoices!AI:AJ,A2752,Invoices!AJ:AJ)/COUNTIF(Invoices!AI:AJ,A2752),0),IF(COUNTIF(Invoices!AK:AL,A2752)&lt;&gt;0,IF(COUNTIF(Invoices!AK:AL,A2752)&lt;&gt;0,SUMIF(Invoices!AK:AL,A2752,Invoices!AL:AL)/COUNTIF(Invoices!AK:AL,A2752),0),IF(COUNTIF(Invoices!AM:AN,A2752)&lt;&gt;0,IF(COUNTIF(Invoices!AM:AN,A2752)&lt;&gt;0,SUMIF(Invoices!AM:AN,A2752,Invoices!AN:AN)/COUNTIF(Invoices!AM:AN,A2752),0),"Not Available")))))))))))))))</f>
        <v>0.99</v>
      </c>
    </row>
    <row r="2753" spans="1:5" ht="13" x14ac:dyDescent="0.15">
      <c r="A2753" s="6" t="s">
        <v>4221</v>
      </c>
      <c r="B2753" s="6" t="s">
        <v>1859</v>
      </c>
      <c r="C2753" s="6" t="s">
        <v>2441</v>
      </c>
      <c r="D2753" s="6" t="s">
        <v>1301</v>
      </c>
      <c r="E2753" t="str">
        <f>IF(COUNTIF(Invoices!K:L,A2753)&lt;&gt;0,IF(COUNTIF(Invoices!K:L,A2753)&lt;&gt;0,SUMIF(Invoices!K:L,A2753,Invoices!L:L)/COUNTIF(Invoices!K:L,A2753),0),IF(COUNTIF(Invoices!M:N,A2753)&lt;&gt;0,IF(COUNTIF(Invoices!M:N,A2753)&lt;&gt;0,SUMIF(Invoices!M:N,A2753,Invoices!N:N)/COUNTIF(Invoices!M:N,A2753),0),IF(COUNTIF(Invoices!O:P,A2753)&lt;&gt;0,IF(COUNTIF(Invoices!O:P,A2753)&lt;&gt;0,SUMIF(Invoices!O:P,A2753,Invoices!P:P)/COUNTIF(Invoices!O:P,A2753),0),IF(COUNTIF(Invoices!Q:R,A2753)&lt;&gt;0,IF(COUNTIF(Invoices!Q:R,A2753)&lt;&gt;0,SUMIF(Invoices!Q:R,A2753,Invoices!R:R)/COUNTIF(Invoices!Q:R,A2753),0),IF(COUNTIF(Invoices!S:T,A2753)&lt;&gt;0,IF(COUNTIF(Invoices!S:T,A2753)&lt;&gt;0,SUMIF(Invoices!S:T,A2753,Invoices!T:T)/COUNTIF(Invoices!S:T,A2753),0),IF(COUNTIF(Invoices!U:V,A2753)&lt;&gt;0,IF(COUNTIF(Invoices!U:V,A2753)&lt;&gt;0,SUMIF(Invoices!U:V,A2753,Invoices!V:V)/COUNTIF(Invoices!U:V,A2753),0),IF(COUNTIF(Invoices!W:X,A2753)&lt;&gt;0,IF(COUNTIF(Invoices!W:X,A2753)&lt;&gt;0,SUMIF(Invoices!W:X,A2753,Invoices!X:X)/COUNTIF(Invoices!W:X,A2753),0),IF(COUNTIF(Invoices!Y:Z,A2753)&lt;&gt;0,IF(COUNTIF(Invoices!Y:Z,A2753)&lt;&gt;0,SUMIF(Invoices!Y:Z,A2753,Invoices!Z:Z)/COUNTIF(Invoices!Y:Z,A2753),0),IF(COUNTIF(Invoices!AA:AB,A2753)&lt;&gt;0,IF(COUNTIF(Invoices!AA:AB,A2753)&lt;&gt;0,SUMIF(Invoices!AA:AB,A2753,Invoices!AB:AB)/COUNTIF(Invoices!AA:AB,A2753),0),IF(COUNTIF(Invoices!AC:AD,A2753)&lt;&gt;0,IF(COUNTIF(Invoices!AC:AD,A2753)&lt;&gt;0,SUMIF(Invoices!AC:AD,A2753,Invoices!AD:AD)/COUNTIF(Invoices!AC:AD,A2753),0),IF(COUNTIF(Invoices!AE:AF,A2753)&lt;&gt;0,IF(COUNTIF(Invoices!AE:AF,A2753)&lt;&gt;0,SUMIF(Invoices!AE:AF,A2753,Invoices!AF:AF)/COUNTIF(Invoices!AE:AF,A2753),0),IF(COUNTIF(Invoices!AG:AH,A2753)&lt;&gt;0,IF(COUNTIF(Invoices!AG:AH,A2753)&lt;&gt;0,SUMIF(Invoices!AG:AH,A2753,Invoices!AH:AH)/COUNTIF(Invoices!AG:AH,A2753),0),IF(COUNTIF(Invoices!AI:AJ,A2753)&lt;&gt;0,IF(COUNTIF(Invoices!AI:AJ,A2753)&lt;&gt;0,SUMIF(Invoices!AI:AJ,A2753,Invoices!AJ:AJ)/COUNTIF(Invoices!AI:AJ,A2753),0),IF(COUNTIF(Invoices!AK:AL,A2753)&lt;&gt;0,IF(COUNTIF(Invoices!AK:AL,A2753)&lt;&gt;0,SUMIF(Invoices!AK:AL,A2753,Invoices!AL:AL)/COUNTIF(Invoices!AK:AL,A2753),0),IF(COUNTIF(Invoices!AM:AN,A2753)&lt;&gt;0,IF(COUNTIF(Invoices!AM:AN,A2753)&lt;&gt;0,SUMIF(Invoices!AM:AN,A2753,Invoices!AN:AN)/COUNTIF(Invoices!AM:AN,A2753),0),"Not Available")))))))))))))))</f>
        <v>Not Available</v>
      </c>
    </row>
    <row r="2754" spans="1:5" ht="13" x14ac:dyDescent="0.15">
      <c r="A2754" s="6" t="s">
        <v>4222</v>
      </c>
      <c r="B2754" s="6" t="s">
        <v>1320</v>
      </c>
      <c r="C2754" s="6" t="s">
        <v>1743</v>
      </c>
      <c r="D2754" s="6" t="s">
        <v>1322</v>
      </c>
      <c r="E2754">
        <f ca="1">IF(COUNTIF(Invoices!K:L,A2754)&lt;&gt;0,IF(COUNTIF(Invoices!K:L,A2754)&lt;&gt;0,SUMIF(Invoices!K:L,A2754,Invoices!L:L)/COUNTIF(Invoices!K:L,A2754),0),IF(COUNTIF(Invoices!M:N,A2754)&lt;&gt;0,IF(COUNTIF(Invoices!M:N,A2754)&lt;&gt;0,SUMIF(Invoices!M:N,A2754,Invoices!N:N)/COUNTIF(Invoices!M:N,A2754),0),IF(COUNTIF(Invoices!O:P,A2754)&lt;&gt;0,IF(COUNTIF(Invoices!O:P,A2754)&lt;&gt;0,SUMIF(Invoices!O:P,A2754,Invoices!P:P)/COUNTIF(Invoices!O:P,A2754),0),IF(COUNTIF(Invoices!Q:R,A2754)&lt;&gt;0,IF(COUNTIF(Invoices!Q:R,A2754)&lt;&gt;0,SUMIF(Invoices!Q:R,A2754,Invoices!R:R)/COUNTIF(Invoices!Q:R,A2754),0),IF(COUNTIF(Invoices!S:T,A2754)&lt;&gt;0,IF(COUNTIF(Invoices!S:T,A2754)&lt;&gt;0,SUMIF(Invoices!S:T,A2754,Invoices!T:T)/COUNTIF(Invoices!S:T,A2754),0),IF(COUNTIF(Invoices!U:V,A2754)&lt;&gt;0,IF(COUNTIF(Invoices!U:V,A2754)&lt;&gt;0,SUMIF(Invoices!U:V,A2754,Invoices!V:V)/COUNTIF(Invoices!U:V,A2754),0),IF(COUNTIF(Invoices!W:X,A2754)&lt;&gt;0,IF(COUNTIF(Invoices!W:X,A2754)&lt;&gt;0,SUMIF(Invoices!W:X,A2754,Invoices!X:X)/COUNTIF(Invoices!W:X,A2754),0),IF(COUNTIF(Invoices!Y:Z,A2754)&lt;&gt;0,IF(COUNTIF(Invoices!Y:Z,A2754)&lt;&gt;0,SUMIF(Invoices!Y:Z,A2754,Invoices!Z:Z)/COUNTIF(Invoices!Y:Z,A2754),0),IF(COUNTIF(Invoices!AA:AB,A2754)&lt;&gt;0,IF(COUNTIF(Invoices!AA:AB,A2754)&lt;&gt;0,SUMIF(Invoices!AA:AB,A2754,Invoices!AB:AB)/COUNTIF(Invoices!AA:AB,A2754),0),IF(COUNTIF(Invoices!AC:AD,A2754)&lt;&gt;0,IF(COUNTIF(Invoices!AC:AD,A2754)&lt;&gt;0,SUMIF(Invoices!AC:AD,A2754,Invoices!AD:AD)/COUNTIF(Invoices!AC:AD,A2754),0),IF(COUNTIF(Invoices!AE:AF,A2754)&lt;&gt;0,IF(COUNTIF(Invoices!AE:AF,A2754)&lt;&gt;0,SUMIF(Invoices!AE:AF,A2754,Invoices!AF:AF)/COUNTIF(Invoices!AE:AF,A2754),0),IF(COUNTIF(Invoices!AG:AH,A2754)&lt;&gt;0,IF(COUNTIF(Invoices!AG:AH,A2754)&lt;&gt;0,SUMIF(Invoices!AG:AH,A2754,Invoices!AH:AH)/COUNTIF(Invoices!AG:AH,A2754),0),IF(COUNTIF(Invoices!AI:AJ,A2754)&lt;&gt;0,IF(COUNTIF(Invoices!AI:AJ,A2754)&lt;&gt;0,SUMIF(Invoices!AI:AJ,A2754,Invoices!AJ:AJ)/COUNTIF(Invoices!AI:AJ,A2754),0),IF(COUNTIF(Invoices!AK:AL,A2754)&lt;&gt;0,IF(COUNTIF(Invoices!AK:AL,A2754)&lt;&gt;0,SUMIF(Invoices!AK:AL,A2754,Invoices!AL:AL)/COUNTIF(Invoices!AK:AL,A2754),0),IF(COUNTIF(Invoices!AM:AN,A2754)&lt;&gt;0,IF(COUNTIF(Invoices!AM:AN,A2754)&lt;&gt;0,SUMIF(Invoices!AM:AN,A2754,Invoices!AN:AN)/COUNTIF(Invoices!AM:AN,A2754),0),"Not Available")))))))))))))))</f>
        <v>0.99</v>
      </c>
    </row>
    <row r="2755" spans="1:5" ht="13" x14ac:dyDescent="0.15">
      <c r="A2755" s="6" t="s">
        <v>4223</v>
      </c>
      <c r="C2755" s="6" t="s">
        <v>746</v>
      </c>
      <c r="D2755" s="6" t="s">
        <v>742</v>
      </c>
      <c r="E2755">
        <f ca="1">IF(COUNTIF(Invoices!K:L,A2755)&lt;&gt;0,IF(COUNTIF(Invoices!K:L,A2755)&lt;&gt;0,SUMIF(Invoices!K:L,A2755,Invoices!L:L)/COUNTIF(Invoices!K:L,A2755),0),IF(COUNTIF(Invoices!M:N,A2755)&lt;&gt;0,IF(COUNTIF(Invoices!M:N,A2755)&lt;&gt;0,SUMIF(Invoices!M:N,A2755,Invoices!N:N)/COUNTIF(Invoices!M:N,A2755),0),IF(COUNTIF(Invoices!O:P,A2755)&lt;&gt;0,IF(COUNTIF(Invoices!O:P,A2755)&lt;&gt;0,SUMIF(Invoices!O:P,A2755,Invoices!P:P)/COUNTIF(Invoices!O:P,A2755),0),IF(COUNTIF(Invoices!Q:R,A2755)&lt;&gt;0,IF(COUNTIF(Invoices!Q:R,A2755)&lt;&gt;0,SUMIF(Invoices!Q:R,A2755,Invoices!R:R)/COUNTIF(Invoices!Q:R,A2755),0),IF(COUNTIF(Invoices!S:T,A2755)&lt;&gt;0,IF(COUNTIF(Invoices!S:T,A2755)&lt;&gt;0,SUMIF(Invoices!S:T,A2755,Invoices!T:T)/COUNTIF(Invoices!S:T,A2755),0),IF(COUNTIF(Invoices!U:V,A2755)&lt;&gt;0,IF(COUNTIF(Invoices!U:V,A2755)&lt;&gt;0,SUMIF(Invoices!U:V,A2755,Invoices!V:V)/COUNTIF(Invoices!U:V,A2755),0),IF(COUNTIF(Invoices!W:X,A2755)&lt;&gt;0,IF(COUNTIF(Invoices!W:X,A2755)&lt;&gt;0,SUMIF(Invoices!W:X,A2755,Invoices!X:X)/COUNTIF(Invoices!W:X,A2755),0),IF(COUNTIF(Invoices!Y:Z,A2755)&lt;&gt;0,IF(COUNTIF(Invoices!Y:Z,A2755)&lt;&gt;0,SUMIF(Invoices!Y:Z,A2755,Invoices!Z:Z)/COUNTIF(Invoices!Y:Z,A2755),0),IF(COUNTIF(Invoices!AA:AB,A2755)&lt;&gt;0,IF(COUNTIF(Invoices!AA:AB,A2755)&lt;&gt;0,SUMIF(Invoices!AA:AB,A2755,Invoices!AB:AB)/COUNTIF(Invoices!AA:AB,A2755),0),IF(COUNTIF(Invoices!AC:AD,A2755)&lt;&gt;0,IF(COUNTIF(Invoices!AC:AD,A2755)&lt;&gt;0,SUMIF(Invoices!AC:AD,A2755,Invoices!AD:AD)/COUNTIF(Invoices!AC:AD,A2755),0),IF(COUNTIF(Invoices!AE:AF,A2755)&lt;&gt;0,IF(COUNTIF(Invoices!AE:AF,A2755)&lt;&gt;0,SUMIF(Invoices!AE:AF,A2755,Invoices!AF:AF)/COUNTIF(Invoices!AE:AF,A2755),0),IF(COUNTIF(Invoices!AG:AH,A2755)&lt;&gt;0,IF(COUNTIF(Invoices!AG:AH,A2755)&lt;&gt;0,SUMIF(Invoices!AG:AH,A2755,Invoices!AH:AH)/COUNTIF(Invoices!AG:AH,A2755),0),IF(COUNTIF(Invoices!AI:AJ,A2755)&lt;&gt;0,IF(COUNTIF(Invoices!AI:AJ,A2755)&lt;&gt;0,SUMIF(Invoices!AI:AJ,A2755,Invoices!AJ:AJ)/COUNTIF(Invoices!AI:AJ,A2755),0),IF(COUNTIF(Invoices!AK:AL,A2755)&lt;&gt;0,IF(COUNTIF(Invoices!AK:AL,A2755)&lt;&gt;0,SUMIF(Invoices!AK:AL,A2755,Invoices!AL:AL)/COUNTIF(Invoices!AK:AL,A2755),0),IF(COUNTIF(Invoices!AM:AN,A2755)&lt;&gt;0,IF(COUNTIF(Invoices!AM:AN,A2755)&lt;&gt;0,SUMIF(Invoices!AM:AN,A2755,Invoices!AN:AN)/COUNTIF(Invoices!AM:AN,A2755),0),"Not Available")))))))))))))))</f>
        <v>0.99</v>
      </c>
    </row>
    <row r="2756" spans="1:5" ht="13" x14ac:dyDescent="0.15">
      <c r="A2756" s="6" t="s">
        <v>4224</v>
      </c>
      <c r="B2756" s="6" t="s">
        <v>4225</v>
      </c>
      <c r="C2756" s="6" t="s">
        <v>943</v>
      </c>
      <c r="D2756" s="6" t="s">
        <v>522</v>
      </c>
      <c r="E2756">
        <f ca="1">IF(COUNTIF(Invoices!K:L,A2756)&lt;&gt;0,IF(COUNTIF(Invoices!K:L,A2756)&lt;&gt;0,SUMIF(Invoices!K:L,A2756,Invoices!L:L)/COUNTIF(Invoices!K:L,A2756),0),IF(COUNTIF(Invoices!M:N,A2756)&lt;&gt;0,IF(COUNTIF(Invoices!M:N,A2756)&lt;&gt;0,SUMIF(Invoices!M:N,A2756,Invoices!N:N)/COUNTIF(Invoices!M:N,A2756),0),IF(COUNTIF(Invoices!O:P,A2756)&lt;&gt;0,IF(COUNTIF(Invoices!O:P,A2756)&lt;&gt;0,SUMIF(Invoices!O:P,A2756,Invoices!P:P)/COUNTIF(Invoices!O:P,A2756),0),IF(COUNTIF(Invoices!Q:R,A2756)&lt;&gt;0,IF(COUNTIF(Invoices!Q:R,A2756)&lt;&gt;0,SUMIF(Invoices!Q:R,A2756,Invoices!R:R)/COUNTIF(Invoices!Q:R,A2756),0),IF(COUNTIF(Invoices!S:T,A2756)&lt;&gt;0,IF(COUNTIF(Invoices!S:T,A2756)&lt;&gt;0,SUMIF(Invoices!S:T,A2756,Invoices!T:T)/COUNTIF(Invoices!S:T,A2756),0),IF(COUNTIF(Invoices!U:V,A2756)&lt;&gt;0,IF(COUNTIF(Invoices!U:V,A2756)&lt;&gt;0,SUMIF(Invoices!U:V,A2756,Invoices!V:V)/COUNTIF(Invoices!U:V,A2756),0),IF(COUNTIF(Invoices!W:X,A2756)&lt;&gt;0,IF(COUNTIF(Invoices!W:X,A2756)&lt;&gt;0,SUMIF(Invoices!W:X,A2756,Invoices!X:X)/COUNTIF(Invoices!W:X,A2756),0),IF(COUNTIF(Invoices!Y:Z,A2756)&lt;&gt;0,IF(COUNTIF(Invoices!Y:Z,A2756)&lt;&gt;0,SUMIF(Invoices!Y:Z,A2756,Invoices!Z:Z)/COUNTIF(Invoices!Y:Z,A2756),0),IF(COUNTIF(Invoices!AA:AB,A2756)&lt;&gt;0,IF(COUNTIF(Invoices!AA:AB,A2756)&lt;&gt;0,SUMIF(Invoices!AA:AB,A2756,Invoices!AB:AB)/COUNTIF(Invoices!AA:AB,A2756),0),IF(COUNTIF(Invoices!AC:AD,A2756)&lt;&gt;0,IF(COUNTIF(Invoices!AC:AD,A2756)&lt;&gt;0,SUMIF(Invoices!AC:AD,A2756,Invoices!AD:AD)/COUNTIF(Invoices!AC:AD,A2756),0),IF(COUNTIF(Invoices!AE:AF,A2756)&lt;&gt;0,IF(COUNTIF(Invoices!AE:AF,A2756)&lt;&gt;0,SUMIF(Invoices!AE:AF,A2756,Invoices!AF:AF)/COUNTIF(Invoices!AE:AF,A2756),0),IF(COUNTIF(Invoices!AG:AH,A2756)&lt;&gt;0,IF(COUNTIF(Invoices!AG:AH,A2756)&lt;&gt;0,SUMIF(Invoices!AG:AH,A2756,Invoices!AH:AH)/COUNTIF(Invoices!AG:AH,A2756),0),IF(COUNTIF(Invoices!AI:AJ,A2756)&lt;&gt;0,IF(COUNTIF(Invoices!AI:AJ,A2756)&lt;&gt;0,SUMIF(Invoices!AI:AJ,A2756,Invoices!AJ:AJ)/COUNTIF(Invoices!AI:AJ,A2756),0),IF(COUNTIF(Invoices!AK:AL,A2756)&lt;&gt;0,IF(COUNTIF(Invoices!AK:AL,A2756)&lt;&gt;0,SUMIF(Invoices!AK:AL,A2756,Invoices!AL:AL)/COUNTIF(Invoices!AK:AL,A2756),0),IF(COUNTIF(Invoices!AM:AN,A2756)&lt;&gt;0,IF(COUNTIF(Invoices!AM:AN,A2756)&lt;&gt;0,SUMIF(Invoices!AM:AN,A2756,Invoices!AN:AN)/COUNTIF(Invoices!AM:AN,A2756),0),"Not Available")))))))))))))))</f>
        <v>0.99</v>
      </c>
    </row>
    <row r="2757" spans="1:5" ht="13" x14ac:dyDescent="0.15">
      <c r="A2757" s="6" t="s">
        <v>4226</v>
      </c>
      <c r="B2757" s="6" t="s">
        <v>2233</v>
      </c>
      <c r="C2757" s="6" t="s">
        <v>2232</v>
      </c>
      <c r="D2757" s="6" t="s">
        <v>2233</v>
      </c>
      <c r="E2757">
        <f ca="1">IF(COUNTIF(Invoices!K:L,A2757)&lt;&gt;0,IF(COUNTIF(Invoices!K:L,A2757)&lt;&gt;0,SUMIF(Invoices!K:L,A2757,Invoices!L:L)/COUNTIF(Invoices!K:L,A2757),0),IF(COUNTIF(Invoices!M:N,A2757)&lt;&gt;0,IF(COUNTIF(Invoices!M:N,A2757)&lt;&gt;0,SUMIF(Invoices!M:N,A2757,Invoices!N:N)/COUNTIF(Invoices!M:N,A2757),0),IF(COUNTIF(Invoices!O:P,A2757)&lt;&gt;0,IF(COUNTIF(Invoices!O:P,A2757)&lt;&gt;0,SUMIF(Invoices!O:P,A2757,Invoices!P:P)/COUNTIF(Invoices!O:P,A2757),0),IF(COUNTIF(Invoices!Q:R,A2757)&lt;&gt;0,IF(COUNTIF(Invoices!Q:R,A2757)&lt;&gt;0,SUMIF(Invoices!Q:R,A2757,Invoices!R:R)/COUNTIF(Invoices!Q:R,A2757),0),IF(COUNTIF(Invoices!S:T,A2757)&lt;&gt;0,IF(COUNTIF(Invoices!S:T,A2757)&lt;&gt;0,SUMIF(Invoices!S:T,A2757,Invoices!T:T)/COUNTIF(Invoices!S:T,A2757),0),IF(COUNTIF(Invoices!U:V,A2757)&lt;&gt;0,IF(COUNTIF(Invoices!U:V,A2757)&lt;&gt;0,SUMIF(Invoices!U:V,A2757,Invoices!V:V)/COUNTIF(Invoices!U:V,A2757),0),IF(COUNTIF(Invoices!W:X,A2757)&lt;&gt;0,IF(COUNTIF(Invoices!W:X,A2757)&lt;&gt;0,SUMIF(Invoices!W:X,A2757,Invoices!X:X)/COUNTIF(Invoices!W:X,A2757),0),IF(COUNTIF(Invoices!Y:Z,A2757)&lt;&gt;0,IF(COUNTIF(Invoices!Y:Z,A2757)&lt;&gt;0,SUMIF(Invoices!Y:Z,A2757,Invoices!Z:Z)/COUNTIF(Invoices!Y:Z,A2757),0),IF(COUNTIF(Invoices!AA:AB,A2757)&lt;&gt;0,IF(COUNTIF(Invoices!AA:AB,A2757)&lt;&gt;0,SUMIF(Invoices!AA:AB,A2757,Invoices!AB:AB)/COUNTIF(Invoices!AA:AB,A2757),0),IF(COUNTIF(Invoices!AC:AD,A2757)&lt;&gt;0,IF(COUNTIF(Invoices!AC:AD,A2757)&lt;&gt;0,SUMIF(Invoices!AC:AD,A2757,Invoices!AD:AD)/COUNTIF(Invoices!AC:AD,A2757),0),IF(COUNTIF(Invoices!AE:AF,A2757)&lt;&gt;0,IF(COUNTIF(Invoices!AE:AF,A2757)&lt;&gt;0,SUMIF(Invoices!AE:AF,A2757,Invoices!AF:AF)/COUNTIF(Invoices!AE:AF,A2757),0),IF(COUNTIF(Invoices!AG:AH,A2757)&lt;&gt;0,IF(COUNTIF(Invoices!AG:AH,A2757)&lt;&gt;0,SUMIF(Invoices!AG:AH,A2757,Invoices!AH:AH)/COUNTIF(Invoices!AG:AH,A2757),0),IF(COUNTIF(Invoices!AI:AJ,A2757)&lt;&gt;0,IF(COUNTIF(Invoices!AI:AJ,A2757)&lt;&gt;0,SUMIF(Invoices!AI:AJ,A2757,Invoices!AJ:AJ)/COUNTIF(Invoices!AI:AJ,A2757),0),IF(COUNTIF(Invoices!AK:AL,A2757)&lt;&gt;0,IF(COUNTIF(Invoices!AK:AL,A2757)&lt;&gt;0,SUMIF(Invoices!AK:AL,A2757,Invoices!AL:AL)/COUNTIF(Invoices!AK:AL,A2757),0),IF(COUNTIF(Invoices!AM:AN,A2757)&lt;&gt;0,IF(COUNTIF(Invoices!AM:AN,A2757)&lt;&gt;0,SUMIF(Invoices!AM:AN,A2757,Invoices!AN:AN)/COUNTIF(Invoices!AM:AN,A2757),0),"Not Available")))))))))))))))</f>
        <v>0.99</v>
      </c>
    </row>
    <row r="2758" spans="1:5" ht="13" x14ac:dyDescent="0.15">
      <c r="A2758" s="6" t="s">
        <v>4227</v>
      </c>
      <c r="B2758" s="6" t="s">
        <v>3541</v>
      </c>
      <c r="C2758" s="6" t="s">
        <v>943</v>
      </c>
      <c r="D2758" s="6" t="s">
        <v>522</v>
      </c>
      <c r="E2758" t="str">
        <f>IF(COUNTIF(Invoices!K:L,A2758)&lt;&gt;0,IF(COUNTIF(Invoices!K:L,A2758)&lt;&gt;0,SUMIF(Invoices!K:L,A2758,Invoices!L:L)/COUNTIF(Invoices!K:L,A2758),0),IF(COUNTIF(Invoices!M:N,A2758)&lt;&gt;0,IF(COUNTIF(Invoices!M:N,A2758)&lt;&gt;0,SUMIF(Invoices!M:N,A2758,Invoices!N:N)/COUNTIF(Invoices!M:N,A2758),0),IF(COUNTIF(Invoices!O:P,A2758)&lt;&gt;0,IF(COUNTIF(Invoices!O:P,A2758)&lt;&gt;0,SUMIF(Invoices!O:P,A2758,Invoices!P:P)/COUNTIF(Invoices!O:P,A2758),0),IF(COUNTIF(Invoices!Q:R,A2758)&lt;&gt;0,IF(COUNTIF(Invoices!Q:R,A2758)&lt;&gt;0,SUMIF(Invoices!Q:R,A2758,Invoices!R:R)/COUNTIF(Invoices!Q:R,A2758),0),IF(COUNTIF(Invoices!S:T,A2758)&lt;&gt;0,IF(COUNTIF(Invoices!S:T,A2758)&lt;&gt;0,SUMIF(Invoices!S:T,A2758,Invoices!T:T)/COUNTIF(Invoices!S:T,A2758),0),IF(COUNTIF(Invoices!U:V,A2758)&lt;&gt;0,IF(COUNTIF(Invoices!U:V,A2758)&lt;&gt;0,SUMIF(Invoices!U:V,A2758,Invoices!V:V)/COUNTIF(Invoices!U:V,A2758),0),IF(COUNTIF(Invoices!W:X,A2758)&lt;&gt;0,IF(COUNTIF(Invoices!W:X,A2758)&lt;&gt;0,SUMIF(Invoices!W:X,A2758,Invoices!X:X)/COUNTIF(Invoices!W:X,A2758),0),IF(COUNTIF(Invoices!Y:Z,A2758)&lt;&gt;0,IF(COUNTIF(Invoices!Y:Z,A2758)&lt;&gt;0,SUMIF(Invoices!Y:Z,A2758,Invoices!Z:Z)/COUNTIF(Invoices!Y:Z,A2758),0),IF(COUNTIF(Invoices!AA:AB,A2758)&lt;&gt;0,IF(COUNTIF(Invoices!AA:AB,A2758)&lt;&gt;0,SUMIF(Invoices!AA:AB,A2758,Invoices!AB:AB)/COUNTIF(Invoices!AA:AB,A2758),0),IF(COUNTIF(Invoices!AC:AD,A2758)&lt;&gt;0,IF(COUNTIF(Invoices!AC:AD,A2758)&lt;&gt;0,SUMIF(Invoices!AC:AD,A2758,Invoices!AD:AD)/COUNTIF(Invoices!AC:AD,A2758),0),IF(COUNTIF(Invoices!AE:AF,A2758)&lt;&gt;0,IF(COUNTIF(Invoices!AE:AF,A2758)&lt;&gt;0,SUMIF(Invoices!AE:AF,A2758,Invoices!AF:AF)/COUNTIF(Invoices!AE:AF,A2758),0),IF(COUNTIF(Invoices!AG:AH,A2758)&lt;&gt;0,IF(COUNTIF(Invoices!AG:AH,A2758)&lt;&gt;0,SUMIF(Invoices!AG:AH,A2758,Invoices!AH:AH)/COUNTIF(Invoices!AG:AH,A2758),0),IF(COUNTIF(Invoices!AI:AJ,A2758)&lt;&gt;0,IF(COUNTIF(Invoices!AI:AJ,A2758)&lt;&gt;0,SUMIF(Invoices!AI:AJ,A2758,Invoices!AJ:AJ)/COUNTIF(Invoices!AI:AJ,A2758),0),IF(COUNTIF(Invoices!AK:AL,A2758)&lt;&gt;0,IF(COUNTIF(Invoices!AK:AL,A2758)&lt;&gt;0,SUMIF(Invoices!AK:AL,A2758,Invoices!AL:AL)/COUNTIF(Invoices!AK:AL,A2758),0),IF(COUNTIF(Invoices!AM:AN,A2758)&lt;&gt;0,IF(COUNTIF(Invoices!AM:AN,A2758)&lt;&gt;0,SUMIF(Invoices!AM:AN,A2758,Invoices!AN:AN)/COUNTIF(Invoices!AM:AN,A2758),0),"Not Available")))))))))))))))</f>
        <v>Not Available</v>
      </c>
    </row>
    <row r="2759" spans="1:5" ht="13" x14ac:dyDescent="0.15">
      <c r="A2759" s="6" t="s">
        <v>4228</v>
      </c>
      <c r="B2759" s="6" t="s">
        <v>663</v>
      </c>
      <c r="C2759" s="6" t="s">
        <v>664</v>
      </c>
      <c r="D2759" s="6" t="s">
        <v>663</v>
      </c>
      <c r="E2759">
        <f ca="1">IF(COUNTIF(Invoices!K:L,A2759)&lt;&gt;0,IF(COUNTIF(Invoices!K:L,A2759)&lt;&gt;0,SUMIF(Invoices!K:L,A2759,Invoices!L:L)/COUNTIF(Invoices!K:L,A2759),0),IF(COUNTIF(Invoices!M:N,A2759)&lt;&gt;0,IF(COUNTIF(Invoices!M:N,A2759)&lt;&gt;0,SUMIF(Invoices!M:N,A2759,Invoices!N:N)/COUNTIF(Invoices!M:N,A2759),0),IF(COUNTIF(Invoices!O:P,A2759)&lt;&gt;0,IF(COUNTIF(Invoices!O:P,A2759)&lt;&gt;0,SUMIF(Invoices!O:P,A2759,Invoices!P:P)/COUNTIF(Invoices!O:P,A2759),0),IF(COUNTIF(Invoices!Q:R,A2759)&lt;&gt;0,IF(COUNTIF(Invoices!Q:R,A2759)&lt;&gt;0,SUMIF(Invoices!Q:R,A2759,Invoices!R:R)/COUNTIF(Invoices!Q:R,A2759),0),IF(COUNTIF(Invoices!S:T,A2759)&lt;&gt;0,IF(COUNTIF(Invoices!S:T,A2759)&lt;&gt;0,SUMIF(Invoices!S:T,A2759,Invoices!T:T)/COUNTIF(Invoices!S:T,A2759),0),IF(COUNTIF(Invoices!U:V,A2759)&lt;&gt;0,IF(COUNTIF(Invoices!U:V,A2759)&lt;&gt;0,SUMIF(Invoices!U:V,A2759,Invoices!V:V)/COUNTIF(Invoices!U:V,A2759),0),IF(COUNTIF(Invoices!W:X,A2759)&lt;&gt;0,IF(COUNTIF(Invoices!W:X,A2759)&lt;&gt;0,SUMIF(Invoices!W:X,A2759,Invoices!X:X)/COUNTIF(Invoices!W:X,A2759),0),IF(COUNTIF(Invoices!Y:Z,A2759)&lt;&gt;0,IF(COUNTIF(Invoices!Y:Z,A2759)&lt;&gt;0,SUMIF(Invoices!Y:Z,A2759,Invoices!Z:Z)/COUNTIF(Invoices!Y:Z,A2759),0),IF(COUNTIF(Invoices!AA:AB,A2759)&lt;&gt;0,IF(COUNTIF(Invoices!AA:AB,A2759)&lt;&gt;0,SUMIF(Invoices!AA:AB,A2759,Invoices!AB:AB)/COUNTIF(Invoices!AA:AB,A2759),0),IF(COUNTIF(Invoices!AC:AD,A2759)&lt;&gt;0,IF(COUNTIF(Invoices!AC:AD,A2759)&lt;&gt;0,SUMIF(Invoices!AC:AD,A2759,Invoices!AD:AD)/COUNTIF(Invoices!AC:AD,A2759),0),IF(COUNTIF(Invoices!AE:AF,A2759)&lt;&gt;0,IF(COUNTIF(Invoices!AE:AF,A2759)&lt;&gt;0,SUMIF(Invoices!AE:AF,A2759,Invoices!AF:AF)/COUNTIF(Invoices!AE:AF,A2759),0),IF(COUNTIF(Invoices!AG:AH,A2759)&lt;&gt;0,IF(COUNTIF(Invoices!AG:AH,A2759)&lt;&gt;0,SUMIF(Invoices!AG:AH,A2759,Invoices!AH:AH)/COUNTIF(Invoices!AG:AH,A2759),0),IF(COUNTIF(Invoices!AI:AJ,A2759)&lt;&gt;0,IF(COUNTIF(Invoices!AI:AJ,A2759)&lt;&gt;0,SUMIF(Invoices!AI:AJ,A2759,Invoices!AJ:AJ)/COUNTIF(Invoices!AI:AJ,A2759),0),IF(COUNTIF(Invoices!AK:AL,A2759)&lt;&gt;0,IF(COUNTIF(Invoices!AK:AL,A2759)&lt;&gt;0,SUMIF(Invoices!AK:AL,A2759,Invoices!AL:AL)/COUNTIF(Invoices!AK:AL,A2759),0),IF(COUNTIF(Invoices!AM:AN,A2759)&lt;&gt;0,IF(COUNTIF(Invoices!AM:AN,A2759)&lt;&gt;0,SUMIF(Invoices!AM:AN,A2759,Invoices!AN:AN)/COUNTIF(Invoices!AM:AN,A2759),0),"Not Available")))))))))))))))</f>
        <v>0.99</v>
      </c>
    </row>
    <row r="2760" spans="1:5" ht="13" x14ac:dyDescent="0.15">
      <c r="A2760" s="6" t="s">
        <v>2522</v>
      </c>
      <c r="B2760" s="6" t="s">
        <v>1786</v>
      </c>
      <c r="C2760" s="6" t="s">
        <v>1463</v>
      </c>
      <c r="D2760" s="6" t="s">
        <v>681</v>
      </c>
      <c r="E2760">
        <f ca="1">IF(COUNTIF(Invoices!K:L,A2760)&lt;&gt;0,IF(COUNTIF(Invoices!K:L,A2760)&lt;&gt;0,SUMIF(Invoices!K:L,A2760,Invoices!L:L)/COUNTIF(Invoices!K:L,A2760),0),IF(COUNTIF(Invoices!M:N,A2760)&lt;&gt;0,IF(COUNTIF(Invoices!M:N,A2760)&lt;&gt;0,SUMIF(Invoices!M:N,A2760,Invoices!N:N)/COUNTIF(Invoices!M:N,A2760),0),IF(COUNTIF(Invoices!O:P,A2760)&lt;&gt;0,IF(COUNTIF(Invoices!O:P,A2760)&lt;&gt;0,SUMIF(Invoices!O:P,A2760,Invoices!P:P)/COUNTIF(Invoices!O:P,A2760),0),IF(COUNTIF(Invoices!Q:R,A2760)&lt;&gt;0,IF(COUNTIF(Invoices!Q:R,A2760)&lt;&gt;0,SUMIF(Invoices!Q:R,A2760,Invoices!R:R)/COUNTIF(Invoices!Q:R,A2760),0),IF(COUNTIF(Invoices!S:T,A2760)&lt;&gt;0,IF(COUNTIF(Invoices!S:T,A2760)&lt;&gt;0,SUMIF(Invoices!S:T,A2760,Invoices!T:T)/COUNTIF(Invoices!S:T,A2760),0),IF(COUNTIF(Invoices!U:V,A2760)&lt;&gt;0,IF(COUNTIF(Invoices!U:V,A2760)&lt;&gt;0,SUMIF(Invoices!U:V,A2760,Invoices!V:V)/COUNTIF(Invoices!U:V,A2760),0),IF(COUNTIF(Invoices!W:X,A2760)&lt;&gt;0,IF(COUNTIF(Invoices!W:X,A2760)&lt;&gt;0,SUMIF(Invoices!W:X,A2760,Invoices!X:X)/COUNTIF(Invoices!W:X,A2760),0),IF(COUNTIF(Invoices!Y:Z,A2760)&lt;&gt;0,IF(COUNTIF(Invoices!Y:Z,A2760)&lt;&gt;0,SUMIF(Invoices!Y:Z,A2760,Invoices!Z:Z)/COUNTIF(Invoices!Y:Z,A2760),0),IF(COUNTIF(Invoices!AA:AB,A2760)&lt;&gt;0,IF(COUNTIF(Invoices!AA:AB,A2760)&lt;&gt;0,SUMIF(Invoices!AA:AB,A2760,Invoices!AB:AB)/COUNTIF(Invoices!AA:AB,A2760),0),IF(COUNTIF(Invoices!AC:AD,A2760)&lt;&gt;0,IF(COUNTIF(Invoices!AC:AD,A2760)&lt;&gt;0,SUMIF(Invoices!AC:AD,A2760,Invoices!AD:AD)/COUNTIF(Invoices!AC:AD,A2760),0),IF(COUNTIF(Invoices!AE:AF,A2760)&lt;&gt;0,IF(COUNTIF(Invoices!AE:AF,A2760)&lt;&gt;0,SUMIF(Invoices!AE:AF,A2760,Invoices!AF:AF)/COUNTIF(Invoices!AE:AF,A2760),0),IF(COUNTIF(Invoices!AG:AH,A2760)&lt;&gt;0,IF(COUNTIF(Invoices!AG:AH,A2760)&lt;&gt;0,SUMIF(Invoices!AG:AH,A2760,Invoices!AH:AH)/COUNTIF(Invoices!AG:AH,A2760),0),IF(COUNTIF(Invoices!AI:AJ,A2760)&lt;&gt;0,IF(COUNTIF(Invoices!AI:AJ,A2760)&lt;&gt;0,SUMIF(Invoices!AI:AJ,A2760,Invoices!AJ:AJ)/COUNTIF(Invoices!AI:AJ,A2760),0),IF(COUNTIF(Invoices!AK:AL,A2760)&lt;&gt;0,IF(COUNTIF(Invoices!AK:AL,A2760)&lt;&gt;0,SUMIF(Invoices!AK:AL,A2760,Invoices!AL:AL)/COUNTIF(Invoices!AK:AL,A2760),0),IF(COUNTIF(Invoices!AM:AN,A2760)&lt;&gt;0,IF(COUNTIF(Invoices!AM:AN,A2760)&lt;&gt;0,SUMIF(Invoices!AM:AN,A2760,Invoices!AN:AN)/COUNTIF(Invoices!AM:AN,A2760),0),"Not Available")))))))))))))))</f>
        <v>0.99</v>
      </c>
    </row>
    <row r="2761" spans="1:5" ht="13" x14ac:dyDescent="0.15">
      <c r="A2761" s="6" t="s">
        <v>2522</v>
      </c>
      <c r="B2761" s="6" t="s">
        <v>2857</v>
      </c>
      <c r="C2761" s="6" t="s">
        <v>2522</v>
      </c>
      <c r="D2761" s="6" t="s">
        <v>681</v>
      </c>
      <c r="E2761">
        <f ca="1">IF(COUNTIF(Invoices!K:L,A2761)&lt;&gt;0,IF(COUNTIF(Invoices!K:L,A2761)&lt;&gt;0,SUMIF(Invoices!K:L,A2761,Invoices!L:L)/COUNTIF(Invoices!K:L,A2761),0),IF(COUNTIF(Invoices!M:N,A2761)&lt;&gt;0,IF(COUNTIF(Invoices!M:N,A2761)&lt;&gt;0,SUMIF(Invoices!M:N,A2761,Invoices!N:N)/COUNTIF(Invoices!M:N,A2761),0),IF(COUNTIF(Invoices!O:P,A2761)&lt;&gt;0,IF(COUNTIF(Invoices!O:P,A2761)&lt;&gt;0,SUMIF(Invoices!O:P,A2761,Invoices!P:P)/COUNTIF(Invoices!O:P,A2761),0),IF(COUNTIF(Invoices!Q:R,A2761)&lt;&gt;0,IF(COUNTIF(Invoices!Q:R,A2761)&lt;&gt;0,SUMIF(Invoices!Q:R,A2761,Invoices!R:R)/COUNTIF(Invoices!Q:R,A2761),0),IF(COUNTIF(Invoices!S:T,A2761)&lt;&gt;0,IF(COUNTIF(Invoices!S:T,A2761)&lt;&gt;0,SUMIF(Invoices!S:T,A2761,Invoices!T:T)/COUNTIF(Invoices!S:T,A2761),0),IF(COUNTIF(Invoices!U:V,A2761)&lt;&gt;0,IF(COUNTIF(Invoices!U:V,A2761)&lt;&gt;0,SUMIF(Invoices!U:V,A2761,Invoices!V:V)/COUNTIF(Invoices!U:V,A2761),0),IF(COUNTIF(Invoices!W:X,A2761)&lt;&gt;0,IF(COUNTIF(Invoices!W:X,A2761)&lt;&gt;0,SUMIF(Invoices!W:X,A2761,Invoices!X:X)/COUNTIF(Invoices!W:X,A2761),0),IF(COUNTIF(Invoices!Y:Z,A2761)&lt;&gt;0,IF(COUNTIF(Invoices!Y:Z,A2761)&lt;&gt;0,SUMIF(Invoices!Y:Z,A2761,Invoices!Z:Z)/COUNTIF(Invoices!Y:Z,A2761),0),IF(COUNTIF(Invoices!AA:AB,A2761)&lt;&gt;0,IF(COUNTIF(Invoices!AA:AB,A2761)&lt;&gt;0,SUMIF(Invoices!AA:AB,A2761,Invoices!AB:AB)/COUNTIF(Invoices!AA:AB,A2761),0),IF(COUNTIF(Invoices!AC:AD,A2761)&lt;&gt;0,IF(COUNTIF(Invoices!AC:AD,A2761)&lt;&gt;0,SUMIF(Invoices!AC:AD,A2761,Invoices!AD:AD)/COUNTIF(Invoices!AC:AD,A2761),0),IF(COUNTIF(Invoices!AE:AF,A2761)&lt;&gt;0,IF(COUNTIF(Invoices!AE:AF,A2761)&lt;&gt;0,SUMIF(Invoices!AE:AF,A2761,Invoices!AF:AF)/COUNTIF(Invoices!AE:AF,A2761),0),IF(COUNTIF(Invoices!AG:AH,A2761)&lt;&gt;0,IF(COUNTIF(Invoices!AG:AH,A2761)&lt;&gt;0,SUMIF(Invoices!AG:AH,A2761,Invoices!AH:AH)/COUNTIF(Invoices!AG:AH,A2761),0),IF(COUNTIF(Invoices!AI:AJ,A2761)&lt;&gt;0,IF(COUNTIF(Invoices!AI:AJ,A2761)&lt;&gt;0,SUMIF(Invoices!AI:AJ,A2761,Invoices!AJ:AJ)/COUNTIF(Invoices!AI:AJ,A2761),0),IF(COUNTIF(Invoices!AK:AL,A2761)&lt;&gt;0,IF(COUNTIF(Invoices!AK:AL,A2761)&lt;&gt;0,SUMIF(Invoices!AK:AL,A2761,Invoices!AL:AL)/COUNTIF(Invoices!AK:AL,A2761),0),IF(COUNTIF(Invoices!AM:AN,A2761)&lt;&gt;0,IF(COUNTIF(Invoices!AM:AN,A2761)&lt;&gt;0,SUMIF(Invoices!AM:AN,A2761,Invoices!AN:AN)/COUNTIF(Invoices!AM:AN,A2761),0),"Not Available")))))))))))))))</f>
        <v>0.99</v>
      </c>
    </row>
    <row r="2762" spans="1:5" ht="13" x14ac:dyDescent="0.15">
      <c r="A2762" s="6" t="s">
        <v>4229</v>
      </c>
      <c r="B2762" s="6" t="s">
        <v>1848</v>
      </c>
      <c r="C2762" s="6" t="s">
        <v>1583</v>
      </c>
      <c r="D2762" s="6" t="s">
        <v>1584</v>
      </c>
      <c r="E2762">
        <f ca="1">IF(COUNTIF(Invoices!K:L,A2762)&lt;&gt;0,IF(COUNTIF(Invoices!K:L,A2762)&lt;&gt;0,SUMIF(Invoices!K:L,A2762,Invoices!L:L)/COUNTIF(Invoices!K:L,A2762),0),IF(COUNTIF(Invoices!M:N,A2762)&lt;&gt;0,IF(COUNTIF(Invoices!M:N,A2762)&lt;&gt;0,SUMIF(Invoices!M:N,A2762,Invoices!N:N)/COUNTIF(Invoices!M:N,A2762),0),IF(COUNTIF(Invoices!O:P,A2762)&lt;&gt;0,IF(COUNTIF(Invoices!O:P,A2762)&lt;&gt;0,SUMIF(Invoices!O:P,A2762,Invoices!P:P)/COUNTIF(Invoices!O:P,A2762),0),IF(COUNTIF(Invoices!Q:R,A2762)&lt;&gt;0,IF(COUNTIF(Invoices!Q:R,A2762)&lt;&gt;0,SUMIF(Invoices!Q:R,A2762,Invoices!R:R)/COUNTIF(Invoices!Q:R,A2762),0),IF(COUNTIF(Invoices!S:T,A2762)&lt;&gt;0,IF(COUNTIF(Invoices!S:T,A2762)&lt;&gt;0,SUMIF(Invoices!S:T,A2762,Invoices!T:T)/COUNTIF(Invoices!S:T,A2762),0),IF(COUNTIF(Invoices!U:V,A2762)&lt;&gt;0,IF(COUNTIF(Invoices!U:V,A2762)&lt;&gt;0,SUMIF(Invoices!U:V,A2762,Invoices!V:V)/COUNTIF(Invoices!U:V,A2762),0),IF(COUNTIF(Invoices!W:X,A2762)&lt;&gt;0,IF(COUNTIF(Invoices!W:X,A2762)&lt;&gt;0,SUMIF(Invoices!W:X,A2762,Invoices!X:X)/COUNTIF(Invoices!W:X,A2762),0),IF(COUNTIF(Invoices!Y:Z,A2762)&lt;&gt;0,IF(COUNTIF(Invoices!Y:Z,A2762)&lt;&gt;0,SUMIF(Invoices!Y:Z,A2762,Invoices!Z:Z)/COUNTIF(Invoices!Y:Z,A2762),0),IF(COUNTIF(Invoices!AA:AB,A2762)&lt;&gt;0,IF(COUNTIF(Invoices!AA:AB,A2762)&lt;&gt;0,SUMIF(Invoices!AA:AB,A2762,Invoices!AB:AB)/COUNTIF(Invoices!AA:AB,A2762),0),IF(COUNTIF(Invoices!AC:AD,A2762)&lt;&gt;0,IF(COUNTIF(Invoices!AC:AD,A2762)&lt;&gt;0,SUMIF(Invoices!AC:AD,A2762,Invoices!AD:AD)/COUNTIF(Invoices!AC:AD,A2762),0),IF(COUNTIF(Invoices!AE:AF,A2762)&lt;&gt;0,IF(COUNTIF(Invoices!AE:AF,A2762)&lt;&gt;0,SUMIF(Invoices!AE:AF,A2762,Invoices!AF:AF)/COUNTIF(Invoices!AE:AF,A2762),0),IF(COUNTIF(Invoices!AG:AH,A2762)&lt;&gt;0,IF(COUNTIF(Invoices!AG:AH,A2762)&lt;&gt;0,SUMIF(Invoices!AG:AH,A2762,Invoices!AH:AH)/COUNTIF(Invoices!AG:AH,A2762),0),IF(COUNTIF(Invoices!AI:AJ,A2762)&lt;&gt;0,IF(COUNTIF(Invoices!AI:AJ,A2762)&lt;&gt;0,SUMIF(Invoices!AI:AJ,A2762,Invoices!AJ:AJ)/COUNTIF(Invoices!AI:AJ,A2762),0),IF(COUNTIF(Invoices!AK:AL,A2762)&lt;&gt;0,IF(COUNTIF(Invoices!AK:AL,A2762)&lt;&gt;0,SUMIF(Invoices!AK:AL,A2762,Invoices!AL:AL)/COUNTIF(Invoices!AK:AL,A2762),0),IF(COUNTIF(Invoices!AM:AN,A2762)&lt;&gt;0,IF(COUNTIF(Invoices!AM:AN,A2762)&lt;&gt;0,SUMIF(Invoices!AM:AN,A2762,Invoices!AN:AN)/COUNTIF(Invoices!AM:AN,A2762),0),"Not Available")))))))))))))))</f>
        <v>0.99</v>
      </c>
    </row>
    <row r="2763" spans="1:5" ht="13" x14ac:dyDescent="0.15">
      <c r="A2763" s="6" t="s">
        <v>4230</v>
      </c>
      <c r="B2763" s="6" t="s">
        <v>4231</v>
      </c>
      <c r="C2763" s="6" t="s">
        <v>848</v>
      </c>
      <c r="D2763" s="6" t="s">
        <v>744</v>
      </c>
      <c r="E2763" t="str">
        <f>IF(COUNTIF(Invoices!K:L,A2763)&lt;&gt;0,IF(COUNTIF(Invoices!K:L,A2763)&lt;&gt;0,SUMIF(Invoices!K:L,A2763,Invoices!L:L)/COUNTIF(Invoices!K:L,A2763),0),IF(COUNTIF(Invoices!M:N,A2763)&lt;&gt;0,IF(COUNTIF(Invoices!M:N,A2763)&lt;&gt;0,SUMIF(Invoices!M:N,A2763,Invoices!N:N)/COUNTIF(Invoices!M:N,A2763),0),IF(COUNTIF(Invoices!O:P,A2763)&lt;&gt;0,IF(COUNTIF(Invoices!O:P,A2763)&lt;&gt;0,SUMIF(Invoices!O:P,A2763,Invoices!P:P)/COUNTIF(Invoices!O:P,A2763),0),IF(COUNTIF(Invoices!Q:R,A2763)&lt;&gt;0,IF(COUNTIF(Invoices!Q:R,A2763)&lt;&gt;0,SUMIF(Invoices!Q:R,A2763,Invoices!R:R)/COUNTIF(Invoices!Q:R,A2763),0),IF(COUNTIF(Invoices!S:T,A2763)&lt;&gt;0,IF(COUNTIF(Invoices!S:T,A2763)&lt;&gt;0,SUMIF(Invoices!S:T,A2763,Invoices!T:T)/COUNTIF(Invoices!S:T,A2763),0),IF(COUNTIF(Invoices!U:V,A2763)&lt;&gt;0,IF(COUNTIF(Invoices!U:V,A2763)&lt;&gt;0,SUMIF(Invoices!U:V,A2763,Invoices!V:V)/COUNTIF(Invoices!U:V,A2763),0),IF(COUNTIF(Invoices!W:X,A2763)&lt;&gt;0,IF(COUNTIF(Invoices!W:X,A2763)&lt;&gt;0,SUMIF(Invoices!W:X,A2763,Invoices!X:X)/COUNTIF(Invoices!W:X,A2763),0),IF(COUNTIF(Invoices!Y:Z,A2763)&lt;&gt;0,IF(COUNTIF(Invoices!Y:Z,A2763)&lt;&gt;0,SUMIF(Invoices!Y:Z,A2763,Invoices!Z:Z)/COUNTIF(Invoices!Y:Z,A2763),0),IF(COUNTIF(Invoices!AA:AB,A2763)&lt;&gt;0,IF(COUNTIF(Invoices!AA:AB,A2763)&lt;&gt;0,SUMIF(Invoices!AA:AB,A2763,Invoices!AB:AB)/COUNTIF(Invoices!AA:AB,A2763),0),IF(COUNTIF(Invoices!AC:AD,A2763)&lt;&gt;0,IF(COUNTIF(Invoices!AC:AD,A2763)&lt;&gt;0,SUMIF(Invoices!AC:AD,A2763,Invoices!AD:AD)/COUNTIF(Invoices!AC:AD,A2763),0),IF(COUNTIF(Invoices!AE:AF,A2763)&lt;&gt;0,IF(COUNTIF(Invoices!AE:AF,A2763)&lt;&gt;0,SUMIF(Invoices!AE:AF,A2763,Invoices!AF:AF)/COUNTIF(Invoices!AE:AF,A2763),0),IF(COUNTIF(Invoices!AG:AH,A2763)&lt;&gt;0,IF(COUNTIF(Invoices!AG:AH,A2763)&lt;&gt;0,SUMIF(Invoices!AG:AH,A2763,Invoices!AH:AH)/COUNTIF(Invoices!AG:AH,A2763),0),IF(COUNTIF(Invoices!AI:AJ,A2763)&lt;&gt;0,IF(COUNTIF(Invoices!AI:AJ,A2763)&lt;&gt;0,SUMIF(Invoices!AI:AJ,A2763,Invoices!AJ:AJ)/COUNTIF(Invoices!AI:AJ,A2763),0),IF(COUNTIF(Invoices!AK:AL,A2763)&lt;&gt;0,IF(COUNTIF(Invoices!AK:AL,A2763)&lt;&gt;0,SUMIF(Invoices!AK:AL,A2763,Invoices!AL:AL)/COUNTIF(Invoices!AK:AL,A2763),0),IF(COUNTIF(Invoices!AM:AN,A2763)&lt;&gt;0,IF(COUNTIF(Invoices!AM:AN,A2763)&lt;&gt;0,SUMIF(Invoices!AM:AN,A2763,Invoices!AN:AN)/COUNTIF(Invoices!AM:AN,A2763),0),"Not Available")))))))))))))))</f>
        <v>Not Available</v>
      </c>
    </row>
    <row r="2764" spans="1:5" ht="13" x14ac:dyDescent="0.15">
      <c r="A2764" s="6" t="s">
        <v>4232</v>
      </c>
      <c r="B2764" s="6" t="s">
        <v>1007</v>
      </c>
      <c r="C2764" s="6" t="s">
        <v>1008</v>
      </c>
      <c r="D2764" s="6" t="s">
        <v>681</v>
      </c>
      <c r="E2764">
        <f ca="1">IF(COUNTIF(Invoices!K:L,A2764)&lt;&gt;0,IF(COUNTIF(Invoices!K:L,A2764)&lt;&gt;0,SUMIF(Invoices!K:L,A2764,Invoices!L:L)/COUNTIF(Invoices!K:L,A2764),0),IF(COUNTIF(Invoices!M:N,A2764)&lt;&gt;0,IF(COUNTIF(Invoices!M:N,A2764)&lt;&gt;0,SUMIF(Invoices!M:N,A2764,Invoices!N:N)/COUNTIF(Invoices!M:N,A2764),0),IF(COUNTIF(Invoices!O:P,A2764)&lt;&gt;0,IF(COUNTIF(Invoices!O:P,A2764)&lt;&gt;0,SUMIF(Invoices!O:P,A2764,Invoices!P:P)/COUNTIF(Invoices!O:P,A2764),0),IF(COUNTIF(Invoices!Q:R,A2764)&lt;&gt;0,IF(COUNTIF(Invoices!Q:R,A2764)&lt;&gt;0,SUMIF(Invoices!Q:R,A2764,Invoices!R:R)/COUNTIF(Invoices!Q:R,A2764),0),IF(COUNTIF(Invoices!S:T,A2764)&lt;&gt;0,IF(COUNTIF(Invoices!S:T,A2764)&lt;&gt;0,SUMIF(Invoices!S:T,A2764,Invoices!T:T)/COUNTIF(Invoices!S:T,A2764),0),IF(COUNTIF(Invoices!U:V,A2764)&lt;&gt;0,IF(COUNTIF(Invoices!U:V,A2764)&lt;&gt;0,SUMIF(Invoices!U:V,A2764,Invoices!V:V)/COUNTIF(Invoices!U:V,A2764),0),IF(COUNTIF(Invoices!W:X,A2764)&lt;&gt;0,IF(COUNTIF(Invoices!W:X,A2764)&lt;&gt;0,SUMIF(Invoices!W:X,A2764,Invoices!X:X)/COUNTIF(Invoices!W:X,A2764),0),IF(COUNTIF(Invoices!Y:Z,A2764)&lt;&gt;0,IF(COUNTIF(Invoices!Y:Z,A2764)&lt;&gt;0,SUMIF(Invoices!Y:Z,A2764,Invoices!Z:Z)/COUNTIF(Invoices!Y:Z,A2764),0),IF(COUNTIF(Invoices!AA:AB,A2764)&lt;&gt;0,IF(COUNTIF(Invoices!AA:AB,A2764)&lt;&gt;0,SUMIF(Invoices!AA:AB,A2764,Invoices!AB:AB)/COUNTIF(Invoices!AA:AB,A2764),0),IF(COUNTIF(Invoices!AC:AD,A2764)&lt;&gt;0,IF(COUNTIF(Invoices!AC:AD,A2764)&lt;&gt;0,SUMIF(Invoices!AC:AD,A2764,Invoices!AD:AD)/COUNTIF(Invoices!AC:AD,A2764),0),IF(COUNTIF(Invoices!AE:AF,A2764)&lt;&gt;0,IF(COUNTIF(Invoices!AE:AF,A2764)&lt;&gt;0,SUMIF(Invoices!AE:AF,A2764,Invoices!AF:AF)/COUNTIF(Invoices!AE:AF,A2764),0),IF(COUNTIF(Invoices!AG:AH,A2764)&lt;&gt;0,IF(COUNTIF(Invoices!AG:AH,A2764)&lt;&gt;0,SUMIF(Invoices!AG:AH,A2764,Invoices!AH:AH)/COUNTIF(Invoices!AG:AH,A2764),0),IF(COUNTIF(Invoices!AI:AJ,A2764)&lt;&gt;0,IF(COUNTIF(Invoices!AI:AJ,A2764)&lt;&gt;0,SUMIF(Invoices!AI:AJ,A2764,Invoices!AJ:AJ)/COUNTIF(Invoices!AI:AJ,A2764),0),IF(COUNTIF(Invoices!AK:AL,A2764)&lt;&gt;0,IF(COUNTIF(Invoices!AK:AL,A2764)&lt;&gt;0,SUMIF(Invoices!AK:AL,A2764,Invoices!AL:AL)/COUNTIF(Invoices!AK:AL,A2764),0),IF(COUNTIF(Invoices!AM:AN,A2764)&lt;&gt;0,IF(COUNTIF(Invoices!AM:AN,A2764)&lt;&gt;0,SUMIF(Invoices!AM:AN,A2764,Invoices!AN:AN)/COUNTIF(Invoices!AM:AN,A2764),0),"Not Available")))))))))))))))</f>
        <v>0.99</v>
      </c>
    </row>
    <row r="2765" spans="1:5" ht="13" x14ac:dyDescent="0.15">
      <c r="A2765" s="6" t="s">
        <v>4233</v>
      </c>
      <c r="B2765" s="6" t="s">
        <v>2820</v>
      </c>
      <c r="C2765" s="6" t="s">
        <v>887</v>
      </c>
      <c r="D2765" s="6" t="s">
        <v>574</v>
      </c>
      <c r="E2765">
        <f ca="1">IF(COUNTIF(Invoices!K:L,A2765)&lt;&gt;0,IF(COUNTIF(Invoices!K:L,A2765)&lt;&gt;0,SUMIF(Invoices!K:L,A2765,Invoices!L:L)/COUNTIF(Invoices!K:L,A2765),0),IF(COUNTIF(Invoices!M:N,A2765)&lt;&gt;0,IF(COUNTIF(Invoices!M:N,A2765)&lt;&gt;0,SUMIF(Invoices!M:N,A2765,Invoices!N:N)/COUNTIF(Invoices!M:N,A2765),0),IF(COUNTIF(Invoices!O:P,A2765)&lt;&gt;0,IF(COUNTIF(Invoices!O:P,A2765)&lt;&gt;0,SUMIF(Invoices!O:P,A2765,Invoices!P:P)/COUNTIF(Invoices!O:P,A2765),0),IF(COUNTIF(Invoices!Q:R,A2765)&lt;&gt;0,IF(COUNTIF(Invoices!Q:R,A2765)&lt;&gt;0,SUMIF(Invoices!Q:R,A2765,Invoices!R:R)/COUNTIF(Invoices!Q:R,A2765),0),IF(COUNTIF(Invoices!S:T,A2765)&lt;&gt;0,IF(COUNTIF(Invoices!S:T,A2765)&lt;&gt;0,SUMIF(Invoices!S:T,A2765,Invoices!T:T)/COUNTIF(Invoices!S:T,A2765),0),IF(COUNTIF(Invoices!U:V,A2765)&lt;&gt;0,IF(COUNTIF(Invoices!U:V,A2765)&lt;&gt;0,SUMIF(Invoices!U:V,A2765,Invoices!V:V)/COUNTIF(Invoices!U:V,A2765),0),IF(COUNTIF(Invoices!W:X,A2765)&lt;&gt;0,IF(COUNTIF(Invoices!W:X,A2765)&lt;&gt;0,SUMIF(Invoices!W:X,A2765,Invoices!X:X)/COUNTIF(Invoices!W:X,A2765),0),IF(COUNTIF(Invoices!Y:Z,A2765)&lt;&gt;0,IF(COUNTIF(Invoices!Y:Z,A2765)&lt;&gt;0,SUMIF(Invoices!Y:Z,A2765,Invoices!Z:Z)/COUNTIF(Invoices!Y:Z,A2765),0),IF(COUNTIF(Invoices!AA:AB,A2765)&lt;&gt;0,IF(COUNTIF(Invoices!AA:AB,A2765)&lt;&gt;0,SUMIF(Invoices!AA:AB,A2765,Invoices!AB:AB)/COUNTIF(Invoices!AA:AB,A2765),0),IF(COUNTIF(Invoices!AC:AD,A2765)&lt;&gt;0,IF(COUNTIF(Invoices!AC:AD,A2765)&lt;&gt;0,SUMIF(Invoices!AC:AD,A2765,Invoices!AD:AD)/COUNTIF(Invoices!AC:AD,A2765),0),IF(COUNTIF(Invoices!AE:AF,A2765)&lt;&gt;0,IF(COUNTIF(Invoices!AE:AF,A2765)&lt;&gt;0,SUMIF(Invoices!AE:AF,A2765,Invoices!AF:AF)/COUNTIF(Invoices!AE:AF,A2765),0),IF(COUNTIF(Invoices!AG:AH,A2765)&lt;&gt;0,IF(COUNTIF(Invoices!AG:AH,A2765)&lt;&gt;0,SUMIF(Invoices!AG:AH,A2765,Invoices!AH:AH)/COUNTIF(Invoices!AG:AH,A2765),0),IF(COUNTIF(Invoices!AI:AJ,A2765)&lt;&gt;0,IF(COUNTIF(Invoices!AI:AJ,A2765)&lt;&gt;0,SUMIF(Invoices!AI:AJ,A2765,Invoices!AJ:AJ)/COUNTIF(Invoices!AI:AJ,A2765),0),IF(COUNTIF(Invoices!AK:AL,A2765)&lt;&gt;0,IF(COUNTIF(Invoices!AK:AL,A2765)&lt;&gt;0,SUMIF(Invoices!AK:AL,A2765,Invoices!AL:AL)/COUNTIF(Invoices!AK:AL,A2765),0),IF(COUNTIF(Invoices!AM:AN,A2765)&lt;&gt;0,IF(COUNTIF(Invoices!AM:AN,A2765)&lt;&gt;0,SUMIF(Invoices!AM:AN,A2765,Invoices!AN:AN)/COUNTIF(Invoices!AM:AN,A2765),0),"Not Available")))))))))))))))</f>
        <v>0.99</v>
      </c>
    </row>
    <row r="2766" spans="1:5" ht="13" x14ac:dyDescent="0.15">
      <c r="A2766" s="6" t="s">
        <v>4234</v>
      </c>
      <c r="C2766" s="6" t="s">
        <v>768</v>
      </c>
      <c r="D2766" s="6" t="s">
        <v>518</v>
      </c>
      <c r="E2766">
        <f ca="1">IF(COUNTIF(Invoices!K:L,A2766)&lt;&gt;0,IF(COUNTIF(Invoices!K:L,A2766)&lt;&gt;0,SUMIF(Invoices!K:L,A2766,Invoices!L:L)/COUNTIF(Invoices!K:L,A2766),0),IF(COUNTIF(Invoices!M:N,A2766)&lt;&gt;0,IF(COUNTIF(Invoices!M:N,A2766)&lt;&gt;0,SUMIF(Invoices!M:N,A2766,Invoices!N:N)/COUNTIF(Invoices!M:N,A2766),0),IF(COUNTIF(Invoices!O:P,A2766)&lt;&gt;0,IF(COUNTIF(Invoices!O:P,A2766)&lt;&gt;0,SUMIF(Invoices!O:P,A2766,Invoices!P:P)/COUNTIF(Invoices!O:P,A2766),0),IF(COUNTIF(Invoices!Q:R,A2766)&lt;&gt;0,IF(COUNTIF(Invoices!Q:R,A2766)&lt;&gt;0,SUMIF(Invoices!Q:R,A2766,Invoices!R:R)/COUNTIF(Invoices!Q:R,A2766),0),IF(COUNTIF(Invoices!S:T,A2766)&lt;&gt;0,IF(COUNTIF(Invoices!S:T,A2766)&lt;&gt;0,SUMIF(Invoices!S:T,A2766,Invoices!T:T)/COUNTIF(Invoices!S:T,A2766),0),IF(COUNTIF(Invoices!U:V,A2766)&lt;&gt;0,IF(COUNTIF(Invoices!U:V,A2766)&lt;&gt;0,SUMIF(Invoices!U:V,A2766,Invoices!V:V)/COUNTIF(Invoices!U:V,A2766),0),IF(COUNTIF(Invoices!W:X,A2766)&lt;&gt;0,IF(COUNTIF(Invoices!W:X,A2766)&lt;&gt;0,SUMIF(Invoices!W:X,A2766,Invoices!X:X)/COUNTIF(Invoices!W:X,A2766),0),IF(COUNTIF(Invoices!Y:Z,A2766)&lt;&gt;0,IF(COUNTIF(Invoices!Y:Z,A2766)&lt;&gt;0,SUMIF(Invoices!Y:Z,A2766,Invoices!Z:Z)/COUNTIF(Invoices!Y:Z,A2766),0),IF(COUNTIF(Invoices!AA:AB,A2766)&lt;&gt;0,IF(COUNTIF(Invoices!AA:AB,A2766)&lt;&gt;0,SUMIF(Invoices!AA:AB,A2766,Invoices!AB:AB)/COUNTIF(Invoices!AA:AB,A2766),0),IF(COUNTIF(Invoices!AC:AD,A2766)&lt;&gt;0,IF(COUNTIF(Invoices!AC:AD,A2766)&lt;&gt;0,SUMIF(Invoices!AC:AD,A2766,Invoices!AD:AD)/COUNTIF(Invoices!AC:AD,A2766),0),IF(COUNTIF(Invoices!AE:AF,A2766)&lt;&gt;0,IF(COUNTIF(Invoices!AE:AF,A2766)&lt;&gt;0,SUMIF(Invoices!AE:AF,A2766,Invoices!AF:AF)/COUNTIF(Invoices!AE:AF,A2766),0),IF(COUNTIF(Invoices!AG:AH,A2766)&lt;&gt;0,IF(COUNTIF(Invoices!AG:AH,A2766)&lt;&gt;0,SUMIF(Invoices!AG:AH,A2766,Invoices!AH:AH)/COUNTIF(Invoices!AG:AH,A2766),0),IF(COUNTIF(Invoices!AI:AJ,A2766)&lt;&gt;0,IF(COUNTIF(Invoices!AI:AJ,A2766)&lt;&gt;0,SUMIF(Invoices!AI:AJ,A2766,Invoices!AJ:AJ)/COUNTIF(Invoices!AI:AJ,A2766),0),IF(COUNTIF(Invoices!AK:AL,A2766)&lt;&gt;0,IF(COUNTIF(Invoices!AK:AL,A2766)&lt;&gt;0,SUMIF(Invoices!AK:AL,A2766,Invoices!AL:AL)/COUNTIF(Invoices!AK:AL,A2766),0),IF(COUNTIF(Invoices!AM:AN,A2766)&lt;&gt;0,IF(COUNTIF(Invoices!AM:AN,A2766)&lt;&gt;0,SUMIF(Invoices!AM:AN,A2766,Invoices!AN:AN)/COUNTIF(Invoices!AM:AN,A2766),0),"Not Available")))))))))))))))</f>
        <v>0.99</v>
      </c>
    </row>
    <row r="2767" spans="1:5" ht="13" x14ac:dyDescent="0.15">
      <c r="A2767" s="6" t="s">
        <v>4235</v>
      </c>
      <c r="B2767" s="6" t="s">
        <v>4236</v>
      </c>
      <c r="C2767" s="6" t="s">
        <v>1150</v>
      </c>
      <c r="D2767" s="6" t="s">
        <v>1151</v>
      </c>
      <c r="E2767" t="str">
        <f>IF(COUNTIF(Invoices!K:L,A2767)&lt;&gt;0,IF(COUNTIF(Invoices!K:L,A2767)&lt;&gt;0,SUMIF(Invoices!K:L,A2767,Invoices!L:L)/COUNTIF(Invoices!K:L,A2767),0),IF(COUNTIF(Invoices!M:N,A2767)&lt;&gt;0,IF(COUNTIF(Invoices!M:N,A2767)&lt;&gt;0,SUMIF(Invoices!M:N,A2767,Invoices!N:N)/COUNTIF(Invoices!M:N,A2767),0),IF(COUNTIF(Invoices!O:P,A2767)&lt;&gt;0,IF(COUNTIF(Invoices!O:P,A2767)&lt;&gt;0,SUMIF(Invoices!O:P,A2767,Invoices!P:P)/COUNTIF(Invoices!O:P,A2767),0),IF(COUNTIF(Invoices!Q:R,A2767)&lt;&gt;0,IF(COUNTIF(Invoices!Q:R,A2767)&lt;&gt;0,SUMIF(Invoices!Q:R,A2767,Invoices!R:R)/COUNTIF(Invoices!Q:R,A2767),0),IF(COUNTIF(Invoices!S:T,A2767)&lt;&gt;0,IF(COUNTIF(Invoices!S:T,A2767)&lt;&gt;0,SUMIF(Invoices!S:T,A2767,Invoices!T:T)/COUNTIF(Invoices!S:T,A2767),0),IF(COUNTIF(Invoices!U:V,A2767)&lt;&gt;0,IF(COUNTIF(Invoices!U:V,A2767)&lt;&gt;0,SUMIF(Invoices!U:V,A2767,Invoices!V:V)/COUNTIF(Invoices!U:V,A2767),0),IF(COUNTIF(Invoices!W:X,A2767)&lt;&gt;0,IF(COUNTIF(Invoices!W:X,A2767)&lt;&gt;0,SUMIF(Invoices!W:X,A2767,Invoices!X:X)/COUNTIF(Invoices!W:X,A2767),0),IF(COUNTIF(Invoices!Y:Z,A2767)&lt;&gt;0,IF(COUNTIF(Invoices!Y:Z,A2767)&lt;&gt;0,SUMIF(Invoices!Y:Z,A2767,Invoices!Z:Z)/COUNTIF(Invoices!Y:Z,A2767),0),IF(COUNTIF(Invoices!AA:AB,A2767)&lt;&gt;0,IF(COUNTIF(Invoices!AA:AB,A2767)&lt;&gt;0,SUMIF(Invoices!AA:AB,A2767,Invoices!AB:AB)/COUNTIF(Invoices!AA:AB,A2767),0),IF(COUNTIF(Invoices!AC:AD,A2767)&lt;&gt;0,IF(COUNTIF(Invoices!AC:AD,A2767)&lt;&gt;0,SUMIF(Invoices!AC:AD,A2767,Invoices!AD:AD)/COUNTIF(Invoices!AC:AD,A2767),0),IF(COUNTIF(Invoices!AE:AF,A2767)&lt;&gt;0,IF(COUNTIF(Invoices!AE:AF,A2767)&lt;&gt;0,SUMIF(Invoices!AE:AF,A2767,Invoices!AF:AF)/COUNTIF(Invoices!AE:AF,A2767),0),IF(COUNTIF(Invoices!AG:AH,A2767)&lt;&gt;0,IF(COUNTIF(Invoices!AG:AH,A2767)&lt;&gt;0,SUMIF(Invoices!AG:AH,A2767,Invoices!AH:AH)/COUNTIF(Invoices!AG:AH,A2767),0),IF(COUNTIF(Invoices!AI:AJ,A2767)&lt;&gt;0,IF(COUNTIF(Invoices!AI:AJ,A2767)&lt;&gt;0,SUMIF(Invoices!AI:AJ,A2767,Invoices!AJ:AJ)/COUNTIF(Invoices!AI:AJ,A2767),0),IF(COUNTIF(Invoices!AK:AL,A2767)&lt;&gt;0,IF(COUNTIF(Invoices!AK:AL,A2767)&lt;&gt;0,SUMIF(Invoices!AK:AL,A2767,Invoices!AL:AL)/COUNTIF(Invoices!AK:AL,A2767),0),IF(COUNTIF(Invoices!AM:AN,A2767)&lt;&gt;0,IF(COUNTIF(Invoices!AM:AN,A2767)&lt;&gt;0,SUMIF(Invoices!AM:AN,A2767,Invoices!AN:AN)/COUNTIF(Invoices!AM:AN,A2767),0),"Not Available")))))))))))))))</f>
        <v>Not Available</v>
      </c>
    </row>
    <row r="2768" spans="1:5" ht="13" x14ac:dyDescent="0.15">
      <c r="A2768" s="6" t="s">
        <v>4237</v>
      </c>
      <c r="B2768" s="6" t="s">
        <v>1943</v>
      </c>
      <c r="C2768" s="6" t="s">
        <v>1942</v>
      </c>
      <c r="D2768" s="6" t="s">
        <v>1943</v>
      </c>
      <c r="E2768" t="str">
        <f>IF(COUNTIF(Invoices!K:L,A2768)&lt;&gt;0,IF(COUNTIF(Invoices!K:L,A2768)&lt;&gt;0,SUMIF(Invoices!K:L,A2768,Invoices!L:L)/COUNTIF(Invoices!K:L,A2768),0),IF(COUNTIF(Invoices!M:N,A2768)&lt;&gt;0,IF(COUNTIF(Invoices!M:N,A2768)&lt;&gt;0,SUMIF(Invoices!M:N,A2768,Invoices!N:N)/COUNTIF(Invoices!M:N,A2768),0),IF(COUNTIF(Invoices!O:P,A2768)&lt;&gt;0,IF(COUNTIF(Invoices!O:P,A2768)&lt;&gt;0,SUMIF(Invoices!O:P,A2768,Invoices!P:P)/COUNTIF(Invoices!O:P,A2768),0),IF(COUNTIF(Invoices!Q:R,A2768)&lt;&gt;0,IF(COUNTIF(Invoices!Q:R,A2768)&lt;&gt;0,SUMIF(Invoices!Q:R,A2768,Invoices!R:R)/COUNTIF(Invoices!Q:R,A2768),0),IF(COUNTIF(Invoices!S:T,A2768)&lt;&gt;0,IF(COUNTIF(Invoices!S:T,A2768)&lt;&gt;0,SUMIF(Invoices!S:T,A2768,Invoices!T:T)/COUNTIF(Invoices!S:T,A2768),0),IF(COUNTIF(Invoices!U:V,A2768)&lt;&gt;0,IF(COUNTIF(Invoices!U:V,A2768)&lt;&gt;0,SUMIF(Invoices!U:V,A2768,Invoices!V:V)/COUNTIF(Invoices!U:V,A2768),0),IF(COUNTIF(Invoices!W:X,A2768)&lt;&gt;0,IF(COUNTIF(Invoices!W:X,A2768)&lt;&gt;0,SUMIF(Invoices!W:X,A2768,Invoices!X:X)/COUNTIF(Invoices!W:X,A2768),0),IF(COUNTIF(Invoices!Y:Z,A2768)&lt;&gt;0,IF(COUNTIF(Invoices!Y:Z,A2768)&lt;&gt;0,SUMIF(Invoices!Y:Z,A2768,Invoices!Z:Z)/COUNTIF(Invoices!Y:Z,A2768),0),IF(COUNTIF(Invoices!AA:AB,A2768)&lt;&gt;0,IF(COUNTIF(Invoices!AA:AB,A2768)&lt;&gt;0,SUMIF(Invoices!AA:AB,A2768,Invoices!AB:AB)/COUNTIF(Invoices!AA:AB,A2768),0),IF(COUNTIF(Invoices!AC:AD,A2768)&lt;&gt;0,IF(COUNTIF(Invoices!AC:AD,A2768)&lt;&gt;0,SUMIF(Invoices!AC:AD,A2768,Invoices!AD:AD)/COUNTIF(Invoices!AC:AD,A2768),0),IF(COUNTIF(Invoices!AE:AF,A2768)&lt;&gt;0,IF(COUNTIF(Invoices!AE:AF,A2768)&lt;&gt;0,SUMIF(Invoices!AE:AF,A2768,Invoices!AF:AF)/COUNTIF(Invoices!AE:AF,A2768),0),IF(COUNTIF(Invoices!AG:AH,A2768)&lt;&gt;0,IF(COUNTIF(Invoices!AG:AH,A2768)&lt;&gt;0,SUMIF(Invoices!AG:AH,A2768,Invoices!AH:AH)/COUNTIF(Invoices!AG:AH,A2768),0),IF(COUNTIF(Invoices!AI:AJ,A2768)&lt;&gt;0,IF(COUNTIF(Invoices!AI:AJ,A2768)&lt;&gt;0,SUMIF(Invoices!AI:AJ,A2768,Invoices!AJ:AJ)/COUNTIF(Invoices!AI:AJ,A2768),0),IF(COUNTIF(Invoices!AK:AL,A2768)&lt;&gt;0,IF(COUNTIF(Invoices!AK:AL,A2768)&lt;&gt;0,SUMIF(Invoices!AK:AL,A2768,Invoices!AL:AL)/COUNTIF(Invoices!AK:AL,A2768),0),IF(COUNTIF(Invoices!AM:AN,A2768)&lt;&gt;0,IF(COUNTIF(Invoices!AM:AN,A2768)&lt;&gt;0,SUMIF(Invoices!AM:AN,A2768,Invoices!AN:AN)/COUNTIF(Invoices!AM:AN,A2768),0),"Not Available")))))))))))))))</f>
        <v>Not Available</v>
      </c>
    </row>
    <row r="2769" spans="1:5" ht="13" x14ac:dyDescent="0.15">
      <c r="A2769" s="6" t="s">
        <v>4238</v>
      </c>
      <c r="B2769" s="6" t="s">
        <v>1101</v>
      </c>
      <c r="C2769" s="6" t="s">
        <v>4239</v>
      </c>
      <c r="D2769" s="6" t="s">
        <v>4240</v>
      </c>
      <c r="E2769">
        <f ca="1">IF(COUNTIF(Invoices!K:L,A2769)&lt;&gt;0,IF(COUNTIF(Invoices!K:L,A2769)&lt;&gt;0,SUMIF(Invoices!K:L,A2769,Invoices!L:L)/COUNTIF(Invoices!K:L,A2769),0),IF(COUNTIF(Invoices!M:N,A2769)&lt;&gt;0,IF(COUNTIF(Invoices!M:N,A2769)&lt;&gt;0,SUMIF(Invoices!M:N,A2769,Invoices!N:N)/COUNTIF(Invoices!M:N,A2769),0),IF(COUNTIF(Invoices!O:P,A2769)&lt;&gt;0,IF(COUNTIF(Invoices!O:P,A2769)&lt;&gt;0,SUMIF(Invoices!O:P,A2769,Invoices!P:P)/COUNTIF(Invoices!O:P,A2769),0),IF(COUNTIF(Invoices!Q:R,A2769)&lt;&gt;0,IF(COUNTIF(Invoices!Q:R,A2769)&lt;&gt;0,SUMIF(Invoices!Q:R,A2769,Invoices!R:R)/COUNTIF(Invoices!Q:R,A2769),0),IF(COUNTIF(Invoices!S:T,A2769)&lt;&gt;0,IF(COUNTIF(Invoices!S:T,A2769)&lt;&gt;0,SUMIF(Invoices!S:T,A2769,Invoices!T:T)/COUNTIF(Invoices!S:T,A2769),0),IF(COUNTIF(Invoices!U:V,A2769)&lt;&gt;0,IF(COUNTIF(Invoices!U:V,A2769)&lt;&gt;0,SUMIF(Invoices!U:V,A2769,Invoices!V:V)/COUNTIF(Invoices!U:V,A2769),0),IF(COUNTIF(Invoices!W:X,A2769)&lt;&gt;0,IF(COUNTIF(Invoices!W:X,A2769)&lt;&gt;0,SUMIF(Invoices!W:X,A2769,Invoices!X:X)/COUNTIF(Invoices!W:X,A2769),0),IF(COUNTIF(Invoices!Y:Z,A2769)&lt;&gt;0,IF(COUNTIF(Invoices!Y:Z,A2769)&lt;&gt;0,SUMIF(Invoices!Y:Z,A2769,Invoices!Z:Z)/COUNTIF(Invoices!Y:Z,A2769),0),IF(COUNTIF(Invoices!AA:AB,A2769)&lt;&gt;0,IF(COUNTIF(Invoices!AA:AB,A2769)&lt;&gt;0,SUMIF(Invoices!AA:AB,A2769,Invoices!AB:AB)/COUNTIF(Invoices!AA:AB,A2769),0),IF(COUNTIF(Invoices!AC:AD,A2769)&lt;&gt;0,IF(COUNTIF(Invoices!AC:AD,A2769)&lt;&gt;0,SUMIF(Invoices!AC:AD,A2769,Invoices!AD:AD)/COUNTIF(Invoices!AC:AD,A2769),0),IF(COUNTIF(Invoices!AE:AF,A2769)&lt;&gt;0,IF(COUNTIF(Invoices!AE:AF,A2769)&lt;&gt;0,SUMIF(Invoices!AE:AF,A2769,Invoices!AF:AF)/COUNTIF(Invoices!AE:AF,A2769),0),IF(COUNTIF(Invoices!AG:AH,A2769)&lt;&gt;0,IF(COUNTIF(Invoices!AG:AH,A2769)&lt;&gt;0,SUMIF(Invoices!AG:AH,A2769,Invoices!AH:AH)/COUNTIF(Invoices!AG:AH,A2769),0),IF(COUNTIF(Invoices!AI:AJ,A2769)&lt;&gt;0,IF(COUNTIF(Invoices!AI:AJ,A2769)&lt;&gt;0,SUMIF(Invoices!AI:AJ,A2769,Invoices!AJ:AJ)/COUNTIF(Invoices!AI:AJ,A2769),0),IF(COUNTIF(Invoices!AK:AL,A2769)&lt;&gt;0,IF(COUNTIF(Invoices!AK:AL,A2769)&lt;&gt;0,SUMIF(Invoices!AK:AL,A2769,Invoices!AL:AL)/COUNTIF(Invoices!AK:AL,A2769),0),IF(COUNTIF(Invoices!AM:AN,A2769)&lt;&gt;0,IF(COUNTIF(Invoices!AM:AN,A2769)&lt;&gt;0,SUMIF(Invoices!AM:AN,A2769,Invoices!AN:AN)/COUNTIF(Invoices!AM:AN,A2769),0),"Not Available")))))))))))))))</f>
        <v>0.99</v>
      </c>
    </row>
    <row r="2770" spans="1:5" ht="13" x14ac:dyDescent="0.15">
      <c r="A2770" s="6" t="s">
        <v>4241</v>
      </c>
      <c r="B2770" s="6" t="s">
        <v>4242</v>
      </c>
      <c r="C2770" s="6" t="s">
        <v>1081</v>
      </c>
      <c r="D2770" s="6" t="s">
        <v>758</v>
      </c>
      <c r="E2770">
        <f ca="1">IF(COUNTIF(Invoices!K:L,A2770)&lt;&gt;0,IF(COUNTIF(Invoices!K:L,A2770)&lt;&gt;0,SUMIF(Invoices!K:L,A2770,Invoices!L:L)/COUNTIF(Invoices!K:L,A2770),0),IF(COUNTIF(Invoices!M:N,A2770)&lt;&gt;0,IF(COUNTIF(Invoices!M:N,A2770)&lt;&gt;0,SUMIF(Invoices!M:N,A2770,Invoices!N:N)/COUNTIF(Invoices!M:N,A2770),0),IF(COUNTIF(Invoices!O:P,A2770)&lt;&gt;0,IF(COUNTIF(Invoices!O:P,A2770)&lt;&gt;0,SUMIF(Invoices!O:P,A2770,Invoices!P:P)/COUNTIF(Invoices!O:P,A2770),0),IF(COUNTIF(Invoices!Q:R,A2770)&lt;&gt;0,IF(COUNTIF(Invoices!Q:R,A2770)&lt;&gt;0,SUMIF(Invoices!Q:R,A2770,Invoices!R:R)/COUNTIF(Invoices!Q:R,A2770),0),IF(COUNTIF(Invoices!S:T,A2770)&lt;&gt;0,IF(COUNTIF(Invoices!S:T,A2770)&lt;&gt;0,SUMIF(Invoices!S:T,A2770,Invoices!T:T)/COUNTIF(Invoices!S:T,A2770),0),IF(COUNTIF(Invoices!U:V,A2770)&lt;&gt;0,IF(COUNTIF(Invoices!U:V,A2770)&lt;&gt;0,SUMIF(Invoices!U:V,A2770,Invoices!V:V)/COUNTIF(Invoices!U:V,A2770),0),IF(COUNTIF(Invoices!W:X,A2770)&lt;&gt;0,IF(COUNTIF(Invoices!W:X,A2770)&lt;&gt;0,SUMIF(Invoices!W:X,A2770,Invoices!X:X)/COUNTIF(Invoices!W:X,A2770),0),IF(COUNTIF(Invoices!Y:Z,A2770)&lt;&gt;0,IF(COUNTIF(Invoices!Y:Z,A2770)&lt;&gt;0,SUMIF(Invoices!Y:Z,A2770,Invoices!Z:Z)/COUNTIF(Invoices!Y:Z,A2770),0),IF(COUNTIF(Invoices!AA:AB,A2770)&lt;&gt;0,IF(COUNTIF(Invoices!AA:AB,A2770)&lt;&gt;0,SUMIF(Invoices!AA:AB,A2770,Invoices!AB:AB)/COUNTIF(Invoices!AA:AB,A2770),0),IF(COUNTIF(Invoices!AC:AD,A2770)&lt;&gt;0,IF(COUNTIF(Invoices!AC:AD,A2770)&lt;&gt;0,SUMIF(Invoices!AC:AD,A2770,Invoices!AD:AD)/COUNTIF(Invoices!AC:AD,A2770),0),IF(COUNTIF(Invoices!AE:AF,A2770)&lt;&gt;0,IF(COUNTIF(Invoices!AE:AF,A2770)&lt;&gt;0,SUMIF(Invoices!AE:AF,A2770,Invoices!AF:AF)/COUNTIF(Invoices!AE:AF,A2770),0),IF(COUNTIF(Invoices!AG:AH,A2770)&lt;&gt;0,IF(COUNTIF(Invoices!AG:AH,A2770)&lt;&gt;0,SUMIF(Invoices!AG:AH,A2770,Invoices!AH:AH)/COUNTIF(Invoices!AG:AH,A2770),0),IF(COUNTIF(Invoices!AI:AJ,A2770)&lt;&gt;0,IF(COUNTIF(Invoices!AI:AJ,A2770)&lt;&gt;0,SUMIF(Invoices!AI:AJ,A2770,Invoices!AJ:AJ)/COUNTIF(Invoices!AI:AJ,A2770),0),IF(COUNTIF(Invoices!AK:AL,A2770)&lt;&gt;0,IF(COUNTIF(Invoices!AK:AL,A2770)&lt;&gt;0,SUMIF(Invoices!AK:AL,A2770,Invoices!AL:AL)/COUNTIF(Invoices!AK:AL,A2770),0),IF(COUNTIF(Invoices!AM:AN,A2770)&lt;&gt;0,IF(COUNTIF(Invoices!AM:AN,A2770)&lt;&gt;0,SUMIF(Invoices!AM:AN,A2770,Invoices!AN:AN)/COUNTIF(Invoices!AM:AN,A2770),0),"Not Available")))))))))))))))</f>
        <v>0.99</v>
      </c>
    </row>
    <row r="2771" spans="1:5" ht="13" x14ac:dyDescent="0.15">
      <c r="A2771" s="6" t="s">
        <v>4243</v>
      </c>
      <c r="C2771" s="6" t="s">
        <v>595</v>
      </c>
      <c r="D2771" s="6" t="s">
        <v>596</v>
      </c>
      <c r="E2771" t="str">
        <f>IF(COUNTIF(Invoices!K:L,A2771)&lt;&gt;0,IF(COUNTIF(Invoices!K:L,A2771)&lt;&gt;0,SUMIF(Invoices!K:L,A2771,Invoices!L:L)/COUNTIF(Invoices!K:L,A2771),0),IF(COUNTIF(Invoices!M:N,A2771)&lt;&gt;0,IF(COUNTIF(Invoices!M:N,A2771)&lt;&gt;0,SUMIF(Invoices!M:N,A2771,Invoices!N:N)/COUNTIF(Invoices!M:N,A2771),0),IF(COUNTIF(Invoices!O:P,A2771)&lt;&gt;0,IF(COUNTIF(Invoices!O:P,A2771)&lt;&gt;0,SUMIF(Invoices!O:P,A2771,Invoices!P:P)/COUNTIF(Invoices!O:P,A2771),0),IF(COUNTIF(Invoices!Q:R,A2771)&lt;&gt;0,IF(COUNTIF(Invoices!Q:R,A2771)&lt;&gt;0,SUMIF(Invoices!Q:R,A2771,Invoices!R:R)/COUNTIF(Invoices!Q:R,A2771),0),IF(COUNTIF(Invoices!S:T,A2771)&lt;&gt;0,IF(COUNTIF(Invoices!S:T,A2771)&lt;&gt;0,SUMIF(Invoices!S:T,A2771,Invoices!T:T)/COUNTIF(Invoices!S:T,A2771),0),IF(COUNTIF(Invoices!U:V,A2771)&lt;&gt;0,IF(COUNTIF(Invoices!U:V,A2771)&lt;&gt;0,SUMIF(Invoices!U:V,A2771,Invoices!V:V)/COUNTIF(Invoices!U:V,A2771),0),IF(COUNTIF(Invoices!W:X,A2771)&lt;&gt;0,IF(COUNTIF(Invoices!W:X,A2771)&lt;&gt;0,SUMIF(Invoices!W:X,A2771,Invoices!X:X)/COUNTIF(Invoices!W:X,A2771),0),IF(COUNTIF(Invoices!Y:Z,A2771)&lt;&gt;0,IF(COUNTIF(Invoices!Y:Z,A2771)&lt;&gt;0,SUMIF(Invoices!Y:Z,A2771,Invoices!Z:Z)/COUNTIF(Invoices!Y:Z,A2771),0),IF(COUNTIF(Invoices!AA:AB,A2771)&lt;&gt;0,IF(COUNTIF(Invoices!AA:AB,A2771)&lt;&gt;0,SUMIF(Invoices!AA:AB,A2771,Invoices!AB:AB)/COUNTIF(Invoices!AA:AB,A2771),0),IF(COUNTIF(Invoices!AC:AD,A2771)&lt;&gt;0,IF(COUNTIF(Invoices!AC:AD,A2771)&lt;&gt;0,SUMIF(Invoices!AC:AD,A2771,Invoices!AD:AD)/COUNTIF(Invoices!AC:AD,A2771),0),IF(COUNTIF(Invoices!AE:AF,A2771)&lt;&gt;0,IF(COUNTIF(Invoices!AE:AF,A2771)&lt;&gt;0,SUMIF(Invoices!AE:AF,A2771,Invoices!AF:AF)/COUNTIF(Invoices!AE:AF,A2771),0),IF(COUNTIF(Invoices!AG:AH,A2771)&lt;&gt;0,IF(COUNTIF(Invoices!AG:AH,A2771)&lt;&gt;0,SUMIF(Invoices!AG:AH,A2771,Invoices!AH:AH)/COUNTIF(Invoices!AG:AH,A2771),0),IF(COUNTIF(Invoices!AI:AJ,A2771)&lt;&gt;0,IF(COUNTIF(Invoices!AI:AJ,A2771)&lt;&gt;0,SUMIF(Invoices!AI:AJ,A2771,Invoices!AJ:AJ)/COUNTIF(Invoices!AI:AJ,A2771),0),IF(COUNTIF(Invoices!AK:AL,A2771)&lt;&gt;0,IF(COUNTIF(Invoices!AK:AL,A2771)&lt;&gt;0,SUMIF(Invoices!AK:AL,A2771,Invoices!AL:AL)/COUNTIF(Invoices!AK:AL,A2771),0),IF(COUNTIF(Invoices!AM:AN,A2771)&lt;&gt;0,IF(COUNTIF(Invoices!AM:AN,A2771)&lt;&gt;0,SUMIF(Invoices!AM:AN,A2771,Invoices!AN:AN)/COUNTIF(Invoices!AM:AN,A2771),0),"Not Available")))))))))))))))</f>
        <v>Not Available</v>
      </c>
    </row>
    <row r="2772" spans="1:5" ht="13" x14ac:dyDescent="0.15">
      <c r="A2772" s="6" t="s">
        <v>4244</v>
      </c>
      <c r="B2772" s="6" t="s">
        <v>3854</v>
      </c>
      <c r="C2772" s="6" t="s">
        <v>1265</v>
      </c>
      <c r="D2772" s="6" t="s">
        <v>630</v>
      </c>
      <c r="E2772">
        <f ca="1">IF(COUNTIF(Invoices!K:L,A2772)&lt;&gt;0,IF(COUNTIF(Invoices!K:L,A2772)&lt;&gt;0,SUMIF(Invoices!K:L,A2772,Invoices!L:L)/COUNTIF(Invoices!K:L,A2772),0),IF(COUNTIF(Invoices!M:N,A2772)&lt;&gt;0,IF(COUNTIF(Invoices!M:N,A2772)&lt;&gt;0,SUMIF(Invoices!M:N,A2772,Invoices!N:N)/COUNTIF(Invoices!M:N,A2772),0),IF(COUNTIF(Invoices!O:P,A2772)&lt;&gt;0,IF(COUNTIF(Invoices!O:P,A2772)&lt;&gt;0,SUMIF(Invoices!O:P,A2772,Invoices!P:P)/COUNTIF(Invoices!O:P,A2772),0),IF(COUNTIF(Invoices!Q:R,A2772)&lt;&gt;0,IF(COUNTIF(Invoices!Q:R,A2772)&lt;&gt;0,SUMIF(Invoices!Q:R,A2772,Invoices!R:R)/COUNTIF(Invoices!Q:R,A2772),0),IF(COUNTIF(Invoices!S:T,A2772)&lt;&gt;0,IF(COUNTIF(Invoices!S:T,A2772)&lt;&gt;0,SUMIF(Invoices!S:T,A2772,Invoices!T:T)/COUNTIF(Invoices!S:T,A2772),0),IF(COUNTIF(Invoices!U:V,A2772)&lt;&gt;0,IF(COUNTIF(Invoices!U:V,A2772)&lt;&gt;0,SUMIF(Invoices!U:V,A2772,Invoices!V:V)/COUNTIF(Invoices!U:V,A2772),0),IF(COUNTIF(Invoices!W:X,A2772)&lt;&gt;0,IF(COUNTIF(Invoices!W:X,A2772)&lt;&gt;0,SUMIF(Invoices!W:X,A2772,Invoices!X:X)/COUNTIF(Invoices!W:X,A2772),0),IF(COUNTIF(Invoices!Y:Z,A2772)&lt;&gt;0,IF(COUNTIF(Invoices!Y:Z,A2772)&lt;&gt;0,SUMIF(Invoices!Y:Z,A2772,Invoices!Z:Z)/COUNTIF(Invoices!Y:Z,A2772),0),IF(COUNTIF(Invoices!AA:AB,A2772)&lt;&gt;0,IF(COUNTIF(Invoices!AA:AB,A2772)&lt;&gt;0,SUMIF(Invoices!AA:AB,A2772,Invoices!AB:AB)/COUNTIF(Invoices!AA:AB,A2772),0),IF(COUNTIF(Invoices!AC:AD,A2772)&lt;&gt;0,IF(COUNTIF(Invoices!AC:AD,A2772)&lt;&gt;0,SUMIF(Invoices!AC:AD,A2772,Invoices!AD:AD)/COUNTIF(Invoices!AC:AD,A2772),0),IF(COUNTIF(Invoices!AE:AF,A2772)&lt;&gt;0,IF(COUNTIF(Invoices!AE:AF,A2772)&lt;&gt;0,SUMIF(Invoices!AE:AF,A2772,Invoices!AF:AF)/COUNTIF(Invoices!AE:AF,A2772),0),IF(COUNTIF(Invoices!AG:AH,A2772)&lt;&gt;0,IF(COUNTIF(Invoices!AG:AH,A2772)&lt;&gt;0,SUMIF(Invoices!AG:AH,A2772,Invoices!AH:AH)/COUNTIF(Invoices!AG:AH,A2772),0),IF(COUNTIF(Invoices!AI:AJ,A2772)&lt;&gt;0,IF(COUNTIF(Invoices!AI:AJ,A2772)&lt;&gt;0,SUMIF(Invoices!AI:AJ,A2772,Invoices!AJ:AJ)/COUNTIF(Invoices!AI:AJ,A2772),0),IF(COUNTIF(Invoices!AK:AL,A2772)&lt;&gt;0,IF(COUNTIF(Invoices!AK:AL,A2772)&lt;&gt;0,SUMIF(Invoices!AK:AL,A2772,Invoices!AL:AL)/COUNTIF(Invoices!AK:AL,A2772),0),IF(COUNTIF(Invoices!AM:AN,A2772)&lt;&gt;0,IF(COUNTIF(Invoices!AM:AN,A2772)&lt;&gt;0,SUMIF(Invoices!AM:AN,A2772,Invoices!AN:AN)/COUNTIF(Invoices!AM:AN,A2772),0),"Not Available")))))))))))))))</f>
        <v>0.99</v>
      </c>
    </row>
    <row r="2773" spans="1:5" ht="13" x14ac:dyDescent="0.15">
      <c r="A2773" s="6" t="s">
        <v>4245</v>
      </c>
      <c r="B2773" s="6" t="s">
        <v>1219</v>
      </c>
      <c r="C2773" s="6" t="s">
        <v>1220</v>
      </c>
      <c r="D2773" s="6" t="s">
        <v>562</v>
      </c>
      <c r="E2773" t="str">
        <f>IF(COUNTIF(Invoices!K:L,A2773)&lt;&gt;0,IF(COUNTIF(Invoices!K:L,A2773)&lt;&gt;0,SUMIF(Invoices!K:L,A2773,Invoices!L:L)/COUNTIF(Invoices!K:L,A2773),0),IF(COUNTIF(Invoices!M:N,A2773)&lt;&gt;0,IF(COUNTIF(Invoices!M:N,A2773)&lt;&gt;0,SUMIF(Invoices!M:N,A2773,Invoices!N:N)/COUNTIF(Invoices!M:N,A2773),0),IF(COUNTIF(Invoices!O:P,A2773)&lt;&gt;0,IF(COUNTIF(Invoices!O:P,A2773)&lt;&gt;0,SUMIF(Invoices!O:P,A2773,Invoices!P:P)/COUNTIF(Invoices!O:P,A2773),0),IF(COUNTIF(Invoices!Q:R,A2773)&lt;&gt;0,IF(COUNTIF(Invoices!Q:R,A2773)&lt;&gt;0,SUMIF(Invoices!Q:R,A2773,Invoices!R:R)/COUNTIF(Invoices!Q:R,A2773),0),IF(COUNTIF(Invoices!S:T,A2773)&lt;&gt;0,IF(COUNTIF(Invoices!S:T,A2773)&lt;&gt;0,SUMIF(Invoices!S:T,A2773,Invoices!T:T)/COUNTIF(Invoices!S:T,A2773),0),IF(COUNTIF(Invoices!U:V,A2773)&lt;&gt;0,IF(COUNTIF(Invoices!U:V,A2773)&lt;&gt;0,SUMIF(Invoices!U:V,A2773,Invoices!V:V)/COUNTIF(Invoices!U:V,A2773),0),IF(COUNTIF(Invoices!W:X,A2773)&lt;&gt;0,IF(COUNTIF(Invoices!W:X,A2773)&lt;&gt;0,SUMIF(Invoices!W:X,A2773,Invoices!X:X)/COUNTIF(Invoices!W:X,A2773),0),IF(COUNTIF(Invoices!Y:Z,A2773)&lt;&gt;0,IF(COUNTIF(Invoices!Y:Z,A2773)&lt;&gt;0,SUMIF(Invoices!Y:Z,A2773,Invoices!Z:Z)/COUNTIF(Invoices!Y:Z,A2773),0),IF(COUNTIF(Invoices!AA:AB,A2773)&lt;&gt;0,IF(COUNTIF(Invoices!AA:AB,A2773)&lt;&gt;0,SUMIF(Invoices!AA:AB,A2773,Invoices!AB:AB)/COUNTIF(Invoices!AA:AB,A2773),0),IF(COUNTIF(Invoices!AC:AD,A2773)&lt;&gt;0,IF(COUNTIF(Invoices!AC:AD,A2773)&lt;&gt;0,SUMIF(Invoices!AC:AD,A2773,Invoices!AD:AD)/COUNTIF(Invoices!AC:AD,A2773),0),IF(COUNTIF(Invoices!AE:AF,A2773)&lt;&gt;0,IF(COUNTIF(Invoices!AE:AF,A2773)&lt;&gt;0,SUMIF(Invoices!AE:AF,A2773,Invoices!AF:AF)/COUNTIF(Invoices!AE:AF,A2773),0),IF(COUNTIF(Invoices!AG:AH,A2773)&lt;&gt;0,IF(COUNTIF(Invoices!AG:AH,A2773)&lt;&gt;0,SUMIF(Invoices!AG:AH,A2773,Invoices!AH:AH)/COUNTIF(Invoices!AG:AH,A2773),0),IF(COUNTIF(Invoices!AI:AJ,A2773)&lt;&gt;0,IF(COUNTIF(Invoices!AI:AJ,A2773)&lt;&gt;0,SUMIF(Invoices!AI:AJ,A2773,Invoices!AJ:AJ)/COUNTIF(Invoices!AI:AJ,A2773),0),IF(COUNTIF(Invoices!AK:AL,A2773)&lt;&gt;0,IF(COUNTIF(Invoices!AK:AL,A2773)&lt;&gt;0,SUMIF(Invoices!AK:AL,A2773,Invoices!AL:AL)/COUNTIF(Invoices!AK:AL,A2773),0),IF(COUNTIF(Invoices!AM:AN,A2773)&lt;&gt;0,IF(COUNTIF(Invoices!AM:AN,A2773)&lt;&gt;0,SUMIF(Invoices!AM:AN,A2773,Invoices!AN:AN)/COUNTIF(Invoices!AM:AN,A2773),0),"Not Available")))))))))))))))</f>
        <v>Not Available</v>
      </c>
    </row>
    <row r="2774" spans="1:5" ht="13" x14ac:dyDescent="0.15">
      <c r="A2774" s="6" t="s">
        <v>4246</v>
      </c>
      <c r="B2774" s="6" t="s">
        <v>1184</v>
      </c>
      <c r="C2774" s="6" t="s">
        <v>1185</v>
      </c>
      <c r="D2774" s="6" t="s">
        <v>962</v>
      </c>
      <c r="E2774">
        <f ca="1">IF(COUNTIF(Invoices!K:L,A2774)&lt;&gt;0,IF(COUNTIF(Invoices!K:L,A2774)&lt;&gt;0,SUMIF(Invoices!K:L,A2774,Invoices!L:L)/COUNTIF(Invoices!K:L,A2774),0),IF(COUNTIF(Invoices!M:N,A2774)&lt;&gt;0,IF(COUNTIF(Invoices!M:N,A2774)&lt;&gt;0,SUMIF(Invoices!M:N,A2774,Invoices!N:N)/COUNTIF(Invoices!M:N,A2774),0),IF(COUNTIF(Invoices!O:P,A2774)&lt;&gt;0,IF(COUNTIF(Invoices!O:P,A2774)&lt;&gt;0,SUMIF(Invoices!O:P,A2774,Invoices!P:P)/COUNTIF(Invoices!O:P,A2774),0),IF(COUNTIF(Invoices!Q:R,A2774)&lt;&gt;0,IF(COUNTIF(Invoices!Q:R,A2774)&lt;&gt;0,SUMIF(Invoices!Q:R,A2774,Invoices!R:R)/COUNTIF(Invoices!Q:R,A2774),0),IF(COUNTIF(Invoices!S:T,A2774)&lt;&gt;0,IF(COUNTIF(Invoices!S:T,A2774)&lt;&gt;0,SUMIF(Invoices!S:T,A2774,Invoices!T:T)/COUNTIF(Invoices!S:T,A2774),0),IF(COUNTIF(Invoices!U:V,A2774)&lt;&gt;0,IF(COUNTIF(Invoices!U:V,A2774)&lt;&gt;0,SUMIF(Invoices!U:V,A2774,Invoices!V:V)/COUNTIF(Invoices!U:V,A2774),0),IF(COUNTIF(Invoices!W:X,A2774)&lt;&gt;0,IF(COUNTIF(Invoices!W:X,A2774)&lt;&gt;0,SUMIF(Invoices!W:X,A2774,Invoices!X:X)/COUNTIF(Invoices!W:X,A2774),0),IF(COUNTIF(Invoices!Y:Z,A2774)&lt;&gt;0,IF(COUNTIF(Invoices!Y:Z,A2774)&lt;&gt;0,SUMIF(Invoices!Y:Z,A2774,Invoices!Z:Z)/COUNTIF(Invoices!Y:Z,A2774),0),IF(COUNTIF(Invoices!AA:AB,A2774)&lt;&gt;0,IF(COUNTIF(Invoices!AA:AB,A2774)&lt;&gt;0,SUMIF(Invoices!AA:AB,A2774,Invoices!AB:AB)/COUNTIF(Invoices!AA:AB,A2774),0),IF(COUNTIF(Invoices!AC:AD,A2774)&lt;&gt;0,IF(COUNTIF(Invoices!AC:AD,A2774)&lt;&gt;0,SUMIF(Invoices!AC:AD,A2774,Invoices!AD:AD)/COUNTIF(Invoices!AC:AD,A2774),0),IF(COUNTIF(Invoices!AE:AF,A2774)&lt;&gt;0,IF(COUNTIF(Invoices!AE:AF,A2774)&lt;&gt;0,SUMIF(Invoices!AE:AF,A2774,Invoices!AF:AF)/COUNTIF(Invoices!AE:AF,A2774),0),IF(COUNTIF(Invoices!AG:AH,A2774)&lt;&gt;0,IF(COUNTIF(Invoices!AG:AH,A2774)&lt;&gt;0,SUMIF(Invoices!AG:AH,A2774,Invoices!AH:AH)/COUNTIF(Invoices!AG:AH,A2774),0),IF(COUNTIF(Invoices!AI:AJ,A2774)&lt;&gt;0,IF(COUNTIF(Invoices!AI:AJ,A2774)&lt;&gt;0,SUMIF(Invoices!AI:AJ,A2774,Invoices!AJ:AJ)/COUNTIF(Invoices!AI:AJ,A2774),0),IF(COUNTIF(Invoices!AK:AL,A2774)&lt;&gt;0,IF(COUNTIF(Invoices!AK:AL,A2774)&lt;&gt;0,SUMIF(Invoices!AK:AL,A2774,Invoices!AL:AL)/COUNTIF(Invoices!AK:AL,A2774),0),IF(COUNTIF(Invoices!AM:AN,A2774)&lt;&gt;0,IF(COUNTIF(Invoices!AM:AN,A2774)&lt;&gt;0,SUMIF(Invoices!AM:AN,A2774,Invoices!AN:AN)/COUNTIF(Invoices!AM:AN,A2774),0),"Not Available")))))))))))))))</f>
        <v>0.99</v>
      </c>
    </row>
    <row r="2775" spans="1:5" ht="13" x14ac:dyDescent="0.15">
      <c r="A2775" s="6" t="s">
        <v>4247</v>
      </c>
      <c r="B2775" s="6" t="s">
        <v>924</v>
      </c>
      <c r="C2775" s="6" t="s">
        <v>950</v>
      </c>
      <c r="D2775" s="6" t="s">
        <v>655</v>
      </c>
      <c r="E2775">
        <f ca="1">IF(COUNTIF(Invoices!K:L,A2775)&lt;&gt;0,IF(COUNTIF(Invoices!K:L,A2775)&lt;&gt;0,SUMIF(Invoices!K:L,A2775,Invoices!L:L)/COUNTIF(Invoices!K:L,A2775),0),IF(COUNTIF(Invoices!M:N,A2775)&lt;&gt;0,IF(COUNTIF(Invoices!M:N,A2775)&lt;&gt;0,SUMIF(Invoices!M:N,A2775,Invoices!N:N)/COUNTIF(Invoices!M:N,A2775),0),IF(COUNTIF(Invoices!O:P,A2775)&lt;&gt;0,IF(COUNTIF(Invoices!O:P,A2775)&lt;&gt;0,SUMIF(Invoices!O:P,A2775,Invoices!P:P)/COUNTIF(Invoices!O:P,A2775),0),IF(COUNTIF(Invoices!Q:R,A2775)&lt;&gt;0,IF(COUNTIF(Invoices!Q:R,A2775)&lt;&gt;0,SUMIF(Invoices!Q:R,A2775,Invoices!R:R)/COUNTIF(Invoices!Q:R,A2775),0),IF(COUNTIF(Invoices!S:T,A2775)&lt;&gt;0,IF(COUNTIF(Invoices!S:T,A2775)&lt;&gt;0,SUMIF(Invoices!S:T,A2775,Invoices!T:T)/COUNTIF(Invoices!S:T,A2775),0),IF(COUNTIF(Invoices!U:V,A2775)&lt;&gt;0,IF(COUNTIF(Invoices!U:V,A2775)&lt;&gt;0,SUMIF(Invoices!U:V,A2775,Invoices!V:V)/COUNTIF(Invoices!U:V,A2775),0),IF(COUNTIF(Invoices!W:X,A2775)&lt;&gt;0,IF(COUNTIF(Invoices!W:X,A2775)&lt;&gt;0,SUMIF(Invoices!W:X,A2775,Invoices!X:X)/COUNTIF(Invoices!W:X,A2775),0),IF(COUNTIF(Invoices!Y:Z,A2775)&lt;&gt;0,IF(COUNTIF(Invoices!Y:Z,A2775)&lt;&gt;0,SUMIF(Invoices!Y:Z,A2775,Invoices!Z:Z)/COUNTIF(Invoices!Y:Z,A2775),0),IF(COUNTIF(Invoices!AA:AB,A2775)&lt;&gt;0,IF(COUNTIF(Invoices!AA:AB,A2775)&lt;&gt;0,SUMIF(Invoices!AA:AB,A2775,Invoices!AB:AB)/COUNTIF(Invoices!AA:AB,A2775),0),IF(COUNTIF(Invoices!AC:AD,A2775)&lt;&gt;0,IF(COUNTIF(Invoices!AC:AD,A2775)&lt;&gt;0,SUMIF(Invoices!AC:AD,A2775,Invoices!AD:AD)/COUNTIF(Invoices!AC:AD,A2775),0),IF(COUNTIF(Invoices!AE:AF,A2775)&lt;&gt;0,IF(COUNTIF(Invoices!AE:AF,A2775)&lt;&gt;0,SUMIF(Invoices!AE:AF,A2775,Invoices!AF:AF)/COUNTIF(Invoices!AE:AF,A2775),0),IF(COUNTIF(Invoices!AG:AH,A2775)&lt;&gt;0,IF(COUNTIF(Invoices!AG:AH,A2775)&lt;&gt;0,SUMIF(Invoices!AG:AH,A2775,Invoices!AH:AH)/COUNTIF(Invoices!AG:AH,A2775),0),IF(COUNTIF(Invoices!AI:AJ,A2775)&lt;&gt;0,IF(COUNTIF(Invoices!AI:AJ,A2775)&lt;&gt;0,SUMIF(Invoices!AI:AJ,A2775,Invoices!AJ:AJ)/COUNTIF(Invoices!AI:AJ,A2775),0),IF(COUNTIF(Invoices!AK:AL,A2775)&lt;&gt;0,IF(COUNTIF(Invoices!AK:AL,A2775)&lt;&gt;0,SUMIF(Invoices!AK:AL,A2775,Invoices!AL:AL)/COUNTIF(Invoices!AK:AL,A2775),0),IF(COUNTIF(Invoices!AM:AN,A2775)&lt;&gt;0,IF(COUNTIF(Invoices!AM:AN,A2775)&lt;&gt;0,SUMIF(Invoices!AM:AN,A2775,Invoices!AN:AN)/COUNTIF(Invoices!AM:AN,A2775),0),"Not Available")))))))))))))))</f>
        <v>0.99</v>
      </c>
    </row>
    <row r="2776" spans="1:5" ht="13" x14ac:dyDescent="0.15">
      <c r="A2776" s="6" t="s">
        <v>4248</v>
      </c>
      <c r="B2776" s="6" t="s">
        <v>659</v>
      </c>
      <c r="C2776" s="6" t="s">
        <v>660</v>
      </c>
      <c r="D2776" s="6" t="s">
        <v>661</v>
      </c>
      <c r="E2776" t="str">
        <f>IF(COUNTIF(Invoices!K:L,A2776)&lt;&gt;0,IF(COUNTIF(Invoices!K:L,A2776)&lt;&gt;0,SUMIF(Invoices!K:L,A2776,Invoices!L:L)/COUNTIF(Invoices!K:L,A2776),0),IF(COUNTIF(Invoices!M:N,A2776)&lt;&gt;0,IF(COUNTIF(Invoices!M:N,A2776)&lt;&gt;0,SUMIF(Invoices!M:N,A2776,Invoices!N:N)/COUNTIF(Invoices!M:N,A2776),0),IF(COUNTIF(Invoices!O:P,A2776)&lt;&gt;0,IF(COUNTIF(Invoices!O:P,A2776)&lt;&gt;0,SUMIF(Invoices!O:P,A2776,Invoices!P:P)/COUNTIF(Invoices!O:P,A2776),0),IF(COUNTIF(Invoices!Q:R,A2776)&lt;&gt;0,IF(COUNTIF(Invoices!Q:R,A2776)&lt;&gt;0,SUMIF(Invoices!Q:R,A2776,Invoices!R:R)/COUNTIF(Invoices!Q:R,A2776),0),IF(COUNTIF(Invoices!S:T,A2776)&lt;&gt;0,IF(COUNTIF(Invoices!S:T,A2776)&lt;&gt;0,SUMIF(Invoices!S:T,A2776,Invoices!T:T)/COUNTIF(Invoices!S:T,A2776),0),IF(COUNTIF(Invoices!U:V,A2776)&lt;&gt;0,IF(COUNTIF(Invoices!U:V,A2776)&lt;&gt;0,SUMIF(Invoices!U:V,A2776,Invoices!V:V)/COUNTIF(Invoices!U:V,A2776),0),IF(COUNTIF(Invoices!W:X,A2776)&lt;&gt;0,IF(COUNTIF(Invoices!W:X,A2776)&lt;&gt;0,SUMIF(Invoices!W:X,A2776,Invoices!X:X)/COUNTIF(Invoices!W:X,A2776),0),IF(COUNTIF(Invoices!Y:Z,A2776)&lt;&gt;0,IF(COUNTIF(Invoices!Y:Z,A2776)&lt;&gt;0,SUMIF(Invoices!Y:Z,A2776,Invoices!Z:Z)/COUNTIF(Invoices!Y:Z,A2776),0),IF(COUNTIF(Invoices!AA:AB,A2776)&lt;&gt;0,IF(COUNTIF(Invoices!AA:AB,A2776)&lt;&gt;0,SUMIF(Invoices!AA:AB,A2776,Invoices!AB:AB)/COUNTIF(Invoices!AA:AB,A2776),0),IF(COUNTIF(Invoices!AC:AD,A2776)&lt;&gt;0,IF(COUNTIF(Invoices!AC:AD,A2776)&lt;&gt;0,SUMIF(Invoices!AC:AD,A2776,Invoices!AD:AD)/COUNTIF(Invoices!AC:AD,A2776),0),IF(COUNTIF(Invoices!AE:AF,A2776)&lt;&gt;0,IF(COUNTIF(Invoices!AE:AF,A2776)&lt;&gt;0,SUMIF(Invoices!AE:AF,A2776,Invoices!AF:AF)/COUNTIF(Invoices!AE:AF,A2776),0),IF(COUNTIF(Invoices!AG:AH,A2776)&lt;&gt;0,IF(COUNTIF(Invoices!AG:AH,A2776)&lt;&gt;0,SUMIF(Invoices!AG:AH,A2776,Invoices!AH:AH)/COUNTIF(Invoices!AG:AH,A2776),0),IF(COUNTIF(Invoices!AI:AJ,A2776)&lt;&gt;0,IF(COUNTIF(Invoices!AI:AJ,A2776)&lt;&gt;0,SUMIF(Invoices!AI:AJ,A2776,Invoices!AJ:AJ)/COUNTIF(Invoices!AI:AJ,A2776),0),IF(COUNTIF(Invoices!AK:AL,A2776)&lt;&gt;0,IF(COUNTIF(Invoices!AK:AL,A2776)&lt;&gt;0,SUMIF(Invoices!AK:AL,A2776,Invoices!AL:AL)/COUNTIF(Invoices!AK:AL,A2776),0),IF(COUNTIF(Invoices!AM:AN,A2776)&lt;&gt;0,IF(COUNTIF(Invoices!AM:AN,A2776)&lt;&gt;0,SUMIF(Invoices!AM:AN,A2776,Invoices!AN:AN)/COUNTIF(Invoices!AM:AN,A2776),0),"Not Available")))))))))))))))</f>
        <v>Not Available</v>
      </c>
    </row>
    <row r="2777" spans="1:5" ht="13" x14ac:dyDescent="0.15">
      <c r="A2777" s="6" t="s">
        <v>4249</v>
      </c>
      <c r="B2777" s="6" t="s">
        <v>1019</v>
      </c>
      <c r="C2777" s="6" t="s">
        <v>1020</v>
      </c>
      <c r="D2777" s="6" t="s">
        <v>1021</v>
      </c>
      <c r="E2777">
        <f ca="1">IF(COUNTIF(Invoices!K:L,A2777)&lt;&gt;0,IF(COUNTIF(Invoices!K:L,A2777)&lt;&gt;0,SUMIF(Invoices!K:L,A2777,Invoices!L:L)/COUNTIF(Invoices!K:L,A2777),0),IF(COUNTIF(Invoices!M:N,A2777)&lt;&gt;0,IF(COUNTIF(Invoices!M:N,A2777)&lt;&gt;0,SUMIF(Invoices!M:N,A2777,Invoices!N:N)/COUNTIF(Invoices!M:N,A2777),0),IF(COUNTIF(Invoices!O:P,A2777)&lt;&gt;0,IF(COUNTIF(Invoices!O:P,A2777)&lt;&gt;0,SUMIF(Invoices!O:P,A2777,Invoices!P:P)/COUNTIF(Invoices!O:P,A2777),0),IF(COUNTIF(Invoices!Q:R,A2777)&lt;&gt;0,IF(COUNTIF(Invoices!Q:R,A2777)&lt;&gt;0,SUMIF(Invoices!Q:R,A2777,Invoices!R:R)/COUNTIF(Invoices!Q:R,A2777),0),IF(COUNTIF(Invoices!S:T,A2777)&lt;&gt;0,IF(COUNTIF(Invoices!S:T,A2777)&lt;&gt;0,SUMIF(Invoices!S:T,A2777,Invoices!T:T)/COUNTIF(Invoices!S:T,A2777),0),IF(COUNTIF(Invoices!U:V,A2777)&lt;&gt;0,IF(COUNTIF(Invoices!U:V,A2777)&lt;&gt;0,SUMIF(Invoices!U:V,A2777,Invoices!V:V)/COUNTIF(Invoices!U:V,A2777),0),IF(COUNTIF(Invoices!W:X,A2777)&lt;&gt;0,IF(COUNTIF(Invoices!W:X,A2777)&lt;&gt;0,SUMIF(Invoices!W:X,A2777,Invoices!X:X)/COUNTIF(Invoices!W:X,A2777),0),IF(COUNTIF(Invoices!Y:Z,A2777)&lt;&gt;0,IF(COUNTIF(Invoices!Y:Z,A2777)&lt;&gt;0,SUMIF(Invoices!Y:Z,A2777,Invoices!Z:Z)/COUNTIF(Invoices!Y:Z,A2777),0),IF(COUNTIF(Invoices!AA:AB,A2777)&lt;&gt;0,IF(COUNTIF(Invoices!AA:AB,A2777)&lt;&gt;0,SUMIF(Invoices!AA:AB,A2777,Invoices!AB:AB)/COUNTIF(Invoices!AA:AB,A2777),0),IF(COUNTIF(Invoices!AC:AD,A2777)&lt;&gt;0,IF(COUNTIF(Invoices!AC:AD,A2777)&lt;&gt;0,SUMIF(Invoices!AC:AD,A2777,Invoices!AD:AD)/COUNTIF(Invoices!AC:AD,A2777),0),IF(COUNTIF(Invoices!AE:AF,A2777)&lt;&gt;0,IF(COUNTIF(Invoices!AE:AF,A2777)&lt;&gt;0,SUMIF(Invoices!AE:AF,A2777,Invoices!AF:AF)/COUNTIF(Invoices!AE:AF,A2777),0),IF(COUNTIF(Invoices!AG:AH,A2777)&lt;&gt;0,IF(COUNTIF(Invoices!AG:AH,A2777)&lt;&gt;0,SUMIF(Invoices!AG:AH,A2777,Invoices!AH:AH)/COUNTIF(Invoices!AG:AH,A2777),0),IF(COUNTIF(Invoices!AI:AJ,A2777)&lt;&gt;0,IF(COUNTIF(Invoices!AI:AJ,A2777)&lt;&gt;0,SUMIF(Invoices!AI:AJ,A2777,Invoices!AJ:AJ)/COUNTIF(Invoices!AI:AJ,A2777),0),IF(COUNTIF(Invoices!AK:AL,A2777)&lt;&gt;0,IF(COUNTIF(Invoices!AK:AL,A2777)&lt;&gt;0,SUMIF(Invoices!AK:AL,A2777,Invoices!AL:AL)/COUNTIF(Invoices!AK:AL,A2777),0),IF(COUNTIF(Invoices!AM:AN,A2777)&lt;&gt;0,IF(COUNTIF(Invoices!AM:AN,A2777)&lt;&gt;0,SUMIF(Invoices!AM:AN,A2777,Invoices!AN:AN)/COUNTIF(Invoices!AM:AN,A2777),0),"Not Available")))))))))))))))</f>
        <v>0.99</v>
      </c>
    </row>
    <row r="2778" spans="1:5" ht="13" x14ac:dyDescent="0.15">
      <c r="A2778" s="6" t="s">
        <v>4250</v>
      </c>
      <c r="B2778" s="6" t="s">
        <v>606</v>
      </c>
      <c r="C2778" s="6" t="s">
        <v>1118</v>
      </c>
      <c r="D2778" s="6" t="s">
        <v>608</v>
      </c>
      <c r="E2778">
        <f ca="1">IF(COUNTIF(Invoices!K:L,A2778)&lt;&gt;0,IF(COUNTIF(Invoices!K:L,A2778)&lt;&gt;0,SUMIF(Invoices!K:L,A2778,Invoices!L:L)/COUNTIF(Invoices!K:L,A2778),0),IF(COUNTIF(Invoices!M:N,A2778)&lt;&gt;0,IF(COUNTIF(Invoices!M:N,A2778)&lt;&gt;0,SUMIF(Invoices!M:N,A2778,Invoices!N:N)/COUNTIF(Invoices!M:N,A2778),0),IF(COUNTIF(Invoices!O:P,A2778)&lt;&gt;0,IF(COUNTIF(Invoices!O:P,A2778)&lt;&gt;0,SUMIF(Invoices!O:P,A2778,Invoices!P:P)/COUNTIF(Invoices!O:P,A2778),0),IF(COUNTIF(Invoices!Q:R,A2778)&lt;&gt;0,IF(COUNTIF(Invoices!Q:R,A2778)&lt;&gt;0,SUMIF(Invoices!Q:R,A2778,Invoices!R:R)/COUNTIF(Invoices!Q:R,A2778),0),IF(COUNTIF(Invoices!S:T,A2778)&lt;&gt;0,IF(COUNTIF(Invoices!S:T,A2778)&lt;&gt;0,SUMIF(Invoices!S:T,A2778,Invoices!T:T)/COUNTIF(Invoices!S:T,A2778),0),IF(COUNTIF(Invoices!U:V,A2778)&lt;&gt;0,IF(COUNTIF(Invoices!U:V,A2778)&lt;&gt;0,SUMIF(Invoices!U:V,A2778,Invoices!V:V)/COUNTIF(Invoices!U:V,A2778),0),IF(COUNTIF(Invoices!W:X,A2778)&lt;&gt;0,IF(COUNTIF(Invoices!W:X,A2778)&lt;&gt;0,SUMIF(Invoices!W:X,A2778,Invoices!X:X)/COUNTIF(Invoices!W:X,A2778),0),IF(COUNTIF(Invoices!Y:Z,A2778)&lt;&gt;0,IF(COUNTIF(Invoices!Y:Z,A2778)&lt;&gt;0,SUMIF(Invoices!Y:Z,A2778,Invoices!Z:Z)/COUNTIF(Invoices!Y:Z,A2778),0),IF(COUNTIF(Invoices!AA:AB,A2778)&lt;&gt;0,IF(COUNTIF(Invoices!AA:AB,A2778)&lt;&gt;0,SUMIF(Invoices!AA:AB,A2778,Invoices!AB:AB)/COUNTIF(Invoices!AA:AB,A2778),0),IF(COUNTIF(Invoices!AC:AD,A2778)&lt;&gt;0,IF(COUNTIF(Invoices!AC:AD,A2778)&lt;&gt;0,SUMIF(Invoices!AC:AD,A2778,Invoices!AD:AD)/COUNTIF(Invoices!AC:AD,A2778),0),IF(COUNTIF(Invoices!AE:AF,A2778)&lt;&gt;0,IF(COUNTIF(Invoices!AE:AF,A2778)&lt;&gt;0,SUMIF(Invoices!AE:AF,A2778,Invoices!AF:AF)/COUNTIF(Invoices!AE:AF,A2778),0),IF(COUNTIF(Invoices!AG:AH,A2778)&lt;&gt;0,IF(COUNTIF(Invoices!AG:AH,A2778)&lt;&gt;0,SUMIF(Invoices!AG:AH,A2778,Invoices!AH:AH)/COUNTIF(Invoices!AG:AH,A2778),0),IF(COUNTIF(Invoices!AI:AJ,A2778)&lt;&gt;0,IF(COUNTIF(Invoices!AI:AJ,A2778)&lt;&gt;0,SUMIF(Invoices!AI:AJ,A2778,Invoices!AJ:AJ)/COUNTIF(Invoices!AI:AJ,A2778),0),IF(COUNTIF(Invoices!AK:AL,A2778)&lt;&gt;0,IF(COUNTIF(Invoices!AK:AL,A2778)&lt;&gt;0,SUMIF(Invoices!AK:AL,A2778,Invoices!AL:AL)/COUNTIF(Invoices!AK:AL,A2778),0),IF(COUNTIF(Invoices!AM:AN,A2778)&lt;&gt;0,IF(COUNTIF(Invoices!AM:AN,A2778)&lt;&gt;0,SUMIF(Invoices!AM:AN,A2778,Invoices!AN:AN)/COUNTIF(Invoices!AM:AN,A2778),0),"Not Available")))))))))))))))</f>
        <v>0.99</v>
      </c>
    </row>
    <row r="2779" spans="1:5" ht="13" x14ac:dyDescent="0.15">
      <c r="A2779" s="6" t="s">
        <v>4251</v>
      </c>
      <c r="B2779" s="6" t="s">
        <v>1279</v>
      </c>
      <c r="C2779" s="6" t="s">
        <v>1280</v>
      </c>
      <c r="D2779" s="6" t="s">
        <v>1281</v>
      </c>
      <c r="E2779" t="str">
        <f>IF(COUNTIF(Invoices!K:L,A2779)&lt;&gt;0,IF(COUNTIF(Invoices!K:L,A2779)&lt;&gt;0,SUMIF(Invoices!K:L,A2779,Invoices!L:L)/COUNTIF(Invoices!K:L,A2779),0),IF(COUNTIF(Invoices!M:N,A2779)&lt;&gt;0,IF(COUNTIF(Invoices!M:N,A2779)&lt;&gt;0,SUMIF(Invoices!M:N,A2779,Invoices!N:N)/COUNTIF(Invoices!M:N,A2779),0),IF(COUNTIF(Invoices!O:P,A2779)&lt;&gt;0,IF(COUNTIF(Invoices!O:P,A2779)&lt;&gt;0,SUMIF(Invoices!O:P,A2779,Invoices!P:P)/COUNTIF(Invoices!O:P,A2779),0),IF(COUNTIF(Invoices!Q:R,A2779)&lt;&gt;0,IF(COUNTIF(Invoices!Q:R,A2779)&lt;&gt;0,SUMIF(Invoices!Q:R,A2779,Invoices!R:R)/COUNTIF(Invoices!Q:R,A2779),0),IF(COUNTIF(Invoices!S:T,A2779)&lt;&gt;0,IF(COUNTIF(Invoices!S:T,A2779)&lt;&gt;0,SUMIF(Invoices!S:T,A2779,Invoices!T:T)/COUNTIF(Invoices!S:T,A2779),0),IF(COUNTIF(Invoices!U:V,A2779)&lt;&gt;0,IF(COUNTIF(Invoices!U:V,A2779)&lt;&gt;0,SUMIF(Invoices!U:V,A2779,Invoices!V:V)/COUNTIF(Invoices!U:V,A2779),0),IF(COUNTIF(Invoices!W:X,A2779)&lt;&gt;0,IF(COUNTIF(Invoices!W:X,A2779)&lt;&gt;0,SUMIF(Invoices!W:X,A2779,Invoices!X:X)/COUNTIF(Invoices!W:X,A2779),0),IF(COUNTIF(Invoices!Y:Z,A2779)&lt;&gt;0,IF(COUNTIF(Invoices!Y:Z,A2779)&lt;&gt;0,SUMIF(Invoices!Y:Z,A2779,Invoices!Z:Z)/COUNTIF(Invoices!Y:Z,A2779),0),IF(COUNTIF(Invoices!AA:AB,A2779)&lt;&gt;0,IF(COUNTIF(Invoices!AA:AB,A2779)&lt;&gt;0,SUMIF(Invoices!AA:AB,A2779,Invoices!AB:AB)/COUNTIF(Invoices!AA:AB,A2779),0),IF(COUNTIF(Invoices!AC:AD,A2779)&lt;&gt;0,IF(COUNTIF(Invoices!AC:AD,A2779)&lt;&gt;0,SUMIF(Invoices!AC:AD,A2779,Invoices!AD:AD)/COUNTIF(Invoices!AC:AD,A2779),0),IF(COUNTIF(Invoices!AE:AF,A2779)&lt;&gt;0,IF(COUNTIF(Invoices!AE:AF,A2779)&lt;&gt;0,SUMIF(Invoices!AE:AF,A2779,Invoices!AF:AF)/COUNTIF(Invoices!AE:AF,A2779),0),IF(COUNTIF(Invoices!AG:AH,A2779)&lt;&gt;0,IF(COUNTIF(Invoices!AG:AH,A2779)&lt;&gt;0,SUMIF(Invoices!AG:AH,A2779,Invoices!AH:AH)/COUNTIF(Invoices!AG:AH,A2779),0),IF(COUNTIF(Invoices!AI:AJ,A2779)&lt;&gt;0,IF(COUNTIF(Invoices!AI:AJ,A2779)&lt;&gt;0,SUMIF(Invoices!AI:AJ,A2779,Invoices!AJ:AJ)/COUNTIF(Invoices!AI:AJ,A2779),0),IF(COUNTIF(Invoices!AK:AL,A2779)&lt;&gt;0,IF(COUNTIF(Invoices!AK:AL,A2779)&lt;&gt;0,SUMIF(Invoices!AK:AL,A2779,Invoices!AL:AL)/COUNTIF(Invoices!AK:AL,A2779),0),IF(COUNTIF(Invoices!AM:AN,A2779)&lt;&gt;0,IF(COUNTIF(Invoices!AM:AN,A2779)&lt;&gt;0,SUMIF(Invoices!AM:AN,A2779,Invoices!AN:AN)/COUNTIF(Invoices!AM:AN,A2779),0),"Not Available")))))))))))))))</f>
        <v>Not Available</v>
      </c>
    </row>
    <row r="2780" spans="1:5" ht="13" x14ac:dyDescent="0.15">
      <c r="A2780" s="6" t="s">
        <v>4252</v>
      </c>
      <c r="B2780" s="6" t="s">
        <v>1244</v>
      </c>
      <c r="C2780" s="6" t="s">
        <v>1245</v>
      </c>
      <c r="D2780" s="6" t="s">
        <v>1182</v>
      </c>
      <c r="E2780" t="str">
        <f>IF(COUNTIF(Invoices!K:L,A2780)&lt;&gt;0,IF(COUNTIF(Invoices!K:L,A2780)&lt;&gt;0,SUMIF(Invoices!K:L,A2780,Invoices!L:L)/COUNTIF(Invoices!K:L,A2780),0),IF(COUNTIF(Invoices!M:N,A2780)&lt;&gt;0,IF(COUNTIF(Invoices!M:N,A2780)&lt;&gt;0,SUMIF(Invoices!M:N,A2780,Invoices!N:N)/COUNTIF(Invoices!M:N,A2780),0),IF(COUNTIF(Invoices!O:P,A2780)&lt;&gt;0,IF(COUNTIF(Invoices!O:P,A2780)&lt;&gt;0,SUMIF(Invoices!O:P,A2780,Invoices!P:P)/COUNTIF(Invoices!O:P,A2780),0),IF(COUNTIF(Invoices!Q:R,A2780)&lt;&gt;0,IF(COUNTIF(Invoices!Q:R,A2780)&lt;&gt;0,SUMIF(Invoices!Q:R,A2780,Invoices!R:R)/COUNTIF(Invoices!Q:R,A2780),0),IF(COUNTIF(Invoices!S:T,A2780)&lt;&gt;0,IF(COUNTIF(Invoices!S:T,A2780)&lt;&gt;0,SUMIF(Invoices!S:T,A2780,Invoices!T:T)/COUNTIF(Invoices!S:T,A2780),0),IF(COUNTIF(Invoices!U:V,A2780)&lt;&gt;0,IF(COUNTIF(Invoices!U:V,A2780)&lt;&gt;0,SUMIF(Invoices!U:V,A2780,Invoices!V:V)/COUNTIF(Invoices!U:V,A2780),0),IF(COUNTIF(Invoices!W:X,A2780)&lt;&gt;0,IF(COUNTIF(Invoices!W:X,A2780)&lt;&gt;0,SUMIF(Invoices!W:X,A2780,Invoices!X:X)/COUNTIF(Invoices!W:X,A2780),0),IF(COUNTIF(Invoices!Y:Z,A2780)&lt;&gt;0,IF(COUNTIF(Invoices!Y:Z,A2780)&lt;&gt;0,SUMIF(Invoices!Y:Z,A2780,Invoices!Z:Z)/COUNTIF(Invoices!Y:Z,A2780),0),IF(COUNTIF(Invoices!AA:AB,A2780)&lt;&gt;0,IF(COUNTIF(Invoices!AA:AB,A2780)&lt;&gt;0,SUMIF(Invoices!AA:AB,A2780,Invoices!AB:AB)/COUNTIF(Invoices!AA:AB,A2780),0),IF(COUNTIF(Invoices!AC:AD,A2780)&lt;&gt;0,IF(COUNTIF(Invoices!AC:AD,A2780)&lt;&gt;0,SUMIF(Invoices!AC:AD,A2780,Invoices!AD:AD)/COUNTIF(Invoices!AC:AD,A2780),0),IF(COUNTIF(Invoices!AE:AF,A2780)&lt;&gt;0,IF(COUNTIF(Invoices!AE:AF,A2780)&lt;&gt;0,SUMIF(Invoices!AE:AF,A2780,Invoices!AF:AF)/COUNTIF(Invoices!AE:AF,A2780),0),IF(COUNTIF(Invoices!AG:AH,A2780)&lt;&gt;0,IF(COUNTIF(Invoices!AG:AH,A2780)&lt;&gt;0,SUMIF(Invoices!AG:AH,A2780,Invoices!AH:AH)/COUNTIF(Invoices!AG:AH,A2780),0),IF(COUNTIF(Invoices!AI:AJ,A2780)&lt;&gt;0,IF(COUNTIF(Invoices!AI:AJ,A2780)&lt;&gt;0,SUMIF(Invoices!AI:AJ,A2780,Invoices!AJ:AJ)/COUNTIF(Invoices!AI:AJ,A2780),0),IF(COUNTIF(Invoices!AK:AL,A2780)&lt;&gt;0,IF(COUNTIF(Invoices!AK:AL,A2780)&lt;&gt;0,SUMIF(Invoices!AK:AL,A2780,Invoices!AL:AL)/COUNTIF(Invoices!AK:AL,A2780),0),IF(COUNTIF(Invoices!AM:AN,A2780)&lt;&gt;0,IF(COUNTIF(Invoices!AM:AN,A2780)&lt;&gt;0,SUMIF(Invoices!AM:AN,A2780,Invoices!AN:AN)/COUNTIF(Invoices!AM:AN,A2780),0),"Not Available")))))))))))))))</f>
        <v>Not Available</v>
      </c>
    </row>
    <row r="2781" spans="1:5" ht="13" x14ac:dyDescent="0.15">
      <c r="A2781" s="6" t="s">
        <v>4253</v>
      </c>
      <c r="B2781" s="6" t="s">
        <v>1038</v>
      </c>
      <c r="C2781" s="6" t="s">
        <v>4254</v>
      </c>
      <c r="D2781" s="6" t="s">
        <v>4255</v>
      </c>
      <c r="E2781">
        <f ca="1">IF(COUNTIF(Invoices!K:L,A2781)&lt;&gt;0,IF(COUNTIF(Invoices!K:L,A2781)&lt;&gt;0,SUMIF(Invoices!K:L,A2781,Invoices!L:L)/COUNTIF(Invoices!K:L,A2781),0),IF(COUNTIF(Invoices!M:N,A2781)&lt;&gt;0,IF(COUNTIF(Invoices!M:N,A2781)&lt;&gt;0,SUMIF(Invoices!M:N,A2781,Invoices!N:N)/COUNTIF(Invoices!M:N,A2781),0),IF(COUNTIF(Invoices!O:P,A2781)&lt;&gt;0,IF(COUNTIF(Invoices!O:P,A2781)&lt;&gt;0,SUMIF(Invoices!O:P,A2781,Invoices!P:P)/COUNTIF(Invoices!O:P,A2781),0),IF(COUNTIF(Invoices!Q:R,A2781)&lt;&gt;0,IF(COUNTIF(Invoices!Q:R,A2781)&lt;&gt;0,SUMIF(Invoices!Q:R,A2781,Invoices!R:R)/COUNTIF(Invoices!Q:R,A2781),0),IF(COUNTIF(Invoices!S:T,A2781)&lt;&gt;0,IF(COUNTIF(Invoices!S:T,A2781)&lt;&gt;0,SUMIF(Invoices!S:T,A2781,Invoices!T:T)/COUNTIF(Invoices!S:T,A2781),0),IF(COUNTIF(Invoices!U:V,A2781)&lt;&gt;0,IF(COUNTIF(Invoices!U:V,A2781)&lt;&gt;0,SUMIF(Invoices!U:V,A2781,Invoices!V:V)/COUNTIF(Invoices!U:V,A2781),0),IF(COUNTIF(Invoices!W:X,A2781)&lt;&gt;0,IF(COUNTIF(Invoices!W:X,A2781)&lt;&gt;0,SUMIF(Invoices!W:X,A2781,Invoices!X:X)/COUNTIF(Invoices!W:X,A2781),0),IF(COUNTIF(Invoices!Y:Z,A2781)&lt;&gt;0,IF(COUNTIF(Invoices!Y:Z,A2781)&lt;&gt;0,SUMIF(Invoices!Y:Z,A2781,Invoices!Z:Z)/COUNTIF(Invoices!Y:Z,A2781),0),IF(COUNTIF(Invoices!AA:AB,A2781)&lt;&gt;0,IF(COUNTIF(Invoices!AA:AB,A2781)&lt;&gt;0,SUMIF(Invoices!AA:AB,A2781,Invoices!AB:AB)/COUNTIF(Invoices!AA:AB,A2781),0),IF(COUNTIF(Invoices!AC:AD,A2781)&lt;&gt;0,IF(COUNTIF(Invoices!AC:AD,A2781)&lt;&gt;0,SUMIF(Invoices!AC:AD,A2781,Invoices!AD:AD)/COUNTIF(Invoices!AC:AD,A2781),0),IF(COUNTIF(Invoices!AE:AF,A2781)&lt;&gt;0,IF(COUNTIF(Invoices!AE:AF,A2781)&lt;&gt;0,SUMIF(Invoices!AE:AF,A2781,Invoices!AF:AF)/COUNTIF(Invoices!AE:AF,A2781),0),IF(COUNTIF(Invoices!AG:AH,A2781)&lt;&gt;0,IF(COUNTIF(Invoices!AG:AH,A2781)&lt;&gt;0,SUMIF(Invoices!AG:AH,A2781,Invoices!AH:AH)/COUNTIF(Invoices!AG:AH,A2781),0),IF(COUNTIF(Invoices!AI:AJ,A2781)&lt;&gt;0,IF(COUNTIF(Invoices!AI:AJ,A2781)&lt;&gt;0,SUMIF(Invoices!AI:AJ,A2781,Invoices!AJ:AJ)/COUNTIF(Invoices!AI:AJ,A2781),0),IF(COUNTIF(Invoices!AK:AL,A2781)&lt;&gt;0,IF(COUNTIF(Invoices!AK:AL,A2781)&lt;&gt;0,SUMIF(Invoices!AK:AL,A2781,Invoices!AL:AL)/COUNTIF(Invoices!AK:AL,A2781),0),IF(COUNTIF(Invoices!AM:AN,A2781)&lt;&gt;0,IF(COUNTIF(Invoices!AM:AN,A2781)&lt;&gt;0,SUMIF(Invoices!AM:AN,A2781,Invoices!AN:AN)/COUNTIF(Invoices!AM:AN,A2781),0),"Not Available")))))))))))))))</f>
        <v>0.99</v>
      </c>
    </row>
    <row r="2782" spans="1:5" ht="13" x14ac:dyDescent="0.15">
      <c r="A2782" s="6" t="s">
        <v>4256</v>
      </c>
      <c r="B2782" s="6" t="s">
        <v>1038</v>
      </c>
      <c r="C2782" s="6" t="s">
        <v>4257</v>
      </c>
      <c r="D2782" s="6" t="s">
        <v>4258</v>
      </c>
      <c r="E2782">
        <f ca="1">IF(COUNTIF(Invoices!K:L,A2782)&lt;&gt;0,IF(COUNTIF(Invoices!K:L,A2782)&lt;&gt;0,SUMIF(Invoices!K:L,A2782,Invoices!L:L)/COUNTIF(Invoices!K:L,A2782),0),IF(COUNTIF(Invoices!M:N,A2782)&lt;&gt;0,IF(COUNTIF(Invoices!M:N,A2782)&lt;&gt;0,SUMIF(Invoices!M:N,A2782,Invoices!N:N)/COUNTIF(Invoices!M:N,A2782),0),IF(COUNTIF(Invoices!O:P,A2782)&lt;&gt;0,IF(COUNTIF(Invoices!O:P,A2782)&lt;&gt;0,SUMIF(Invoices!O:P,A2782,Invoices!P:P)/COUNTIF(Invoices!O:P,A2782),0),IF(COUNTIF(Invoices!Q:R,A2782)&lt;&gt;0,IF(COUNTIF(Invoices!Q:R,A2782)&lt;&gt;0,SUMIF(Invoices!Q:R,A2782,Invoices!R:R)/COUNTIF(Invoices!Q:R,A2782),0),IF(COUNTIF(Invoices!S:T,A2782)&lt;&gt;0,IF(COUNTIF(Invoices!S:T,A2782)&lt;&gt;0,SUMIF(Invoices!S:T,A2782,Invoices!T:T)/COUNTIF(Invoices!S:T,A2782),0),IF(COUNTIF(Invoices!U:V,A2782)&lt;&gt;0,IF(COUNTIF(Invoices!U:V,A2782)&lt;&gt;0,SUMIF(Invoices!U:V,A2782,Invoices!V:V)/COUNTIF(Invoices!U:V,A2782),0),IF(COUNTIF(Invoices!W:X,A2782)&lt;&gt;0,IF(COUNTIF(Invoices!W:X,A2782)&lt;&gt;0,SUMIF(Invoices!W:X,A2782,Invoices!X:X)/COUNTIF(Invoices!W:X,A2782),0),IF(COUNTIF(Invoices!Y:Z,A2782)&lt;&gt;0,IF(COUNTIF(Invoices!Y:Z,A2782)&lt;&gt;0,SUMIF(Invoices!Y:Z,A2782,Invoices!Z:Z)/COUNTIF(Invoices!Y:Z,A2782),0),IF(COUNTIF(Invoices!AA:AB,A2782)&lt;&gt;0,IF(COUNTIF(Invoices!AA:AB,A2782)&lt;&gt;0,SUMIF(Invoices!AA:AB,A2782,Invoices!AB:AB)/COUNTIF(Invoices!AA:AB,A2782),0),IF(COUNTIF(Invoices!AC:AD,A2782)&lt;&gt;0,IF(COUNTIF(Invoices!AC:AD,A2782)&lt;&gt;0,SUMIF(Invoices!AC:AD,A2782,Invoices!AD:AD)/COUNTIF(Invoices!AC:AD,A2782),0),IF(COUNTIF(Invoices!AE:AF,A2782)&lt;&gt;0,IF(COUNTIF(Invoices!AE:AF,A2782)&lt;&gt;0,SUMIF(Invoices!AE:AF,A2782,Invoices!AF:AF)/COUNTIF(Invoices!AE:AF,A2782),0),IF(COUNTIF(Invoices!AG:AH,A2782)&lt;&gt;0,IF(COUNTIF(Invoices!AG:AH,A2782)&lt;&gt;0,SUMIF(Invoices!AG:AH,A2782,Invoices!AH:AH)/COUNTIF(Invoices!AG:AH,A2782),0),IF(COUNTIF(Invoices!AI:AJ,A2782)&lt;&gt;0,IF(COUNTIF(Invoices!AI:AJ,A2782)&lt;&gt;0,SUMIF(Invoices!AI:AJ,A2782,Invoices!AJ:AJ)/COUNTIF(Invoices!AI:AJ,A2782),0),IF(COUNTIF(Invoices!AK:AL,A2782)&lt;&gt;0,IF(COUNTIF(Invoices!AK:AL,A2782)&lt;&gt;0,SUMIF(Invoices!AK:AL,A2782,Invoices!AL:AL)/COUNTIF(Invoices!AK:AL,A2782),0),IF(COUNTIF(Invoices!AM:AN,A2782)&lt;&gt;0,IF(COUNTIF(Invoices!AM:AN,A2782)&lt;&gt;0,SUMIF(Invoices!AM:AN,A2782,Invoices!AN:AN)/COUNTIF(Invoices!AM:AN,A2782),0),"Not Available")))))))))))))))</f>
        <v>0.99</v>
      </c>
    </row>
    <row r="2783" spans="1:5" ht="13" x14ac:dyDescent="0.15">
      <c r="A2783" s="6" t="s">
        <v>4259</v>
      </c>
      <c r="B2783" s="6" t="s">
        <v>2023</v>
      </c>
      <c r="C2783" s="6" t="s">
        <v>2024</v>
      </c>
      <c r="D2783" s="6" t="s">
        <v>779</v>
      </c>
      <c r="E2783" t="str">
        <f>IF(COUNTIF(Invoices!K:L,A2783)&lt;&gt;0,IF(COUNTIF(Invoices!K:L,A2783)&lt;&gt;0,SUMIF(Invoices!K:L,A2783,Invoices!L:L)/COUNTIF(Invoices!K:L,A2783),0),IF(COUNTIF(Invoices!M:N,A2783)&lt;&gt;0,IF(COUNTIF(Invoices!M:N,A2783)&lt;&gt;0,SUMIF(Invoices!M:N,A2783,Invoices!N:N)/COUNTIF(Invoices!M:N,A2783),0),IF(COUNTIF(Invoices!O:P,A2783)&lt;&gt;0,IF(COUNTIF(Invoices!O:P,A2783)&lt;&gt;0,SUMIF(Invoices!O:P,A2783,Invoices!P:P)/COUNTIF(Invoices!O:P,A2783),0),IF(COUNTIF(Invoices!Q:R,A2783)&lt;&gt;0,IF(COUNTIF(Invoices!Q:R,A2783)&lt;&gt;0,SUMIF(Invoices!Q:R,A2783,Invoices!R:R)/COUNTIF(Invoices!Q:R,A2783),0),IF(COUNTIF(Invoices!S:T,A2783)&lt;&gt;0,IF(COUNTIF(Invoices!S:T,A2783)&lt;&gt;0,SUMIF(Invoices!S:T,A2783,Invoices!T:T)/COUNTIF(Invoices!S:T,A2783),0),IF(COUNTIF(Invoices!U:V,A2783)&lt;&gt;0,IF(COUNTIF(Invoices!U:V,A2783)&lt;&gt;0,SUMIF(Invoices!U:V,A2783,Invoices!V:V)/COUNTIF(Invoices!U:V,A2783),0),IF(COUNTIF(Invoices!W:X,A2783)&lt;&gt;0,IF(COUNTIF(Invoices!W:X,A2783)&lt;&gt;0,SUMIF(Invoices!W:X,A2783,Invoices!X:X)/COUNTIF(Invoices!W:X,A2783),0),IF(COUNTIF(Invoices!Y:Z,A2783)&lt;&gt;0,IF(COUNTIF(Invoices!Y:Z,A2783)&lt;&gt;0,SUMIF(Invoices!Y:Z,A2783,Invoices!Z:Z)/COUNTIF(Invoices!Y:Z,A2783),0),IF(COUNTIF(Invoices!AA:AB,A2783)&lt;&gt;0,IF(COUNTIF(Invoices!AA:AB,A2783)&lt;&gt;0,SUMIF(Invoices!AA:AB,A2783,Invoices!AB:AB)/COUNTIF(Invoices!AA:AB,A2783),0),IF(COUNTIF(Invoices!AC:AD,A2783)&lt;&gt;0,IF(COUNTIF(Invoices!AC:AD,A2783)&lt;&gt;0,SUMIF(Invoices!AC:AD,A2783,Invoices!AD:AD)/COUNTIF(Invoices!AC:AD,A2783),0),IF(COUNTIF(Invoices!AE:AF,A2783)&lt;&gt;0,IF(COUNTIF(Invoices!AE:AF,A2783)&lt;&gt;0,SUMIF(Invoices!AE:AF,A2783,Invoices!AF:AF)/COUNTIF(Invoices!AE:AF,A2783),0),IF(COUNTIF(Invoices!AG:AH,A2783)&lt;&gt;0,IF(COUNTIF(Invoices!AG:AH,A2783)&lt;&gt;0,SUMIF(Invoices!AG:AH,A2783,Invoices!AH:AH)/COUNTIF(Invoices!AG:AH,A2783),0),IF(COUNTIF(Invoices!AI:AJ,A2783)&lt;&gt;0,IF(COUNTIF(Invoices!AI:AJ,A2783)&lt;&gt;0,SUMIF(Invoices!AI:AJ,A2783,Invoices!AJ:AJ)/COUNTIF(Invoices!AI:AJ,A2783),0),IF(COUNTIF(Invoices!AK:AL,A2783)&lt;&gt;0,IF(COUNTIF(Invoices!AK:AL,A2783)&lt;&gt;0,SUMIF(Invoices!AK:AL,A2783,Invoices!AL:AL)/COUNTIF(Invoices!AK:AL,A2783),0),IF(COUNTIF(Invoices!AM:AN,A2783)&lt;&gt;0,IF(COUNTIF(Invoices!AM:AN,A2783)&lt;&gt;0,SUMIF(Invoices!AM:AN,A2783,Invoices!AN:AN)/COUNTIF(Invoices!AM:AN,A2783),0),"Not Available")))))))))))))))</f>
        <v>Not Available</v>
      </c>
    </row>
    <row r="2784" spans="1:5" ht="13" x14ac:dyDescent="0.15">
      <c r="A2784" s="6" t="s">
        <v>4260</v>
      </c>
      <c r="B2784" s="6" t="s">
        <v>4261</v>
      </c>
      <c r="C2784" s="6" t="s">
        <v>1150</v>
      </c>
      <c r="D2784" s="6" t="s">
        <v>1151</v>
      </c>
      <c r="E2784">
        <f ca="1">IF(COUNTIF(Invoices!K:L,A2784)&lt;&gt;0,IF(COUNTIF(Invoices!K:L,A2784)&lt;&gt;0,SUMIF(Invoices!K:L,A2784,Invoices!L:L)/COUNTIF(Invoices!K:L,A2784),0),IF(COUNTIF(Invoices!M:N,A2784)&lt;&gt;0,IF(COUNTIF(Invoices!M:N,A2784)&lt;&gt;0,SUMIF(Invoices!M:N,A2784,Invoices!N:N)/COUNTIF(Invoices!M:N,A2784),0),IF(COUNTIF(Invoices!O:P,A2784)&lt;&gt;0,IF(COUNTIF(Invoices!O:P,A2784)&lt;&gt;0,SUMIF(Invoices!O:P,A2784,Invoices!P:P)/COUNTIF(Invoices!O:P,A2784),0),IF(COUNTIF(Invoices!Q:R,A2784)&lt;&gt;0,IF(COUNTIF(Invoices!Q:R,A2784)&lt;&gt;0,SUMIF(Invoices!Q:R,A2784,Invoices!R:R)/COUNTIF(Invoices!Q:R,A2784),0),IF(COUNTIF(Invoices!S:T,A2784)&lt;&gt;0,IF(COUNTIF(Invoices!S:T,A2784)&lt;&gt;0,SUMIF(Invoices!S:T,A2784,Invoices!T:T)/COUNTIF(Invoices!S:T,A2784),0),IF(COUNTIF(Invoices!U:V,A2784)&lt;&gt;0,IF(COUNTIF(Invoices!U:V,A2784)&lt;&gt;0,SUMIF(Invoices!U:V,A2784,Invoices!V:V)/COUNTIF(Invoices!U:V,A2784),0),IF(COUNTIF(Invoices!W:X,A2784)&lt;&gt;0,IF(COUNTIF(Invoices!W:X,A2784)&lt;&gt;0,SUMIF(Invoices!W:X,A2784,Invoices!X:X)/COUNTIF(Invoices!W:X,A2784),0),IF(COUNTIF(Invoices!Y:Z,A2784)&lt;&gt;0,IF(COUNTIF(Invoices!Y:Z,A2784)&lt;&gt;0,SUMIF(Invoices!Y:Z,A2784,Invoices!Z:Z)/COUNTIF(Invoices!Y:Z,A2784),0),IF(COUNTIF(Invoices!AA:AB,A2784)&lt;&gt;0,IF(COUNTIF(Invoices!AA:AB,A2784)&lt;&gt;0,SUMIF(Invoices!AA:AB,A2784,Invoices!AB:AB)/COUNTIF(Invoices!AA:AB,A2784),0),IF(COUNTIF(Invoices!AC:AD,A2784)&lt;&gt;0,IF(COUNTIF(Invoices!AC:AD,A2784)&lt;&gt;0,SUMIF(Invoices!AC:AD,A2784,Invoices!AD:AD)/COUNTIF(Invoices!AC:AD,A2784),0),IF(COUNTIF(Invoices!AE:AF,A2784)&lt;&gt;0,IF(COUNTIF(Invoices!AE:AF,A2784)&lt;&gt;0,SUMIF(Invoices!AE:AF,A2784,Invoices!AF:AF)/COUNTIF(Invoices!AE:AF,A2784),0),IF(COUNTIF(Invoices!AG:AH,A2784)&lt;&gt;0,IF(COUNTIF(Invoices!AG:AH,A2784)&lt;&gt;0,SUMIF(Invoices!AG:AH,A2784,Invoices!AH:AH)/COUNTIF(Invoices!AG:AH,A2784),0),IF(COUNTIF(Invoices!AI:AJ,A2784)&lt;&gt;0,IF(COUNTIF(Invoices!AI:AJ,A2784)&lt;&gt;0,SUMIF(Invoices!AI:AJ,A2784,Invoices!AJ:AJ)/COUNTIF(Invoices!AI:AJ,A2784),0),IF(COUNTIF(Invoices!AK:AL,A2784)&lt;&gt;0,IF(COUNTIF(Invoices!AK:AL,A2784)&lt;&gt;0,SUMIF(Invoices!AK:AL,A2784,Invoices!AL:AL)/COUNTIF(Invoices!AK:AL,A2784),0),IF(COUNTIF(Invoices!AM:AN,A2784)&lt;&gt;0,IF(COUNTIF(Invoices!AM:AN,A2784)&lt;&gt;0,SUMIF(Invoices!AM:AN,A2784,Invoices!AN:AN)/COUNTIF(Invoices!AM:AN,A2784),0),"Not Available")))))))))))))))</f>
        <v>0.99</v>
      </c>
    </row>
    <row r="2785" spans="1:5" ht="13" x14ac:dyDescent="0.15">
      <c r="A2785" s="6" t="s">
        <v>4262</v>
      </c>
      <c r="B2785" s="6" t="s">
        <v>529</v>
      </c>
      <c r="C2785" s="6" t="s">
        <v>530</v>
      </c>
      <c r="D2785" s="6" t="s">
        <v>529</v>
      </c>
      <c r="E2785" t="str">
        <f>IF(COUNTIF(Invoices!K:L,A2785)&lt;&gt;0,IF(COUNTIF(Invoices!K:L,A2785)&lt;&gt;0,SUMIF(Invoices!K:L,A2785,Invoices!L:L)/COUNTIF(Invoices!K:L,A2785),0),IF(COUNTIF(Invoices!M:N,A2785)&lt;&gt;0,IF(COUNTIF(Invoices!M:N,A2785)&lt;&gt;0,SUMIF(Invoices!M:N,A2785,Invoices!N:N)/COUNTIF(Invoices!M:N,A2785),0),IF(COUNTIF(Invoices!O:P,A2785)&lt;&gt;0,IF(COUNTIF(Invoices!O:P,A2785)&lt;&gt;0,SUMIF(Invoices!O:P,A2785,Invoices!P:P)/COUNTIF(Invoices!O:P,A2785),0),IF(COUNTIF(Invoices!Q:R,A2785)&lt;&gt;0,IF(COUNTIF(Invoices!Q:R,A2785)&lt;&gt;0,SUMIF(Invoices!Q:R,A2785,Invoices!R:R)/COUNTIF(Invoices!Q:R,A2785),0),IF(COUNTIF(Invoices!S:T,A2785)&lt;&gt;0,IF(COUNTIF(Invoices!S:T,A2785)&lt;&gt;0,SUMIF(Invoices!S:T,A2785,Invoices!T:T)/COUNTIF(Invoices!S:T,A2785),0),IF(COUNTIF(Invoices!U:V,A2785)&lt;&gt;0,IF(COUNTIF(Invoices!U:V,A2785)&lt;&gt;0,SUMIF(Invoices!U:V,A2785,Invoices!V:V)/COUNTIF(Invoices!U:V,A2785),0),IF(COUNTIF(Invoices!W:X,A2785)&lt;&gt;0,IF(COUNTIF(Invoices!W:X,A2785)&lt;&gt;0,SUMIF(Invoices!W:X,A2785,Invoices!X:X)/COUNTIF(Invoices!W:X,A2785),0),IF(COUNTIF(Invoices!Y:Z,A2785)&lt;&gt;0,IF(COUNTIF(Invoices!Y:Z,A2785)&lt;&gt;0,SUMIF(Invoices!Y:Z,A2785,Invoices!Z:Z)/COUNTIF(Invoices!Y:Z,A2785),0),IF(COUNTIF(Invoices!AA:AB,A2785)&lt;&gt;0,IF(COUNTIF(Invoices!AA:AB,A2785)&lt;&gt;0,SUMIF(Invoices!AA:AB,A2785,Invoices!AB:AB)/COUNTIF(Invoices!AA:AB,A2785),0),IF(COUNTIF(Invoices!AC:AD,A2785)&lt;&gt;0,IF(COUNTIF(Invoices!AC:AD,A2785)&lt;&gt;0,SUMIF(Invoices!AC:AD,A2785,Invoices!AD:AD)/COUNTIF(Invoices!AC:AD,A2785),0),IF(COUNTIF(Invoices!AE:AF,A2785)&lt;&gt;0,IF(COUNTIF(Invoices!AE:AF,A2785)&lt;&gt;0,SUMIF(Invoices!AE:AF,A2785,Invoices!AF:AF)/COUNTIF(Invoices!AE:AF,A2785),0),IF(COUNTIF(Invoices!AG:AH,A2785)&lt;&gt;0,IF(COUNTIF(Invoices!AG:AH,A2785)&lt;&gt;0,SUMIF(Invoices!AG:AH,A2785,Invoices!AH:AH)/COUNTIF(Invoices!AG:AH,A2785),0),IF(COUNTIF(Invoices!AI:AJ,A2785)&lt;&gt;0,IF(COUNTIF(Invoices!AI:AJ,A2785)&lt;&gt;0,SUMIF(Invoices!AI:AJ,A2785,Invoices!AJ:AJ)/COUNTIF(Invoices!AI:AJ,A2785),0),IF(COUNTIF(Invoices!AK:AL,A2785)&lt;&gt;0,IF(COUNTIF(Invoices!AK:AL,A2785)&lt;&gt;0,SUMIF(Invoices!AK:AL,A2785,Invoices!AL:AL)/COUNTIF(Invoices!AK:AL,A2785),0),IF(COUNTIF(Invoices!AM:AN,A2785)&lt;&gt;0,IF(COUNTIF(Invoices!AM:AN,A2785)&lt;&gt;0,SUMIF(Invoices!AM:AN,A2785,Invoices!AN:AN)/COUNTIF(Invoices!AM:AN,A2785),0),"Not Available")))))))))))))))</f>
        <v>Not Available</v>
      </c>
    </row>
    <row r="2786" spans="1:5" ht="13" x14ac:dyDescent="0.15">
      <c r="A2786" s="6" t="s">
        <v>4263</v>
      </c>
      <c r="B2786" s="6" t="s">
        <v>617</v>
      </c>
      <c r="C2786" s="6" t="s">
        <v>1895</v>
      </c>
      <c r="D2786" s="6" t="s">
        <v>574</v>
      </c>
      <c r="E2786" t="str">
        <f>IF(COUNTIF(Invoices!K:L,A2786)&lt;&gt;0,IF(COUNTIF(Invoices!K:L,A2786)&lt;&gt;0,SUMIF(Invoices!K:L,A2786,Invoices!L:L)/COUNTIF(Invoices!K:L,A2786),0),IF(COUNTIF(Invoices!M:N,A2786)&lt;&gt;0,IF(COUNTIF(Invoices!M:N,A2786)&lt;&gt;0,SUMIF(Invoices!M:N,A2786,Invoices!N:N)/COUNTIF(Invoices!M:N,A2786),0),IF(COUNTIF(Invoices!O:P,A2786)&lt;&gt;0,IF(COUNTIF(Invoices!O:P,A2786)&lt;&gt;0,SUMIF(Invoices!O:P,A2786,Invoices!P:P)/COUNTIF(Invoices!O:P,A2786),0),IF(COUNTIF(Invoices!Q:R,A2786)&lt;&gt;0,IF(COUNTIF(Invoices!Q:R,A2786)&lt;&gt;0,SUMIF(Invoices!Q:R,A2786,Invoices!R:R)/COUNTIF(Invoices!Q:R,A2786),0),IF(COUNTIF(Invoices!S:T,A2786)&lt;&gt;0,IF(COUNTIF(Invoices!S:T,A2786)&lt;&gt;0,SUMIF(Invoices!S:T,A2786,Invoices!T:T)/COUNTIF(Invoices!S:T,A2786),0),IF(COUNTIF(Invoices!U:V,A2786)&lt;&gt;0,IF(COUNTIF(Invoices!U:V,A2786)&lt;&gt;0,SUMIF(Invoices!U:V,A2786,Invoices!V:V)/COUNTIF(Invoices!U:V,A2786),0),IF(COUNTIF(Invoices!W:X,A2786)&lt;&gt;0,IF(COUNTIF(Invoices!W:X,A2786)&lt;&gt;0,SUMIF(Invoices!W:X,A2786,Invoices!X:X)/COUNTIF(Invoices!W:X,A2786),0),IF(COUNTIF(Invoices!Y:Z,A2786)&lt;&gt;0,IF(COUNTIF(Invoices!Y:Z,A2786)&lt;&gt;0,SUMIF(Invoices!Y:Z,A2786,Invoices!Z:Z)/COUNTIF(Invoices!Y:Z,A2786),0),IF(COUNTIF(Invoices!AA:AB,A2786)&lt;&gt;0,IF(COUNTIF(Invoices!AA:AB,A2786)&lt;&gt;0,SUMIF(Invoices!AA:AB,A2786,Invoices!AB:AB)/COUNTIF(Invoices!AA:AB,A2786),0),IF(COUNTIF(Invoices!AC:AD,A2786)&lt;&gt;0,IF(COUNTIF(Invoices!AC:AD,A2786)&lt;&gt;0,SUMIF(Invoices!AC:AD,A2786,Invoices!AD:AD)/COUNTIF(Invoices!AC:AD,A2786),0),IF(COUNTIF(Invoices!AE:AF,A2786)&lt;&gt;0,IF(COUNTIF(Invoices!AE:AF,A2786)&lt;&gt;0,SUMIF(Invoices!AE:AF,A2786,Invoices!AF:AF)/COUNTIF(Invoices!AE:AF,A2786),0),IF(COUNTIF(Invoices!AG:AH,A2786)&lt;&gt;0,IF(COUNTIF(Invoices!AG:AH,A2786)&lt;&gt;0,SUMIF(Invoices!AG:AH,A2786,Invoices!AH:AH)/COUNTIF(Invoices!AG:AH,A2786),0),IF(COUNTIF(Invoices!AI:AJ,A2786)&lt;&gt;0,IF(COUNTIF(Invoices!AI:AJ,A2786)&lt;&gt;0,SUMIF(Invoices!AI:AJ,A2786,Invoices!AJ:AJ)/COUNTIF(Invoices!AI:AJ,A2786),0),IF(COUNTIF(Invoices!AK:AL,A2786)&lt;&gt;0,IF(COUNTIF(Invoices!AK:AL,A2786)&lt;&gt;0,SUMIF(Invoices!AK:AL,A2786,Invoices!AL:AL)/COUNTIF(Invoices!AK:AL,A2786),0),IF(COUNTIF(Invoices!AM:AN,A2786)&lt;&gt;0,IF(COUNTIF(Invoices!AM:AN,A2786)&lt;&gt;0,SUMIF(Invoices!AM:AN,A2786,Invoices!AN:AN)/COUNTIF(Invoices!AM:AN,A2786),0),"Not Available")))))))))))))))</f>
        <v>Not Available</v>
      </c>
    </row>
    <row r="2787" spans="1:5" ht="13" x14ac:dyDescent="0.15">
      <c r="A2787" s="6" t="s">
        <v>4264</v>
      </c>
      <c r="C2787" s="6" t="s">
        <v>2030</v>
      </c>
      <c r="D2787" s="6" t="s">
        <v>959</v>
      </c>
      <c r="E2787">
        <f ca="1">IF(COUNTIF(Invoices!K:L,A2787)&lt;&gt;0,IF(COUNTIF(Invoices!K:L,A2787)&lt;&gt;0,SUMIF(Invoices!K:L,A2787,Invoices!L:L)/COUNTIF(Invoices!K:L,A2787),0),IF(COUNTIF(Invoices!M:N,A2787)&lt;&gt;0,IF(COUNTIF(Invoices!M:N,A2787)&lt;&gt;0,SUMIF(Invoices!M:N,A2787,Invoices!N:N)/COUNTIF(Invoices!M:N,A2787),0),IF(COUNTIF(Invoices!O:P,A2787)&lt;&gt;0,IF(COUNTIF(Invoices!O:P,A2787)&lt;&gt;0,SUMIF(Invoices!O:P,A2787,Invoices!P:P)/COUNTIF(Invoices!O:P,A2787),0),IF(COUNTIF(Invoices!Q:R,A2787)&lt;&gt;0,IF(COUNTIF(Invoices!Q:R,A2787)&lt;&gt;0,SUMIF(Invoices!Q:R,A2787,Invoices!R:R)/COUNTIF(Invoices!Q:R,A2787),0),IF(COUNTIF(Invoices!S:T,A2787)&lt;&gt;0,IF(COUNTIF(Invoices!S:T,A2787)&lt;&gt;0,SUMIF(Invoices!S:T,A2787,Invoices!T:T)/COUNTIF(Invoices!S:T,A2787),0),IF(COUNTIF(Invoices!U:V,A2787)&lt;&gt;0,IF(COUNTIF(Invoices!U:V,A2787)&lt;&gt;0,SUMIF(Invoices!U:V,A2787,Invoices!V:V)/COUNTIF(Invoices!U:V,A2787),0),IF(COUNTIF(Invoices!W:X,A2787)&lt;&gt;0,IF(COUNTIF(Invoices!W:X,A2787)&lt;&gt;0,SUMIF(Invoices!W:X,A2787,Invoices!X:X)/COUNTIF(Invoices!W:X,A2787),0),IF(COUNTIF(Invoices!Y:Z,A2787)&lt;&gt;0,IF(COUNTIF(Invoices!Y:Z,A2787)&lt;&gt;0,SUMIF(Invoices!Y:Z,A2787,Invoices!Z:Z)/COUNTIF(Invoices!Y:Z,A2787),0),IF(COUNTIF(Invoices!AA:AB,A2787)&lt;&gt;0,IF(COUNTIF(Invoices!AA:AB,A2787)&lt;&gt;0,SUMIF(Invoices!AA:AB,A2787,Invoices!AB:AB)/COUNTIF(Invoices!AA:AB,A2787),0),IF(COUNTIF(Invoices!AC:AD,A2787)&lt;&gt;0,IF(COUNTIF(Invoices!AC:AD,A2787)&lt;&gt;0,SUMIF(Invoices!AC:AD,A2787,Invoices!AD:AD)/COUNTIF(Invoices!AC:AD,A2787),0),IF(COUNTIF(Invoices!AE:AF,A2787)&lt;&gt;0,IF(COUNTIF(Invoices!AE:AF,A2787)&lt;&gt;0,SUMIF(Invoices!AE:AF,A2787,Invoices!AF:AF)/COUNTIF(Invoices!AE:AF,A2787),0),IF(COUNTIF(Invoices!AG:AH,A2787)&lt;&gt;0,IF(COUNTIF(Invoices!AG:AH,A2787)&lt;&gt;0,SUMIF(Invoices!AG:AH,A2787,Invoices!AH:AH)/COUNTIF(Invoices!AG:AH,A2787),0),IF(COUNTIF(Invoices!AI:AJ,A2787)&lt;&gt;0,IF(COUNTIF(Invoices!AI:AJ,A2787)&lt;&gt;0,SUMIF(Invoices!AI:AJ,A2787,Invoices!AJ:AJ)/COUNTIF(Invoices!AI:AJ,A2787),0),IF(COUNTIF(Invoices!AK:AL,A2787)&lt;&gt;0,IF(COUNTIF(Invoices!AK:AL,A2787)&lt;&gt;0,SUMIF(Invoices!AK:AL,A2787,Invoices!AL:AL)/COUNTIF(Invoices!AK:AL,A2787),0),IF(COUNTIF(Invoices!AM:AN,A2787)&lt;&gt;0,IF(COUNTIF(Invoices!AM:AN,A2787)&lt;&gt;0,SUMIF(Invoices!AM:AN,A2787,Invoices!AN:AN)/COUNTIF(Invoices!AM:AN,A2787),0),"Not Available")))))))))))))))</f>
        <v>0.99</v>
      </c>
    </row>
    <row r="2788" spans="1:5" ht="13" x14ac:dyDescent="0.15">
      <c r="A2788" s="6" t="s">
        <v>4265</v>
      </c>
      <c r="B2788" s="6" t="s">
        <v>4266</v>
      </c>
      <c r="C2788" s="6" t="s">
        <v>1633</v>
      </c>
      <c r="D2788" s="6" t="s">
        <v>1634</v>
      </c>
      <c r="E2788" t="str">
        <f>IF(COUNTIF(Invoices!K:L,A2788)&lt;&gt;0,IF(COUNTIF(Invoices!K:L,A2788)&lt;&gt;0,SUMIF(Invoices!K:L,A2788,Invoices!L:L)/COUNTIF(Invoices!K:L,A2788),0),IF(COUNTIF(Invoices!M:N,A2788)&lt;&gt;0,IF(COUNTIF(Invoices!M:N,A2788)&lt;&gt;0,SUMIF(Invoices!M:N,A2788,Invoices!N:N)/COUNTIF(Invoices!M:N,A2788),0),IF(COUNTIF(Invoices!O:P,A2788)&lt;&gt;0,IF(COUNTIF(Invoices!O:P,A2788)&lt;&gt;0,SUMIF(Invoices!O:P,A2788,Invoices!P:P)/COUNTIF(Invoices!O:P,A2788),0),IF(COUNTIF(Invoices!Q:R,A2788)&lt;&gt;0,IF(COUNTIF(Invoices!Q:R,A2788)&lt;&gt;0,SUMIF(Invoices!Q:R,A2788,Invoices!R:R)/COUNTIF(Invoices!Q:R,A2788),0),IF(COUNTIF(Invoices!S:T,A2788)&lt;&gt;0,IF(COUNTIF(Invoices!S:T,A2788)&lt;&gt;0,SUMIF(Invoices!S:T,A2788,Invoices!T:T)/COUNTIF(Invoices!S:T,A2788),0),IF(COUNTIF(Invoices!U:V,A2788)&lt;&gt;0,IF(COUNTIF(Invoices!U:V,A2788)&lt;&gt;0,SUMIF(Invoices!U:V,A2788,Invoices!V:V)/COUNTIF(Invoices!U:V,A2788),0),IF(COUNTIF(Invoices!W:X,A2788)&lt;&gt;0,IF(COUNTIF(Invoices!W:X,A2788)&lt;&gt;0,SUMIF(Invoices!W:X,A2788,Invoices!X:X)/COUNTIF(Invoices!W:X,A2788),0),IF(COUNTIF(Invoices!Y:Z,A2788)&lt;&gt;0,IF(COUNTIF(Invoices!Y:Z,A2788)&lt;&gt;0,SUMIF(Invoices!Y:Z,A2788,Invoices!Z:Z)/COUNTIF(Invoices!Y:Z,A2788),0),IF(COUNTIF(Invoices!AA:AB,A2788)&lt;&gt;0,IF(COUNTIF(Invoices!AA:AB,A2788)&lt;&gt;0,SUMIF(Invoices!AA:AB,A2788,Invoices!AB:AB)/COUNTIF(Invoices!AA:AB,A2788),0),IF(COUNTIF(Invoices!AC:AD,A2788)&lt;&gt;0,IF(COUNTIF(Invoices!AC:AD,A2788)&lt;&gt;0,SUMIF(Invoices!AC:AD,A2788,Invoices!AD:AD)/COUNTIF(Invoices!AC:AD,A2788),0),IF(COUNTIF(Invoices!AE:AF,A2788)&lt;&gt;0,IF(COUNTIF(Invoices!AE:AF,A2788)&lt;&gt;0,SUMIF(Invoices!AE:AF,A2788,Invoices!AF:AF)/COUNTIF(Invoices!AE:AF,A2788),0),IF(COUNTIF(Invoices!AG:AH,A2788)&lt;&gt;0,IF(COUNTIF(Invoices!AG:AH,A2788)&lt;&gt;0,SUMIF(Invoices!AG:AH,A2788,Invoices!AH:AH)/COUNTIF(Invoices!AG:AH,A2788),0),IF(COUNTIF(Invoices!AI:AJ,A2788)&lt;&gt;0,IF(COUNTIF(Invoices!AI:AJ,A2788)&lt;&gt;0,SUMIF(Invoices!AI:AJ,A2788,Invoices!AJ:AJ)/COUNTIF(Invoices!AI:AJ,A2788),0),IF(COUNTIF(Invoices!AK:AL,A2788)&lt;&gt;0,IF(COUNTIF(Invoices!AK:AL,A2788)&lt;&gt;0,SUMIF(Invoices!AK:AL,A2788,Invoices!AL:AL)/COUNTIF(Invoices!AK:AL,A2788),0),IF(COUNTIF(Invoices!AM:AN,A2788)&lt;&gt;0,IF(COUNTIF(Invoices!AM:AN,A2788)&lt;&gt;0,SUMIF(Invoices!AM:AN,A2788,Invoices!AN:AN)/COUNTIF(Invoices!AM:AN,A2788),0),"Not Available")))))))))))))))</f>
        <v>Not Available</v>
      </c>
    </row>
    <row r="2789" spans="1:5" ht="13" x14ac:dyDescent="0.15">
      <c r="A2789" s="6" t="s">
        <v>4267</v>
      </c>
      <c r="B2789" s="6" t="s">
        <v>562</v>
      </c>
      <c r="C2789" s="6" t="s">
        <v>910</v>
      </c>
      <c r="D2789" s="6" t="s">
        <v>562</v>
      </c>
      <c r="E2789">
        <f ca="1">IF(COUNTIF(Invoices!K:L,A2789)&lt;&gt;0,IF(COUNTIF(Invoices!K:L,A2789)&lt;&gt;0,SUMIF(Invoices!K:L,A2789,Invoices!L:L)/COUNTIF(Invoices!K:L,A2789),0),IF(COUNTIF(Invoices!M:N,A2789)&lt;&gt;0,IF(COUNTIF(Invoices!M:N,A2789)&lt;&gt;0,SUMIF(Invoices!M:N,A2789,Invoices!N:N)/COUNTIF(Invoices!M:N,A2789),0),IF(COUNTIF(Invoices!O:P,A2789)&lt;&gt;0,IF(COUNTIF(Invoices!O:P,A2789)&lt;&gt;0,SUMIF(Invoices!O:P,A2789,Invoices!P:P)/COUNTIF(Invoices!O:P,A2789),0),IF(COUNTIF(Invoices!Q:R,A2789)&lt;&gt;0,IF(COUNTIF(Invoices!Q:R,A2789)&lt;&gt;0,SUMIF(Invoices!Q:R,A2789,Invoices!R:R)/COUNTIF(Invoices!Q:R,A2789),0),IF(COUNTIF(Invoices!S:T,A2789)&lt;&gt;0,IF(COUNTIF(Invoices!S:T,A2789)&lt;&gt;0,SUMIF(Invoices!S:T,A2789,Invoices!T:T)/COUNTIF(Invoices!S:T,A2789),0),IF(COUNTIF(Invoices!U:V,A2789)&lt;&gt;0,IF(COUNTIF(Invoices!U:V,A2789)&lt;&gt;0,SUMIF(Invoices!U:V,A2789,Invoices!V:V)/COUNTIF(Invoices!U:V,A2789),0),IF(COUNTIF(Invoices!W:X,A2789)&lt;&gt;0,IF(COUNTIF(Invoices!W:X,A2789)&lt;&gt;0,SUMIF(Invoices!W:X,A2789,Invoices!X:X)/COUNTIF(Invoices!W:X,A2789),0),IF(COUNTIF(Invoices!Y:Z,A2789)&lt;&gt;0,IF(COUNTIF(Invoices!Y:Z,A2789)&lt;&gt;0,SUMIF(Invoices!Y:Z,A2789,Invoices!Z:Z)/COUNTIF(Invoices!Y:Z,A2789),0),IF(COUNTIF(Invoices!AA:AB,A2789)&lt;&gt;0,IF(COUNTIF(Invoices!AA:AB,A2789)&lt;&gt;0,SUMIF(Invoices!AA:AB,A2789,Invoices!AB:AB)/COUNTIF(Invoices!AA:AB,A2789),0),IF(COUNTIF(Invoices!AC:AD,A2789)&lt;&gt;0,IF(COUNTIF(Invoices!AC:AD,A2789)&lt;&gt;0,SUMIF(Invoices!AC:AD,A2789,Invoices!AD:AD)/COUNTIF(Invoices!AC:AD,A2789),0),IF(COUNTIF(Invoices!AE:AF,A2789)&lt;&gt;0,IF(COUNTIF(Invoices!AE:AF,A2789)&lt;&gt;0,SUMIF(Invoices!AE:AF,A2789,Invoices!AF:AF)/COUNTIF(Invoices!AE:AF,A2789),0),IF(COUNTIF(Invoices!AG:AH,A2789)&lt;&gt;0,IF(COUNTIF(Invoices!AG:AH,A2789)&lt;&gt;0,SUMIF(Invoices!AG:AH,A2789,Invoices!AH:AH)/COUNTIF(Invoices!AG:AH,A2789),0),IF(COUNTIF(Invoices!AI:AJ,A2789)&lt;&gt;0,IF(COUNTIF(Invoices!AI:AJ,A2789)&lt;&gt;0,SUMIF(Invoices!AI:AJ,A2789,Invoices!AJ:AJ)/COUNTIF(Invoices!AI:AJ,A2789),0),IF(COUNTIF(Invoices!AK:AL,A2789)&lt;&gt;0,IF(COUNTIF(Invoices!AK:AL,A2789)&lt;&gt;0,SUMIF(Invoices!AK:AL,A2789,Invoices!AL:AL)/COUNTIF(Invoices!AK:AL,A2789),0),IF(COUNTIF(Invoices!AM:AN,A2789)&lt;&gt;0,IF(COUNTIF(Invoices!AM:AN,A2789)&lt;&gt;0,SUMIF(Invoices!AM:AN,A2789,Invoices!AN:AN)/COUNTIF(Invoices!AM:AN,A2789),0),"Not Available")))))))))))))))</f>
        <v>0.99</v>
      </c>
    </row>
    <row r="2790" spans="1:5" ht="13" x14ac:dyDescent="0.15">
      <c r="A2790" s="6" t="s">
        <v>4267</v>
      </c>
      <c r="B2790" s="6" t="s">
        <v>562</v>
      </c>
      <c r="C2790" s="6" t="s">
        <v>657</v>
      </c>
      <c r="D2790" s="6" t="s">
        <v>562</v>
      </c>
      <c r="E2790">
        <f ca="1">IF(COUNTIF(Invoices!K:L,A2790)&lt;&gt;0,IF(COUNTIF(Invoices!K:L,A2790)&lt;&gt;0,SUMIF(Invoices!K:L,A2790,Invoices!L:L)/COUNTIF(Invoices!K:L,A2790),0),IF(COUNTIF(Invoices!M:N,A2790)&lt;&gt;0,IF(COUNTIF(Invoices!M:N,A2790)&lt;&gt;0,SUMIF(Invoices!M:N,A2790,Invoices!N:N)/COUNTIF(Invoices!M:N,A2790),0),IF(COUNTIF(Invoices!O:P,A2790)&lt;&gt;0,IF(COUNTIF(Invoices!O:P,A2790)&lt;&gt;0,SUMIF(Invoices!O:P,A2790,Invoices!P:P)/COUNTIF(Invoices!O:P,A2790),0),IF(COUNTIF(Invoices!Q:R,A2790)&lt;&gt;0,IF(COUNTIF(Invoices!Q:R,A2790)&lt;&gt;0,SUMIF(Invoices!Q:R,A2790,Invoices!R:R)/COUNTIF(Invoices!Q:R,A2790),0),IF(COUNTIF(Invoices!S:T,A2790)&lt;&gt;0,IF(COUNTIF(Invoices!S:T,A2790)&lt;&gt;0,SUMIF(Invoices!S:T,A2790,Invoices!T:T)/COUNTIF(Invoices!S:T,A2790),0),IF(COUNTIF(Invoices!U:V,A2790)&lt;&gt;0,IF(COUNTIF(Invoices!U:V,A2790)&lt;&gt;0,SUMIF(Invoices!U:V,A2790,Invoices!V:V)/COUNTIF(Invoices!U:V,A2790),0),IF(COUNTIF(Invoices!W:X,A2790)&lt;&gt;0,IF(COUNTIF(Invoices!W:X,A2790)&lt;&gt;0,SUMIF(Invoices!W:X,A2790,Invoices!X:X)/COUNTIF(Invoices!W:X,A2790),0),IF(COUNTIF(Invoices!Y:Z,A2790)&lt;&gt;0,IF(COUNTIF(Invoices!Y:Z,A2790)&lt;&gt;0,SUMIF(Invoices!Y:Z,A2790,Invoices!Z:Z)/COUNTIF(Invoices!Y:Z,A2790),0),IF(COUNTIF(Invoices!AA:AB,A2790)&lt;&gt;0,IF(COUNTIF(Invoices!AA:AB,A2790)&lt;&gt;0,SUMIF(Invoices!AA:AB,A2790,Invoices!AB:AB)/COUNTIF(Invoices!AA:AB,A2790),0),IF(COUNTIF(Invoices!AC:AD,A2790)&lt;&gt;0,IF(COUNTIF(Invoices!AC:AD,A2790)&lt;&gt;0,SUMIF(Invoices!AC:AD,A2790,Invoices!AD:AD)/COUNTIF(Invoices!AC:AD,A2790),0),IF(COUNTIF(Invoices!AE:AF,A2790)&lt;&gt;0,IF(COUNTIF(Invoices!AE:AF,A2790)&lt;&gt;0,SUMIF(Invoices!AE:AF,A2790,Invoices!AF:AF)/COUNTIF(Invoices!AE:AF,A2790),0),IF(COUNTIF(Invoices!AG:AH,A2790)&lt;&gt;0,IF(COUNTIF(Invoices!AG:AH,A2790)&lt;&gt;0,SUMIF(Invoices!AG:AH,A2790,Invoices!AH:AH)/COUNTIF(Invoices!AG:AH,A2790),0),IF(COUNTIF(Invoices!AI:AJ,A2790)&lt;&gt;0,IF(COUNTIF(Invoices!AI:AJ,A2790)&lt;&gt;0,SUMIF(Invoices!AI:AJ,A2790,Invoices!AJ:AJ)/COUNTIF(Invoices!AI:AJ,A2790),0),IF(COUNTIF(Invoices!AK:AL,A2790)&lt;&gt;0,IF(COUNTIF(Invoices!AK:AL,A2790)&lt;&gt;0,SUMIF(Invoices!AK:AL,A2790,Invoices!AL:AL)/COUNTIF(Invoices!AK:AL,A2790),0),IF(COUNTIF(Invoices!AM:AN,A2790)&lt;&gt;0,IF(COUNTIF(Invoices!AM:AN,A2790)&lt;&gt;0,SUMIF(Invoices!AM:AN,A2790,Invoices!AN:AN)/COUNTIF(Invoices!AM:AN,A2790),0),"Not Available")))))))))))))))</f>
        <v>0.99</v>
      </c>
    </row>
    <row r="2791" spans="1:5" ht="13" x14ac:dyDescent="0.15">
      <c r="A2791" s="6" t="s">
        <v>4268</v>
      </c>
      <c r="B2791" s="6" t="s">
        <v>1336</v>
      </c>
      <c r="C2791" s="6" t="s">
        <v>1337</v>
      </c>
      <c r="D2791" s="6" t="s">
        <v>1338</v>
      </c>
      <c r="E2791" t="str">
        <f>IF(COUNTIF(Invoices!K:L,A2791)&lt;&gt;0,IF(COUNTIF(Invoices!K:L,A2791)&lt;&gt;0,SUMIF(Invoices!K:L,A2791,Invoices!L:L)/COUNTIF(Invoices!K:L,A2791),0),IF(COUNTIF(Invoices!M:N,A2791)&lt;&gt;0,IF(COUNTIF(Invoices!M:N,A2791)&lt;&gt;0,SUMIF(Invoices!M:N,A2791,Invoices!N:N)/COUNTIF(Invoices!M:N,A2791),0),IF(COUNTIF(Invoices!O:P,A2791)&lt;&gt;0,IF(COUNTIF(Invoices!O:P,A2791)&lt;&gt;0,SUMIF(Invoices!O:P,A2791,Invoices!P:P)/COUNTIF(Invoices!O:P,A2791),0),IF(COUNTIF(Invoices!Q:R,A2791)&lt;&gt;0,IF(COUNTIF(Invoices!Q:R,A2791)&lt;&gt;0,SUMIF(Invoices!Q:R,A2791,Invoices!R:R)/COUNTIF(Invoices!Q:R,A2791),0),IF(COUNTIF(Invoices!S:T,A2791)&lt;&gt;0,IF(COUNTIF(Invoices!S:T,A2791)&lt;&gt;0,SUMIF(Invoices!S:T,A2791,Invoices!T:T)/COUNTIF(Invoices!S:T,A2791),0),IF(COUNTIF(Invoices!U:V,A2791)&lt;&gt;0,IF(COUNTIF(Invoices!U:V,A2791)&lt;&gt;0,SUMIF(Invoices!U:V,A2791,Invoices!V:V)/COUNTIF(Invoices!U:V,A2791),0),IF(COUNTIF(Invoices!W:X,A2791)&lt;&gt;0,IF(COUNTIF(Invoices!W:X,A2791)&lt;&gt;0,SUMIF(Invoices!W:X,A2791,Invoices!X:X)/COUNTIF(Invoices!W:X,A2791),0),IF(COUNTIF(Invoices!Y:Z,A2791)&lt;&gt;0,IF(COUNTIF(Invoices!Y:Z,A2791)&lt;&gt;0,SUMIF(Invoices!Y:Z,A2791,Invoices!Z:Z)/COUNTIF(Invoices!Y:Z,A2791),0),IF(COUNTIF(Invoices!AA:AB,A2791)&lt;&gt;0,IF(COUNTIF(Invoices!AA:AB,A2791)&lt;&gt;0,SUMIF(Invoices!AA:AB,A2791,Invoices!AB:AB)/COUNTIF(Invoices!AA:AB,A2791),0),IF(COUNTIF(Invoices!AC:AD,A2791)&lt;&gt;0,IF(COUNTIF(Invoices!AC:AD,A2791)&lt;&gt;0,SUMIF(Invoices!AC:AD,A2791,Invoices!AD:AD)/COUNTIF(Invoices!AC:AD,A2791),0),IF(COUNTIF(Invoices!AE:AF,A2791)&lt;&gt;0,IF(COUNTIF(Invoices!AE:AF,A2791)&lt;&gt;0,SUMIF(Invoices!AE:AF,A2791,Invoices!AF:AF)/COUNTIF(Invoices!AE:AF,A2791),0),IF(COUNTIF(Invoices!AG:AH,A2791)&lt;&gt;0,IF(COUNTIF(Invoices!AG:AH,A2791)&lt;&gt;0,SUMIF(Invoices!AG:AH,A2791,Invoices!AH:AH)/COUNTIF(Invoices!AG:AH,A2791),0),IF(COUNTIF(Invoices!AI:AJ,A2791)&lt;&gt;0,IF(COUNTIF(Invoices!AI:AJ,A2791)&lt;&gt;0,SUMIF(Invoices!AI:AJ,A2791,Invoices!AJ:AJ)/COUNTIF(Invoices!AI:AJ,A2791),0),IF(COUNTIF(Invoices!AK:AL,A2791)&lt;&gt;0,IF(COUNTIF(Invoices!AK:AL,A2791)&lt;&gt;0,SUMIF(Invoices!AK:AL,A2791,Invoices!AL:AL)/COUNTIF(Invoices!AK:AL,A2791),0),IF(COUNTIF(Invoices!AM:AN,A2791)&lt;&gt;0,IF(COUNTIF(Invoices!AM:AN,A2791)&lt;&gt;0,SUMIF(Invoices!AM:AN,A2791,Invoices!AN:AN)/COUNTIF(Invoices!AM:AN,A2791),0),"Not Available")))))))))))))))</f>
        <v>Not Available</v>
      </c>
    </row>
    <row r="2792" spans="1:5" ht="13" x14ac:dyDescent="0.15">
      <c r="A2792" s="6" t="s">
        <v>4269</v>
      </c>
      <c r="B2792" s="6" t="s">
        <v>2605</v>
      </c>
      <c r="C2792" s="6" t="s">
        <v>848</v>
      </c>
      <c r="D2792" s="6" t="s">
        <v>744</v>
      </c>
      <c r="E2792">
        <f ca="1">IF(COUNTIF(Invoices!K:L,A2792)&lt;&gt;0,IF(COUNTIF(Invoices!K:L,A2792)&lt;&gt;0,SUMIF(Invoices!K:L,A2792,Invoices!L:L)/COUNTIF(Invoices!K:L,A2792),0),IF(COUNTIF(Invoices!M:N,A2792)&lt;&gt;0,IF(COUNTIF(Invoices!M:N,A2792)&lt;&gt;0,SUMIF(Invoices!M:N,A2792,Invoices!N:N)/COUNTIF(Invoices!M:N,A2792),0),IF(COUNTIF(Invoices!O:P,A2792)&lt;&gt;0,IF(COUNTIF(Invoices!O:P,A2792)&lt;&gt;0,SUMIF(Invoices!O:P,A2792,Invoices!P:P)/COUNTIF(Invoices!O:P,A2792),0),IF(COUNTIF(Invoices!Q:R,A2792)&lt;&gt;0,IF(COUNTIF(Invoices!Q:R,A2792)&lt;&gt;0,SUMIF(Invoices!Q:R,A2792,Invoices!R:R)/COUNTIF(Invoices!Q:R,A2792),0),IF(COUNTIF(Invoices!S:T,A2792)&lt;&gt;0,IF(COUNTIF(Invoices!S:T,A2792)&lt;&gt;0,SUMIF(Invoices!S:T,A2792,Invoices!T:T)/COUNTIF(Invoices!S:T,A2792),0),IF(COUNTIF(Invoices!U:V,A2792)&lt;&gt;0,IF(COUNTIF(Invoices!U:V,A2792)&lt;&gt;0,SUMIF(Invoices!U:V,A2792,Invoices!V:V)/COUNTIF(Invoices!U:V,A2792),0),IF(COUNTIF(Invoices!W:X,A2792)&lt;&gt;0,IF(COUNTIF(Invoices!W:X,A2792)&lt;&gt;0,SUMIF(Invoices!W:X,A2792,Invoices!X:X)/COUNTIF(Invoices!W:X,A2792),0),IF(COUNTIF(Invoices!Y:Z,A2792)&lt;&gt;0,IF(COUNTIF(Invoices!Y:Z,A2792)&lt;&gt;0,SUMIF(Invoices!Y:Z,A2792,Invoices!Z:Z)/COUNTIF(Invoices!Y:Z,A2792),0),IF(COUNTIF(Invoices!AA:AB,A2792)&lt;&gt;0,IF(COUNTIF(Invoices!AA:AB,A2792)&lt;&gt;0,SUMIF(Invoices!AA:AB,A2792,Invoices!AB:AB)/COUNTIF(Invoices!AA:AB,A2792),0),IF(COUNTIF(Invoices!AC:AD,A2792)&lt;&gt;0,IF(COUNTIF(Invoices!AC:AD,A2792)&lt;&gt;0,SUMIF(Invoices!AC:AD,A2792,Invoices!AD:AD)/COUNTIF(Invoices!AC:AD,A2792),0),IF(COUNTIF(Invoices!AE:AF,A2792)&lt;&gt;0,IF(COUNTIF(Invoices!AE:AF,A2792)&lt;&gt;0,SUMIF(Invoices!AE:AF,A2792,Invoices!AF:AF)/COUNTIF(Invoices!AE:AF,A2792),0),IF(COUNTIF(Invoices!AG:AH,A2792)&lt;&gt;0,IF(COUNTIF(Invoices!AG:AH,A2792)&lt;&gt;0,SUMIF(Invoices!AG:AH,A2792,Invoices!AH:AH)/COUNTIF(Invoices!AG:AH,A2792),0),IF(COUNTIF(Invoices!AI:AJ,A2792)&lt;&gt;0,IF(COUNTIF(Invoices!AI:AJ,A2792)&lt;&gt;0,SUMIF(Invoices!AI:AJ,A2792,Invoices!AJ:AJ)/COUNTIF(Invoices!AI:AJ,A2792),0),IF(COUNTIF(Invoices!AK:AL,A2792)&lt;&gt;0,IF(COUNTIF(Invoices!AK:AL,A2792)&lt;&gt;0,SUMIF(Invoices!AK:AL,A2792,Invoices!AL:AL)/COUNTIF(Invoices!AK:AL,A2792),0),IF(COUNTIF(Invoices!AM:AN,A2792)&lt;&gt;0,IF(COUNTIF(Invoices!AM:AN,A2792)&lt;&gt;0,SUMIF(Invoices!AM:AN,A2792,Invoices!AN:AN)/COUNTIF(Invoices!AM:AN,A2792),0),"Not Available")))))))))))))))</f>
        <v>0.99</v>
      </c>
    </row>
    <row r="2793" spans="1:5" ht="13" x14ac:dyDescent="0.15">
      <c r="A2793" s="6" t="s">
        <v>4270</v>
      </c>
      <c r="C2793" s="6" t="s">
        <v>595</v>
      </c>
      <c r="D2793" s="6" t="s">
        <v>596</v>
      </c>
      <c r="E2793">
        <f ca="1">IF(COUNTIF(Invoices!K:L,A2793)&lt;&gt;0,IF(COUNTIF(Invoices!K:L,A2793)&lt;&gt;0,SUMIF(Invoices!K:L,A2793,Invoices!L:L)/COUNTIF(Invoices!K:L,A2793),0),IF(COUNTIF(Invoices!M:N,A2793)&lt;&gt;0,IF(COUNTIF(Invoices!M:N,A2793)&lt;&gt;0,SUMIF(Invoices!M:N,A2793,Invoices!N:N)/COUNTIF(Invoices!M:N,A2793),0),IF(COUNTIF(Invoices!O:P,A2793)&lt;&gt;0,IF(COUNTIF(Invoices!O:P,A2793)&lt;&gt;0,SUMIF(Invoices!O:P,A2793,Invoices!P:P)/COUNTIF(Invoices!O:P,A2793),0),IF(COUNTIF(Invoices!Q:R,A2793)&lt;&gt;0,IF(COUNTIF(Invoices!Q:R,A2793)&lt;&gt;0,SUMIF(Invoices!Q:R,A2793,Invoices!R:R)/COUNTIF(Invoices!Q:R,A2793),0),IF(COUNTIF(Invoices!S:T,A2793)&lt;&gt;0,IF(COUNTIF(Invoices!S:T,A2793)&lt;&gt;0,SUMIF(Invoices!S:T,A2793,Invoices!T:T)/COUNTIF(Invoices!S:T,A2793),0),IF(COUNTIF(Invoices!U:V,A2793)&lt;&gt;0,IF(COUNTIF(Invoices!U:V,A2793)&lt;&gt;0,SUMIF(Invoices!U:V,A2793,Invoices!V:V)/COUNTIF(Invoices!U:V,A2793),0),IF(COUNTIF(Invoices!W:X,A2793)&lt;&gt;0,IF(COUNTIF(Invoices!W:X,A2793)&lt;&gt;0,SUMIF(Invoices!W:X,A2793,Invoices!X:X)/COUNTIF(Invoices!W:X,A2793),0),IF(COUNTIF(Invoices!Y:Z,A2793)&lt;&gt;0,IF(COUNTIF(Invoices!Y:Z,A2793)&lt;&gt;0,SUMIF(Invoices!Y:Z,A2793,Invoices!Z:Z)/COUNTIF(Invoices!Y:Z,A2793),0),IF(COUNTIF(Invoices!AA:AB,A2793)&lt;&gt;0,IF(COUNTIF(Invoices!AA:AB,A2793)&lt;&gt;0,SUMIF(Invoices!AA:AB,A2793,Invoices!AB:AB)/COUNTIF(Invoices!AA:AB,A2793),0),IF(COUNTIF(Invoices!AC:AD,A2793)&lt;&gt;0,IF(COUNTIF(Invoices!AC:AD,A2793)&lt;&gt;0,SUMIF(Invoices!AC:AD,A2793,Invoices!AD:AD)/COUNTIF(Invoices!AC:AD,A2793),0),IF(COUNTIF(Invoices!AE:AF,A2793)&lt;&gt;0,IF(COUNTIF(Invoices!AE:AF,A2793)&lt;&gt;0,SUMIF(Invoices!AE:AF,A2793,Invoices!AF:AF)/COUNTIF(Invoices!AE:AF,A2793),0),IF(COUNTIF(Invoices!AG:AH,A2793)&lt;&gt;0,IF(COUNTIF(Invoices!AG:AH,A2793)&lt;&gt;0,SUMIF(Invoices!AG:AH,A2793,Invoices!AH:AH)/COUNTIF(Invoices!AG:AH,A2793),0),IF(COUNTIF(Invoices!AI:AJ,A2793)&lt;&gt;0,IF(COUNTIF(Invoices!AI:AJ,A2793)&lt;&gt;0,SUMIF(Invoices!AI:AJ,A2793,Invoices!AJ:AJ)/COUNTIF(Invoices!AI:AJ,A2793),0),IF(COUNTIF(Invoices!AK:AL,A2793)&lt;&gt;0,IF(COUNTIF(Invoices!AK:AL,A2793)&lt;&gt;0,SUMIF(Invoices!AK:AL,A2793,Invoices!AL:AL)/COUNTIF(Invoices!AK:AL,A2793),0),IF(COUNTIF(Invoices!AM:AN,A2793)&lt;&gt;0,IF(COUNTIF(Invoices!AM:AN,A2793)&lt;&gt;0,SUMIF(Invoices!AM:AN,A2793,Invoices!AN:AN)/COUNTIF(Invoices!AM:AN,A2793),0),"Not Available")))))))))))))))</f>
        <v>0.99</v>
      </c>
    </row>
    <row r="2794" spans="1:5" ht="13" x14ac:dyDescent="0.15">
      <c r="A2794" s="6" t="s">
        <v>4271</v>
      </c>
      <c r="B2794" s="6" t="s">
        <v>1279</v>
      </c>
      <c r="C2794" s="6" t="s">
        <v>1280</v>
      </c>
      <c r="D2794" s="6" t="s">
        <v>1281</v>
      </c>
      <c r="E2794" t="str">
        <f>IF(COUNTIF(Invoices!K:L,A2794)&lt;&gt;0,IF(COUNTIF(Invoices!K:L,A2794)&lt;&gt;0,SUMIF(Invoices!K:L,A2794,Invoices!L:L)/COUNTIF(Invoices!K:L,A2794),0),IF(COUNTIF(Invoices!M:N,A2794)&lt;&gt;0,IF(COUNTIF(Invoices!M:N,A2794)&lt;&gt;0,SUMIF(Invoices!M:N,A2794,Invoices!N:N)/COUNTIF(Invoices!M:N,A2794),0),IF(COUNTIF(Invoices!O:P,A2794)&lt;&gt;0,IF(COUNTIF(Invoices!O:P,A2794)&lt;&gt;0,SUMIF(Invoices!O:P,A2794,Invoices!P:P)/COUNTIF(Invoices!O:P,A2794),0),IF(COUNTIF(Invoices!Q:R,A2794)&lt;&gt;0,IF(COUNTIF(Invoices!Q:R,A2794)&lt;&gt;0,SUMIF(Invoices!Q:R,A2794,Invoices!R:R)/COUNTIF(Invoices!Q:R,A2794),0),IF(COUNTIF(Invoices!S:T,A2794)&lt;&gt;0,IF(COUNTIF(Invoices!S:T,A2794)&lt;&gt;0,SUMIF(Invoices!S:T,A2794,Invoices!T:T)/COUNTIF(Invoices!S:T,A2794),0),IF(COUNTIF(Invoices!U:V,A2794)&lt;&gt;0,IF(COUNTIF(Invoices!U:V,A2794)&lt;&gt;0,SUMIF(Invoices!U:V,A2794,Invoices!V:V)/COUNTIF(Invoices!U:V,A2794),0),IF(COUNTIF(Invoices!W:X,A2794)&lt;&gt;0,IF(COUNTIF(Invoices!W:X,A2794)&lt;&gt;0,SUMIF(Invoices!W:X,A2794,Invoices!X:X)/COUNTIF(Invoices!W:X,A2794),0),IF(COUNTIF(Invoices!Y:Z,A2794)&lt;&gt;0,IF(COUNTIF(Invoices!Y:Z,A2794)&lt;&gt;0,SUMIF(Invoices!Y:Z,A2794,Invoices!Z:Z)/COUNTIF(Invoices!Y:Z,A2794),0),IF(COUNTIF(Invoices!AA:AB,A2794)&lt;&gt;0,IF(COUNTIF(Invoices!AA:AB,A2794)&lt;&gt;0,SUMIF(Invoices!AA:AB,A2794,Invoices!AB:AB)/COUNTIF(Invoices!AA:AB,A2794),0),IF(COUNTIF(Invoices!AC:AD,A2794)&lt;&gt;0,IF(COUNTIF(Invoices!AC:AD,A2794)&lt;&gt;0,SUMIF(Invoices!AC:AD,A2794,Invoices!AD:AD)/COUNTIF(Invoices!AC:AD,A2794),0),IF(COUNTIF(Invoices!AE:AF,A2794)&lt;&gt;0,IF(COUNTIF(Invoices!AE:AF,A2794)&lt;&gt;0,SUMIF(Invoices!AE:AF,A2794,Invoices!AF:AF)/COUNTIF(Invoices!AE:AF,A2794),0),IF(COUNTIF(Invoices!AG:AH,A2794)&lt;&gt;0,IF(COUNTIF(Invoices!AG:AH,A2794)&lt;&gt;0,SUMIF(Invoices!AG:AH,A2794,Invoices!AH:AH)/COUNTIF(Invoices!AG:AH,A2794),0),IF(COUNTIF(Invoices!AI:AJ,A2794)&lt;&gt;0,IF(COUNTIF(Invoices!AI:AJ,A2794)&lt;&gt;0,SUMIF(Invoices!AI:AJ,A2794,Invoices!AJ:AJ)/COUNTIF(Invoices!AI:AJ,A2794),0),IF(COUNTIF(Invoices!AK:AL,A2794)&lt;&gt;0,IF(COUNTIF(Invoices!AK:AL,A2794)&lt;&gt;0,SUMIF(Invoices!AK:AL,A2794,Invoices!AL:AL)/COUNTIF(Invoices!AK:AL,A2794),0),IF(COUNTIF(Invoices!AM:AN,A2794)&lt;&gt;0,IF(COUNTIF(Invoices!AM:AN,A2794)&lt;&gt;0,SUMIF(Invoices!AM:AN,A2794,Invoices!AN:AN)/COUNTIF(Invoices!AM:AN,A2794),0),"Not Available")))))))))))))))</f>
        <v>Not Available</v>
      </c>
    </row>
    <row r="2795" spans="1:5" ht="13" x14ac:dyDescent="0.15">
      <c r="A2795" s="6" t="s">
        <v>4272</v>
      </c>
      <c r="B2795" s="6" t="s">
        <v>1580</v>
      </c>
      <c r="C2795" s="6" t="s">
        <v>1581</v>
      </c>
      <c r="D2795" s="6" t="s">
        <v>1227</v>
      </c>
      <c r="E2795" t="str">
        <f>IF(COUNTIF(Invoices!K:L,A2795)&lt;&gt;0,IF(COUNTIF(Invoices!K:L,A2795)&lt;&gt;0,SUMIF(Invoices!K:L,A2795,Invoices!L:L)/COUNTIF(Invoices!K:L,A2795),0),IF(COUNTIF(Invoices!M:N,A2795)&lt;&gt;0,IF(COUNTIF(Invoices!M:N,A2795)&lt;&gt;0,SUMIF(Invoices!M:N,A2795,Invoices!N:N)/COUNTIF(Invoices!M:N,A2795),0),IF(COUNTIF(Invoices!O:P,A2795)&lt;&gt;0,IF(COUNTIF(Invoices!O:P,A2795)&lt;&gt;0,SUMIF(Invoices!O:P,A2795,Invoices!P:P)/COUNTIF(Invoices!O:P,A2795),0),IF(COUNTIF(Invoices!Q:R,A2795)&lt;&gt;0,IF(COUNTIF(Invoices!Q:R,A2795)&lt;&gt;0,SUMIF(Invoices!Q:R,A2795,Invoices!R:R)/COUNTIF(Invoices!Q:R,A2795),0),IF(COUNTIF(Invoices!S:T,A2795)&lt;&gt;0,IF(COUNTIF(Invoices!S:T,A2795)&lt;&gt;0,SUMIF(Invoices!S:T,A2795,Invoices!T:T)/COUNTIF(Invoices!S:T,A2795),0),IF(COUNTIF(Invoices!U:V,A2795)&lt;&gt;0,IF(COUNTIF(Invoices!U:V,A2795)&lt;&gt;0,SUMIF(Invoices!U:V,A2795,Invoices!V:V)/COUNTIF(Invoices!U:V,A2795),0),IF(COUNTIF(Invoices!W:X,A2795)&lt;&gt;0,IF(COUNTIF(Invoices!W:X,A2795)&lt;&gt;0,SUMIF(Invoices!W:X,A2795,Invoices!X:X)/COUNTIF(Invoices!W:X,A2795),0),IF(COUNTIF(Invoices!Y:Z,A2795)&lt;&gt;0,IF(COUNTIF(Invoices!Y:Z,A2795)&lt;&gt;0,SUMIF(Invoices!Y:Z,A2795,Invoices!Z:Z)/COUNTIF(Invoices!Y:Z,A2795),0),IF(COUNTIF(Invoices!AA:AB,A2795)&lt;&gt;0,IF(COUNTIF(Invoices!AA:AB,A2795)&lt;&gt;0,SUMIF(Invoices!AA:AB,A2795,Invoices!AB:AB)/COUNTIF(Invoices!AA:AB,A2795),0),IF(COUNTIF(Invoices!AC:AD,A2795)&lt;&gt;0,IF(COUNTIF(Invoices!AC:AD,A2795)&lt;&gt;0,SUMIF(Invoices!AC:AD,A2795,Invoices!AD:AD)/COUNTIF(Invoices!AC:AD,A2795),0),IF(COUNTIF(Invoices!AE:AF,A2795)&lt;&gt;0,IF(COUNTIF(Invoices!AE:AF,A2795)&lt;&gt;0,SUMIF(Invoices!AE:AF,A2795,Invoices!AF:AF)/COUNTIF(Invoices!AE:AF,A2795),0),IF(COUNTIF(Invoices!AG:AH,A2795)&lt;&gt;0,IF(COUNTIF(Invoices!AG:AH,A2795)&lt;&gt;0,SUMIF(Invoices!AG:AH,A2795,Invoices!AH:AH)/COUNTIF(Invoices!AG:AH,A2795),0),IF(COUNTIF(Invoices!AI:AJ,A2795)&lt;&gt;0,IF(COUNTIF(Invoices!AI:AJ,A2795)&lt;&gt;0,SUMIF(Invoices!AI:AJ,A2795,Invoices!AJ:AJ)/COUNTIF(Invoices!AI:AJ,A2795),0),IF(COUNTIF(Invoices!AK:AL,A2795)&lt;&gt;0,IF(COUNTIF(Invoices!AK:AL,A2795)&lt;&gt;0,SUMIF(Invoices!AK:AL,A2795,Invoices!AL:AL)/COUNTIF(Invoices!AK:AL,A2795),0),IF(COUNTIF(Invoices!AM:AN,A2795)&lt;&gt;0,IF(COUNTIF(Invoices!AM:AN,A2795)&lt;&gt;0,SUMIF(Invoices!AM:AN,A2795,Invoices!AN:AN)/COUNTIF(Invoices!AM:AN,A2795),0),"Not Available")))))))))))))))</f>
        <v>Not Available</v>
      </c>
    </row>
    <row r="2796" spans="1:5" ht="13" x14ac:dyDescent="0.15">
      <c r="A2796" s="6" t="s">
        <v>4273</v>
      </c>
      <c r="B2796" s="6" t="s">
        <v>1299</v>
      </c>
      <c r="C2796" s="6" t="s">
        <v>1300</v>
      </c>
      <c r="D2796" s="6" t="s">
        <v>1301</v>
      </c>
      <c r="E2796" t="str">
        <f>IF(COUNTIF(Invoices!K:L,A2796)&lt;&gt;0,IF(COUNTIF(Invoices!K:L,A2796)&lt;&gt;0,SUMIF(Invoices!K:L,A2796,Invoices!L:L)/COUNTIF(Invoices!K:L,A2796),0),IF(COUNTIF(Invoices!M:N,A2796)&lt;&gt;0,IF(COUNTIF(Invoices!M:N,A2796)&lt;&gt;0,SUMIF(Invoices!M:N,A2796,Invoices!N:N)/COUNTIF(Invoices!M:N,A2796),0),IF(COUNTIF(Invoices!O:P,A2796)&lt;&gt;0,IF(COUNTIF(Invoices!O:P,A2796)&lt;&gt;0,SUMIF(Invoices!O:P,A2796,Invoices!P:P)/COUNTIF(Invoices!O:P,A2796),0),IF(COUNTIF(Invoices!Q:R,A2796)&lt;&gt;0,IF(COUNTIF(Invoices!Q:R,A2796)&lt;&gt;0,SUMIF(Invoices!Q:R,A2796,Invoices!R:R)/COUNTIF(Invoices!Q:R,A2796),0),IF(COUNTIF(Invoices!S:T,A2796)&lt;&gt;0,IF(COUNTIF(Invoices!S:T,A2796)&lt;&gt;0,SUMIF(Invoices!S:T,A2796,Invoices!T:T)/COUNTIF(Invoices!S:T,A2796),0),IF(COUNTIF(Invoices!U:V,A2796)&lt;&gt;0,IF(COUNTIF(Invoices!U:V,A2796)&lt;&gt;0,SUMIF(Invoices!U:V,A2796,Invoices!V:V)/COUNTIF(Invoices!U:V,A2796),0),IF(COUNTIF(Invoices!W:X,A2796)&lt;&gt;0,IF(COUNTIF(Invoices!W:X,A2796)&lt;&gt;0,SUMIF(Invoices!W:X,A2796,Invoices!X:X)/COUNTIF(Invoices!W:X,A2796),0),IF(COUNTIF(Invoices!Y:Z,A2796)&lt;&gt;0,IF(COUNTIF(Invoices!Y:Z,A2796)&lt;&gt;0,SUMIF(Invoices!Y:Z,A2796,Invoices!Z:Z)/COUNTIF(Invoices!Y:Z,A2796),0),IF(COUNTIF(Invoices!AA:AB,A2796)&lt;&gt;0,IF(COUNTIF(Invoices!AA:AB,A2796)&lt;&gt;0,SUMIF(Invoices!AA:AB,A2796,Invoices!AB:AB)/COUNTIF(Invoices!AA:AB,A2796),0),IF(COUNTIF(Invoices!AC:AD,A2796)&lt;&gt;0,IF(COUNTIF(Invoices!AC:AD,A2796)&lt;&gt;0,SUMIF(Invoices!AC:AD,A2796,Invoices!AD:AD)/COUNTIF(Invoices!AC:AD,A2796),0),IF(COUNTIF(Invoices!AE:AF,A2796)&lt;&gt;0,IF(COUNTIF(Invoices!AE:AF,A2796)&lt;&gt;0,SUMIF(Invoices!AE:AF,A2796,Invoices!AF:AF)/COUNTIF(Invoices!AE:AF,A2796),0),IF(COUNTIF(Invoices!AG:AH,A2796)&lt;&gt;0,IF(COUNTIF(Invoices!AG:AH,A2796)&lt;&gt;0,SUMIF(Invoices!AG:AH,A2796,Invoices!AH:AH)/COUNTIF(Invoices!AG:AH,A2796),0),IF(COUNTIF(Invoices!AI:AJ,A2796)&lt;&gt;0,IF(COUNTIF(Invoices!AI:AJ,A2796)&lt;&gt;0,SUMIF(Invoices!AI:AJ,A2796,Invoices!AJ:AJ)/COUNTIF(Invoices!AI:AJ,A2796),0),IF(COUNTIF(Invoices!AK:AL,A2796)&lt;&gt;0,IF(COUNTIF(Invoices!AK:AL,A2796)&lt;&gt;0,SUMIF(Invoices!AK:AL,A2796,Invoices!AL:AL)/COUNTIF(Invoices!AK:AL,A2796),0),IF(COUNTIF(Invoices!AM:AN,A2796)&lt;&gt;0,IF(COUNTIF(Invoices!AM:AN,A2796)&lt;&gt;0,SUMIF(Invoices!AM:AN,A2796,Invoices!AN:AN)/COUNTIF(Invoices!AM:AN,A2796),0),"Not Available")))))))))))))))</f>
        <v>Not Available</v>
      </c>
    </row>
    <row r="2797" spans="1:5" ht="13" x14ac:dyDescent="0.15">
      <c r="A2797" s="6" t="s">
        <v>4274</v>
      </c>
      <c r="C2797" s="6" t="s">
        <v>538</v>
      </c>
      <c r="D2797" s="6" t="s">
        <v>539</v>
      </c>
      <c r="E2797" t="str">
        <f>IF(COUNTIF(Invoices!K:L,A2797)&lt;&gt;0,IF(COUNTIF(Invoices!K:L,A2797)&lt;&gt;0,SUMIF(Invoices!K:L,A2797,Invoices!L:L)/COUNTIF(Invoices!K:L,A2797),0),IF(COUNTIF(Invoices!M:N,A2797)&lt;&gt;0,IF(COUNTIF(Invoices!M:N,A2797)&lt;&gt;0,SUMIF(Invoices!M:N,A2797,Invoices!N:N)/COUNTIF(Invoices!M:N,A2797),0),IF(COUNTIF(Invoices!O:P,A2797)&lt;&gt;0,IF(COUNTIF(Invoices!O:P,A2797)&lt;&gt;0,SUMIF(Invoices!O:P,A2797,Invoices!P:P)/COUNTIF(Invoices!O:P,A2797),0),IF(COUNTIF(Invoices!Q:R,A2797)&lt;&gt;0,IF(COUNTIF(Invoices!Q:R,A2797)&lt;&gt;0,SUMIF(Invoices!Q:R,A2797,Invoices!R:R)/COUNTIF(Invoices!Q:R,A2797),0),IF(COUNTIF(Invoices!S:T,A2797)&lt;&gt;0,IF(COUNTIF(Invoices!S:T,A2797)&lt;&gt;0,SUMIF(Invoices!S:T,A2797,Invoices!T:T)/COUNTIF(Invoices!S:T,A2797),0),IF(COUNTIF(Invoices!U:V,A2797)&lt;&gt;0,IF(COUNTIF(Invoices!U:V,A2797)&lt;&gt;0,SUMIF(Invoices!U:V,A2797,Invoices!V:V)/COUNTIF(Invoices!U:V,A2797),0),IF(COUNTIF(Invoices!W:X,A2797)&lt;&gt;0,IF(COUNTIF(Invoices!W:X,A2797)&lt;&gt;0,SUMIF(Invoices!W:X,A2797,Invoices!X:X)/COUNTIF(Invoices!W:X,A2797),0),IF(COUNTIF(Invoices!Y:Z,A2797)&lt;&gt;0,IF(COUNTIF(Invoices!Y:Z,A2797)&lt;&gt;0,SUMIF(Invoices!Y:Z,A2797,Invoices!Z:Z)/COUNTIF(Invoices!Y:Z,A2797),0),IF(COUNTIF(Invoices!AA:AB,A2797)&lt;&gt;0,IF(COUNTIF(Invoices!AA:AB,A2797)&lt;&gt;0,SUMIF(Invoices!AA:AB,A2797,Invoices!AB:AB)/COUNTIF(Invoices!AA:AB,A2797),0),IF(COUNTIF(Invoices!AC:AD,A2797)&lt;&gt;0,IF(COUNTIF(Invoices!AC:AD,A2797)&lt;&gt;0,SUMIF(Invoices!AC:AD,A2797,Invoices!AD:AD)/COUNTIF(Invoices!AC:AD,A2797),0),IF(COUNTIF(Invoices!AE:AF,A2797)&lt;&gt;0,IF(COUNTIF(Invoices!AE:AF,A2797)&lt;&gt;0,SUMIF(Invoices!AE:AF,A2797,Invoices!AF:AF)/COUNTIF(Invoices!AE:AF,A2797),0),IF(COUNTIF(Invoices!AG:AH,A2797)&lt;&gt;0,IF(COUNTIF(Invoices!AG:AH,A2797)&lt;&gt;0,SUMIF(Invoices!AG:AH,A2797,Invoices!AH:AH)/COUNTIF(Invoices!AG:AH,A2797),0),IF(COUNTIF(Invoices!AI:AJ,A2797)&lt;&gt;0,IF(COUNTIF(Invoices!AI:AJ,A2797)&lt;&gt;0,SUMIF(Invoices!AI:AJ,A2797,Invoices!AJ:AJ)/COUNTIF(Invoices!AI:AJ,A2797),0),IF(COUNTIF(Invoices!AK:AL,A2797)&lt;&gt;0,IF(COUNTIF(Invoices!AK:AL,A2797)&lt;&gt;0,SUMIF(Invoices!AK:AL,A2797,Invoices!AL:AL)/COUNTIF(Invoices!AK:AL,A2797),0),IF(COUNTIF(Invoices!AM:AN,A2797)&lt;&gt;0,IF(COUNTIF(Invoices!AM:AN,A2797)&lt;&gt;0,SUMIF(Invoices!AM:AN,A2797,Invoices!AN:AN)/COUNTIF(Invoices!AM:AN,A2797),0),"Not Available")))))))))))))))</f>
        <v>Not Available</v>
      </c>
    </row>
    <row r="2798" spans="1:5" ht="13" x14ac:dyDescent="0.15">
      <c r="A2798" s="6" t="s">
        <v>4275</v>
      </c>
      <c r="B2798" s="6" t="s">
        <v>4276</v>
      </c>
      <c r="C2798" s="6" t="s">
        <v>1265</v>
      </c>
      <c r="D2798" s="6" t="s">
        <v>630</v>
      </c>
      <c r="E2798">
        <f ca="1">IF(COUNTIF(Invoices!K:L,A2798)&lt;&gt;0,IF(COUNTIF(Invoices!K:L,A2798)&lt;&gt;0,SUMIF(Invoices!K:L,A2798,Invoices!L:L)/COUNTIF(Invoices!K:L,A2798),0),IF(COUNTIF(Invoices!M:N,A2798)&lt;&gt;0,IF(COUNTIF(Invoices!M:N,A2798)&lt;&gt;0,SUMIF(Invoices!M:N,A2798,Invoices!N:N)/COUNTIF(Invoices!M:N,A2798),0),IF(COUNTIF(Invoices!O:P,A2798)&lt;&gt;0,IF(COUNTIF(Invoices!O:P,A2798)&lt;&gt;0,SUMIF(Invoices!O:P,A2798,Invoices!P:P)/COUNTIF(Invoices!O:P,A2798),0),IF(COUNTIF(Invoices!Q:R,A2798)&lt;&gt;0,IF(COUNTIF(Invoices!Q:R,A2798)&lt;&gt;0,SUMIF(Invoices!Q:R,A2798,Invoices!R:R)/COUNTIF(Invoices!Q:R,A2798),0),IF(COUNTIF(Invoices!S:T,A2798)&lt;&gt;0,IF(COUNTIF(Invoices!S:T,A2798)&lt;&gt;0,SUMIF(Invoices!S:T,A2798,Invoices!T:T)/COUNTIF(Invoices!S:T,A2798),0),IF(COUNTIF(Invoices!U:V,A2798)&lt;&gt;0,IF(COUNTIF(Invoices!U:V,A2798)&lt;&gt;0,SUMIF(Invoices!U:V,A2798,Invoices!V:V)/COUNTIF(Invoices!U:V,A2798),0),IF(COUNTIF(Invoices!W:X,A2798)&lt;&gt;0,IF(COUNTIF(Invoices!W:X,A2798)&lt;&gt;0,SUMIF(Invoices!W:X,A2798,Invoices!X:X)/COUNTIF(Invoices!W:X,A2798),0),IF(COUNTIF(Invoices!Y:Z,A2798)&lt;&gt;0,IF(COUNTIF(Invoices!Y:Z,A2798)&lt;&gt;0,SUMIF(Invoices!Y:Z,A2798,Invoices!Z:Z)/COUNTIF(Invoices!Y:Z,A2798),0),IF(COUNTIF(Invoices!AA:AB,A2798)&lt;&gt;0,IF(COUNTIF(Invoices!AA:AB,A2798)&lt;&gt;0,SUMIF(Invoices!AA:AB,A2798,Invoices!AB:AB)/COUNTIF(Invoices!AA:AB,A2798),0),IF(COUNTIF(Invoices!AC:AD,A2798)&lt;&gt;0,IF(COUNTIF(Invoices!AC:AD,A2798)&lt;&gt;0,SUMIF(Invoices!AC:AD,A2798,Invoices!AD:AD)/COUNTIF(Invoices!AC:AD,A2798),0),IF(COUNTIF(Invoices!AE:AF,A2798)&lt;&gt;0,IF(COUNTIF(Invoices!AE:AF,A2798)&lt;&gt;0,SUMIF(Invoices!AE:AF,A2798,Invoices!AF:AF)/COUNTIF(Invoices!AE:AF,A2798),0),IF(COUNTIF(Invoices!AG:AH,A2798)&lt;&gt;0,IF(COUNTIF(Invoices!AG:AH,A2798)&lt;&gt;0,SUMIF(Invoices!AG:AH,A2798,Invoices!AH:AH)/COUNTIF(Invoices!AG:AH,A2798),0),IF(COUNTIF(Invoices!AI:AJ,A2798)&lt;&gt;0,IF(COUNTIF(Invoices!AI:AJ,A2798)&lt;&gt;0,SUMIF(Invoices!AI:AJ,A2798,Invoices!AJ:AJ)/COUNTIF(Invoices!AI:AJ,A2798),0),IF(COUNTIF(Invoices!AK:AL,A2798)&lt;&gt;0,IF(COUNTIF(Invoices!AK:AL,A2798)&lt;&gt;0,SUMIF(Invoices!AK:AL,A2798,Invoices!AL:AL)/COUNTIF(Invoices!AK:AL,A2798),0),IF(COUNTIF(Invoices!AM:AN,A2798)&lt;&gt;0,IF(COUNTIF(Invoices!AM:AN,A2798)&lt;&gt;0,SUMIF(Invoices!AM:AN,A2798,Invoices!AN:AN)/COUNTIF(Invoices!AM:AN,A2798),0),"Not Available")))))))))))))))</f>
        <v>0.99</v>
      </c>
    </row>
    <row r="2799" spans="1:5" ht="13" x14ac:dyDescent="0.15">
      <c r="A2799" s="6" t="s">
        <v>4275</v>
      </c>
      <c r="B2799" s="6" t="s">
        <v>4276</v>
      </c>
      <c r="C2799" s="6" t="s">
        <v>629</v>
      </c>
      <c r="D2799" s="6" t="s">
        <v>630</v>
      </c>
      <c r="E2799">
        <f ca="1">IF(COUNTIF(Invoices!K:L,A2799)&lt;&gt;0,IF(COUNTIF(Invoices!K:L,A2799)&lt;&gt;0,SUMIF(Invoices!K:L,A2799,Invoices!L:L)/COUNTIF(Invoices!K:L,A2799),0),IF(COUNTIF(Invoices!M:N,A2799)&lt;&gt;0,IF(COUNTIF(Invoices!M:N,A2799)&lt;&gt;0,SUMIF(Invoices!M:N,A2799,Invoices!N:N)/COUNTIF(Invoices!M:N,A2799),0),IF(COUNTIF(Invoices!O:P,A2799)&lt;&gt;0,IF(COUNTIF(Invoices!O:P,A2799)&lt;&gt;0,SUMIF(Invoices!O:P,A2799,Invoices!P:P)/COUNTIF(Invoices!O:P,A2799),0),IF(COUNTIF(Invoices!Q:R,A2799)&lt;&gt;0,IF(COUNTIF(Invoices!Q:R,A2799)&lt;&gt;0,SUMIF(Invoices!Q:R,A2799,Invoices!R:R)/COUNTIF(Invoices!Q:R,A2799),0),IF(COUNTIF(Invoices!S:T,A2799)&lt;&gt;0,IF(COUNTIF(Invoices!S:T,A2799)&lt;&gt;0,SUMIF(Invoices!S:T,A2799,Invoices!T:T)/COUNTIF(Invoices!S:T,A2799),0),IF(COUNTIF(Invoices!U:V,A2799)&lt;&gt;0,IF(COUNTIF(Invoices!U:V,A2799)&lt;&gt;0,SUMIF(Invoices!U:V,A2799,Invoices!V:V)/COUNTIF(Invoices!U:V,A2799),0),IF(COUNTIF(Invoices!W:X,A2799)&lt;&gt;0,IF(COUNTIF(Invoices!W:X,A2799)&lt;&gt;0,SUMIF(Invoices!W:X,A2799,Invoices!X:X)/COUNTIF(Invoices!W:X,A2799),0),IF(COUNTIF(Invoices!Y:Z,A2799)&lt;&gt;0,IF(COUNTIF(Invoices!Y:Z,A2799)&lt;&gt;0,SUMIF(Invoices!Y:Z,A2799,Invoices!Z:Z)/COUNTIF(Invoices!Y:Z,A2799),0),IF(COUNTIF(Invoices!AA:AB,A2799)&lt;&gt;0,IF(COUNTIF(Invoices!AA:AB,A2799)&lt;&gt;0,SUMIF(Invoices!AA:AB,A2799,Invoices!AB:AB)/COUNTIF(Invoices!AA:AB,A2799),0),IF(COUNTIF(Invoices!AC:AD,A2799)&lt;&gt;0,IF(COUNTIF(Invoices!AC:AD,A2799)&lt;&gt;0,SUMIF(Invoices!AC:AD,A2799,Invoices!AD:AD)/COUNTIF(Invoices!AC:AD,A2799),0),IF(COUNTIF(Invoices!AE:AF,A2799)&lt;&gt;0,IF(COUNTIF(Invoices!AE:AF,A2799)&lt;&gt;0,SUMIF(Invoices!AE:AF,A2799,Invoices!AF:AF)/COUNTIF(Invoices!AE:AF,A2799),0),IF(COUNTIF(Invoices!AG:AH,A2799)&lt;&gt;0,IF(COUNTIF(Invoices!AG:AH,A2799)&lt;&gt;0,SUMIF(Invoices!AG:AH,A2799,Invoices!AH:AH)/COUNTIF(Invoices!AG:AH,A2799),0),IF(COUNTIF(Invoices!AI:AJ,A2799)&lt;&gt;0,IF(COUNTIF(Invoices!AI:AJ,A2799)&lt;&gt;0,SUMIF(Invoices!AI:AJ,A2799,Invoices!AJ:AJ)/COUNTIF(Invoices!AI:AJ,A2799),0),IF(COUNTIF(Invoices!AK:AL,A2799)&lt;&gt;0,IF(COUNTIF(Invoices!AK:AL,A2799)&lt;&gt;0,SUMIF(Invoices!AK:AL,A2799,Invoices!AL:AL)/COUNTIF(Invoices!AK:AL,A2799),0),IF(COUNTIF(Invoices!AM:AN,A2799)&lt;&gt;0,IF(COUNTIF(Invoices!AM:AN,A2799)&lt;&gt;0,SUMIF(Invoices!AM:AN,A2799,Invoices!AN:AN)/COUNTIF(Invoices!AM:AN,A2799),0),"Not Available")))))))))))))))</f>
        <v>0.99</v>
      </c>
    </row>
    <row r="2800" spans="1:5" ht="13" x14ac:dyDescent="0.15">
      <c r="A2800" s="6" t="s">
        <v>4277</v>
      </c>
      <c r="C2800" s="6" t="s">
        <v>939</v>
      </c>
      <c r="D2800" s="6" t="s">
        <v>940</v>
      </c>
      <c r="E2800" t="str">
        <f>IF(COUNTIF(Invoices!K:L,A2800)&lt;&gt;0,IF(COUNTIF(Invoices!K:L,A2800)&lt;&gt;0,SUMIF(Invoices!K:L,A2800,Invoices!L:L)/COUNTIF(Invoices!K:L,A2800),0),IF(COUNTIF(Invoices!M:N,A2800)&lt;&gt;0,IF(COUNTIF(Invoices!M:N,A2800)&lt;&gt;0,SUMIF(Invoices!M:N,A2800,Invoices!N:N)/COUNTIF(Invoices!M:N,A2800),0),IF(COUNTIF(Invoices!O:P,A2800)&lt;&gt;0,IF(COUNTIF(Invoices!O:P,A2800)&lt;&gt;0,SUMIF(Invoices!O:P,A2800,Invoices!P:P)/COUNTIF(Invoices!O:P,A2800),0),IF(COUNTIF(Invoices!Q:R,A2800)&lt;&gt;0,IF(COUNTIF(Invoices!Q:R,A2800)&lt;&gt;0,SUMIF(Invoices!Q:R,A2800,Invoices!R:R)/COUNTIF(Invoices!Q:R,A2800),0),IF(COUNTIF(Invoices!S:T,A2800)&lt;&gt;0,IF(COUNTIF(Invoices!S:T,A2800)&lt;&gt;0,SUMIF(Invoices!S:T,A2800,Invoices!T:T)/COUNTIF(Invoices!S:T,A2800),0),IF(COUNTIF(Invoices!U:V,A2800)&lt;&gt;0,IF(COUNTIF(Invoices!U:V,A2800)&lt;&gt;0,SUMIF(Invoices!U:V,A2800,Invoices!V:V)/COUNTIF(Invoices!U:V,A2800),0),IF(COUNTIF(Invoices!W:X,A2800)&lt;&gt;0,IF(COUNTIF(Invoices!W:X,A2800)&lt;&gt;0,SUMIF(Invoices!W:X,A2800,Invoices!X:X)/COUNTIF(Invoices!W:X,A2800),0),IF(COUNTIF(Invoices!Y:Z,A2800)&lt;&gt;0,IF(COUNTIF(Invoices!Y:Z,A2800)&lt;&gt;0,SUMIF(Invoices!Y:Z,A2800,Invoices!Z:Z)/COUNTIF(Invoices!Y:Z,A2800),0),IF(COUNTIF(Invoices!AA:AB,A2800)&lt;&gt;0,IF(COUNTIF(Invoices!AA:AB,A2800)&lt;&gt;0,SUMIF(Invoices!AA:AB,A2800,Invoices!AB:AB)/COUNTIF(Invoices!AA:AB,A2800),0),IF(COUNTIF(Invoices!AC:AD,A2800)&lt;&gt;0,IF(COUNTIF(Invoices!AC:AD,A2800)&lt;&gt;0,SUMIF(Invoices!AC:AD,A2800,Invoices!AD:AD)/COUNTIF(Invoices!AC:AD,A2800),0),IF(COUNTIF(Invoices!AE:AF,A2800)&lt;&gt;0,IF(COUNTIF(Invoices!AE:AF,A2800)&lt;&gt;0,SUMIF(Invoices!AE:AF,A2800,Invoices!AF:AF)/COUNTIF(Invoices!AE:AF,A2800),0),IF(COUNTIF(Invoices!AG:AH,A2800)&lt;&gt;0,IF(COUNTIF(Invoices!AG:AH,A2800)&lt;&gt;0,SUMIF(Invoices!AG:AH,A2800,Invoices!AH:AH)/COUNTIF(Invoices!AG:AH,A2800),0),IF(COUNTIF(Invoices!AI:AJ,A2800)&lt;&gt;0,IF(COUNTIF(Invoices!AI:AJ,A2800)&lt;&gt;0,SUMIF(Invoices!AI:AJ,A2800,Invoices!AJ:AJ)/COUNTIF(Invoices!AI:AJ,A2800),0),IF(COUNTIF(Invoices!AK:AL,A2800)&lt;&gt;0,IF(COUNTIF(Invoices!AK:AL,A2800)&lt;&gt;0,SUMIF(Invoices!AK:AL,A2800,Invoices!AL:AL)/COUNTIF(Invoices!AK:AL,A2800),0),IF(COUNTIF(Invoices!AM:AN,A2800)&lt;&gt;0,IF(COUNTIF(Invoices!AM:AN,A2800)&lt;&gt;0,SUMIF(Invoices!AM:AN,A2800,Invoices!AN:AN)/COUNTIF(Invoices!AM:AN,A2800),0),"Not Available")))))))))))))))</f>
        <v>Not Available</v>
      </c>
    </row>
    <row r="2801" spans="1:5" ht="13" x14ac:dyDescent="0.15">
      <c r="A2801" s="6" t="s">
        <v>4278</v>
      </c>
      <c r="B2801" s="6" t="s">
        <v>758</v>
      </c>
      <c r="C2801" s="6" t="s">
        <v>2040</v>
      </c>
      <c r="D2801" s="6" t="s">
        <v>758</v>
      </c>
      <c r="E2801">
        <f ca="1">IF(COUNTIF(Invoices!K:L,A2801)&lt;&gt;0,IF(COUNTIF(Invoices!K:L,A2801)&lt;&gt;0,SUMIF(Invoices!K:L,A2801,Invoices!L:L)/COUNTIF(Invoices!K:L,A2801),0),IF(COUNTIF(Invoices!M:N,A2801)&lt;&gt;0,IF(COUNTIF(Invoices!M:N,A2801)&lt;&gt;0,SUMIF(Invoices!M:N,A2801,Invoices!N:N)/COUNTIF(Invoices!M:N,A2801),0),IF(COUNTIF(Invoices!O:P,A2801)&lt;&gt;0,IF(COUNTIF(Invoices!O:P,A2801)&lt;&gt;0,SUMIF(Invoices!O:P,A2801,Invoices!P:P)/COUNTIF(Invoices!O:P,A2801),0),IF(COUNTIF(Invoices!Q:R,A2801)&lt;&gt;0,IF(COUNTIF(Invoices!Q:R,A2801)&lt;&gt;0,SUMIF(Invoices!Q:R,A2801,Invoices!R:R)/COUNTIF(Invoices!Q:R,A2801),0),IF(COUNTIF(Invoices!S:T,A2801)&lt;&gt;0,IF(COUNTIF(Invoices!S:T,A2801)&lt;&gt;0,SUMIF(Invoices!S:T,A2801,Invoices!T:T)/COUNTIF(Invoices!S:T,A2801),0),IF(COUNTIF(Invoices!U:V,A2801)&lt;&gt;0,IF(COUNTIF(Invoices!U:V,A2801)&lt;&gt;0,SUMIF(Invoices!U:V,A2801,Invoices!V:V)/COUNTIF(Invoices!U:V,A2801),0),IF(COUNTIF(Invoices!W:X,A2801)&lt;&gt;0,IF(COUNTIF(Invoices!W:X,A2801)&lt;&gt;0,SUMIF(Invoices!W:X,A2801,Invoices!X:X)/COUNTIF(Invoices!W:X,A2801),0),IF(COUNTIF(Invoices!Y:Z,A2801)&lt;&gt;0,IF(COUNTIF(Invoices!Y:Z,A2801)&lt;&gt;0,SUMIF(Invoices!Y:Z,A2801,Invoices!Z:Z)/COUNTIF(Invoices!Y:Z,A2801),0),IF(COUNTIF(Invoices!AA:AB,A2801)&lt;&gt;0,IF(COUNTIF(Invoices!AA:AB,A2801)&lt;&gt;0,SUMIF(Invoices!AA:AB,A2801,Invoices!AB:AB)/COUNTIF(Invoices!AA:AB,A2801),0),IF(COUNTIF(Invoices!AC:AD,A2801)&lt;&gt;0,IF(COUNTIF(Invoices!AC:AD,A2801)&lt;&gt;0,SUMIF(Invoices!AC:AD,A2801,Invoices!AD:AD)/COUNTIF(Invoices!AC:AD,A2801),0),IF(COUNTIF(Invoices!AE:AF,A2801)&lt;&gt;0,IF(COUNTIF(Invoices!AE:AF,A2801)&lt;&gt;0,SUMIF(Invoices!AE:AF,A2801,Invoices!AF:AF)/COUNTIF(Invoices!AE:AF,A2801),0),IF(COUNTIF(Invoices!AG:AH,A2801)&lt;&gt;0,IF(COUNTIF(Invoices!AG:AH,A2801)&lt;&gt;0,SUMIF(Invoices!AG:AH,A2801,Invoices!AH:AH)/COUNTIF(Invoices!AG:AH,A2801),0),IF(COUNTIF(Invoices!AI:AJ,A2801)&lt;&gt;0,IF(COUNTIF(Invoices!AI:AJ,A2801)&lt;&gt;0,SUMIF(Invoices!AI:AJ,A2801,Invoices!AJ:AJ)/COUNTIF(Invoices!AI:AJ,A2801),0),IF(COUNTIF(Invoices!AK:AL,A2801)&lt;&gt;0,IF(COUNTIF(Invoices!AK:AL,A2801)&lt;&gt;0,SUMIF(Invoices!AK:AL,A2801,Invoices!AL:AL)/COUNTIF(Invoices!AK:AL,A2801),0),IF(COUNTIF(Invoices!AM:AN,A2801)&lt;&gt;0,IF(COUNTIF(Invoices!AM:AN,A2801)&lt;&gt;0,SUMIF(Invoices!AM:AN,A2801,Invoices!AN:AN)/COUNTIF(Invoices!AM:AN,A2801),0),"Not Available")))))))))))))))</f>
        <v>0.99</v>
      </c>
    </row>
    <row r="2802" spans="1:5" ht="13" x14ac:dyDescent="0.15">
      <c r="A2802" s="6" t="s">
        <v>4279</v>
      </c>
      <c r="C2802" s="6" t="s">
        <v>1070</v>
      </c>
      <c r="D2802" s="6" t="s">
        <v>1071</v>
      </c>
      <c r="E2802">
        <f ca="1">IF(COUNTIF(Invoices!K:L,A2802)&lt;&gt;0,IF(COUNTIF(Invoices!K:L,A2802)&lt;&gt;0,SUMIF(Invoices!K:L,A2802,Invoices!L:L)/COUNTIF(Invoices!K:L,A2802),0),IF(COUNTIF(Invoices!M:N,A2802)&lt;&gt;0,IF(COUNTIF(Invoices!M:N,A2802)&lt;&gt;0,SUMIF(Invoices!M:N,A2802,Invoices!N:N)/COUNTIF(Invoices!M:N,A2802),0),IF(COUNTIF(Invoices!O:P,A2802)&lt;&gt;0,IF(COUNTIF(Invoices!O:P,A2802)&lt;&gt;0,SUMIF(Invoices!O:P,A2802,Invoices!P:P)/COUNTIF(Invoices!O:P,A2802),0),IF(COUNTIF(Invoices!Q:R,A2802)&lt;&gt;0,IF(COUNTIF(Invoices!Q:R,A2802)&lt;&gt;0,SUMIF(Invoices!Q:R,A2802,Invoices!R:R)/COUNTIF(Invoices!Q:R,A2802),0),IF(COUNTIF(Invoices!S:T,A2802)&lt;&gt;0,IF(COUNTIF(Invoices!S:T,A2802)&lt;&gt;0,SUMIF(Invoices!S:T,A2802,Invoices!T:T)/COUNTIF(Invoices!S:T,A2802),0),IF(COUNTIF(Invoices!U:V,A2802)&lt;&gt;0,IF(COUNTIF(Invoices!U:V,A2802)&lt;&gt;0,SUMIF(Invoices!U:V,A2802,Invoices!V:V)/COUNTIF(Invoices!U:V,A2802),0),IF(COUNTIF(Invoices!W:X,A2802)&lt;&gt;0,IF(COUNTIF(Invoices!W:X,A2802)&lt;&gt;0,SUMIF(Invoices!W:X,A2802,Invoices!X:X)/COUNTIF(Invoices!W:X,A2802),0),IF(COUNTIF(Invoices!Y:Z,A2802)&lt;&gt;0,IF(COUNTIF(Invoices!Y:Z,A2802)&lt;&gt;0,SUMIF(Invoices!Y:Z,A2802,Invoices!Z:Z)/COUNTIF(Invoices!Y:Z,A2802),0),IF(COUNTIF(Invoices!AA:AB,A2802)&lt;&gt;0,IF(COUNTIF(Invoices!AA:AB,A2802)&lt;&gt;0,SUMIF(Invoices!AA:AB,A2802,Invoices!AB:AB)/COUNTIF(Invoices!AA:AB,A2802),0),IF(COUNTIF(Invoices!AC:AD,A2802)&lt;&gt;0,IF(COUNTIF(Invoices!AC:AD,A2802)&lt;&gt;0,SUMIF(Invoices!AC:AD,A2802,Invoices!AD:AD)/COUNTIF(Invoices!AC:AD,A2802),0),IF(COUNTIF(Invoices!AE:AF,A2802)&lt;&gt;0,IF(COUNTIF(Invoices!AE:AF,A2802)&lt;&gt;0,SUMIF(Invoices!AE:AF,A2802,Invoices!AF:AF)/COUNTIF(Invoices!AE:AF,A2802),0),IF(COUNTIF(Invoices!AG:AH,A2802)&lt;&gt;0,IF(COUNTIF(Invoices!AG:AH,A2802)&lt;&gt;0,SUMIF(Invoices!AG:AH,A2802,Invoices!AH:AH)/COUNTIF(Invoices!AG:AH,A2802),0),IF(COUNTIF(Invoices!AI:AJ,A2802)&lt;&gt;0,IF(COUNTIF(Invoices!AI:AJ,A2802)&lt;&gt;0,SUMIF(Invoices!AI:AJ,A2802,Invoices!AJ:AJ)/COUNTIF(Invoices!AI:AJ,A2802),0),IF(COUNTIF(Invoices!AK:AL,A2802)&lt;&gt;0,IF(COUNTIF(Invoices!AK:AL,A2802)&lt;&gt;0,SUMIF(Invoices!AK:AL,A2802,Invoices!AL:AL)/COUNTIF(Invoices!AK:AL,A2802),0),IF(COUNTIF(Invoices!AM:AN,A2802)&lt;&gt;0,IF(COUNTIF(Invoices!AM:AN,A2802)&lt;&gt;0,SUMIF(Invoices!AM:AN,A2802,Invoices!AN:AN)/COUNTIF(Invoices!AM:AN,A2802),0),"Not Available")))))))))))))))</f>
        <v>0.99</v>
      </c>
    </row>
    <row r="2803" spans="1:5" ht="13" x14ac:dyDescent="0.15">
      <c r="A2803" s="6" t="s">
        <v>4279</v>
      </c>
      <c r="B2803" s="6" t="s">
        <v>562</v>
      </c>
      <c r="C2803" s="6" t="s">
        <v>657</v>
      </c>
      <c r="D2803" s="6" t="s">
        <v>562</v>
      </c>
      <c r="E2803">
        <f ca="1">IF(COUNTIF(Invoices!K:L,A2803)&lt;&gt;0,IF(COUNTIF(Invoices!K:L,A2803)&lt;&gt;0,SUMIF(Invoices!K:L,A2803,Invoices!L:L)/COUNTIF(Invoices!K:L,A2803),0),IF(COUNTIF(Invoices!M:N,A2803)&lt;&gt;0,IF(COUNTIF(Invoices!M:N,A2803)&lt;&gt;0,SUMIF(Invoices!M:N,A2803,Invoices!N:N)/COUNTIF(Invoices!M:N,A2803),0),IF(COUNTIF(Invoices!O:P,A2803)&lt;&gt;0,IF(COUNTIF(Invoices!O:P,A2803)&lt;&gt;0,SUMIF(Invoices!O:P,A2803,Invoices!P:P)/COUNTIF(Invoices!O:P,A2803),0),IF(COUNTIF(Invoices!Q:R,A2803)&lt;&gt;0,IF(COUNTIF(Invoices!Q:R,A2803)&lt;&gt;0,SUMIF(Invoices!Q:R,A2803,Invoices!R:R)/COUNTIF(Invoices!Q:R,A2803),0),IF(COUNTIF(Invoices!S:T,A2803)&lt;&gt;0,IF(COUNTIF(Invoices!S:T,A2803)&lt;&gt;0,SUMIF(Invoices!S:T,A2803,Invoices!T:T)/COUNTIF(Invoices!S:T,A2803),0),IF(COUNTIF(Invoices!U:V,A2803)&lt;&gt;0,IF(COUNTIF(Invoices!U:V,A2803)&lt;&gt;0,SUMIF(Invoices!U:V,A2803,Invoices!V:V)/COUNTIF(Invoices!U:V,A2803),0),IF(COUNTIF(Invoices!W:X,A2803)&lt;&gt;0,IF(COUNTIF(Invoices!W:X,A2803)&lt;&gt;0,SUMIF(Invoices!W:X,A2803,Invoices!X:X)/COUNTIF(Invoices!W:X,A2803),0),IF(COUNTIF(Invoices!Y:Z,A2803)&lt;&gt;0,IF(COUNTIF(Invoices!Y:Z,A2803)&lt;&gt;0,SUMIF(Invoices!Y:Z,A2803,Invoices!Z:Z)/COUNTIF(Invoices!Y:Z,A2803),0),IF(COUNTIF(Invoices!AA:AB,A2803)&lt;&gt;0,IF(COUNTIF(Invoices!AA:AB,A2803)&lt;&gt;0,SUMIF(Invoices!AA:AB,A2803,Invoices!AB:AB)/COUNTIF(Invoices!AA:AB,A2803),0),IF(COUNTIF(Invoices!AC:AD,A2803)&lt;&gt;0,IF(COUNTIF(Invoices!AC:AD,A2803)&lt;&gt;0,SUMIF(Invoices!AC:AD,A2803,Invoices!AD:AD)/COUNTIF(Invoices!AC:AD,A2803),0),IF(COUNTIF(Invoices!AE:AF,A2803)&lt;&gt;0,IF(COUNTIF(Invoices!AE:AF,A2803)&lt;&gt;0,SUMIF(Invoices!AE:AF,A2803,Invoices!AF:AF)/COUNTIF(Invoices!AE:AF,A2803),0),IF(COUNTIF(Invoices!AG:AH,A2803)&lt;&gt;0,IF(COUNTIF(Invoices!AG:AH,A2803)&lt;&gt;0,SUMIF(Invoices!AG:AH,A2803,Invoices!AH:AH)/COUNTIF(Invoices!AG:AH,A2803),0),IF(COUNTIF(Invoices!AI:AJ,A2803)&lt;&gt;0,IF(COUNTIF(Invoices!AI:AJ,A2803)&lt;&gt;0,SUMIF(Invoices!AI:AJ,A2803,Invoices!AJ:AJ)/COUNTIF(Invoices!AI:AJ,A2803),0),IF(COUNTIF(Invoices!AK:AL,A2803)&lt;&gt;0,IF(COUNTIF(Invoices!AK:AL,A2803)&lt;&gt;0,SUMIF(Invoices!AK:AL,A2803,Invoices!AL:AL)/COUNTIF(Invoices!AK:AL,A2803),0),IF(COUNTIF(Invoices!AM:AN,A2803)&lt;&gt;0,IF(COUNTIF(Invoices!AM:AN,A2803)&lt;&gt;0,SUMIF(Invoices!AM:AN,A2803,Invoices!AN:AN)/COUNTIF(Invoices!AM:AN,A2803),0),"Not Available")))))))))))))))</f>
        <v>0.99</v>
      </c>
    </row>
    <row r="2804" spans="1:5" ht="13" x14ac:dyDescent="0.15">
      <c r="A2804" s="6" t="s">
        <v>4280</v>
      </c>
      <c r="B2804" s="6" t="s">
        <v>4281</v>
      </c>
      <c r="C2804" s="6" t="s">
        <v>1144</v>
      </c>
      <c r="D2804" s="6" t="s">
        <v>559</v>
      </c>
      <c r="E2804">
        <f ca="1">IF(COUNTIF(Invoices!K:L,A2804)&lt;&gt;0,IF(COUNTIF(Invoices!K:L,A2804)&lt;&gt;0,SUMIF(Invoices!K:L,A2804,Invoices!L:L)/COUNTIF(Invoices!K:L,A2804),0),IF(COUNTIF(Invoices!M:N,A2804)&lt;&gt;0,IF(COUNTIF(Invoices!M:N,A2804)&lt;&gt;0,SUMIF(Invoices!M:N,A2804,Invoices!N:N)/COUNTIF(Invoices!M:N,A2804),0),IF(COUNTIF(Invoices!O:P,A2804)&lt;&gt;0,IF(COUNTIF(Invoices!O:P,A2804)&lt;&gt;0,SUMIF(Invoices!O:P,A2804,Invoices!P:P)/COUNTIF(Invoices!O:P,A2804),0),IF(COUNTIF(Invoices!Q:R,A2804)&lt;&gt;0,IF(COUNTIF(Invoices!Q:R,A2804)&lt;&gt;0,SUMIF(Invoices!Q:R,A2804,Invoices!R:R)/COUNTIF(Invoices!Q:R,A2804),0),IF(COUNTIF(Invoices!S:T,A2804)&lt;&gt;0,IF(COUNTIF(Invoices!S:T,A2804)&lt;&gt;0,SUMIF(Invoices!S:T,A2804,Invoices!T:T)/COUNTIF(Invoices!S:T,A2804),0),IF(COUNTIF(Invoices!U:V,A2804)&lt;&gt;0,IF(COUNTIF(Invoices!U:V,A2804)&lt;&gt;0,SUMIF(Invoices!U:V,A2804,Invoices!V:V)/COUNTIF(Invoices!U:V,A2804),0),IF(COUNTIF(Invoices!W:X,A2804)&lt;&gt;0,IF(COUNTIF(Invoices!W:X,A2804)&lt;&gt;0,SUMIF(Invoices!W:X,A2804,Invoices!X:X)/COUNTIF(Invoices!W:X,A2804),0),IF(COUNTIF(Invoices!Y:Z,A2804)&lt;&gt;0,IF(COUNTIF(Invoices!Y:Z,A2804)&lt;&gt;0,SUMIF(Invoices!Y:Z,A2804,Invoices!Z:Z)/COUNTIF(Invoices!Y:Z,A2804),0),IF(COUNTIF(Invoices!AA:AB,A2804)&lt;&gt;0,IF(COUNTIF(Invoices!AA:AB,A2804)&lt;&gt;0,SUMIF(Invoices!AA:AB,A2804,Invoices!AB:AB)/COUNTIF(Invoices!AA:AB,A2804),0),IF(COUNTIF(Invoices!AC:AD,A2804)&lt;&gt;0,IF(COUNTIF(Invoices!AC:AD,A2804)&lt;&gt;0,SUMIF(Invoices!AC:AD,A2804,Invoices!AD:AD)/COUNTIF(Invoices!AC:AD,A2804),0),IF(COUNTIF(Invoices!AE:AF,A2804)&lt;&gt;0,IF(COUNTIF(Invoices!AE:AF,A2804)&lt;&gt;0,SUMIF(Invoices!AE:AF,A2804,Invoices!AF:AF)/COUNTIF(Invoices!AE:AF,A2804),0),IF(COUNTIF(Invoices!AG:AH,A2804)&lt;&gt;0,IF(COUNTIF(Invoices!AG:AH,A2804)&lt;&gt;0,SUMIF(Invoices!AG:AH,A2804,Invoices!AH:AH)/COUNTIF(Invoices!AG:AH,A2804),0),IF(COUNTIF(Invoices!AI:AJ,A2804)&lt;&gt;0,IF(COUNTIF(Invoices!AI:AJ,A2804)&lt;&gt;0,SUMIF(Invoices!AI:AJ,A2804,Invoices!AJ:AJ)/COUNTIF(Invoices!AI:AJ,A2804),0),IF(COUNTIF(Invoices!AK:AL,A2804)&lt;&gt;0,IF(COUNTIF(Invoices!AK:AL,A2804)&lt;&gt;0,SUMIF(Invoices!AK:AL,A2804,Invoices!AL:AL)/COUNTIF(Invoices!AK:AL,A2804),0),IF(COUNTIF(Invoices!AM:AN,A2804)&lt;&gt;0,IF(COUNTIF(Invoices!AM:AN,A2804)&lt;&gt;0,SUMIF(Invoices!AM:AN,A2804,Invoices!AN:AN)/COUNTIF(Invoices!AM:AN,A2804),0),"Not Available")))))))))))))))</f>
        <v>0.99</v>
      </c>
    </row>
    <row r="2805" spans="1:5" ht="13" x14ac:dyDescent="0.15">
      <c r="A2805" s="6" t="s">
        <v>4282</v>
      </c>
      <c r="B2805" s="6" t="s">
        <v>557</v>
      </c>
      <c r="C2805" s="6" t="s">
        <v>558</v>
      </c>
      <c r="D2805" s="6" t="s">
        <v>559</v>
      </c>
      <c r="E2805">
        <f ca="1">IF(COUNTIF(Invoices!K:L,A2805)&lt;&gt;0,IF(COUNTIF(Invoices!K:L,A2805)&lt;&gt;0,SUMIF(Invoices!K:L,A2805,Invoices!L:L)/COUNTIF(Invoices!K:L,A2805),0),IF(COUNTIF(Invoices!M:N,A2805)&lt;&gt;0,IF(COUNTIF(Invoices!M:N,A2805)&lt;&gt;0,SUMIF(Invoices!M:N,A2805,Invoices!N:N)/COUNTIF(Invoices!M:N,A2805),0),IF(COUNTIF(Invoices!O:P,A2805)&lt;&gt;0,IF(COUNTIF(Invoices!O:P,A2805)&lt;&gt;0,SUMIF(Invoices!O:P,A2805,Invoices!P:P)/COUNTIF(Invoices!O:P,A2805),0),IF(COUNTIF(Invoices!Q:R,A2805)&lt;&gt;0,IF(COUNTIF(Invoices!Q:R,A2805)&lt;&gt;0,SUMIF(Invoices!Q:R,A2805,Invoices!R:R)/COUNTIF(Invoices!Q:R,A2805),0),IF(COUNTIF(Invoices!S:T,A2805)&lt;&gt;0,IF(COUNTIF(Invoices!S:T,A2805)&lt;&gt;0,SUMIF(Invoices!S:T,A2805,Invoices!T:T)/COUNTIF(Invoices!S:T,A2805),0),IF(COUNTIF(Invoices!U:V,A2805)&lt;&gt;0,IF(COUNTIF(Invoices!U:V,A2805)&lt;&gt;0,SUMIF(Invoices!U:V,A2805,Invoices!V:V)/COUNTIF(Invoices!U:V,A2805),0),IF(COUNTIF(Invoices!W:X,A2805)&lt;&gt;0,IF(COUNTIF(Invoices!W:X,A2805)&lt;&gt;0,SUMIF(Invoices!W:X,A2805,Invoices!X:X)/COUNTIF(Invoices!W:X,A2805),0),IF(COUNTIF(Invoices!Y:Z,A2805)&lt;&gt;0,IF(COUNTIF(Invoices!Y:Z,A2805)&lt;&gt;0,SUMIF(Invoices!Y:Z,A2805,Invoices!Z:Z)/COUNTIF(Invoices!Y:Z,A2805),0),IF(COUNTIF(Invoices!AA:AB,A2805)&lt;&gt;0,IF(COUNTIF(Invoices!AA:AB,A2805)&lt;&gt;0,SUMIF(Invoices!AA:AB,A2805,Invoices!AB:AB)/COUNTIF(Invoices!AA:AB,A2805),0),IF(COUNTIF(Invoices!AC:AD,A2805)&lt;&gt;0,IF(COUNTIF(Invoices!AC:AD,A2805)&lt;&gt;0,SUMIF(Invoices!AC:AD,A2805,Invoices!AD:AD)/COUNTIF(Invoices!AC:AD,A2805),0),IF(COUNTIF(Invoices!AE:AF,A2805)&lt;&gt;0,IF(COUNTIF(Invoices!AE:AF,A2805)&lt;&gt;0,SUMIF(Invoices!AE:AF,A2805,Invoices!AF:AF)/COUNTIF(Invoices!AE:AF,A2805),0),IF(COUNTIF(Invoices!AG:AH,A2805)&lt;&gt;0,IF(COUNTIF(Invoices!AG:AH,A2805)&lt;&gt;0,SUMIF(Invoices!AG:AH,A2805,Invoices!AH:AH)/COUNTIF(Invoices!AG:AH,A2805),0),IF(COUNTIF(Invoices!AI:AJ,A2805)&lt;&gt;0,IF(COUNTIF(Invoices!AI:AJ,A2805)&lt;&gt;0,SUMIF(Invoices!AI:AJ,A2805,Invoices!AJ:AJ)/COUNTIF(Invoices!AI:AJ,A2805),0),IF(COUNTIF(Invoices!AK:AL,A2805)&lt;&gt;0,IF(COUNTIF(Invoices!AK:AL,A2805)&lt;&gt;0,SUMIF(Invoices!AK:AL,A2805,Invoices!AL:AL)/COUNTIF(Invoices!AK:AL,A2805),0),IF(COUNTIF(Invoices!AM:AN,A2805)&lt;&gt;0,IF(COUNTIF(Invoices!AM:AN,A2805)&lt;&gt;0,SUMIF(Invoices!AM:AN,A2805,Invoices!AN:AN)/COUNTIF(Invoices!AM:AN,A2805),0),"Not Available")))))))))))))))</f>
        <v>0.99</v>
      </c>
    </row>
    <row r="2806" spans="1:5" ht="13" x14ac:dyDescent="0.15">
      <c r="A2806" s="6" t="s">
        <v>4283</v>
      </c>
      <c r="C2806" s="6" t="s">
        <v>1363</v>
      </c>
      <c r="D2806" s="6" t="s">
        <v>1364</v>
      </c>
      <c r="E2806" t="str">
        <f>IF(COUNTIF(Invoices!K:L,A2806)&lt;&gt;0,IF(COUNTIF(Invoices!K:L,A2806)&lt;&gt;0,SUMIF(Invoices!K:L,A2806,Invoices!L:L)/COUNTIF(Invoices!K:L,A2806),0),IF(COUNTIF(Invoices!M:N,A2806)&lt;&gt;0,IF(COUNTIF(Invoices!M:N,A2806)&lt;&gt;0,SUMIF(Invoices!M:N,A2806,Invoices!N:N)/COUNTIF(Invoices!M:N,A2806),0),IF(COUNTIF(Invoices!O:P,A2806)&lt;&gt;0,IF(COUNTIF(Invoices!O:P,A2806)&lt;&gt;0,SUMIF(Invoices!O:P,A2806,Invoices!P:P)/COUNTIF(Invoices!O:P,A2806),0),IF(COUNTIF(Invoices!Q:R,A2806)&lt;&gt;0,IF(COUNTIF(Invoices!Q:R,A2806)&lt;&gt;0,SUMIF(Invoices!Q:R,A2806,Invoices!R:R)/COUNTIF(Invoices!Q:R,A2806),0),IF(COUNTIF(Invoices!S:T,A2806)&lt;&gt;0,IF(COUNTIF(Invoices!S:T,A2806)&lt;&gt;0,SUMIF(Invoices!S:T,A2806,Invoices!T:T)/COUNTIF(Invoices!S:T,A2806),0),IF(COUNTIF(Invoices!U:V,A2806)&lt;&gt;0,IF(COUNTIF(Invoices!U:V,A2806)&lt;&gt;0,SUMIF(Invoices!U:V,A2806,Invoices!V:V)/COUNTIF(Invoices!U:V,A2806),0),IF(COUNTIF(Invoices!W:X,A2806)&lt;&gt;0,IF(COUNTIF(Invoices!W:X,A2806)&lt;&gt;0,SUMIF(Invoices!W:X,A2806,Invoices!X:X)/COUNTIF(Invoices!W:X,A2806),0),IF(COUNTIF(Invoices!Y:Z,A2806)&lt;&gt;0,IF(COUNTIF(Invoices!Y:Z,A2806)&lt;&gt;0,SUMIF(Invoices!Y:Z,A2806,Invoices!Z:Z)/COUNTIF(Invoices!Y:Z,A2806),0),IF(COUNTIF(Invoices!AA:AB,A2806)&lt;&gt;0,IF(COUNTIF(Invoices!AA:AB,A2806)&lt;&gt;0,SUMIF(Invoices!AA:AB,A2806,Invoices!AB:AB)/COUNTIF(Invoices!AA:AB,A2806),0),IF(COUNTIF(Invoices!AC:AD,A2806)&lt;&gt;0,IF(COUNTIF(Invoices!AC:AD,A2806)&lt;&gt;0,SUMIF(Invoices!AC:AD,A2806,Invoices!AD:AD)/COUNTIF(Invoices!AC:AD,A2806),0),IF(COUNTIF(Invoices!AE:AF,A2806)&lt;&gt;0,IF(COUNTIF(Invoices!AE:AF,A2806)&lt;&gt;0,SUMIF(Invoices!AE:AF,A2806,Invoices!AF:AF)/COUNTIF(Invoices!AE:AF,A2806),0),IF(COUNTIF(Invoices!AG:AH,A2806)&lt;&gt;0,IF(COUNTIF(Invoices!AG:AH,A2806)&lt;&gt;0,SUMIF(Invoices!AG:AH,A2806,Invoices!AH:AH)/COUNTIF(Invoices!AG:AH,A2806),0),IF(COUNTIF(Invoices!AI:AJ,A2806)&lt;&gt;0,IF(COUNTIF(Invoices!AI:AJ,A2806)&lt;&gt;0,SUMIF(Invoices!AI:AJ,A2806,Invoices!AJ:AJ)/COUNTIF(Invoices!AI:AJ,A2806),0),IF(COUNTIF(Invoices!AK:AL,A2806)&lt;&gt;0,IF(COUNTIF(Invoices!AK:AL,A2806)&lt;&gt;0,SUMIF(Invoices!AK:AL,A2806,Invoices!AL:AL)/COUNTIF(Invoices!AK:AL,A2806),0),IF(COUNTIF(Invoices!AM:AN,A2806)&lt;&gt;0,IF(COUNTIF(Invoices!AM:AN,A2806)&lt;&gt;0,SUMIF(Invoices!AM:AN,A2806,Invoices!AN:AN)/COUNTIF(Invoices!AM:AN,A2806),0),"Not Available")))))))))))))))</f>
        <v>Not Available</v>
      </c>
    </row>
    <row r="2807" spans="1:5" ht="13" x14ac:dyDescent="0.15">
      <c r="A2807" s="6" t="s">
        <v>4284</v>
      </c>
      <c r="B2807" s="6" t="s">
        <v>927</v>
      </c>
      <c r="C2807" s="6" t="s">
        <v>928</v>
      </c>
      <c r="D2807" s="6" t="s">
        <v>522</v>
      </c>
      <c r="E2807" t="str">
        <f>IF(COUNTIF(Invoices!K:L,A2807)&lt;&gt;0,IF(COUNTIF(Invoices!K:L,A2807)&lt;&gt;0,SUMIF(Invoices!K:L,A2807,Invoices!L:L)/COUNTIF(Invoices!K:L,A2807),0),IF(COUNTIF(Invoices!M:N,A2807)&lt;&gt;0,IF(COUNTIF(Invoices!M:N,A2807)&lt;&gt;0,SUMIF(Invoices!M:N,A2807,Invoices!N:N)/COUNTIF(Invoices!M:N,A2807),0),IF(COUNTIF(Invoices!O:P,A2807)&lt;&gt;0,IF(COUNTIF(Invoices!O:P,A2807)&lt;&gt;0,SUMIF(Invoices!O:P,A2807,Invoices!P:P)/COUNTIF(Invoices!O:P,A2807),0),IF(COUNTIF(Invoices!Q:R,A2807)&lt;&gt;0,IF(COUNTIF(Invoices!Q:R,A2807)&lt;&gt;0,SUMIF(Invoices!Q:R,A2807,Invoices!R:R)/COUNTIF(Invoices!Q:R,A2807),0),IF(COUNTIF(Invoices!S:T,A2807)&lt;&gt;0,IF(COUNTIF(Invoices!S:T,A2807)&lt;&gt;0,SUMIF(Invoices!S:T,A2807,Invoices!T:T)/COUNTIF(Invoices!S:T,A2807),0),IF(COUNTIF(Invoices!U:V,A2807)&lt;&gt;0,IF(COUNTIF(Invoices!U:V,A2807)&lt;&gt;0,SUMIF(Invoices!U:V,A2807,Invoices!V:V)/COUNTIF(Invoices!U:V,A2807),0),IF(COUNTIF(Invoices!W:X,A2807)&lt;&gt;0,IF(COUNTIF(Invoices!W:X,A2807)&lt;&gt;0,SUMIF(Invoices!W:X,A2807,Invoices!X:X)/COUNTIF(Invoices!W:X,A2807),0),IF(COUNTIF(Invoices!Y:Z,A2807)&lt;&gt;0,IF(COUNTIF(Invoices!Y:Z,A2807)&lt;&gt;0,SUMIF(Invoices!Y:Z,A2807,Invoices!Z:Z)/COUNTIF(Invoices!Y:Z,A2807),0),IF(COUNTIF(Invoices!AA:AB,A2807)&lt;&gt;0,IF(COUNTIF(Invoices!AA:AB,A2807)&lt;&gt;0,SUMIF(Invoices!AA:AB,A2807,Invoices!AB:AB)/COUNTIF(Invoices!AA:AB,A2807),0),IF(COUNTIF(Invoices!AC:AD,A2807)&lt;&gt;0,IF(COUNTIF(Invoices!AC:AD,A2807)&lt;&gt;0,SUMIF(Invoices!AC:AD,A2807,Invoices!AD:AD)/COUNTIF(Invoices!AC:AD,A2807),0),IF(COUNTIF(Invoices!AE:AF,A2807)&lt;&gt;0,IF(COUNTIF(Invoices!AE:AF,A2807)&lt;&gt;0,SUMIF(Invoices!AE:AF,A2807,Invoices!AF:AF)/COUNTIF(Invoices!AE:AF,A2807),0),IF(COUNTIF(Invoices!AG:AH,A2807)&lt;&gt;0,IF(COUNTIF(Invoices!AG:AH,A2807)&lt;&gt;0,SUMIF(Invoices!AG:AH,A2807,Invoices!AH:AH)/COUNTIF(Invoices!AG:AH,A2807),0),IF(COUNTIF(Invoices!AI:AJ,A2807)&lt;&gt;0,IF(COUNTIF(Invoices!AI:AJ,A2807)&lt;&gt;0,SUMIF(Invoices!AI:AJ,A2807,Invoices!AJ:AJ)/COUNTIF(Invoices!AI:AJ,A2807),0),IF(COUNTIF(Invoices!AK:AL,A2807)&lt;&gt;0,IF(COUNTIF(Invoices!AK:AL,A2807)&lt;&gt;0,SUMIF(Invoices!AK:AL,A2807,Invoices!AL:AL)/COUNTIF(Invoices!AK:AL,A2807),0),IF(COUNTIF(Invoices!AM:AN,A2807)&lt;&gt;0,IF(COUNTIF(Invoices!AM:AN,A2807)&lt;&gt;0,SUMIF(Invoices!AM:AN,A2807,Invoices!AN:AN)/COUNTIF(Invoices!AM:AN,A2807),0),"Not Available")))))))))))))))</f>
        <v>Not Available</v>
      </c>
    </row>
    <row r="2808" spans="1:5" ht="13" x14ac:dyDescent="0.15">
      <c r="A2808" s="6" t="s">
        <v>4285</v>
      </c>
      <c r="C2808" s="6" t="s">
        <v>1010</v>
      </c>
      <c r="D2808" s="6" t="s">
        <v>600</v>
      </c>
      <c r="E2808" t="str">
        <f>IF(COUNTIF(Invoices!K:L,A2808)&lt;&gt;0,IF(COUNTIF(Invoices!K:L,A2808)&lt;&gt;0,SUMIF(Invoices!K:L,A2808,Invoices!L:L)/COUNTIF(Invoices!K:L,A2808),0),IF(COUNTIF(Invoices!M:N,A2808)&lt;&gt;0,IF(COUNTIF(Invoices!M:N,A2808)&lt;&gt;0,SUMIF(Invoices!M:N,A2808,Invoices!N:N)/COUNTIF(Invoices!M:N,A2808),0),IF(COUNTIF(Invoices!O:P,A2808)&lt;&gt;0,IF(COUNTIF(Invoices!O:P,A2808)&lt;&gt;0,SUMIF(Invoices!O:P,A2808,Invoices!P:P)/COUNTIF(Invoices!O:P,A2808),0),IF(COUNTIF(Invoices!Q:R,A2808)&lt;&gt;0,IF(COUNTIF(Invoices!Q:R,A2808)&lt;&gt;0,SUMIF(Invoices!Q:R,A2808,Invoices!R:R)/COUNTIF(Invoices!Q:R,A2808),0),IF(COUNTIF(Invoices!S:T,A2808)&lt;&gt;0,IF(COUNTIF(Invoices!S:T,A2808)&lt;&gt;0,SUMIF(Invoices!S:T,A2808,Invoices!T:T)/COUNTIF(Invoices!S:T,A2808),0),IF(COUNTIF(Invoices!U:V,A2808)&lt;&gt;0,IF(COUNTIF(Invoices!U:V,A2808)&lt;&gt;0,SUMIF(Invoices!U:V,A2808,Invoices!V:V)/COUNTIF(Invoices!U:V,A2808),0),IF(COUNTIF(Invoices!W:X,A2808)&lt;&gt;0,IF(COUNTIF(Invoices!W:X,A2808)&lt;&gt;0,SUMIF(Invoices!W:X,A2808,Invoices!X:X)/COUNTIF(Invoices!W:X,A2808),0),IF(COUNTIF(Invoices!Y:Z,A2808)&lt;&gt;0,IF(COUNTIF(Invoices!Y:Z,A2808)&lt;&gt;0,SUMIF(Invoices!Y:Z,A2808,Invoices!Z:Z)/COUNTIF(Invoices!Y:Z,A2808),0),IF(COUNTIF(Invoices!AA:AB,A2808)&lt;&gt;0,IF(COUNTIF(Invoices!AA:AB,A2808)&lt;&gt;0,SUMIF(Invoices!AA:AB,A2808,Invoices!AB:AB)/COUNTIF(Invoices!AA:AB,A2808),0),IF(COUNTIF(Invoices!AC:AD,A2808)&lt;&gt;0,IF(COUNTIF(Invoices!AC:AD,A2808)&lt;&gt;0,SUMIF(Invoices!AC:AD,A2808,Invoices!AD:AD)/COUNTIF(Invoices!AC:AD,A2808),0),IF(COUNTIF(Invoices!AE:AF,A2808)&lt;&gt;0,IF(COUNTIF(Invoices!AE:AF,A2808)&lt;&gt;0,SUMIF(Invoices!AE:AF,A2808,Invoices!AF:AF)/COUNTIF(Invoices!AE:AF,A2808),0),IF(COUNTIF(Invoices!AG:AH,A2808)&lt;&gt;0,IF(COUNTIF(Invoices!AG:AH,A2808)&lt;&gt;0,SUMIF(Invoices!AG:AH,A2808,Invoices!AH:AH)/COUNTIF(Invoices!AG:AH,A2808),0),IF(COUNTIF(Invoices!AI:AJ,A2808)&lt;&gt;0,IF(COUNTIF(Invoices!AI:AJ,A2808)&lt;&gt;0,SUMIF(Invoices!AI:AJ,A2808,Invoices!AJ:AJ)/COUNTIF(Invoices!AI:AJ,A2808),0),IF(COUNTIF(Invoices!AK:AL,A2808)&lt;&gt;0,IF(COUNTIF(Invoices!AK:AL,A2808)&lt;&gt;0,SUMIF(Invoices!AK:AL,A2808,Invoices!AL:AL)/COUNTIF(Invoices!AK:AL,A2808),0),IF(COUNTIF(Invoices!AM:AN,A2808)&lt;&gt;0,IF(COUNTIF(Invoices!AM:AN,A2808)&lt;&gt;0,SUMIF(Invoices!AM:AN,A2808,Invoices!AN:AN)/COUNTIF(Invoices!AM:AN,A2808),0),"Not Available")))))))))))))))</f>
        <v>Not Available</v>
      </c>
    </row>
    <row r="2809" spans="1:5" ht="13" x14ac:dyDescent="0.15">
      <c r="A2809" s="6" t="s">
        <v>4286</v>
      </c>
      <c r="B2809" s="6" t="s">
        <v>1143</v>
      </c>
      <c r="C2809" s="6" t="s">
        <v>1144</v>
      </c>
      <c r="D2809" s="6" t="s">
        <v>559</v>
      </c>
      <c r="E2809">
        <f ca="1">IF(COUNTIF(Invoices!K:L,A2809)&lt;&gt;0,IF(COUNTIF(Invoices!K:L,A2809)&lt;&gt;0,SUMIF(Invoices!K:L,A2809,Invoices!L:L)/COUNTIF(Invoices!K:L,A2809),0),IF(COUNTIF(Invoices!M:N,A2809)&lt;&gt;0,IF(COUNTIF(Invoices!M:N,A2809)&lt;&gt;0,SUMIF(Invoices!M:N,A2809,Invoices!N:N)/COUNTIF(Invoices!M:N,A2809),0),IF(COUNTIF(Invoices!O:P,A2809)&lt;&gt;0,IF(COUNTIF(Invoices!O:P,A2809)&lt;&gt;0,SUMIF(Invoices!O:P,A2809,Invoices!P:P)/COUNTIF(Invoices!O:P,A2809),0),IF(COUNTIF(Invoices!Q:R,A2809)&lt;&gt;0,IF(COUNTIF(Invoices!Q:R,A2809)&lt;&gt;0,SUMIF(Invoices!Q:R,A2809,Invoices!R:R)/COUNTIF(Invoices!Q:R,A2809),0),IF(COUNTIF(Invoices!S:T,A2809)&lt;&gt;0,IF(COUNTIF(Invoices!S:T,A2809)&lt;&gt;0,SUMIF(Invoices!S:T,A2809,Invoices!T:T)/COUNTIF(Invoices!S:T,A2809),0),IF(COUNTIF(Invoices!U:V,A2809)&lt;&gt;0,IF(COUNTIF(Invoices!U:V,A2809)&lt;&gt;0,SUMIF(Invoices!U:V,A2809,Invoices!V:V)/COUNTIF(Invoices!U:V,A2809),0),IF(COUNTIF(Invoices!W:X,A2809)&lt;&gt;0,IF(COUNTIF(Invoices!W:X,A2809)&lt;&gt;0,SUMIF(Invoices!W:X,A2809,Invoices!X:X)/COUNTIF(Invoices!W:X,A2809),0),IF(COUNTIF(Invoices!Y:Z,A2809)&lt;&gt;0,IF(COUNTIF(Invoices!Y:Z,A2809)&lt;&gt;0,SUMIF(Invoices!Y:Z,A2809,Invoices!Z:Z)/COUNTIF(Invoices!Y:Z,A2809),0),IF(COUNTIF(Invoices!AA:AB,A2809)&lt;&gt;0,IF(COUNTIF(Invoices!AA:AB,A2809)&lt;&gt;0,SUMIF(Invoices!AA:AB,A2809,Invoices!AB:AB)/COUNTIF(Invoices!AA:AB,A2809),0),IF(COUNTIF(Invoices!AC:AD,A2809)&lt;&gt;0,IF(COUNTIF(Invoices!AC:AD,A2809)&lt;&gt;0,SUMIF(Invoices!AC:AD,A2809,Invoices!AD:AD)/COUNTIF(Invoices!AC:AD,A2809),0),IF(COUNTIF(Invoices!AE:AF,A2809)&lt;&gt;0,IF(COUNTIF(Invoices!AE:AF,A2809)&lt;&gt;0,SUMIF(Invoices!AE:AF,A2809,Invoices!AF:AF)/COUNTIF(Invoices!AE:AF,A2809),0),IF(COUNTIF(Invoices!AG:AH,A2809)&lt;&gt;0,IF(COUNTIF(Invoices!AG:AH,A2809)&lt;&gt;0,SUMIF(Invoices!AG:AH,A2809,Invoices!AH:AH)/COUNTIF(Invoices!AG:AH,A2809),0),IF(COUNTIF(Invoices!AI:AJ,A2809)&lt;&gt;0,IF(COUNTIF(Invoices!AI:AJ,A2809)&lt;&gt;0,SUMIF(Invoices!AI:AJ,A2809,Invoices!AJ:AJ)/COUNTIF(Invoices!AI:AJ,A2809),0),IF(COUNTIF(Invoices!AK:AL,A2809)&lt;&gt;0,IF(COUNTIF(Invoices!AK:AL,A2809)&lt;&gt;0,SUMIF(Invoices!AK:AL,A2809,Invoices!AL:AL)/COUNTIF(Invoices!AK:AL,A2809),0),IF(COUNTIF(Invoices!AM:AN,A2809)&lt;&gt;0,IF(COUNTIF(Invoices!AM:AN,A2809)&lt;&gt;0,SUMIF(Invoices!AM:AN,A2809,Invoices!AN:AN)/COUNTIF(Invoices!AM:AN,A2809),0),"Not Available")))))))))))))))</f>
        <v>0.99</v>
      </c>
    </row>
    <row r="2810" spans="1:5" ht="13" x14ac:dyDescent="0.15">
      <c r="A2810" s="6" t="s">
        <v>4287</v>
      </c>
      <c r="B2810" s="6" t="s">
        <v>2789</v>
      </c>
      <c r="C2810" s="6" t="s">
        <v>735</v>
      </c>
      <c r="D2810" s="6" t="s">
        <v>736</v>
      </c>
      <c r="E2810">
        <f ca="1">IF(COUNTIF(Invoices!K:L,A2810)&lt;&gt;0,IF(COUNTIF(Invoices!K:L,A2810)&lt;&gt;0,SUMIF(Invoices!K:L,A2810,Invoices!L:L)/COUNTIF(Invoices!K:L,A2810),0),IF(COUNTIF(Invoices!M:N,A2810)&lt;&gt;0,IF(COUNTIF(Invoices!M:N,A2810)&lt;&gt;0,SUMIF(Invoices!M:N,A2810,Invoices!N:N)/COUNTIF(Invoices!M:N,A2810),0),IF(COUNTIF(Invoices!O:P,A2810)&lt;&gt;0,IF(COUNTIF(Invoices!O:P,A2810)&lt;&gt;0,SUMIF(Invoices!O:P,A2810,Invoices!P:P)/COUNTIF(Invoices!O:P,A2810),0),IF(COUNTIF(Invoices!Q:R,A2810)&lt;&gt;0,IF(COUNTIF(Invoices!Q:R,A2810)&lt;&gt;0,SUMIF(Invoices!Q:R,A2810,Invoices!R:R)/COUNTIF(Invoices!Q:R,A2810),0),IF(COUNTIF(Invoices!S:T,A2810)&lt;&gt;0,IF(COUNTIF(Invoices!S:T,A2810)&lt;&gt;0,SUMIF(Invoices!S:T,A2810,Invoices!T:T)/COUNTIF(Invoices!S:T,A2810),0),IF(COUNTIF(Invoices!U:V,A2810)&lt;&gt;0,IF(COUNTIF(Invoices!U:V,A2810)&lt;&gt;0,SUMIF(Invoices!U:V,A2810,Invoices!V:V)/COUNTIF(Invoices!U:V,A2810),0),IF(COUNTIF(Invoices!W:X,A2810)&lt;&gt;0,IF(COUNTIF(Invoices!W:X,A2810)&lt;&gt;0,SUMIF(Invoices!W:X,A2810,Invoices!X:X)/COUNTIF(Invoices!W:X,A2810),0),IF(COUNTIF(Invoices!Y:Z,A2810)&lt;&gt;0,IF(COUNTIF(Invoices!Y:Z,A2810)&lt;&gt;0,SUMIF(Invoices!Y:Z,A2810,Invoices!Z:Z)/COUNTIF(Invoices!Y:Z,A2810),0),IF(COUNTIF(Invoices!AA:AB,A2810)&lt;&gt;0,IF(COUNTIF(Invoices!AA:AB,A2810)&lt;&gt;0,SUMIF(Invoices!AA:AB,A2810,Invoices!AB:AB)/COUNTIF(Invoices!AA:AB,A2810),0),IF(COUNTIF(Invoices!AC:AD,A2810)&lt;&gt;0,IF(COUNTIF(Invoices!AC:AD,A2810)&lt;&gt;0,SUMIF(Invoices!AC:AD,A2810,Invoices!AD:AD)/COUNTIF(Invoices!AC:AD,A2810),0),IF(COUNTIF(Invoices!AE:AF,A2810)&lt;&gt;0,IF(COUNTIF(Invoices!AE:AF,A2810)&lt;&gt;0,SUMIF(Invoices!AE:AF,A2810,Invoices!AF:AF)/COUNTIF(Invoices!AE:AF,A2810),0),IF(COUNTIF(Invoices!AG:AH,A2810)&lt;&gt;0,IF(COUNTIF(Invoices!AG:AH,A2810)&lt;&gt;0,SUMIF(Invoices!AG:AH,A2810,Invoices!AH:AH)/COUNTIF(Invoices!AG:AH,A2810),0),IF(COUNTIF(Invoices!AI:AJ,A2810)&lt;&gt;0,IF(COUNTIF(Invoices!AI:AJ,A2810)&lt;&gt;0,SUMIF(Invoices!AI:AJ,A2810,Invoices!AJ:AJ)/COUNTIF(Invoices!AI:AJ,A2810),0),IF(COUNTIF(Invoices!AK:AL,A2810)&lt;&gt;0,IF(COUNTIF(Invoices!AK:AL,A2810)&lt;&gt;0,SUMIF(Invoices!AK:AL,A2810,Invoices!AL:AL)/COUNTIF(Invoices!AK:AL,A2810),0),IF(COUNTIF(Invoices!AM:AN,A2810)&lt;&gt;0,IF(COUNTIF(Invoices!AM:AN,A2810)&lt;&gt;0,SUMIF(Invoices!AM:AN,A2810,Invoices!AN:AN)/COUNTIF(Invoices!AM:AN,A2810),0),"Not Available")))))))))))))))</f>
        <v>0.99</v>
      </c>
    </row>
    <row r="2811" spans="1:5" ht="13" x14ac:dyDescent="0.15">
      <c r="A2811" s="6" t="s">
        <v>4288</v>
      </c>
      <c r="C2811" s="6" t="s">
        <v>1327</v>
      </c>
      <c r="D2811" s="6" t="s">
        <v>1182</v>
      </c>
      <c r="E2811" t="str">
        <f>IF(COUNTIF(Invoices!K:L,A2811)&lt;&gt;0,IF(COUNTIF(Invoices!K:L,A2811)&lt;&gt;0,SUMIF(Invoices!K:L,A2811,Invoices!L:L)/COUNTIF(Invoices!K:L,A2811),0),IF(COUNTIF(Invoices!M:N,A2811)&lt;&gt;0,IF(COUNTIF(Invoices!M:N,A2811)&lt;&gt;0,SUMIF(Invoices!M:N,A2811,Invoices!N:N)/COUNTIF(Invoices!M:N,A2811),0),IF(COUNTIF(Invoices!O:P,A2811)&lt;&gt;0,IF(COUNTIF(Invoices!O:P,A2811)&lt;&gt;0,SUMIF(Invoices!O:P,A2811,Invoices!P:P)/COUNTIF(Invoices!O:P,A2811),0),IF(COUNTIF(Invoices!Q:R,A2811)&lt;&gt;0,IF(COUNTIF(Invoices!Q:R,A2811)&lt;&gt;0,SUMIF(Invoices!Q:R,A2811,Invoices!R:R)/COUNTIF(Invoices!Q:R,A2811),0),IF(COUNTIF(Invoices!S:T,A2811)&lt;&gt;0,IF(COUNTIF(Invoices!S:T,A2811)&lt;&gt;0,SUMIF(Invoices!S:T,A2811,Invoices!T:T)/COUNTIF(Invoices!S:T,A2811),0),IF(COUNTIF(Invoices!U:V,A2811)&lt;&gt;0,IF(COUNTIF(Invoices!U:V,A2811)&lt;&gt;0,SUMIF(Invoices!U:V,A2811,Invoices!V:V)/COUNTIF(Invoices!U:V,A2811),0),IF(COUNTIF(Invoices!W:X,A2811)&lt;&gt;0,IF(COUNTIF(Invoices!W:X,A2811)&lt;&gt;0,SUMIF(Invoices!W:X,A2811,Invoices!X:X)/COUNTIF(Invoices!W:X,A2811),0),IF(COUNTIF(Invoices!Y:Z,A2811)&lt;&gt;0,IF(COUNTIF(Invoices!Y:Z,A2811)&lt;&gt;0,SUMIF(Invoices!Y:Z,A2811,Invoices!Z:Z)/COUNTIF(Invoices!Y:Z,A2811),0),IF(COUNTIF(Invoices!AA:AB,A2811)&lt;&gt;0,IF(COUNTIF(Invoices!AA:AB,A2811)&lt;&gt;0,SUMIF(Invoices!AA:AB,A2811,Invoices!AB:AB)/COUNTIF(Invoices!AA:AB,A2811),0),IF(COUNTIF(Invoices!AC:AD,A2811)&lt;&gt;0,IF(COUNTIF(Invoices!AC:AD,A2811)&lt;&gt;0,SUMIF(Invoices!AC:AD,A2811,Invoices!AD:AD)/COUNTIF(Invoices!AC:AD,A2811),0),IF(COUNTIF(Invoices!AE:AF,A2811)&lt;&gt;0,IF(COUNTIF(Invoices!AE:AF,A2811)&lt;&gt;0,SUMIF(Invoices!AE:AF,A2811,Invoices!AF:AF)/COUNTIF(Invoices!AE:AF,A2811),0),IF(COUNTIF(Invoices!AG:AH,A2811)&lt;&gt;0,IF(COUNTIF(Invoices!AG:AH,A2811)&lt;&gt;0,SUMIF(Invoices!AG:AH,A2811,Invoices!AH:AH)/COUNTIF(Invoices!AG:AH,A2811),0),IF(COUNTIF(Invoices!AI:AJ,A2811)&lt;&gt;0,IF(COUNTIF(Invoices!AI:AJ,A2811)&lt;&gt;0,SUMIF(Invoices!AI:AJ,A2811,Invoices!AJ:AJ)/COUNTIF(Invoices!AI:AJ,A2811),0),IF(COUNTIF(Invoices!AK:AL,A2811)&lt;&gt;0,IF(COUNTIF(Invoices!AK:AL,A2811)&lt;&gt;0,SUMIF(Invoices!AK:AL,A2811,Invoices!AL:AL)/COUNTIF(Invoices!AK:AL,A2811),0),IF(COUNTIF(Invoices!AM:AN,A2811)&lt;&gt;0,IF(COUNTIF(Invoices!AM:AN,A2811)&lt;&gt;0,SUMIF(Invoices!AM:AN,A2811,Invoices!AN:AN)/COUNTIF(Invoices!AM:AN,A2811),0),"Not Available")))))))))))))))</f>
        <v>Not Available</v>
      </c>
    </row>
    <row r="2812" spans="1:5" ht="13" x14ac:dyDescent="0.15">
      <c r="A2812" s="6" t="s">
        <v>4289</v>
      </c>
      <c r="C2812" s="6" t="s">
        <v>2030</v>
      </c>
      <c r="D2812" s="6" t="s">
        <v>959</v>
      </c>
      <c r="E2812">
        <f ca="1">IF(COUNTIF(Invoices!K:L,A2812)&lt;&gt;0,IF(COUNTIF(Invoices!K:L,A2812)&lt;&gt;0,SUMIF(Invoices!K:L,A2812,Invoices!L:L)/COUNTIF(Invoices!K:L,A2812),0),IF(COUNTIF(Invoices!M:N,A2812)&lt;&gt;0,IF(COUNTIF(Invoices!M:N,A2812)&lt;&gt;0,SUMIF(Invoices!M:N,A2812,Invoices!N:N)/COUNTIF(Invoices!M:N,A2812),0),IF(COUNTIF(Invoices!O:P,A2812)&lt;&gt;0,IF(COUNTIF(Invoices!O:P,A2812)&lt;&gt;0,SUMIF(Invoices!O:P,A2812,Invoices!P:P)/COUNTIF(Invoices!O:P,A2812),0),IF(COUNTIF(Invoices!Q:R,A2812)&lt;&gt;0,IF(COUNTIF(Invoices!Q:R,A2812)&lt;&gt;0,SUMIF(Invoices!Q:R,A2812,Invoices!R:R)/COUNTIF(Invoices!Q:R,A2812),0),IF(COUNTIF(Invoices!S:T,A2812)&lt;&gt;0,IF(COUNTIF(Invoices!S:T,A2812)&lt;&gt;0,SUMIF(Invoices!S:T,A2812,Invoices!T:T)/COUNTIF(Invoices!S:T,A2812),0),IF(COUNTIF(Invoices!U:V,A2812)&lt;&gt;0,IF(COUNTIF(Invoices!U:V,A2812)&lt;&gt;0,SUMIF(Invoices!U:V,A2812,Invoices!V:V)/COUNTIF(Invoices!U:V,A2812),0),IF(COUNTIF(Invoices!W:X,A2812)&lt;&gt;0,IF(COUNTIF(Invoices!W:X,A2812)&lt;&gt;0,SUMIF(Invoices!W:X,A2812,Invoices!X:X)/COUNTIF(Invoices!W:X,A2812),0),IF(COUNTIF(Invoices!Y:Z,A2812)&lt;&gt;0,IF(COUNTIF(Invoices!Y:Z,A2812)&lt;&gt;0,SUMIF(Invoices!Y:Z,A2812,Invoices!Z:Z)/COUNTIF(Invoices!Y:Z,A2812),0),IF(COUNTIF(Invoices!AA:AB,A2812)&lt;&gt;0,IF(COUNTIF(Invoices!AA:AB,A2812)&lt;&gt;0,SUMIF(Invoices!AA:AB,A2812,Invoices!AB:AB)/COUNTIF(Invoices!AA:AB,A2812),0),IF(COUNTIF(Invoices!AC:AD,A2812)&lt;&gt;0,IF(COUNTIF(Invoices!AC:AD,A2812)&lt;&gt;0,SUMIF(Invoices!AC:AD,A2812,Invoices!AD:AD)/COUNTIF(Invoices!AC:AD,A2812),0),IF(COUNTIF(Invoices!AE:AF,A2812)&lt;&gt;0,IF(COUNTIF(Invoices!AE:AF,A2812)&lt;&gt;0,SUMIF(Invoices!AE:AF,A2812,Invoices!AF:AF)/COUNTIF(Invoices!AE:AF,A2812),0),IF(COUNTIF(Invoices!AG:AH,A2812)&lt;&gt;0,IF(COUNTIF(Invoices!AG:AH,A2812)&lt;&gt;0,SUMIF(Invoices!AG:AH,A2812,Invoices!AH:AH)/COUNTIF(Invoices!AG:AH,A2812),0),IF(COUNTIF(Invoices!AI:AJ,A2812)&lt;&gt;0,IF(COUNTIF(Invoices!AI:AJ,A2812)&lt;&gt;0,SUMIF(Invoices!AI:AJ,A2812,Invoices!AJ:AJ)/COUNTIF(Invoices!AI:AJ,A2812),0),IF(COUNTIF(Invoices!AK:AL,A2812)&lt;&gt;0,IF(COUNTIF(Invoices!AK:AL,A2812)&lt;&gt;0,SUMIF(Invoices!AK:AL,A2812,Invoices!AL:AL)/COUNTIF(Invoices!AK:AL,A2812),0),IF(COUNTIF(Invoices!AM:AN,A2812)&lt;&gt;0,IF(COUNTIF(Invoices!AM:AN,A2812)&lt;&gt;0,SUMIF(Invoices!AM:AN,A2812,Invoices!AN:AN)/COUNTIF(Invoices!AM:AN,A2812),0),"Not Available")))))))))))))))</f>
        <v>0.99</v>
      </c>
    </row>
    <row r="2813" spans="1:5" ht="13" x14ac:dyDescent="0.15">
      <c r="A2813" s="6" t="s">
        <v>4290</v>
      </c>
      <c r="B2813" s="6" t="s">
        <v>562</v>
      </c>
      <c r="C2813" s="6" t="s">
        <v>752</v>
      </c>
      <c r="D2813" s="6" t="s">
        <v>562</v>
      </c>
      <c r="E2813">
        <f ca="1">IF(COUNTIF(Invoices!K:L,A2813)&lt;&gt;0,IF(COUNTIF(Invoices!K:L,A2813)&lt;&gt;0,SUMIF(Invoices!K:L,A2813,Invoices!L:L)/COUNTIF(Invoices!K:L,A2813),0),IF(COUNTIF(Invoices!M:N,A2813)&lt;&gt;0,IF(COUNTIF(Invoices!M:N,A2813)&lt;&gt;0,SUMIF(Invoices!M:N,A2813,Invoices!N:N)/COUNTIF(Invoices!M:N,A2813),0),IF(COUNTIF(Invoices!O:P,A2813)&lt;&gt;0,IF(COUNTIF(Invoices!O:P,A2813)&lt;&gt;0,SUMIF(Invoices!O:P,A2813,Invoices!P:P)/COUNTIF(Invoices!O:P,A2813),0),IF(COUNTIF(Invoices!Q:R,A2813)&lt;&gt;0,IF(COUNTIF(Invoices!Q:R,A2813)&lt;&gt;0,SUMIF(Invoices!Q:R,A2813,Invoices!R:R)/COUNTIF(Invoices!Q:R,A2813),0),IF(COUNTIF(Invoices!S:T,A2813)&lt;&gt;0,IF(COUNTIF(Invoices!S:T,A2813)&lt;&gt;0,SUMIF(Invoices!S:T,A2813,Invoices!T:T)/COUNTIF(Invoices!S:T,A2813),0),IF(COUNTIF(Invoices!U:V,A2813)&lt;&gt;0,IF(COUNTIF(Invoices!U:V,A2813)&lt;&gt;0,SUMIF(Invoices!U:V,A2813,Invoices!V:V)/COUNTIF(Invoices!U:V,A2813),0),IF(COUNTIF(Invoices!W:X,A2813)&lt;&gt;0,IF(COUNTIF(Invoices!W:X,A2813)&lt;&gt;0,SUMIF(Invoices!W:X,A2813,Invoices!X:X)/COUNTIF(Invoices!W:X,A2813),0),IF(COUNTIF(Invoices!Y:Z,A2813)&lt;&gt;0,IF(COUNTIF(Invoices!Y:Z,A2813)&lt;&gt;0,SUMIF(Invoices!Y:Z,A2813,Invoices!Z:Z)/COUNTIF(Invoices!Y:Z,A2813),0),IF(COUNTIF(Invoices!AA:AB,A2813)&lt;&gt;0,IF(COUNTIF(Invoices!AA:AB,A2813)&lt;&gt;0,SUMIF(Invoices!AA:AB,A2813,Invoices!AB:AB)/COUNTIF(Invoices!AA:AB,A2813),0),IF(COUNTIF(Invoices!AC:AD,A2813)&lt;&gt;0,IF(COUNTIF(Invoices!AC:AD,A2813)&lt;&gt;0,SUMIF(Invoices!AC:AD,A2813,Invoices!AD:AD)/COUNTIF(Invoices!AC:AD,A2813),0),IF(COUNTIF(Invoices!AE:AF,A2813)&lt;&gt;0,IF(COUNTIF(Invoices!AE:AF,A2813)&lt;&gt;0,SUMIF(Invoices!AE:AF,A2813,Invoices!AF:AF)/COUNTIF(Invoices!AE:AF,A2813),0),IF(COUNTIF(Invoices!AG:AH,A2813)&lt;&gt;0,IF(COUNTIF(Invoices!AG:AH,A2813)&lt;&gt;0,SUMIF(Invoices!AG:AH,A2813,Invoices!AH:AH)/COUNTIF(Invoices!AG:AH,A2813),0),IF(COUNTIF(Invoices!AI:AJ,A2813)&lt;&gt;0,IF(COUNTIF(Invoices!AI:AJ,A2813)&lt;&gt;0,SUMIF(Invoices!AI:AJ,A2813,Invoices!AJ:AJ)/COUNTIF(Invoices!AI:AJ,A2813),0),IF(COUNTIF(Invoices!AK:AL,A2813)&lt;&gt;0,IF(COUNTIF(Invoices!AK:AL,A2813)&lt;&gt;0,SUMIF(Invoices!AK:AL,A2813,Invoices!AL:AL)/COUNTIF(Invoices!AK:AL,A2813),0),IF(COUNTIF(Invoices!AM:AN,A2813)&lt;&gt;0,IF(COUNTIF(Invoices!AM:AN,A2813)&lt;&gt;0,SUMIF(Invoices!AM:AN,A2813,Invoices!AN:AN)/COUNTIF(Invoices!AM:AN,A2813),0),"Not Available")))))))))))))))</f>
        <v>0.99</v>
      </c>
    </row>
    <row r="2814" spans="1:5" ht="13" x14ac:dyDescent="0.15">
      <c r="A2814" s="6" t="s">
        <v>4290</v>
      </c>
      <c r="B2814" s="6" t="s">
        <v>4291</v>
      </c>
      <c r="C2814" s="6" t="s">
        <v>910</v>
      </c>
      <c r="D2814" s="6" t="s">
        <v>562</v>
      </c>
      <c r="E2814">
        <f ca="1">IF(COUNTIF(Invoices!K:L,A2814)&lt;&gt;0,IF(COUNTIF(Invoices!K:L,A2814)&lt;&gt;0,SUMIF(Invoices!K:L,A2814,Invoices!L:L)/COUNTIF(Invoices!K:L,A2814),0),IF(COUNTIF(Invoices!M:N,A2814)&lt;&gt;0,IF(COUNTIF(Invoices!M:N,A2814)&lt;&gt;0,SUMIF(Invoices!M:N,A2814,Invoices!N:N)/COUNTIF(Invoices!M:N,A2814),0),IF(COUNTIF(Invoices!O:P,A2814)&lt;&gt;0,IF(COUNTIF(Invoices!O:P,A2814)&lt;&gt;0,SUMIF(Invoices!O:P,A2814,Invoices!P:P)/COUNTIF(Invoices!O:P,A2814),0),IF(COUNTIF(Invoices!Q:R,A2814)&lt;&gt;0,IF(COUNTIF(Invoices!Q:R,A2814)&lt;&gt;0,SUMIF(Invoices!Q:R,A2814,Invoices!R:R)/COUNTIF(Invoices!Q:R,A2814),0),IF(COUNTIF(Invoices!S:T,A2814)&lt;&gt;0,IF(COUNTIF(Invoices!S:T,A2814)&lt;&gt;0,SUMIF(Invoices!S:T,A2814,Invoices!T:T)/COUNTIF(Invoices!S:T,A2814),0),IF(COUNTIF(Invoices!U:V,A2814)&lt;&gt;0,IF(COUNTIF(Invoices!U:V,A2814)&lt;&gt;0,SUMIF(Invoices!U:V,A2814,Invoices!V:V)/COUNTIF(Invoices!U:V,A2814),0),IF(COUNTIF(Invoices!W:X,A2814)&lt;&gt;0,IF(COUNTIF(Invoices!W:X,A2814)&lt;&gt;0,SUMIF(Invoices!W:X,A2814,Invoices!X:X)/COUNTIF(Invoices!W:X,A2814),0),IF(COUNTIF(Invoices!Y:Z,A2814)&lt;&gt;0,IF(COUNTIF(Invoices!Y:Z,A2814)&lt;&gt;0,SUMIF(Invoices!Y:Z,A2814,Invoices!Z:Z)/COUNTIF(Invoices!Y:Z,A2814),0),IF(COUNTIF(Invoices!AA:AB,A2814)&lt;&gt;0,IF(COUNTIF(Invoices!AA:AB,A2814)&lt;&gt;0,SUMIF(Invoices!AA:AB,A2814,Invoices!AB:AB)/COUNTIF(Invoices!AA:AB,A2814),0),IF(COUNTIF(Invoices!AC:AD,A2814)&lt;&gt;0,IF(COUNTIF(Invoices!AC:AD,A2814)&lt;&gt;0,SUMIF(Invoices!AC:AD,A2814,Invoices!AD:AD)/COUNTIF(Invoices!AC:AD,A2814),0),IF(COUNTIF(Invoices!AE:AF,A2814)&lt;&gt;0,IF(COUNTIF(Invoices!AE:AF,A2814)&lt;&gt;0,SUMIF(Invoices!AE:AF,A2814,Invoices!AF:AF)/COUNTIF(Invoices!AE:AF,A2814),0),IF(COUNTIF(Invoices!AG:AH,A2814)&lt;&gt;0,IF(COUNTIF(Invoices!AG:AH,A2814)&lt;&gt;0,SUMIF(Invoices!AG:AH,A2814,Invoices!AH:AH)/COUNTIF(Invoices!AG:AH,A2814),0),IF(COUNTIF(Invoices!AI:AJ,A2814)&lt;&gt;0,IF(COUNTIF(Invoices!AI:AJ,A2814)&lt;&gt;0,SUMIF(Invoices!AI:AJ,A2814,Invoices!AJ:AJ)/COUNTIF(Invoices!AI:AJ,A2814),0),IF(COUNTIF(Invoices!AK:AL,A2814)&lt;&gt;0,IF(COUNTIF(Invoices!AK:AL,A2814)&lt;&gt;0,SUMIF(Invoices!AK:AL,A2814,Invoices!AL:AL)/COUNTIF(Invoices!AK:AL,A2814),0),IF(COUNTIF(Invoices!AM:AN,A2814)&lt;&gt;0,IF(COUNTIF(Invoices!AM:AN,A2814)&lt;&gt;0,SUMIF(Invoices!AM:AN,A2814,Invoices!AN:AN)/COUNTIF(Invoices!AM:AN,A2814),0),"Not Available")))))))))))))))</f>
        <v>0.99</v>
      </c>
    </row>
    <row r="2815" spans="1:5" ht="13" x14ac:dyDescent="0.15">
      <c r="A2815" s="6" t="s">
        <v>4292</v>
      </c>
      <c r="B2815" s="6" t="s">
        <v>606</v>
      </c>
      <c r="C2815" s="6" t="s">
        <v>1118</v>
      </c>
      <c r="D2815" s="6" t="s">
        <v>608</v>
      </c>
      <c r="E2815">
        <f ca="1">IF(COUNTIF(Invoices!K:L,A2815)&lt;&gt;0,IF(COUNTIF(Invoices!K:L,A2815)&lt;&gt;0,SUMIF(Invoices!K:L,A2815,Invoices!L:L)/COUNTIF(Invoices!K:L,A2815),0),IF(COUNTIF(Invoices!M:N,A2815)&lt;&gt;0,IF(COUNTIF(Invoices!M:N,A2815)&lt;&gt;0,SUMIF(Invoices!M:N,A2815,Invoices!N:N)/COUNTIF(Invoices!M:N,A2815),0),IF(COUNTIF(Invoices!O:P,A2815)&lt;&gt;0,IF(COUNTIF(Invoices!O:P,A2815)&lt;&gt;0,SUMIF(Invoices!O:P,A2815,Invoices!P:P)/COUNTIF(Invoices!O:P,A2815),0),IF(COUNTIF(Invoices!Q:R,A2815)&lt;&gt;0,IF(COUNTIF(Invoices!Q:R,A2815)&lt;&gt;0,SUMIF(Invoices!Q:R,A2815,Invoices!R:R)/COUNTIF(Invoices!Q:R,A2815),0),IF(COUNTIF(Invoices!S:T,A2815)&lt;&gt;0,IF(COUNTIF(Invoices!S:T,A2815)&lt;&gt;0,SUMIF(Invoices!S:T,A2815,Invoices!T:T)/COUNTIF(Invoices!S:T,A2815),0),IF(COUNTIF(Invoices!U:V,A2815)&lt;&gt;0,IF(COUNTIF(Invoices!U:V,A2815)&lt;&gt;0,SUMIF(Invoices!U:V,A2815,Invoices!V:V)/COUNTIF(Invoices!U:V,A2815),0),IF(COUNTIF(Invoices!W:X,A2815)&lt;&gt;0,IF(COUNTIF(Invoices!W:X,A2815)&lt;&gt;0,SUMIF(Invoices!W:X,A2815,Invoices!X:X)/COUNTIF(Invoices!W:X,A2815),0),IF(COUNTIF(Invoices!Y:Z,A2815)&lt;&gt;0,IF(COUNTIF(Invoices!Y:Z,A2815)&lt;&gt;0,SUMIF(Invoices!Y:Z,A2815,Invoices!Z:Z)/COUNTIF(Invoices!Y:Z,A2815),0),IF(COUNTIF(Invoices!AA:AB,A2815)&lt;&gt;0,IF(COUNTIF(Invoices!AA:AB,A2815)&lt;&gt;0,SUMIF(Invoices!AA:AB,A2815,Invoices!AB:AB)/COUNTIF(Invoices!AA:AB,A2815),0),IF(COUNTIF(Invoices!AC:AD,A2815)&lt;&gt;0,IF(COUNTIF(Invoices!AC:AD,A2815)&lt;&gt;0,SUMIF(Invoices!AC:AD,A2815,Invoices!AD:AD)/COUNTIF(Invoices!AC:AD,A2815),0),IF(COUNTIF(Invoices!AE:AF,A2815)&lt;&gt;0,IF(COUNTIF(Invoices!AE:AF,A2815)&lt;&gt;0,SUMIF(Invoices!AE:AF,A2815,Invoices!AF:AF)/COUNTIF(Invoices!AE:AF,A2815),0),IF(COUNTIF(Invoices!AG:AH,A2815)&lt;&gt;0,IF(COUNTIF(Invoices!AG:AH,A2815)&lt;&gt;0,SUMIF(Invoices!AG:AH,A2815,Invoices!AH:AH)/COUNTIF(Invoices!AG:AH,A2815),0),IF(COUNTIF(Invoices!AI:AJ,A2815)&lt;&gt;0,IF(COUNTIF(Invoices!AI:AJ,A2815)&lt;&gt;0,SUMIF(Invoices!AI:AJ,A2815,Invoices!AJ:AJ)/COUNTIF(Invoices!AI:AJ,A2815),0),IF(COUNTIF(Invoices!AK:AL,A2815)&lt;&gt;0,IF(COUNTIF(Invoices!AK:AL,A2815)&lt;&gt;0,SUMIF(Invoices!AK:AL,A2815,Invoices!AL:AL)/COUNTIF(Invoices!AK:AL,A2815),0),IF(COUNTIF(Invoices!AM:AN,A2815)&lt;&gt;0,IF(COUNTIF(Invoices!AM:AN,A2815)&lt;&gt;0,SUMIF(Invoices!AM:AN,A2815,Invoices!AN:AN)/COUNTIF(Invoices!AM:AN,A2815),0),"Not Available")))))))))))))))</f>
        <v>0.99</v>
      </c>
    </row>
    <row r="2816" spans="1:5" ht="13" x14ac:dyDescent="0.15">
      <c r="A2816" s="6" t="s">
        <v>4293</v>
      </c>
      <c r="B2816" s="6" t="s">
        <v>4294</v>
      </c>
      <c r="C2816" s="6" t="s">
        <v>848</v>
      </c>
      <c r="D2816" s="6" t="s">
        <v>744</v>
      </c>
      <c r="E2816">
        <f ca="1">IF(COUNTIF(Invoices!K:L,A2816)&lt;&gt;0,IF(COUNTIF(Invoices!K:L,A2816)&lt;&gt;0,SUMIF(Invoices!K:L,A2816,Invoices!L:L)/COUNTIF(Invoices!K:L,A2816),0),IF(COUNTIF(Invoices!M:N,A2816)&lt;&gt;0,IF(COUNTIF(Invoices!M:N,A2816)&lt;&gt;0,SUMIF(Invoices!M:N,A2816,Invoices!N:N)/COUNTIF(Invoices!M:N,A2816),0),IF(COUNTIF(Invoices!O:P,A2816)&lt;&gt;0,IF(COUNTIF(Invoices!O:P,A2816)&lt;&gt;0,SUMIF(Invoices!O:P,A2816,Invoices!P:P)/COUNTIF(Invoices!O:P,A2816),0),IF(COUNTIF(Invoices!Q:R,A2816)&lt;&gt;0,IF(COUNTIF(Invoices!Q:R,A2816)&lt;&gt;0,SUMIF(Invoices!Q:R,A2816,Invoices!R:R)/COUNTIF(Invoices!Q:R,A2816),0),IF(COUNTIF(Invoices!S:T,A2816)&lt;&gt;0,IF(COUNTIF(Invoices!S:T,A2816)&lt;&gt;0,SUMIF(Invoices!S:T,A2816,Invoices!T:T)/COUNTIF(Invoices!S:T,A2816),0),IF(COUNTIF(Invoices!U:V,A2816)&lt;&gt;0,IF(COUNTIF(Invoices!U:V,A2816)&lt;&gt;0,SUMIF(Invoices!U:V,A2816,Invoices!V:V)/COUNTIF(Invoices!U:V,A2816),0),IF(COUNTIF(Invoices!W:X,A2816)&lt;&gt;0,IF(COUNTIF(Invoices!W:X,A2816)&lt;&gt;0,SUMIF(Invoices!W:X,A2816,Invoices!X:X)/COUNTIF(Invoices!W:X,A2816),0),IF(COUNTIF(Invoices!Y:Z,A2816)&lt;&gt;0,IF(COUNTIF(Invoices!Y:Z,A2816)&lt;&gt;0,SUMIF(Invoices!Y:Z,A2816,Invoices!Z:Z)/COUNTIF(Invoices!Y:Z,A2816),0),IF(COUNTIF(Invoices!AA:AB,A2816)&lt;&gt;0,IF(COUNTIF(Invoices!AA:AB,A2816)&lt;&gt;0,SUMIF(Invoices!AA:AB,A2816,Invoices!AB:AB)/COUNTIF(Invoices!AA:AB,A2816),0),IF(COUNTIF(Invoices!AC:AD,A2816)&lt;&gt;0,IF(COUNTIF(Invoices!AC:AD,A2816)&lt;&gt;0,SUMIF(Invoices!AC:AD,A2816,Invoices!AD:AD)/COUNTIF(Invoices!AC:AD,A2816),0),IF(COUNTIF(Invoices!AE:AF,A2816)&lt;&gt;0,IF(COUNTIF(Invoices!AE:AF,A2816)&lt;&gt;0,SUMIF(Invoices!AE:AF,A2816,Invoices!AF:AF)/COUNTIF(Invoices!AE:AF,A2816),0),IF(COUNTIF(Invoices!AG:AH,A2816)&lt;&gt;0,IF(COUNTIF(Invoices!AG:AH,A2816)&lt;&gt;0,SUMIF(Invoices!AG:AH,A2816,Invoices!AH:AH)/COUNTIF(Invoices!AG:AH,A2816),0),IF(COUNTIF(Invoices!AI:AJ,A2816)&lt;&gt;0,IF(COUNTIF(Invoices!AI:AJ,A2816)&lt;&gt;0,SUMIF(Invoices!AI:AJ,A2816,Invoices!AJ:AJ)/COUNTIF(Invoices!AI:AJ,A2816),0),IF(COUNTIF(Invoices!AK:AL,A2816)&lt;&gt;0,IF(COUNTIF(Invoices!AK:AL,A2816)&lt;&gt;0,SUMIF(Invoices!AK:AL,A2816,Invoices!AL:AL)/COUNTIF(Invoices!AK:AL,A2816),0),IF(COUNTIF(Invoices!AM:AN,A2816)&lt;&gt;0,IF(COUNTIF(Invoices!AM:AN,A2816)&lt;&gt;0,SUMIF(Invoices!AM:AN,A2816,Invoices!AN:AN)/COUNTIF(Invoices!AM:AN,A2816),0),"Not Available")))))))))))))))</f>
        <v>0.99</v>
      </c>
    </row>
    <row r="2817" spans="1:5" ht="13" x14ac:dyDescent="0.15">
      <c r="A2817" s="6" t="s">
        <v>4295</v>
      </c>
      <c r="B2817" s="6" t="s">
        <v>4296</v>
      </c>
      <c r="C2817" s="6" t="s">
        <v>4297</v>
      </c>
      <c r="D2817" s="6" t="s">
        <v>3875</v>
      </c>
      <c r="E2817">
        <f ca="1">IF(COUNTIF(Invoices!K:L,A2817)&lt;&gt;0,IF(COUNTIF(Invoices!K:L,A2817)&lt;&gt;0,SUMIF(Invoices!K:L,A2817,Invoices!L:L)/COUNTIF(Invoices!K:L,A2817),0),IF(COUNTIF(Invoices!M:N,A2817)&lt;&gt;0,IF(COUNTIF(Invoices!M:N,A2817)&lt;&gt;0,SUMIF(Invoices!M:N,A2817,Invoices!N:N)/COUNTIF(Invoices!M:N,A2817),0),IF(COUNTIF(Invoices!O:P,A2817)&lt;&gt;0,IF(COUNTIF(Invoices!O:P,A2817)&lt;&gt;0,SUMIF(Invoices!O:P,A2817,Invoices!P:P)/COUNTIF(Invoices!O:P,A2817),0),IF(COUNTIF(Invoices!Q:R,A2817)&lt;&gt;0,IF(COUNTIF(Invoices!Q:R,A2817)&lt;&gt;0,SUMIF(Invoices!Q:R,A2817,Invoices!R:R)/COUNTIF(Invoices!Q:R,A2817),0),IF(COUNTIF(Invoices!S:T,A2817)&lt;&gt;0,IF(COUNTIF(Invoices!S:T,A2817)&lt;&gt;0,SUMIF(Invoices!S:T,A2817,Invoices!T:T)/COUNTIF(Invoices!S:T,A2817),0),IF(COUNTIF(Invoices!U:V,A2817)&lt;&gt;0,IF(COUNTIF(Invoices!U:V,A2817)&lt;&gt;0,SUMIF(Invoices!U:V,A2817,Invoices!V:V)/COUNTIF(Invoices!U:V,A2817),0),IF(COUNTIF(Invoices!W:X,A2817)&lt;&gt;0,IF(COUNTIF(Invoices!W:X,A2817)&lt;&gt;0,SUMIF(Invoices!W:X,A2817,Invoices!X:X)/COUNTIF(Invoices!W:X,A2817),0),IF(COUNTIF(Invoices!Y:Z,A2817)&lt;&gt;0,IF(COUNTIF(Invoices!Y:Z,A2817)&lt;&gt;0,SUMIF(Invoices!Y:Z,A2817,Invoices!Z:Z)/COUNTIF(Invoices!Y:Z,A2817),0),IF(COUNTIF(Invoices!AA:AB,A2817)&lt;&gt;0,IF(COUNTIF(Invoices!AA:AB,A2817)&lt;&gt;0,SUMIF(Invoices!AA:AB,A2817,Invoices!AB:AB)/COUNTIF(Invoices!AA:AB,A2817),0),IF(COUNTIF(Invoices!AC:AD,A2817)&lt;&gt;0,IF(COUNTIF(Invoices!AC:AD,A2817)&lt;&gt;0,SUMIF(Invoices!AC:AD,A2817,Invoices!AD:AD)/COUNTIF(Invoices!AC:AD,A2817),0),IF(COUNTIF(Invoices!AE:AF,A2817)&lt;&gt;0,IF(COUNTIF(Invoices!AE:AF,A2817)&lt;&gt;0,SUMIF(Invoices!AE:AF,A2817,Invoices!AF:AF)/COUNTIF(Invoices!AE:AF,A2817),0),IF(COUNTIF(Invoices!AG:AH,A2817)&lt;&gt;0,IF(COUNTIF(Invoices!AG:AH,A2817)&lt;&gt;0,SUMIF(Invoices!AG:AH,A2817,Invoices!AH:AH)/COUNTIF(Invoices!AG:AH,A2817),0),IF(COUNTIF(Invoices!AI:AJ,A2817)&lt;&gt;0,IF(COUNTIF(Invoices!AI:AJ,A2817)&lt;&gt;0,SUMIF(Invoices!AI:AJ,A2817,Invoices!AJ:AJ)/COUNTIF(Invoices!AI:AJ,A2817),0),IF(COUNTIF(Invoices!AK:AL,A2817)&lt;&gt;0,IF(COUNTIF(Invoices!AK:AL,A2817)&lt;&gt;0,SUMIF(Invoices!AK:AL,A2817,Invoices!AL:AL)/COUNTIF(Invoices!AK:AL,A2817),0),IF(COUNTIF(Invoices!AM:AN,A2817)&lt;&gt;0,IF(COUNTIF(Invoices!AM:AN,A2817)&lt;&gt;0,SUMIF(Invoices!AM:AN,A2817,Invoices!AN:AN)/COUNTIF(Invoices!AM:AN,A2817),0),"Not Available")))))))))))))))</f>
        <v>0.99</v>
      </c>
    </row>
    <row r="2818" spans="1:5" ht="13" x14ac:dyDescent="0.15">
      <c r="A2818" s="6" t="s">
        <v>4298</v>
      </c>
      <c r="B2818" s="6" t="s">
        <v>4299</v>
      </c>
      <c r="C2818" s="6" t="s">
        <v>4300</v>
      </c>
      <c r="D2818" s="6" t="s">
        <v>4301</v>
      </c>
      <c r="E2818">
        <f ca="1">IF(COUNTIF(Invoices!K:L,A2818)&lt;&gt;0,IF(COUNTIF(Invoices!K:L,A2818)&lt;&gt;0,SUMIF(Invoices!K:L,A2818,Invoices!L:L)/COUNTIF(Invoices!K:L,A2818),0),IF(COUNTIF(Invoices!M:N,A2818)&lt;&gt;0,IF(COUNTIF(Invoices!M:N,A2818)&lt;&gt;0,SUMIF(Invoices!M:N,A2818,Invoices!N:N)/COUNTIF(Invoices!M:N,A2818),0),IF(COUNTIF(Invoices!O:P,A2818)&lt;&gt;0,IF(COUNTIF(Invoices!O:P,A2818)&lt;&gt;0,SUMIF(Invoices!O:P,A2818,Invoices!P:P)/COUNTIF(Invoices!O:P,A2818),0),IF(COUNTIF(Invoices!Q:R,A2818)&lt;&gt;0,IF(COUNTIF(Invoices!Q:R,A2818)&lt;&gt;0,SUMIF(Invoices!Q:R,A2818,Invoices!R:R)/COUNTIF(Invoices!Q:R,A2818),0),IF(COUNTIF(Invoices!S:T,A2818)&lt;&gt;0,IF(COUNTIF(Invoices!S:T,A2818)&lt;&gt;0,SUMIF(Invoices!S:T,A2818,Invoices!T:T)/COUNTIF(Invoices!S:T,A2818),0),IF(COUNTIF(Invoices!U:V,A2818)&lt;&gt;0,IF(COUNTIF(Invoices!U:V,A2818)&lt;&gt;0,SUMIF(Invoices!U:V,A2818,Invoices!V:V)/COUNTIF(Invoices!U:V,A2818),0),IF(COUNTIF(Invoices!W:X,A2818)&lt;&gt;0,IF(COUNTIF(Invoices!W:X,A2818)&lt;&gt;0,SUMIF(Invoices!W:X,A2818,Invoices!X:X)/COUNTIF(Invoices!W:X,A2818),0),IF(COUNTIF(Invoices!Y:Z,A2818)&lt;&gt;0,IF(COUNTIF(Invoices!Y:Z,A2818)&lt;&gt;0,SUMIF(Invoices!Y:Z,A2818,Invoices!Z:Z)/COUNTIF(Invoices!Y:Z,A2818),0),IF(COUNTIF(Invoices!AA:AB,A2818)&lt;&gt;0,IF(COUNTIF(Invoices!AA:AB,A2818)&lt;&gt;0,SUMIF(Invoices!AA:AB,A2818,Invoices!AB:AB)/COUNTIF(Invoices!AA:AB,A2818),0),IF(COUNTIF(Invoices!AC:AD,A2818)&lt;&gt;0,IF(COUNTIF(Invoices!AC:AD,A2818)&lt;&gt;0,SUMIF(Invoices!AC:AD,A2818,Invoices!AD:AD)/COUNTIF(Invoices!AC:AD,A2818),0),IF(COUNTIF(Invoices!AE:AF,A2818)&lt;&gt;0,IF(COUNTIF(Invoices!AE:AF,A2818)&lt;&gt;0,SUMIF(Invoices!AE:AF,A2818,Invoices!AF:AF)/COUNTIF(Invoices!AE:AF,A2818),0),IF(COUNTIF(Invoices!AG:AH,A2818)&lt;&gt;0,IF(COUNTIF(Invoices!AG:AH,A2818)&lt;&gt;0,SUMIF(Invoices!AG:AH,A2818,Invoices!AH:AH)/COUNTIF(Invoices!AG:AH,A2818),0),IF(COUNTIF(Invoices!AI:AJ,A2818)&lt;&gt;0,IF(COUNTIF(Invoices!AI:AJ,A2818)&lt;&gt;0,SUMIF(Invoices!AI:AJ,A2818,Invoices!AJ:AJ)/COUNTIF(Invoices!AI:AJ,A2818),0),IF(COUNTIF(Invoices!AK:AL,A2818)&lt;&gt;0,IF(COUNTIF(Invoices!AK:AL,A2818)&lt;&gt;0,SUMIF(Invoices!AK:AL,A2818,Invoices!AL:AL)/COUNTIF(Invoices!AK:AL,A2818),0),IF(COUNTIF(Invoices!AM:AN,A2818)&lt;&gt;0,IF(COUNTIF(Invoices!AM:AN,A2818)&lt;&gt;0,SUMIF(Invoices!AM:AN,A2818,Invoices!AN:AN)/COUNTIF(Invoices!AM:AN,A2818),0),"Not Available")))))))))))))))</f>
        <v>0.99</v>
      </c>
    </row>
    <row r="2819" spans="1:5" ht="13" x14ac:dyDescent="0.15">
      <c r="A2819" s="6" t="s">
        <v>4302</v>
      </c>
      <c r="B2819" s="6" t="s">
        <v>4303</v>
      </c>
      <c r="C2819" s="6" t="s">
        <v>4304</v>
      </c>
      <c r="D2819" s="6" t="s">
        <v>4305</v>
      </c>
      <c r="E2819">
        <f ca="1">IF(COUNTIF(Invoices!K:L,A2819)&lt;&gt;0,IF(COUNTIF(Invoices!K:L,A2819)&lt;&gt;0,SUMIF(Invoices!K:L,A2819,Invoices!L:L)/COUNTIF(Invoices!K:L,A2819),0),IF(COUNTIF(Invoices!M:N,A2819)&lt;&gt;0,IF(COUNTIF(Invoices!M:N,A2819)&lt;&gt;0,SUMIF(Invoices!M:N,A2819,Invoices!N:N)/COUNTIF(Invoices!M:N,A2819),0),IF(COUNTIF(Invoices!O:P,A2819)&lt;&gt;0,IF(COUNTIF(Invoices!O:P,A2819)&lt;&gt;0,SUMIF(Invoices!O:P,A2819,Invoices!P:P)/COUNTIF(Invoices!O:P,A2819),0),IF(COUNTIF(Invoices!Q:R,A2819)&lt;&gt;0,IF(COUNTIF(Invoices!Q:R,A2819)&lt;&gt;0,SUMIF(Invoices!Q:R,A2819,Invoices!R:R)/COUNTIF(Invoices!Q:R,A2819),0),IF(COUNTIF(Invoices!S:T,A2819)&lt;&gt;0,IF(COUNTIF(Invoices!S:T,A2819)&lt;&gt;0,SUMIF(Invoices!S:T,A2819,Invoices!T:T)/COUNTIF(Invoices!S:T,A2819),0),IF(COUNTIF(Invoices!U:V,A2819)&lt;&gt;0,IF(COUNTIF(Invoices!U:V,A2819)&lt;&gt;0,SUMIF(Invoices!U:V,A2819,Invoices!V:V)/COUNTIF(Invoices!U:V,A2819),0),IF(COUNTIF(Invoices!W:X,A2819)&lt;&gt;0,IF(COUNTIF(Invoices!W:X,A2819)&lt;&gt;0,SUMIF(Invoices!W:X,A2819,Invoices!X:X)/COUNTIF(Invoices!W:X,A2819),0),IF(COUNTIF(Invoices!Y:Z,A2819)&lt;&gt;0,IF(COUNTIF(Invoices!Y:Z,A2819)&lt;&gt;0,SUMIF(Invoices!Y:Z,A2819,Invoices!Z:Z)/COUNTIF(Invoices!Y:Z,A2819),0),IF(COUNTIF(Invoices!AA:AB,A2819)&lt;&gt;0,IF(COUNTIF(Invoices!AA:AB,A2819)&lt;&gt;0,SUMIF(Invoices!AA:AB,A2819,Invoices!AB:AB)/COUNTIF(Invoices!AA:AB,A2819),0),IF(COUNTIF(Invoices!AC:AD,A2819)&lt;&gt;0,IF(COUNTIF(Invoices!AC:AD,A2819)&lt;&gt;0,SUMIF(Invoices!AC:AD,A2819,Invoices!AD:AD)/COUNTIF(Invoices!AC:AD,A2819),0),IF(COUNTIF(Invoices!AE:AF,A2819)&lt;&gt;0,IF(COUNTIF(Invoices!AE:AF,A2819)&lt;&gt;0,SUMIF(Invoices!AE:AF,A2819,Invoices!AF:AF)/COUNTIF(Invoices!AE:AF,A2819),0),IF(COUNTIF(Invoices!AG:AH,A2819)&lt;&gt;0,IF(COUNTIF(Invoices!AG:AH,A2819)&lt;&gt;0,SUMIF(Invoices!AG:AH,A2819,Invoices!AH:AH)/COUNTIF(Invoices!AG:AH,A2819),0),IF(COUNTIF(Invoices!AI:AJ,A2819)&lt;&gt;0,IF(COUNTIF(Invoices!AI:AJ,A2819)&lt;&gt;0,SUMIF(Invoices!AI:AJ,A2819,Invoices!AJ:AJ)/COUNTIF(Invoices!AI:AJ,A2819),0),IF(COUNTIF(Invoices!AK:AL,A2819)&lt;&gt;0,IF(COUNTIF(Invoices!AK:AL,A2819)&lt;&gt;0,SUMIF(Invoices!AK:AL,A2819,Invoices!AL:AL)/COUNTIF(Invoices!AK:AL,A2819),0),IF(COUNTIF(Invoices!AM:AN,A2819)&lt;&gt;0,IF(COUNTIF(Invoices!AM:AN,A2819)&lt;&gt;0,SUMIF(Invoices!AM:AN,A2819,Invoices!AN:AN)/COUNTIF(Invoices!AM:AN,A2819),0),"Not Available")))))))))))))))</f>
        <v>0.99</v>
      </c>
    </row>
    <row r="2820" spans="1:5" ht="13" x14ac:dyDescent="0.15">
      <c r="A2820" s="6" t="s">
        <v>4306</v>
      </c>
      <c r="B2820" s="6" t="s">
        <v>4307</v>
      </c>
      <c r="C2820" s="6" t="s">
        <v>4308</v>
      </c>
      <c r="D2820" s="6" t="s">
        <v>4309</v>
      </c>
      <c r="E2820">
        <f ca="1">IF(COUNTIF(Invoices!K:L,A2820)&lt;&gt;0,IF(COUNTIF(Invoices!K:L,A2820)&lt;&gt;0,SUMIF(Invoices!K:L,A2820,Invoices!L:L)/COUNTIF(Invoices!K:L,A2820),0),IF(COUNTIF(Invoices!M:N,A2820)&lt;&gt;0,IF(COUNTIF(Invoices!M:N,A2820)&lt;&gt;0,SUMIF(Invoices!M:N,A2820,Invoices!N:N)/COUNTIF(Invoices!M:N,A2820),0),IF(COUNTIF(Invoices!O:P,A2820)&lt;&gt;0,IF(COUNTIF(Invoices!O:P,A2820)&lt;&gt;0,SUMIF(Invoices!O:P,A2820,Invoices!P:P)/COUNTIF(Invoices!O:P,A2820),0),IF(COUNTIF(Invoices!Q:R,A2820)&lt;&gt;0,IF(COUNTIF(Invoices!Q:R,A2820)&lt;&gt;0,SUMIF(Invoices!Q:R,A2820,Invoices!R:R)/COUNTIF(Invoices!Q:R,A2820),0),IF(COUNTIF(Invoices!S:T,A2820)&lt;&gt;0,IF(COUNTIF(Invoices!S:T,A2820)&lt;&gt;0,SUMIF(Invoices!S:T,A2820,Invoices!T:T)/COUNTIF(Invoices!S:T,A2820),0),IF(COUNTIF(Invoices!U:V,A2820)&lt;&gt;0,IF(COUNTIF(Invoices!U:V,A2820)&lt;&gt;0,SUMIF(Invoices!U:V,A2820,Invoices!V:V)/COUNTIF(Invoices!U:V,A2820),0),IF(COUNTIF(Invoices!W:X,A2820)&lt;&gt;0,IF(COUNTIF(Invoices!W:X,A2820)&lt;&gt;0,SUMIF(Invoices!W:X,A2820,Invoices!X:X)/COUNTIF(Invoices!W:X,A2820),0),IF(COUNTIF(Invoices!Y:Z,A2820)&lt;&gt;0,IF(COUNTIF(Invoices!Y:Z,A2820)&lt;&gt;0,SUMIF(Invoices!Y:Z,A2820,Invoices!Z:Z)/COUNTIF(Invoices!Y:Z,A2820),0),IF(COUNTIF(Invoices!AA:AB,A2820)&lt;&gt;0,IF(COUNTIF(Invoices!AA:AB,A2820)&lt;&gt;0,SUMIF(Invoices!AA:AB,A2820,Invoices!AB:AB)/COUNTIF(Invoices!AA:AB,A2820),0),IF(COUNTIF(Invoices!AC:AD,A2820)&lt;&gt;0,IF(COUNTIF(Invoices!AC:AD,A2820)&lt;&gt;0,SUMIF(Invoices!AC:AD,A2820,Invoices!AD:AD)/COUNTIF(Invoices!AC:AD,A2820),0),IF(COUNTIF(Invoices!AE:AF,A2820)&lt;&gt;0,IF(COUNTIF(Invoices!AE:AF,A2820)&lt;&gt;0,SUMIF(Invoices!AE:AF,A2820,Invoices!AF:AF)/COUNTIF(Invoices!AE:AF,A2820),0),IF(COUNTIF(Invoices!AG:AH,A2820)&lt;&gt;0,IF(COUNTIF(Invoices!AG:AH,A2820)&lt;&gt;0,SUMIF(Invoices!AG:AH,A2820,Invoices!AH:AH)/COUNTIF(Invoices!AG:AH,A2820),0),IF(COUNTIF(Invoices!AI:AJ,A2820)&lt;&gt;0,IF(COUNTIF(Invoices!AI:AJ,A2820)&lt;&gt;0,SUMIF(Invoices!AI:AJ,A2820,Invoices!AJ:AJ)/COUNTIF(Invoices!AI:AJ,A2820),0),IF(COUNTIF(Invoices!AK:AL,A2820)&lt;&gt;0,IF(COUNTIF(Invoices!AK:AL,A2820)&lt;&gt;0,SUMIF(Invoices!AK:AL,A2820,Invoices!AL:AL)/COUNTIF(Invoices!AK:AL,A2820),0),IF(COUNTIF(Invoices!AM:AN,A2820)&lt;&gt;0,IF(COUNTIF(Invoices!AM:AN,A2820)&lt;&gt;0,SUMIF(Invoices!AM:AN,A2820,Invoices!AN:AN)/COUNTIF(Invoices!AM:AN,A2820),0),"Not Available")))))))))))))))</f>
        <v>0.99</v>
      </c>
    </row>
    <row r="2821" spans="1:5" ht="13" x14ac:dyDescent="0.15">
      <c r="A2821" s="6" t="s">
        <v>4310</v>
      </c>
      <c r="B2821" s="6" t="s">
        <v>3623</v>
      </c>
      <c r="C2821" s="6" t="s">
        <v>4311</v>
      </c>
      <c r="D2821" s="6" t="s">
        <v>4312</v>
      </c>
      <c r="E2821" t="str">
        <f>IF(COUNTIF(Invoices!K:L,A2821)&lt;&gt;0,IF(COUNTIF(Invoices!K:L,A2821)&lt;&gt;0,SUMIF(Invoices!K:L,A2821,Invoices!L:L)/COUNTIF(Invoices!K:L,A2821),0),IF(COUNTIF(Invoices!M:N,A2821)&lt;&gt;0,IF(COUNTIF(Invoices!M:N,A2821)&lt;&gt;0,SUMIF(Invoices!M:N,A2821,Invoices!N:N)/COUNTIF(Invoices!M:N,A2821),0),IF(COUNTIF(Invoices!O:P,A2821)&lt;&gt;0,IF(COUNTIF(Invoices!O:P,A2821)&lt;&gt;0,SUMIF(Invoices!O:P,A2821,Invoices!P:P)/COUNTIF(Invoices!O:P,A2821),0),IF(COUNTIF(Invoices!Q:R,A2821)&lt;&gt;0,IF(COUNTIF(Invoices!Q:R,A2821)&lt;&gt;0,SUMIF(Invoices!Q:R,A2821,Invoices!R:R)/COUNTIF(Invoices!Q:R,A2821),0),IF(COUNTIF(Invoices!S:T,A2821)&lt;&gt;0,IF(COUNTIF(Invoices!S:T,A2821)&lt;&gt;0,SUMIF(Invoices!S:T,A2821,Invoices!T:T)/COUNTIF(Invoices!S:T,A2821),0),IF(COUNTIF(Invoices!U:V,A2821)&lt;&gt;0,IF(COUNTIF(Invoices!U:V,A2821)&lt;&gt;0,SUMIF(Invoices!U:V,A2821,Invoices!V:V)/COUNTIF(Invoices!U:V,A2821),0),IF(COUNTIF(Invoices!W:X,A2821)&lt;&gt;0,IF(COUNTIF(Invoices!W:X,A2821)&lt;&gt;0,SUMIF(Invoices!W:X,A2821,Invoices!X:X)/COUNTIF(Invoices!W:X,A2821),0),IF(COUNTIF(Invoices!Y:Z,A2821)&lt;&gt;0,IF(COUNTIF(Invoices!Y:Z,A2821)&lt;&gt;0,SUMIF(Invoices!Y:Z,A2821,Invoices!Z:Z)/COUNTIF(Invoices!Y:Z,A2821),0),IF(COUNTIF(Invoices!AA:AB,A2821)&lt;&gt;0,IF(COUNTIF(Invoices!AA:AB,A2821)&lt;&gt;0,SUMIF(Invoices!AA:AB,A2821,Invoices!AB:AB)/COUNTIF(Invoices!AA:AB,A2821),0),IF(COUNTIF(Invoices!AC:AD,A2821)&lt;&gt;0,IF(COUNTIF(Invoices!AC:AD,A2821)&lt;&gt;0,SUMIF(Invoices!AC:AD,A2821,Invoices!AD:AD)/COUNTIF(Invoices!AC:AD,A2821),0),IF(COUNTIF(Invoices!AE:AF,A2821)&lt;&gt;0,IF(COUNTIF(Invoices!AE:AF,A2821)&lt;&gt;0,SUMIF(Invoices!AE:AF,A2821,Invoices!AF:AF)/COUNTIF(Invoices!AE:AF,A2821),0),IF(COUNTIF(Invoices!AG:AH,A2821)&lt;&gt;0,IF(COUNTIF(Invoices!AG:AH,A2821)&lt;&gt;0,SUMIF(Invoices!AG:AH,A2821,Invoices!AH:AH)/COUNTIF(Invoices!AG:AH,A2821),0),IF(COUNTIF(Invoices!AI:AJ,A2821)&lt;&gt;0,IF(COUNTIF(Invoices!AI:AJ,A2821)&lt;&gt;0,SUMIF(Invoices!AI:AJ,A2821,Invoices!AJ:AJ)/COUNTIF(Invoices!AI:AJ,A2821),0),IF(COUNTIF(Invoices!AK:AL,A2821)&lt;&gt;0,IF(COUNTIF(Invoices!AK:AL,A2821)&lt;&gt;0,SUMIF(Invoices!AK:AL,A2821,Invoices!AL:AL)/COUNTIF(Invoices!AK:AL,A2821),0),IF(COUNTIF(Invoices!AM:AN,A2821)&lt;&gt;0,IF(COUNTIF(Invoices!AM:AN,A2821)&lt;&gt;0,SUMIF(Invoices!AM:AN,A2821,Invoices!AN:AN)/COUNTIF(Invoices!AM:AN,A2821),0),"Not Available")))))))))))))))</f>
        <v>Not Available</v>
      </c>
    </row>
    <row r="2822" spans="1:5" ht="13" x14ac:dyDescent="0.15">
      <c r="A2822" s="6" t="s">
        <v>4313</v>
      </c>
      <c r="B2822" s="6" t="s">
        <v>4314</v>
      </c>
      <c r="C2822" s="6" t="s">
        <v>4315</v>
      </c>
      <c r="D2822" s="6" t="s">
        <v>4316</v>
      </c>
      <c r="E2822">
        <f ca="1">IF(COUNTIF(Invoices!K:L,A2822)&lt;&gt;0,IF(COUNTIF(Invoices!K:L,A2822)&lt;&gt;0,SUMIF(Invoices!K:L,A2822,Invoices!L:L)/COUNTIF(Invoices!K:L,A2822),0),IF(COUNTIF(Invoices!M:N,A2822)&lt;&gt;0,IF(COUNTIF(Invoices!M:N,A2822)&lt;&gt;0,SUMIF(Invoices!M:N,A2822,Invoices!N:N)/COUNTIF(Invoices!M:N,A2822),0),IF(COUNTIF(Invoices!O:P,A2822)&lt;&gt;0,IF(COUNTIF(Invoices!O:P,A2822)&lt;&gt;0,SUMIF(Invoices!O:P,A2822,Invoices!P:P)/COUNTIF(Invoices!O:P,A2822),0),IF(COUNTIF(Invoices!Q:R,A2822)&lt;&gt;0,IF(COUNTIF(Invoices!Q:R,A2822)&lt;&gt;0,SUMIF(Invoices!Q:R,A2822,Invoices!R:R)/COUNTIF(Invoices!Q:R,A2822),0),IF(COUNTIF(Invoices!S:T,A2822)&lt;&gt;0,IF(COUNTIF(Invoices!S:T,A2822)&lt;&gt;0,SUMIF(Invoices!S:T,A2822,Invoices!T:T)/COUNTIF(Invoices!S:T,A2822),0),IF(COUNTIF(Invoices!U:V,A2822)&lt;&gt;0,IF(COUNTIF(Invoices!U:V,A2822)&lt;&gt;0,SUMIF(Invoices!U:V,A2822,Invoices!V:V)/COUNTIF(Invoices!U:V,A2822),0),IF(COUNTIF(Invoices!W:X,A2822)&lt;&gt;0,IF(COUNTIF(Invoices!W:X,A2822)&lt;&gt;0,SUMIF(Invoices!W:X,A2822,Invoices!X:X)/COUNTIF(Invoices!W:X,A2822),0),IF(COUNTIF(Invoices!Y:Z,A2822)&lt;&gt;0,IF(COUNTIF(Invoices!Y:Z,A2822)&lt;&gt;0,SUMIF(Invoices!Y:Z,A2822,Invoices!Z:Z)/COUNTIF(Invoices!Y:Z,A2822),0),IF(COUNTIF(Invoices!AA:AB,A2822)&lt;&gt;0,IF(COUNTIF(Invoices!AA:AB,A2822)&lt;&gt;0,SUMIF(Invoices!AA:AB,A2822,Invoices!AB:AB)/COUNTIF(Invoices!AA:AB,A2822),0),IF(COUNTIF(Invoices!AC:AD,A2822)&lt;&gt;0,IF(COUNTIF(Invoices!AC:AD,A2822)&lt;&gt;0,SUMIF(Invoices!AC:AD,A2822,Invoices!AD:AD)/COUNTIF(Invoices!AC:AD,A2822),0),IF(COUNTIF(Invoices!AE:AF,A2822)&lt;&gt;0,IF(COUNTIF(Invoices!AE:AF,A2822)&lt;&gt;0,SUMIF(Invoices!AE:AF,A2822,Invoices!AF:AF)/COUNTIF(Invoices!AE:AF,A2822),0),IF(COUNTIF(Invoices!AG:AH,A2822)&lt;&gt;0,IF(COUNTIF(Invoices!AG:AH,A2822)&lt;&gt;0,SUMIF(Invoices!AG:AH,A2822,Invoices!AH:AH)/COUNTIF(Invoices!AG:AH,A2822),0),IF(COUNTIF(Invoices!AI:AJ,A2822)&lt;&gt;0,IF(COUNTIF(Invoices!AI:AJ,A2822)&lt;&gt;0,SUMIF(Invoices!AI:AJ,A2822,Invoices!AJ:AJ)/COUNTIF(Invoices!AI:AJ,A2822),0),IF(COUNTIF(Invoices!AK:AL,A2822)&lt;&gt;0,IF(COUNTIF(Invoices!AK:AL,A2822)&lt;&gt;0,SUMIF(Invoices!AK:AL,A2822,Invoices!AL:AL)/COUNTIF(Invoices!AK:AL,A2822),0),IF(COUNTIF(Invoices!AM:AN,A2822)&lt;&gt;0,IF(COUNTIF(Invoices!AM:AN,A2822)&lt;&gt;0,SUMIF(Invoices!AM:AN,A2822,Invoices!AN:AN)/COUNTIF(Invoices!AM:AN,A2822),0),"Not Available")))))))))))))))</f>
        <v>0.99</v>
      </c>
    </row>
    <row r="2823" spans="1:5" ht="13" x14ac:dyDescent="0.15">
      <c r="A2823" s="6" t="s">
        <v>4317</v>
      </c>
      <c r="B2823" s="6" t="s">
        <v>1694</v>
      </c>
      <c r="C2823" s="6" t="s">
        <v>4318</v>
      </c>
      <c r="D2823" s="6" t="s">
        <v>2895</v>
      </c>
      <c r="E2823">
        <f ca="1">IF(COUNTIF(Invoices!K:L,A2823)&lt;&gt;0,IF(COUNTIF(Invoices!K:L,A2823)&lt;&gt;0,SUMIF(Invoices!K:L,A2823,Invoices!L:L)/COUNTIF(Invoices!K:L,A2823),0),IF(COUNTIF(Invoices!M:N,A2823)&lt;&gt;0,IF(COUNTIF(Invoices!M:N,A2823)&lt;&gt;0,SUMIF(Invoices!M:N,A2823,Invoices!N:N)/COUNTIF(Invoices!M:N,A2823),0),IF(COUNTIF(Invoices!O:P,A2823)&lt;&gt;0,IF(COUNTIF(Invoices!O:P,A2823)&lt;&gt;0,SUMIF(Invoices!O:P,A2823,Invoices!P:P)/COUNTIF(Invoices!O:P,A2823),0),IF(COUNTIF(Invoices!Q:R,A2823)&lt;&gt;0,IF(COUNTIF(Invoices!Q:R,A2823)&lt;&gt;0,SUMIF(Invoices!Q:R,A2823,Invoices!R:R)/COUNTIF(Invoices!Q:R,A2823),0),IF(COUNTIF(Invoices!S:T,A2823)&lt;&gt;0,IF(COUNTIF(Invoices!S:T,A2823)&lt;&gt;0,SUMIF(Invoices!S:T,A2823,Invoices!T:T)/COUNTIF(Invoices!S:T,A2823),0),IF(COUNTIF(Invoices!U:V,A2823)&lt;&gt;0,IF(COUNTIF(Invoices!U:V,A2823)&lt;&gt;0,SUMIF(Invoices!U:V,A2823,Invoices!V:V)/COUNTIF(Invoices!U:V,A2823),0),IF(COUNTIF(Invoices!W:X,A2823)&lt;&gt;0,IF(COUNTIF(Invoices!W:X,A2823)&lt;&gt;0,SUMIF(Invoices!W:X,A2823,Invoices!X:X)/COUNTIF(Invoices!W:X,A2823),0),IF(COUNTIF(Invoices!Y:Z,A2823)&lt;&gt;0,IF(COUNTIF(Invoices!Y:Z,A2823)&lt;&gt;0,SUMIF(Invoices!Y:Z,A2823,Invoices!Z:Z)/COUNTIF(Invoices!Y:Z,A2823),0),IF(COUNTIF(Invoices!AA:AB,A2823)&lt;&gt;0,IF(COUNTIF(Invoices!AA:AB,A2823)&lt;&gt;0,SUMIF(Invoices!AA:AB,A2823,Invoices!AB:AB)/COUNTIF(Invoices!AA:AB,A2823),0),IF(COUNTIF(Invoices!AC:AD,A2823)&lt;&gt;0,IF(COUNTIF(Invoices!AC:AD,A2823)&lt;&gt;0,SUMIF(Invoices!AC:AD,A2823,Invoices!AD:AD)/COUNTIF(Invoices!AC:AD,A2823),0),IF(COUNTIF(Invoices!AE:AF,A2823)&lt;&gt;0,IF(COUNTIF(Invoices!AE:AF,A2823)&lt;&gt;0,SUMIF(Invoices!AE:AF,A2823,Invoices!AF:AF)/COUNTIF(Invoices!AE:AF,A2823),0),IF(COUNTIF(Invoices!AG:AH,A2823)&lt;&gt;0,IF(COUNTIF(Invoices!AG:AH,A2823)&lt;&gt;0,SUMIF(Invoices!AG:AH,A2823,Invoices!AH:AH)/COUNTIF(Invoices!AG:AH,A2823),0),IF(COUNTIF(Invoices!AI:AJ,A2823)&lt;&gt;0,IF(COUNTIF(Invoices!AI:AJ,A2823)&lt;&gt;0,SUMIF(Invoices!AI:AJ,A2823,Invoices!AJ:AJ)/COUNTIF(Invoices!AI:AJ,A2823),0),IF(COUNTIF(Invoices!AK:AL,A2823)&lt;&gt;0,IF(COUNTIF(Invoices!AK:AL,A2823)&lt;&gt;0,SUMIF(Invoices!AK:AL,A2823,Invoices!AL:AL)/COUNTIF(Invoices!AK:AL,A2823),0),IF(COUNTIF(Invoices!AM:AN,A2823)&lt;&gt;0,IF(COUNTIF(Invoices!AM:AN,A2823)&lt;&gt;0,SUMIF(Invoices!AM:AN,A2823,Invoices!AN:AN)/COUNTIF(Invoices!AM:AN,A2823),0),"Not Available")))))))))))))))</f>
        <v>0.99</v>
      </c>
    </row>
    <row r="2824" spans="1:5" ht="13" x14ac:dyDescent="0.15">
      <c r="A2824" s="6" t="s">
        <v>4319</v>
      </c>
      <c r="B2824" s="6" t="s">
        <v>4320</v>
      </c>
      <c r="C2824" s="6" t="s">
        <v>4321</v>
      </c>
      <c r="D2824" s="6" t="s">
        <v>4322</v>
      </c>
      <c r="E2824" t="str">
        <f>IF(COUNTIF(Invoices!K:L,A2824)&lt;&gt;0,IF(COUNTIF(Invoices!K:L,A2824)&lt;&gt;0,SUMIF(Invoices!K:L,A2824,Invoices!L:L)/COUNTIF(Invoices!K:L,A2824),0),IF(COUNTIF(Invoices!M:N,A2824)&lt;&gt;0,IF(COUNTIF(Invoices!M:N,A2824)&lt;&gt;0,SUMIF(Invoices!M:N,A2824,Invoices!N:N)/COUNTIF(Invoices!M:N,A2824),0),IF(COUNTIF(Invoices!O:P,A2824)&lt;&gt;0,IF(COUNTIF(Invoices!O:P,A2824)&lt;&gt;0,SUMIF(Invoices!O:P,A2824,Invoices!P:P)/COUNTIF(Invoices!O:P,A2824),0),IF(COUNTIF(Invoices!Q:R,A2824)&lt;&gt;0,IF(COUNTIF(Invoices!Q:R,A2824)&lt;&gt;0,SUMIF(Invoices!Q:R,A2824,Invoices!R:R)/COUNTIF(Invoices!Q:R,A2824),0),IF(COUNTIF(Invoices!S:T,A2824)&lt;&gt;0,IF(COUNTIF(Invoices!S:T,A2824)&lt;&gt;0,SUMIF(Invoices!S:T,A2824,Invoices!T:T)/COUNTIF(Invoices!S:T,A2824),0),IF(COUNTIF(Invoices!U:V,A2824)&lt;&gt;0,IF(COUNTIF(Invoices!U:V,A2824)&lt;&gt;0,SUMIF(Invoices!U:V,A2824,Invoices!V:V)/COUNTIF(Invoices!U:V,A2824),0),IF(COUNTIF(Invoices!W:X,A2824)&lt;&gt;0,IF(COUNTIF(Invoices!W:X,A2824)&lt;&gt;0,SUMIF(Invoices!W:X,A2824,Invoices!X:X)/COUNTIF(Invoices!W:X,A2824),0),IF(COUNTIF(Invoices!Y:Z,A2824)&lt;&gt;0,IF(COUNTIF(Invoices!Y:Z,A2824)&lt;&gt;0,SUMIF(Invoices!Y:Z,A2824,Invoices!Z:Z)/COUNTIF(Invoices!Y:Z,A2824),0),IF(COUNTIF(Invoices!AA:AB,A2824)&lt;&gt;0,IF(COUNTIF(Invoices!AA:AB,A2824)&lt;&gt;0,SUMIF(Invoices!AA:AB,A2824,Invoices!AB:AB)/COUNTIF(Invoices!AA:AB,A2824),0),IF(COUNTIF(Invoices!AC:AD,A2824)&lt;&gt;0,IF(COUNTIF(Invoices!AC:AD,A2824)&lt;&gt;0,SUMIF(Invoices!AC:AD,A2824,Invoices!AD:AD)/COUNTIF(Invoices!AC:AD,A2824),0),IF(COUNTIF(Invoices!AE:AF,A2824)&lt;&gt;0,IF(COUNTIF(Invoices!AE:AF,A2824)&lt;&gt;0,SUMIF(Invoices!AE:AF,A2824,Invoices!AF:AF)/COUNTIF(Invoices!AE:AF,A2824),0),IF(COUNTIF(Invoices!AG:AH,A2824)&lt;&gt;0,IF(COUNTIF(Invoices!AG:AH,A2824)&lt;&gt;0,SUMIF(Invoices!AG:AH,A2824,Invoices!AH:AH)/COUNTIF(Invoices!AG:AH,A2824),0),IF(COUNTIF(Invoices!AI:AJ,A2824)&lt;&gt;0,IF(COUNTIF(Invoices!AI:AJ,A2824)&lt;&gt;0,SUMIF(Invoices!AI:AJ,A2824,Invoices!AJ:AJ)/COUNTIF(Invoices!AI:AJ,A2824),0),IF(COUNTIF(Invoices!AK:AL,A2824)&lt;&gt;0,IF(COUNTIF(Invoices!AK:AL,A2824)&lt;&gt;0,SUMIF(Invoices!AK:AL,A2824,Invoices!AL:AL)/COUNTIF(Invoices!AK:AL,A2824),0),IF(COUNTIF(Invoices!AM:AN,A2824)&lt;&gt;0,IF(COUNTIF(Invoices!AM:AN,A2824)&lt;&gt;0,SUMIF(Invoices!AM:AN,A2824,Invoices!AN:AN)/COUNTIF(Invoices!AM:AN,A2824),0),"Not Available")))))))))))))))</f>
        <v>Not Available</v>
      </c>
    </row>
    <row r="2825" spans="1:5" ht="13" x14ac:dyDescent="0.15">
      <c r="A2825" s="6" t="s">
        <v>4323</v>
      </c>
      <c r="B2825" s="6" t="s">
        <v>3623</v>
      </c>
      <c r="C2825" s="6" t="s">
        <v>4324</v>
      </c>
      <c r="D2825" s="6" t="s">
        <v>4325</v>
      </c>
      <c r="E2825" t="str">
        <f>IF(COUNTIF(Invoices!K:L,A2825)&lt;&gt;0,IF(COUNTIF(Invoices!K:L,A2825)&lt;&gt;0,SUMIF(Invoices!K:L,A2825,Invoices!L:L)/COUNTIF(Invoices!K:L,A2825),0),IF(COUNTIF(Invoices!M:N,A2825)&lt;&gt;0,IF(COUNTIF(Invoices!M:N,A2825)&lt;&gt;0,SUMIF(Invoices!M:N,A2825,Invoices!N:N)/COUNTIF(Invoices!M:N,A2825),0),IF(COUNTIF(Invoices!O:P,A2825)&lt;&gt;0,IF(COUNTIF(Invoices!O:P,A2825)&lt;&gt;0,SUMIF(Invoices!O:P,A2825,Invoices!P:P)/COUNTIF(Invoices!O:P,A2825),0),IF(COUNTIF(Invoices!Q:R,A2825)&lt;&gt;0,IF(COUNTIF(Invoices!Q:R,A2825)&lt;&gt;0,SUMIF(Invoices!Q:R,A2825,Invoices!R:R)/COUNTIF(Invoices!Q:R,A2825),0),IF(COUNTIF(Invoices!S:T,A2825)&lt;&gt;0,IF(COUNTIF(Invoices!S:T,A2825)&lt;&gt;0,SUMIF(Invoices!S:T,A2825,Invoices!T:T)/COUNTIF(Invoices!S:T,A2825),0),IF(COUNTIF(Invoices!U:V,A2825)&lt;&gt;0,IF(COUNTIF(Invoices!U:V,A2825)&lt;&gt;0,SUMIF(Invoices!U:V,A2825,Invoices!V:V)/COUNTIF(Invoices!U:V,A2825),0),IF(COUNTIF(Invoices!W:X,A2825)&lt;&gt;0,IF(COUNTIF(Invoices!W:X,A2825)&lt;&gt;0,SUMIF(Invoices!W:X,A2825,Invoices!X:X)/COUNTIF(Invoices!W:X,A2825),0),IF(COUNTIF(Invoices!Y:Z,A2825)&lt;&gt;0,IF(COUNTIF(Invoices!Y:Z,A2825)&lt;&gt;0,SUMIF(Invoices!Y:Z,A2825,Invoices!Z:Z)/COUNTIF(Invoices!Y:Z,A2825),0),IF(COUNTIF(Invoices!AA:AB,A2825)&lt;&gt;0,IF(COUNTIF(Invoices!AA:AB,A2825)&lt;&gt;0,SUMIF(Invoices!AA:AB,A2825,Invoices!AB:AB)/COUNTIF(Invoices!AA:AB,A2825),0),IF(COUNTIF(Invoices!AC:AD,A2825)&lt;&gt;0,IF(COUNTIF(Invoices!AC:AD,A2825)&lt;&gt;0,SUMIF(Invoices!AC:AD,A2825,Invoices!AD:AD)/COUNTIF(Invoices!AC:AD,A2825),0),IF(COUNTIF(Invoices!AE:AF,A2825)&lt;&gt;0,IF(COUNTIF(Invoices!AE:AF,A2825)&lt;&gt;0,SUMIF(Invoices!AE:AF,A2825,Invoices!AF:AF)/COUNTIF(Invoices!AE:AF,A2825),0),IF(COUNTIF(Invoices!AG:AH,A2825)&lt;&gt;0,IF(COUNTIF(Invoices!AG:AH,A2825)&lt;&gt;0,SUMIF(Invoices!AG:AH,A2825,Invoices!AH:AH)/COUNTIF(Invoices!AG:AH,A2825),0),IF(COUNTIF(Invoices!AI:AJ,A2825)&lt;&gt;0,IF(COUNTIF(Invoices!AI:AJ,A2825)&lt;&gt;0,SUMIF(Invoices!AI:AJ,A2825,Invoices!AJ:AJ)/COUNTIF(Invoices!AI:AJ,A2825),0),IF(COUNTIF(Invoices!AK:AL,A2825)&lt;&gt;0,IF(COUNTIF(Invoices!AK:AL,A2825)&lt;&gt;0,SUMIF(Invoices!AK:AL,A2825,Invoices!AL:AL)/COUNTIF(Invoices!AK:AL,A2825),0),IF(COUNTIF(Invoices!AM:AN,A2825)&lt;&gt;0,IF(COUNTIF(Invoices!AM:AN,A2825)&lt;&gt;0,SUMIF(Invoices!AM:AN,A2825,Invoices!AN:AN)/COUNTIF(Invoices!AM:AN,A2825),0),"Not Available")))))))))))))))</f>
        <v>Not Available</v>
      </c>
    </row>
    <row r="2826" spans="1:5" ht="13" x14ac:dyDescent="0.15">
      <c r="A2826" s="6" t="s">
        <v>4326</v>
      </c>
      <c r="C2826" s="6" t="s">
        <v>1327</v>
      </c>
      <c r="D2826" s="6" t="s">
        <v>1182</v>
      </c>
      <c r="E2826">
        <f ca="1">IF(COUNTIF(Invoices!K:L,A2826)&lt;&gt;0,IF(COUNTIF(Invoices!K:L,A2826)&lt;&gt;0,SUMIF(Invoices!K:L,A2826,Invoices!L:L)/COUNTIF(Invoices!K:L,A2826),0),IF(COUNTIF(Invoices!M:N,A2826)&lt;&gt;0,IF(COUNTIF(Invoices!M:N,A2826)&lt;&gt;0,SUMIF(Invoices!M:N,A2826,Invoices!N:N)/COUNTIF(Invoices!M:N,A2826),0),IF(COUNTIF(Invoices!O:P,A2826)&lt;&gt;0,IF(COUNTIF(Invoices!O:P,A2826)&lt;&gt;0,SUMIF(Invoices!O:P,A2826,Invoices!P:P)/COUNTIF(Invoices!O:P,A2826),0),IF(COUNTIF(Invoices!Q:R,A2826)&lt;&gt;0,IF(COUNTIF(Invoices!Q:R,A2826)&lt;&gt;0,SUMIF(Invoices!Q:R,A2826,Invoices!R:R)/COUNTIF(Invoices!Q:R,A2826),0),IF(COUNTIF(Invoices!S:T,A2826)&lt;&gt;0,IF(COUNTIF(Invoices!S:T,A2826)&lt;&gt;0,SUMIF(Invoices!S:T,A2826,Invoices!T:T)/COUNTIF(Invoices!S:T,A2826),0),IF(COUNTIF(Invoices!U:V,A2826)&lt;&gt;0,IF(COUNTIF(Invoices!U:V,A2826)&lt;&gt;0,SUMIF(Invoices!U:V,A2826,Invoices!V:V)/COUNTIF(Invoices!U:V,A2826),0),IF(COUNTIF(Invoices!W:X,A2826)&lt;&gt;0,IF(COUNTIF(Invoices!W:X,A2826)&lt;&gt;0,SUMIF(Invoices!W:X,A2826,Invoices!X:X)/COUNTIF(Invoices!W:X,A2826),0),IF(COUNTIF(Invoices!Y:Z,A2826)&lt;&gt;0,IF(COUNTIF(Invoices!Y:Z,A2826)&lt;&gt;0,SUMIF(Invoices!Y:Z,A2826,Invoices!Z:Z)/COUNTIF(Invoices!Y:Z,A2826),0),IF(COUNTIF(Invoices!AA:AB,A2826)&lt;&gt;0,IF(COUNTIF(Invoices!AA:AB,A2826)&lt;&gt;0,SUMIF(Invoices!AA:AB,A2826,Invoices!AB:AB)/COUNTIF(Invoices!AA:AB,A2826),0),IF(COUNTIF(Invoices!AC:AD,A2826)&lt;&gt;0,IF(COUNTIF(Invoices!AC:AD,A2826)&lt;&gt;0,SUMIF(Invoices!AC:AD,A2826,Invoices!AD:AD)/COUNTIF(Invoices!AC:AD,A2826),0),IF(COUNTIF(Invoices!AE:AF,A2826)&lt;&gt;0,IF(COUNTIF(Invoices!AE:AF,A2826)&lt;&gt;0,SUMIF(Invoices!AE:AF,A2826,Invoices!AF:AF)/COUNTIF(Invoices!AE:AF,A2826),0),IF(COUNTIF(Invoices!AG:AH,A2826)&lt;&gt;0,IF(COUNTIF(Invoices!AG:AH,A2826)&lt;&gt;0,SUMIF(Invoices!AG:AH,A2826,Invoices!AH:AH)/COUNTIF(Invoices!AG:AH,A2826),0),IF(COUNTIF(Invoices!AI:AJ,A2826)&lt;&gt;0,IF(COUNTIF(Invoices!AI:AJ,A2826)&lt;&gt;0,SUMIF(Invoices!AI:AJ,A2826,Invoices!AJ:AJ)/COUNTIF(Invoices!AI:AJ,A2826),0),IF(COUNTIF(Invoices!AK:AL,A2826)&lt;&gt;0,IF(COUNTIF(Invoices!AK:AL,A2826)&lt;&gt;0,SUMIF(Invoices!AK:AL,A2826,Invoices!AL:AL)/COUNTIF(Invoices!AK:AL,A2826),0),IF(COUNTIF(Invoices!AM:AN,A2826)&lt;&gt;0,IF(COUNTIF(Invoices!AM:AN,A2826)&lt;&gt;0,SUMIF(Invoices!AM:AN,A2826,Invoices!AN:AN)/COUNTIF(Invoices!AM:AN,A2826),0),"Not Available")))))))))))))))</f>
        <v>0.99</v>
      </c>
    </row>
    <row r="2827" spans="1:5" ht="13" x14ac:dyDescent="0.15">
      <c r="A2827" s="6" t="s">
        <v>4327</v>
      </c>
      <c r="C2827" s="6" t="s">
        <v>524</v>
      </c>
      <c r="D2827" s="6" t="s">
        <v>518</v>
      </c>
      <c r="E2827" t="str">
        <f>IF(COUNTIF(Invoices!K:L,A2827)&lt;&gt;0,IF(COUNTIF(Invoices!K:L,A2827)&lt;&gt;0,SUMIF(Invoices!K:L,A2827,Invoices!L:L)/COUNTIF(Invoices!K:L,A2827),0),IF(COUNTIF(Invoices!M:N,A2827)&lt;&gt;0,IF(COUNTIF(Invoices!M:N,A2827)&lt;&gt;0,SUMIF(Invoices!M:N,A2827,Invoices!N:N)/COUNTIF(Invoices!M:N,A2827),0),IF(COUNTIF(Invoices!O:P,A2827)&lt;&gt;0,IF(COUNTIF(Invoices!O:P,A2827)&lt;&gt;0,SUMIF(Invoices!O:P,A2827,Invoices!P:P)/COUNTIF(Invoices!O:P,A2827),0),IF(COUNTIF(Invoices!Q:R,A2827)&lt;&gt;0,IF(COUNTIF(Invoices!Q:R,A2827)&lt;&gt;0,SUMIF(Invoices!Q:R,A2827,Invoices!R:R)/COUNTIF(Invoices!Q:R,A2827),0),IF(COUNTIF(Invoices!S:T,A2827)&lt;&gt;0,IF(COUNTIF(Invoices!S:T,A2827)&lt;&gt;0,SUMIF(Invoices!S:T,A2827,Invoices!T:T)/COUNTIF(Invoices!S:T,A2827),0),IF(COUNTIF(Invoices!U:V,A2827)&lt;&gt;0,IF(COUNTIF(Invoices!U:V,A2827)&lt;&gt;0,SUMIF(Invoices!U:V,A2827,Invoices!V:V)/COUNTIF(Invoices!U:V,A2827),0),IF(COUNTIF(Invoices!W:X,A2827)&lt;&gt;0,IF(COUNTIF(Invoices!W:X,A2827)&lt;&gt;0,SUMIF(Invoices!W:X,A2827,Invoices!X:X)/COUNTIF(Invoices!W:X,A2827),0),IF(COUNTIF(Invoices!Y:Z,A2827)&lt;&gt;0,IF(COUNTIF(Invoices!Y:Z,A2827)&lt;&gt;0,SUMIF(Invoices!Y:Z,A2827,Invoices!Z:Z)/COUNTIF(Invoices!Y:Z,A2827),0),IF(COUNTIF(Invoices!AA:AB,A2827)&lt;&gt;0,IF(COUNTIF(Invoices!AA:AB,A2827)&lt;&gt;0,SUMIF(Invoices!AA:AB,A2827,Invoices!AB:AB)/COUNTIF(Invoices!AA:AB,A2827),0),IF(COUNTIF(Invoices!AC:AD,A2827)&lt;&gt;0,IF(COUNTIF(Invoices!AC:AD,A2827)&lt;&gt;0,SUMIF(Invoices!AC:AD,A2827,Invoices!AD:AD)/COUNTIF(Invoices!AC:AD,A2827),0),IF(COUNTIF(Invoices!AE:AF,A2827)&lt;&gt;0,IF(COUNTIF(Invoices!AE:AF,A2827)&lt;&gt;0,SUMIF(Invoices!AE:AF,A2827,Invoices!AF:AF)/COUNTIF(Invoices!AE:AF,A2827),0),IF(COUNTIF(Invoices!AG:AH,A2827)&lt;&gt;0,IF(COUNTIF(Invoices!AG:AH,A2827)&lt;&gt;0,SUMIF(Invoices!AG:AH,A2827,Invoices!AH:AH)/COUNTIF(Invoices!AG:AH,A2827),0),IF(COUNTIF(Invoices!AI:AJ,A2827)&lt;&gt;0,IF(COUNTIF(Invoices!AI:AJ,A2827)&lt;&gt;0,SUMIF(Invoices!AI:AJ,A2827,Invoices!AJ:AJ)/COUNTIF(Invoices!AI:AJ,A2827),0),IF(COUNTIF(Invoices!AK:AL,A2827)&lt;&gt;0,IF(COUNTIF(Invoices!AK:AL,A2827)&lt;&gt;0,SUMIF(Invoices!AK:AL,A2827,Invoices!AL:AL)/COUNTIF(Invoices!AK:AL,A2827),0),IF(COUNTIF(Invoices!AM:AN,A2827)&lt;&gt;0,IF(COUNTIF(Invoices!AM:AN,A2827)&lt;&gt;0,SUMIF(Invoices!AM:AN,A2827,Invoices!AN:AN)/COUNTIF(Invoices!AM:AN,A2827),0),"Not Available")))))))))))))))</f>
        <v>Not Available</v>
      </c>
    </row>
    <row r="2828" spans="1:5" ht="13" x14ac:dyDescent="0.15">
      <c r="A2828" s="6" t="s">
        <v>4328</v>
      </c>
      <c r="B2828" s="6" t="s">
        <v>2544</v>
      </c>
      <c r="C2828" s="6" t="s">
        <v>841</v>
      </c>
      <c r="D2828" s="6" t="s">
        <v>574</v>
      </c>
      <c r="E2828">
        <f ca="1">IF(COUNTIF(Invoices!K:L,A2828)&lt;&gt;0,IF(COUNTIF(Invoices!K:L,A2828)&lt;&gt;0,SUMIF(Invoices!K:L,A2828,Invoices!L:L)/COUNTIF(Invoices!K:L,A2828),0),IF(COUNTIF(Invoices!M:N,A2828)&lt;&gt;0,IF(COUNTIF(Invoices!M:N,A2828)&lt;&gt;0,SUMIF(Invoices!M:N,A2828,Invoices!N:N)/COUNTIF(Invoices!M:N,A2828),0),IF(COUNTIF(Invoices!O:P,A2828)&lt;&gt;0,IF(COUNTIF(Invoices!O:P,A2828)&lt;&gt;0,SUMIF(Invoices!O:P,A2828,Invoices!P:P)/COUNTIF(Invoices!O:P,A2828),0),IF(COUNTIF(Invoices!Q:R,A2828)&lt;&gt;0,IF(COUNTIF(Invoices!Q:R,A2828)&lt;&gt;0,SUMIF(Invoices!Q:R,A2828,Invoices!R:R)/COUNTIF(Invoices!Q:R,A2828),0),IF(COUNTIF(Invoices!S:T,A2828)&lt;&gt;0,IF(COUNTIF(Invoices!S:T,A2828)&lt;&gt;0,SUMIF(Invoices!S:T,A2828,Invoices!T:T)/COUNTIF(Invoices!S:T,A2828),0),IF(COUNTIF(Invoices!U:V,A2828)&lt;&gt;0,IF(COUNTIF(Invoices!U:V,A2828)&lt;&gt;0,SUMIF(Invoices!U:V,A2828,Invoices!V:V)/COUNTIF(Invoices!U:V,A2828),0),IF(COUNTIF(Invoices!W:X,A2828)&lt;&gt;0,IF(COUNTIF(Invoices!W:X,A2828)&lt;&gt;0,SUMIF(Invoices!W:X,A2828,Invoices!X:X)/COUNTIF(Invoices!W:X,A2828),0),IF(COUNTIF(Invoices!Y:Z,A2828)&lt;&gt;0,IF(COUNTIF(Invoices!Y:Z,A2828)&lt;&gt;0,SUMIF(Invoices!Y:Z,A2828,Invoices!Z:Z)/COUNTIF(Invoices!Y:Z,A2828),0),IF(COUNTIF(Invoices!AA:AB,A2828)&lt;&gt;0,IF(COUNTIF(Invoices!AA:AB,A2828)&lt;&gt;0,SUMIF(Invoices!AA:AB,A2828,Invoices!AB:AB)/COUNTIF(Invoices!AA:AB,A2828),0),IF(COUNTIF(Invoices!AC:AD,A2828)&lt;&gt;0,IF(COUNTIF(Invoices!AC:AD,A2828)&lt;&gt;0,SUMIF(Invoices!AC:AD,A2828,Invoices!AD:AD)/COUNTIF(Invoices!AC:AD,A2828),0),IF(COUNTIF(Invoices!AE:AF,A2828)&lt;&gt;0,IF(COUNTIF(Invoices!AE:AF,A2828)&lt;&gt;0,SUMIF(Invoices!AE:AF,A2828,Invoices!AF:AF)/COUNTIF(Invoices!AE:AF,A2828),0),IF(COUNTIF(Invoices!AG:AH,A2828)&lt;&gt;0,IF(COUNTIF(Invoices!AG:AH,A2828)&lt;&gt;0,SUMIF(Invoices!AG:AH,A2828,Invoices!AH:AH)/COUNTIF(Invoices!AG:AH,A2828),0),IF(COUNTIF(Invoices!AI:AJ,A2828)&lt;&gt;0,IF(COUNTIF(Invoices!AI:AJ,A2828)&lt;&gt;0,SUMIF(Invoices!AI:AJ,A2828,Invoices!AJ:AJ)/COUNTIF(Invoices!AI:AJ,A2828),0),IF(COUNTIF(Invoices!AK:AL,A2828)&lt;&gt;0,IF(COUNTIF(Invoices!AK:AL,A2828)&lt;&gt;0,SUMIF(Invoices!AK:AL,A2828,Invoices!AL:AL)/COUNTIF(Invoices!AK:AL,A2828),0),IF(COUNTIF(Invoices!AM:AN,A2828)&lt;&gt;0,IF(COUNTIF(Invoices!AM:AN,A2828)&lt;&gt;0,SUMIF(Invoices!AM:AN,A2828,Invoices!AN:AN)/COUNTIF(Invoices!AM:AN,A2828),0),"Not Available")))))))))))))))</f>
        <v>0.99</v>
      </c>
    </row>
    <row r="2829" spans="1:5" ht="13" x14ac:dyDescent="0.15">
      <c r="A2829" s="6" t="s">
        <v>4328</v>
      </c>
      <c r="C2829" s="6" t="s">
        <v>843</v>
      </c>
      <c r="D2829" s="6" t="s">
        <v>574</v>
      </c>
      <c r="E2829">
        <f ca="1">IF(COUNTIF(Invoices!K:L,A2829)&lt;&gt;0,IF(COUNTIF(Invoices!K:L,A2829)&lt;&gt;0,SUMIF(Invoices!K:L,A2829,Invoices!L:L)/COUNTIF(Invoices!K:L,A2829),0),IF(COUNTIF(Invoices!M:N,A2829)&lt;&gt;0,IF(COUNTIF(Invoices!M:N,A2829)&lt;&gt;0,SUMIF(Invoices!M:N,A2829,Invoices!N:N)/COUNTIF(Invoices!M:N,A2829),0),IF(COUNTIF(Invoices!O:P,A2829)&lt;&gt;0,IF(COUNTIF(Invoices!O:P,A2829)&lt;&gt;0,SUMIF(Invoices!O:P,A2829,Invoices!P:P)/COUNTIF(Invoices!O:P,A2829),0),IF(COUNTIF(Invoices!Q:R,A2829)&lt;&gt;0,IF(COUNTIF(Invoices!Q:R,A2829)&lt;&gt;0,SUMIF(Invoices!Q:R,A2829,Invoices!R:R)/COUNTIF(Invoices!Q:R,A2829),0),IF(COUNTIF(Invoices!S:T,A2829)&lt;&gt;0,IF(COUNTIF(Invoices!S:T,A2829)&lt;&gt;0,SUMIF(Invoices!S:T,A2829,Invoices!T:T)/COUNTIF(Invoices!S:T,A2829),0),IF(COUNTIF(Invoices!U:V,A2829)&lt;&gt;0,IF(COUNTIF(Invoices!U:V,A2829)&lt;&gt;0,SUMIF(Invoices!U:V,A2829,Invoices!V:V)/COUNTIF(Invoices!U:V,A2829),0),IF(COUNTIF(Invoices!W:X,A2829)&lt;&gt;0,IF(COUNTIF(Invoices!W:X,A2829)&lt;&gt;0,SUMIF(Invoices!W:X,A2829,Invoices!X:X)/COUNTIF(Invoices!W:X,A2829),0),IF(COUNTIF(Invoices!Y:Z,A2829)&lt;&gt;0,IF(COUNTIF(Invoices!Y:Z,A2829)&lt;&gt;0,SUMIF(Invoices!Y:Z,A2829,Invoices!Z:Z)/COUNTIF(Invoices!Y:Z,A2829),0),IF(COUNTIF(Invoices!AA:AB,A2829)&lt;&gt;0,IF(COUNTIF(Invoices!AA:AB,A2829)&lt;&gt;0,SUMIF(Invoices!AA:AB,A2829,Invoices!AB:AB)/COUNTIF(Invoices!AA:AB,A2829),0),IF(COUNTIF(Invoices!AC:AD,A2829)&lt;&gt;0,IF(COUNTIF(Invoices!AC:AD,A2829)&lt;&gt;0,SUMIF(Invoices!AC:AD,A2829,Invoices!AD:AD)/COUNTIF(Invoices!AC:AD,A2829),0),IF(COUNTIF(Invoices!AE:AF,A2829)&lt;&gt;0,IF(COUNTIF(Invoices!AE:AF,A2829)&lt;&gt;0,SUMIF(Invoices!AE:AF,A2829,Invoices!AF:AF)/COUNTIF(Invoices!AE:AF,A2829),0),IF(COUNTIF(Invoices!AG:AH,A2829)&lt;&gt;0,IF(COUNTIF(Invoices!AG:AH,A2829)&lt;&gt;0,SUMIF(Invoices!AG:AH,A2829,Invoices!AH:AH)/COUNTIF(Invoices!AG:AH,A2829),0),IF(COUNTIF(Invoices!AI:AJ,A2829)&lt;&gt;0,IF(COUNTIF(Invoices!AI:AJ,A2829)&lt;&gt;0,SUMIF(Invoices!AI:AJ,A2829,Invoices!AJ:AJ)/COUNTIF(Invoices!AI:AJ,A2829),0),IF(COUNTIF(Invoices!AK:AL,A2829)&lt;&gt;0,IF(COUNTIF(Invoices!AK:AL,A2829)&lt;&gt;0,SUMIF(Invoices!AK:AL,A2829,Invoices!AL:AL)/COUNTIF(Invoices!AK:AL,A2829),0),IF(COUNTIF(Invoices!AM:AN,A2829)&lt;&gt;0,IF(COUNTIF(Invoices!AM:AN,A2829)&lt;&gt;0,SUMIF(Invoices!AM:AN,A2829,Invoices!AN:AN)/COUNTIF(Invoices!AM:AN,A2829),0),"Not Available")))))))))))))))</f>
        <v>0.99</v>
      </c>
    </row>
    <row r="2830" spans="1:5" ht="13" x14ac:dyDescent="0.15">
      <c r="A2830" s="6" t="s">
        <v>4328</v>
      </c>
      <c r="B2830" s="6" t="s">
        <v>2544</v>
      </c>
      <c r="C2830" s="6" t="s">
        <v>2195</v>
      </c>
      <c r="D2830" s="6" t="s">
        <v>574</v>
      </c>
      <c r="E2830">
        <f ca="1">IF(COUNTIF(Invoices!K:L,A2830)&lt;&gt;0,IF(COUNTIF(Invoices!K:L,A2830)&lt;&gt;0,SUMIF(Invoices!K:L,A2830,Invoices!L:L)/COUNTIF(Invoices!K:L,A2830),0),IF(COUNTIF(Invoices!M:N,A2830)&lt;&gt;0,IF(COUNTIF(Invoices!M:N,A2830)&lt;&gt;0,SUMIF(Invoices!M:N,A2830,Invoices!N:N)/COUNTIF(Invoices!M:N,A2830),0),IF(COUNTIF(Invoices!O:P,A2830)&lt;&gt;0,IF(COUNTIF(Invoices!O:P,A2830)&lt;&gt;0,SUMIF(Invoices!O:P,A2830,Invoices!P:P)/COUNTIF(Invoices!O:P,A2830),0),IF(COUNTIF(Invoices!Q:R,A2830)&lt;&gt;0,IF(COUNTIF(Invoices!Q:R,A2830)&lt;&gt;0,SUMIF(Invoices!Q:R,A2830,Invoices!R:R)/COUNTIF(Invoices!Q:R,A2830),0),IF(COUNTIF(Invoices!S:T,A2830)&lt;&gt;0,IF(COUNTIF(Invoices!S:T,A2830)&lt;&gt;0,SUMIF(Invoices!S:T,A2830,Invoices!T:T)/COUNTIF(Invoices!S:T,A2830),0),IF(COUNTIF(Invoices!U:V,A2830)&lt;&gt;0,IF(COUNTIF(Invoices!U:V,A2830)&lt;&gt;0,SUMIF(Invoices!U:V,A2830,Invoices!V:V)/COUNTIF(Invoices!U:V,A2830),0),IF(COUNTIF(Invoices!W:X,A2830)&lt;&gt;0,IF(COUNTIF(Invoices!W:X,A2830)&lt;&gt;0,SUMIF(Invoices!W:X,A2830,Invoices!X:X)/COUNTIF(Invoices!W:X,A2830),0),IF(COUNTIF(Invoices!Y:Z,A2830)&lt;&gt;0,IF(COUNTIF(Invoices!Y:Z,A2830)&lt;&gt;0,SUMIF(Invoices!Y:Z,A2830,Invoices!Z:Z)/COUNTIF(Invoices!Y:Z,A2830),0),IF(COUNTIF(Invoices!AA:AB,A2830)&lt;&gt;0,IF(COUNTIF(Invoices!AA:AB,A2830)&lt;&gt;0,SUMIF(Invoices!AA:AB,A2830,Invoices!AB:AB)/COUNTIF(Invoices!AA:AB,A2830),0),IF(COUNTIF(Invoices!AC:AD,A2830)&lt;&gt;0,IF(COUNTIF(Invoices!AC:AD,A2830)&lt;&gt;0,SUMIF(Invoices!AC:AD,A2830,Invoices!AD:AD)/COUNTIF(Invoices!AC:AD,A2830),0),IF(COUNTIF(Invoices!AE:AF,A2830)&lt;&gt;0,IF(COUNTIF(Invoices!AE:AF,A2830)&lt;&gt;0,SUMIF(Invoices!AE:AF,A2830,Invoices!AF:AF)/COUNTIF(Invoices!AE:AF,A2830),0),IF(COUNTIF(Invoices!AG:AH,A2830)&lt;&gt;0,IF(COUNTIF(Invoices!AG:AH,A2830)&lt;&gt;0,SUMIF(Invoices!AG:AH,A2830,Invoices!AH:AH)/COUNTIF(Invoices!AG:AH,A2830),0),IF(COUNTIF(Invoices!AI:AJ,A2830)&lt;&gt;0,IF(COUNTIF(Invoices!AI:AJ,A2830)&lt;&gt;0,SUMIF(Invoices!AI:AJ,A2830,Invoices!AJ:AJ)/COUNTIF(Invoices!AI:AJ,A2830),0),IF(COUNTIF(Invoices!AK:AL,A2830)&lt;&gt;0,IF(COUNTIF(Invoices!AK:AL,A2830)&lt;&gt;0,SUMIF(Invoices!AK:AL,A2830,Invoices!AL:AL)/COUNTIF(Invoices!AK:AL,A2830),0),IF(COUNTIF(Invoices!AM:AN,A2830)&lt;&gt;0,IF(COUNTIF(Invoices!AM:AN,A2830)&lt;&gt;0,SUMIF(Invoices!AM:AN,A2830,Invoices!AN:AN)/COUNTIF(Invoices!AM:AN,A2830),0),"Not Available")))))))))))))))</f>
        <v>0.99</v>
      </c>
    </row>
    <row r="2831" spans="1:5" ht="13" x14ac:dyDescent="0.15">
      <c r="A2831" s="6" t="s">
        <v>4329</v>
      </c>
      <c r="C2831" s="6" t="s">
        <v>883</v>
      </c>
      <c r="D2831" s="6" t="s">
        <v>884</v>
      </c>
      <c r="E2831" t="str">
        <f>IF(COUNTIF(Invoices!K:L,A2831)&lt;&gt;0,IF(COUNTIF(Invoices!K:L,A2831)&lt;&gt;0,SUMIF(Invoices!K:L,A2831,Invoices!L:L)/COUNTIF(Invoices!K:L,A2831),0),IF(COUNTIF(Invoices!M:N,A2831)&lt;&gt;0,IF(COUNTIF(Invoices!M:N,A2831)&lt;&gt;0,SUMIF(Invoices!M:N,A2831,Invoices!N:N)/COUNTIF(Invoices!M:N,A2831),0),IF(COUNTIF(Invoices!O:P,A2831)&lt;&gt;0,IF(COUNTIF(Invoices!O:P,A2831)&lt;&gt;0,SUMIF(Invoices!O:P,A2831,Invoices!P:P)/COUNTIF(Invoices!O:P,A2831),0),IF(COUNTIF(Invoices!Q:R,A2831)&lt;&gt;0,IF(COUNTIF(Invoices!Q:R,A2831)&lt;&gt;0,SUMIF(Invoices!Q:R,A2831,Invoices!R:R)/COUNTIF(Invoices!Q:R,A2831),0),IF(COUNTIF(Invoices!S:T,A2831)&lt;&gt;0,IF(COUNTIF(Invoices!S:T,A2831)&lt;&gt;0,SUMIF(Invoices!S:T,A2831,Invoices!T:T)/COUNTIF(Invoices!S:T,A2831),0),IF(COUNTIF(Invoices!U:V,A2831)&lt;&gt;0,IF(COUNTIF(Invoices!U:V,A2831)&lt;&gt;0,SUMIF(Invoices!U:V,A2831,Invoices!V:V)/COUNTIF(Invoices!U:V,A2831),0),IF(COUNTIF(Invoices!W:X,A2831)&lt;&gt;0,IF(COUNTIF(Invoices!W:X,A2831)&lt;&gt;0,SUMIF(Invoices!W:X,A2831,Invoices!X:X)/COUNTIF(Invoices!W:X,A2831),0),IF(COUNTIF(Invoices!Y:Z,A2831)&lt;&gt;0,IF(COUNTIF(Invoices!Y:Z,A2831)&lt;&gt;0,SUMIF(Invoices!Y:Z,A2831,Invoices!Z:Z)/COUNTIF(Invoices!Y:Z,A2831),0),IF(COUNTIF(Invoices!AA:AB,A2831)&lt;&gt;0,IF(COUNTIF(Invoices!AA:AB,A2831)&lt;&gt;0,SUMIF(Invoices!AA:AB,A2831,Invoices!AB:AB)/COUNTIF(Invoices!AA:AB,A2831),0),IF(COUNTIF(Invoices!AC:AD,A2831)&lt;&gt;0,IF(COUNTIF(Invoices!AC:AD,A2831)&lt;&gt;0,SUMIF(Invoices!AC:AD,A2831,Invoices!AD:AD)/COUNTIF(Invoices!AC:AD,A2831),0),IF(COUNTIF(Invoices!AE:AF,A2831)&lt;&gt;0,IF(COUNTIF(Invoices!AE:AF,A2831)&lt;&gt;0,SUMIF(Invoices!AE:AF,A2831,Invoices!AF:AF)/COUNTIF(Invoices!AE:AF,A2831),0),IF(COUNTIF(Invoices!AG:AH,A2831)&lt;&gt;0,IF(COUNTIF(Invoices!AG:AH,A2831)&lt;&gt;0,SUMIF(Invoices!AG:AH,A2831,Invoices!AH:AH)/COUNTIF(Invoices!AG:AH,A2831),0),IF(COUNTIF(Invoices!AI:AJ,A2831)&lt;&gt;0,IF(COUNTIF(Invoices!AI:AJ,A2831)&lt;&gt;0,SUMIF(Invoices!AI:AJ,A2831,Invoices!AJ:AJ)/COUNTIF(Invoices!AI:AJ,A2831),0),IF(COUNTIF(Invoices!AK:AL,A2831)&lt;&gt;0,IF(COUNTIF(Invoices!AK:AL,A2831)&lt;&gt;0,SUMIF(Invoices!AK:AL,A2831,Invoices!AL:AL)/COUNTIF(Invoices!AK:AL,A2831),0),IF(COUNTIF(Invoices!AM:AN,A2831)&lt;&gt;0,IF(COUNTIF(Invoices!AM:AN,A2831)&lt;&gt;0,SUMIF(Invoices!AM:AN,A2831,Invoices!AN:AN)/COUNTIF(Invoices!AM:AN,A2831),0),"Not Available")))))))))))))))</f>
        <v>Not Available</v>
      </c>
    </row>
    <row r="2832" spans="1:5" ht="13" x14ac:dyDescent="0.15">
      <c r="A2832" s="6" t="s">
        <v>4330</v>
      </c>
      <c r="B2832" s="6" t="s">
        <v>1423</v>
      </c>
      <c r="C2832" s="6" t="s">
        <v>875</v>
      </c>
      <c r="D2832" s="6" t="s">
        <v>875</v>
      </c>
      <c r="E2832" t="str">
        <f>IF(COUNTIF(Invoices!K:L,A2832)&lt;&gt;0,IF(COUNTIF(Invoices!K:L,A2832)&lt;&gt;0,SUMIF(Invoices!K:L,A2832,Invoices!L:L)/COUNTIF(Invoices!K:L,A2832),0),IF(COUNTIF(Invoices!M:N,A2832)&lt;&gt;0,IF(COUNTIF(Invoices!M:N,A2832)&lt;&gt;0,SUMIF(Invoices!M:N,A2832,Invoices!N:N)/COUNTIF(Invoices!M:N,A2832),0),IF(COUNTIF(Invoices!O:P,A2832)&lt;&gt;0,IF(COUNTIF(Invoices!O:P,A2832)&lt;&gt;0,SUMIF(Invoices!O:P,A2832,Invoices!P:P)/COUNTIF(Invoices!O:P,A2832),0),IF(COUNTIF(Invoices!Q:R,A2832)&lt;&gt;0,IF(COUNTIF(Invoices!Q:R,A2832)&lt;&gt;0,SUMIF(Invoices!Q:R,A2832,Invoices!R:R)/COUNTIF(Invoices!Q:R,A2832),0),IF(COUNTIF(Invoices!S:T,A2832)&lt;&gt;0,IF(COUNTIF(Invoices!S:T,A2832)&lt;&gt;0,SUMIF(Invoices!S:T,A2832,Invoices!T:T)/COUNTIF(Invoices!S:T,A2832),0),IF(COUNTIF(Invoices!U:V,A2832)&lt;&gt;0,IF(COUNTIF(Invoices!U:V,A2832)&lt;&gt;0,SUMIF(Invoices!U:V,A2832,Invoices!V:V)/COUNTIF(Invoices!U:V,A2832),0),IF(COUNTIF(Invoices!W:X,A2832)&lt;&gt;0,IF(COUNTIF(Invoices!W:X,A2832)&lt;&gt;0,SUMIF(Invoices!W:X,A2832,Invoices!X:X)/COUNTIF(Invoices!W:X,A2832),0),IF(COUNTIF(Invoices!Y:Z,A2832)&lt;&gt;0,IF(COUNTIF(Invoices!Y:Z,A2832)&lt;&gt;0,SUMIF(Invoices!Y:Z,A2832,Invoices!Z:Z)/COUNTIF(Invoices!Y:Z,A2832),0),IF(COUNTIF(Invoices!AA:AB,A2832)&lt;&gt;0,IF(COUNTIF(Invoices!AA:AB,A2832)&lt;&gt;0,SUMIF(Invoices!AA:AB,A2832,Invoices!AB:AB)/COUNTIF(Invoices!AA:AB,A2832),0),IF(COUNTIF(Invoices!AC:AD,A2832)&lt;&gt;0,IF(COUNTIF(Invoices!AC:AD,A2832)&lt;&gt;0,SUMIF(Invoices!AC:AD,A2832,Invoices!AD:AD)/COUNTIF(Invoices!AC:AD,A2832),0),IF(COUNTIF(Invoices!AE:AF,A2832)&lt;&gt;0,IF(COUNTIF(Invoices!AE:AF,A2832)&lt;&gt;0,SUMIF(Invoices!AE:AF,A2832,Invoices!AF:AF)/COUNTIF(Invoices!AE:AF,A2832),0),IF(COUNTIF(Invoices!AG:AH,A2832)&lt;&gt;0,IF(COUNTIF(Invoices!AG:AH,A2832)&lt;&gt;0,SUMIF(Invoices!AG:AH,A2832,Invoices!AH:AH)/COUNTIF(Invoices!AG:AH,A2832),0),IF(COUNTIF(Invoices!AI:AJ,A2832)&lt;&gt;0,IF(COUNTIF(Invoices!AI:AJ,A2832)&lt;&gt;0,SUMIF(Invoices!AI:AJ,A2832,Invoices!AJ:AJ)/COUNTIF(Invoices!AI:AJ,A2832),0),IF(COUNTIF(Invoices!AK:AL,A2832)&lt;&gt;0,IF(COUNTIF(Invoices!AK:AL,A2832)&lt;&gt;0,SUMIF(Invoices!AK:AL,A2832,Invoices!AL:AL)/COUNTIF(Invoices!AK:AL,A2832),0),IF(COUNTIF(Invoices!AM:AN,A2832)&lt;&gt;0,IF(COUNTIF(Invoices!AM:AN,A2832)&lt;&gt;0,SUMIF(Invoices!AM:AN,A2832,Invoices!AN:AN)/COUNTIF(Invoices!AM:AN,A2832),0),"Not Available")))))))))))))))</f>
        <v>Not Available</v>
      </c>
    </row>
    <row r="2833" spans="1:5" ht="13" x14ac:dyDescent="0.15">
      <c r="A2833" s="6" t="s">
        <v>4331</v>
      </c>
      <c r="B2833" s="6" t="s">
        <v>1032</v>
      </c>
      <c r="C2833" s="6" t="s">
        <v>1033</v>
      </c>
      <c r="D2833" s="6" t="s">
        <v>1034</v>
      </c>
      <c r="E2833">
        <f ca="1">IF(COUNTIF(Invoices!K:L,A2833)&lt;&gt;0,IF(COUNTIF(Invoices!K:L,A2833)&lt;&gt;0,SUMIF(Invoices!K:L,A2833,Invoices!L:L)/COUNTIF(Invoices!K:L,A2833),0),IF(COUNTIF(Invoices!M:N,A2833)&lt;&gt;0,IF(COUNTIF(Invoices!M:N,A2833)&lt;&gt;0,SUMIF(Invoices!M:N,A2833,Invoices!N:N)/COUNTIF(Invoices!M:N,A2833),0),IF(COUNTIF(Invoices!O:P,A2833)&lt;&gt;0,IF(COUNTIF(Invoices!O:P,A2833)&lt;&gt;0,SUMIF(Invoices!O:P,A2833,Invoices!P:P)/COUNTIF(Invoices!O:P,A2833),0),IF(COUNTIF(Invoices!Q:R,A2833)&lt;&gt;0,IF(COUNTIF(Invoices!Q:R,A2833)&lt;&gt;0,SUMIF(Invoices!Q:R,A2833,Invoices!R:R)/COUNTIF(Invoices!Q:R,A2833),0),IF(COUNTIF(Invoices!S:T,A2833)&lt;&gt;0,IF(COUNTIF(Invoices!S:T,A2833)&lt;&gt;0,SUMIF(Invoices!S:T,A2833,Invoices!T:T)/COUNTIF(Invoices!S:T,A2833),0),IF(COUNTIF(Invoices!U:V,A2833)&lt;&gt;0,IF(COUNTIF(Invoices!U:V,A2833)&lt;&gt;0,SUMIF(Invoices!U:V,A2833,Invoices!V:V)/COUNTIF(Invoices!U:V,A2833),0),IF(COUNTIF(Invoices!W:X,A2833)&lt;&gt;0,IF(COUNTIF(Invoices!W:X,A2833)&lt;&gt;0,SUMIF(Invoices!W:X,A2833,Invoices!X:X)/COUNTIF(Invoices!W:X,A2833),0),IF(COUNTIF(Invoices!Y:Z,A2833)&lt;&gt;0,IF(COUNTIF(Invoices!Y:Z,A2833)&lt;&gt;0,SUMIF(Invoices!Y:Z,A2833,Invoices!Z:Z)/COUNTIF(Invoices!Y:Z,A2833),0),IF(COUNTIF(Invoices!AA:AB,A2833)&lt;&gt;0,IF(COUNTIF(Invoices!AA:AB,A2833)&lt;&gt;0,SUMIF(Invoices!AA:AB,A2833,Invoices!AB:AB)/COUNTIF(Invoices!AA:AB,A2833),0),IF(COUNTIF(Invoices!AC:AD,A2833)&lt;&gt;0,IF(COUNTIF(Invoices!AC:AD,A2833)&lt;&gt;0,SUMIF(Invoices!AC:AD,A2833,Invoices!AD:AD)/COUNTIF(Invoices!AC:AD,A2833),0),IF(COUNTIF(Invoices!AE:AF,A2833)&lt;&gt;0,IF(COUNTIF(Invoices!AE:AF,A2833)&lt;&gt;0,SUMIF(Invoices!AE:AF,A2833,Invoices!AF:AF)/COUNTIF(Invoices!AE:AF,A2833),0),IF(COUNTIF(Invoices!AG:AH,A2833)&lt;&gt;0,IF(COUNTIF(Invoices!AG:AH,A2833)&lt;&gt;0,SUMIF(Invoices!AG:AH,A2833,Invoices!AH:AH)/COUNTIF(Invoices!AG:AH,A2833),0),IF(COUNTIF(Invoices!AI:AJ,A2833)&lt;&gt;0,IF(COUNTIF(Invoices!AI:AJ,A2833)&lt;&gt;0,SUMIF(Invoices!AI:AJ,A2833,Invoices!AJ:AJ)/COUNTIF(Invoices!AI:AJ,A2833),0),IF(COUNTIF(Invoices!AK:AL,A2833)&lt;&gt;0,IF(COUNTIF(Invoices!AK:AL,A2833)&lt;&gt;0,SUMIF(Invoices!AK:AL,A2833,Invoices!AL:AL)/COUNTIF(Invoices!AK:AL,A2833),0),IF(COUNTIF(Invoices!AM:AN,A2833)&lt;&gt;0,IF(COUNTIF(Invoices!AM:AN,A2833)&lt;&gt;0,SUMIF(Invoices!AM:AN,A2833,Invoices!AN:AN)/COUNTIF(Invoices!AM:AN,A2833),0),"Not Available")))))))))))))))</f>
        <v>0.99</v>
      </c>
    </row>
    <row r="2834" spans="1:5" ht="13" x14ac:dyDescent="0.15">
      <c r="A2834" s="6" t="s">
        <v>4332</v>
      </c>
      <c r="B2834" s="6" t="s">
        <v>4333</v>
      </c>
      <c r="C2834" s="6" t="s">
        <v>546</v>
      </c>
      <c r="D2834" s="6" t="s">
        <v>547</v>
      </c>
      <c r="E2834">
        <f ca="1">IF(COUNTIF(Invoices!K:L,A2834)&lt;&gt;0,IF(COUNTIF(Invoices!K:L,A2834)&lt;&gt;0,SUMIF(Invoices!K:L,A2834,Invoices!L:L)/COUNTIF(Invoices!K:L,A2834),0),IF(COUNTIF(Invoices!M:N,A2834)&lt;&gt;0,IF(COUNTIF(Invoices!M:N,A2834)&lt;&gt;0,SUMIF(Invoices!M:N,A2834,Invoices!N:N)/COUNTIF(Invoices!M:N,A2834),0),IF(COUNTIF(Invoices!O:P,A2834)&lt;&gt;0,IF(COUNTIF(Invoices!O:P,A2834)&lt;&gt;0,SUMIF(Invoices!O:P,A2834,Invoices!P:P)/COUNTIF(Invoices!O:P,A2834),0),IF(COUNTIF(Invoices!Q:R,A2834)&lt;&gt;0,IF(COUNTIF(Invoices!Q:R,A2834)&lt;&gt;0,SUMIF(Invoices!Q:R,A2834,Invoices!R:R)/COUNTIF(Invoices!Q:R,A2834),0),IF(COUNTIF(Invoices!S:T,A2834)&lt;&gt;0,IF(COUNTIF(Invoices!S:T,A2834)&lt;&gt;0,SUMIF(Invoices!S:T,A2834,Invoices!T:T)/COUNTIF(Invoices!S:T,A2834),0),IF(COUNTIF(Invoices!U:V,A2834)&lt;&gt;0,IF(COUNTIF(Invoices!U:V,A2834)&lt;&gt;0,SUMIF(Invoices!U:V,A2834,Invoices!V:V)/COUNTIF(Invoices!U:V,A2834),0),IF(COUNTIF(Invoices!W:X,A2834)&lt;&gt;0,IF(COUNTIF(Invoices!W:X,A2834)&lt;&gt;0,SUMIF(Invoices!W:X,A2834,Invoices!X:X)/COUNTIF(Invoices!W:X,A2834),0),IF(COUNTIF(Invoices!Y:Z,A2834)&lt;&gt;0,IF(COUNTIF(Invoices!Y:Z,A2834)&lt;&gt;0,SUMIF(Invoices!Y:Z,A2834,Invoices!Z:Z)/COUNTIF(Invoices!Y:Z,A2834),0),IF(COUNTIF(Invoices!AA:AB,A2834)&lt;&gt;0,IF(COUNTIF(Invoices!AA:AB,A2834)&lt;&gt;0,SUMIF(Invoices!AA:AB,A2834,Invoices!AB:AB)/COUNTIF(Invoices!AA:AB,A2834),0),IF(COUNTIF(Invoices!AC:AD,A2834)&lt;&gt;0,IF(COUNTIF(Invoices!AC:AD,A2834)&lt;&gt;0,SUMIF(Invoices!AC:AD,A2834,Invoices!AD:AD)/COUNTIF(Invoices!AC:AD,A2834),0),IF(COUNTIF(Invoices!AE:AF,A2834)&lt;&gt;0,IF(COUNTIF(Invoices!AE:AF,A2834)&lt;&gt;0,SUMIF(Invoices!AE:AF,A2834,Invoices!AF:AF)/COUNTIF(Invoices!AE:AF,A2834),0),IF(COUNTIF(Invoices!AG:AH,A2834)&lt;&gt;0,IF(COUNTIF(Invoices!AG:AH,A2834)&lt;&gt;0,SUMIF(Invoices!AG:AH,A2834,Invoices!AH:AH)/COUNTIF(Invoices!AG:AH,A2834),0),IF(COUNTIF(Invoices!AI:AJ,A2834)&lt;&gt;0,IF(COUNTIF(Invoices!AI:AJ,A2834)&lt;&gt;0,SUMIF(Invoices!AI:AJ,A2834,Invoices!AJ:AJ)/COUNTIF(Invoices!AI:AJ,A2834),0),IF(COUNTIF(Invoices!AK:AL,A2834)&lt;&gt;0,IF(COUNTIF(Invoices!AK:AL,A2834)&lt;&gt;0,SUMIF(Invoices!AK:AL,A2834,Invoices!AL:AL)/COUNTIF(Invoices!AK:AL,A2834),0),IF(COUNTIF(Invoices!AM:AN,A2834)&lt;&gt;0,IF(COUNTIF(Invoices!AM:AN,A2834)&lt;&gt;0,SUMIF(Invoices!AM:AN,A2834,Invoices!AN:AN)/COUNTIF(Invoices!AM:AN,A2834),0),"Not Available")))))))))))))))</f>
        <v>0.99</v>
      </c>
    </row>
    <row r="2835" spans="1:5" ht="13" x14ac:dyDescent="0.15">
      <c r="A2835" s="6" t="s">
        <v>4334</v>
      </c>
      <c r="C2835" s="6" t="s">
        <v>1167</v>
      </c>
      <c r="D2835" s="6" t="s">
        <v>1168</v>
      </c>
      <c r="E2835">
        <f ca="1">IF(COUNTIF(Invoices!K:L,A2835)&lt;&gt;0,IF(COUNTIF(Invoices!K:L,A2835)&lt;&gt;0,SUMIF(Invoices!K:L,A2835,Invoices!L:L)/COUNTIF(Invoices!K:L,A2835),0),IF(COUNTIF(Invoices!M:N,A2835)&lt;&gt;0,IF(COUNTIF(Invoices!M:N,A2835)&lt;&gt;0,SUMIF(Invoices!M:N,A2835,Invoices!N:N)/COUNTIF(Invoices!M:N,A2835),0),IF(COUNTIF(Invoices!O:P,A2835)&lt;&gt;0,IF(COUNTIF(Invoices!O:P,A2835)&lt;&gt;0,SUMIF(Invoices!O:P,A2835,Invoices!P:P)/COUNTIF(Invoices!O:P,A2835),0),IF(COUNTIF(Invoices!Q:R,A2835)&lt;&gt;0,IF(COUNTIF(Invoices!Q:R,A2835)&lt;&gt;0,SUMIF(Invoices!Q:R,A2835,Invoices!R:R)/COUNTIF(Invoices!Q:R,A2835),0),IF(COUNTIF(Invoices!S:T,A2835)&lt;&gt;0,IF(COUNTIF(Invoices!S:T,A2835)&lt;&gt;0,SUMIF(Invoices!S:T,A2835,Invoices!T:T)/COUNTIF(Invoices!S:T,A2835),0),IF(COUNTIF(Invoices!U:V,A2835)&lt;&gt;0,IF(COUNTIF(Invoices!U:V,A2835)&lt;&gt;0,SUMIF(Invoices!U:V,A2835,Invoices!V:V)/COUNTIF(Invoices!U:V,A2835),0),IF(COUNTIF(Invoices!W:X,A2835)&lt;&gt;0,IF(COUNTIF(Invoices!W:X,A2835)&lt;&gt;0,SUMIF(Invoices!W:X,A2835,Invoices!X:X)/COUNTIF(Invoices!W:X,A2835),0),IF(COUNTIF(Invoices!Y:Z,A2835)&lt;&gt;0,IF(COUNTIF(Invoices!Y:Z,A2835)&lt;&gt;0,SUMIF(Invoices!Y:Z,A2835,Invoices!Z:Z)/COUNTIF(Invoices!Y:Z,A2835),0),IF(COUNTIF(Invoices!AA:AB,A2835)&lt;&gt;0,IF(COUNTIF(Invoices!AA:AB,A2835)&lt;&gt;0,SUMIF(Invoices!AA:AB,A2835,Invoices!AB:AB)/COUNTIF(Invoices!AA:AB,A2835),0),IF(COUNTIF(Invoices!AC:AD,A2835)&lt;&gt;0,IF(COUNTIF(Invoices!AC:AD,A2835)&lt;&gt;0,SUMIF(Invoices!AC:AD,A2835,Invoices!AD:AD)/COUNTIF(Invoices!AC:AD,A2835),0),IF(COUNTIF(Invoices!AE:AF,A2835)&lt;&gt;0,IF(COUNTIF(Invoices!AE:AF,A2835)&lt;&gt;0,SUMIF(Invoices!AE:AF,A2835,Invoices!AF:AF)/COUNTIF(Invoices!AE:AF,A2835),0),IF(COUNTIF(Invoices!AG:AH,A2835)&lt;&gt;0,IF(COUNTIF(Invoices!AG:AH,A2835)&lt;&gt;0,SUMIF(Invoices!AG:AH,A2835,Invoices!AH:AH)/COUNTIF(Invoices!AG:AH,A2835),0),IF(COUNTIF(Invoices!AI:AJ,A2835)&lt;&gt;0,IF(COUNTIF(Invoices!AI:AJ,A2835)&lt;&gt;0,SUMIF(Invoices!AI:AJ,A2835,Invoices!AJ:AJ)/COUNTIF(Invoices!AI:AJ,A2835),0),IF(COUNTIF(Invoices!AK:AL,A2835)&lt;&gt;0,IF(COUNTIF(Invoices!AK:AL,A2835)&lt;&gt;0,SUMIF(Invoices!AK:AL,A2835,Invoices!AL:AL)/COUNTIF(Invoices!AK:AL,A2835),0),IF(COUNTIF(Invoices!AM:AN,A2835)&lt;&gt;0,IF(COUNTIF(Invoices!AM:AN,A2835)&lt;&gt;0,SUMIF(Invoices!AM:AN,A2835,Invoices!AN:AN)/COUNTIF(Invoices!AM:AN,A2835),0),"Not Available")))))))))))))))</f>
        <v>1.99</v>
      </c>
    </row>
    <row r="2836" spans="1:5" ht="13" x14ac:dyDescent="0.15">
      <c r="A2836" s="6" t="s">
        <v>4335</v>
      </c>
      <c r="B2836" s="6" t="s">
        <v>957</v>
      </c>
      <c r="C2836" s="6" t="s">
        <v>958</v>
      </c>
      <c r="D2836" s="6" t="s">
        <v>959</v>
      </c>
      <c r="E2836">
        <f ca="1">IF(COUNTIF(Invoices!K:L,A2836)&lt;&gt;0,IF(COUNTIF(Invoices!K:L,A2836)&lt;&gt;0,SUMIF(Invoices!K:L,A2836,Invoices!L:L)/COUNTIF(Invoices!K:L,A2836),0),IF(COUNTIF(Invoices!M:N,A2836)&lt;&gt;0,IF(COUNTIF(Invoices!M:N,A2836)&lt;&gt;0,SUMIF(Invoices!M:N,A2836,Invoices!N:N)/COUNTIF(Invoices!M:N,A2836),0),IF(COUNTIF(Invoices!O:P,A2836)&lt;&gt;0,IF(COUNTIF(Invoices!O:P,A2836)&lt;&gt;0,SUMIF(Invoices!O:P,A2836,Invoices!P:P)/COUNTIF(Invoices!O:P,A2836),0),IF(COUNTIF(Invoices!Q:R,A2836)&lt;&gt;0,IF(COUNTIF(Invoices!Q:R,A2836)&lt;&gt;0,SUMIF(Invoices!Q:R,A2836,Invoices!R:R)/COUNTIF(Invoices!Q:R,A2836),0),IF(COUNTIF(Invoices!S:T,A2836)&lt;&gt;0,IF(COUNTIF(Invoices!S:T,A2836)&lt;&gt;0,SUMIF(Invoices!S:T,A2836,Invoices!T:T)/COUNTIF(Invoices!S:T,A2836),0),IF(COUNTIF(Invoices!U:V,A2836)&lt;&gt;0,IF(COUNTIF(Invoices!U:V,A2836)&lt;&gt;0,SUMIF(Invoices!U:V,A2836,Invoices!V:V)/COUNTIF(Invoices!U:V,A2836),0),IF(COUNTIF(Invoices!W:X,A2836)&lt;&gt;0,IF(COUNTIF(Invoices!W:X,A2836)&lt;&gt;0,SUMIF(Invoices!W:X,A2836,Invoices!X:X)/COUNTIF(Invoices!W:X,A2836),0),IF(COUNTIF(Invoices!Y:Z,A2836)&lt;&gt;0,IF(COUNTIF(Invoices!Y:Z,A2836)&lt;&gt;0,SUMIF(Invoices!Y:Z,A2836,Invoices!Z:Z)/COUNTIF(Invoices!Y:Z,A2836),0),IF(COUNTIF(Invoices!AA:AB,A2836)&lt;&gt;0,IF(COUNTIF(Invoices!AA:AB,A2836)&lt;&gt;0,SUMIF(Invoices!AA:AB,A2836,Invoices!AB:AB)/COUNTIF(Invoices!AA:AB,A2836),0),IF(COUNTIF(Invoices!AC:AD,A2836)&lt;&gt;0,IF(COUNTIF(Invoices!AC:AD,A2836)&lt;&gt;0,SUMIF(Invoices!AC:AD,A2836,Invoices!AD:AD)/COUNTIF(Invoices!AC:AD,A2836),0),IF(COUNTIF(Invoices!AE:AF,A2836)&lt;&gt;0,IF(COUNTIF(Invoices!AE:AF,A2836)&lt;&gt;0,SUMIF(Invoices!AE:AF,A2836,Invoices!AF:AF)/COUNTIF(Invoices!AE:AF,A2836),0),IF(COUNTIF(Invoices!AG:AH,A2836)&lt;&gt;0,IF(COUNTIF(Invoices!AG:AH,A2836)&lt;&gt;0,SUMIF(Invoices!AG:AH,A2836,Invoices!AH:AH)/COUNTIF(Invoices!AG:AH,A2836),0),IF(COUNTIF(Invoices!AI:AJ,A2836)&lt;&gt;0,IF(COUNTIF(Invoices!AI:AJ,A2836)&lt;&gt;0,SUMIF(Invoices!AI:AJ,A2836,Invoices!AJ:AJ)/COUNTIF(Invoices!AI:AJ,A2836),0),IF(COUNTIF(Invoices!AK:AL,A2836)&lt;&gt;0,IF(COUNTIF(Invoices!AK:AL,A2836)&lt;&gt;0,SUMIF(Invoices!AK:AL,A2836,Invoices!AL:AL)/COUNTIF(Invoices!AK:AL,A2836),0),IF(COUNTIF(Invoices!AM:AN,A2836)&lt;&gt;0,IF(COUNTIF(Invoices!AM:AN,A2836)&lt;&gt;0,SUMIF(Invoices!AM:AN,A2836,Invoices!AN:AN)/COUNTIF(Invoices!AM:AN,A2836),0),"Not Available")))))))))))))))</f>
        <v>0.99</v>
      </c>
    </row>
    <row r="2837" spans="1:5" ht="13" x14ac:dyDescent="0.15">
      <c r="A2837" s="6" t="s">
        <v>4336</v>
      </c>
      <c r="B2837" s="6" t="s">
        <v>1533</v>
      </c>
      <c r="C2837" s="6" t="s">
        <v>800</v>
      </c>
      <c r="D2837" s="6" t="s">
        <v>758</v>
      </c>
      <c r="E2837">
        <f ca="1">IF(COUNTIF(Invoices!K:L,A2837)&lt;&gt;0,IF(COUNTIF(Invoices!K:L,A2837)&lt;&gt;0,SUMIF(Invoices!K:L,A2837,Invoices!L:L)/COUNTIF(Invoices!K:L,A2837),0),IF(COUNTIF(Invoices!M:N,A2837)&lt;&gt;0,IF(COUNTIF(Invoices!M:N,A2837)&lt;&gt;0,SUMIF(Invoices!M:N,A2837,Invoices!N:N)/COUNTIF(Invoices!M:N,A2837),0),IF(COUNTIF(Invoices!O:P,A2837)&lt;&gt;0,IF(COUNTIF(Invoices!O:P,A2837)&lt;&gt;0,SUMIF(Invoices!O:P,A2837,Invoices!P:P)/COUNTIF(Invoices!O:P,A2837),0),IF(COUNTIF(Invoices!Q:R,A2837)&lt;&gt;0,IF(COUNTIF(Invoices!Q:R,A2837)&lt;&gt;0,SUMIF(Invoices!Q:R,A2837,Invoices!R:R)/COUNTIF(Invoices!Q:R,A2837),0),IF(COUNTIF(Invoices!S:T,A2837)&lt;&gt;0,IF(COUNTIF(Invoices!S:T,A2837)&lt;&gt;0,SUMIF(Invoices!S:T,A2837,Invoices!T:T)/COUNTIF(Invoices!S:T,A2837),0),IF(COUNTIF(Invoices!U:V,A2837)&lt;&gt;0,IF(COUNTIF(Invoices!U:V,A2837)&lt;&gt;0,SUMIF(Invoices!U:V,A2837,Invoices!V:V)/COUNTIF(Invoices!U:V,A2837),0),IF(COUNTIF(Invoices!W:X,A2837)&lt;&gt;0,IF(COUNTIF(Invoices!W:X,A2837)&lt;&gt;0,SUMIF(Invoices!W:X,A2837,Invoices!X:X)/COUNTIF(Invoices!W:X,A2837),0),IF(COUNTIF(Invoices!Y:Z,A2837)&lt;&gt;0,IF(COUNTIF(Invoices!Y:Z,A2837)&lt;&gt;0,SUMIF(Invoices!Y:Z,A2837,Invoices!Z:Z)/COUNTIF(Invoices!Y:Z,A2837),0),IF(COUNTIF(Invoices!AA:AB,A2837)&lt;&gt;0,IF(COUNTIF(Invoices!AA:AB,A2837)&lt;&gt;0,SUMIF(Invoices!AA:AB,A2837,Invoices!AB:AB)/COUNTIF(Invoices!AA:AB,A2837),0),IF(COUNTIF(Invoices!AC:AD,A2837)&lt;&gt;0,IF(COUNTIF(Invoices!AC:AD,A2837)&lt;&gt;0,SUMIF(Invoices!AC:AD,A2837,Invoices!AD:AD)/COUNTIF(Invoices!AC:AD,A2837),0),IF(COUNTIF(Invoices!AE:AF,A2837)&lt;&gt;0,IF(COUNTIF(Invoices!AE:AF,A2837)&lt;&gt;0,SUMIF(Invoices!AE:AF,A2837,Invoices!AF:AF)/COUNTIF(Invoices!AE:AF,A2837),0),IF(COUNTIF(Invoices!AG:AH,A2837)&lt;&gt;0,IF(COUNTIF(Invoices!AG:AH,A2837)&lt;&gt;0,SUMIF(Invoices!AG:AH,A2837,Invoices!AH:AH)/COUNTIF(Invoices!AG:AH,A2837),0),IF(COUNTIF(Invoices!AI:AJ,A2837)&lt;&gt;0,IF(COUNTIF(Invoices!AI:AJ,A2837)&lt;&gt;0,SUMIF(Invoices!AI:AJ,A2837,Invoices!AJ:AJ)/COUNTIF(Invoices!AI:AJ,A2837),0),IF(COUNTIF(Invoices!AK:AL,A2837)&lt;&gt;0,IF(COUNTIF(Invoices!AK:AL,A2837)&lt;&gt;0,SUMIF(Invoices!AK:AL,A2837,Invoices!AL:AL)/COUNTIF(Invoices!AK:AL,A2837),0),IF(COUNTIF(Invoices!AM:AN,A2837)&lt;&gt;0,IF(COUNTIF(Invoices!AM:AN,A2837)&lt;&gt;0,SUMIF(Invoices!AM:AN,A2837,Invoices!AN:AN)/COUNTIF(Invoices!AM:AN,A2837),0),"Not Available")))))))))))))))</f>
        <v>0.99</v>
      </c>
    </row>
    <row r="2838" spans="1:5" ht="13" x14ac:dyDescent="0.15">
      <c r="A2838" s="6" t="s">
        <v>4337</v>
      </c>
      <c r="C2838" s="6" t="s">
        <v>1391</v>
      </c>
      <c r="D2838" s="6" t="s">
        <v>673</v>
      </c>
      <c r="E2838" t="str">
        <f>IF(COUNTIF(Invoices!K:L,A2838)&lt;&gt;0,IF(COUNTIF(Invoices!K:L,A2838)&lt;&gt;0,SUMIF(Invoices!K:L,A2838,Invoices!L:L)/COUNTIF(Invoices!K:L,A2838),0),IF(COUNTIF(Invoices!M:N,A2838)&lt;&gt;0,IF(COUNTIF(Invoices!M:N,A2838)&lt;&gt;0,SUMIF(Invoices!M:N,A2838,Invoices!N:N)/COUNTIF(Invoices!M:N,A2838),0),IF(COUNTIF(Invoices!O:P,A2838)&lt;&gt;0,IF(COUNTIF(Invoices!O:P,A2838)&lt;&gt;0,SUMIF(Invoices!O:P,A2838,Invoices!P:P)/COUNTIF(Invoices!O:P,A2838),0),IF(COUNTIF(Invoices!Q:R,A2838)&lt;&gt;0,IF(COUNTIF(Invoices!Q:R,A2838)&lt;&gt;0,SUMIF(Invoices!Q:R,A2838,Invoices!R:R)/COUNTIF(Invoices!Q:R,A2838),0),IF(COUNTIF(Invoices!S:T,A2838)&lt;&gt;0,IF(COUNTIF(Invoices!S:T,A2838)&lt;&gt;0,SUMIF(Invoices!S:T,A2838,Invoices!T:T)/COUNTIF(Invoices!S:T,A2838),0),IF(COUNTIF(Invoices!U:V,A2838)&lt;&gt;0,IF(COUNTIF(Invoices!U:V,A2838)&lt;&gt;0,SUMIF(Invoices!U:V,A2838,Invoices!V:V)/COUNTIF(Invoices!U:V,A2838),0),IF(COUNTIF(Invoices!W:X,A2838)&lt;&gt;0,IF(COUNTIF(Invoices!W:X,A2838)&lt;&gt;0,SUMIF(Invoices!W:X,A2838,Invoices!X:X)/COUNTIF(Invoices!W:X,A2838),0),IF(COUNTIF(Invoices!Y:Z,A2838)&lt;&gt;0,IF(COUNTIF(Invoices!Y:Z,A2838)&lt;&gt;0,SUMIF(Invoices!Y:Z,A2838,Invoices!Z:Z)/COUNTIF(Invoices!Y:Z,A2838),0),IF(COUNTIF(Invoices!AA:AB,A2838)&lt;&gt;0,IF(COUNTIF(Invoices!AA:AB,A2838)&lt;&gt;0,SUMIF(Invoices!AA:AB,A2838,Invoices!AB:AB)/COUNTIF(Invoices!AA:AB,A2838),0),IF(COUNTIF(Invoices!AC:AD,A2838)&lt;&gt;0,IF(COUNTIF(Invoices!AC:AD,A2838)&lt;&gt;0,SUMIF(Invoices!AC:AD,A2838,Invoices!AD:AD)/COUNTIF(Invoices!AC:AD,A2838),0),IF(COUNTIF(Invoices!AE:AF,A2838)&lt;&gt;0,IF(COUNTIF(Invoices!AE:AF,A2838)&lt;&gt;0,SUMIF(Invoices!AE:AF,A2838,Invoices!AF:AF)/COUNTIF(Invoices!AE:AF,A2838),0),IF(COUNTIF(Invoices!AG:AH,A2838)&lt;&gt;0,IF(COUNTIF(Invoices!AG:AH,A2838)&lt;&gt;0,SUMIF(Invoices!AG:AH,A2838,Invoices!AH:AH)/COUNTIF(Invoices!AG:AH,A2838),0),IF(COUNTIF(Invoices!AI:AJ,A2838)&lt;&gt;0,IF(COUNTIF(Invoices!AI:AJ,A2838)&lt;&gt;0,SUMIF(Invoices!AI:AJ,A2838,Invoices!AJ:AJ)/COUNTIF(Invoices!AI:AJ,A2838),0),IF(COUNTIF(Invoices!AK:AL,A2838)&lt;&gt;0,IF(COUNTIF(Invoices!AK:AL,A2838)&lt;&gt;0,SUMIF(Invoices!AK:AL,A2838,Invoices!AL:AL)/COUNTIF(Invoices!AK:AL,A2838),0),IF(COUNTIF(Invoices!AM:AN,A2838)&lt;&gt;0,IF(COUNTIF(Invoices!AM:AN,A2838)&lt;&gt;0,SUMIF(Invoices!AM:AN,A2838,Invoices!AN:AN)/COUNTIF(Invoices!AM:AN,A2838),0),"Not Available")))))))))))))))</f>
        <v>Not Available</v>
      </c>
    </row>
    <row r="2839" spans="1:5" ht="13" x14ac:dyDescent="0.15">
      <c r="A2839" s="6" t="s">
        <v>4338</v>
      </c>
      <c r="C2839" s="6" t="s">
        <v>692</v>
      </c>
      <c r="D2839" s="6" t="s">
        <v>693</v>
      </c>
      <c r="E2839" t="str">
        <f>IF(COUNTIF(Invoices!K:L,A2839)&lt;&gt;0,IF(COUNTIF(Invoices!K:L,A2839)&lt;&gt;0,SUMIF(Invoices!K:L,A2839,Invoices!L:L)/COUNTIF(Invoices!K:L,A2839),0),IF(COUNTIF(Invoices!M:N,A2839)&lt;&gt;0,IF(COUNTIF(Invoices!M:N,A2839)&lt;&gt;0,SUMIF(Invoices!M:N,A2839,Invoices!N:N)/COUNTIF(Invoices!M:N,A2839),0),IF(COUNTIF(Invoices!O:P,A2839)&lt;&gt;0,IF(COUNTIF(Invoices!O:P,A2839)&lt;&gt;0,SUMIF(Invoices!O:P,A2839,Invoices!P:P)/COUNTIF(Invoices!O:P,A2839),0),IF(COUNTIF(Invoices!Q:R,A2839)&lt;&gt;0,IF(COUNTIF(Invoices!Q:R,A2839)&lt;&gt;0,SUMIF(Invoices!Q:R,A2839,Invoices!R:R)/COUNTIF(Invoices!Q:R,A2839),0),IF(COUNTIF(Invoices!S:T,A2839)&lt;&gt;0,IF(COUNTIF(Invoices!S:T,A2839)&lt;&gt;0,SUMIF(Invoices!S:T,A2839,Invoices!T:T)/COUNTIF(Invoices!S:T,A2839),0),IF(COUNTIF(Invoices!U:V,A2839)&lt;&gt;0,IF(COUNTIF(Invoices!U:V,A2839)&lt;&gt;0,SUMIF(Invoices!U:V,A2839,Invoices!V:V)/COUNTIF(Invoices!U:V,A2839),0),IF(COUNTIF(Invoices!W:X,A2839)&lt;&gt;0,IF(COUNTIF(Invoices!W:X,A2839)&lt;&gt;0,SUMIF(Invoices!W:X,A2839,Invoices!X:X)/COUNTIF(Invoices!W:X,A2839),0),IF(COUNTIF(Invoices!Y:Z,A2839)&lt;&gt;0,IF(COUNTIF(Invoices!Y:Z,A2839)&lt;&gt;0,SUMIF(Invoices!Y:Z,A2839,Invoices!Z:Z)/COUNTIF(Invoices!Y:Z,A2839),0),IF(COUNTIF(Invoices!AA:AB,A2839)&lt;&gt;0,IF(COUNTIF(Invoices!AA:AB,A2839)&lt;&gt;0,SUMIF(Invoices!AA:AB,A2839,Invoices!AB:AB)/COUNTIF(Invoices!AA:AB,A2839),0),IF(COUNTIF(Invoices!AC:AD,A2839)&lt;&gt;0,IF(COUNTIF(Invoices!AC:AD,A2839)&lt;&gt;0,SUMIF(Invoices!AC:AD,A2839,Invoices!AD:AD)/COUNTIF(Invoices!AC:AD,A2839),0),IF(COUNTIF(Invoices!AE:AF,A2839)&lt;&gt;0,IF(COUNTIF(Invoices!AE:AF,A2839)&lt;&gt;0,SUMIF(Invoices!AE:AF,A2839,Invoices!AF:AF)/COUNTIF(Invoices!AE:AF,A2839),0),IF(COUNTIF(Invoices!AG:AH,A2839)&lt;&gt;0,IF(COUNTIF(Invoices!AG:AH,A2839)&lt;&gt;0,SUMIF(Invoices!AG:AH,A2839,Invoices!AH:AH)/COUNTIF(Invoices!AG:AH,A2839),0),IF(COUNTIF(Invoices!AI:AJ,A2839)&lt;&gt;0,IF(COUNTIF(Invoices!AI:AJ,A2839)&lt;&gt;0,SUMIF(Invoices!AI:AJ,A2839,Invoices!AJ:AJ)/COUNTIF(Invoices!AI:AJ,A2839),0),IF(COUNTIF(Invoices!AK:AL,A2839)&lt;&gt;0,IF(COUNTIF(Invoices!AK:AL,A2839)&lt;&gt;0,SUMIF(Invoices!AK:AL,A2839,Invoices!AL:AL)/COUNTIF(Invoices!AK:AL,A2839),0),IF(COUNTIF(Invoices!AM:AN,A2839)&lt;&gt;0,IF(COUNTIF(Invoices!AM:AN,A2839)&lt;&gt;0,SUMIF(Invoices!AM:AN,A2839,Invoices!AN:AN)/COUNTIF(Invoices!AM:AN,A2839),0),"Not Available")))))))))))))))</f>
        <v>Not Available</v>
      </c>
    </row>
    <row r="2840" spans="1:5" ht="13" x14ac:dyDescent="0.15">
      <c r="A2840" s="6" t="s">
        <v>4339</v>
      </c>
      <c r="B2840" s="6" t="s">
        <v>774</v>
      </c>
      <c r="C2840" s="6" t="s">
        <v>775</v>
      </c>
      <c r="D2840" s="6" t="s">
        <v>681</v>
      </c>
      <c r="E2840" t="str">
        <f>IF(COUNTIF(Invoices!K:L,A2840)&lt;&gt;0,IF(COUNTIF(Invoices!K:L,A2840)&lt;&gt;0,SUMIF(Invoices!K:L,A2840,Invoices!L:L)/COUNTIF(Invoices!K:L,A2840),0),IF(COUNTIF(Invoices!M:N,A2840)&lt;&gt;0,IF(COUNTIF(Invoices!M:N,A2840)&lt;&gt;0,SUMIF(Invoices!M:N,A2840,Invoices!N:N)/COUNTIF(Invoices!M:N,A2840),0),IF(COUNTIF(Invoices!O:P,A2840)&lt;&gt;0,IF(COUNTIF(Invoices!O:P,A2840)&lt;&gt;0,SUMIF(Invoices!O:P,A2840,Invoices!P:P)/COUNTIF(Invoices!O:P,A2840),0),IF(COUNTIF(Invoices!Q:R,A2840)&lt;&gt;0,IF(COUNTIF(Invoices!Q:R,A2840)&lt;&gt;0,SUMIF(Invoices!Q:R,A2840,Invoices!R:R)/COUNTIF(Invoices!Q:R,A2840),0),IF(COUNTIF(Invoices!S:T,A2840)&lt;&gt;0,IF(COUNTIF(Invoices!S:T,A2840)&lt;&gt;0,SUMIF(Invoices!S:T,A2840,Invoices!T:T)/COUNTIF(Invoices!S:T,A2840),0),IF(COUNTIF(Invoices!U:V,A2840)&lt;&gt;0,IF(COUNTIF(Invoices!U:V,A2840)&lt;&gt;0,SUMIF(Invoices!U:V,A2840,Invoices!V:V)/COUNTIF(Invoices!U:V,A2840),0),IF(COUNTIF(Invoices!W:X,A2840)&lt;&gt;0,IF(COUNTIF(Invoices!W:X,A2840)&lt;&gt;0,SUMIF(Invoices!W:X,A2840,Invoices!X:X)/COUNTIF(Invoices!W:X,A2840),0),IF(COUNTIF(Invoices!Y:Z,A2840)&lt;&gt;0,IF(COUNTIF(Invoices!Y:Z,A2840)&lt;&gt;0,SUMIF(Invoices!Y:Z,A2840,Invoices!Z:Z)/COUNTIF(Invoices!Y:Z,A2840),0),IF(COUNTIF(Invoices!AA:AB,A2840)&lt;&gt;0,IF(COUNTIF(Invoices!AA:AB,A2840)&lt;&gt;0,SUMIF(Invoices!AA:AB,A2840,Invoices!AB:AB)/COUNTIF(Invoices!AA:AB,A2840),0),IF(COUNTIF(Invoices!AC:AD,A2840)&lt;&gt;0,IF(COUNTIF(Invoices!AC:AD,A2840)&lt;&gt;0,SUMIF(Invoices!AC:AD,A2840,Invoices!AD:AD)/COUNTIF(Invoices!AC:AD,A2840),0),IF(COUNTIF(Invoices!AE:AF,A2840)&lt;&gt;0,IF(COUNTIF(Invoices!AE:AF,A2840)&lt;&gt;0,SUMIF(Invoices!AE:AF,A2840,Invoices!AF:AF)/COUNTIF(Invoices!AE:AF,A2840),0),IF(COUNTIF(Invoices!AG:AH,A2840)&lt;&gt;0,IF(COUNTIF(Invoices!AG:AH,A2840)&lt;&gt;0,SUMIF(Invoices!AG:AH,A2840,Invoices!AH:AH)/COUNTIF(Invoices!AG:AH,A2840),0),IF(COUNTIF(Invoices!AI:AJ,A2840)&lt;&gt;0,IF(COUNTIF(Invoices!AI:AJ,A2840)&lt;&gt;0,SUMIF(Invoices!AI:AJ,A2840,Invoices!AJ:AJ)/COUNTIF(Invoices!AI:AJ,A2840),0),IF(COUNTIF(Invoices!AK:AL,A2840)&lt;&gt;0,IF(COUNTIF(Invoices!AK:AL,A2840)&lt;&gt;0,SUMIF(Invoices!AK:AL,A2840,Invoices!AL:AL)/COUNTIF(Invoices!AK:AL,A2840),0),IF(COUNTIF(Invoices!AM:AN,A2840)&lt;&gt;0,IF(COUNTIF(Invoices!AM:AN,A2840)&lt;&gt;0,SUMIF(Invoices!AM:AN,A2840,Invoices!AN:AN)/COUNTIF(Invoices!AM:AN,A2840),0),"Not Available")))))))))))))))</f>
        <v>Not Available</v>
      </c>
    </row>
    <row r="2841" spans="1:5" ht="13" x14ac:dyDescent="0.15">
      <c r="A2841" s="6" t="s">
        <v>4340</v>
      </c>
      <c r="B2841" s="6" t="s">
        <v>1210</v>
      </c>
      <c r="C2841" s="6" t="s">
        <v>1506</v>
      </c>
      <c r="D2841" s="6" t="s">
        <v>1210</v>
      </c>
      <c r="E2841">
        <f ca="1">IF(COUNTIF(Invoices!K:L,A2841)&lt;&gt;0,IF(COUNTIF(Invoices!K:L,A2841)&lt;&gt;0,SUMIF(Invoices!K:L,A2841,Invoices!L:L)/COUNTIF(Invoices!K:L,A2841),0),IF(COUNTIF(Invoices!M:N,A2841)&lt;&gt;0,IF(COUNTIF(Invoices!M:N,A2841)&lt;&gt;0,SUMIF(Invoices!M:N,A2841,Invoices!N:N)/COUNTIF(Invoices!M:N,A2841),0),IF(COUNTIF(Invoices!O:P,A2841)&lt;&gt;0,IF(COUNTIF(Invoices!O:P,A2841)&lt;&gt;0,SUMIF(Invoices!O:P,A2841,Invoices!P:P)/COUNTIF(Invoices!O:P,A2841),0),IF(COUNTIF(Invoices!Q:R,A2841)&lt;&gt;0,IF(COUNTIF(Invoices!Q:R,A2841)&lt;&gt;0,SUMIF(Invoices!Q:R,A2841,Invoices!R:R)/COUNTIF(Invoices!Q:R,A2841),0),IF(COUNTIF(Invoices!S:T,A2841)&lt;&gt;0,IF(COUNTIF(Invoices!S:T,A2841)&lt;&gt;0,SUMIF(Invoices!S:T,A2841,Invoices!T:T)/COUNTIF(Invoices!S:T,A2841),0),IF(COUNTIF(Invoices!U:V,A2841)&lt;&gt;0,IF(COUNTIF(Invoices!U:V,A2841)&lt;&gt;0,SUMIF(Invoices!U:V,A2841,Invoices!V:V)/COUNTIF(Invoices!U:V,A2841),0),IF(COUNTIF(Invoices!W:X,A2841)&lt;&gt;0,IF(COUNTIF(Invoices!W:X,A2841)&lt;&gt;0,SUMIF(Invoices!W:X,A2841,Invoices!X:X)/COUNTIF(Invoices!W:X,A2841),0),IF(COUNTIF(Invoices!Y:Z,A2841)&lt;&gt;0,IF(COUNTIF(Invoices!Y:Z,A2841)&lt;&gt;0,SUMIF(Invoices!Y:Z,A2841,Invoices!Z:Z)/COUNTIF(Invoices!Y:Z,A2841),0),IF(COUNTIF(Invoices!AA:AB,A2841)&lt;&gt;0,IF(COUNTIF(Invoices!AA:AB,A2841)&lt;&gt;0,SUMIF(Invoices!AA:AB,A2841,Invoices!AB:AB)/COUNTIF(Invoices!AA:AB,A2841),0),IF(COUNTIF(Invoices!AC:AD,A2841)&lt;&gt;0,IF(COUNTIF(Invoices!AC:AD,A2841)&lt;&gt;0,SUMIF(Invoices!AC:AD,A2841,Invoices!AD:AD)/COUNTIF(Invoices!AC:AD,A2841),0),IF(COUNTIF(Invoices!AE:AF,A2841)&lt;&gt;0,IF(COUNTIF(Invoices!AE:AF,A2841)&lt;&gt;0,SUMIF(Invoices!AE:AF,A2841,Invoices!AF:AF)/COUNTIF(Invoices!AE:AF,A2841),0),IF(COUNTIF(Invoices!AG:AH,A2841)&lt;&gt;0,IF(COUNTIF(Invoices!AG:AH,A2841)&lt;&gt;0,SUMIF(Invoices!AG:AH,A2841,Invoices!AH:AH)/COUNTIF(Invoices!AG:AH,A2841),0),IF(COUNTIF(Invoices!AI:AJ,A2841)&lt;&gt;0,IF(COUNTIF(Invoices!AI:AJ,A2841)&lt;&gt;0,SUMIF(Invoices!AI:AJ,A2841,Invoices!AJ:AJ)/COUNTIF(Invoices!AI:AJ,A2841),0),IF(COUNTIF(Invoices!AK:AL,A2841)&lt;&gt;0,IF(COUNTIF(Invoices!AK:AL,A2841)&lt;&gt;0,SUMIF(Invoices!AK:AL,A2841,Invoices!AL:AL)/COUNTIF(Invoices!AK:AL,A2841),0),IF(COUNTIF(Invoices!AM:AN,A2841)&lt;&gt;0,IF(COUNTIF(Invoices!AM:AN,A2841)&lt;&gt;0,SUMIF(Invoices!AM:AN,A2841,Invoices!AN:AN)/COUNTIF(Invoices!AM:AN,A2841),0),"Not Available")))))))))))))))</f>
        <v>0.99</v>
      </c>
    </row>
    <row r="2842" spans="1:5" ht="13" x14ac:dyDescent="0.15">
      <c r="A2842" s="6" t="s">
        <v>4341</v>
      </c>
      <c r="B2842" s="6" t="s">
        <v>4342</v>
      </c>
      <c r="C2842" s="6" t="s">
        <v>1171</v>
      </c>
      <c r="D2842" s="6" t="s">
        <v>1172</v>
      </c>
      <c r="E2842" t="str">
        <f>IF(COUNTIF(Invoices!K:L,A2842)&lt;&gt;0,IF(COUNTIF(Invoices!K:L,A2842)&lt;&gt;0,SUMIF(Invoices!K:L,A2842,Invoices!L:L)/COUNTIF(Invoices!K:L,A2842),0),IF(COUNTIF(Invoices!M:N,A2842)&lt;&gt;0,IF(COUNTIF(Invoices!M:N,A2842)&lt;&gt;0,SUMIF(Invoices!M:N,A2842,Invoices!N:N)/COUNTIF(Invoices!M:N,A2842),0),IF(COUNTIF(Invoices!O:P,A2842)&lt;&gt;0,IF(COUNTIF(Invoices!O:P,A2842)&lt;&gt;0,SUMIF(Invoices!O:P,A2842,Invoices!P:P)/COUNTIF(Invoices!O:P,A2842),0),IF(COUNTIF(Invoices!Q:R,A2842)&lt;&gt;0,IF(COUNTIF(Invoices!Q:R,A2842)&lt;&gt;0,SUMIF(Invoices!Q:R,A2842,Invoices!R:R)/COUNTIF(Invoices!Q:R,A2842),0),IF(COUNTIF(Invoices!S:T,A2842)&lt;&gt;0,IF(COUNTIF(Invoices!S:T,A2842)&lt;&gt;0,SUMIF(Invoices!S:T,A2842,Invoices!T:T)/COUNTIF(Invoices!S:T,A2842),0),IF(COUNTIF(Invoices!U:V,A2842)&lt;&gt;0,IF(COUNTIF(Invoices!U:V,A2842)&lt;&gt;0,SUMIF(Invoices!U:V,A2842,Invoices!V:V)/COUNTIF(Invoices!U:V,A2842),0),IF(COUNTIF(Invoices!W:X,A2842)&lt;&gt;0,IF(COUNTIF(Invoices!W:X,A2842)&lt;&gt;0,SUMIF(Invoices!W:X,A2842,Invoices!X:X)/COUNTIF(Invoices!W:X,A2842),0),IF(COUNTIF(Invoices!Y:Z,A2842)&lt;&gt;0,IF(COUNTIF(Invoices!Y:Z,A2842)&lt;&gt;0,SUMIF(Invoices!Y:Z,A2842,Invoices!Z:Z)/COUNTIF(Invoices!Y:Z,A2842),0),IF(COUNTIF(Invoices!AA:AB,A2842)&lt;&gt;0,IF(COUNTIF(Invoices!AA:AB,A2842)&lt;&gt;0,SUMIF(Invoices!AA:AB,A2842,Invoices!AB:AB)/COUNTIF(Invoices!AA:AB,A2842),0),IF(COUNTIF(Invoices!AC:AD,A2842)&lt;&gt;0,IF(COUNTIF(Invoices!AC:AD,A2842)&lt;&gt;0,SUMIF(Invoices!AC:AD,A2842,Invoices!AD:AD)/COUNTIF(Invoices!AC:AD,A2842),0),IF(COUNTIF(Invoices!AE:AF,A2842)&lt;&gt;0,IF(COUNTIF(Invoices!AE:AF,A2842)&lt;&gt;0,SUMIF(Invoices!AE:AF,A2842,Invoices!AF:AF)/COUNTIF(Invoices!AE:AF,A2842),0),IF(COUNTIF(Invoices!AG:AH,A2842)&lt;&gt;0,IF(COUNTIF(Invoices!AG:AH,A2842)&lt;&gt;0,SUMIF(Invoices!AG:AH,A2842,Invoices!AH:AH)/COUNTIF(Invoices!AG:AH,A2842),0),IF(COUNTIF(Invoices!AI:AJ,A2842)&lt;&gt;0,IF(COUNTIF(Invoices!AI:AJ,A2842)&lt;&gt;0,SUMIF(Invoices!AI:AJ,A2842,Invoices!AJ:AJ)/COUNTIF(Invoices!AI:AJ,A2842),0),IF(COUNTIF(Invoices!AK:AL,A2842)&lt;&gt;0,IF(COUNTIF(Invoices!AK:AL,A2842)&lt;&gt;0,SUMIF(Invoices!AK:AL,A2842,Invoices!AL:AL)/COUNTIF(Invoices!AK:AL,A2842),0),IF(COUNTIF(Invoices!AM:AN,A2842)&lt;&gt;0,IF(COUNTIF(Invoices!AM:AN,A2842)&lt;&gt;0,SUMIF(Invoices!AM:AN,A2842,Invoices!AN:AN)/COUNTIF(Invoices!AM:AN,A2842),0),"Not Available")))))))))))))))</f>
        <v>Not Available</v>
      </c>
    </row>
    <row r="2843" spans="1:5" ht="13" x14ac:dyDescent="0.15">
      <c r="A2843" s="6" t="s">
        <v>4343</v>
      </c>
      <c r="B2843" s="6" t="s">
        <v>4344</v>
      </c>
      <c r="C2843" s="6" t="s">
        <v>2232</v>
      </c>
      <c r="D2843" s="6" t="s">
        <v>2233</v>
      </c>
      <c r="E2843" t="str">
        <f>IF(COUNTIF(Invoices!K:L,A2843)&lt;&gt;0,IF(COUNTIF(Invoices!K:L,A2843)&lt;&gt;0,SUMIF(Invoices!K:L,A2843,Invoices!L:L)/COUNTIF(Invoices!K:L,A2843),0),IF(COUNTIF(Invoices!M:N,A2843)&lt;&gt;0,IF(COUNTIF(Invoices!M:N,A2843)&lt;&gt;0,SUMIF(Invoices!M:N,A2843,Invoices!N:N)/COUNTIF(Invoices!M:N,A2843),0),IF(COUNTIF(Invoices!O:P,A2843)&lt;&gt;0,IF(COUNTIF(Invoices!O:P,A2843)&lt;&gt;0,SUMIF(Invoices!O:P,A2843,Invoices!P:P)/COUNTIF(Invoices!O:P,A2843),0),IF(COUNTIF(Invoices!Q:R,A2843)&lt;&gt;0,IF(COUNTIF(Invoices!Q:R,A2843)&lt;&gt;0,SUMIF(Invoices!Q:R,A2843,Invoices!R:R)/COUNTIF(Invoices!Q:R,A2843),0),IF(COUNTIF(Invoices!S:T,A2843)&lt;&gt;0,IF(COUNTIF(Invoices!S:T,A2843)&lt;&gt;0,SUMIF(Invoices!S:T,A2843,Invoices!T:T)/COUNTIF(Invoices!S:T,A2843),0),IF(COUNTIF(Invoices!U:V,A2843)&lt;&gt;0,IF(COUNTIF(Invoices!U:V,A2843)&lt;&gt;0,SUMIF(Invoices!U:V,A2843,Invoices!V:V)/COUNTIF(Invoices!U:V,A2843),0),IF(COUNTIF(Invoices!W:X,A2843)&lt;&gt;0,IF(COUNTIF(Invoices!W:X,A2843)&lt;&gt;0,SUMIF(Invoices!W:X,A2843,Invoices!X:X)/COUNTIF(Invoices!W:X,A2843),0),IF(COUNTIF(Invoices!Y:Z,A2843)&lt;&gt;0,IF(COUNTIF(Invoices!Y:Z,A2843)&lt;&gt;0,SUMIF(Invoices!Y:Z,A2843,Invoices!Z:Z)/COUNTIF(Invoices!Y:Z,A2843),0),IF(COUNTIF(Invoices!AA:AB,A2843)&lt;&gt;0,IF(COUNTIF(Invoices!AA:AB,A2843)&lt;&gt;0,SUMIF(Invoices!AA:AB,A2843,Invoices!AB:AB)/COUNTIF(Invoices!AA:AB,A2843),0),IF(COUNTIF(Invoices!AC:AD,A2843)&lt;&gt;0,IF(COUNTIF(Invoices!AC:AD,A2843)&lt;&gt;0,SUMIF(Invoices!AC:AD,A2843,Invoices!AD:AD)/COUNTIF(Invoices!AC:AD,A2843),0),IF(COUNTIF(Invoices!AE:AF,A2843)&lt;&gt;0,IF(COUNTIF(Invoices!AE:AF,A2843)&lt;&gt;0,SUMIF(Invoices!AE:AF,A2843,Invoices!AF:AF)/COUNTIF(Invoices!AE:AF,A2843),0),IF(COUNTIF(Invoices!AG:AH,A2843)&lt;&gt;0,IF(COUNTIF(Invoices!AG:AH,A2843)&lt;&gt;0,SUMIF(Invoices!AG:AH,A2843,Invoices!AH:AH)/COUNTIF(Invoices!AG:AH,A2843),0),IF(COUNTIF(Invoices!AI:AJ,A2843)&lt;&gt;0,IF(COUNTIF(Invoices!AI:AJ,A2843)&lt;&gt;0,SUMIF(Invoices!AI:AJ,A2843,Invoices!AJ:AJ)/COUNTIF(Invoices!AI:AJ,A2843),0),IF(COUNTIF(Invoices!AK:AL,A2843)&lt;&gt;0,IF(COUNTIF(Invoices!AK:AL,A2843)&lt;&gt;0,SUMIF(Invoices!AK:AL,A2843,Invoices!AL:AL)/COUNTIF(Invoices!AK:AL,A2843),0),IF(COUNTIF(Invoices!AM:AN,A2843)&lt;&gt;0,IF(COUNTIF(Invoices!AM:AN,A2843)&lt;&gt;0,SUMIF(Invoices!AM:AN,A2843,Invoices!AN:AN)/COUNTIF(Invoices!AM:AN,A2843),0),"Not Available")))))))))))))))</f>
        <v>Not Available</v>
      </c>
    </row>
    <row r="2844" spans="1:5" ht="13" x14ac:dyDescent="0.15">
      <c r="A2844" s="6" t="s">
        <v>4345</v>
      </c>
      <c r="B2844" s="6" t="s">
        <v>1324</v>
      </c>
      <c r="C2844" s="6" t="s">
        <v>1453</v>
      </c>
      <c r="D2844" s="6" t="s">
        <v>810</v>
      </c>
      <c r="E2844" t="str">
        <f>IF(COUNTIF(Invoices!K:L,A2844)&lt;&gt;0,IF(COUNTIF(Invoices!K:L,A2844)&lt;&gt;0,SUMIF(Invoices!K:L,A2844,Invoices!L:L)/COUNTIF(Invoices!K:L,A2844),0),IF(COUNTIF(Invoices!M:N,A2844)&lt;&gt;0,IF(COUNTIF(Invoices!M:N,A2844)&lt;&gt;0,SUMIF(Invoices!M:N,A2844,Invoices!N:N)/COUNTIF(Invoices!M:N,A2844),0),IF(COUNTIF(Invoices!O:P,A2844)&lt;&gt;0,IF(COUNTIF(Invoices!O:P,A2844)&lt;&gt;0,SUMIF(Invoices!O:P,A2844,Invoices!P:P)/COUNTIF(Invoices!O:P,A2844),0),IF(COUNTIF(Invoices!Q:R,A2844)&lt;&gt;0,IF(COUNTIF(Invoices!Q:R,A2844)&lt;&gt;0,SUMIF(Invoices!Q:R,A2844,Invoices!R:R)/COUNTIF(Invoices!Q:R,A2844),0),IF(COUNTIF(Invoices!S:T,A2844)&lt;&gt;0,IF(COUNTIF(Invoices!S:T,A2844)&lt;&gt;0,SUMIF(Invoices!S:T,A2844,Invoices!T:T)/COUNTIF(Invoices!S:T,A2844),0),IF(COUNTIF(Invoices!U:V,A2844)&lt;&gt;0,IF(COUNTIF(Invoices!U:V,A2844)&lt;&gt;0,SUMIF(Invoices!U:V,A2844,Invoices!V:V)/COUNTIF(Invoices!U:V,A2844),0),IF(COUNTIF(Invoices!W:X,A2844)&lt;&gt;0,IF(COUNTIF(Invoices!W:X,A2844)&lt;&gt;0,SUMIF(Invoices!W:X,A2844,Invoices!X:X)/COUNTIF(Invoices!W:X,A2844),0),IF(COUNTIF(Invoices!Y:Z,A2844)&lt;&gt;0,IF(COUNTIF(Invoices!Y:Z,A2844)&lt;&gt;0,SUMIF(Invoices!Y:Z,A2844,Invoices!Z:Z)/COUNTIF(Invoices!Y:Z,A2844),0),IF(COUNTIF(Invoices!AA:AB,A2844)&lt;&gt;0,IF(COUNTIF(Invoices!AA:AB,A2844)&lt;&gt;0,SUMIF(Invoices!AA:AB,A2844,Invoices!AB:AB)/COUNTIF(Invoices!AA:AB,A2844),0),IF(COUNTIF(Invoices!AC:AD,A2844)&lt;&gt;0,IF(COUNTIF(Invoices!AC:AD,A2844)&lt;&gt;0,SUMIF(Invoices!AC:AD,A2844,Invoices!AD:AD)/COUNTIF(Invoices!AC:AD,A2844),0),IF(COUNTIF(Invoices!AE:AF,A2844)&lt;&gt;0,IF(COUNTIF(Invoices!AE:AF,A2844)&lt;&gt;0,SUMIF(Invoices!AE:AF,A2844,Invoices!AF:AF)/COUNTIF(Invoices!AE:AF,A2844),0),IF(COUNTIF(Invoices!AG:AH,A2844)&lt;&gt;0,IF(COUNTIF(Invoices!AG:AH,A2844)&lt;&gt;0,SUMIF(Invoices!AG:AH,A2844,Invoices!AH:AH)/COUNTIF(Invoices!AG:AH,A2844),0),IF(COUNTIF(Invoices!AI:AJ,A2844)&lt;&gt;0,IF(COUNTIF(Invoices!AI:AJ,A2844)&lt;&gt;0,SUMIF(Invoices!AI:AJ,A2844,Invoices!AJ:AJ)/COUNTIF(Invoices!AI:AJ,A2844),0),IF(COUNTIF(Invoices!AK:AL,A2844)&lt;&gt;0,IF(COUNTIF(Invoices!AK:AL,A2844)&lt;&gt;0,SUMIF(Invoices!AK:AL,A2844,Invoices!AL:AL)/COUNTIF(Invoices!AK:AL,A2844),0),IF(COUNTIF(Invoices!AM:AN,A2844)&lt;&gt;0,IF(COUNTIF(Invoices!AM:AN,A2844)&lt;&gt;0,SUMIF(Invoices!AM:AN,A2844,Invoices!AN:AN)/COUNTIF(Invoices!AM:AN,A2844),0),"Not Available")))))))))))))))</f>
        <v>Not Available</v>
      </c>
    </row>
    <row r="2845" spans="1:5" ht="13" x14ac:dyDescent="0.15">
      <c r="A2845" s="6" t="s">
        <v>4346</v>
      </c>
      <c r="B2845" s="6" t="s">
        <v>795</v>
      </c>
      <c r="C2845" s="6" t="s">
        <v>796</v>
      </c>
      <c r="D2845" s="6" t="s">
        <v>797</v>
      </c>
      <c r="E2845">
        <f ca="1">IF(COUNTIF(Invoices!K:L,A2845)&lt;&gt;0,IF(COUNTIF(Invoices!K:L,A2845)&lt;&gt;0,SUMIF(Invoices!K:L,A2845,Invoices!L:L)/COUNTIF(Invoices!K:L,A2845),0),IF(COUNTIF(Invoices!M:N,A2845)&lt;&gt;0,IF(COUNTIF(Invoices!M:N,A2845)&lt;&gt;0,SUMIF(Invoices!M:N,A2845,Invoices!N:N)/COUNTIF(Invoices!M:N,A2845),0),IF(COUNTIF(Invoices!O:P,A2845)&lt;&gt;0,IF(COUNTIF(Invoices!O:P,A2845)&lt;&gt;0,SUMIF(Invoices!O:P,A2845,Invoices!P:P)/COUNTIF(Invoices!O:P,A2845),0),IF(COUNTIF(Invoices!Q:R,A2845)&lt;&gt;0,IF(COUNTIF(Invoices!Q:R,A2845)&lt;&gt;0,SUMIF(Invoices!Q:R,A2845,Invoices!R:R)/COUNTIF(Invoices!Q:R,A2845),0),IF(COUNTIF(Invoices!S:T,A2845)&lt;&gt;0,IF(COUNTIF(Invoices!S:T,A2845)&lt;&gt;0,SUMIF(Invoices!S:T,A2845,Invoices!T:T)/COUNTIF(Invoices!S:T,A2845),0),IF(COUNTIF(Invoices!U:V,A2845)&lt;&gt;0,IF(COUNTIF(Invoices!U:V,A2845)&lt;&gt;0,SUMIF(Invoices!U:V,A2845,Invoices!V:V)/COUNTIF(Invoices!U:V,A2845),0),IF(COUNTIF(Invoices!W:X,A2845)&lt;&gt;0,IF(COUNTIF(Invoices!W:X,A2845)&lt;&gt;0,SUMIF(Invoices!W:X,A2845,Invoices!X:X)/COUNTIF(Invoices!W:X,A2845),0),IF(COUNTIF(Invoices!Y:Z,A2845)&lt;&gt;0,IF(COUNTIF(Invoices!Y:Z,A2845)&lt;&gt;0,SUMIF(Invoices!Y:Z,A2845,Invoices!Z:Z)/COUNTIF(Invoices!Y:Z,A2845),0),IF(COUNTIF(Invoices!AA:AB,A2845)&lt;&gt;0,IF(COUNTIF(Invoices!AA:AB,A2845)&lt;&gt;0,SUMIF(Invoices!AA:AB,A2845,Invoices!AB:AB)/COUNTIF(Invoices!AA:AB,A2845),0),IF(COUNTIF(Invoices!AC:AD,A2845)&lt;&gt;0,IF(COUNTIF(Invoices!AC:AD,A2845)&lt;&gt;0,SUMIF(Invoices!AC:AD,A2845,Invoices!AD:AD)/COUNTIF(Invoices!AC:AD,A2845),0),IF(COUNTIF(Invoices!AE:AF,A2845)&lt;&gt;0,IF(COUNTIF(Invoices!AE:AF,A2845)&lt;&gt;0,SUMIF(Invoices!AE:AF,A2845,Invoices!AF:AF)/COUNTIF(Invoices!AE:AF,A2845),0),IF(COUNTIF(Invoices!AG:AH,A2845)&lt;&gt;0,IF(COUNTIF(Invoices!AG:AH,A2845)&lt;&gt;0,SUMIF(Invoices!AG:AH,A2845,Invoices!AH:AH)/COUNTIF(Invoices!AG:AH,A2845),0),IF(COUNTIF(Invoices!AI:AJ,A2845)&lt;&gt;0,IF(COUNTIF(Invoices!AI:AJ,A2845)&lt;&gt;0,SUMIF(Invoices!AI:AJ,A2845,Invoices!AJ:AJ)/COUNTIF(Invoices!AI:AJ,A2845),0),IF(COUNTIF(Invoices!AK:AL,A2845)&lt;&gt;0,IF(COUNTIF(Invoices!AK:AL,A2845)&lt;&gt;0,SUMIF(Invoices!AK:AL,A2845,Invoices!AL:AL)/COUNTIF(Invoices!AK:AL,A2845),0),IF(COUNTIF(Invoices!AM:AN,A2845)&lt;&gt;0,IF(COUNTIF(Invoices!AM:AN,A2845)&lt;&gt;0,SUMIF(Invoices!AM:AN,A2845,Invoices!AN:AN)/COUNTIF(Invoices!AM:AN,A2845),0),"Not Available")))))))))))))))</f>
        <v>0.99</v>
      </c>
    </row>
    <row r="2846" spans="1:5" ht="13" x14ac:dyDescent="0.15">
      <c r="A2846" s="6" t="s">
        <v>4347</v>
      </c>
      <c r="B2846" s="6" t="s">
        <v>2023</v>
      </c>
      <c r="C2846" s="6" t="s">
        <v>2024</v>
      </c>
      <c r="D2846" s="6" t="s">
        <v>779</v>
      </c>
      <c r="E2846" t="str">
        <f>IF(COUNTIF(Invoices!K:L,A2846)&lt;&gt;0,IF(COUNTIF(Invoices!K:L,A2846)&lt;&gt;0,SUMIF(Invoices!K:L,A2846,Invoices!L:L)/COUNTIF(Invoices!K:L,A2846),0),IF(COUNTIF(Invoices!M:N,A2846)&lt;&gt;0,IF(COUNTIF(Invoices!M:N,A2846)&lt;&gt;0,SUMIF(Invoices!M:N,A2846,Invoices!N:N)/COUNTIF(Invoices!M:N,A2846),0),IF(COUNTIF(Invoices!O:P,A2846)&lt;&gt;0,IF(COUNTIF(Invoices!O:P,A2846)&lt;&gt;0,SUMIF(Invoices!O:P,A2846,Invoices!P:P)/COUNTIF(Invoices!O:P,A2846),0),IF(COUNTIF(Invoices!Q:R,A2846)&lt;&gt;0,IF(COUNTIF(Invoices!Q:R,A2846)&lt;&gt;0,SUMIF(Invoices!Q:R,A2846,Invoices!R:R)/COUNTIF(Invoices!Q:R,A2846),0),IF(COUNTIF(Invoices!S:T,A2846)&lt;&gt;0,IF(COUNTIF(Invoices!S:T,A2846)&lt;&gt;0,SUMIF(Invoices!S:T,A2846,Invoices!T:T)/COUNTIF(Invoices!S:T,A2846),0),IF(COUNTIF(Invoices!U:V,A2846)&lt;&gt;0,IF(COUNTIF(Invoices!U:V,A2846)&lt;&gt;0,SUMIF(Invoices!U:V,A2846,Invoices!V:V)/COUNTIF(Invoices!U:V,A2846),0),IF(COUNTIF(Invoices!W:X,A2846)&lt;&gt;0,IF(COUNTIF(Invoices!W:X,A2846)&lt;&gt;0,SUMIF(Invoices!W:X,A2846,Invoices!X:X)/COUNTIF(Invoices!W:X,A2846),0),IF(COUNTIF(Invoices!Y:Z,A2846)&lt;&gt;0,IF(COUNTIF(Invoices!Y:Z,A2846)&lt;&gt;0,SUMIF(Invoices!Y:Z,A2846,Invoices!Z:Z)/COUNTIF(Invoices!Y:Z,A2846),0),IF(COUNTIF(Invoices!AA:AB,A2846)&lt;&gt;0,IF(COUNTIF(Invoices!AA:AB,A2846)&lt;&gt;0,SUMIF(Invoices!AA:AB,A2846,Invoices!AB:AB)/COUNTIF(Invoices!AA:AB,A2846),0),IF(COUNTIF(Invoices!AC:AD,A2846)&lt;&gt;0,IF(COUNTIF(Invoices!AC:AD,A2846)&lt;&gt;0,SUMIF(Invoices!AC:AD,A2846,Invoices!AD:AD)/COUNTIF(Invoices!AC:AD,A2846),0),IF(COUNTIF(Invoices!AE:AF,A2846)&lt;&gt;0,IF(COUNTIF(Invoices!AE:AF,A2846)&lt;&gt;0,SUMIF(Invoices!AE:AF,A2846,Invoices!AF:AF)/COUNTIF(Invoices!AE:AF,A2846),0),IF(COUNTIF(Invoices!AG:AH,A2846)&lt;&gt;0,IF(COUNTIF(Invoices!AG:AH,A2846)&lt;&gt;0,SUMIF(Invoices!AG:AH,A2846,Invoices!AH:AH)/COUNTIF(Invoices!AG:AH,A2846),0),IF(COUNTIF(Invoices!AI:AJ,A2846)&lt;&gt;0,IF(COUNTIF(Invoices!AI:AJ,A2846)&lt;&gt;0,SUMIF(Invoices!AI:AJ,A2846,Invoices!AJ:AJ)/COUNTIF(Invoices!AI:AJ,A2846),0),IF(COUNTIF(Invoices!AK:AL,A2846)&lt;&gt;0,IF(COUNTIF(Invoices!AK:AL,A2846)&lt;&gt;0,SUMIF(Invoices!AK:AL,A2846,Invoices!AL:AL)/COUNTIF(Invoices!AK:AL,A2846),0),IF(COUNTIF(Invoices!AM:AN,A2846)&lt;&gt;0,IF(COUNTIF(Invoices!AM:AN,A2846)&lt;&gt;0,SUMIF(Invoices!AM:AN,A2846,Invoices!AN:AN)/COUNTIF(Invoices!AM:AN,A2846),0),"Not Available")))))))))))))))</f>
        <v>Not Available</v>
      </c>
    </row>
    <row r="2847" spans="1:5" ht="13" x14ac:dyDescent="0.15">
      <c r="A2847" s="6" t="s">
        <v>4348</v>
      </c>
      <c r="B2847" s="6" t="s">
        <v>4349</v>
      </c>
      <c r="C2847" s="6" t="s">
        <v>1195</v>
      </c>
      <c r="D2847" s="6" t="s">
        <v>863</v>
      </c>
      <c r="E2847">
        <f ca="1">IF(COUNTIF(Invoices!K:L,A2847)&lt;&gt;0,IF(COUNTIF(Invoices!K:L,A2847)&lt;&gt;0,SUMIF(Invoices!K:L,A2847,Invoices!L:L)/COUNTIF(Invoices!K:L,A2847),0),IF(COUNTIF(Invoices!M:N,A2847)&lt;&gt;0,IF(COUNTIF(Invoices!M:N,A2847)&lt;&gt;0,SUMIF(Invoices!M:N,A2847,Invoices!N:N)/COUNTIF(Invoices!M:N,A2847),0),IF(COUNTIF(Invoices!O:P,A2847)&lt;&gt;0,IF(COUNTIF(Invoices!O:P,A2847)&lt;&gt;0,SUMIF(Invoices!O:P,A2847,Invoices!P:P)/COUNTIF(Invoices!O:P,A2847),0),IF(COUNTIF(Invoices!Q:R,A2847)&lt;&gt;0,IF(COUNTIF(Invoices!Q:R,A2847)&lt;&gt;0,SUMIF(Invoices!Q:R,A2847,Invoices!R:R)/COUNTIF(Invoices!Q:R,A2847),0),IF(COUNTIF(Invoices!S:T,A2847)&lt;&gt;0,IF(COUNTIF(Invoices!S:T,A2847)&lt;&gt;0,SUMIF(Invoices!S:T,A2847,Invoices!T:T)/COUNTIF(Invoices!S:T,A2847),0),IF(COUNTIF(Invoices!U:V,A2847)&lt;&gt;0,IF(COUNTIF(Invoices!U:V,A2847)&lt;&gt;0,SUMIF(Invoices!U:V,A2847,Invoices!V:V)/COUNTIF(Invoices!U:V,A2847),0),IF(COUNTIF(Invoices!W:X,A2847)&lt;&gt;0,IF(COUNTIF(Invoices!W:X,A2847)&lt;&gt;0,SUMIF(Invoices!W:X,A2847,Invoices!X:X)/COUNTIF(Invoices!W:X,A2847),0),IF(COUNTIF(Invoices!Y:Z,A2847)&lt;&gt;0,IF(COUNTIF(Invoices!Y:Z,A2847)&lt;&gt;0,SUMIF(Invoices!Y:Z,A2847,Invoices!Z:Z)/COUNTIF(Invoices!Y:Z,A2847),0),IF(COUNTIF(Invoices!AA:AB,A2847)&lt;&gt;0,IF(COUNTIF(Invoices!AA:AB,A2847)&lt;&gt;0,SUMIF(Invoices!AA:AB,A2847,Invoices!AB:AB)/COUNTIF(Invoices!AA:AB,A2847),0),IF(COUNTIF(Invoices!AC:AD,A2847)&lt;&gt;0,IF(COUNTIF(Invoices!AC:AD,A2847)&lt;&gt;0,SUMIF(Invoices!AC:AD,A2847,Invoices!AD:AD)/COUNTIF(Invoices!AC:AD,A2847),0),IF(COUNTIF(Invoices!AE:AF,A2847)&lt;&gt;0,IF(COUNTIF(Invoices!AE:AF,A2847)&lt;&gt;0,SUMIF(Invoices!AE:AF,A2847,Invoices!AF:AF)/COUNTIF(Invoices!AE:AF,A2847),0),IF(COUNTIF(Invoices!AG:AH,A2847)&lt;&gt;0,IF(COUNTIF(Invoices!AG:AH,A2847)&lt;&gt;0,SUMIF(Invoices!AG:AH,A2847,Invoices!AH:AH)/COUNTIF(Invoices!AG:AH,A2847),0),IF(COUNTIF(Invoices!AI:AJ,A2847)&lt;&gt;0,IF(COUNTIF(Invoices!AI:AJ,A2847)&lt;&gt;0,SUMIF(Invoices!AI:AJ,A2847,Invoices!AJ:AJ)/COUNTIF(Invoices!AI:AJ,A2847),0),IF(COUNTIF(Invoices!AK:AL,A2847)&lt;&gt;0,IF(COUNTIF(Invoices!AK:AL,A2847)&lt;&gt;0,SUMIF(Invoices!AK:AL,A2847,Invoices!AL:AL)/COUNTIF(Invoices!AK:AL,A2847),0),IF(COUNTIF(Invoices!AM:AN,A2847)&lt;&gt;0,IF(COUNTIF(Invoices!AM:AN,A2847)&lt;&gt;0,SUMIF(Invoices!AM:AN,A2847,Invoices!AN:AN)/COUNTIF(Invoices!AM:AN,A2847),0),"Not Available")))))))))))))))</f>
        <v>0.99</v>
      </c>
    </row>
    <row r="2848" spans="1:5" ht="13" x14ac:dyDescent="0.15">
      <c r="A2848" s="6" t="s">
        <v>4350</v>
      </c>
      <c r="B2848" s="6" t="s">
        <v>795</v>
      </c>
      <c r="C2848" s="6" t="s">
        <v>796</v>
      </c>
      <c r="D2848" s="6" t="s">
        <v>797</v>
      </c>
      <c r="E2848">
        <f ca="1">IF(COUNTIF(Invoices!K:L,A2848)&lt;&gt;0,IF(COUNTIF(Invoices!K:L,A2848)&lt;&gt;0,SUMIF(Invoices!K:L,A2848,Invoices!L:L)/COUNTIF(Invoices!K:L,A2848),0),IF(COUNTIF(Invoices!M:N,A2848)&lt;&gt;0,IF(COUNTIF(Invoices!M:N,A2848)&lt;&gt;0,SUMIF(Invoices!M:N,A2848,Invoices!N:N)/COUNTIF(Invoices!M:N,A2848),0),IF(COUNTIF(Invoices!O:P,A2848)&lt;&gt;0,IF(COUNTIF(Invoices!O:P,A2848)&lt;&gt;0,SUMIF(Invoices!O:P,A2848,Invoices!P:P)/COUNTIF(Invoices!O:P,A2848),0),IF(COUNTIF(Invoices!Q:R,A2848)&lt;&gt;0,IF(COUNTIF(Invoices!Q:R,A2848)&lt;&gt;0,SUMIF(Invoices!Q:R,A2848,Invoices!R:R)/COUNTIF(Invoices!Q:R,A2848),0),IF(COUNTIF(Invoices!S:T,A2848)&lt;&gt;0,IF(COUNTIF(Invoices!S:T,A2848)&lt;&gt;0,SUMIF(Invoices!S:T,A2848,Invoices!T:T)/COUNTIF(Invoices!S:T,A2848),0),IF(COUNTIF(Invoices!U:V,A2848)&lt;&gt;0,IF(COUNTIF(Invoices!U:V,A2848)&lt;&gt;0,SUMIF(Invoices!U:V,A2848,Invoices!V:V)/COUNTIF(Invoices!U:V,A2848),0),IF(COUNTIF(Invoices!W:X,A2848)&lt;&gt;0,IF(COUNTIF(Invoices!W:X,A2848)&lt;&gt;0,SUMIF(Invoices!W:X,A2848,Invoices!X:X)/COUNTIF(Invoices!W:X,A2848),0),IF(COUNTIF(Invoices!Y:Z,A2848)&lt;&gt;0,IF(COUNTIF(Invoices!Y:Z,A2848)&lt;&gt;0,SUMIF(Invoices!Y:Z,A2848,Invoices!Z:Z)/COUNTIF(Invoices!Y:Z,A2848),0),IF(COUNTIF(Invoices!AA:AB,A2848)&lt;&gt;0,IF(COUNTIF(Invoices!AA:AB,A2848)&lt;&gt;0,SUMIF(Invoices!AA:AB,A2848,Invoices!AB:AB)/COUNTIF(Invoices!AA:AB,A2848),0),IF(COUNTIF(Invoices!AC:AD,A2848)&lt;&gt;0,IF(COUNTIF(Invoices!AC:AD,A2848)&lt;&gt;0,SUMIF(Invoices!AC:AD,A2848,Invoices!AD:AD)/COUNTIF(Invoices!AC:AD,A2848),0),IF(COUNTIF(Invoices!AE:AF,A2848)&lt;&gt;0,IF(COUNTIF(Invoices!AE:AF,A2848)&lt;&gt;0,SUMIF(Invoices!AE:AF,A2848,Invoices!AF:AF)/COUNTIF(Invoices!AE:AF,A2848),0),IF(COUNTIF(Invoices!AG:AH,A2848)&lt;&gt;0,IF(COUNTIF(Invoices!AG:AH,A2848)&lt;&gt;0,SUMIF(Invoices!AG:AH,A2848,Invoices!AH:AH)/COUNTIF(Invoices!AG:AH,A2848),0),IF(COUNTIF(Invoices!AI:AJ,A2848)&lt;&gt;0,IF(COUNTIF(Invoices!AI:AJ,A2848)&lt;&gt;0,SUMIF(Invoices!AI:AJ,A2848,Invoices!AJ:AJ)/COUNTIF(Invoices!AI:AJ,A2848),0),IF(COUNTIF(Invoices!AK:AL,A2848)&lt;&gt;0,IF(COUNTIF(Invoices!AK:AL,A2848)&lt;&gt;0,SUMIF(Invoices!AK:AL,A2848,Invoices!AL:AL)/COUNTIF(Invoices!AK:AL,A2848),0),IF(COUNTIF(Invoices!AM:AN,A2848)&lt;&gt;0,IF(COUNTIF(Invoices!AM:AN,A2848)&lt;&gt;0,SUMIF(Invoices!AM:AN,A2848,Invoices!AN:AN)/COUNTIF(Invoices!AM:AN,A2848),0),"Not Available")))))))))))))))</f>
        <v>0.99</v>
      </c>
    </row>
    <row r="2849" spans="1:5" ht="13" x14ac:dyDescent="0.15">
      <c r="A2849" s="6" t="s">
        <v>4351</v>
      </c>
      <c r="C2849" s="6" t="s">
        <v>666</v>
      </c>
      <c r="D2849" s="6" t="s">
        <v>667</v>
      </c>
      <c r="E2849">
        <f ca="1">IF(COUNTIF(Invoices!K:L,A2849)&lt;&gt;0,IF(COUNTIF(Invoices!K:L,A2849)&lt;&gt;0,SUMIF(Invoices!K:L,A2849,Invoices!L:L)/COUNTIF(Invoices!K:L,A2849),0),IF(COUNTIF(Invoices!M:N,A2849)&lt;&gt;0,IF(COUNTIF(Invoices!M:N,A2849)&lt;&gt;0,SUMIF(Invoices!M:N,A2849,Invoices!N:N)/COUNTIF(Invoices!M:N,A2849),0),IF(COUNTIF(Invoices!O:P,A2849)&lt;&gt;0,IF(COUNTIF(Invoices!O:P,A2849)&lt;&gt;0,SUMIF(Invoices!O:P,A2849,Invoices!P:P)/COUNTIF(Invoices!O:P,A2849),0),IF(COUNTIF(Invoices!Q:R,A2849)&lt;&gt;0,IF(COUNTIF(Invoices!Q:R,A2849)&lt;&gt;0,SUMIF(Invoices!Q:R,A2849,Invoices!R:R)/COUNTIF(Invoices!Q:R,A2849),0),IF(COUNTIF(Invoices!S:T,A2849)&lt;&gt;0,IF(COUNTIF(Invoices!S:T,A2849)&lt;&gt;0,SUMIF(Invoices!S:T,A2849,Invoices!T:T)/COUNTIF(Invoices!S:T,A2849),0),IF(COUNTIF(Invoices!U:V,A2849)&lt;&gt;0,IF(COUNTIF(Invoices!U:V,A2849)&lt;&gt;0,SUMIF(Invoices!U:V,A2849,Invoices!V:V)/COUNTIF(Invoices!U:V,A2849),0),IF(COUNTIF(Invoices!W:X,A2849)&lt;&gt;0,IF(COUNTIF(Invoices!W:X,A2849)&lt;&gt;0,SUMIF(Invoices!W:X,A2849,Invoices!X:X)/COUNTIF(Invoices!W:X,A2849),0),IF(COUNTIF(Invoices!Y:Z,A2849)&lt;&gt;0,IF(COUNTIF(Invoices!Y:Z,A2849)&lt;&gt;0,SUMIF(Invoices!Y:Z,A2849,Invoices!Z:Z)/COUNTIF(Invoices!Y:Z,A2849),0),IF(COUNTIF(Invoices!AA:AB,A2849)&lt;&gt;0,IF(COUNTIF(Invoices!AA:AB,A2849)&lt;&gt;0,SUMIF(Invoices!AA:AB,A2849,Invoices!AB:AB)/COUNTIF(Invoices!AA:AB,A2849),0),IF(COUNTIF(Invoices!AC:AD,A2849)&lt;&gt;0,IF(COUNTIF(Invoices!AC:AD,A2849)&lt;&gt;0,SUMIF(Invoices!AC:AD,A2849,Invoices!AD:AD)/COUNTIF(Invoices!AC:AD,A2849),0),IF(COUNTIF(Invoices!AE:AF,A2849)&lt;&gt;0,IF(COUNTIF(Invoices!AE:AF,A2849)&lt;&gt;0,SUMIF(Invoices!AE:AF,A2849,Invoices!AF:AF)/COUNTIF(Invoices!AE:AF,A2849),0),IF(COUNTIF(Invoices!AG:AH,A2849)&lt;&gt;0,IF(COUNTIF(Invoices!AG:AH,A2849)&lt;&gt;0,SUMIF(Invoices!AG:AH,A2849,Invoices!AH:AH)/COUNTIF(Invoices!AG:AH,A2849),0),IF(COUNTIF(Invoices!AI:AJ,A2849)&lt;&gt;0,IF(COUNTIF(Invoices!AI:AJ,A2849)&lt;&gt;0,SUMIF(Invoices!AI:AJ,A2849,Invoices!AJ:AJ)/COUNTIF(Invoices!AI:AJ,A2849),0),IF(COUNTIF(Invoices!AK:AL,A2849)&lt;&gt;0,IF(COUNTIF(Invoices!AK:AL,A2849)&lt;&gt;0,SUMIF(Invoices!AK:AL,A2849,Invoices!AL:AL)/COUNTIF(Invoices!AK:AL,A2849),0),IF(COUNTIF(Invoices!AM:AN,A2849)&lt;&gt;0,IF(COUNTIF(Invoices!AM:AN,A2849)&lt;&gt;0,SUMIF(Invoices!AM:AN,A2849,Invoices!AN:AN)/COUNTIF(Invoices!AM:AN,A2849),0),"Not Available")))))))))))))))</f>
        <v>0.99</v>
      </c>
    </row>
    <row r="2850" spans="1:5" ht="13" x14ac:dyDescent="0.15">
      <c r="A2850" s="6" t="s">
        <v>4352</v>
      </c>
      <c r="B2850" s="6" t="s">
        <v>808</v>
      </c>
      <c r="C2850" s="6" t="s">
        <v>809</v>
      </c>
      <c r="D2850" s="6" t="s">
        <v>810</v>
      </c>
      <c r="E2850">
        <f ca="1">IF(COUNTIF(Invoices!K:L,A2850)&lt;&gt;0,IF(COUNTIF(Invoices!K:L,A2850)&lt;&gt;0,SUMIF(Invoices!K:L,A2850,Invoices!L:L)/COUNTIF(Invoices!K:L,A2850),0),IF(COUNTIF(Invoices!M:N,A2850)&lt;&gt;0,IF(COUNTIF(Invoices!M:N,A2850)&lt;&gt;0,SUMIF(Invoices!M:N,A2850,Invoices!N:N)/COUNTIF(Invoices!M:N,A2850),0),IF(COUNTIF(Invoices!O:P,A2850)&lt;&gt;0,IF(COUNTIF(Invoices!O:P,A2850)&lt;&gt;0,SUMIF(Invoices!O:P,A2850,Invoices!P:P)/COUNTIF(Invoices!O:P,A2850),0),IF(COUNTIF(Invoices!Q:R,A2850)&lt;&gt;0,IF(COUNTIF(Invoices!Q:R,A2850)&lt;&gt;0,SUMIF(Invoices!Q:R,A2850,Invoices!R:R)/COUNTIF(Invoices!Q:R,A2850),0),IF(COUNTIF(Invoices!S:T,A2850)&lt;&gt;0,IF(COUNTIF(Invoices!S:T,A2850)&lt;&gt;0,SUMIF(Invoices!S:T,A2850,Invoices!T:T)/COUNTIF(Invoices!S:T,A2850),0),IF(COUNTIF(Invoices!U:V,A2850)&lt;&gt;0,IF(COUNTIF(Invoices!U:V,A2850)&lt;&gt;0,SUMIF(Invoices!U:V,A2850,Invoices!V:V)/COUNTIF(Invoices!U:V,A2850),0),IF(COUNTIF(Invoices!W:X,A2850)&lt;&gt;0,IF(COUNTIF(Invoices!W:X,A2850)&lt;&gt;0,SUMIF(Invoices!W:X,A2850,Invoices!X:X)/COUNTIF(Invoices!W:X,A2850),0),IF(COUNTIF(Invoices!Y:Z,A2850)&lt;&gt;0,IF(COUNTIF(Invoices!Y:Z,A2850)&lt;&gt;0,SUMIF(Invoices!Y:Z,A2850,Invoices!Z:Z)/COUNTIF(Invoices!Y:Z,A2850),0),IF(COUNTIF(Invoices!AA:AB,A2850)&lt;&gt;0,IF(COUNTIF(Invoices!AA:AB,A2850)&lt;&gt;0,SUMIF(Invoices!AA:AB,A2850,Invoices!AB:AB)/COUNTIF(Invoices!AA:AB,A2850),0),IF(COUNTIF(Invoices!AC:AD,A2850)&lt;&gt;0,IF(COUNTIF(Invoices!AC:AD,A2850)&lt;&gt;0,SUMIF(Invoices!AC:AD,A2850,Invoices!AD:AD)/COUNTIF(Invoices!AC:AD,A2850),0),IF(COUNTIF(Invoices!AE:AF,A2850)&lt;&gt;0,IF(COUNTIF(Invoices!AE:AF,A2850)&lt;&gt;0,SUMIF(Invoices!AE:AF,A2850,Invoices!AF:AF)/COUNTIF(Invoices!AE:AF,A2850),0),IF(COUNTIF(Invoices!AG:AH,A2850)&lt;&gt;0,IF(COUNTIF(Invoices!AG:AH,A2850)&lt;&gt;0,SUMIF(Invoices!AG:AH,A2850,Invoices!AH:AH)/COUNTIF(Invoices!AG:AH,A2850),0),IF(COUNTIF(Invoices!AI:AJ,A2850)&lt;&gt;0,IF(COUNTIF(Invoices!AI:AJ,A2850)&lt;&gt;0,SUMIF(Invoices!AI:AJ,A2850,Invoices!AJ:AJ)/COUNTIF(Invoices!AI:AJ,A2850),0),IF(COUNTIF(Invoices!AK:AL,A2850)&lt;&gt;0,IF(COUNTIF(Invoices!AK:AL,A2850)&lt;&gt;0,SUMIF(Invoices!AK:AL,A2850,Invoices!AL:AL)/COUNTIF(Invoices!AK:AL,A2850),0),IF(COUNTIF(Invoices!AM:AN,A2850)&lt;&gt;0,IF(COUNTIF(Invoices!AM:AN,A2850)&lt;&gt;0,SUMIF(Invoices!AM:AN,A2850,Invoices!AN:AN)/COUNTIF(Invoices!AM:AN,A2850),0),"Not Available")))))))))))))))</f>
        <v>0.99</v>
      </c>
    </row>
    <row r="2851" spans="1:5" ht="13" x14ac:dyDescent="0.15">
      <c r="A2851" s="6" t="s">
        <v>4353</v>
      </c>
      <c r="B2851" s="6" t="s">
        <v>1473</v>
      </c>
      <c r="C2851" s="6" t="s">
        <v>1472</v>
      </c>
      <c r="D2851" s="6" t="s">
        <v>1021</v>
      </c>
      <c r="E2851">
        <f ca="1">IF(COUNTIF(Invoices!K:L,A2851)&lt;&gt;0,IF(COUNTIF(Invoices!K:L,A2851)&lt;&gt;0,SUMIF(Invoices!K:L,A2851,Invoices!L:L)/COUNTIF(Invoices!K:L,A2851),0),IF(COUNTIF(Invoices!M:N,A2851)&lt;&gt;0,IF(COUNTIF(Invoices!M:N,A2851)&lt;&gt;0,SUMIF(Invoices!M:N,A2851,Invoices!N:N)/COUNTIF(Invoices!M:N,A2851),0),IF(COUNTIF(Invoices!O:P,A2851)&lt;&gt;0,IF(COUNTIF(Invoices!O:P,A2851)&lt;&gt;0,SUMIF(Invoices!O:P,A2851,Invoices!P:P)/COUNTIF(Invoices!O:P,A2851),0),IF(COUNTIF(Invoices!Q:R,A2851)&lt;&gt;0,IF(COUNTIF(Invoices!Q:R,A2851)&lt;&gt;0,SUMIF(Invoices!Q:R,A2851,Invoices!R:R)/COUNTIF(Invoices!Q:R,A2851),0),IF(COUNTIF(Invoices!S:T,A2851)&lt;&gt;0,IF(COUNTIF(Invoices!S:T,A2851)&lt;&gt;0,SUMIF(Invoices!S:T,A2851,Invoices!T:T)/COUNTIF(Invoices!S:T,A2851),0),IF(COUNTIF(Invoices!U:V,A2851)&lt;&gt;0,IF(COUNTIF(Invoices!U:V,A2851)&lt;&gt;0,SUMIF(Invoices!U:V,A2851,Invoices!V:V)/COUNTIF(Invoices!U:V,A2851),0),IF(COUNTIF(Invoices!W:X,A2851)&lt;&gt;0,IF(COUNTIF(Invoices!W:X,A2851)&lt;&gt;0,SUMIF(Invoices!W:X,A2851,Invoices!X:X)/COUNTIF(Invoices!W:X,A2851),0),IF(COUNTIF(Invoices!Y:Z,A2851)&lt;&gt;0,IF(COUNTIF(Invoices!Y:Z,A2851)&lt;&gt;0,SUMIF(Invoices!Y:Z,A2851,Invoices!Z:Z)/COUNTIF(Invoices!Y:Z,A2851),0),IF(COUNTIF(Invoices!AA:AB,A2851)&lt;&gt;0,IF(COUNTIF(Invoices!AA:AB,A2851)&lt;&gt;0,SUMIF(Invoices!AA:AB,A2851,Invoices!AB:AB)/COUNTIF(Invoices!AA:AB,A2851),0),IF(COUNTIF(Invoices!AC:AD,A2851)&lt;&gt;0,IF(COUNTIF(Invoices!AC:AD,A2851)&lt;&gt;0,SUMIF(Invoices!AC:AD,A2851,Invoices!AD:AD)/COUNTIF(Invoices!AC:AD,A2851),0),IF(COUNTIF(Invoices!AE:AF,A2851)&lt;&gt;0,IF(COUNTIF(Invoices!AE:AF,A2851)&lt;&gt;0,SUMIF(Invoices!AE:AF,A2851,Invoices!AF:AF)/COUNTIF(Invoices!AE:AF,A2851),0),IF(COUNTIF(Invoices!AG:AH,A2851)&lt;&gt;0,IF(COUNTIF(Invoices!AG:AH,A2851)&lt;&gt;0,SUMIF(Invoices!AG:AH,A2851,Invoices!AH:AH)/COUNTIF(Invoices!AG:AH,A2851),0),IF(COUNTIF(Invoices!AI:AJ,A2851)&lt;&gt;0,IF(COUNTIF(Invoices!AI:AJ,A2851)&lt;&gt;0,SUMIF(Invoices!AI:AJ,A2851,Invoices!AJ:AJ)/COUNTIF(Invoices!AI:AJ,A2851),0),IF(COUNTIF(Invoices!AK:AL,A2851)&lt;&gt;0,IF(COUNTIF(Invoices!AK:AL,A2851)&lt;&gt;0,SUMIF(Invoices!AK:AL,A2851,Invoices!AL:AL)/COUNTIF(Invoices!AK:AL,A2851),0),IF(COUNTIF(Invoices!AM:AN,A2851)&lt;&gt;0,IF(COUNTIF(Invoices!AM:AN,A2851)&lt;&gt;0,SUMIF(Invoices!AM:AN,A2851,Invoices!AN:AN)/COUNTIF(Invoices!AM:AN,A2851),0),"Not Available")))))))))))))))</f>
        <v>0.99</v>
      </c>
    </row>
    <row r="2852" spans="1:5" ht="13" x14ac:dyDescent="0.15">
      <c r="A2852" s="6" t="s">
        <v>4354</v>
      </c>
      <c r="B2852" s="6" t="s">
        <v>4355</v>
      </c>
      <c r="C2852" s="6" t="s">
        <v>1129</v>
      </c>
      <c r="D2852" s="6" t="s">
        <v>547</v>
      </c>
      <c r="E2852">
        <f ca="1">IF(COUNTIF(Invoices!K:L,A2852)&lt;&gt;0,IF(COUNTIF(Invoices!K:L,A2852)&lt;&gt;0,SUMIF(Invoices!K:L,A2852,Invoices!L:L)/COUNTIF(Invoices!K:L,A2852),0),IF(COUNTIF(Invoices!M:N,A2852)&lt;&gt;0,IF(COUNTIF(Invoices!M:N,A2852)&lt;&gt;0,SUMIF(Invoices!M:N,A2852,Invoices!N:N)/COUNTIF(Invoices!M:N,A2852),0),IF(COUNTIF(Invoices!O:P,A2852)&lt;&gt;0,IF(COUNTIF(Invoices!O:P,A2852)&lt;&gt;0,SUMIF(Invoices!O:P,A2852,Invoices!P:P)/COUNTIF(Invoices!O:P,A2852),0),IF(COUNTIF(Invoices!Q:R,A2852)&lt;&gt;0,IF(COUNTIF(Invoices!Q:R,A2852)&lt;&gt;0,SUMIF(Invoices!Q:R,A2852,Invoices!R:R)/COUNTIF(Invoices!Q:R,A2852),0),IF(COUNTIF(Invoices!S:T,A2852)&lt;&gt;0,IF(COUNTIF(Invoices!S:T,A2852)&lt;&gt;0,SUMIF(Invoices!S:T,A2852,Invoices!T:T)/COUNTIF(Invoices!S:T,A2852),0),IF(COUNTIF(Invoices!U:V,A2852)&lt;&gt;0,IF(COUNTIF(Invoices!U:V,A2852)&lt;&gt;0,SUMIF(Invoices!U:V,A2852,Invoices!V:V)/COUNTIF(Invoices!U:V,A2852),0),IF(COUNTIF(Invoices!W:X,A2852)&lt;&gt;0,IF(COUNTIF(Invoices!W:X,A2852)&lt;&gt;0,SUMIF(Invoices!W:X,A2852,Invoices!X:X)/COUNTIF(Invoices!W:X,A2852),0),IF(COUNTIF(Invoices!Y:Z,A2852)&lt;&gt;0,IF(COUNTIF(Invoices!Y:Z,A2852)&lt;&gt;0,SUMIF(Invoices!Y:Z,A2852,Invoices!Z:Z)/COUNTIF(Invoices!Y:Z,A2852),0),IF(COUNTIF(Invoices!AA:AB,A2852)&lt;&gt;0,IF(COUNTIF(Invoices!AA:AB,A2852)&lt;&gt;0,SUMIF(Invoices!AA:AB,A2852,Invoices!AB:AB)/COUNTIF(Invoices!AA:AB,A2852),0),IF(COUNTIF(Invoices!AC:AD,A2852)&lt;&gt;0,IF(COUNTIF(Invoices!AC:AD,A2852)&lt;&gt;0,SUMIF(Invoices!AC:AD,A2852,Invoices!AD:AD)/COUNTIF(Invoices!AC:AD,A2852),0),IF(COUNTIF(Invoices!AE:AF,A2852)&lt;&gt;0,IF(COUNTIF(Invoices!AE:AF,A2852)&lt;&gt;0,SUMIF(Invoices!AE:AF,A2852,Invoices!AF:AF)/COUNTIF(Invoices!AE:AF,A2852),0),IF(COUNTIF(Invoices!AG:AH,A2852)&lt;&gt;0,IF(COUNTIF(Invoices!AG:AH,A2852)&lt;&gt;0,SUMIF(Invoices!AG:AH,A2852,Invoices!AH:AH)/COUNTIF(Invoices!AG:AH,A2852),0),IF(COUNTIF(Invoices!AI:AJ,A2852)&lt;&gt;0,IF(COUNTIF(Invoices!AI:AJ,A2852)&lt;&gt;0,SUMIF(Invoices!AI:AJ,A2852,Invoices!AJ:AJ)/COUNTIF(Invoices!AI:AJ,A2852),0),IF(COUNTIF(Invoices!AK:AL,A2852)&lt;&gt;0,IF(COUNTIF(Invoices!AK:AL,A2852)&lt;&gt;0,SUMIF(Invoices!AK:AL,A2852,Invoices!AL:AL)/COUNTIF(Invoices!AK:AL,A2852),0),IF(COUNTIF(Invoices!AM:AN,A2852)&lt;&gt;0,IF(COUNTIF(Invoices!AM:AN,A2852)&lt;&gt;0,SUMIF(Invoices!AM:AN,A2852,Invoices!AN:AN)/COUNTIF(Invoices!AM:AN,A2852),0),"Not Available")))))))))))))))</f>
        <v>0.99</v>
      </c>
    </row>
    <row r="2853" spans="1:5" ht="13" x14ac:dyDescent="0.15">
      <c r="A2853" s="6" t="s">
        <v>4356</v>
      </c>
      <c r="B2853" s="6" t="s">
        <v>4357</v>
      </c>
      <c r="C2853" s="6" t="s">
        <v>743</v>
      </c>
      <c r="D2853" s="6" t="s">
        <v>744</v>
      </c>
      <c r="E2853">
        <f ca="1">IF(COUNTIF(Invoices!K:L,A2853)&lt;&gt;0,IF(COUNTIF(Invoices!K:L,A2853)&lt;&gt;0,SUMIF(Invoices!K:L,A2853,Invoices!L:L)/COUNTIF(Invoices!K:L,A2853),0),IF(COUNTIF(Invoices!M:N,A2853)&lt;&gt;0,IF(COUNTIF(Invoices!M:N,A2853)&lt;&gt;0,SUMIF(Invoices!M:N,A2853,Invoices!N:N)/COUNTIF(Invoices!M:N,A2853),0),IF(COUNTIF(Invoices!O:P,A2853)&lt;&gt;0,IF(COUNTIF(Invoices!O:P,A2853)&lt;&gt;0,SUMIF(Invoices!O:P,A2853,Invoices!P:P)/COUNTIF(Invoices!O:P,A2853),0),IF(COUNTIF(Invoices!Q:R,A2853)&lt;&gt;0,IF(COUNTIF(Invoices!Q:R,A2853)&lt;&gt;0,SUMIF(Invoices!Q:R,A2853,Invoices!R:R)/COUNTIF(Invoices!Q:R,A2853),0),IF(COUNTIF(Invoices!S:T,A2853)&lt;&gt;0,IF(COUNTIF(Invoices!S:T,A2853)&lt;&gt;0,SUMIF(Invoices!S:T,A2853,Invoices!T:T)/COUNTIF(Invoices!S:T,A2853),0),IF(COUNTIF(Invoices!U:V,A2853)&lt;&gt;0,IF(COUNTIF(Invoices!U:V,A2853)&lt;&gt;0,SUMIF(Invoices!U:V,A2853,Invoices!V:V)/COUNTIF(Invoices!U:V,A2853),0),IF(COUNTIF(Invoices!W:X,A2853)&lt;&gt;0,IF(COUNTIF(Invoices!W:X,A2853)&lt;&gt;0,SUMIF(Invoices!W:X,A2853,Invoices!X:X)/COUNTIF(Invoices!W:X,A2853),0),IF(COUNTIF(Invoices!Y:Z,A2853)&lt;&gt;0,IF(COUNTIF(Invoices!Y:Z,A2853)&lt;&gt;0,SUMIF(Invoices!Y:Z,A2853,Invoices!Z:Z)/COUNTIF(Invoices!Y:Z,A2853),0),IF(COUNTIF(Invoices!AA:AB,A2853)&lt;&gt;0,IF(COUNTIF(Invoices!AA:AB,A2853)&lt;&gt;0,SUMIF(Invoices!AA:AB,A2853,Invoices!AB:AB)/COUNTIF(Invoices!AA:AB,A2853),0),IF(COUNTIF(Invoices!AC:AD,A2853)&lt;&gt;0,IF(COUNTIF(Invoices!AC:AD,A2853)&lt;&gt;0,SUMIF(Invoices!AC:AD,A2853,Invoices!AD:AD)/COUNTIF(Invoices!AC:AD,A2853),0),IF(COUNTIF(Invoices!AE:AF,A2853)&lt;&gt;0,IF(COUNTIF(Invoices!AE:AF,A2853)&lt;&gt;0,SUMIF(Invoices!AE:AF,A2853,Invoices!AF:AF)/COUNTIF(Invoices!AE:AF,A2853),0),IF(COUNTIF(Invoices!AG:AH,A2853)&lt;&gt;0,IF(COUNTIF(Invoices!AG:AH,A2853)&lt;&gt;0,SUMIF(Invoices!AG:AH,A2853,Invoices!AH:AH)/COUNTIF(Invoices!AG:AH,A2853),0),IF(COUNTIF(Invoices!AI:AJ,A2853)&lt;&gt;0,IF(COUNTIF(Invoices!AI:AJ,A2853)&lt;&gt;0,SUMIF(Invoices!AI:AJ,A2853,Invoices!AJ:AJ)/COUNTIF(Invoices!AI:AJ,A2853),0),IF(COUNTIF(Invoices!AK:AL,A2853)&lt;&gt;0,IF(COUNTIF(Invoices!AK:AL,A2853)&lt;&gt;0,SUMIF(Invoices!AK:AL,A2853,Invoices!AL:AL)/COUNTIF(Invoices!AK:AL,A2853),0),IF(COUNTIF(Invoices!AM:AN,A2853)&lt;&gt;0,IF(COUNTIF(Invoices!AM:AN,A2853)&lt;&gt;0,SUMIF(Invoices!AM:AN,A2853,Invoices!AN:AN)/COUNTIF(Invoices!AM:AN,A2853),0),"Not Available")))))))))))))))</f>
        <v>0.99</v>
      </c>
    </row>
    <row r="2854" spans="1:5" ht="13" x14ac:dyDescent="0.15">
      <c r="A2854" s="6" t="s">
        <v>4358</v>
      </c>
      <c r="C2854" s="6" t="s">
        <v>1241</v>
      </c>
      <c r="D2854" s="6" t="s">
        <v>1242</v>
      </c>
      <c r="E2854">
        <f ca="1">IF(COUNTIF(Invoices!K:L,A2854)&lt;&gt;0,IF(COUNTIF(Invoices!K:L,A2854)&lt;&gt;0,SUMIF(Invoices!K:L,A2854,Invoices!L:L)/COUNTIF(Invoices!K:L,A2854),0),IF(COUNTIF(Invoices!M:N,A2854)&lt;&gt;0,IF(COUNTIF(Invoices!M:N,A2854)&lt;&gt;0,SUMIF(Invoices!M:N,A2854,Invoices!N:N)/COUNTIF(Invoices!M:N,A2854),0),IF(COUNTIF(Invoices!O:P,A2854)&lt;&gt;0,IF(COUNTIF(Invoices!O:P,A2854)&lt;&gt;0,SUMIF(Invoices!O:P,A2854,Invoices!P:P)/COUNTIF(Invoices!O:P,A2854),0),IF(COUNTIF(Invoices!Q:R,A2854)&lt;&gt;0,IF(COUNTIF(Invoices!Q:R,A2854)&lt;&gt;0,SUMIF(Invoices!Q:R,A2854,Invoices!R:R)/COUNTIF(Invoices!Q:R,A2854),0),IF(COUNTIF(Invoices!S:T,A2854)&lt;&gt;0,IF(COUNTIF(Invoices!S:T,A2854)&lt;&gt;0,SUMIF(Invoices!S:T,A2854,Invoices!T:T)/COUNTIF(Invoices!S:T,A2854),0),IF(COUNTIF(Invoices!U:V,A2854)&lt;&gt;0,IF(COUNTIF(Invoices!U:V,A2854)&lt;&gt;0,SUMIF(Invoices!U:V,A2854,Invoices!V:V)/COUNTIF(Invoices!U:V,A2854),0),IF(COUNTIF(Invoices!W:X,A2854)&lt;&gt;0,IF(COUNTIF(Invoices!W:X,A2854)&lt;&gt;0,SUMIF(Invoices!W:X,A2854,Invoices!X:X)/COUNTIF(Invoices!W:X,A2854),0),IF(COUNTIF(Invoices!Y:Z,A2854)&lt;&gt;0,IF(COUNTIF(Invoices!Y:Z,A2854)&lt;&gt;0,SUMIF(Invoices!Y:Z,A2854,Invoices!Z:Z)/COUNTIF(Invoices!Y:Z,A2854),0),IF(COUNTIF(Invoices!AA:AB,A2854)&lt;&gt;0,IF(COUNTIF(Invoices!AA:AB,A2854)&lt;&gt;0,SUMIF(Invoices!AA:AB,A2854,Invoices!AB:AB)/COUNTIF(Invoices!AA:AB,A2854),0),IF(COUNTIF(Invoices!AC:AD,A2854)&lt;&gt;0,IF(COUNTIF(Invoices!AC:AD,A2854)&lt;&gt;0,SUMIF(Invoices!AC:AD,A2854,Invoices!AD:AD)/COUNTIF(Invoices!AC:AD,A2854),0),IF(COUNTIF(Invoices!AE:AF,A2854)&lt;&gt;0,IF(COUNTIF(Invoices!AE:AF,A2854)&lt;&gt;0,SUMIF(Invoices!AE:AF,A2854,Invoices!AF:AF)/COUNTIF(Invoices!AE:AF,A2854),0),IF(COUNTIF(Invoices!AG:AH,A2854)&lt;&gt;0,IF(COUNTIF(Invoices!AG:AH,A2854)&lt;&gt;0,SUMIF(Invoices!AG:AH,A2854,Invoices!AH:AH)/COUNTIF(Invoices!AG:AH,A2854),0),IF(COUNTIF(Invoices!AI:AJ,A2854)&lt;&gt;0,IF(COUNTIF(Invoices!AI:AJ,A2854)&lt;&gt;0,SUMIF(Invoices!AI:AJ,A2854,Invoices!AJ:AJ)/COUNTIF(Invoices!AI:AJ,A2854),0),IF(COUNTIF(Invoices!AK:AL,A2854)&lt;&gt;0,IF(COUNTIF(Invoices!AK:AL,A2854)&lt;&gt;0,SUMIF(Invoices!AK:AL,A2854,Invoices!AL:AL)/COUNTIF(Invoices!AK:AL,A2854),0),IF(COUNTIF(Invoices!AM:AN,A2854)&lt;&gt;0,IF(COUNTIF(Invoices!AM:AN,A2854)&lt;&gt;0,SUMIF(Invoices!AM:AN,A2854,Invoices!AN:AN)/COUNTIF(Invoices!AM:AN,A2854),0),"Not Available")))))))))))))))</f>
        <v>0.99</v>
      </c>
    </row>
    <row r="2855" spans="1:5" ht="13" x14ac:dyDescent="0.15">
      <c r="A2855" s="6" t="s">
        <v>4359</v>
      </c>
      <c r="B2855" s="6" t="s">
        <v>655</v>
      </c>
      <c r="C2855" s="6" t="s">
        <v>656</v>
      </c>
      <c r="D2855" s="6" t="s">
        <v>655</v>
      </c>
      <c r="E2855" t="str">
        <f>IF(COUNTIF(Invoices!K:L,A2855)&lt;&gt;0,IF(COUNTIF(Invoices!K:L,A2855)&lt;&gt;0,SUMIF(Invoices!K:L,A2855,Invoices!L:L)/COUNTIF(Invoices!K:L,A2855),0),IF(COUNTIF(Invoices!M:N,A2855)&lt;&gt;0,IF(COUNTIF(Invoices!M:N,A2855)&lt;&gt;0,SUMIF(Invoices!M:N,A2855,Invoices!N:N)/COUNTIF(Invoices!M:N,A2855),0),IF(COUNTIF(Invoices!O:P,A2855)&lt;&gt;0,IF(COUNTIF(Invoices!O:P,A2855)&lt;&gt;0,SUMIF(Invoices!O:P,A2855,Invoices!P:P)/COUNTIF(Invoices!O:P,A2855),0),IF(COUNTIF(Invoices!Q:R,A2855)&lt;&gt;0,IF(COUNTIF(Invoices!Q:R,A2855)&lt;&gt;0,SUMIF(Invoices!Q:R,A2855,Invoices!R:R)/COUNTIF(Invoices!Q:R,A2855),0),IF(COUNTIF(Invoices!S:T,A2855)&lt;&gt;0,IF(COUNTIF(Invoices!S:T,A2855)&lt;&gt;0,SUMIF(Invoices!S:T,A2855,Invoices!T:T)/COUNTIF(Invoices!S:T,A2855),0),IF(COUNTIF(Invoices!U:V,A2855)&lt;&gt;0,IF(COUNTIF(Invoices!U:V,A2855)&lt;&gt;0,SUMIF(Invoices!U:V,A2855,Invoices!V:V)/COUNTIF(Invoices!U:V,A2855),0),IF(COUNTIF(Invoices!W:X,A2855)&lt;&gt;0,IF(COUNTIF(Invoices!W:X,A2855)&lt;&gt;0,SUMIF(Invoices!W:X,A2855,Invoices!X:X)/COUNTIF(Invoices!W:X,A2855),0),IF(COUNTIF(Invoices!Y:Z,A2855)&lt;&gt;0,IF(COUNTIF(Invoices!Y:Z,A2855)&lt;&gt;0,SUMIF(Invoices!Y:Z,A2855,Invoices!Z:Z)/COUNTIF(Invoices!Y:Z,A2855),0),IF(COUNTIF(Invoices!AA:AB,A2855)&lt;&gt;0,IF(COUNTIF(Invoices!AA:AB,A2855)&lt;&gt;0,SUMIF(Invoices!AA:AB,A2855,Invoices!AB:AB)/COUNTIF(Invoices!AA:AB,A2855),0),IF(COUNTIF(Invoices!AC:AD,A2855)&lt;&gt;0,IF(COUNTIF(Invoices!AC:AD,A2855)&lt;&gt;0,SUMIF(Invoices!AC:AD,A2855,Invoices!AD:AD)/COUNTIF(Invoices!AC:AD,A2855),0),IF(COUNTIF(Invoices!AE:AF,A2855)&lt;&gt;0,IF(COUNTIF(Invoices!AE:AF,A2855)&lt;&gt;0,SUMIF(Invoices!AE:AF,A2855,Invoices!AF:AF)/COUNTIF(Invoices!AE:AF,A2855),0),IF(COUNTIF(Invoices!AG:AH,A2855)&lt;&gt;0,IF(COUNTIF(Invoices!AG:AH,A2855)&lt;&gt;0,SUMIF(Invoices!AG:AH,A2855,Invoices!AH:AH)/COUNTIF(Invoices!AG:AH,A2855),0),IF(COUNTIF(Invoices!AI:AJ,A2855)&lt;&gt;0,IF(COUNTIF(Invoices!AI:AJ,A2855)&lt;&gt;0,SUMIF(Invoices!AI:AJ,A2855,Invoices!AJ:AJ)/COUNTIF(Invoices!AI:AJ,A2855),0),IF(COUNTIF(Invoices!AK:AL,A2855)&lt;&gt;0,IF(COUNTIF(Invoices!AK:AL,A2855)&lt;&gt;0,SUMIF(Invoices!AK:AL,A2855,Invoices!AL:AL)/COUNTIF(Invoices!AK:AL,A2855),0),IF(COUNTIF(Invoices!AM:AN,A2855)&lt;&gt;0,IF(COUNTIF(Invoices!AM:AN,A2855)&lt;&gt;0,SUMIF(Invoices!AM:AN,A2855,Invoices!AN:AN)/COUNTIF(Invoices!AM:AN,A2855),0),"Not Available")))))))))))))))</f>
        <v>Not Available</v>
      </c>
    </row>
    <row r="2856" spans="1:5" ht="13" x14ac:dyDescent="0.15">
      <c r="A2856" s="6" t="s">
        <v>4360</v>
      </c>
      <c r="B2856" s="6" t="s">
        <v>610</v>
      </c>
      <c r="C2856" s="6" t="s">
        <v>871</v>
      </c>
      <c r="D2856" s="6" t="s">
        <v>612</v>
      </c>
      <c r="E2856">
        <f ca="1">IF(COUNTIF(Invoices!K:L,A2856)&lt;&gt;0,IF(COUNTIF(Invoices!K:L,A2856)&lt;&gt;0,SUMIF(Invoices!K:L,A2856,Invoices!L:L)/COUNTIF(Invoices!K:L,A2856),0),IF(COUNTIF(Invoices!M:N,A2856)&lt;&gt;0,IF(COUNTIF(Invoices!M:N,A2856)&lt;&gt;0,SUMIF(Invoices!M:N,A2856,Invoices!N:N)/COUNTIF(Invoices!M:N,A2856),0),IF(COUNTIF(Invoices!O:P,A2856)&lt;&gt;0,IF(COUNTIF(Invoices!O:P,A2856)&lt;&gt;0,SUMIF(Invoices!O:P,A2856,Invoices!P:P)/COUNTIF(Invoices!O:P,A2856),0),IF(COUNTIF(Invoices!Q:R,A2856)&lt;&gt;0,IF(COUNTIF(Invoices!Q:R,A2856)&lt;&gt;0,SUMIF(Invoices!Q:R,A2856,Invoices!R:R)/COUNTIF(Invoices!Q:R,A2856),0),IF(COUNTIF(Invoices!S:T,A2856)&lt;&gt;0,IF(COUNTIF(Invoices!S:T,A2856)&lt;&gt;0,SUMIF(Invoices!S:T,A2856,Invoices!T:T)/COUNTIF(Invoices!S:T,A2856),0),IF(COUNTIF(Invoices!U:V,A2856)&lt;&gt;0,IF(COUNTIF(Invoices!U:V,A2856)&lt;&gt;0,SUMIF(Invoices!U:V,A2856,Invoices!V:V)/COUNTIF(Invoices!U:V,A2856),0),IF(COUNTIF(Invoices!W:X,A2856)&lt;&gt;0,IF(COUNTIF(Invoices!W:X,A2856)&lt;&gt;0,SUMIF(Invoices!W:X,A2856,Invoices!X:X)/COUNTIF(Invoices!W:X,A2856),0),IF(COUNTIF(Invoices!Y:Z,A2856)&lt;&gt;0,IF(COUNTIF(Invoices!Y:Z,A2856)&lt;&gt;0,SUMIF(Invoices!Y:Z,A2856,Invoices!Z:Z)/COUNTIF(Invoices!Y:Z,A2856),0),IF(COUNTIF(Invoices!AA:AB,A2856)&lt;&gt;0,IF(COUNTIF(Invoices!AA:AB,A2856)&lt;&gt;0,SUMIF(Invoices!AA:AB,A2856,Invoices!AB:AB)/COUNTIF(Invoices!AA:AB,A2856),0),IF(COUNTIF(Invoices!AC:AD,A2856)&lt;&gt;0,IF(COUNTIF(Invoices!AC:AD,A2856)&lt;&gt;0,SUMIF(Invoices!AC:AD,A2856,Invoices!AD:AD)/COUNTIF(Invoices!AC:AD,A2856),0),IF(COUNTIF(Invoices!AE:AF,A2856)&lt;&gt;0,IF(COUNTIF(Invoices!AE:AF,A2856)&lt;&gt;0,SUMIF(Invoices!AE:AF,A2856,Invoices!AF:AF)/COUNTIF(Invoices!AE:AF,A2856),0),IF(COUNTIF(Invoices!AG:AH,A2856)&lt;&gt;0,IF(COUNTIF(Invoices!AG:AH,A2856)&lt;&gt;0,SUMIF(Invoices!AG:AH,A2856,Invoices!AH:AH)/COUNTIF(Invoices!AG:AH,A2856),0),IF(COUNTIF(Invoices!AI:AJ,A2856)&lt;&gt;0,IF(COUNTIF(Invoices!AI:AJ,A2856)&lt;&gt;0,SUMIF(Invoices!AI:AJ,A2856,Invoices!AJ:AJ)/COUNTIF(Invoices!AI:AJ,A2856),0),IF(COUNTIF(Invoices!AK:AL,A2856)&lt;&gt;0,IF(COUNTIF(Invoices!AK:AL,A2856)&lt;&gt;0,SUMIF(Invoices!AK:AL,A2856,Invoices!AL:AL)/COUNTIF(Invoices!AK:AL,A2856),0),IF(COUNTIF(Invoices!AM:AN,A2856)&lt;&gt;0,IF(COUNTIF(Invoices!AM:AN,A2856)&lt;&gt;0,SUMIF(Invoices!AM:AN,A2856,Invoices!AN:AN)/COUNTIF(Invoices!AM:AN,A2856),0),"Not Available")))))))))))))))</f>
        <v>0.99</v>
      </c>
    </row>
    <row r="2857" spans="1:5" ht="13" x14ac:dyDescent="0.15">
      <c r="A2857" s="6" t="s">
        <v>4361</v>
      </c>
      <c r="B2857" s="6" t="s">
        <v>742</v>
      </c>
      <c r="C2857" s="6" t="s">
        <v>743</v>
      </c>
      <c r="D2857" s="6" t="s">
        <v>744</v>
      </c>
      <c r="E2857">
        <f ca="1">IF(COUNTIF(Invoices!K:L,A2857)&lt;&gt;0,IF(COUNTIF(Invoices!K:L,A2857)&lt;&gt;0,SUMIF(Invoices!K:L,A2857,Invoices!L:L)/COUNTIF(Invoices!K:L,A2857),0),IF(COUNTIF(Invoices!M:N,A2857)&lt;&gt;0,IF(COUNTIF(Invoices!M:N,A2857)&lt;&gt;0,SUMIF(Invoices!M:N,A2857,Invoices!N:N)/COUNTIF(Invoices!M:N,A2857),0),IF(COUNTIF(Invoices!O:P,A2857)&lt;&gt;0,IF(COUNTIF(Invoices!O:P,A2857)&lt;&gt;0,SUMIF(Invoices!O:P,A2857,Invoices!P:P)/COUNTIF(Invoices!O:P,A2857),0),IF(COUNTIF(Invoices!Q:R,A2857)&lt;&gt;0,IF(COUNTIF(Invoices!Q:R,A2857)&lt;&gt;0,SUMIF(Invoices!Q:R,A2857,Invoices!R:R)/COUNTIF(Invoices!Q:R,A2857),0),IF(COUNTIF(Invoices!S:T,A2857)&lt;&gt;0,IF(COUNTIF(Invoices!S:T,A2857)&lt;&gt;0,SUMIF(Invoices!S:T,A2857,Invoices!T:T)/COUNTIF(Invoices!S:T,A2857),0),IF(COUNTIF(Invoices!U:V,A2857)&lt;&gt;0,IF(COUNTIF(Invoices!U:V,A2857)&lt;&gt;0,SUMIF(Invoices!U:V,A2857,Invoices!V:V)/COUNTIF(Invoices!U:V,A2857),0),IF(COUNTIF(Invoices!W:X,A2857)&lt;&gt;0,IF(COUNTIF(Invoices!W:X,A2857)&lt;&gt;0,SUMIF(Invoices!W:X,A2857,Invoices!X:X)/COUNTIF(Invoices!W:X,A2857),0),IF(COUNTIF(Invoices!Y:Z,A2857)&lt;&gt;0,IF(COUNTIF(Invoices!Y:Z,A2857)&lt;&gt;0,SUMIF(Invoices!Y:Z,A2857,Invoices!Z:Z)/COUNTIF(Invoices!Y:Z,A2857),0),IF(COUNTIF(Invoices!AA:AB,A2857)&lt;&gt;0,IF(COUNTIF(Invoices!AA:AB,A2857)&lt;&gt;0,SUMIF(Invoices!AA:AB,A2857,Invoices!AB:AB)/COUNTIF(Invoices!AA:AB,A2857),0),IF(COUNTIF(Invoices!AC:AD,A2857)&lt;&gt;0,IF(COUNTIF(Invoices!AC:AD,A2857)&lt;&gt;0,SUMIF(Invoices!AC:AD,A2857,Invoices!AD:AD)/COUNTIF(Invoices!AC:AD,A2857),0),IF(COUNTIF(Invoices!AE:AF,A2857)&lt;&gt;0,IF(COUNTIF(Invoices!AE:AF,A2857)&lt;&gt;0,SUMIF(Invoices!AE:AF,A2857,Invoices!AF:AF)/COUNTIF(Invoices!AE:AF,A2857),0),IF(COUNTIF(Invoices!AG:AH,A2857)&lt;&gt;0,IF(COUNTIF(Invoices!AG:AH,A2857)&lt;&gt;0,SUMIF(Invoices!AG:AH,A2857,Invoices!AH:AH)/COUNTIF(Invoices!AG:AH,A2857),0),IF(COUNTIF(Invoices!AI:AJ,A2857)&lt;&gt;0,IF(COUNTIF(Invoices!AI:AJ,A2857)&lt;&gt;0,SUMIF(Invoices!AI:AJ,A2857,Invoices!AJ:AJ)/COUNTIF(Invoices!AI:AJ,A2857),0),IF(COUNTIF(Invoices!AK:AL,A2857)&lt;&gt;0,IF(COUNTIF(Invoices!AK:AL,A2857)&lt;&gt;0,SUMIF(Invoices!AK:AL,A2857,Invoices!AL:AL)/COUNTIF(Invoices!AK:AL,A2857),0),IF(COUNTIF(Invoices!AM:AN,A2857)&lt;&gt;0,IF(COUNTIF(Invoices!AM:AN,A2857)&lt;&gt;0,SUMIF(Invoices!AM:AN,A2857,Invoices!AN:AN)/COUNTIF(Invoices!AM:AN,A2857),0),"Not Available")))))))))))))))</f>
        <v>0.99</v>
      </c>
    </row>
    <row r="2858" spans="1:5" ht="13" x14ac:dyDescent="0.15">
      <c r="A2858" s="6" t="s">
        <v>4362</v>
      </c>
      <c r="B2858" s="6" t="s">
        <v>690</v>
      </c>
      <c r="C2858" s="6" t="s">
        <v>725</v>
      </c>
      <c r="D2858" s="6" t="s">
        <v>726</v>
      </c>
      <c r="E2858">
        <f ca="1">IF(COUNTIF(Invoices!K:L,A2858)&lt;&gt;0,IF(COUNTIF(Invoices!K:L,A2858)&lt;&gt;0,SUMIF(Invoices!K:L,A2858,Invoices!L:L)/COUNTIF(Invoices!K:L,A2858),0),IF(COUNTIF(Invoices!M:N,A2858)&lt;&gt;0,IF(COUNTIF(Invoices!M:N,A2858)&lt;&gt;0,SUMIF(Invoices!M:N,A2858,Invoices!N:N)/COUNTIF(Invoices!M:N,A2858),0),IF(COUNTIF(Invoices!O:P,A2858)&lt;&gt;0,IF(COUNTIF(Invoices!O:P,A2858)&lt;&gt;0,SUMIF(Invoices!O:P,A2858,Invoices!P:P)/COUNTIF(Invoices!O:P,A2858),0),IF(COUNTIF(Invoices!Q:R,A2858)&lt;&gt;0,IF(COUNTIF(Invoices!Q:R,A2858)&lt;&gt;0,SUMIF(Invoices!Q:R,A2858,Invoices!R:R)/COUNTIF(Invoices!Q:R,A2858),0),IF(COUNTIF(Invoices!S:T,A2858)&lt;&gt;0,IF(COUNTIF(Invoices!S:T,A2858)&lt;&gt;0,SUMIF(Invoices!S:T,A2858,Invoices!T:T)/COUNTIF(Invoices!S:T,A2858),0),IF(COUNTIF(Invoices!U:V,A2858)&lt;&gt;0,IF(COUNTIF(Invoices!U:V,A2858)&lt;&gt;0,SUMIF(Invoices!U:V,A2858,Invoices!V:V)/COUNTIF(Invoices!U:V,A2858),0),IF(COUNTIF(Invoices!W:X,A2858)&lt;&gt;0,IF(COUNTIF(Invoices!W:X,A2858)&lt;&gt;0,SUMIF(Invoices!W:X,A2858,Invoices!X:X)/COUNTIF(Invoices!W:X,A2858),0),IF(COUNTIF(Invoices!Y:Z,A2858)&lt;&gt;0,IF(COUNTIF(Invoices!Y:Z,A2858)&lt;&gt;0,SUMIF(Invoices!Y:Z,A2858,Invoices!Z:Z)/COUNTIF(Invoices!Y:Z,A2858),0),IF(COUNTIF(Invoices!AA:AB,A2858)&lt;&gt;0,IF(COUNTIF(Invoices!AA:AB,A2858)&lt;&gt;0,SUMIF(Invoices!AA:AB,A2858,Invoices!AB:AB)/COUNTIF(Invoices!AA:AB,A2858),0),IF(COUNTIF(Invoices!AC:AD,A2858)&lt;&gt;0,IF(COUNTIF(Invoices!AC:AD,A2858)&lt;&gt;0,SUMIF(Invoices!AC:AD,A2858,Invoices!AD:AD)/COUNTIF(Invoices!AC:AD,A2858),0),IF(COUNTIF(Invoices!AE:AF,A2858)&lt;&gt;0,IF(COUNTIF(Invoices!AE:AF,A2858)&lt;&gt;0,SUMIF(Invoices!AE:AF,A2858,Invoices!AF:AF)/COUNTIF(Invoices!AE:AF,A2858),0),IF(COUNTIF(Invoices!AG:AH,A2858)&lt;&gt;0,IF(COUNTIF(Invoices!AG:AH,A2858)&lt;&gt;0,SUMIF(Invoices!AG:AH,A2858,Invoices!AH:AH)/COUNTIF(Invoices!AG:AH,A2858),0),IF(COUNTIF(Invoices!AI:AJ,A2858)&lt;&gt;0,IF(COUNTIF(Invoices!AI:AJ,A2858)&lt;&gt;0,SUMIF(Invoices!AI:AJ,A2858,Invoices!AJ:AJ)/COUNTIF(Invoices!AI:AJ,A2858),0),IF(COUNTIF(Invoices!AK:AL,A2858)&lt;&gt;0,IF(COUNTIF(Invoices!AK:AL,A2858)&lt;&gt;0,SUMIF(Invoices!AK:AL,A2858,Invoices!AL:AL)/COUNTIF(Invoices!AK:AL,A2858),0),IF(COUNTIF(Invoices!AM:AN,A2858)&lt;&gt;0,IF(COUNTIF(Invoices!AM:AN,A2858)&lt;&gt;0,SUMIF(Invoices!AM:AN,A2858,Invoices!AN:AN)/COUNTIF(Invoices!AM:AN,A2858),0),"Not Available")))))))))))))))</f>
        <v>0.99</v>
      </c>
    </row>
    <row r="2859" spans="1:5" ht="13" x14ac:dyDescent="0.15">
      <c r="A2859" s="6" t="s">
        <v>4363</v>
      </c>
      <c r="B2859" s="6" t="s">
        <v>850</v>
      </c>
      <c r="C2859" s="6" t="s">
        <v>1123</v>
      </c>
      <c r="D2859" s="6" t="s">
        <v>850</v>
      </c>
      <c r="E2859" t="str">
        <f>IF(COUNTIF(Invoices!K:L,A2859)&lt;&gt;0,IF(COUNTIF(Invoices!K:L,A2859)&lt;&gt;0,SUMIF(Invoices!K:L,A2859,Invoices!L:L)/COUNTIF(Invoices!K:L,A2859),0),IF(COUNTIF(Invoices!M:N,A2859)&lt;&gt;0,IF(COUNTIF(Invoices!M:N,A2859)&lt;&gt;0,SUMIF(Invoices!M:N,A2859,Invoices!N:N)/COUNTIF(Invoices!M:N,A2859),0),IF(COUNTIF(Invoices!O:P,A2859)&lt;&gt;0,IF(COUNTIF(Invoices!O:P,A2859)&lt;&gt;0,SUMIF(Invoices!O:P,A2859,Invoices!P:P)/COUNTIF(Invoices!O:P,A2859),0),IF(COUNTIF(Invoices!Q:R,A2859)&lt;&gt;0,IF(COUNTIF(Invoices!Q:R,A2859)&lt;&gt;0,SUMIF(Invoices!Q:R,A2859,Invoices!R:R)/COUNTIF(Invoices!Q:R,A2859),0),IF(COUNTIF(Invoices!S:T,A2859)&lt;&gt;0,IF(COUNTIF(Invoices!S:T,A2859)&lt;&gt;0,SUMIF(Invoices!S:T,A2859,Invoices!T:T)/COUNTIF(Invoices!S:T,A2859),0),IF(COUNTIF(Invoices!U:V,A2859)&lt;&gt;0,IF(COUNTIF(Invoices!U:V,A2859)&lt;&gt;0,SUMIF(Invoices!U:V,A2859,Invoices!V:V)/COUNTIF(Invoices!U:V,A2859),0),IF(COUNTIF(Invoices!W:X,A2859)&lt;&gt;0,IF(COUNTIF(Invoices!W:X,A2859)&lt;&gt;0,SUMIF(Invoices!W:X,A2859,Invoices!X:X)/COUNTIF(Invoices!W:X,A2859),0),IF(COUNTIF(Invoices!Y:Z,A2859)&lt;&gt;0,IF(COUNTIF(Invoices!Y:Z,A2859)&lt;&gt;0,SUMIF(Invoices!Y:Z,A2859,Invoices!Z:Z)/COUNTIF(Invoices!Y:Z,A2859),0),IF(COUNTIF(Invoices!AA:AB,A2859)&lt;&gt;0,IF(COUNTIF(Invoices!AA:AB,A2859)&lt;&gt;0,SUMIF(Invoices!AA:AB,A2859,Invoices!AB:AB)/COUNTIF(Invoices!AA:AB,A2859),0),IF(COUNTIF(Invoices!AC:AD,A2859)&lt;&gt;0,IF(COUNTIF(Invoices!AC:AD,A2859)&lt;&gt;0,SUMIF(Invoices!AC:AD,A2859,Invoices!AD:AD)/COUNTIF(Invoices!AC:AD,A2859),0),IF(COUNTIF(Invoices!AE:AF,A2859)&lt;&gt;0,IF(COUNTIF(Invoices!AE:AF,A2859)&lt;&gt;0,SUMIF(Invoices!AE:AF,A2859,Invoices!AF:AF)/COUNTIF(Invoices!AE:AF,A2859),0),IF(COUNTIF(Invoices!AG:AH,A2859)&lt;&gt;0,IF(COUNTIF(Invoices!AG:AH,A2859)&lt;&gt;0,SUMIF(Invoices!AG:AH,A2859,Invoices!AH:AH)/COUNTIF(Invoices!AG:AH,A2859),0),IF(COUNTIF(Invoices!AI:AJ,A2859)&lt;&gt;0,IF(COUNTIF(Invoices!AI:AJ,A2859)&lt;&gt;0,SUMIF(Invoices!AI:AJ,A2859,Invoices!AJ:AJ)/COUNTIF(Invoices!AI:AJ,A2859),0),IF(COUNTIF(Invoices!AK:AL,A2859)&lt;&gt;0,IF(COUNTIF(Invoices!AK:AL,A2859)&lt;&gt;0,SUMIF(Invoices!AK:AL,A2859,Invoices!AL:AL)/COUNTIF(Invoices!AK:AL,A2859),0),IF(COUNTIF(Invoices!AM:AN,A2859)&lt;&gt;0,IF(COUNTIF(Invoices!AM:AN,A2859)&lt;&gt;0,SUMIF(Invoices!AM:AN,A2859,Invoices!AN:AN)/COUNTIF(Invoices!AM:AN,A2859),0),"Not Available")))))))))))))))</f>
        <v>Not Available</v>
      </c>
    </row>
    <row r="2860" spans="1:5" ht="13" x14ac:dyDescent="0.15">
      <c r="A2860" s="6" t="s">
        <v>4363</v>
      </c>
      <c r="B2860" s="6" t="s">
        <v>850</v>
      </c>
      <c r="C2860" s="6" t="s">
        <v>851</v>
      </c>
      <c r="D2860" s="6" t="s">
        <v>850</v>
      </c>
      <c r="E2860" t="str">
        <f>IF(COUNTIF(Invoices!K:L,A2860)&lt;&gt;0,IF(COUNTIF(Invoices!K:L,A2860)&lt;&gt;0,SUMIF(Invoices!K:L,A2860,Invoices!L:L)/COUNTIF(Invoices!K:L,A2860),0),IF(COUNTIF(Invoices!M:N,A2860)&lt;&gt;0,IF(COUNTIF(Invoices!M:N,A2860)&lt;&gt;0,SUMIF(Invoices!M:N,A2860,Invoices!N:N)/COUNTIF(Invoices!M:N,A2860),0),IF(COUNTIF(Invoices!O:P,A2860)&lt;&gt;0,IF(COUNTIF(Invoices!O:P,A2860)&lt;&gt;0,SUMIF(Invoices!O:P,A2860,Invoices!P:P)/COUNTIF(Invoices!O:P,A2860),0),IF(COUNTIF(Invoices!Q:R,A2860)&lt;&gt;0,IF(COUNTIF(Invoices!Q:R,A2860)&lt;&gt;0,SUMIF(Invoices!Q:R,A2860,Invoices!R:R)/COUNTIF(Invoices!Q:R,A2860),0),IF(COUNTIF(Invoices!S:T,A2860)&lt;&gt;0,IF(COUNTIF(Invoices!S:T,A2860)&lt;&gt;0,SUMIF(Invoices!S:T,A2860,Invoices!T:T)/COUNTIF(Invoices!S:T,A2860),0),IF(COUNTIF(Invoices!U:V,A2860)&lt;&gt;0,IF(COUNTIF(Invoices!U:V,A2860)&lt;&gt;0,SUMIF(Invoices!U:V,A2860,Invoices!V:V)/COUNTIF(Invoices!U:V,A2860),0),IF(COUNTIF(Invoices!W:X,A2860)&lt;&gt;0,IF(COUNTIF(Invoices!W:X,A2860)&lt;&gt;0,SUMIF(Invoices!W:X,A2860,Invoices!X:X)/COUNTIF(Invoices!W:X,A2860),0),IF(COUNTIF(Invoices!Y:Z,A2860)&lt;&gt;0,IF(COUNTIF(Invoices!Y:Z,A2860)&lt;&gt;0,SUMIF(Invoices!Y:Z,A2860,Invoices!Z:Z)/COUNTIF(Invoices!Y:Z,A2860),0),IF(COUNTIF(Invoices!AA:AB,A2860)&lt;&gt;0,IF(COUNTIF(Invoices!AA:AB,A2860)&lt;&gt;0,SUMIF(Invoices!AA:AB,A2860,Invoices!AB:AB)/COUNTIF(Invoices!AA:AB,A2860),0),IF(COUNTIF(Invoices!AC:AD,A2860)&lt;&gt;0,IF(COUNTIF(Invoices!AC:AD,A2860)&lt;&gt;0,SUMIF(Invoices!AC:AD,A2860,Invoices!AD:AD)/COUNTIF(Invoices!AC:AD,A2860),0),IF(COUNTIF(Invoices!AE:AF,A2860)&lt;&gt;0,IF(COUNTIF(Invoices!AE:AF,A2860)&lt;&gt;0,SUMIF(Invoices!AE:AF,A2860,Invoices!AF:AF)/COUNTIF(Invoices!AE:AF,A2860),0),IF(COUNTIF(Invoices!AG:AH,A2860)&lt;&gt;0,IF(COUNTIF(Invoices!AG:AH,A2860)&lt;&gt;0,SUMIF(Invoices!AG:AH,A2860,Invoices!AH:AH)/COUNTIF(Invoices!AG:AH,A2860),0),IF(COUNTIF(Invoices!AI:AJ,A2860)&lt;&gt;0,IF(COUNTIF(Invoices!AI:AJ,A2860)&lt;&gt;0,SUMIF(Invoices!AI:AJ,A2860,Invoices!AJ:AJ)/COUNTIF(Invoices!AI:AJ,A2860),0),IF(COUNTIF(Invoices!AK:AL,A2860)&lt;&gt;0,IF(COUNTIF(Invoices!AK:AL,A2860)&lt;&gt;0,SUMIF(Invoices!AK:AL,A2860,Invoices!AL:AL)/COUNTIF(Invoices!AK:AL,A2860),0),IF(COUNTIF(Invoices!AM:AN,A2860)&lt;&gt;0,IF(COUNTIF(Invoices!AM:AN,A2860)&lt;&gt;0,SUMIF(Invoices!AM:AN,A2860,Invoices!AN:AN)/COUNTIF(Invoices!AM:AN,A2860),0),"Not Available")))))))))))))))</f>
        <v>Not Available</v>
      </c>
    </row>
    <row r="2861" spans="1:5" ht="13" x14ac:dyDescent="0.15">
      <c r="A2861" s="6" t="s">
        <v>4364</v>
      </c>
      <c r="B2861" s="6" t="s">
        <v>529</v>
      </c>
      <c r="C2861" s="6" t="s">
        <v>530</v>
      </c>
      <c r="D2861" s="6" t="s">
        <v>529</v>
      </c>
      <c r="E2861" t="str">
        <f>IF(COUNTIF(Invoices!K:L,A2861)&lt;&gt;0,IF(COUNTIF(Invoices!K:L,A2861)&lt;&gt;0,SUMIF(Invoices!K:L,A2861,Invoices!L:L)/COUNTIF(Invoices!K:L,A2861),0),IF(COUNTIF(Invoices!M:N,A2861)&lt;&gt;0,IF(COUNTIF(Invoices!M:N,A2861)&lt;&gt;0,SUMIF(Invoices!M:N,A2861,Invoices!N:N)/COUNTIF(Invoices!M:N,A2861),0),IF(COUNTIF(Invoices!O:P,A2861)&lt;&gt;0,IF(COUNTIF(Invoices!O:P,A2861)&lt;&gt;0,SUMIF(Invoices!O:P,A2861,Invoices!P:P)/COUNTIF(Invoices!O:P,A2861),0),IF(COUNTIF(Invoices!Q:R,A2861)&lt;&gt;0,IF(COUNTIF(Invoices!Q:R,A2861)&lt;&gt;0,SUMIF(Invoices!Q:R,A2861,Invoices!R:R)/COUNTIF(Invoices!Q:R,A2861),0),IF(COUNTIF(Invoices!S:T,A2861)&lt;&gt;0,IF(COUNTIF(Invoices!S:T,A2861)&lt;&gt;0,SUMIF(Invoices!S:T,A2861,Invoices!T:T)/COUNTIF(Invoices!S:T,A2861),0),IF(COUNTIF(Invoices!U:V,A2861)&lt;&gt;0,IF(COUNTIF(Invoices!U:V,A2861)&lt;&gt;0,SUMIF(Invoices!U:V,A2861,Invoices!V:V)/COUNTIF(Invoices!U:V,A2861),0),IF(COUNTIF(Invoices!W:X,A2861)&lt;&gt;0,IF(COUNTIF(Invoices!W:X,A2861)&lt;&gt;0,SUMIF(Invoices!W:X,A2861,Invoices!X:X)/COUNTIF(Invoices!W:X,A2861),0),IF(COUNTIF(Invoices!Y:Z,A2861)&lt;&gt;0,IF(COUNTIF(Invoices!Y:Z,A2861)&lt;&gt;0,SUMIF(Invoices!Y:Z,A2861,Invoices!Z:Z)/COUNTIF(Invoices!Y:Z,A2861),0),IF(COUNTIF(Invoices!AA:AB,A2861)&lt;&gt;0,IF(COUNTIF(Invoices!AA:AB,A2861)&lt;&gt;0,SUMIF(Invoices!AA:AB,A2861,Invoices!AB:AB)/COUNTIF(Invoices!AA:AB,A2861),0),IF(COUNTIF(Invoices!AC:AD,A2861)&lt;&gt;0,IF(COUNTIF(Invoices!AC:AD,A2861)&lt;&gt;0,SUMIF(Invoices!AC:AD,A2861,Invoices!AD:AD)/COUNTIF(Invoices!AC:AD,A2861),0),IF(COUNTIF(Invoices!AE:AF,A2861)&lt;&gt;0,IF(COUNTIF(Invoices!AE:AF,A2861)&lt;&gt;0,SUMIF(Invoices!AE:AF,A2861,Invoices!AF:AF)/COUNTIF(Invoices!AE:AF,A2861),0),IF(COUNTIF(Invoices!AG:AH,A2861)&lt;&gt;0,IF(COUNTIF(Invoices!AG:AH,A2861)&lt;&gt;0,SUMIF(Invoices!AG:AH,A2861,Invoices!AH:AH)/COUNTIF(Invoices!AG:AH,A2861),0),IF(COUNTIF(Invoices!AI:AJ,A2861)&lt;&gt;0,IF(COUNTIF(Invoices!AI:AJ,A2861)&lt;&gt;0,SUMIF(Invoices!AI:AJ,A2861,Invoices!AJ:AJ)/COUNTIF(Invoices!AI:AJ,A2861),0),IF(COUNTIF(Invoices!AK:AL,A2861)&lt;&gt;0,IF(COUNTIF(Invoices!AK:AL,A2861)&lt;&gt;0,SUMIF(Invoices!AK:AL,A2861,Invoices!AL:AL)/COUNTIF(Invoices!AK:AL,A2861),0),IF(COUNTIF(Invoices!AM:AN,A2861)&lt;&gt;0,IF(COUNTIF(Invoices!AM:AN,A2861)&lt;&gt;0,SUMIF(Invoices!AM:AN,A2861,Invoices!AN:AN)/COUNTIF(Invoices!AM:AN,A2861),0),"Not Available")))))))))))))))</f>
        <v>Not Available</v>
      </c>
    </row>
    <row r="2862" spans="1:5" ht="13" x14ac:dyDescent="0.15">
      <c r="A2862" s="6" t="s">
        <v>4365</v>
      </c>
      <c r="B2862" s="6" t="s">
        <v>1303</v>
      </c>
      <c r="C2862" s="6" t="s">
        <v>1304</v>
      </c>
      <c r="D2862" s="6" t="s">
        <v>810</v>
      </c>
      <c r="E2862">
        <f ca="1">IF(COUNTIF(Invoices!K:L,A2862)&lt;&gt;0,IF(COUNTIF(Invoices!K:L,A2862)&lt;&gt;0,SUMIF(Invoices!K:L,A2862,Invoices!L:L)/COUNTIF(Invoices!K:L,A2862),0),IF(COUNTIF(Invoices!M:N,A2862)&lt;&gt;0,IF(COUNTIF(Invoices!M:N,A2862)&lt;&gt;0,SUMIF(Invoices!M:N,A2862,Invoices!N:N)/COUNTIF(Invoices!M:N,A2862),0),IF(COUNTIF(Invoices!O:P,A2862)&lt;&gt;0,IF(COUNTIF(Invoices!O:P,A2862)&lt;&gt;0,SUMIF(Invoices!O:P,A2862,Invoices!P:P)/COUNTIF(Invoices!O:P,A2862),0),IF(COUNTIF(Invoices!Q:R,A2862)&lt;&gt;0,IF(COUNTIF(Invoices!Q:R,A2862)&lt;&gt;0,SUMIF(Invoices!Q:R,A2862,Invoices!R:R)/COUNTIF(Invoices!Q:R,A2862),0),IF(COUNTIF(Invoices!S:T,A2862)&lt;&gt;0,IF(COUNTIF(Invoices!S:T,A2862)&lt;&gt;0,SUMIF(Invoices!S:T,A2862,Invoices!T:T)/COUNTIF(Invoices!S:T,A2862),0),IF(COUNTIF(Invoices!U:V,A2862)&lt;&gt;0,IF(COUNTIF(Invoices!U:V,A2862)&lt;&gt;0,SUMIF(Invoices!U:V,A2862,Invoices!V:V)/COUNTIF(Invoices!U:V,A2862),0),IF(COUNTIF(Invoices!W:X,A2862)&lt;&gt;0,IF(COUNTIF(Invoices!W:X,A2862)&lt;&gt;0,SUMIF(Invoices!W:X,A2862,Invoices!X:X)/COUNTIF(Invoices!W:X,A2862),0),IF(COUNTIF(Invoices!Y:Z,A2862)&lt;&gt;0,IF(COUNTIF(Invoices!Y:Z,A2862)&lt;&gt;0,SUMIF(Invoices!Y:Z,A2862,Invoices!Z:Z)/COUNTIF(Invoices!Y:Z,A2862),0),IF(COUNTIF(Invoices!AA:AB,A2862)&lt;&gt;0,IF(COUNTIF(Invoices!AA:AB,A2862)&lt;&gt;0,SUMIF(Invoices!AA:AB,A2862,Invoices!AB:AB)/COUNTIF(Invoices!AA:AB,A2862),0),IF(COUNTIF(Invoices!AC:AD,A2862)&lt;&gt;0,IF(COUNTIF(Invoices!AC:AD,A2862)&lt;&gt;0,SUMIF(Invoices!AC:AD,A2862,Invoices!AD:AD)/COUNTIF(Invoices!AC:AD,A2862),0),IF(COUNTIF(Invoices!AE:AF,A2862)&lt;&gt;0,IF(COUNTIF(Invoices!AE:AF,A2862)&lt;&gt;0,SUMIF(Invoices!AE:AF,A2862,Invoices!AF:AF)/COUNTIF(Invoices!AE:AF,A2862),0),IF(COUNTIF(Invoices!AG:AH,A2862)&lt;&gt;0,IF(COUNTIF(Invoices!AG:AH,A2862)&lt;&gt;0,SUMIF(Invoices!AG:AH,A2862,Invoices!AH:AH)/COUNTIF(Invoices!AG:AH,A2862),0),IF(COUNTIF(Invoices!AI:AJ,A2862)&lt;&gt;0,IF(COUNTIF(Invoices!AI:AJ,A2862)&lt;&gt;0,SUMIF(Invoices!AI:AJ,A2862,Invoices!AJ:AJ)/COUNTIF(Invoices!AI:AJ,A2862),0),IF(COUNTIF(Invoices!AK:AL,A2862)&lt;&gt;0,IF(COUNTIF(Invoices!AK:AL,A2862)&lt;&gt;0,SUMIF(Invoices!AK:AL,A2862,Invoices!AL:AL)/COUNTIF(Invoices!AK:AL,A2862),0),IF(COUNTIF(Invoices!AM:AN,A2862)&lt;&gt;0,IF(COUNTIF(Invoices!AM:AN,A2862)&lt;&gt;0,SUMIF(Invoices!AM:AN,A2862,Invoices!AN:AN)/COUNTIF(Invoices!AM:AN,A2862),0),"Not Available")))))))))))))))</f>
        <v>0.99</v>
      </c>
    </row>
    <row r="2863" spans="1:5" ht="13" x14ac:dyDescent="0.15">
      <c r="A2863" s="6" t="s">
        <v>4366</v>
      </c>
      <c r="B2863" s="6" t="s">
        <v>4367</v>
      </c>
      <c r="C2863" s="6" t="s">
        <v>1395</v>
      </c>
      <c r="D2863" s="6" t="s">
        <v>878</v>
      </c>
      <c r="E2863">
        <f ca="1">IF(COUNTIF(Invoices!K:L,A2863)&lt;&gt;0,IF(COUNTIF(Invoices!K:L,A2863)&lt;&gt;0,SUMIF(Invoices!K:L,A2863,Invoices!L:L)/COUNTIF(Invoices!K:L,A2863),0),IF(COUNTIF(Invoices!M:N,A2863)&lt;&gt;0,IF(COUNTIF(Invoices!M:N,A2863)&lt;&gt;0,SUMIF(Invoices!M:N,A2863,Invoices!N:N)/COUNTIF(Invoices!M:N,A2863),0),IF(COUNTIF(Invoices!O:P,A2863)&lt;&gt;0,IF(COUNTIF(Invoices!O:P,A2863)&lt;&gt;0,SUMIF(Invoices!O:P,A2863,Invoices!P:P)/COUNTIF(Invoices!O:P,A2863),0),IF(COUNTIF(Invoices!Q:R,A2863)&lt;&gt;0,IF(COUNTIF(Invoices!Q:R,A2863)&lt;&gt;0,SUMIF(Invoices!Q:R,A2863,Invoices!R:R)/COUNTIF(Invoices!Q:R,A2863),0),IF(COUNTIF(Invoices!S:T,A2863)&lt;&gt;0,IF(COUNTIF(Invoices!S:T,A2863)&lt;&gt;0,SUMIF(Invoices!S:T,A2863,Invoices!T:T)/COUNTIF(Invoices!S:T,A2863),0),IF(COUNTIF(Invoices!U:V,A2863)&lt;&gt;0,IF(COUNTIF(Invoices!U:V,A2863)&lt;&gt;0,SUMIF(Invoices!U:V,A2863,Invoices!V:V)/COUNTIF(Invoices!U:V,A2863),0),IF(COUNTIF(Invoices!W:X,A2863)&lt;&gt;0,IF(COUNTIF(Invoices!W:X,A2863)&lt;&gt;0,SUMIF(Invoices!W:X,A2863,Invoices!X:X)/COUNTIF(Invoices!W:X,A2863),0),IF(COUNTIF(Invoices!Y:Z,A2863)&lt;&gt;0,IF(COUNTIF(Invoices!Y:Z,A2863)&lt;&gt;0,SUMIF(Invoices!Y:Z,A2863,Invoices!Z:Z)/COUNTIF(Invoices!Y:Z,A2863),0),IF(COUNTIF(Invoices!AA:AB,A2863)&lt;&gt;0,IF(COUNTIF(Invoices!AA:AB,A2863)&lt;&gt;0,SUMIF(Invoices!AA:AB,A2863,Invoices!AB:AB)/COUNTIF(Invoices!AA:AB,A2863),0),IF(COUNTIF(Invoices!AC:AD,A2863)&lt;&gt;0,IF(COUNTIF(Invoices!AC:AD,A2863)&lt;&gt;0,SUMIF(Invoices!AC:AD,A2863,Invoices!AD:AD)/COUNTIF(Invoices!AC:AD,A2863),0),IF(COUNTIF(Invoices!AE:AF,A2863)&lt;&gt;0,IF(COUNTIF(Invoices!AE:AF,A2863)&lt;&gt;0,SUMIF(Invoices!AE:AF,A2863,Invoices!AF:AF)/COUNTIF(Invoices!AE:AF,A2863),0),IF(COUNTIF(Invoices!AG:AH,A2863)&lt;&gt;0,IF(COUNTIF(Invoices!AG:AH,A2863)&lt;&gt;0,SUMIF(Invoices!AG:AH,A2863,Invoices!AH:AH)/COUNTIF(Invoices!AG:AH,A2863),0),IF(COUNTIF(Invoices!AI:AJ,A2863)&lt;&gt;0,IF(COUNTIF(Invoices!AI:AJ,A2863)&lt;&gt;0,SUMIF(Invoices!AI:AJ,A2863,Invoices!AJ:AJ)/COUNTIF(Invoices!AI:AJ,A2863),0),IF(COUNTIF(Invoices!AK:AL,A2863)&lt;&gt;0,IF(COUNTIF(Invoices!AK:AL,A2863)&lt;&gt;0,SUMIF(Invoices!AK:AL,A2863,Invoices!AL:AL)/COUNTIF(Invoices!AK:AL,A2863),0),IF(COUNTIF(Invoices!AM:AN,A2863)&lt;&gt;0,IF(COUNTIF(Invoices!AM:AN,A2863)&lt;&gt;0,SUMIF(Invoices!AM:AN,A2863,Invoices!AN:AN)/COUNTIF(Invoices!AM:AN,A2863),0),"Not Available")))))))))))))))</f>
        <v>0.99</v>
      </c>
    </row>
    <row r="2864" spans="1:5" ht="13" x14ac:dyDescent="0.15">
      <c r="A2864" s="6" t="s">
        <v>4366</v>
      </c>
      <c r="B2864" s="6" t="s">
        <v>4368</v>
      </c>
      <c r="C2864" s="6" t="s">
        <v>1016</v>
      </c>
      <c r="D2864" s="6" t="s">
        <v>878</v>
      </c>
      <c r="E2864">
        <f ca="1">IF(COUNTIF(Invoices!K:L,A2864)&lt;&gt;0,IF(COUNTIF(Invoices!K:L,A2864)&lt;&gt;0,SUMIF(Invoices!K:L,A2864,Invoices!L:L)/COUNTIF(Invoices!K:L,A2864),0),IF(COUNTIF(Invoices!M:N,A2864)&lt;&gt;0,IF(COUNTIF(Invoices!M:N,A2864)&lt;&gt;0,SUMIF(Invoices!M:N,A2864,Invoices!N:N)/COUNTIF(Invoices!M:N,A2864),0),IF(COUNTIF(Invoices!O:P,A2864)&lt;&gt;0,IF(COUNTIF(Invoices!O:P,A2864)&lt;&gt;0,SUMIF(Invoices!O:P,A2864,Invoices!P:P)/COUNTIF(Invoices!O:P,A2864),0),IF(COUNTIF(Invoices!Q:R,A2864)&lt;&gt;0,IF(COUNTIF(Invoices!Q:R,A2864)&lt;&gt;0,SUMIF(Invoices!Q:R,A2864,Invoices!R:R)/COUNTIF(Invoices!Q:R,A2864),0),IF(COUNTIF(Invoices!S:T,A2864)&lt;&gt;0,IF(COUNTIF(Invoices!S:T,A2864)&lt;&gt;0,SUMIF(Invoices!S:T,A2864,Invoices!T:T)/COUNTIF(Invoices!S:T,A2864),0),IF(COUNTIF(Invoices!U:V,A2864)&lt;&gt;0,IF(COUNTIF(Invoices!U:V,A2864)&lt;&gt;0,SUMIF(Invoices!U:V,A2864,Invoices!V:V)/COUNTIF(Invoices!U:V,A2864),0),IF(COUNTIF(Invoices!W:X,A2864)&lt;&gt;0,IF(COUNTIF(Invoices!W:X,A2864)&lt;&gt;0,SUMIF(Invoices!W:X,A2864,Invoices!X:X)/COUNTIF(Invoices!W:X,A2864),0),IF(COUNTIF(Invoices!Y:Z,A2864)&lt;&gt;0,IF(COUNTIF(Invoices!Y:Z,A2864)&lt;&gt;0,SUMIF(Invoices!Y:Z,A2864,Invoices!Z:Z)/COUNTIF(Invoices!Y:Z,A2864),0),IF(COUNTIF(Invoices!AA:AB,A2864)&lt;&gt;0,IF(COUNTIF(Invoices!AA:AB,A2864)&lt;&gt;0,SUMIF(Invoices!AA:AB,A2864,Invoices!AB:AB)/COUNTIF(Invoices!AA:AB,A2864),0),IF(COUNTIF(Invoices!AC:AD,A2864)&lt;&gt;0,IF(COUNTIF(Invoices!AC:AD,A2864)&lt;&gt;0,SUMIF(Invoices!AC:AD,A2864,Invoices!AD:AD)/COUNTIF(Invoices!AC:AD,A2864),0),IF(COUNTIF(Invoices!AE:AF,A2864)&lt;&gt;0,IF(COUNTIF(Invoices!AE:AF,A2864)&lt;&gt;0,SUMIF(Invoices!AE:AF,A2864,Invoices!AF:AF)/COUNTIF(Invoices!AE:AF,A2864),0),IF(COUNTIF(Invoices!AG:AH,A2864)&lt;&gt;0,IF(COUNTIF(Invoices!AG:AH,A2864)&lt;&gt;0,SUMIF(Invoices!AG:AH,A2864,Invoices!AH:AH)/COUNTIF(Invoices!AG:AH,A2864),0),IF(COUNTIF(Invoices!AI:AJ,A2864)&lt;&gt;0,IF(COUNTIF(Invoices!AI:AJ,A2864)&lt;&gt;0,SUMIF(Invoices!AI:AJ,A2864,Invoices!AJ:AJ)/COUNTIF(Invoices!AI:AJ,A2864),0),IF(COUNTIF(Invoices!AK:AL,A2864)&lt;&gt;0,IF(COUNTIF(Invoices!AK:AL,A2864)&lt;&gt;0,SUMIF(Invoices!AK:AL,A2864,Invoices!AL:AL)/COUNTIF(Invoices!AK:AL,A2864),0),IF(COUNTIF(Invoices!AM:AN,A2864)&lt;&gt;0,IF(COUNTIF(Invoices!AM:AN,A2864)&lt;&gt;0,SUMIF(Invoices!AM:AN,A2864,Invoices!AN:AN)/COUNTIF(Invoices!AM:AN,A2864),0),"Not Available")))))))))))))))</f>
        <v>0.99</v>
      </c>
    </row>
    <row r="2865" spans="1:5" ht="13" x14ac:dyDescent="0.15">
      <c r="A2865" s="6" t="s">
        <v>4369</v>
      </c>
      <c r="B2865" s="6" t="s">
        <v>742</v>
      </c>
      <c r="C2865" s="6" t="s">
        <v>743</v>
      </c>
      <c r="D2865" s="6" t="s">
        <v>744</v>
      </c>
      <c r="E2865" t="str">
        <f>IF(COUNTIF(Invoices!K:L,A2865)&lt;&gt;0,IF(COUNTIF(Invoices!K:L,A2865)&lt;&gt;0,SUMIF(Invoices!K:L,A2865,Invoices!L:L)/COUNTIF(Invoices!K:L,A2865),0),IF(COUNTIF(Invoices!M:N,A2865)&lt;&gt;0,IF(COUNTIF(Invoices!M:N,A2865)&lt;&gt;0,SUMIF(Invoices!M:N,A2865,Invoices!N:N)/COUNTIF(Invoices!M:N,A2865),0),IF(COUNTIF(Invoices!O:P,A2865)&lt;&gt;0,IF(COUNTIF(Invoices!O:P,A2865)&lt;&gt;0,SUMIF(Invoices!O:P,A2865,Invoices!P:P)/COUNTIF(Invoices!O:P,A2865),0),IF(COUNTIF(Invoices!Q:R,A2865)&lt;&gt;0,IF(COUNTIF(Invoices!Q:R,A2865)&lt;&gt;0,SUMIF(Invoices!Q:R,A2865,Invoices!R:R)/COUNTIF(Invoices!Q:R,A2865),0),IF(COUNTIF(Invoices!S:T,A2865)&lt;&gt;0,IF(COUNTIF(Invoices!S:T,A2865)&lt;&gt;0,SUMIF(Invoices!S:T,A2865,Invoices!T:T)/COUNTIF(Invoices!S:T,A2865),0),IF(COUNTIF(Invoices!U:V,A2865)&lt;&gt;0,IF(COUNTIF(Invoices!U:V,A2865)&lt;&gt;0,SUMIF(Invoices!U:V,A2865,Invoices!V:V)/COUNTIF(Invoices!U:V,A2865),0),IF(COUNTIF(Invoices!W:X,A2865)&lt;&gt;0,IF(COUNTIF(Invoices!W:X,A2865)&lt;&gt;0,SUMIF(Invoices!W:X,A2865,Invoices!X:X)/COUNTIF(Invoices!W:X,A2865),0),IF(COUNTIF(Invoices!Y:Z,A2865)&lt;&gt;0,IF(COUNTIF(Invoices!Y:Z,A2865)&lt;&gt;0,SUMIF(Invoices!Y:Z,A2865,Invoices!Z:Z)/COUNTIF(Invoices!Y:Z,A2865),0),IF(COUNTIF(Invoices!AA:AB,A2865)&lt;&gt;0,IF(COUNTIF(Invoices!AA:AB,A2865)&lt;&gt;0,SUMIF(Invoices!AA:AB,A2865,Invoices!AB:AB)/COUNTIF(Invoices!AA:AB,A2865),0),IF(COUNTIF(Invoices!AC:AD,A2865)&lt;&gt;0,IF(COUNTIF(Invoices!AC:AD,A2865)&lt;&gt;0,SUMIF(Invoices!AC:AD,A2865,Invoices!AD:AD)/COUNTIF(Invoices!AC:AD,A2865),0),IF(COUNTIF(Invoices!AE:AF,A2865)&lt;&gt;0,IF(COUNTIF(Invoices!AE:AF,A2865)&lt;&gt;0,SUMIF(Invoices!AE:AF,A2865,Invoices!AF:AF)/COUNTIF(Invoices!AE:AF,A2865),0),IF(COUNTIF(Invoices!AG:AH,A2865)&lt;&gt;0,IF(COUNTIF(Invoices!AG:AH,A2865)&lt;&gt;0,SUMIF(Invoices!AG:AH,A2865,Invoices!AH:AH)/COUNTIF(Invoices!AG:AH,A2865),0),IF(COUNTIF(Invoices!AI:AJ,A2865)&lt;&gt;0,IF(COUNTIF(Invoices!AI:AJ,A2865)&lt;&gt;0,SUMIF(Invoices!AI:AJ,A2865,Invoices!AJ:AJ)/COUNTIF(Invoices!AI:AJ,A2865),0),IF(COUNTIF(Invoices!AK:AL,A2865)&lt;&gt;0,IF(COUNTIF(Invoices!AK:AL,A2865)&lt;&gt;0,SUMIF(Invoices!AK:AL,A2865,Invoices!AL:AL)/COUNTIF(Invoices!AK:AL,A2865),0),IF(COUNTIF(Invoices!AM:AN,A2865)&lt;&gt;0,IF(COUNTIF(Invoices!AM:AN,A2865)&lt;&gt;0,SUMIF(Invoices!AM:AN,A2865,Invoices!AN:AN)/COUNTIF(Invoices!AM:AN,A2865),0),"Not Available")))))))))))))))</f>
        <v>Not Available</v>
      </c>
    </row>
    <row r="2866" spans="1:5" ht="13" x14ac:dyDescent="0.15">
      <c r="A2866" s="6" t="s">
        <v>4370</v>
      </c>
      <c r="B2866" s="6" t="s">
        <v>4371</v>
      </c>
      <c r="C2866" s="6" t="s">
        <v>1395</v>
      </c>
      <c r="D2866" s="6" t="s">
        <v>878</v>
      </c>
      <c r="E2866" t="str">
        <f>IF(COUNTIF(Invoices!K:L,A2866)&lt;&gt;0,IF(COUNTIF(Invoices!K:L,A2866)&lt;&gt;0,SUMIF(Invoices!K:L,A2866,Invoices!L:L)/COUNTIF(Invoices!K:L,A2866),0),IF(COUNTIF(Invoices!M:N,A2866)&lt;&gt;0,IF(COUNTIF(Invoices!M:N,A2866)&lt;&gt;0,SUMIF(Invoices!M:N,A2866,Invoices!N:N)/COUNTIF(Invoices!M:N,A2866),0),IF(COUNTIF(Invoices!O:P,A2866)&lt;&gt;0,IF(COUNTIF(Invoices!O:P,A2866)&lt;&gt;0,SUMIF(Invoices!O:P,A2866,Invoices!P:P)/COUNTIF(Invoices!O:P,A2866),0),IF(COUNTIF(Invoices!Q:R,A2866)&lt;&gt;0,IF(COUNTIF(Invoices!Q:R,A2866)&lt;&gt;0,SUMIF(Invoices!Q:R,A2866,Invoices!R:R)/COUNTIF(Invoices!Q:R,A2866),0),IF(COUNTIF(Invoices!S:T,A2866)&lt;&gt;0,IF(COUNTIF(Invoices!S:T,A2866)&lt;&gt;0,SUMIF(Invoices!S:T,A2866,Invoices!T:T)/COUNTIF(Invoices!S:T,A2866),0),IF(COUNTIF(Invoices!U:V,A2866)&lt;&gt;0,IF(COUNTIF(Invoices!U:V,A2866)&lt;&gt;0,SUMIF(Invoices!U:V,A2866,Invoices!V:V)/COUNTIF(Invoices!U:V,A2866),0),IF(COUNTIF(Invoices!W:X,A2866)&lt;&gt;0,IF(COUNTIF(Invoices!W:X,A2866)&lt;&gt;0,SUMIF(Invoices!W:X,A2866,Invoices!X:X)/COUNTIF(Invoices!W:X,A2866),0),IF(COUNTIF(Invoices!Y:Z,A2866)&lt;&gt;0,IF(COUNTIF(Invoices!Y:Z,A2866)&lt;&gt;0,SUMIF(Invoices!Y:Z,A2866,Invoices!Z:Z)/COUNTIF(Invoices!Y:Z,A2866),0),IF(COUNTIF(Invoices!AA:AB,A2866)&lt;&gt;0,IF(COUNTIF(Invoices!AA:AB,A2866)&lt;&gt;0,SUMIF(Invoices!AA:AB,A2866,Invoices!AB:AB)/COUNTIF(Invoices!AA:AB,A2866),0),IF(COUNTIF(Invoices!AC:AD,A2866)&lt;&gt;0,IF(COUNTIF(Invoices!AC:AD,A2866)&lt;&gt;0,SUMIF(Invoices!AC:AD,A2866,Invoices!AD:AD)/COUNTIF(Invoices!AC:AD,A2866),0),IF(COUNTIF(Invoices!AE:AF,A2866)&lt;&gt;0,IF(COUNTIF(Invoices!AE:AF,A2866)&lt;&gt;0,SUMIF(Invoices!AE:AF,A2866,Invoices!AF:AF)/COUNTIF(Invoices!AE:AF,A2866),0),IF(COUNTIF(Invoices!AG:AH,A2866)&lt;&gt;0,IF(COUNTIF(Invoices!AG:AH,A2866)&lt;&gt;0,SUMIF(Invoices!AG:AH,A2866,Invoices!AH:AH)/COUNTIF(Invoices!AG:AH,A2866),0),IF(COUNTIF(Invoices!AI:AJ,A2866)&lt;&gt;0,IF(COUNTIF(Invoices!AI:AJ,A2866)&lt;&gt;0,SUMIF(Invoices!AI:AJ,A2866,Invoices!AJ:AJ)/COUNTIF(Invoices!AI:AJ,A2866),0),IF(COUNTIF(Invoices!AK:AL,A2866)&lt;&gt;0,IF(COUNTIF(Invoices!AK:AL,A2866)&lt;&gt;0,SUMIF(Invoices!AK:AL,A2866,Invoices!AL:AL)/COUNTIF(Invoices!AK:AL,A2866),0),IF(COUNTIF(Invoices!AM:AN,A2866)&lt;&gt;0,IF(COUNTIF(Invoices!AM:AN,A2866)&lt;&gt;0,SUMIF(Invoices!AM:AN,A2866,Invoices!AN:AN)/COUNTIF(Invoices!AM:AN,A2866),0),"Not Available")))))))))))))))</f>
        <v>Not Available</v>
      </c>
    </row>
    <row r="2867" spans="1:5" ht="13" x14ac:dyDescent="0.15">
      <c r="A2867" s="6" t="s">
        <v>4372</v>
      </c>
      <c r="B2867" s="6" t="s">
        <v>716</v>
      </c>
      <c r="C2867" s="6" t="s">
        <v>717</v>
      </c>
      <c r="D2867" s="6" t="s">
        <v>716</v>
      </c>
      <c r="E2867">
        <f ca="1">IF(COUNTIF(Invoices!K:L,A2867)&lt;&gt;0,IF(COUNTIF(Invoices!K:L,A2867)&lt;&gt;0,SUMIF(Invoices!K:L,A2867,Invoices!L:L)/COUNTIF(Invoices!K:L,A2867),0),IF(COUNTIF(Invoices!M:N,A2867)&lt;&gt;0,IF(COUNTIF(Invoices!M:N,A2867)&lt;&gt;0,SUMIF(Invoices!M:N,A2867,Invoices!N:N)/COUNTIF(Invoices!M:N,A2867),0),IF(COUNTIF(Invoices!O:P,A2867)&lt;&gt;0,IF(COUNTIF(Invoices!O:P,A2867)&lt;&gt;0,SUMIF(Invoices!O:P,A2867,Invoices!P:P)/COUNTIF(Invoices!O:P,A2867),0),IF(COUNTIF(Invoices!Q:R,A2867)&lt;&gt;0,IF(COUNTIF(Invoices!Q:R,A2867)&lt;&gt;0,SUMIF(Invoices!Q:R,A2867,Invoices!R:R)/COUNTIF(Invoices!Q:R,A2867),0),IF(COUNTIF(Invoices!S:T,A2867)&lt;&gt;0,IF(COUNTIF(Invoices!S:T,A2867)&lt;&gt;0,SUMIF(Invoices!S:T,A2867,Invoices!T:T)/COUNTIF(Invoices!S:T,A2867),0),IF(COUNTIF(Invoices!U:V,A2867)&lt;&gt;0,IF(COUNTIF(Invoices!U:V,A2867)&lt;&gt;0,SUMIF(Invoices!U:V,A2867,Invoices!V:V)/COUNTIF(Invoices!U:V,A2867),0),IF(COUNTIF(Invoices!W:X,A2867)&lt;&gt;0,IF(COUNTIF(Invoices!W:X,A2867)&lt;&gt;0,SUMIF(Invoices!W:X,A2867,Invoices!X:X)/COUNTIF(Invoices!W:X,A2867),0),IF(COUNTIF(Invoices!Y:Z,A2867)&lt;&gt;0,IF(COUNTIF(Invoices!Y:Z,A2867)&lt;&gt;0,SUMIF(Invoices!Y:Z,A2867,Invoices!Z:Z)/COUNTIF(Invoices!Y:Z,A2867),0),IF(COUNTIF(Invoices!AA:AB,A2867)&lt;&gt;0,IF(COUNTIF(Invoices!AA:AB,A2867)&lt;&gt;0,SUMIF(Invoices!AA:AB,A2867,Invoices!AB:AB)/COUNTIF(Invoices!AA:AB,A2867),0),IF(COUNTIF(Invoices!AC:AD,A2867)&lt;&gt;0,IF(COUNTIF(Invoices!AC:AD,A2867)&lt;&gt;0,SUMIF(Invoices!AC:AD,A2867,Invoices!AD:AD)/COUNTIF(Invoices!AC:AD,A2867),0),IF(COUNTIF(Invoices!AE:AF,A2867)&lt;&gt;0,IF(COUNTIF(Invoices!AE:AF,A2867)&lt;&gt;0,SUMIF(Invoices!AE:AF,A2867,Invoices!AF:AF)/COUNTIF(Invoices!AE:AF,A2867),0),IF(COUNTIF(Invoices!AG:AH,A2867)&lt;&gt;0,IF(COUNTIF(Invoices!AG:AH,A2867)&lt;&gt;0,SUMIF(Invoices!AG:AH,A2867,Invoices!AH:AH)/COUNTIF(Invoices!AG:AH,A2867),0),IF(COUNTIF(Invoices!AI:AJ,A2867)&lt;&gt;0,IF(COUNTIF(Invoices!AI:AJ,A2867)&lt;&gt;0,SUMIF(Invoices!AI:AJ,A2867,Invoices!AJ:AJ)/COUNTIF(Invoices!AI:AJ,A2867),0),IF(COUNTIF(Invoices!AK:AL,A2867)&lt;&gt;0,IF(COUNTIF(Invoices!AK:AL,A2867)&lt;&gt;0,SUMIF(Invoices!AK:AL,A2867,Invoices!AL:AL)/COUNTIF(Invoices!AK:AL,A2867),0),IF(COUNTIF(Invoices!AM:AN,A2867)&lt;&gt;0,IF(COUNTIF(Invoices!AM:AN,A2867)&lt;&gt;0,SUMIF(Invoices!AM:AN,A2867,Invoices!AN:AN)/COUNTIF(Invoices!AM:AN,A2867),0),"Not Available")))))))))))))))</f>
        <v>0.99</v>
      </c>
    </row>
    <row r="2868" spans="1:5" ht="13" x14ac:dyDescent="0.15">
      <c r="A2868" s="6" t="s">
        <v>4372</v>
      </c>
      <c r="C2868" s="6" t="s">
        <v>666</v>
      </c>
      <c r="D2868" s="6" t="s">
        <v>667</v>
      </c>
      <c r="E2868">
        <f ca="1">IF(COUNTIF(Invoices!K:L,A2868)&lt;&gt;0,IF(COUNTIF(Invoices!K:L,A2868)&lt;&gt;0,SUMIF(Invoices!K:L,A2868,Invoices!L:L)/COUNTIF(Invoices!K:L,A2868),0),IF(COUNTIF(Invoices!M:N,A2868)&lt;&gt;0,IF(COUNTIF(Invoices!M:N,A2868)&lt;&gt;0,SUMIF(Invoices!M:N,A2868,Invoices!N:N)/COUNTIF(Invoices!M:N,A2868),0),IF(COUNTIF(Invoices!O:P,A2868)&lt;&gt;0,IF(COUNTIF(Invoices!O:P,A2868)&lt;&gt;0,SUMIF(Invoices!O:P,A2868,Invoices!P:P)/COUNTIF(Invoices!O:P,A2868),0),IF(COUNTIF(Invoices!Q:R,A2868)&lt;&gt;0,IF(COUNTIF(Invoices!Q:R,A2868)&lt;&gt;0,SUMIF(Invoices!Q:R,A2868,Invoices!R:R)/COUNTIF(Invoices!Q:R,A2868),0),IF(COUNTIF(Invoices!S:T,A2868)&lt;&gt;0,IF(COUNTIF(Invoices!S:T,A2868)&lt;&gt;0,SUMIF(Invoices!S:T,A2868,Invoices!T:T)/COUNTIF(Invoices!S:T,A2868),0),IF(COUNTIF(Invoices!U:V,A2868)&lt;&gt;0,IF(COUNTIF(Invoices!U:V,A2868)&lt;&gt;0,SUMIF(Invoices!U:V,A2868,Invoices!V:V)/COUNTIF(Invoices!U:V,A2868),0),IF(COUNTIF(Invoices!W:X,A2868)&lt;&gt;0,IF(COUNTIF(Invoices!W:X,A2868)&lt;&gt;0,SUMIF(Invoices!W:X,A2868,Invoices!X:X)/COUNTIF(Invoices!W:X,A2868),0),IF(COUNTIF(Invoices!Y:Z,A2868)&lt;&gt;0,IF(COUNTIF(Invoices!Y:Z,A2868)&lt;&gt;0,SUMIF(Invoices!Y:Z,A2868,Invoices!Z:Z)/COUNTIF(Invoices!Y:Z,A2868),0),IF(COUNTIF(Invoices!AA:AB,A2868)&lt;&gt;0,IF(COUNTIF(Invoices!AA:AB,A2868)&lt;&gt;0,SUMIF(Invoices!AA:AB,A2868,Invoices!AB:AB)/COUNTIF(Invoices!AA:AB,A2868),0),IF(COUNTIF(Invoices!AC:AD,A2868)&lt;&gt;0,IF(COUNTIF(Invoices!AC:AD,A2868)&lt;&gt;0,SUMIF(Invoices!AC:AD,A2868,Invoices!AD:AD)/COUNTIF(Invoices!AC:AD,A2868),0),IF(COUNTIF(Invoices!AE:AF,A2868)&lt;&gt;0,IF(COUNTIF(Invoices!AE:AF,A2868)&lt;&gt;0,SUMIF(Invoices!AE:AF,A2868,Invoices!AF:AF)/COUNTIF(Invoices!AE:AF,A2868),0),IF(COUNTIF(Invoices!AG:AH,A2868)&lt;&gt;0,IF(COUNTIF(Invoices!AG:AH,A2868)&lt;&gt;0,SUMIF(Invoices!AG:AH,A2868,Invoices!AH:AH)/COUNTIF(Invoices!AG:AH,A2868),0),IF(COUNTIF(Invoices!AI:AJ,A2868)&lt;&gt;0,IF(COUNTIF(Invoices!AI:AJ,A2868)&lt;&gt;0,SUMIF(Invoices!AI:AJ,A2868,Invoices!AJ:AJ)/COUNTIF(Invoices!AI:AJ,A2868),0),IF(COUNTIF(Invoices!AK:AL,A2868)&lt;&gt;0,IF(COUNTIF(Invoices!AK:AL,A2868)&lt;&gt;0,SUMIF(Invoices!AK:AL,A2868,Invoices!AL:AL)/COUNTIF(Invoices!AK:AL,A2868),0),IF(COUNTIF(Invoices!AM:AN,A2868)&lt;&gt;0,IF(COUNTIF(Invoices!AM:AN,A2868)&lt;&gt;0,SUMIF(Invoices!AM:AN,A2868,Invoices!AN:AN)/COUNTIF(Invoices!AM:AN,A2868),0),"Not Available")))))))))))))))</f>
        <v>0.99</v>
      </c>
    </row>
    <row r="2869" spans="1:5" ht="13" x14ac:dyDescent="0.15">
      <c r="A2869" s="6" t="s">
        <v>4373</v>
      </c>
      <c r="B2869" s="6" t="s">
        <v>1223</v>
      </c>
      <c r="C2869" s="6" t="s">
        <v>1440</v>
      </c>
      <c r="D2869" s="6" t="s">
        <v>976</v>
      </c>
      <c r="E2869">
        <f ca="1">IF(COUNTIF(Invoices!K:L,A2869)&lt;&gt;0,IF(COUNTIF(Invoices!K:L,A2869)&lt;&gt;0,SUMIF(Invoices!K:L,A2869,Invoices!L:L)/COUNTIF(Invoices!K:L,A2869),0),IF(COUNTIF(Invoices!M:N,A2869)&lt;&gt;0,IF(COUNTIF(Invoices!M:N,A2869)&lt;&gt;0,SUMIF(Invoices!M:N,A2869,Invoices!N:N)/COUNTIF(Invoices!M:N,A2869),0),IF(COUNTIF(Invoices!O:P,A2869)&lt;&gt;0,IF(COUNTIF(Invoices!O:P,A2869)&lt;&gt;0,SUMIF(Invoices!O:P,A2869,Invoices!P:P)/COUNTIF(Invoices!O:P,A2869),0),IF(COUNTIF(Invoices!Q:R,A2869)&lt;&gt;0,IF(COUNTIF(Invoices!Q:R,A2869)&lt;&gt;0,SUMIF(Invoices!Q:R,A2869,Invoices!R:R)/COUNTIF(Invoices!Q:R,A2869),0),IF(COUNTIF(Invoices!S:T,A2869)&lt;&gt;0,IF(COUNTIF(Invoices!S:T,A2869)&lt;&gt;0,SUMIF(Invoices!S:T,A2869,Invoices!T:T)/COUNTIF(Invoices!S:T,A2869),0),IF(COUNTIF(Invoices!U:V,A2869)&lt;&gt;0,IF(COUNTIF(Invoices!U:V,A2869)&lt;&gt;0,SUMIF(Invoices!U:V,A2869,Invoices!V:V)/COUNTIF(Invoices!U:V,A2869),0),IF(COUNTIF(Invoices!W:X,A2869)&lt;&gt;0,IF(COUNTIF(Invoices!W:X,A2869)&lt;&gt;0,SUMIF(Invoices!W:X,A2869,Invoices!X:X)/COUNTIF(Invoices!W:X,A2869),0),IF(COUNTIF(Invoices!Y:Z,A2869)&lt;&gt;0,IF(COUNTIF(Invoices!Y:Z,A2869)&lt;&gt;0,SUMIF(Invoices!Y:Z,A2869,Invoices!Z:Z)/COUNTIF(Invoices!Y:Z,A2869),0),IF(COUNTIF(Invoices!AA:AB,A2869)&lt;&gt;0,IF(COUNTIF(Invoices!AA:AB,A2869)&lt;&gt;0,SUMIF(Invoices!AA:AB,A2869,Invoices!AB:AB)/COUNTIF(Invoices!AA:AB,A2869),0),IF(COUNTIF(Invoices!AC:AD,A2869)&lt;&gt;0,IF(COUNTIF(Invoices!AC:AD,A2869)&lt;&gt;0,SUMIF(Invoices!AC:AD,A2869,Invoices!AD:AD)/COUNTIF(Invoices!AC:AD,A2869),0),IF(COUNTIF(Invoices!AE:AF,A2869)&lt;&gt;0,IF(COUNTIF(Invoices!AE:AF,A2869)&lt;&gt;0,SUMIF(Invoices!AE:AF,A2869,Invoices!AF:AF)/COUNTIF(Invoices!AE:AF,A2869),0),IF(COUNTIF(Invoices!AG:AH,A2869)&lt;&gt;0,IF(COUNTIF(Invoices!AG:AH,A2869)&lt;&gt;0,SUMIF(Invoices!AG:AH,A2869,Invoices!AH:AH)/COUNTIF(Invoices!AG:AH,A2869),0),IF(COUNTIF(Invoices!AI:AJ,A2869)&lt;&gt;0,IF(COUNTIF(Invoices!AI:AJ,A2869)&lt;&gt;0,SUMIF(Invoices!AI:AJ,A2869,Invoices!AJ:AJ)/COUNTIF(Invoices!AI:AJ,A2869),0),IF(COUNTIF(Invoices!AK:AL,A2869)&lt;&gt;0,IF(COUNTIF(Invoices!AK:AL,A2869)&lt;&gt;0,SUMIF(Invoices!AK:AL,A2869,Invoices!AL:AL)/COUNTIF(Invoices!AK:AL,A2869),0),IF(COUNTIF(Invoices!AM:AN,A2869)&lt;&gt;0,IF(COUNTIF(Invoices!AM:AN,A2869)&lt;&gt;0,SUMIF(Invoices!AM:AN,A2869,Invoices!AN:AN)/COUNTIF(Invoices!AM:AN,A2869),0),"Not Available")))))))))))))))</f>
        <v>0.99</v>
      </c>
    </row>
    <row r="2870" spans="1:5" ht="13" x14ac:dyDescent="0.15">
      <c r="A2870" s="6" t="s">
        <v>4374</v>
      </c>
      <c r="B2870" s="6" t="s">
        <v>1249</v>
      </c>
      <c r="C2870" s="6" t="s">
        <v>1250</v>
      </c>
      <c r="D2870" s="6" t="s">
        <v>1251</v>
      </c>
      <c r="E2870">
        <f ca="1">IF(COUNTIF(Invoices!K:L,A2870)&lt;&gt;0,IF(COUNTIF(Invoices!K:L,A2870)&lt;&gt;0,SUMIF(Invoices!K:L,A2870,Invoices!L:L)/COUNTIF(Invoices!K:L,A2870),0),IF(COUNTIF(Invoices!M:N,A2870)&lt;&gt;0,IF(COUNTIF(Invoices!M:N,A2870)&lt;&gt;0,SUMIF(Invoices!M:N,A2870,Invoices!N:N)/COUNTIF(Invoices!M:N,A2870),0),IF(COUNTIF(Invoices!O:P,A2870)&lt;&gt;0,IF(COUNTIF(Invoices!O:P,A2870)&lt;&gt;0,SUMIF(Invoices!O:P,A2870,Invoices!P:P)/COUNTIF(Invoices!O:P,A2870),0),IF(COUNTIF(Invoices!Q:R,A2870)&lt;&gt;0,IF(COUNTIF(Invoices!Q:R,A2870)&lt;&gt;0,SUMIF(Invoices!Q:R,A2870,Invoices!R:R)/COUNTIF(Invoices!Q:R,A2870),0),IF(COUNTIF(Invoices!S:T,A2870)&lt;&gt;0,IF(COUNTIF(Invoices!S:T,A2870)&lt;&gt;0,SUMIF(Invoices!S:T,A2870,Invoices!T:T)/COUNTIF(Invoices!S:T,A2870),0),IF(COUNTIF(Invoices!U:V,A2870)&lt;&gt;0,IF(COUNTIF(Invoices!U:V,A2870)&lt;&gt;0,SUMIF(Invoices!U:V,A2870,Invoices!V:V)/COUNTIF(Invoices!U:V,A2870),0),IF(COUNTIF(Invoices!W:X,A2870)&lt;&gt;0,IF(COUNTIF(Invoices!W:X,A2870)&lt;&gt;0,SUMIF(Invoices!W:X,A2870,Invoices!X:X)/COUNTIF(Invoices!W:X,A2870),0),IF(COUNTIF(Invoices!Y:Z,A2870)&lt;&gt;0,IF(COUNTIF(Invoices!Y:Z,A2870)&lt;&gt;0,SUMIF(Invoices!Y:Z,A2870,Invoices!Z:Z)/COUNTIF(Invoices!Y:Z,A2870),0),IF(COUNTIF(Invoices!AA:AB,A2870)&lt;&gt;0,IF(COUNTIF(Invoices!AA:AB,A2870)&lt;&gt;0,SUMIF(Invoices!AA:AB,A2870,Invoices!AB:AB)/COUNTIF(Invoices!AA:AB,A2870),0),IF(COUNTIF(Invoices!AC:AD,A2870)&lt;&gt;0,IF(COUNTIF(Invoices!AC:AD,A2870)&lt;&gt;0,SUMIF(Invoices!AC:AD,A2870,Invoices!AD:AD)/COUNTIF(Invoices!AC:AD,A2870),0),IF(COUNTIF(Invoices!AE:AF,A2870)&lt;&gt;0,IF(COUNTIF(Invoices!AE:AF,A2870)&lt;&gt;0,SUMIF(Invoices!AE:AF,A2870,Invoices!AF:AF)/COUNTIF(Invoices!AE:AF,A2870),0),IF(COUNTIF(Invoices!AG:AH,A2870)&lt;&gt;0,IF(COUNTIF(Invoices!AG:AH,A2870)&lt;&gt;0,SUMIF(Invoices!AG:AH,A2870,Invoices!AH:AH)/COUNTIF(Invoices!AG:AH,A2870),0),IF(COUNTIF(Invoices!AI:AJ,A2870)&lt;&gt;0,IF(COUNTIF(Invoices!AI:AJ,A2870)&lt;&gt;0,SUMIF(Invoices!AI:AJ,A2870,Invoices!AJ:AJ)/COUNTIF(Invoices!AI:AJ,A2870),0),IF(COUNTIF(Invoices!AK:AL,A2870)&lt;&gt;0,IF(COUNTIF(Invoices!AK:AL,A2870)&lt;&gt;0,SUMIF(Invoices!AK:AL,A2870,Invoices!AL:AL)/COUNTIF(Invoices!AK:AL,A2870),0),IF(COUNTIF(Invoices!AM:AN,A2870)&lt;&gt;0,IF(COUNTIF(Invoices!AM:AN,A2870)&lt;&gt;0,SUMIF(Invoices!AM:AN,A2870,Invoices!AN:AN)/COUNTIF(Invoices!AM:AN,A2870),0),"Not Available")))))))))))))))</f>
        <v>0.99</v>
      </c>
    </row>
    <row r="2871" spans="1:5" ht="13" x14ac:dyDescent="0.15">
      <c r="A2871" s="6" t="s">
        <v>4375</v>
      </c>
      <c r="B2871" s="6" t="s">
        <v>716</v>
      </c>
      <c r="C2871" s="6" t="s">
        <v>717</v>
      </c>
      <c r="D2871" s="6" t="s">
        <v>716</v>
      </c>
      <c r="E2871">
        <f ca="1">IF(COUNTIF(Invoices!K:L,A2871)&lt;&gt;0,IF(COUNTIF(Invoices!K:L,A2871)&lt;&gt;0,SUMIF(Invoices!K:L,A2871,Invoices!L:L)/COUNTIF(Invoices!K:L,A2871),0),IF(COUNTIF(Invoices!M:N,A2871)&lt;&gt;0,IF(COUNTIF(Invoices!M:N,A2871)&lt;&gt;0,SUMIF(Invoices!M:N,A2871,Invoices!N:N)/COUNTIF(Invoices!M:N,A2871),0),IF(COUNTIF(Invoices!O:P,A2871)&lt;&gt;0,IF(COUNTIF(Invoices!O:P,A2871)&lt;&gt;0,SUMIF(Invoices!O:P,A2871,Invoices!P:P)/COUNTIF(Invoices!O:P,A2871),0),IF(COUNTIF(Invoices!Q:R,A2871)&lt;&gt;0,IF(COUNTIF(Invoices!Q:R,A2871)&lt;&gt;0,SUMIF(Invoices!Q:R,A2871,Invoices!R:R)/COUNTIF(Invoices!Q:R,A2871),0),IF(COUNTIF(Invoices!S:T,A2871)&lt;&gt;0,IF(COUNTIF(Invoices!S:T,A2871)&lt;&gt;0,SUMIF(Invoices!S:T,A2871,Invoices!T:T)/COUNTIF(Invoices!S:T,A2871),0),IF(COUNTIF(Invoices!U:V,A2871)&lt;&gt;0,IF(COUNTIF(Invoices!U:V,A2871)&lt;&gt;0,SUMIF(Invoices!U:V,A2871,Invoices!V:V)/COUNTIF(Invoices!U:V,A2871),0),IF(COUNTIF(Invoices!W:X,A2871)&lt;&gt;0,IF(COUNTIF(Invoices!W:X,A2871)&lt;&gt;0,SUMIF(Invoices!W:X,A2871,Invoices!X:X)/COUNTIF(Invoices!W:X,A2871),0),IF(COUNTIF(Invoices!Y:Z,A2871)&lt;&gt;0,IF(COUNTIF(Invoices!Y:Z,A2871)&lt;&gt;0,SUMIF(Invoices!Y:Z,A2871,Invoices!Z:Z)/COUNTIF(Invoices!Y:Z,A2871),0),IF(COUNTIF(Invoices!AA:AB,A2871)&lt;&gt;0,IF(COUNTIF(Invoices!AA:AB,A2871)&lt;&gt;0,SUMIF(Invoices!AA:AB,A2871,Invoices!AB:AB)/COUNTIF(Invoices!AA:AB,A2871),0),IF(COUNTIF(Invoices!AC:AD,A2871)&lt;&gt;0,IF(COUNTIF(Invoices!AC:AD,A2871)&lt;&gt;0,SUMIF(Invoices!AC:AD,A2871,Invoices!AD:AD)/COUNTIF(Invoices!AC:AD,A2871),0),IF(COUNTIF(Invoices!AE:AF,A2871)&lt;&gt;0,IF(COUNTIF(Invoices!AE:AF,A2871)&lt;&gt;0,SUMIF(Invoices!AE:AF,A2871,Invoices!AF:AF)/COUNTIF(Invoices!AE:AF,A2871),0),IF(COUNTIF(Invoices!AG:AH,A2871)&lt;&gt;0,IF(COUNTIF(Invoices!AG:AH,A2871)&lt;&gt;0,SUMIF(Invoices!AG:AH,A2871,Invoices!AH:AH)/COUNTIF(Invoices!AG:AH,A2871),0),IF(COUNTIF(Invoices!AI:AJ,A2871)&lt;&gt;0,IF(COUNTIF(Invoices!AI:AJ,A2871)&lt;&gt;0,SUMIF(Invoices!AI:AJ,A2871,Invoices!AJ:AJ)/COUNTIF(Invoices!AI:AJ,A2871),0),IF(COUNTIF(Invoices!AK:AL,A2871)&lt;&gt;0,IF(COUNTIF(Invoices!AK:AL,A2871)&lt;&gt;0,SUMIF(Invoices!AK:AL,A2871,Invoices!AL:AL)/COUNTIF(Invoices!AK:AL,A2871),0),IF(COUNTIF(Invoices!AM:AN,A2871)&lt;&gt;0,IF(COUNTIF(Invoices!AM:AN,A2871)&lt;&gt;0,SUMIF(Invoices!AM:AN,A2871,Invoices!AN:AN)/COUNTIF(Invoices!AM:AN,A2871),0),"Not Available")))))))))))))))</f>
        <v>0.99</v>
      </c>
    </row>
    <row r="2872" spans="1:5" ht="13" x14ac:dyDescent="0.15">
      <c r="A2872" s="6" t="s">
        <v>4376</v>
      </c>
      <c r="B2872" s="6" t="s">
        <v>1303</v>
      </c>
      <c r="C2872" s="6" t="s">
        <v>1309</v>
      </c>
      <c r="D2872" s="6" t="s">
        <v>810</v>
      </c>
      <c r="E2872">
        <f ca="1">IF(COUNTIF(Invoices!K:L,A2872)&lt;&gt;0,IF(COUNTIF(Invoices!K:L,A2872)&lt;&gt;0,SUMIF(Invoices!K:L,A2872,Invoices!L:L)/COUNTIF(Invoices!K:L,A2872),0),IF(COUNTIF(Invoices!M:N,A2872)&lt;&gt;0,IF(COUNTIF(Invoices!M:N,A2872)&lt;&gt;0,SUMIF(Invoices!M:N,A2872,Invoices!N:N)/COUNTIF(Invoices!M:N,A2872),0),IF(COUNTIF(Invoices!O:P,A2872)&lt;&gt;0,IF(COUNTIF(Invoices!O:P,A2872)&lt;&gt;0,SUMIF(Invoices!O:P,A2872,Invoices!P:P)/COUNTIF(Invoices!O:P,A2872),0),IF(COUNTIF(Invoices!Q:R,A2872)&lt;&gt;0,IF(COUNTIF(Invoices!Q:R,A2872)&lt;&gt;0,SUMIF(Invoices!Q:R,A2872,Invoices!R:R)/COUNTIF(Invoices!Q:R,A2872),0),IF(COUNTIF(Invoices!S:T,A2872)&lt;&gt;0,IF(COUNTIF(Invoices!S:T,A2872)&lt;&gt;0,SUMIF(Invoices!S:T,A2872,Invoices!T:T)/COUNTIF(Invoices!S:T,A2872),0),IF(COUNTIF(Invoices!U:V,A2872)&lt;&gt;0,IF(COUNTIF(Invoices!U:V,A2872)&lt;&gt;0,SUMIF(Invoices!U:V,A2872,Invoices!V:V)/COUNTIF(Invoices!U:V,A2872),0),IF(COUNTIF(Invoices!W:X,A2872)&lt;&gt;0,IF(COUNTIF(Invoices!W:X,A2872)&lt;&gt;0,SUMIF(Invoices!W:X,A2872,Invoices!X:X)/COUNTIF(Invoices!W:X,A2872),0),IF(COUNTIF(Invoices!Y:Z,A2872)&lt;&gt;0,IF(COUNTIF(Invoices!Y:Z,A2872)&lt;&gt;0,SUMIF(Invoices!Y:Z,A2872,Invoices!Z:Z)/COUNTIF(Invoices!Y:Z,A2872),0),IF(COUNTIF(Invoices!AA:AB,A2872)&lt;&gt;0,IF(COUNTIF(Invoices!AA:AB,A2872)&lt;&gt;0,SUMIF(Invoices!AA:AB,A2872,Invoices!AB:AB)/COUNTIF(Invoices!AA:AB,A2872),0),IF(COUNTIF(Invoices!AC:AD,A2872)&lt;&gt;0,IF(COUNTIF(Invoices!AC:AD,A2872)&lt;&gt;0,SUMIF(Invoices!AC:AD,A2872,Invoices!AD:AD)/COUNTIF(Invoices!AC:AD,A2872),0),IF(COUNTIF(Invoices!AE:AF,A2872)&lt;&gt;0,IF(COUNTIF(Invoices!AE:AF,A2872)&lt;&gt;0,SUMIF(Invoices!AE:AF,A2872,Invoices!AF:AF)/COUNTIF(Invoices!AE:AF,A2872),0),IF(COUNTIF(Invoices!AG:AH,A2872)&lt;&gt;0,IF(COUNTIF(Invoices!AG:AH,A2872)&lt;&gt;0,SUMIF(Invoices!AG:AH,A2872,Invoices!AH:AH)/COUNTIF(Invoices!AG:AH,A2872),0),IF(COUNTIF(Invoices!AI:AJ,A2872)&lt;&gt;0,IF(COUNTIF(Invoices!AI:AJ,A2872)&lt;&gt;0,SUMIF(Invoices!AI:AJ,A2872,Invoices!AJ:AJ)/COUNTIF(Invoices!AI:AJ,A2872),0),IF(COUNTIF(Invoices!AK:AL,A2872)&lt;&gt;0,IF(COUNTIF(Invoices!AK:AL,A2872)&lt;&gt;0,SUMIF(Invoices!AK:AL,A2872,Invoices!AL:AL)/COUNTIF(Invoices!AK:AL,A2872),0),IF(COUNTIF(Invoices!AM:AN,A2872)&lt;&gt;0,IF(COUNTIF(Invoices!AM:AN,A2872)&lt;&gt;0,SUMIF(Invoices!AM:AN,A2872,Invoices!AN:AN)/COUNTIF(Invoices!AM:AN,A2872),0),"Not Available")))))))))))))))</f>
        <v>0.99</v>
      </c>
    </row>
    <row r="2873" spans="1:5" ht="13" x14ac:dyDescent="0.15">
      <c r="A2873" s="6" t="s">
        <v>4376</v>
      </c>
      <c r="B2873" s="6" t="s">
        <v>1445</v>
      </c>
      <c r="C2873" s="6" t="s">
        <v>1446</v>
      </c>
      <c r="D2873" s="6" t="s">
        <v>810</v>
      </c>
      <c r="E2873">
        <f ca="1">IF(COUNTIF(Invoices!K:L,A2873)&lt;&gt;0,IF(COUNTIF(Invoices!K:L,A2873)&lt;&gt;0,SUMIF(Invoices!K:L,A2873,Invoices!L:L)/COUNTIF(Invoices!K:L,A2873),0),IF(COUNTIF(Invoices!M:N,A2873)&lt;&gt;0,IF(COUNTIF(Invoices!M:N,A2873)&lt;&gt;0,SUMIF(Invoices!M:N,A2873,Invoices!N:N)/COUNTIF(Invoices!M:N,A2873),0),IF(COUNTIF(Invoices!O:P,A2873)&lt;&gt;0,IF(COUNTIF(Invoices!O:P,A2873)&lt;&gt;0,SUMIF(Invoices!O:P,A2873,Invoices!P:P)/COUNTIF(Invoices!O:P,A2873),0),IF(COUNTIF(Invoices!Q:R,A2873)&lt;&gt;0,IF(COUNTIF(Invoices!Q:R,A2873)&lt;&gt;0,SUMIF(Invoices!Q:R,A2873,Invoices!R:R)/COUNTIF(Invoices!Q:R,A2873),0),IF(COUNTIF(Invoices!S:T,A2873)&lt;&gt;0,IF(COUNTIF(Invoices!S:T,A2873)&lt;&gt;0,SUMIF(Invoices!S:T,A2873,Invoices!T:T)/COUNTIF(Invoices!S:T,A2873),0),IF(COUNTIF(Invoices!U:V,A2873)&lt;&gt;0,IF(COUNTIF(Invoices!U:V,A2873)&lt;&gt;0,SUMIF(Invoices!U:V,A2873,Invoices!V:V)/COUNTIF(Invoices!U:V,A2873),0),IF(COUNTIF(Invoices!W:X,A2873)&lt;&gt;0,IF(COUNTIF(Invoices!W:X,A2873)&lt;&gt;0,SUMIF(Invoices!W:X,A2873,Invoices!X:X)/COUNTIF(Invoices!W:X,A2873),0),IF(COUNTIF(Invoices!Y:Z,A2873)&lt;&gt;0,IF(COUNTIF(Invoices!Y:Z,A2873)&lt;&gt;0,SUMIF(Invoices!Y:Z,A2873,Invoices!Z:Z)/COUNTIF(Invoices!Y:Z,A2873),0),IF(COUNTIF(Invoices!AA:AB,A2873)&lt;&gt;0,IF(COUNTIF(Invoices!AA:AB,A2873)&lt;&gt;0,SUMIF(Invoices!AA:AB,A2873,Invoices!AB:AB)/COUNTIF(Invoices!AA:AB,A2873),0),IF(COUNTIF(Invoices!AC:AD,A2873)&lt;&gt;0,IF(COUNTIF(Invoices!AC:AD,A2873)&lt;&gt;0,SUMIF(Invoices!AC:AD,A2873,Invoices!AD:AD)/COUNTIF(Invoices!AC:AD,A2873),0),IF(COUNTIF(Invoices!AE:AF,A2873)&lt;&gt;0,IF(COUNTIF(Invoices!AE:AF,A2873)&lt;&gt;0,SUMIF(Invoices!AE:AF,A2873,Invoices!AF:AF)/COUNTIF(Invoices!AE:AF,A2873),0),IF(COUNTIF(Invoices!AG:AH,A2873)&lt;&gt;0,IF(COUNTIF(Invoices!AG:AH,A2873)&lt;&gt;0,SUMIF(Invoices!AG:AH,A2873,Invoices!AH:AH)/COUNTIF(Invoices!AG:AH,A2873),0),IF(COUNTIF(Invoices!AI:AJ,A2873)&lt;&gt;0,IF(COUNTIF(Invoices!AI:AJ,A2873)&lt;&gt;0,SUMIF(Invoices!AI:AJ,A2873,Invoices!AJ:AJ)/COUNTIF(Invoices!AI:AJ,A2873),0),IF(COUNTIF(Invoices!AK:AL,A2873)&lt;&gt;0,IF(COUNTIF(Invoices!AK:AL,A2873)&lt;&gt;0,SUMIF(Invoices!AK:AL,A2873,Invoices!AL:AL)/COUNTIF(Invoices!AK:AL,A2873),0),IF(COUNTIF(Invoices!AM:AN,A2873)&lt;&gt;0,IF(COUNTIF(Invoices!AM:AN,A2873)&lt;&gt;0,SUMIF(Invoices!AM:AN,A2873,Invoices!AN:AN)/COUNTIF(Invoices!AM:AN,A2873),0),"Not Available")))))))))))))))</f>
        <v>0.99</v>
      </c>
    </row>
    <row r="2874" spans="1:5" ht="13" x14ac:dyDescent="0.15">
      <c r="A2874" s="6" t="s">
        <v>4377</v>
      </c>
      <c r="B2874" s="6" t="s">
        <v>4378</v>
      </c>
      <c r="C2874" s="6" t="s">
        <v>1150</v>
      </c>
      <c r="D2874" s="6" t="s">
        <v>1151</v>
      </c>
      <c r="E2874" t="str">
        <f>IF(COUNTIF(Invoices!K:L,A2874)&lt;&gt;0,IF(COUNTIF(Invoices!K:L,A2874)&lt;&gt;0,SUMIF(Invoices!K:L,A2874,Invoices!L:L)/COUNTIF(Invoices!K:L,A2874),0),IF(COUNTIF(Invoices!M:N,A2874)&lt;&gt;0,IF(COUNTIF(Invoices!M:N,A2874)&lt;&gt;0,SUMIF(Invoices!M:N,A2874,Invoices!N:N)/COUNTIF(Invoices!M:N,A2874),0),IF(COUNTIF(Invoices!O:P,A2874)&lt;&gt;0,IF(COUNTIF(Invoices!O:P,A2874)&lt;&gt;0,SUMIF(Invoices!O:P,A2874,Invoices!P:P)/COUNTIF(Invoices!O:P,A2874),0),IF(COUNTIF(Invoices!Q:R,A2874)&lt;&gt;0,IF(COUNTIF(Invoices!Q:R,A2874)&lt;&gt;0,SUMIF(Invoices!Q:R,A2874,Invoices!R:R)/COUNTIF(Invoices!Q:R,A2874),0),IF(COUNTIF(Invoices!S:T,A2874)&lt;&gt;0,IF(COUNTIF(Invoices!S:T,A2874)&lt;&gt;0,SUMIF(Invoices!S:T,A2874,Invoices!T:T)/COUNTIF(Invoices!S:T,A2874),0),IF(COUNTIF(Invoices!U:V,A2874)&lt;&gt;0,IF(COUNTIF(Invoices!U:V,A2874)&lt;&gt;0,SUMIF(Invoices!U:V,A2874,Invoices!V:V)/COUNTIF(Invoices!U:V,A2874),0),IF(COUNTIF(Invoices!W:X,A2874)&lt;&gt;0,IF(COUNTIF(Invoices!W:X,A2874)&lt;&gt;0,SUMIF(Invoices!W:X,A2874,Invoices!X:X)/COUNTIF(Invoices!W:X,A2874),0),IF(COUNTIF(Invoices!Y:Z,A2874)&lt;&gt;0,IF(COUNTIF(Invoices!Y:Z,A2874)&lt;&gt;0,SUMIF(Invoices!Y:Z,A2874,Invoices!Z:Z)/COUNTIF(Invoices!Y:Z,A2874),0),IF(COUNTIF(Invoices!AA:AB,A2874)&lt;&gt;0,IF(COUNTIF(Invoices!AA:AB,A2874)&lt;&gt;0,SUMIF(Invoices!AA:AB,A2874,Invoices!AB:AB)/COUNTIF(Invoices!AA:AB,A2874),0),IF(COUNTIF(Invoices!AC:AD,A2874)&lt;&gt;0,IF(COUNTIF(Invoices!AC:AD,A2874)&lt;&gt;0,SUMIF(Invoices!AC:AD,A2874,Invoices!AD:AD)/COUNTIF(Invoices!AC:AD,A2874),0),IF(COUNTIF(Invoices!AE:AF,A2874)&lt;&gt;0,IF(COUNTIF(Invoices!AE:AF,A2874)&lt;&gt;0,SUMIF(Invoices!AE:AF,A2874,Invoices!AF:AF)/COUNTIF(Invoices!AE:AF,A2874),0),IF(COUNTIF(Invoices!AG:AH,A2874)&lt;&gt;0,IF(COUNTIF(Invoices!AG:AH,A2874)&lt;&gt;0,SUMIF(Invoices!AG:AH,A2874,Invoices!AH:AH)/COUNTIF(Invoices!AG:AH,A2874),0),IF(COUNTIF(Invoices!AI:AJ,A2874)&lt;&gt;0,IF(COUNTIF(Invoices!AI:AJ,A2874)&lt;&gt;0,SUMIF(Invoices!AI:AJ,A2874,Invoices!AJ:AJ)/COUNTIF(Invoices!AI:AJ,A2874),0),IF(COUNTIF(Invoices!AK:AL,A2874)&lt;&gt;0,IF(COUNTIF(Invoices!AK:AL,A2874)&lt;&gt;0,SUMIF(Invoices!AK:AL,A2874,Invoices!AL:AL)/COUNTIF(Invoices!AK:AL,A2874),0),IF(COUNTIF(Invoices!AM:AN,A2874)&lt;&gt;0,IF(COUNTIF(Invoices!AM:AN,A2874)&lt;&gt;0,SUMIF(Invoices!AM:AN,A2874,Invoices!AN:AN)/COUNTIF(Invoices!AM:AN,A2874),0),"Not Available")))))))))))))))</f>
        <v>Not Available</v>
      </c>
    </row>
    <row r="2875" spans="1:5" ht="13" x14ac:dyDescent="0.15">
      <c r="A2875" s="6" t="s">
        <v>4379</v>
      </c>
      <c r="B2875" s="6" t="s">
        <v>1303</v>
      </c>
      <c r="C2875" s="6" t="s">
        <v>1309</v>
      </c>
      <c r="D2875" s="6" t="s">
        <v>810</v>
      </c>
      <c r="E2875">
        <f ca="1">IF(COUNTIF(Invoices!K:L,A2875)&lt;&gt;0,IF(COUNTIF(Invoices!K:L,A2875)&lt;&gt;0,SUMIF(Invoices!K:L,A2875,Invoices!L:L)/COUNTIF(Invoices!K:L,A2875),0),IF(COUNTIF(Invoices!M:N,A2875)&lt;&gt;0,IF(COUNTIF(Invoices!M:N,A2875)&lt;&gt;0,SUMIF(Invoices!M:N,A2875,Invoices!N:N)/COUNTIF(Invoices!M:N,A2875),0),IF(COUNTIF(Invoices!O:P,A2875)&lt;&gt;0,IF(COUNTIF(Invoices!O:P,A2875)&lt;&gt;0,SUMIF(Invoices!O:P,A2875,Invoices!P:P)/COUNTIF(Invoices!O:P,A2875),0),IF(COUNTIF(Invoices!Q:R,A2875)&lt;&gt;0,IF(COUNTIF(Invoices!Q:R,A2875)&lt;&gt;0,SUMIF(Invoices!Q:R,A2875,Invoices!R:R)/COUNTIF(Invoices!Q:R,A2875),0),IF(COUNTIF(Invoices!S:T,A2875)&lt;&gt;0,IF(COUNTIF(Invoices!S:T,A2875)&lt;&gt;0,SUMIF(Invoices!S:T,A2875,Invoices!T:T)/COUNTIF(Invoices!S:T,A2875),0),IF(COUNTIF(Invoices!U:V,A2875)&lt;&gt;0,IF(COUNTIF(Invoices!U:V,A2875)&lt;&gt;0,SUMIF(Invoices!U:V,A2875,Invoices!V:V)/COUNTIF(Invoices!U:V,A2875),0),IF(COUNTIF(Invoices!W:X,A2875)&lt;&gt;0,IF(COUNTIF(Invoices!W:X,A2875)&lt;&gt;0,SUMIF(Invoices!W:X,A2875,Invoices!X:X)/COUNTIF(Invoices!W:X,A2875),0),IF(COUNTIF(Invoices!Y:Z,A2875)&lt;&gt;0,IF(COUNTIF(Invoices!Y:Z,A2875)&lt;&gt;0,SUMIF(Invoices!Y:Z,A2875,Invoices!Z:Z)/COUNTIF(Invoices!Y:Z,A2875),0),IF(COUNTIF(Invoices!AA:AB,A2875)&lt;&gt;0,IF(COUNTIF(Invoices!AA:AB,A2875)&lt;&gt;0,SUMIF(Invoices!AA:AB,A2875,Invoices!AB:AB)/COUNTIF(Invoices!AA:AB,A2875),0),IF(COUNTIF(Invoices!AC:AD,A2875)&lt;&gt;0,IF(COUNTIF(Invoices!AC:AD,A2875)&lt;&gt;0,SUMIF(Invoices!AC:AD,A2875,Invoices!AD:AD)/COUNTIF(Invoices!AC:AD,A2875),0),IF(COUNTIF(Invoices!AE:AF,A2875)&lt;&gt;0,IF(COUNTIF(Invoices!AE:AF,A2875)&lt;&gt;0,SUMIF(Invoices!AE:AF,A2875,Invoices!AF:AF)/COUNTIF(Invoices!AE:AF,A2875),0),IF(COUNTIF(Invoices!AG:AH,A2875)&lt;&gt;0,IF(COUNTIF(Invoices!AG:AH,A2875)&lt;&gt;0,SUMIF(Invoices!AG:AH,A2875,Invoices!AH:AH)/COUNTIF(Invoices!AG:AH,A2875),0),IF(COUNTIF(Invoices!AI:AJ,A2875)&lt;&gt;0,IF(COUNTIF(Invoices!AI:AJ,A2875)&lt;&gt;0,SUMIF(Invoices!AI:AJ,A2875,Invoices!AJ:AJ)/COUNTIF(Invoices!AI:AJ,A2875),0),IF(COUNTIF(Invoices!AK:AL,A2875)&lt;&gt;0,IF(COUNTIF(Invoices!AK:AL,A2875)&lt;&gt;0,SUMIF(Invoices!AK:AL,A2875,Invoices!AL:AL)/COUNTIF(Invoices!AK:AL,A2875),0),IF(COUNTIF(Invoices!AM:AN,A2875)&lt;&gt;0,IF(COUNTIF(Invoices!AM:AN,A2875)&lt;&gt;0,SUMIF(Invoices!AM:AN,A2875,Invoices!AN:AN)/COUNTIF(Invoices!AM:AN,A2875),0),"Not Available")))))))))))))))</f>
        <v>0.99</v>
      </c>
    </row>
    <row r="2876" spans="1:5" ht="13" x14ac:dyDescent="0.15">
      <c r="A2876" s="6" t="s">
        <v>4379</v>
      </c>
      <c r="B2876" s="6" t="s">
        <v>1445</v>
      </c>
      <c r="C2876" s="6" t="s">
        <v>1453</v>
      </c>
      <c r="D2876" s="6" t="s">
        <v>810</v>
      </c>
      <c r="E2876">
        <f ca="1">IF(COUNTIF(Invoices!K:L,A2876)&lt;&gt;0,IF(COUNTIF(Invoices!K:L,A2876)&lt;&gt;0,SUMIF(Invoices!K:L,A2876,Invoices!L:L)/COUNTIF(Invoices!K:L,A2876),0),IF(COUNTIF(Invoices!M:N,A2876)&lt;&gt;0,IF(COUNTIF(Invoices!M:N,A2876)&lt;&gt;0,SUMIF(Invoices!M:N,A2876,Invoices!N:N)/COUNTIF(Invoices!M:N,A2876),0),IF(COUNTIF(Invoices!O:P,A2876)&lt;&gt;0,IF(COUNTIF(Invoices!O:P,A2876)&lt;&gt;0,SUMIF(Invoices!O:P,A2876,Invoices!P:P)/COUNTIF(Invoices!O:P,A2876),0),IF(COUNTIF(Invoices!Q:R,A2876)&lt;&gt;0,IF(COUNTIF(Invoices!Q:R,A2876)&lt;&gt;0,SUMIF(Invoices!Q:R,A2876,Invoices!R:R)/COUNTIF(Invoices!Q:R,A2876),0),IF(COUNTIF(Invoices!S:T,A2876)&lt;&gt;0,IF(COUNTIF(Invoices!S:T,A2876)&lt;&gt;0,SUMIF(Invoices!S:T,A2876,Invoices!T:T)/COUNTIF(Invoices!S:T,A2876),0),IF(COUNTIF(Invoices!U:V,A2876)&lt;&gt;0,IF(COUNTIF(Invoices!U:V,A2876)&lt;&gt;0,SUMIF(Invoices!U:V,A2876,Invoices!V:V)/COUNTIF(Invoices!U:V,A2876),0),IF(COUNTIF(Invoices!W:X,A2876)&lt;&gt;0,IF(COUNTIF(Invoices!W:X,A2876)&lt;&gt;0,SUMIF(Invoices!W:X,A2876,Invoices!X:X)/COUNTIF(Invoices!W:X,A2876),0),IF(COUNTIF(Invoices!Y:Z,A2876)&lt;&gt;0,IF(COUNTIF(Invoices!Y:Z,A2876)&lt;&gt;0,SUMIF(Invoices!Y:Z,A2876,Invoices!Z:Z)/COUNTIF(Invoices!Y:Z,A2876),0),IF(COUNTIF(Invoices!AA:AB,A2876)&lt;&gt;0,IF(COUNTIF(Invoices!AA:AB,A2876)&lt;&gt;0,SUMIF(Invoices!AA:AB,A2876,Invoices!AB:AB)/COUNTIF(Invoices!AA:AB,A2876),0),IF(COUNTIF(Invoices!AC:AD,A2876)&lt;&gt;0,IF(COUNTIF(Invoices!AC:AD,A2876)&lt;&gt;0,SUMIF(Invoices!AC:AD,A2876,Invoices!AD:AD)/COUNTIF(Invoices!AC:AD,A2876),0),IF(COUNTIF(Invoices!AE:AF,A2876)&lt;&gt;0,IF(COUNTIF(Invoices!AE:AF,A2876)&lt;&gt;0,SUMIF(Invoices!AE:AF,A2876,Invoices!AF:AF)/COUNTIF(Invoices!AE:AF,A2876),0),IF(COUNTIF(Invoices!AG:AH,A2876)&lt;&gt;0,IF(COUNTIF(Invoices!AG:AH,A2876)&lt;&gt;0,SUMIF(Invoices!AG:AH,A2876,Invoices!AH:AH)/COUNTIF(Invoices!AG:AH,A2876),0),IF(COUNTIF(Invoices!AI:AJ,A2876)&lt;&gt;0,IF(COUNTIF(Invoices!AI:AJ,A2876)&lt;&gt;0,SUMIF(Invoices!AI:AJ,A2876,Invoices!AJ:AJ)/COUNTIF(Invoices!AI:AJ,A2876),0),IF(COUNTIF(Invoices!AK:AL,A2876)&lt;&gt;0,IF(COUNTIF(Invoices!AK:AL,A2876)&lt;&gt;0,SUMIF(Invoices!AK:AL,A2876,Invoices!AL:AL)/COUNTIF(Invoices!AK:AL,A2876),0),IF(COUNTIF(Invoices!AM:AN,A2876)&lt;&gt;0,IF(COUNTIF(Invoices!AM:AN,A2876)&lt;&gt;0,SUMIF(Invoices!AM:AN,A2876,Invoices!AN:AN)/COUNTIF(Invoices!AM:AN,A2876),0),"Not Available")))))))))))))))</f>
        <v>0.99</v>
      </c>
    </row>
    <row r="2877" spans="1:5" ht="13" x14ac:dyDescent="0.15">
      <c r="A2877" s="6" t="s">
        <v>4380</v>
      </c>
      <c r="C2877" s="6" t="s">
        <v>517</v>
      </c>
      <c r="D2877" s="6" t="s">
        <v>518</v>
      </c>
      <c r="E2877">
        <f ca="1">IF(COUNTIF(Invoices!K:L,A2877)&lt;&gt;0,IF(COUNTIF(Invoices!K:L,A2877)&lt;&gt;0,SUMIF(Invoices!K:L,A2877,Invoices!L:L)/COUNTIF(Invoices!K:L,A2877),0),IF(COUNTIF(Invoices!M:N,A2877)&lt;&gt;0,IF(COUNTIF(Invoices!M:N,A2877)&lt;&gt;0,SUMIF(Invoices!M:N,A2877,Invoices!N:N)/COUNTIF(Invoices!M:N,A2877),0),IF(COUNTIF(Invoices!O:P,A2877)&lt;&gt;0,IF(COUNTIF(Invoices!O:P,A2877)&lt;&gt;0,SUMIF(Invoices!O:P,A2877,Invoices!P:P)/COUNTIF(Invoices!O:P,A2877),0),IF(COUNTIF(Invoices!Q:R,A2877)&lt;&gt;0,IF(COUNTIF(Invoices!Q:R,A2877)&lt;&gt;0,SUMIF(Invoices!Q:R,A2877,Invoices!R:R)/COUNTIF(Invoices!Q:R,A2877),0),IF(COUNTIF(Invoices!S:T,A2877)&lt;&gt;0,IF(COUNTIF(Invoices!S:T,A2877)&lt;&gt;0,SUMIF(Invoices!S:T,A2877,Invoices!T:T)/COUNTIF(Invoices!S:T,A2877),0),IF(COUNTIF(Invoices!U:V,A2877)&lt;&gt;0,IF(COUNTIF(Invoices!U:V,A2877)&lt;&gt;0,SUMIF(Invoices!U:V,A2877,Invoices!V:V)/COUNTIF(Invoices!U:V,A2877),0),IF(COUNTIF(Invoices!W:X,A2877)&lt;&gt;0,IF(COUNTIF(Invoices!W:X,A2877)&lt;&gt;0,SUMIF(Invoices!W:X,A2877,Invoices!X:X)/COUNTIF(Invoices!W:X,A2877),0),IF(COUNTIF(Invoices!Y:Z,A2877)&lt;&gt;0,IF(COUNTIF(Invoices!Y:Z,A2877)&lt;&gt;0,SUMIF(Invoices!Y:Z,A2877,Invoices!Z:Z)/COUNTIF(Invoices!Y:Z,A2877),0),IF(COUNTIF(Invoices!AA:AB,A2877)&lt;&gt;0,IF(COUNTIF(Invoices!AA:AB,A2877)&lt;&gt;0,SUMIF(Invoices!AA:AB,A2877,Invoices!AB:AB)/COUNTIF(Invoices!AA:AB,A2877),0),IF(COUNTIF(Invoices!AC:AD,A2877)&lt;&gt;0,IF(COUNTIF(Invoices!AC:AD,A2877)&lt;&gt;0,SUMIF(Invoices!AC:AD,A2877,Invoices!AD:AD)/COUNTIF(Invoices!AC:AD,A2877),0),IF(COUNTIF(Invoices!AE:AF,A2877)&lt;&gt;0,IF(COUNTIF(Invoices!AE:AF,A2877)&lt;&gt;0,SUMIF(Invoices!AE:AF,A2877,Invoices!AF:AF)/COUNTIF(Invoices!AE:AF,A2877),0),IF(COUNTIF(Invoices!AG:AH,A2877)&lt;&gt;0,IF(COUNTIF(Invoices!AG:AH,A2877)&lt;&gt;0,SUMIF(Invoices!AG:AH,A2877,Invoices!AH:AH)/COUNTIF(Invoices!AG:AH,A2877),0),IF(COUNTIF(Invoices!AI:AJ,A2877)&lt;&gt;0,IF(COUNTIF(Invoices!AI:AJ,A2877)&lt;&gt;0,SUMIF(Invoices!AI:AJ,A2877,Invoices!AJ:AJ)/COUNTIF(Invoices!AI:AJ,A2877),0),IF(COUNTIF(Invoices!AK:AL,A2877)&lt;&gt;0,IF(COUNTIF(Invoices!AK:AL,A2877)&lt;&gt;0,SUMIF(Invoices!AK:AL,A2877,Invoices!AL:AL)/COUNTIF(Invoices!AK:AL,A2877),0),IF(COUNTIF(Invoices!AM:AN,A2877)&lt;&gt;0,IF(COUNTIF(Invoices!AM:AN,A2877)&lt;&gt;0,SUMIF(Invoices!AM:AN,A2877,Invoices!AN:AN)/COUNTIF(Invoices!AM:AN,A2877),0),"Not Available")))))))))))))))</f>
        <v>1.99</v>
      </c>
    </row>
    <row r="2878" spans="1:5" ht="13" x14ac:dyDescent="0.15">
      <c r="A2878" s="6" t="s">
        <v>4381</v>
      </c>
      <c r="B2878" s="6" t="s">
        <v>614</v>
      </c>
      <c r="C2878" s="6" t="s">
        <v>615</v>
      </c>
      <c r="D2878" s="6" t="s">
        <v>574</v>
      </c>
      <c r="E2878">
        <f ca="1">IF(COUNTIF(Invoices!K:L,A2878)&lt;&gt;0,IF(COUNTIF(Invoices!K:L,A2878)&lt;&gt;0,SUMIF(Invoices!K:L,A2878,Invoices!L:L)/COUNTIF(Invoices!K:L,A2878),0),IF(COUNTIF(Invoices!M:N,A2878)&lt;&gt;0,IF(COUNTIF(Invoices!M:N,A2878)&lt;&gt;0,SUMIF(Invoices!M:N,A2878,Invoices!N:N)/COUNTIF(Invoices!M:N,A2878),0),IF(COUNTIF(Invoices!O:P,A2878)&lt;&gt;0,IF(COUNTIF(Invoices!O:P,A2878)&lt;&gt;0,SUMIF(Invoices!O:P,A2878,Invoices!P:P)/COUNTIF(Invoices!O:P,A2878),0),IF(COUNTIF(Invoices!Q:R,A2878)&lt;&gt;0,IF(COUNTIF(Invoices!Q:R,A2878)&lt;&gt;0,SUMIF(Invoices!Q:R,A2878,Invoices!R:R)/COUNTIF(Invoices!Q:R,A2878),0),IF(COUNTIF(Invoices!S:T,A2878)&lt;&gt;0,IF(COUNTIF(Invoices!S:T,A2878)&lt;&gt;0,SUMIF(Invoices!S:T,A2878,Invoices!T:T)/COUNTIF(Invoices!S:T,A2878),0),IF(COUNTIF(Invoices!U:V,A2878)&lt;&gt;0,IF(COUNTIF(Invoices!U:V,A2878)&lt;&gt;0,SUMIF(Invoices!U:V,A2878,Invoices!V:V)/COUNTIF(Invoices!U:V,A2878),0),IF(COUNTIF(Invoices!W:X,A2878)&lt;&gt;0,IF(COUNTIF(Invoices!W:X,A2878)&lt;&gt;0,SUMIF(Invoices!W:X,A2878,Invoices!X:X)/COUNTIF(Invoices!W:X,A2878),0),IF(COUNTIF(Invoices!Y:Z,A2878)&lt;&gt;0,IF(COUNTIF(Invoices!Y:Z,A2878)&lt;&gt;0,SUMIF(Invoices!Y:Z,A2878,Invoices!Z:Z)/COUNTIF(Invoices!Y:Z,A2878),0),IF(COUNTIF(Invoices!AA:AB,A2878)&lt;&gt;0,IF(COUNTIF(Invoices!AA:AB,A2878)&lt;&gt;0,SUMIF(Invoices!AA:AB,A2878,Invoices!AB:AB)/COUNTIF(Invoices!AA:AB,A2878),0),IF(COUNTIF(Invoices!AC:AD,A2878)&lt;&gt;0,IF(COUNTIF(Invoices!AC:AD,A2878)&lt;&gt;0,SUMIF(Invoices!AC:AD,A2878,Invoices!AD:AD)/COUNTIF(Invoices!AC:AD,A2878),0),IF(COUNTIF(Invoices!AE:AF,A2878)&lt;&gt;0,IF(COUNTIF(Invoices!AE:AF,A2878)&lt;&gt;0,SUMIF(Invoices!AE:AF,A2878,Invoices!AF:AF)/COUNTIF(Invoices!AE:AF,A2878),0),IF(COUNTIF(Invoices!AG:AH,A2878)&lt;&gt;0,IF(COUNTIF(Invoices!AG:AH,A2878)&lt;&gt;0,SUMIF(Invoices!AG:AH,A2878,Invoices!AH:AH)/COUNTIF(Invoices!AG:AH,A2878),0),IF(COUNTIF(Invoices!AI:AJ,A2878)&lt;&gt;0,IF(COUNTIF(Invoices!AI:AJ,A2878)&lt;&gt;0,SUMIF(Invoices!AI:AJ,A2878,Invoices!AJ:AJ)/COUNTIF(Invoices!AI:AJ,A2878),0),IF(COUNTIF(Invoices!AK:AL,A2878)&lt;&gt;0,IF(COUNTIF(Invoices!AK:AL,A2878)&lt;&gt;0,SUMIF(Invoices!AK:AL,A2878,Invoices!AL:AL)/COUNTIF(Invoices!AK:AL,A2878),0),IF(COUNTIF(Invoices!AM:AN,A2878)&lt;&gt;0,IF(COUNTIF(Invoices!AM:AN,A2878)&lt;&gt;0,SUMIF(Invoices!AM:AN,A2878,Invoices!AN:AN)/COUNTIF(Invoices!AM:AN,A2878),0),"Not Available")))))))))))))))</f>
        <v>0.99</v>
      </c>
    </row>
    <row r="2879" spans="1:5" ht="13" x14ac:dyDescent="0.15">
      <c r="A2879" s="6" t="s">
        <v>4382</v>
      </c>
      <c r="B2879" s="6" t="s">
        <v>1592</v>
      </c>
      <c r="C2879" s="6" t="s">
        <v>1388</v>
      </c>
      <c r="D2879" s="6" t="s">
        <v>1389</v>
      </c>
      <c r="E2879">
        <f ca="1">IF(COUNTIF(Invoices!K:L,A2879)&lt;&gt;0,IF(COUNTIF(Invoices!K:L,A2879)&lt;&gt;0,SUMIF(Invoices!K:L,A2879,Invoices!L:L)/COUNTIF(Invoices!K:L,A2879),0),IF(COUNTIF(Invoices!M:N,A2879)&lt;&gt;0,IF(COUNTIF(Invoices!M:N,A2879)&lt;&gt;0,SUMIF(Invoices!M:N,A2879,Invoices!N:N)/COUNTIF(Invoices!M:N,A2879),0),IF(COUNTIF(Invoices!O:P,A2879)&lt;&gt;0,IF(COUNTIF(Invoices!O:P,A2879)&lt;&gt;0,SUMIF(Invoices!O:P,A2879,Invoices!P:P)/COUNTIF(Invoices!O:P,A2879),0),IF(COUNTIF(Invoices!Q:R,A2879)&lt;&gt;0,IF(COUNTIF(Invoices!Q:R,A2879)&lt;&gt;0,SUMIF(Invoices!Q:R,A2879,Invoices!R:R)/COUNTIF(Invoices!Q:R,A2879),0),IF(COUNTIF(Invoices!S:T,A2879)&lt;&gt;0,IF(COUNTIF(Invoices!S:T,A2879)&lt;&gt;0,SUMIF(Invoices!S:T,A2879,Invoices!T:T)/COUNTIF(Invoices!S:T,A2879),0),IF(COUNTIF(Invoices!U:V,A2879)&lt;&gt;0,IF(COUNTIF(Invoices!U:V,A2879)&lt;&gt;0,SUMIF(Invoices!U:V,A2879,Invoices!V:V)/COUNTIF(Invoices!U:V,A2879),0),IF(COUNTIF(Invoices!W:X,A2879)&lt;&gt;0,IF(COUNTIF(Invoices!W:X,A2879)&lt;&gt;0,SUMIF(Invoices!W:X,A2879,Invoices!X:X)/COUNTIF(Invoices!W:X,A2879),0),IF(COUNTIF(Invoices!Y:Z,A2879)&lt;&gt;0,IF(COUNTIF(Invoices!Y:Z,A2879)&lt;&gt;0,SUMIF(Invoices!Y:Z,A2879,Invoices!Z:Z)/COUNTIF(Invoices!Y:Z,A2879),0),IF(COUNTIF(Invoices!AA:AB,A2879)&lt;&gt;0,IF(COUNTIF(Invoices!AA:AB,A2879)&lt;&gt;0,SUMIF(Invoices!AA:AB,A2879,Invoices!AB:AB)/COUNTIF(Invoices!AA:AB,A2879),0),IF(COUNTIF(Invoices!AC:AD,A2879)&lt;&gt;0,IF(COUNTIF(Invoices!AC:AD,A2879)&lt;&gt;0,SUMIF(Invoices!AC:AD,A2879,Invoices!AD:AD)/COUNTIF(Invoices!AC:AD,A2879),0),IF(COUNTIF(Invoices!AE:AF,A2879)&lt;&gt;0,IF(COUNTIF(Invoices!AE:AF,A2879)&lt;&gt;0,SUMIF(Invoices!AE:AF,A2879,Invoices!AF:AF)/COUNTIF(Invoices!AE:AF,A2879),0),IF(COUNTIF(Invoices!AG:AH,A2879)&lt;&gt;0,IF(COUNTIF(Invoices!AG:AH,A2879)&lt;&gt;0,SUMIF(Invoices!AG:AH,A2879,Invoices!AH:AH)/COUNTIF(Invoices!AG:AH,A2879),0),IF(COUNTIF(Invoices!AI:AJ,A2879)&lt;&gt;0,IF(COUNTIF(Invoices!AI:AJ,A2879)&lt;&gt;0,SUMIF(Invoices!AI:AJ,A2879,Invoices!AJ:AJ)/COUNTIF(Invoices!AI:AJ,A2879),0),IF(COUNTIF(Invoices!AK:AL,A2879)&lt;&gt;0,IF(COUNTIF(Invoices!AK:AL,A2879)&lt;&gt;0,SUMIF(Invoices!AK:AL,A2879,Invoices!AL:AL)/COUNTIF(Invoices!AK:AL,A2879),0),IF(COUNTIF(Invoices!AM:AN,A2879)&lt;&gt;0,IF(COUNTIF(Invoices!AM:AN,A2879)&lt;&gt;0,SUMIF(Invoices!AM:AN,A2879,Invoices!AN:AN)/COUNTIF(Invoices!AM:AN,A2879),0),"Not Available")))))))))))))))</f>
        <v>0.99</v>
      </c>
    </row>
    <row r="2880" spans="1:5" ht="13" x14ac:dyDescent="0.15">
      <c r="A2880" s="6" t="s">
        <v>4383</v>
      </c>
      <c r="C2880" s="6" t="s">
        <v>1187</v>
      </c>
      <c r="D2880" s="6" t="s">
        <v>673</v>
      </c>
      <c r="E2880" t="str">
        <f>IF(COUNTIF(Invoices!K:L,A2880)&lt;&gt;0,IF(COUNTIF(Invoices!K:L,A2880)&lt;&gt;0,SUMIF(Invoices!K:L,A2880,Invoices!L:L)/COUNTIF(Invoices!K:L,A2880),0),IF(COUNTIF(Invoices!M:N,A2880)&lt;&gt;0,IF(COUNTIF(Invoices!M:N,A2880)&lt;&gt;0,SUMIF(Invoices!M:N,A2880,Invoices!N:N)/COUNTIF(Invoices!M:N,A2880),0),IF(COUNTIF(Invoices!O:P,A2880)&lt;&gt;0,IF(COUNTIF(Invoices!O:P,A2880)&lt;&gt;0,SUMIF(Invoices!O:P,A2880,Invoices!P:P)/COUNTIF(Invoices!O:P,A2880),0),IF(COUNTIF(Invoices!Q:R,A2880)&lt;&gt;0,IF(COUNTIF(Invoices!Q:R,A2880)&lt;&gt;0,SUMIF(Invoices!Q:R,A2880,Invoices!R:R)/COUNTIF(Invoices!Q:R,A2880),0),IF(COUNTIF(Invoices!S:T,A2880)&lt;&gt;0,IF(COUNTIF(Invoices!S:T,A2880)&lt;&gt;0,SUMIF(Invoices!S:T,A2880,Invoices!T:T)/COUNTIF(Invoices!S:T,A2880),0),IF(COUNTIF(Invoices!U:V,A2880)&lt;&gt;0,IF(COUNTIF(Invoices!U:V,A2880)&lt;&gt;0,SUMIF(Invoices!U:V,A2880,Invoices!V:V)/COUNTIF(Invoices!U:V,A2880),0),IF(COUNTIF(Invoices!W:X,A2880)&lt;&gt;0,IF(COUNTIF(Invoices!W:X,A2880)&lt;&gt;0,SUMIF(Invoices!W:X,A2880,Invoices!X:X)/COUNTIF(Invoices!W:X,A2880),0),IF(COUNTIF(Invoices!Y:Z,A2880)&lt;&gt;0,IF(COUNTIF(Invoices!Y:Z,A2880)&lt;&gt;0,SUMIF(Invoices!Y:Z,A2880,Invoices!Z:Z)/COUNTIF(Invoices!Y:Z,A2880),0),IF(COUNTIF(Invoices!AA:AB,A2880)&lt;&gt;0,IF(COUNTIF(Invoices!AA:AB,A2880)&lt;&gt;0,SUMIF(Invoices!AA:AB,A2880,Invoices!AB:AB)/COUNTIF(Invoices!AA:AB,A2880),0),IF(COUNTIF(Invoices!AC:AD,A2880)&lt;&gt;0,IF(COUNTIF(Invoices!AC:AD,A2880)&lt;&gt;0,SUMIF(Invoices!AC:AD,A2880,Invoices!AD:AD)/COUNTIF(Invoices!AC:AD,A2880),0),IF(COUNTIF(Invoices!AE:AF,A2880)&lt;&gt;0,IF(COUNTIF(Invoices!AE:AF,A2880)&lt;&gt;0,SUMIF(Invoices!AE:AF,A2880,Invoices!AF:AF)/COUNTIF(Invoices!AE:AF,A2880),0),IF(COUNTIF(Invoices!AG:AH,A2880)&lt;&gt;0,IF(COUNTIF(Invoices!AG:AH,A2880)&lt;&gt;0,SUMIF(Invoices!AG:AH,A2880,Invoices!AH:AH)/COUNTIF(Invoices!AG:AH,A2880),0),IF(COUNTIF(Invoices!AI:AJ,A2880)&lt;&gt;0,IF(COUNTIF(Invoices!AI:AJ,A2880)&lt;&gt;0,SUMIF(Invoices!AI:AJ,A2880,Invoices!AJ:AJ)/COUNTIF(Invoices!AI:AJ,A2880),0),IF(COUNTIF(Invoices!AK:AL,A2880)&lt;&gt;0,IF(COUNTIF(Invoices!AK:AL,A2880)&lt;&gt;0,SUMIF(Invoices!AK:AL,A2880,Invoices!AL:AL)/COUNTIF(Invoices!AK:AL,A2880),0),IF(COUNTIF(Invoices!AM:AN,A2880)&lt;&gt;0,IF(COUNTIF(Invoices!AM:AN,A2880)&lt;&gt;0,SUMIF(Invoices!AM:AN,A2880,Invoices!AN:AN)/COUNTIF(Invoices!AM:AN,A2880),0),"Not Available")))))))))))))))</f>
        <v>Not Available</v>
      </c>
    </row>
    <row r="2881" spans="1:5" ht="13" x14ac:dyDescent="0.15">
      <c r="A2881" s="6" t="s">
        <v>4384</v>
      </c>
      <c r="B2881" s="6" t="s">
        <v>573</v>
      </c>
      <c r="C2881" s="6" t="s">
        <v>1674</v>
      </c>
      <c r="D2881" s="6" t="s">
        <v>574</v>
      </c>
      <c r="E2881">
        <f ca="1">IF(COUNTIF(Invoices!K:L,A2881)&lt;&gt;0,IF(COUNTIF(Invoices!K:L,A2881)&lt;&gt;0,SUMIF(Invoices!K:L,A2881,Invoices!L:L)/COUNTIF(Invoices!K:L,A2881),0),IF(COUNTIF(Invoices!M:N,A2881)&lt;&gt;0,IF(COUNTIF(Invoices!M:N,A2881)&lt;&gt;0,SUMIF(Invoices!M:N,A2881,Invoices!N:N)/COUNTIF(Invoices!M:N,A2881),0),IF(COUNTIF(Invoices!O:P,A2881)&lt;&gt;0,IF(COUNTIF(Invoices!O:P,A2881)&lt;&gt;0,SUMIF(Invoices!O:P,A2881,Invoices!P:P)/COUNTIF(Invoices!O:P,A2881),0),IF(COUNTIF(Invoices!Q:R,A2881)&lt;&gt;0,IF(COUNTIF(Invoices!Q:R,A2881)&lt;&gt;0,SUMIF(Invoices!Q:R,A2881,Invoices!R:R)/COUNTIF(Invoices!Q:R,A2881),0),IF(COUNTIF(Invoices!S:T,A2881)&lt;&gt;0,IF(COUNTIF(Invoices!S:T,A2881)&lt;&gt;0,SUMIF(Invoices!S:T,A2881,Invoices!T:T)/COUNTIF(Invoices!S:T,A2881),0),IF(COUNTIF(Invoices!U:V,A2881)&lt;&gt;0,IF(COUNTIF(Invoices!U:V,A2881)&lt;&gt;0,SUMIF(Invoices!U:V,A2881,Invoices!V:V)/COUNTIF(Invoices!U:V,A2881),0),IF(COUNTIF(Invoices!W:X,A2881)&lt;&gt;0,IF(COUNTIF(Invoices!W:X,A2881)&lt;&gt;0,SUMIF(Invoices!W:X,A2881,Invoices!X:X)/COUNTIF(Invoices!W:X,A2881),0),IF(COUNTIF(Invoices!Y:Z,A2881)&lt;&gt;0,IF(COUNTIF(Invoices!Y:Z,A2881)&lt;&gt;0,SUMIF(Invoices!Y:Z,A2881,Invoices!Z:Z)/COUNTIF(Invoices!Y:Z,A2881),0),IF(COUNTIF(Invoices!AA:AB,A2881)&lt;&gt;0,IF(COUNTIF(Invoices!AA:AB,A2881)&lt;&gt;0,SUMIF(Invoices!AA:AB,A2881,Invoices!AB:AB)/COUNTIF(Invoices!AA:AB,A2881),0),IF(COUNTIF(Invoices!AC:AD,A2881)&lt;&gt;0,IF(COUNTIF(Invoices!AC:AD,A2881)&lt;&gt;0,SUMIF(Invoices!AC:AD,A2881,Invoices!AD:AD)/COUNTIF(Invoices!AC:AD,A2881),0),IF(COUNTIF(Invoices!AE:AF,A2881)&lt;&gt;0,IF(COUNTIF(Invoices!AE:AF,A2881)&lt;&gt;0,SUMIF(Invoices!AE:AF,A2881,Invoices!AF:AF)/COUNTIF(Invoices!AE:AF,A2881),0),IF(COUNTIF(Invoices!AG:AH,A2881)&lt;&gt;0,IF(COUNTIF(Invoices!AG:AH,A2881)&lt;&gt;0,SUMIF(Invoices!AG:AH,A2881,Invoices!AH:AH)/COUNTIF(Invoices!AG:AH,A2881),0),IF(COUNTIF(Invoices!AI:AJ,A2881)&lt;&gt;0,IF(COUNTIF(Invoices!AI:AJ,A2881)&lt;&gt;0,SUMIF(Invoices!AI:AJ,A2881,Invoices!AJ:AJ)/COUNTIF(Invoices!AI:AJ,A2881),0),IF(COUNTIF(Invoices!AK:AL,A2881)&lt;&gt;0,IF(COUNTIF(Invoices!AK:AL,A2881)&lt;&gt;0,SUMIF(Invoices!AK:AL,A2881,Invoices!AL:AL)/COUNTIF(Invoices!AK:AL,A2881),0),IF(COUNTIF(Invoices!AM:AN,A2881)&lt;&gt;0,IF(COUNTIF(Invoices!AM:AN,A2881)&lt;&gt;0,SUMIF(Invoices!AM:AN,A2881,Invoices!AN:AN)/COUNTIF(Invoices!AM:AN,A2881),0),"Not Available")))))))))))))))</f>
        <v>0.99</v>
      </c>
    </row>
    <row r="2882" spans="1:5" ht="13" x14ac:dyDescent="0.15">
      <c r="A2882" s="6" t="s">
        <v>4385</v>
      </c>
      <c r="B2882" s="6" t="s">
        <v>1813</v>
      </c>
      <c r="C2882" s="6" t="s">
        <v>842</v>
      </c>
      <c r="D2882" s="6" t="s">
        <v>574</v>
      </c>
      <c r="E2882" t="str">
        <f>IF(COUNTIF(Invoices!K:L,A2882)&lt;&gt;0,IF(COUNTIF(Invoices!K:L,A2882)&lt;&gt;0,SUMIF(Invoices!K:L,A2882,Invoices!L:L)/COUNTIF(Invoices!K:L,A2882),0),IF(COUNTIF(Invoices!M:N,A2882)&lt;&gt;0,IF(COUNTIF(Invoices!M:N,A2882)&lt;&gt;0,SUMIF(Invoices!M:N,A2882,Invoices!N:N)/COUNTIF(Invoices!M:N,A2882),0),IF(COUNTIF(Invoices!O:P,A2882)&lt;&gt;0,IF(COUNTIF(Invoices!O:P,A2882)&lt;&gt;0,SUMIF(Invoices!O:P,A2882,Invoices!P:P)/COUNTIF(Invoices!O:P,A2882),0),IF(COUNTIF(Invoices!Q:R,A2882)&lt;&gt;0,IF(COUNTIF(Invoices!Q:R,A2882)&lt;&gt;0,SUMIF(Invoices!Q:R,A2882,Invoices!R:R)/COUNTIF(Invoices!Q:R,A2882),0),IF(COUNTIF(Invoices!S:T,A2882)&lt;&gt;0,IF(COUNTIF(Invoices!S:T,A2882)&lt;&gt;0,SUMIF(Invoices!S:T,A2882,Invoices!T:T)/COUNTIF(Invoices!S:T,A2882),0),IF(COUNTIF(Invoices!U:V,A2882)&lt;&gt;0,IF(COUNTIF(Invoices!U:V,A2882)&lt;&gt;0,SUMIF(Invoices!U:V,A2882,Invoices!V:V)/COUNTIF(Invoices!U:V,A2882),0),IF(COUNTIF(Invoices!W:X,A2882)&lt;&gt;0,IF(COUNTIF(Invoices!W:X,A2882)&lt;&gt;0,SUMIF(Invoices!W:X,A2882,Invoices!X:X)/COUNTIF(Invoices!W:X,A2882),0),IF(COUNTIF(Invoices!Y:Z,A2882)&lt;&gt;0,IF(COUNTIF(Invoices!Y:Z,A2882)&lt;&gt;0,SUMIF(Invoices!Y:Z,A2882,Invoices!Z:Z)/COUNTIF(Invoices!Y:Z,A2882),0),IF(COUNTIF(Invoices!AA:AB,A2882)&lt;&gt;0,IF(COUNTIF(Invoices!AA:AB,A2882)&lt;&gt;0,SUMIF(Invoices!AA:AB,A2882,Invoices!AB:AB)/COUNTIF(Invoices!AA:AB,A2882),0),IF(COUNTIF(Invoices!AC:AD,A2882)&lt;&gt;0,IF(COUNTIF(Invoices!AC:AD,A2882)&lt;&gt;0,SUMIF(Invoices!AC:AD,A2882,Invoices!AD:AD)/COUNTIF(Invoices!AC:AD,A2882),0),IF(COUNTIF(Invoices!AE:AF,A2882)&lt;&gt;0,IF(COUNTIF(Invoices!AE:AF,A2882)&lt;&gt;0,SUMIF(Invoices!AE:AF,A2882,Invoices!AF:AF)/COUNTIF(Invoices!AE:AF,A2882),0),IF(COUNTIF(Invoices!AG:AH,A2882)&lt;&gt;0,IF(COUNTIF(Invoices!AG:AH,A2882)&lt;&gt;0,SUMIF(Invoices!AG:AH,A2882,Invoices!AH:AH)/COUNTIF(Invoices!AG:AH,A2882),0),IF(COUNTIF(Invoices!AI:AJ,A2882)&lt;&gt;0,IF(COUNTIF(Invoices!AI:AJ,A2882)&lt;&gt;0,SUMIF(Invoices!AI:AJ,A2882,Invoices!AJ:AJ)/COUNTIF(Invoices!AI:AJ,A2882),0),IF(COUNTIF(Invoices!AK:AL,A2882)&lt;&gt;0,IF(COUNTIF(Invoices!AK:AL,A2882)&lt;&gt;0,SUMIF(Invoices!AK:AL,A2882,Invoices!AL:AL)/COUNTIF(Invoices!AK:AL,A2882),0),IF(COUNTIF(Invoices!AM:AN,A2882)&lt;&gt;0,IF(COUNTIF(Invoices!AM:AN,A2882)&lt;&gt;0,SUMIF(Invoices!AM:AN,A2882,Invoices!AN:AN)/COUNTIF(Invoices!AM:AN,A2882),0),"Not Available")))))))))))))))</f>
        <v>Not Available</v>
      </c>
    </row>
    <row r="2883" spans="1:5" ht="13" x14ac:dyDescent="0.15">
      <c r="A2883" s="6" t="s">
        <v>4386</v>
      </c>
      <c r="B2883" s="6" t="s">
        <v>573</v>
      </c>
      <c r="C2883" s="6" t="s">
        <v>2195</v>
      </c>
      <c r="D2883" s="6" t="s">
        <v>574</v>
      </c>
      <c r="E2883">
        <f ca="1">IF(COUNTIF(Invoices!K:L,A2883)&lt;&gt;0,IF(COUNTIF(Invoices!K:L,A2883)&lt;&gt;0,SUMIF(Invoices!K:L,A2883,Invoices!L:L)/COUNTIF(Invoices!K:L,A2883),0),IF(COUNTIF(Invoices!M:N,A2883)&lt;&gt;0,IF(COUNTIF(Invoices!M:N,A2883)&lt;&gt;0,SUMIF(Invoices!M:N,A2883,Invoices!N:N)/COUNTIF(Invoices!M:N,A2883),0),IF(COUNTIF(Invoices!O:P,A2883)&lt;&gt;0,IF(COUNTIF(Invoices!O:P,A2883)&lt;&gt;0,SUMIF(Invoices!O:P,A2883,Invoices!P:P)/COUNTIF(Invoices!O:P,A2883),0),IF(COUNTIF(Invoices!Q:R,A2883)&lt;&gt;0,IF(COUNTIF(Invoices!Q:R,A2883)&lt;&gt;0,SUMIF(Invoices!Q:R,A2883,Invoices!R:R)/COUNTIF(Invoices!Q:R,A2883),0),IF(COUNTIF(Invoices!S:T,A2883)&lt;&gt;0,IF(COUNTIF(Invoices!S:T,A2883)&lt;&gt;0,SUMIF(Invoices!S:T,A2883,Invoices!T:T)/COUNTIF(Invoices!S:T,A2883),0),IF(COUNTIF(Invoices!U:V,A2883)&lt;&gt;0,IF(COUNTIF(Invoices!U:V,A2883)&lt;&gt;0,SUMIF(Invoices!U:V,A2883,Invoices!V:V)/COUNTIF(Invoices!U:V,A2883),0),IF(COUNTIF(Invoices!W:X,A2883)&lt;&gt;0,IF(COUNTIF(Invoices!W:X,A2883)&lt;&gt;0,SUMIF(Invoices!W:X,A2883,Invoices!X:X)/COUNTIF(Invoices!W:X,A2883),0),IF(COUNTIF(Invoices!Y:Z,A2883)&lt;&gt;0,IF(COUNTIF(Invoices!Y:Z,A2883)&lt;&gt;0,SUMIF(Invoices!Y:Z,A2883,Invoices!Z:Z)/COUNTIF(Invoices!Y:Z,A2883),0),IF(COUNTIF(Invoices!AA:AB,A2883)&lt;&gt;0,IF(COUNTIF(Invoices!AA:AB,A2883)&lt;&gt;0,SUMIF(Invoices!AA:AB,A2883,Invoices!AB:AB)/COUNTIF(Invoices!AA:AB,A2883),0),IF(COUNTIF(Invoices!AC:AD,A2883)&lt;&gt;0,IF(COUNTIF(Invoices!AC:AD,A2883)&lt;&gt;0,SUMIF(Invoices!AC:AD,A2883,Invoices!AD:AD)/COUNTIF(Invoices!AC:AD,A2883),0),IF(COUNTIF(Invoices!AE:AF,A2883)&lt;&gt;0,IF(COUNTIF(Invoices!AE:AF,A2883)&lt;&gt;0,SUMIF(Invoices!AE:AF,A2883,Invoices!AF:AF)/COUNTIF(Invoices!AE:AF,A2883),0),IF(COUNTIF(Invoices!AG:AH,A2883)&lt;&gt;0,IF(COUNTIF(Invoices!AG:AH,A2883)&lt;&gt;0,SUMIF(Invoices!AG:AH,A2883,Invoices!AH:AH)/COUNTIF(Invoices!AG:AH,A2883),0),IF(COUNTIF(Invoices!AI:AJ,A2883)&lt;&gt;0,IF(COUNTIF(Invoices!AI:AJ,A2883)&lt;&gt;0,SUMIF(Invoices!AI:AJ,A2883,Invoices!AJ:AJ)/COUNTIF(Invoices!AI:AJ,A2883),0),IF(COUNTIF(Invoices!AK:AL,A2883)&lt;&gt;0,IF(COUNTIF(Invoices!AK:AL,A2883)&lt;&gt;0,SUMIF(Invoices!AK:AL,A2883,Invoices!AL:AL)/COUNTIF(Invoices!AK:AL,A2883),0),IF(COUNTIF(Invoices!AM:AN,A2883)&lt;&gt;0,IF(COUNTIF(Invoices!AM:AN,A2883)&lt;&gt;0,SUMIF(Invoices!AM:AN,A2883,Invoices!AN:AN)/COUNTIF(Invoices!AM:AN,A2883),0),"Not Available")))))))))))))))</f>
        <v>0.99</v>
      </c>
    </row>
    <row r="2884" spans="1:5" ht="13" x14ac:dyDescent="0.15">
      <c r="A2884" s="6" t="s">
        <v>4387</v>
      </c>
      <c r="B2884" s="6" t="s">
        <v>679</v>
      </c>
      <c r="C2884" s="6" t="s">
        <v>680</v>
      </c>
      <c r="D2884" s="6" t="s">
        <v>681</v>
      </c>
      <c r="E2884" t="str">
        <f>IF(COUNTIF(Invoices!K:L,A2884)&lt;&gt;0,IF(COUNTIF(Invoices!K:L,A2884)&lt;&gt;0,SUMIF(Invoices!K:L,A2884,Invoices!L:L)/COUNTIF(Invoices!K:L,A2884),0),IF(COUNTIF(Invoices!M:N,A2884)&lt;&gt;0,IF(COUNTIF(Invoices!M:N,A2884)&lt;&gt;0,SUMIF(Invoices!M:N,A2884,Invoices!N:N)/COUNTIF(Invoices!M:N,A2884),0),IF(COUNTIF(Invoices!O:P,A2884)&lt;&gt;0,IF(COUNTIF(Invoices!O:P,A2884)&lt;&gt;0,SUMIF(Invoices!O:P,A2884,Invoices!P:P)/COUNTIF(Invoices!O:P,A2884),0),IF(COUNTIF(Invoices!Q:R,A2884)&lt;&gt;0,IF(COUNTIF(Invoices!Q:R,A2884)&lt;&gt;0,SUMIF(Invoices!Q:R,A2884,Invoices!R:R)/COUNTIF(Invoices!Q:R,A2884),0),IF(COUNTIF(Invoices!S:T,A2884)&lt;&gt;0,IF(COUNTIF(Invoices!S:T,A2884)&lt;&gt;0,SUMIF(Invoices!S:T,A2884,Invoices!T:T)/COUNTIF(Invoices!S:T,A2884),0),IF(COUNTIF(Invoices!U:V,A2884)&lt;&gt;0,IF(COUNTIF(Invoices!U:V,A2884)&lt;&gt;0,SUMIF(Invoices!U:V,A2884,Invoices!V:V)/COUNTIF(Invoices!U:V,A2884),0),IF(COUNTIF(Invoices!W:X,A2884)&lt;&gt;0,IF(COUNTIF(Invoices!W:X,A2884)&lt;&gt;0,SUMIF(Invoices!W:X,A2884,Invoices!X:X)/COUNTIF(Invoices!W:X,A2884),0),IF(COUNTIF(Invoices!Y:Z,A2884)&lt;&gt;0,IF(COUNTIF(Invoices!Y:Z,A2884)&lt;&gt;0,SUMIF(Invoices!Y:Z,A2884,Invoices!Z:Z)/COUNTIF(Invoices!Y:Z,A2884),0),IF(COUNTIF(Invoices!AA:AB,A2884)&lt;&gt;0,IF(COUNTIF(Invoices!AA:AB,A2884)&lt;&gt;0,SUMIF(Invoices!AA:AB,A2884,Invoices!AB:AB)/COUNTIF(Invoices!AA:AB,A2884),0),IF(COUNTIF(Invoices!AC:AD,A2884)&lt;&gt;0,IF(COUNTIF(Invoices!AC:AD,A2884)&lt;&gt;0,SUMIF(Invoices!AC:AD,A2884,Invoices!AD:AD)/COUNTIF(Invoices!AC:AD,A2884),0),IF(COUNTIF(Invoices!AE:AF,A2884)&lt;&gt;0,IF(COUNTIF(Invoices!AE:AF,A2884)&lt;&gt;0,SUMIF(Invoices!AE:AF,A2884,Invoices!AF:AF)/COUNTIF(Invoices!AE:AF,A2884),0),IF(COUNTIF(Invoices!AG:AH,A2884)&lt;&gt;0,IF(COUNTIF(Invoices!AG:AH,A2884)&lt;&gt;0,SUMIF(Invoices!AG:AH,A2884,Invoices!AH:AH)/COUNTIF(Invoices!AG:AH,A2884),0),IF(COUNTIF(Invoices!AI:AJ,A2884)&lt;&gt;0,IF(COUNTIF(Invoices!AI:AJ,A2884)&lt;&gt;0,SUMIF(Invoices!AI:AJ,A2884,Invoices!AJ:AJ)/COUNTIF(Invoices!AI:AJ,A2884),0),IF(COUNTIF(Invoices!AK:AL,A2884)&lt;&gt;0,IF(COUNTIF(Invoices!AK:AL,A2884)&lt;&gt;0,SUMIF(Invoices!AK:AL,A2884,Invoices!AL:AL)/COUNTIF(Invoices!AK:AL,A2884),0),IF(COUNTIF(Invoices!AM:AN,A2884)&lt;&gt;0,IF(COUNTIF(Invoices!AM:AN,A2884)&lt;&gt;0,SUMIF(Invoices!AM:AN,A2884,Invoices!AN:AN)/COUNTIF(Invoices!AM:AN,A2884),0),"Not Available")))))))))))))))</f>
        <v>Not Available</v>
      </c>
    </row>
    <row r="2885" spans="1:5" ht="13" x14ac:dyDescent="0.15">
      <c r="A2885" s="6" t="s">
        <v>4388</v>
      </c>
      <c r="B2885" s="6" t="s">
        <v>1848</v>
      </c>
      <c r="C2885" s="6" t="s">
        <v>1583</v>
      </c>
      <c r="D2885" s="6" t="s">
        <v>1584</v>
      </c>
      <c r="E2885" t="str">
        <f>IF(COUNTIF(Invoices!K:L,A2885)&lt;&gt;0,IF(COUNTIF(Invoices!K:L,A2885)&lt;&gt;0,SUMIF(Invoices!K:L,A2885,Invoices!L:L)/COUNTIF(Invoices!K:L,A2885),0),IF(COUNTIF(Invoices!M:N,A2885)&lt;&gt;0,IF(COUNTIF(Invoices!M:N,A2885)&lt;&gt;0,SUMIF(Invoices!M:N,A2885,Invoices!N:N)/COUNTIF(Invoices!M:N,A2885),0),IF(COUNTIF(Invoices!O:P,A2885)&lt;&gt;0,IF(COUNTIF(Invoices!O:P,A2885)&lt;&gt;0,SUMIF(Invoices!O:P,A2885,Invoices!P:P)/COUNTIF(Invoices!O:P,A2885),0),IF(COUNTIF(Invoices!Q:R,A2885)&lt;&gt;0,IF(COUNTIF(Invoices!Q:R,A2885)&lt;&gt;0,SUMIF(Invoices!Q:R,A2885,Invoices!R:R)/COUNTIF(Invoices!Q:R,A2885),0),IF(COUNTIF(Invoices!S:T,A2885)&lt;&gt;0,IF(COUNTIF(Invoices!S:T,A2885)&lt;&gt;0,SUMIF(Invoices!S:T,A2885,Invoices!T:T)/COUNTIF(Invoices!S:T,A2885),0),IF(COUNTIF(Invoices!U:V,A2885)&lt;&gt;0,IF(COUNTIF(Invoices!U:V,A2885)&lt;&gt;0,SUMIF(Invoices!U:V,A2885,Invoices!V:V)/COUNTIF(Invoices!U:V,A2885),0),IF(COUNTIF(Invoices!W:X,A2885)&lt;&gt;0,IF(COUNTIF(Invoices!W:X,A2885)&lt;&gt;0,SUMIF(Invoices!W:X,A2885,Invoices!X:X)/COUNTIF(Invoices!W:X,A2885),0),IF(COUNTIF(Invoices!Y:Z,A2885)&lt;&gt;0,IF(COUNTIF(Invoices!Y:Z,A2885)&lt;&gt;0,SUMIF(Invoices!Y:Z,A2885,Invoices!Z:Z)/COUNTIF(Invoices!Y:Z,A2885),0),IF(COUNTIF(Invoices!AA:AB,A2885)&lt;&gt;0,IF(COUNTIF(Invoices!AA:AB,A2885)&lt;&gt;0,SUMIF(Invoices!AA:AB,A2885,Invoices!AB:AB)/COUNTIF(Invoices!AA:AB,A2885),0),IF(COUNTIF(Invoices!AC:AD,A2885)&lt;&gt;0,IF(COUNTIF(Invoices!AC:AD,A2885)&lt;&gt;0,SUMIF(Invoices!AC:AD,A2885,Invoices!AD:AD)/COUNTIF(Invoices!AC:AD,A2885),0),IF(COUNTIF(Invoices!AE:AF,A2885)&lt;&gt;0,IF(COUNTIF(Invoices!AE:AF,A2885)&lt;&gt;0,SUMIF(Invoices!AE:AF,A2885,Invoices!AF:AF)/COUNTIF(Invoices!AE:AF,A2885),0),IF(COUNTIF(Invoices!AG:AH,A2885)&lt;&gt;0,IF(COUNTIF(Invoices!AG:AH,A2885)&lt;&gt;0,SUMIF(Invoices!AG:AH,A2885,Invoices!AH:AH)/COUNTIF(Invoices!AG:AH,A2885),0),IF(COUNTIF(Invoices!AI:AJ,A2885)&lt;&gt;0,IF(COUNTIF(Invoices!AI:AJ,A2885)&lt;&gt;0,SUMIF(Invoices!AI:AJ,A2885,Invoices!AJ:AJ)/COUNTIF(Invoices!AI:AJ,A2885),0),IF(COUNTIF(Invoices!AK:AL,A2885)&lt;&gt;0,IF(COUNTIF(Invoices!AK:AL,A2885)&lt;&gt;0,SUMIF(Invoices!AK:AL,A2885,Invoices!AL:AL)/COUNTIF(Invoices!AK:AL,A2885),0),IF(COUNTIF(Invoices!AM:AN,A2885)&lt;&gt;0,IF(COUNTIF(Invoices!AM:AN,A2885)&lt;&gt;0,SUMIF(Invoices!AM:AN,A2885,Invoices!AN:AN)/COUNTIF(Invoices!AM:AN,A2885),0),"Not Available")))))))))))))))</f>
        <v>Not Available</v>
      </c>
    </row>
    <row r="2886" spans="1:5" ht="13" x14ac:dyDescent="0.15">
      <c r="A2886" s="6" t="s">
        <v>4389</v>
      </c>
      <c r="B2886" s="6" t="s">
        <v>1445</v>
      </c>
      <c r="C2886" s="6" t="s">
        <v>1311</v>
      </c>
      <c r="D2886" s="6" t="s">
        <v>810</v>
      </c>
      <c r="E2886" t="str">
        <f>IF(COUNTIF(Invoices!K:L,A2886)&lt;&gt;0,IF(COUNTIF(Invoices!K:L,A2886)&lt;&gt;0,SUMIF(Invoices!K:L,A2886,Invoices!L:L)/COUNTIF(Invoices!K:L,A2886),0),IF(COUNTIF(Invoices!M:N,A2886)&lt;&gt;0,IF(COUNTIF(Invoices!M:N,A2886)&lt;&gt;0,SUMIF(Invoices!M:N,A2886,Invoices!N:N)/COUNTIF(Invoices!M:N,A2886),0),IF(COUNTIF(Invoices!O:P,A2886)&lt;&gt;0,IF(COUNTIF(Invoices!O:P,A2886)&lt;&gt;0,SUMIF(Invoices!O:P,A2886,Invoices!P:P)/COUNTIF(Invoices!O:P,A2886),0),IF(COUNTIF(Invoices!Q:R,A2886)&lt;&gt;0,IF(COUNTIF(Invoices!Q:R,A2886)&lt;&gt;0,SUMIF(Invoices!Q:R,A2886,Invoices!R:R)/COUNTIF(Invoices!Q:R,A2886),0),IF(COUNTIF(Invoices!S:T,A2886)&lt;&gt;0,IF(COUNTIF(Invoices!S:T,A2886)&lt;&gt;0,SUMIF(Invoices!S:T,A2886,Invoices!T:T)/COUNTIF(Invoices!S:T,A2886),0),IF(COUNTIF(Invoices!U:V,A2886)&lt;&gt;0,IF(COUNTIF(Invoices!U:V,A2886)&lt;&gt;0,SUMIF(Invoices!U:V,A2886,Invoices!V:V)/COUNTIF(Invoices!U:V,A2886),0),IF(COUNTIF(Invoices!W:X,A2886)&lt;&gt;0,IF(COUNTIF(Invoices!W:X,A2886)&lt;&gt;0,SUMIF(Invoices!W:X,A2886,Invoices!X:X)/COUNTIF(Invoices!W:X,A2886),0),IF(COUNTIF(Invoices!Y:Z,A2886)&lt;&gt;0,IF(COUNTIF(Invoices!Y:Z,A2886)&lt;&gt;0,SUMIF(Invoices!Y:Z,A2886,Invoices!Z:Z)/COUNTIF(Invoices!Y:Z,A2886),0),IF(COUNTIF(Invoices!AA:AB,A2886)&lt;&gt;0,IF(COUNTIF(Invoices!AA:AB,A2886)&lt;&gt;0,SUMIF(Invoices!AA:AB,A2886,Invoices!AB:AB)/COUNTIF(Invoices!AA:AB,A2886),0),IF(COUNTIF(Invoices!AC:AD,A2886)&lt;&gt;0,IF(COUNTIF(Invoices!AC:AD,A2886)&lt;&gt;0,SUMIF(Invoices!AC:AD,A2886,Invoices!AD:AD)/COUNTIF(Invoices!AC:AD,A2886),0),IF(COUNTIF(Invoices!AE:AF,A2886)&lt;&gt;0,IF(COUNTIF(Invoices!AE:AF,A2886)&lt;&gt;0,SUMIF(Invoices!AE:AF,A2886,Invoices!AF:AF)/COUNTIF(Invoices!AE:AF,A2886),0),IF(COUNTIF(Invoices!AG:AH,A2886)&lt;&gt;0,IF(COUNTIF(Invoices!AG:AH,A2886)&lt;&gt;0,SUMIF(Invoices!AG:AH,A2886,Invoices!AH:AH)/COUNTIF(Invoices!AG:AH,A2886),0),IF(COUNTIF(Invoices!AI:AJ,A2886)&lt;&gt;0,IF(COUNTIF(Invoices!AI:AJ,A2886)&lt;&gt;0,SUMIF(Invoices!AI:AJ,A2886,Invoices!AJ:AJ)/COUNTIF(Invoices!AI:AJ,A2886),0),IF(COUNTIF(Invoices!AK:AL,A2886)&lt;&gt;0,IF(COUNTIF(Invoices!AK:AL,A2886)&lt;&gt;0,SUMIF(Invoices!AK:AL,A2886,Invoices!AL:AL)/COUNTIF(Invoices!AK:AL,A2886),0),IF(COUNTIF(Invoices!AM:AN,A2886)&lt;&gt;0,IF(COUNTIF(Invoices!AM:AN,A2886)&lt;&gt;0,SUMIF(Invoices!AM:AN,A2886,Invoices!AN:AN)/COUNTIF(Invoices!AM:AN,A2886),0),"Not Available")))))))))))))))</f>
        <v>Not Available</v>
      </c>
    </row>
    <row r="2887" spans="1:5" ht="13" x14ac:dyDescent="0.15">
      <c r="A2887" s="6" t="s">
        <v>775</v>
      </c>
      <c r="B2887" s="6" t="s">
        <v>4390</v>
      </c>
      <c r="C2887" s="6" t="s">
        <v>775</v>
      </c>
      <c r="D2887" s="6" t="s">
        <v>681</v>
      </c>
      <c r="E2887">
        <f ca="1">IF(COUNTIF(Invoices!K:L,A2887)&lt;&gt;0,IF(COUNTIF(Invoices!K:L,A2887)&lt;&gt;0,SUMIF(Invoices!K:L,A2887,Invoices!L:L)/COUNTIF(Invoices!K:L,A2887),0),IF(COUNTIF(Invoices!M:N,A2887)&lt;&gt;0,IF(COUNTIF(Invoices!M:N,A2887)&lt;&gt;0,SUMIF(Invoices!M:N,A2887,Invoices!N:N)/COUNTIF(Invoices!M:N,A2887),0),IF(COUNTIF(Invoices!O:P,A2887)&lt;&gt;0,IF(COUNTIF(Invoices!O:P,A2887)&lt;&gt;0,SUMIF(Invoices!O:P,A2887,Invoices!P:P)/COUNTIF(Invoices!O:P,A2887),0),IF(COUNTIF(Invoices!Q:R,A2887)&lt;&gt;0,IF(COUNTIF(Invoices!Q:R,A2887)&lt;&gt;0,SUMIF(Invoices!Q:R,A2887,Invoices!R:R)/COUNTIF(Invoices!Q:R,A2887),0),IF(COUNTIF(Invoices!S:T,A2887)&lt;&gt;0,IF(COUNTIF(Invoices!S:T,A2887)&lt;&gt;0,SUMIF(Invoices!S:T,A2887,Invoices!T:T)/COUNTIF(Invoices!S:T,A2887),0),IF(COUNTIF(Invoices!U:V,A2887)&lt;&gt;0,IF(COUNTIF(Invoices!U:V,A2887)&lt;&gt;0,SUMIF(Invoices!U:V,A2887,Invoices!V:V)/COUNTIF(Invoices!U:V,A2887),0),IF(COUNTIF(Invoices!W:X,A2887)&lt;&gt;0,IF(COUNTIF(Invoices!W:X,A2887)&lt;&gt;0,SUMIF(Invoices!W:X,A2887,Invoices!X:X)/COUNTIF(Invoices!W:X,A2887),0),IF(COUNTIF(Invoices!Y:Z,A2887)&lt;&gt;0,IF(COUNTIF(Invoices!Y:Z,A2887)&lt;&gt;0,SUMIF(Invoices!Y:Z,A2887,Invoices!Z:Z)/COUNTIF(Invoices!Y:Z,A2887),0),IF(COUNTIF(Invoices!AA:AB,A2887)&lt;&gt;0,IF(COUNTIF(Invoices!AA:AB,A2887)&lt;&gt;0,SUMIF(Invoices!AA:AB,A2887,Invoices!AB:AB)/COUNTIF(Invoices!AA:AB,A2887),0),IF(COUNTIF(Invoices!AC:AD,A2887)&lt;&gt;0,IF(COUNTIF(Invoices!AC:AD,A2887)&lt;&gt;0,SUMIF(Invoices!AC:AD,A2887,Invoices!AD:AD)/COUNTIF(Invoices!AC:AD,A2887),0),IF(COUNTIF(Invoices!AE:AF,A2887)&lt;&gt;0,IF(COUNTIF(Invoices!AE:AF,A2887)&lt;&gt;0,SUMIF(Invoices!AE:AF,A2887,Invoices!AF:AF)/COUNTIF(Invoices!AE:AF,A2887),0),IF(COUNTIF(Invoices!AG:AH,A2887)&lt;&gt;0,IF(COUNTIF(Invoices!AG:AH,A2887)&lt;&gt;0,SUMIF(Invoices!AG:AH,A2887,Invoices!AH:AH)/COUNTIF(Invoices!AG:AH,A2887),0),IF(COUNTIF(Invoices!AI:AJ,A2887)&lt;&gt;0,IF(COUNTIF(Invoices!AI:AJ,A2887)&lt;&gt;0,SUMIF(Invoices!AI:AJ,A2887,Invoices!AJ:AJ)/COUNTIF(Invoices!AI:AJ,A2887),0),IF(COUNTIF(Invoices!AK:AL,A2887)&lt;&gt;0,IF(COUNTIF(Invoices!AK:AL,A2887)&lt;&gt;0,SUMIF(Invoices!AK:AL,A2887,Invoices!AL:AL)/COUNTIF(Invoices!AK:AL,A2887),0),IF(COUNTIF(Invoices!AM:AN,A2887)&lt;&gt;0,IF(COUNTIF(Invoices!AM:AN,A2887)&lt;&gt;0,SUMIF(Invoices!AM:AN,A2887,Invoices!AN:AN)/COUNTIF(Invoices!AM:AN,A2887),0),"Not Available")))))))))))))))</f>
        <v>0.99</v>
      </c>
    </row>
    <row r="2888" spans="1:5" ht="13" x14ac:dyDescent="0.15">
      <c r="A2888" s="6" t="s">
        <v>4391</v>
      </c>
      <c r="B2888" s="6" t="s">
        <v>850</v>
      </c>
      <c r="C2888" s="6" t="s">
        <v>1123</v>
      </c>
      <c r="D2888" s="6" t="s">
        <v>850</v>
      </c>
      <c r="E2888" t="str">
        <f>IF(COUNTIF(Invoices!K:L,A2888)&lt;&gt;0,IF(COUNTIF(Invoices!K:L,A2888)&lt;&gt;0,SUMIF(Invoices!K:L,A2888,Invoices!L:L)/COUNTIF(Invoices!K:L,A2888),0),IF(COUNTIF(Invoices!M:N,A2888)&lt;&gt;0,IF(COUNTIF(Invoices!M:N,A2888)&lt;&gt;0,SUMIF(Invoices!M:N,A2888,Invoices!N:N)/COUNTIF(Invoices!M:N,A2888),0),IF(COUNTIF(Invoices!O:P,A2888)&lt;&gt;0,IF(COUNTIF(Invoices!O:P,A2888)&lt;&gt;0,SUMIF(Invoices!O:P,A2888,Invoices!P:P)/COUNTIF(Invoices!O:P,A2888),0),IF(COUNTIF(Invoices!Q:R,A2888)&lt;&gt;0,IF(COUNTIF(Invoices!Q:R,A2888)&lt;&gt;0,SUMIF(Invoices!Q:R,A2888,Invoices!R:R)/COUNTIF(Invoices!Q:R,A2888),0),IF(COUNTIF(Invoices!S:T,A2888)&lt;&gt;0,IF(COUNTIF(Invoices!S:T,A2888)&lt;&gt;0,SUMIF(Invoices!S:T,A2888,Invoices!T:T)/COUNTIF(Invoices!S:T,A2888),0),IF(COUNTIF(Invoices!U:V,A2888)&lt;&gt;0,IF(COUNTIF(Invoices!U:V,A2888)&lt;&gt;0,SUMIF(Invoices!U:V,A2888,Invoices!V:V)/COUNTIF(Invoices!U:V,A2888),0),IF(COUNTIF(Invoices!W:X,A2888)&lt;&gt;0,IF(COUNTIF(Invoices!W:X,A2888)&lt;&gt;0,SUMIF(Invoices!W:X,A2888,Invoices!X:X)/COUNTIF(Invoices!W:X,A2888),0),IF(COUNTIF(Invoices!Y:Z,A2888)&lt;&gt;0,IF(COUNTIF(Invoices!Y:Z,A2888)&lt;&gt;0,SUMIF(Invoices!Y:Z,A2888,Invoices!Z:Z)/COUNTIF(Invoices!Y:Z,A2888),0),IF(COUNTIF(Invoices!AA:AB,A2888)&lt;&gt;0,IF(COUNTIF(Invoices!AA:AB,A2888)&lt;&gt;0,SUMIF(Invoices!AA:AB,A2888,Invoices!AB:AB)/COUNTIF(Invoices!AA:AB,A2888),0),IF(COUNTIF(Invoices!AC:AD,A2888)&lt;&gt;0,IF(COUNTIF(Invoices!AC:AD,A2888)&lt;&gt;0,SUMIF(Invoices!AC:AD,A2888,Invoices!AD:AD)/COUNTIF(Invoices!AC:AD,A2888),0),IF(COUNTIF(Invoices!AE:AF,A2888)&lt;&gt;0,IF(COUNTIF(Invoices!AE:AF,A2888)&lt;&gt;0,SUMIF(Invoices!AE:AF,A2888,Invoices!AF:AF)/COUNTIF(Invoices!AE:AF,A2888),0),IF(COUNTIF(Invoices!AG:AH,A2888)&lt;&gt;0,IF(COUNTIF(Invoices!AG:AH,A2888)&lt;&gt;0,SUMIF(Invoices!AG:AH,A2888,Invoices!AH:AH)/COUNTIF(Invoices!AG:AH,A2888),0),IF(COUNTIF(Invoices!AI:AJ,A2888)&lt;&gt;0,IF(COUNTIF(Invoices!AI:AJ,A2888)&lt;&gt;0,SUMIF(Invoices!AI:AJ,A2888,Invoices!AJ:AJ)/COUNTIF(Invoices!AI:AJ,A2888),0),IF(COUNTIF(Invoices!AK:AL,A2888)&lt;&gt;0,IF(COUNTIF(Invoices!AK:AL,A2888)&lt;&gt;0,SUMIF(Invoices!AK:AL,A2888,Invoices!AL:AL)/COUNTIF(Invoices!AK:AL,A2888),0),IF(COUNTIF(Invoices!AM:AN,A2888)&lt;&gt;0,IF(COUNTIF(Invoices!AM:AN,A2888)&lt;&gt;0,SUMIF(Invoices!AM:AN,A2888,Invoices!AN:AN)/COUNTIF(Invoices!AM:AN,A2888),0),"Not Available")))))))))))))))</f>
        <v>Not Available</v>
      </c>
    </row>
    <row r="2889" spans="1:5" ht="13" x14ac:dyDescent="0.15">
      <c r="A2889" s="6" t="s">
        <v>4392</v>
      </c>
      <c r="C2889" s="6" t="s">
        <v>595</v>
      </c>
      <c r="D2889" s="6" t="s">
        <v>596</v>
      </c>
      <c r="E2889">
        <f ca="1">IF(COUNTIF(Invoices!K:L,A2889)&lt;&gt;0,IF(COUNTIF(Invoices!K:L,A2889)&lt;&gt;0,SUMIF(Invoices!K:L,A2889,Invoices!L:L)/COUNTIF(Invoices!K:L,A2889),0),IF(COUNTIF(Invoices!M:N,A2889)&lt;&gt;0,IF(COUNTIF(Invoices!M:N,A2889)&lt;&gt;0,SUMIF(Invoices!M:N,A2889,Invoices!N:N)/COUNTIF(Invoices!M:N,A2889),0),IF(COUNTIF(Invoices!O:P,A2889)&lt;&gt;0,IF(COUNTIF(Invoices!O:P,A2889)&lt;&gt;0,SUMIF(Invoices!O:P,A2889,Invoices!P:P)/COUNTIF(Invoices!O:P,A2889),0),IF(COUNTIF(Invoices!Q:R,A2889)&lt;&gt;0,IF(COUNTIF(Invoices!Q:R,A2889)&lt;&gt;0,SUMIF(Invoices!Q:R,A2889,Invoices!R:R)/COUNTIF(Invoices!Q:R,A2889),0),IF(COUNTIF(Invoices!S:T,A2889)&lt;&gt;0,IF(COUNTIF(Invoices!S:T,A2889)&lt;&gt;0,SUMIF(Invoices!S:T,A2889,Invoices!T:T)/COUNTIF(Invoices!S:T,A2889),0),IF(COUNTIF(Invoices!U:V,A2889)&lt;&gt;0,IF(COUNTIF(Invoices!U:V,A2889)&lt;&gt;0,SUMIF(Invoices!U:V,A2889,Invoices!V:V)/COUNTIF(Invoices!U:V,A2889),0),IF(COUNTIF(Invoices!W:X,A2889)&lt;&gt;0,IF(COUNTIF(Invoices!W:X,A2889)&lt;&gt;0,SUMIF(Invoices!W:X,A2889,Invoices!X:X)/COUNTIF(Invoices!W:X,A2889),0),IF(COUNTIF(Invoices!Y:Z,A2889)&lt;&gt;0,IF(COUNTIF(Invoices!Y:Z,A2889)&lt;&gt;0,SUMIF(Invoices!Y:Z,A2889,Invoices!Z:Z)/COUNTIF(Invoices!Y:Z,A2889),0),IF(COUNTIF(Invoices!AA:AB,A2889)&lt;&gt;0,IF(COUNTIF(Invoices!AA:AB,A2889)&lt;&gt;0,SUMIF(Invoices!AA:AB,A2889,Invoices!AB:AB)/COUNTIF(Invoices!AA:AB,A2889),0),IF(COUNTIF(Invoices!AC:AD,A2889)&lt;&gt;0,IF(COUNTIF(Invoices!AC:AD,A2889)&lt;&gt;0,SUMIF(Invoices!AC:AD,A2889,Invoices!AD:AD)/COUNTIF(Invoices!AC:AD,A2889),0),IF(COUNTIF(Invoices!AE:AF,A2889)&lt;&gt;0,IF(COUNTIF(Invoices!AE:AF,A2889)&lt;&gt;0,SUMIF(Invoices!AE:AF,A2889,Invoices!AF:AF)/COUNTIF(Invoices!AE:AF,A2889),0),IF(COUNTIF(Invoices!AG:AH,A2889)&lt;&gt;0,IF(COUNTIF(Invoices!AG:AH,A2889)&lt;&gt;0,SUMIF(Invoices!AG:AH,A2889,Invoices!AH:AH)/COUNTIF(Invoices!AG:AH,A2889),0),IF(COUNTIF(Invoices!AI:AJ,A2889)&lt;&gt;0,IF(COUNTIF(Invoices!AI:AJ,A2889)&lt;&gt;0,SUMIF(Invoices!AI:AJ,A2889,Invoices!AJ:AJ)/COUNTIF(Invoices!AI:AJ,A2889),0),IF(COUNTIF(Invoices!AK:AL,A2889)&lt;&gt;0,IF(COUNTIF(Invoices!AK:AL,A2889)&lt;&gt;0,SUMIF(Invoices!AK:AL,A2889,Invoices!AL:AL)/COUNTIF(Invoices!AK:AL,A2889),0),IF(COUNTIF(Invoices!AM:AN,A2889)&lt;&gt;0,IF(COUNTIF(Invoices!AM:AN,A2889)&lt;&gt;0,SUMIF(Invoices!AM:AN,A2889,Invoices!AN:AN)/COUNTIF(Invoices!AM:AN,A2889),0),"Not Available")))))))))))))))</f>
        <v>0.99</v>
      </c>
    </row>
    <row r="2890" spans="1:5" ht="13" x14ac:dyDescent="0.15">
      <c r="A2890" s="6" t="s">
        <v>4393</v>
      </c>
      <c r="C2890" s="6" t="s">
        <v>1483</v>
      </c>
      <c r="D2890" s="6" t="s">
        <v>518</v>
      </c>
      <c r="E2890">
        <f ca="1">IF(COUNTIF(Invoices!K:L,A2890)&lt;&gt;0,IF(COUNTIF(Invoices!K:L,A2890)&lt;&gt;0,SUMIF(Invoices!K:L,A2890,Invoices!L:L)/COUNTIF(Invoices!K:L,A2890),0),IF(COUNTIF(Invoices!M:N,A2890)&lt;&gt;0,IF(COUNTIF(Invoices!M:N,A2890)&lt;&gt;0,SUMIF(Invoices!M:N,A2890,Invoices!N:N)/COUNTIF(Invoices!M:N,A2890),0),IF(COUNTIF(Invoices!O:P,A2890)&lt;&gt;0,IF(COUNTIF(Invoices!O:P,A2890)&lt;&gt;0,SUMIF(Invoices!O:P,A2890,Invoices!P:P)/COUNTIF(Invoices!O:P,A2890),0),IF(COUNTIF(Invoices!Q:R,A2890)&lt;&gt;0,IF(COUNTIF(Invoices!Q:R,A2890)&lt;&gt;0,SUMIF(Invoices!Q:R,A2890,Invoices!R:R)/COUNTIF(Invoices!Q:R,A2890),0),IF(COUNTIF(Invoices!S:T,A2890)&lt;&gt;0,IF(COUNTIF(Invoices!S:T,A2890)&lt;&gt;0,SUMIF(Invoices!S:T,A2890,Invoices!T:T)/COUNTIF(Invoices!S:T,A2890),0),IF(COUNTIF(Invoices!U:V,A2890)&lt;&gt;0,IF(COUNTIF(Invoices!U:V,A2890)&lt;&gt;0,SUMIF(Invoices!U:V,A2890,Invoices!V:V)/COUNTIF(Invoices!U:V,A2890),0),IF(COUNTIF(Invoices!W:X,A2890)&lt;&gt;0,IF(COUNTIF(Invoices!W:X,A2890)&lt;&gt;0,SUMIF(Invoices!W:X,A2890,Invoices!X:X)/COUNTIF(Invoices!W:X,A2890),0),IF(COUNTIF(Invoices!Y:Z,A2890)&lt;&gt;0,IF(COUNTIF(Invoices!Y:Z,A2890)&lt;&gt;0,SUMIF(Invoices!Y:Z,A2890,Invoices!Z:Z)/COUNTIF(Invoices!Y:Z,A2890),0),IF(COUNTIF(Invoices!AA:AB,A2890)&lt;&gt;0,IF(COUNTIF(Invoices!AA:AB,A2890)&lt;&gt;0,SUMIF(Invoices!AA:AB,A2890,Invoices!AB:AB)/COUNTIF(Invoices!AA:AB,A2890),0),IF(COUNTIF(Invoices!AC:AD,A2890)&lt;&gt;0,IF(COUNTIF(Invoices!AC:AD,A2890)&lt;&gt;0,SUMIF(Invoices!AC:AD,A2890,Invoices!AD:AD)/COUNTIF(Invoices!AC:AD,A2890),0),IF(COUNTIF(Invoices!AE:AF,A2890)&lt;&gt;0,IF(COUNTIF(Invoices!AE:AF,A2890)&lt;&gt;0,SUMIF(Invoices!AE:AF,A2890,Invoices!AF:AF)/COUNTIF(Invoices!AE:AF,A2890),0),IF(COUNTIF(Invoices!AG:AH,A2890)&lt;&gt;0,IF(COUNTIF(Invoices!AG:AH,A2890)&lt;&gt;0,SUMIF(Invoices!AG:AH,A2890,Invoices!AH:AH)/COUNTIF(Invoices!AG:AH,A2890),0),IF(COUNTIF(Invoices!AI:AJ,A2890)&lt;&gt;0,IF(COUNTIF(Invoices!AI:AJ,A2890)&lt;&gt;0,SUMIF(Invoices!AI:AJ,A2890,Invoices!AJ:AJ)/COUNTIF(Invoices!AI:AJ,A2890),0),IF(COUNTIF(Invoices!AK:AL,A2890)&lt;&gt;0,IF(COUNTIF(Invoices!AK:AL,A2890)&lt;&gt;0,SUMIF(Invoices!AK:AL,A2890,Invoices!AL:AL)/COUNTIF(Invoices!AK:AL,A2890),0),IF(COUNTIF(Invoices!AM:AN,A2890)&lt;&gt;0,IF(COUNTIF(Invoices!AM:AN,A2890)&lt;&gt;0,SUMIF(Invoices!AM:AN,A2890,Invoices!AN:AN)/COUNTIF(Invoices!AM:AN,A2890),0),"Not Available")))))))))))))))</f>
        <v>1.99</v>
      </c>
    </row>
    <row r="2891" spans="1:5" ht="13" x14ac:dyDescent="0.15">
      <c r="A2891" s="6" t="s">
        <v>4394</v>
      </c>
      <c r="C2891" s="6" t="s">
        <v>1353</v>
      </c>
      <c r="D2891" s="6" t="s">
        <v>596</v>
      </c>
      <c r="E2891">
        <f ca="1">IF(COUNTIF(Invoices!K:L,A2891)&lt;&gt;0,IF(COUNTIF(Invoices!K:L,A2891)&lt;&gt;0,SUMIF(Invoices!K:L,A2891,Invoices!L:L)/COUNTIF(Invoices!K:L,A2891),0),IF(COUNTIF(Invoices!M:N,A2891)&lt;&gt;0,IF(COUNTIF(Invoices!M:N,A2891)&lt;&gt;0,SUMIF(Invoices!M:N,A2891,Invoices!N:N)/COUNTIF(Invoices!M:N,A2891),0),IF(COUNTIF(Invoices!O:P,A2891)&lt;&gt;0,IF(COUNTIF(Invoices!O:P,A2891)&lt;&gt;0,SUMIF(Invoices!O:P,A2891,Invoices!P:P)/COUNTIF(Invoices!O:P,A2891),0),IF(COUNTIF(Invoices!Q:R,A2891)&lt;&gt;0,IF(COUNTIF(Invoices!Q:R,A2891)&lt;&gt;0,SUMIF(Invoices!Q:R,A2891,Invoices!R:R)/COUNTIF(Invoices!Q:R,A2891),0),IF(COUNTIF(Invoices!S:T,A2891)&lt;&gt;0,IF(COUNTIF(Invoices!S:T,A2891)&lt;&gt;0,SUMIF(Invoices!S:T,A2891,Invoices!T:T)/COUNTIF(Invoices!S:T,A2891),0),IF(COUNTIF(Invoices!U:V,A2891)&lt;&gt;0,IF(COUNTIF(Invoices!U:V,A2891)&lt;&gt;0,SUMIF(Invoices!U:V,A2891,Invoices!V:V)/COUNTIF(Invoices!U:V,A2891),0),IF(COUNTIF(Invoices!W:X,A2891)&lt;&gt;0,IF(COUNTIF(Invoices!W:X,A2891)&lt;&gt;0,SUMIF(Invoices!W:X,A2891,Invoices!X:X)/COUNTIF(Invoices!W:X,A2891),0),IF(COUNTIF(Invoices!Y:Z,A2891)&lt;&gt;0,IF(COUNTIF(Invoices!Y:Z,A2891)&lt;&gt;0,SUMIF(Invoices!Y:Z,A2891,Invoices!Z:Z)/COUNTIF(Invoices!Y:Z,A2891),0),IF(COUNTIF(Invoices!AA:AB,A2891)&lt;&gt;0,IF(COUNTIF(Invoices!AA:AB,A2891)&lt;&gt;0,SUMIF(Invoices!AA:AB,A2891,Invoices!AB:AB)/COUNTIF(Invoices!AA:AB,A2891),0),IF(COUNTIF(Invoices!AC:AD,A2891)&lt;&gt;0,IF(COUNTIF(Invoices!AC:AD,A2891)&lt;&gt;0,SUMIF(Invoices!AC:AD,A2891,Invoices!AD:AD)/COUNTIF(Invoices!AC:AD,A2891),0),IF(COUNTIF(Invoices!AE:AF,A2891)&lt;&gt;0,IF(COUNTIF(Invoices!AE:AF,A2891)&lt;&gt;0,SUMIF(Invoices!AE:AF,A2891,Invoices!AF:AF)/COUNTIF(Invoices!AE:AF,A2891),0),IF(COUNTIF(Invoices!AG:AH,A2891)&lt;&gt;0,IF(COUNTIF(Invoices!AG:AH,A2891)&lt;&gt;0,SUMIF(Invoices!AG:AH,A2891,Invoices!AH:AH)/COUNTIF(Invoices!AG:AH,A2891),0),IF(COUNTIF(Invoices!AI:AJ,A2891)&lt;&gt;0,IF(COUNTIF(Invoices!AI:AJ,A2891)&lt;&gt;0,SUMIF(Invoices!AI:AJ,A2891,Invoices!AJ:AJ)/COUNTIF(Invoices!AI:AJ,A2891),0),IF(COUNTIF(Invoices!AK:AL,A2891)&lt;&gt;0,IF(COUNTIF(Invoices!AK:AL,A2891)&lt;&gt;0,SUMIF(Invoices!AK:AL,A2891,Invoices!AL:AL)/COUNTIF(Invoices!AK:AL,A2891),0),IF(COUNTIF(Invoices!AM:AN,A2891)&lt;&gt;0,IF(COUNTIF(Invoices!AM:AN,A2891)&lt;&gt;0,SUMIF(Invoices!AM:AN,A2891,Invoices!AN:AN)/COUNTIF(Invoices!AM:AN,A2891),0),"Not Available")))))))))))))))</f>
        <v>0.99</v>
      </c>
    </row>
    <row r="2892" spans="1:5" ht="13" x14ac:dyDescent="0.15">
      <c r="A2892" s="6" t="s">
        <v>4395</v>
      </c>
      <c r="B2892" s="6" t="s">
        <v>4396</v>
      </c>
      <c r="C2892" s="6" t="s">
        <v>1150</v>
      </c>
      <c r="D2892" s="6" t="s">
        <v>1151</v>
      </c>
      <c r="E2892" t="str">
        <f>IF(COUNTIF(Invoices!K:L,A2892)&lt;&gt;0,IF(COUNTIF(Invoices!K:L,A2892)&lt;&gt;0,SUMIF(Invoices!K:L,A2892,Invoices!L:L)/COUNTIF(Invoices!K:L,A2892),0),IF(COUNTIF(Invoices!M:N,A2892)&lt;&gt;0,IF(COUNTIF(Invoices!M:N,A2892)&lt;&gt;0,SUMIF(Invoices!M:N,A2892,Invoices!N:N)/COUNTIF(Invoices!M:N,A2892),0),IF(COUNTIF(Invoices!O:P,A2892)&lt;&gt;0,IF(COUNTIF(Invoices!O:P,A2892)&lt;&gt;0,SUMIF(Invoices!O:P,A2892,Invoices!P:P)/COUNTIF(Invoices!O:P,A2892),0),IF(COUNTIF(Invoices!Q:R,A2892)&lt;&gt;0,IF(COUNTIF(Invoices!Q:R,A2892)&lt;&gt;0,SUMIF(Invoices!Q:R,A2892,Invoices!R:R)/COUNTIF(Invoices!Q:R,A2892),0),IF(COUNTIF(Invoices!S:T,A2892)&lt;&gt;0,IF(COUNTIF(Invoices!S:T,A2892)&lt;&gt;0,SUMIF(Invoices!S:T,A2892,Invoices!T:T)/COUNTIF(Invoices!S:T,A2892),0),IF(COUNTIF(Invoices!U:V,A2892)&lt;&gt;0,IF(COUNTIF(Invoices!U:V,A2892)&lt;&gt;0,SUMIF(Invoices!U:V,A2892,Invoices!V:V)/COUNTIF(Invoices!U:V,A2892),0),IF(COUNTIF(Invoices!W:X,A2892)&lt;&gt;0,IF(COUNTIF(Invoices!W:X,A2892)&lt;&gt;0,SUMIF(Invoices!W:X,A2892,Invoices!X:X)/COUNTIF(Invoices!W:X,A2892),0),IF(COUNTIF(Invoices!Y:Z,A2892)&lt;&gt;0,IF(COUNTIF(Invoices!Y:Z,A2892)&lt;&gt;0,SUMIF(Invoices!Y:Z,A2892,Invoices!Z:Z)/COUNTIF(Invoices!Y:Z,A2892),0),IF(COUNTIF(Invoices!AA:AB,A2892)&lt;&gt;0,IF(COUNTIF(Invoices!AA:AB,A2892)&lt;&gt;0,SUMIF(Invoices!AA:AB,A2892,Invoices!AB:AB)/COUNTIF(Invoices!AA:AB,A2892),0),IF(COUNTIF(Invoices!AC:AD,A2892)&lt;&gt;0,IF(COUNTIF(Invoices!AC:AD,A2892)&lt;&gt;0,SUMIF(Invoices!AC:AD,A2892,Invoices!AD:AD)/COUNTIF(Invoices!AC:AD,A2892),0),IF(COUNTIF(Invoices!AE:AF,A2892)&lt;&gt;0,IF(COUNTIF(Invoices!AE:AF,A2892)&lt;&gt;0,SUMIF(Invoices!AE:AF,A2892,Invoices!AF:AF)/COUNTIF(Invoices!AE:AF,A2892),0),IF(COUNTIF(Invoices!AG:AH,A2892)&lt;&gt;0,IF(COUNTIF(Invoices!AG:AH,A2892)&lt;&gt;0,SUMIF(Invoices!AG:AH,A2892,Invoices!AH:AH)/COUNTIF(Invoices!AG:AH,A2892),0),IF(COUNTIF(Invoices!AI:AJ,A2892)&lt;&gt;0,IF(COUNTIF(Invoices!AI:AJ,A2892)&lt;&gt;0,SUMIF(Invoices!AI:AJ,A2892,Invoices!AJ:AJ)/COUNTIF(Invoices!AI:AJ,A2892),0),IF(COUNTIF(Invoices!AK:AL,A2892)&lt;&gt;0,IF(COUNTIF(Invoices!AK:AL,A2892)&lt;&gt;0,SUMIF(Invoices!AK:AL,A2892,Invoices!AL:AL)/COUNTIF(Invoices!AK:AL,A2892),0),IF(COUNTIF(Invoices!AM:AN,A2892)&lt;&gt;0,IF(COUNTIF(Invoices!AM:AN,A2892)&lt;&gt;0,SUMIF(Invoices!AM:AN,A2892,Invoices!AN:AN)/COUNTIF(Invoices!AM:AN,A2892),0),"Not Available")))))))))))))))</f>
        <v>Not Available</v>
      </c>
    </row>
    <row r="2893" spans="1:5" ht="13" x14ac:dyDescent="0.15">
      <c r="A2893" s="6" t="s">
        <v>4397</v>
      </c>
      <c r="C2893" s="6" t="s">
        <v>768</v>
      </c>
      <c r="D2893" s="6" t="s">
        <v>518</v>
      </c>
      <c r="E2893" t="str">
        <f>IF(COUNTIF(Invoices!K:L,A2893)&lt;&gt;0,IF(COUNTIF(Invoices!K:L,A2893)&lt;&gt;0,SUMIF(Invoices!K:L,A2893,Invoices!L:L)/COUNTIF(Invoices!K:L,A2893),0),IF(COUNTIF(Invoices!M:N,A2893)&lt;&gt;0,IF(COUNTIF(Invoices!M:N,A2893)&lt;&gt;0,SUMIF(Invoices!M:N,A2893,Invoices!N:N)/COUNTIF(Invoices!M:N,A2893),0),IF(COUNTIF(Invoices!O:P,A2893)&lt;&gt;0,IF(COUNTIF(Invoices!O:P,A2893)&lt;&gt;0,SUMIF(Invoices!O:P,A2893,Invoices!P:P)/COUNTIF(Invoices!O:P,A2893),0),IF(COUNTIF(Invoices!Q:R,A2893)&lt;&gt;0,IF(COUNTIF(Invoices!Q:R,A2893)&lt;&gt;0,SUMIF(Invoices!Q:R,A2893,Invoices!R:R)/COUNTIF(Invoices!Q:R,A2893),0),IF(COUNTIF(Invoices!S:T,A2893)&lt;&gt;0,IF(COUNTIF(Invoices!S:T,A2893)&lt;&gt;0,SUMIF(Invoices!S:T,A2893,Invoices!T:T)/COUNTIF(Invoices!S:T,A2893),0),IF(COUNTIF(Invoices!U:V,A2893)&lt;&gt;0,IF(COUNTIF(Invoices!U:V,A2893)&lt;&gt;0,SUMIF(Invoices!U:V,A2893,Invoices!V:V)/COUNTIF(Invoices!U:V,A2893),0),IF(COUNTIF(Invoices!W:X,A2893)&lt;&gt;0,IF(COUNTIF(Invoices!W:X,A2893)&lt;&gt;0,SUMIF(Invoices!W:X,A2893,Invoices!X:X)/COUNTIF(Invoices!W:X,A2893),0),IF(COUNTIF(Invoices!Y:Z,A2893)&lt;&gt;0,IF(COUNTIF(Invoices!Y:Z,A2893)&lt;&gt;0,SUMIF(Invoices!Y:Z,A2893,Invoices!Z:Z)/COUNTIF(Invoices!Y:Z,A2893),0),IF(COUNTIF(Invoices!AA:AB,A2893)&lt;&gt;0,IF(COUNTIF(Invoices!AA:AB,A2893)&lt;&gt;0,SUMIF(Invoices!AA:AB,A2893,Invoices!AB:AB)/COUNTIF(Invoices!AA:AB,A2893),0),IF(COUNTIF(Invoices!AC:AD,A2893)&lt;&gt;0,IF(COUNTIF(Invoices!AC:AD,A2893)&lt;&gt;0,SUMIF(Invoices!AC:AD,A2893,Invoices!AD:AD)/COUNTIF(Invoices!AC:AD,A2893),0),IF(COUNTIF(Invoices!AE:AF,A2893)&lt;&gt;0,IF(COUNTIF(Invoices!AE:AF,A2893)&lt;&gt;0,SUMIF(Invoices!AE:AF,A2893,Invoices!AF:AF)/COUNTIF(Invoices!AE:AF,A2893),0),IF(COUNTIF(Invoices!AG:AH,A2893)&lt;&gt;0,IF(COUNTIF(Invoices!AG:AH,A2893)&lt;&gt;0,SUMIF(Invoices!AG:AH,A2893,Invoices!AH:AH)/COUNTIF(Invoices!AG:AH,A2893),0),IF(COUNTIF(Invoices!AI:AJ,A2893)&lt;&gt;0,IF(COUNTIF(Invoices!AI:AJ,A2893)&lt;&gt;0,SUMIF(Invoices!AI:AJ,A2893,Invoices!AJ:AJ)/COUNTIF(Invoices!AI:AJ,A2893),0),IF(COUNTIF(Invoices!AK:AL,A2893)&lt;&gt;0,IF(COUNTIF(Invoices!AK:AL,A2893)&lt;&gt;0,SUMIF(Invoices!AK:AL,A2893,Invoices!AL:AL)/COUNTIF(Invoices!AK:AL,A2893),0),IF(COUNTIF(Invoices!AM:AN,A2893)&lt;&gt;0,IF(COUNTIF(Invoices!AM:AN,A2893)&lt;&gt;0,SUMIF(Invoices!AM:AN,A2893,Invoices!AN:AN)/COUNTIF(Invoices!AM:AN,A2893),0),"Not Available")))))))))))))))</f>
        <v>Not Available</v>
      </c>
    </row>
    <row r="2894" spans="1:5" ht="13" x14ac:dyDescent="0.15">
      <c r="A2894" s="6" t="s">
        <v>4398</v>
      </c>
      <c r="B2894" s="6" t="s">
        <v>522</v>
      </c>
      <c r="C2894" s="6" t="s">
        <v>1764</v>
      </c>
      <c r="D2894" s="6" t="s">
        <v>522</v>
      </c>
      <c r="E2894">
        <f ca="1">IF(COUNTIF(Invoices!K:L,A2894)&lt;&gt;0,IF(COUNTIF(Invoices!K:L,A2894)&lt;&gt;0,SUMIF(Invoices!K:L,A2894,Invoices!L:L)/COUNTIF(Invoices!K:L,A2894),0),IF(COUNTIF(Invoices!M:N,A2894)&lt;&gt;0,IF(COUNTIF(Invoices!M:N,A2894)&lt;&gt;0,SUMIF(Invoices!M:N,A2894,Invoices!N:N)/COUNTIF(Invoices!M:N,A2894),0),IF(COUNTIF(Invoices!O:P,A2894)&lt;&gt;0,IF(COUNTIF(Invoices!O:P,A2894)&lt;&gt;0,SUMIF(Invoices!O:P,A2894,Invoices!P:P)/COUNTIF(Invoices!O:P,A2894),0),IF(COUNTIF(Invoices!Q:R,A2894)&lt;&gt;0,IF(COUNTIF(Invoices!Q:R,A2894)&lt;&gt;0,SUMIF(Invoices!Q:R,A2894,Invoices!R:R)/COUNTIF(Invoices!Q:R,A2894),0),IF(COUNTIF(Invoices!S:T,A2894)&lt;&gt;0,IF(COUNTIF(Invoices!S:T,A2894)&lt;&gt;0,SUMIF(Invoices!S:T,A2894,Invoices!T:T)/COUNTIF(Invoices!S:T,A2894),0),IF(COUNTIF(Invoices!U:V,A2894)&lt;&gt;0,IF(COUNTIF(Invoices!U:V,A2894)&lt;&gt;0,SUMIF(Invoices!U:V,A2894,Invoices!V:V)/COUNTIF(Invoices!U:V,A2894),0),IF(COUNTIF(Invoices!W:X,A2894)&lt;&gt;0,IF(COUNTIF(Invoices!W:X,A2894)&lt;&gt;0,SUMIF(Invoices!W:X,A2894,Invoices!X:X)/COUNTIF(Invoices!W:X,A2894),0),IF(COUNTIF(Invoices!Y:Z,A2894)&lt;&gt;0,IF(COUNTIF(Invoices!Y:Z,A2894)&lt;&gt;0,SUMIF(Invoices!Y:Z,A2894,Invoices!Z:Z)/COUNTIF(Invoices!Y:Z,A2894),0),IF(COUNTIF(Invoices!AA:AB,A2894)&lt;&gt;0,IF(COUNTIF(Invoices!AA:AB,A2894)&lt;&gt;0,SUMIF(Invoices!AA:AB,A2894,Invoices!AB:AB)/COUNTIF(Invoices!AA:AB,A2894),0),IF(COUNTIF(Invoices!AC:AD,A2894)&lt;&gt;0,IF(COUNTIF(Invoices!AC:AD,A2894)&lt;&gt;0,SUMIF(Invoices!AC:AD,A2894,Invoices!AD:AD)/COUNTIF(Invoices!AC:AD,A2894),0),IF(COUNTIF(Invoices!AE:AF,A2894)&lt;&gt;0,IF(COUNTIF(Invoices!AE:AF,A2894)&lt;&gt;0,SUMIF(Invoices!AE:AF,A2894,Invoices!AF:AF)/COUNTIF(Invoices!AE:AF,A2894),0),IF(COUNTIF(Invoices!AG:AH,A2894)&lt;&gt;0,IF(COUNTIF(Invoices!AG:AH,A2894)&lt;&gt;0,SUMIF(Invoices!AG:AH,A2894,Invoices!AH:AH)/COUNTIF(Invoices!AG:AH,A2894),0),IF(COUNTIF(Invoices!AI:AJ,A2894)&lt;&gt;0,IF(COUNTIF(Invoices!AI:AJ,A2894)&lt;&gt;0,SUMIF(Invoices!AI:AJ,A2894,Invoices!AJ:AJ)/COUNTIF(Invoices!AI:AJ,A2894),0),IF(COUNTIF(Invoices!AK:AL,A2894)&lt;&gt;0,IF(COUNTIF(Invoices!AK:AL,A2894)&lt;&gt;0,SUMIF(Invoices!AK:AL,A2894,Invoices!AL:AL)/COUNTIF(Invoices!AK:AL,A2894),0),IF(COUNTIF(Invoices!AM:AN,A2894)&lt;&gt;0,IF(COUNTIF(Invoices!AM:AN,A2894)&lt;&gt;0,SUMIF(Invoices!AM:AN,A2894,Invoices!AN:AN)/COUNTIF(Invoices!AM:AN,A2894),0),"Not Available")))))))))))))))</f>
        <v>0.99</v>
      </c>
    </row>
    <row r="2895" spans="1:5" ht="13" x14ac:dyDescent="0.15">
      <c r="A2895" s="6" t="s">
        <v>4399</v>
      </c>
      <c r="B2895" s="6" t="s">
        <v>555</v>
      </c>
      <c r="C2895" s="6" t="s">
        <v>554</v>
      </c>
      <c r="D2895" s="6" t="s">
        <v>555</v>
      </c>
      <c r="E2895" t="str">
        <f>IF(COUNTIF(Invoices!K:L,A2895)&lt;&gt;0,IF(COUNTIF(Invoices!K:L,A2895)&lt;&gt;0,SUMIF(Invoices!K:L,A2895,Invoices!L:L)/COUNTIF(Invoices!K:L,A2895),0),IF(COUNTIF(Invoices!M:N,A2895)&lt;&gt;0,IF(COUNTIF(Invoices!M:N,A2895)&lt;&gt;0,SUMIF(Invoices!M:N,A2895,Invoices!N:N)/COUNTIF(Invoices!M:N,A2895),0),IF(COUNTIF(Invoices!O:P,A2895)&lt;&gt;0,IF(COUNTIF(Invoices!O:P,A2895)&lt;&gt;0,SUMIF(Invoices!O:P,A2895,Invoices!P:P)/COUNTIF(Invoices!O:P,A2895),0),IF(COUNTIF(Invoices!Q:R,A2895)&lt;&gt;0,IF(COUNTIF(Invoices!Q:R,A2895)&lt;&gt;0,SUMIF(Invoices!Q:R,A2895,Invoices!R:R)/COUNTIF(Invoices!Q:R,A2895),0),IF(COUNTIF(Invoices!S:T,A2895)&lt;&gt;0,IF(COUNTIF(Invoices!S:T,A2895)&lt;&gt;0,SUMIF(Invoices!S:T,A2895,Invoices!T:T)/COUNTIF(Invoices!S:T,A2895),0),IF(COUNTIF(Invoices!U:V,A2895)&lt;&gt;0,IF(COUNTIF(Invoices!U:V,A2895)&lt;&gt;0,SUMIF(Invoices!U:V,A2895,Invoices!V:V)/COUNTIF(Invoices!U:V,A2895),0),IF(COUNTIF(Invoices!W:X,A2895)&lt;&gt;0,IF(COUNTIF(Invoices!W:X,A2895)&lt;&gt;0,SUMIF(Invoices!W:X,A2895,Invoices!X:X)/COUNTIF(Invoices!W:X,A2895),0),IF(COUNTIF(Invoices!Y:Z,A2895)&lt;&gt;0,IF(COUNTIF(Invoices!Y:Z,A2895)&lt;&gt;0,SUMIF(Invoices!Y:Z,A2895,Invoices!Z:Z)/COUNTIF(Invoices!Y:Z,A2895),0),IF(COUNTIF(Invoices!AA:AB,A2895)&lt;&gt;0,IF(COUNTIF(Invoices!AA:AB,A2895)&lt;&gt;0,SUMIF(Invoices!AA:AB,A2895,Invoices!AB:AB)/COUNTIF(Invoices!AA:AB,A2895),0),IF(COUNTIF(Invoices!AC:AD,A2895)&lt;&gt;0,IF(COUNTIF(Invoices!AC:AD,A2895)&lt;&gt;0,SUMIF(Invoices!AC:AD,A2895,Invoices!AD:AD)/COUNTIF(Invoices!AC:AD,A2895),0),IF(COUNTIF(Invoices!AE:AF,A2895)&lt;&gt;0,IF(COUNTIF(Invoices!AE:AF,A2895)&lt;&gt;0,SUMIF(Invoices!AE:AF,A2895,Invoices!AF:AF)/COUNTIF(Invoices!AE:AF,A2895),0),IF(COUNTIF(Invoices!AG:AH,A2895)&lt;&gt;0,IF(COUNTIF(Invoices!AG:AH,A2895)&lt;&gt;0,SUMIF(Invoices!AG:AH,A2895,Invoices!AH:AH)/COUNTIF(Invoices!AG:AH,A2895),0),IF(COUNTIF(Invoices!AI:AJ,A2895)&lt;&gt;0,IF(COUNTIF(Invoices!AI:AJ,A2895)&lt;&gt;0,SUMIF(Invoices!AI:AJ,A2895,Invoices!AJ:AJ)/COUNTIF(Invoices!AI:AJ,A2895),0),IF(COUNTIF(Invoices!AK:AL,A2895)&lt;&gt;0,IF(COUNTIF(Invoices!AK:AL,A2895)&lt;&gt;0,SUMIF(Invoices!AK:AL,A2895,Invoices!AL:AL)/COUNTIF(Invoices!AK:AL,A2895),0),IF(COUNTIF(Invoices!AM:AN,A2895)&lt;&gt;0,IF(COUNTIF(Invoices!AM:AN,A2895)&lt;&gt;0,SUMIF(Invoices!AM:AN,A2895,Invoices!AN:AN)/COUNTIF(Invoices!AM:AN,A2895),0),"Not Available")))))))))))))))</f>
        <v>Not Available</v>
      </c>
    </row>
    <row r="2896" spans="1:5" ht="13" x14ac:dyDescent="0.15">
      <c r="A2896" s="6" t="s">
        <v>4400</v>
      </c>
      <c r="B2896" s="6" t="s">
        <v>4401</v>
      </c>
      <c r="C2896" s="6" t="s">
        <v>536</v>
      </c>
      <c r="D2896" s="6" t="s">
        <v>535</v>
      </c>
      <c r="E2896" t="str">
        <f>IF(COUNTIF(Invoices!K:L,A2896)&lt;&gt;0,IF(COUNTIF(Invoices!K:L,A2896)&lt;&gt;0,SUMIF(Invoices!K:L,A2896,Invoices!L:L)/COUNTIF(Invoices!K:L,A2896),0),IF(COUNTIF(Invoices!M:N,A2896)&lt;&gt;0,IF(COUNTIF(Invoices!M:N,A2896)&lt;&gt;0,SUMIF(Invoices!M:N,A2896,Invoices!N:N)/COUNTIF(Invoices!M:N,A2896),0),IF(COUNTIF(Invoices!O:P,A2896)&lt;&gt;0,IF(COUNTIF(Invoices!O:P,A2896)&lt;&gt;0,SUMIF(Invoices!O:P,A2896,Invoices!P:P)/COUNTIF(Invoices!O:P,A2896),0),IF(COUNTIF(Invoices!Q:R,A2896)&lt;&gt;0,IF(COUNTIF(Invoices!Q:R,A2896)&lt;&gt;0,SUMIF(Invoices!Q:R,A2896,Invoices!R:R)/COUNTIF(Invoices!Q:R,A2896),0),IF(COUNTIF(Invoices!S:T,A2896)&lt;&gt;0,IF(COUNTIF(Invoices!S:T,A2896)&lt;&gt;0,SUMIF(Invoices!S:T,A2896,Invoices!T:T)/COUNTIF(Invoices!S:T,A2896),0),IF(COUNTIF(Invoices!U:V,A2896)&lt;&gt;0,IF(COUNTIF(Invoices!U:V,A2896)&lt;&gt;0,SUMIF(Invoices!U:V,A2896,Invoices!V:V)/COUNTIF(Invoices!U:V,A2896),0),IF(COUNTIF(Invoices!W:X,A2896)&lt;&gt;0,IF(COUNTIF(Invoices!W:X,A2896)&lt;&gt;0,SUMIF(Invoices!W:X,A2896,Invoices!X:X)/COUNTIF(Invoices!W:X,A2896),0),IF(COUNTIF(Invoices!Y:Z,A2896)&lt;&gt;0,IF(COUNTIF(Invoices!Y:Z,A2896)&lt;&gt;0,SUMIF(Invoices!Y:Z,A2896,Invoices!Z:Z)/COUNTIF(Invoices!Y:Z,A2896),0),IF(COUNTIF(Invoices!AA:AB,A2896)&lt;&gt;0,IF(COUNTIF(Invoices!AA:AB,A2896)&lt;&gt;0,SUMIF(Invoices!AA:AB,A2896,Invoices!AB:AB)/COUNTIF(Invoices!AA:AB,A2896),0),IF(COUNTIF(Invoices!AC:AD,A2896)&lt;&gt;0,IF(COUNTIF(Invoices!AC:AD,A2896)&lt;&gt;0,SUMIF(Invoices!AC:AD,A2896,Invoices!AD:AD)/COUNTIF(Invoices!AC:AD,A2896),0),IF(COUNTIF(Invoices!AE:AF,A2896)&lt;&gt;0,IF(COUNTIF(Invoices!AE:AF,A2896)&lt;&gt;0,SUMIF(Invoices!AE:AF,A2896,Invoices!AF:AF)/COUNTIF(Invoices!AE:AF,A2896),0),IF(COUNTIF(Invoices!AG:AH,A2896)&lt;&gt;0,IF(COUNTIF(Invoices!AG:AH,A2896)&lt;&gt;0,SUMIF(Invoices!AG:AH,A2896,Invoices!AH:AH)/COUNTIF(Invoices!AG:AH,A2896),0),IF(COUNTIF(Invoices!AI:AJ,A2896)&lt;&gt;0,IF(COUNTIF(Invoices!AI:AJ,A2896)&lt;&gt;0,SUMIF(Invoices!AI:AJ,A2896,Invoices!AJ:AJ)/COUNTIF(Invoices!AI:AJ,A2896),0),IF(COUNTIF(Invoices!AK:AL,A2896)&lt;&gt;0,IF(COUNTIF(Invoices!AK:AL,A2896)&lt;&gt;0,SUMIF(Invoices!AK:AL,A2896,Invoices!AL:AL)/COUNTIF(Invoices!AK:AL,A2896),0),IF(COUNTIF(Invoices!AM:AN,A2896)&lt;&gt;0,IF(COUNTIF(Invoices!AM:AN,A2896)&lt;&gt;0,SUMIF(Invoices!AM:AN,A2896,Invoices!AN:AN)/COUNTIF(Invoices!AM:AN,A2896),0),"Not Available")))))))))))))))</f>
        <v>Not Available</v>
      </c>
    </row>
    <row r="2897" spans="1:5" ht="13" x14ac:dyDescent="0.15">
      <c r="A2897" s="6" t="s">
        <v>4402</v>
      </c>
      <c r="C2897" s="6" t="s">
        <v>1391</v>
      </c>
      <c r="D2897" s="6" t="s">
        <v>673</v>
      </c>
      <c r="E2897">
        <f ca="1">IF(COUNTIF(Invoices!K:L,A2897)&lt;&gt;0,IF(COUNTIF(Invoices!K:L,A2897)&lt;&gt;0,SUMIF(Invoices!K:L,A2897,Invoices!L:L)/COUNTIF(Invoices!K:L,A2897),0),IF(COUNTIF(Invoices!M:N,A2897)&lt;&gt;0,IF(COUNTIF(Invoices!M:N,A2897)&lt;&gt;0,SUMIF(Invoices!M:N,A2897,Invoices!N:N)/COUNTIF(Invoices!M:N,A2897),0),IF(COUNTIF(Invoices!O:P,A2897)&lt;&gt;0,IF(COUNTIF(Invoices!O:P,A2897)&lt;&gt;0,SUMIF(Invoices!O:P,A2897,Invoices!P:P)/COUNTIF(Invoices!O:P,A2897),0),IF(COUNTIF(Invoices!Q:R,A2897)&lt;&gt;0,IF(COUNTIF(Invoices!Q:R,A2897)&lt;&gt;0,SUMIF(Invoices!Q:R,A2897,Invoices!R:R)/COUNTIF(Invoices!Q:R,A2897),0),IF(COUNTIF(Invoices!S:T,A2897)&lt;&gt;0,IF(COUNTIF(Invoices!S:T,A2897)&lt;&gt;0,SUMIF(Invoices!S:T,A2897,Invoices!T:T)/COUNTIF(Invoices!S:T,A2897),0),IF(COUNTIF(Invoices!U:V,A2897)&lt;&gt;0,IF(COUNTIF(Invoices!U:V,A2897)&lt;&gt;0,SUMIF(Invoices!U:V,A2897,Invoices!V:V)/COUNTIF(Invoices!U:V,A2897),0),IF(COUNTIF(Invoices!W:X,A2897)&lt;&gt;0,IF(COUNTIF(Invoices!W:X,A2897)&lt;&gt;0,SUMIF(Invoices!W:X,A2897,Invoices!X:X)/COUNTIF(Invoices!W:X,A2897),0),IF(COUNTIF(Invoices!Y:Z,A2897)&lt;&gt;0,IF(COUNTIF(Invoices!Y:Z,A2897)&lt;&gt;0,SUMIF(Invoices!Y:Z,A2897,Invoices!Z:Z)/COUNTIF(Invoices!Y:Z,A2897),0),IF(COUNTIF(Invoices!AA:AB,A2897)&lt;&gt;0,IF(COUNTIF(Invoices!AA:AB,A2897)&lt;&gt;0,SUMIF(Invoices!AA:AB,A2897,Invoices!AB:AB)/COUNTIF(Invoices!AA:AB,A2897),0),IF(COUNTIF(Invoices!AC:AD,A2897)&lt;&gt;0,IF(COUNTIF(Invoices!AC:AD,A2897)&lt;&gt;0,SUMIF(Invoices!AC:AD,A2897,Invoices!AD:AD)/COUNTIF(Invoices!AC:AD,A2897),0),IF(COUNTIF(Invoices!AE:AF,A2897)&lt;&gt;0,IF(COUNTIF(Invoices!AE:AF,A2897)&lt;&gt;0,SUMIF(Invoices!AE:AF,A2897,Invoices!AF:AF)/COUNTIF(Invoices!AE:AF,A2897),0),IF(COUNTIF(Invoices!AG:AH,A2897)&lt;&gt;0,IF(COUNTIF(Invoices!AG:AH,A2897)&lt;&gt;0,SUMIF(Invoices!AG:AH,A2897,Invoices!AH:AH)/COUNTIF(Invoices!AG:AH,A2897),0),IF(COUNTIF(Invoices!AI:AJ,A2897)&lt;&gt;0,IF(COUNTIF(Invoices!AI:AJ,A2897)&lt;&gt;0,SUMIF(Invoices!AI:AJ,A2897,Invoices!AJ:AJ)/COUNTIF(Invoices!AI:AJ,A2897),0),IF(COUNTIF(Invoices!AK:AL,A2897)&lt;&gt;0,IF(COUNTIF(Invoices!AK:AL,A2897)&lt;&gt;0,SUMIF(Invoices!AK:AL,A2897,Invoices!AL:AL)/COUNTIF(Invoices!AK:AL,A2897),0),IF(COUNTIF(Invoices!AM:AN,A2897)&lt;&gt;0,IF(COUNTIF(Invoices!AM:AN,A2897)&lt;&gt;0,SUMIF(Invoices!AM:AN,A2897,Invoices!AN:AN)/COUNTIF(Invoices!AM:AN,A2897),0),"Not Available")))))))))))))))</f>
        <v>1.99</v>
      </c>
    </row>
    <row r="2898" spans="1:5" ht="13" x14ac:dyDescent="0.15">
      <c r="A2898" s="6" t="s">
        <v>4403</v>
      </c>
      <c r="B2898" s="6" t="s">
        <v>549</v>
      </c>
      <c r="C2898" s="6" t="s">
        <v>550</v>
      </c>
      <c r="D2898" s="6" t="s">
        <v>551</v>
      </c>
      <c r="E2898" t="str">
        <f>IF(COUNTIF(Invoices!K:L,A2898)&lt;&gt;0,IF(COUNTIF(Invoices!K:L,A2898)&lt;&gt;0,SUMIF(Invoices!K:L,A2898,Invoices!L:L)/COUNTIF(Invoices!K:L,A2898),0),IF(COUNTIF(Invoices!M:N,A2898)&lt;&gt;0,IF(COUNTIF(Invoices!M:N,A2898)&lt;&gt;0,SUMIF(Invoices!M:N,A2898,Invoices!N:N)/COUNTIF(Invoices!M:N,A2898),0),IF(COUNTIF(Invoices!O:P,A2898)&lt;&gt;0,IF(COUNTIF(Invoices!O:P,A2898)&lt;&gt;0,SUMIF(Invoices!O:P,A2898,Invoices!P:P)/COUNTIF(Invoices!O:P,A2898),0),IF(COUNTIF(Invoices!Q:R,A2898)&lt;&gt;0,IF(COUNTIF(Invoices!Q:R,A2898)&lt;&gt;0,SUMIF(Invoices!Q:R,A2898,Invoices!R:R)/COUNTIF(Invoices!Q:R,A2898),0),IF(COUNTIF(Invoices!S:T,A2898)&lt;&gt;0,IF(COUNTIF(Invoices!S:T,A2898)&lt;&gt;0,SUMIF(Invoices!S:T,A2898,Invoices!T:T)/COUNTIF(Invoices!S:T,A2898),0),IF(COUNTIF(Invoices!U:V,A2898)&lt;&gt;0,IF(COUNTIF(Invoices!U:V,A2898)&lt;&gt;0,SUMIF(Invoices!U:V,A2898,Invoices!V:V)/COUNTIF(Invoices!U:V,A2898),0),IF(COUNTIF(Invoices!W:X,A2898)&lt;&gt;0,IF(COUNTIF(Invoices!W:X,A2898)&lt;&gt;0,SUMIF(Invoices!W:X,A2898,Invoices!X:X)/COUNTIF(Invoices!W:X,A2898),0),IF(COUNTIF(Invoices!Y:Z,A2898)&lt;&gt;0,IF(COUNTIF(Invoices!Y:Z,A2898)&lt;&gt;0,SUMIF(Invoices!Y:Z,A2898,Invoices!Z:Z)/COUNTIF(Invoices!Y:Z,A2898),0),IF(COUNTIF(Invoices!AA:AB,A2898)&lt;&gt;0,IF(COUNTIF(Invoices!AA:AB,A2898)&lt;&gt;0,SUMIF(Invoices!AA:AB,A2898,Invoices!AB:AB)/COUNTIF(Invoices!AA:AB,A2898),0),IF(COUNTIF(Invoices!AC:AD,A2898)&lt;&gt;0,IF(COUNTIF(Invoices!AC:AD,A2898)&lt;&gt;0,SUMIF(Invoices!AC:AD,A2898,Invoices!AD:AD)/COUNTIF(Invoices!AC:AD,A2898),0),IF(COUNTIF(Invoices!AE:AF,A2898)&lt;&gt;0,IF(COUNTIF(Invoices!AE:AF,A2898)&lt;&gt;0,SUMIF(Invoices!AE:AF,A2898,Invoices!AF:AF)/COUNTIF(Invoices!AE:AF,A2898),0),IF(COUNTIF(Invoices!AG:AH,A2898)&lt;&gt;0,IF(COUNTIF(Invoices!AG:AH,A2898)&lt;&gt;0,SUMIF(Invoices!AG:AH,A2898,Invoices!AH:AH)/COUNTIF(Invoices!AG:AH,A2898),0),IF(COUNTIF(Invoices!AI:AJ,A2898)&lt;&gt;0,IF(COUNTIF(Invoices!AI:AJ,A2898)&lt;&gt;0,SUMIF(Invoices!AI:AJ,A2898,Invoices!AJ:AJ)/COUNTIF(Invoices!AI:AJ,A2898),0),IF(COUNTIF(Invoices!AK:AL,A2898)&lt;&gt;0,IF(COUNTIF(Invoices!AK:AL,A2898)&lt;&gt;0,SUMIF(Invoices!AK:AL,A2898,Invoices!AL:AL)/COUNTIF(Invoices!AK:AL,A2898),0),IF(COUNTIF(Invoices!AM:AN,A2898)&lt;&gt;0,IF(COUNTIF(Invoices!AM:AN,A2898)&lt;&gt;0,SUMIF(Invoices!AM:AN,A2898,Invoices!AN:AN)/COUNTIF(Invoices!AM:AN,A2898),0),"Not Available")))))))))))))))</f>
        <v>Not Available</v>
      </c>
    </row>
    <row r="2899" spans="1:5" ht="13" x14ac:dyDescent="0.15">
      <c r="A2899" s="6" t="s">
        <v>4404</v>
      </c>
      <c r="B2899" s="6" t="s">
        <v>573</v>
      </c>
      <c r="C2899" s="6" t="s">
        <v>841</v>
      </c>
      <c r="D2899" s="6" t="s">
        <v>574</v>
      </c>
      <c r="E2899">
        <f ca="1">IF(COUNTIF(Invoices!K:L,A2899)&lt;&gt;0,IF(COUNTIF(Invoices!K:L,A2899)&lt;&gt;0,SUMIF(Invoices!K:L,A2899,Invoices!L:L)/COUNTIF(Invoices!K:L,A2899),0),IF(COUNTIF(Invoices!M:N,A2899)&lt;&gt;0,IF(COUNTIF(Invoices!M:N,A2899)&lt;&gt;0,SUMIF(Invoices!M:N,A2899,Invoices!N:N)/COUNTIF(Invoices!M:N,A2899),0),IF(COUNTIF(Invoices!O:P,A2899)&lt;&gt;0,IF(COUNTIF(Invoices!O:P,A2899)&lt;&gt;0,SUMIF(Invoices!O:P,A2899,Invoices!P:P)/COUNTIF(Invoices!O:P,A2899),0),IF(COUNTIF(Invoices!Q:R,A2899)&lt;&gt;0,IF(COUNTIF(Invoices!Q:R,A2899)&lt;&gt;0,SUMIF(Invoices!Q:R,A2899,Invoices!R:R)/COUNTIF(Invoices!Q:R,A2899),0),IF(COUNTIF(Invoices!S:T,A2899)&lt;&gt;0,IF(COUNTIF(Invoices!S:T,A2899)&lt;&gt;0,SUMIF(Invoices!S:T,A2899,Invoices!T:T)/COUNTIF(Invoices!S:T,A2899),0),IF(COUNTIF(Invoices!U:V,A2899)&lt;&gt;0,IF(COUNTIF(Invoices!U:V,A2899)&lt;&gt;0,SUMIF(Invoices!U:V,A2899,Invoices!V:V)/COUNTIF(Invoices!U:V,A2899),0),IF(COUNTIF(Invoices!W:X,A2899)&lt;&gt;0,IF(COUNTIF(Invoices!W:X,A2899)&lt;&gt;0,SUMIF(Invoices!W:X,A2899,Invoices!X:X)/COUNTIF(Invoices!W:X,A2899),0),IF(COUNTIF(Invoices!Y:Z,A2899)&lt;&gt;0,IF(COUNTIF(Invoices!Y:Z,A2899)&lt;&gt;0,SUMIF(Invoices!Y:Z,A2899,Invoices!Z:Z)/COUNTIF(Invoices!Y:Z,A2899),0),IF(COUNTIF(Invoices!AA:AB,A2899)&lt;&gt;0,IF(COUNTIF(Invoices!AA:AB,A2899)&lt;&gt;0,SUMIF(Invoices!AA:AB,A2899,Invoices!AB:AB)/COUNTIF(Invoices!AA:AB,A2899),0),IF(COUNTIF(Invoices!AC:AD,A2899)&lt;&gt;0,IF(COUNTIF(Invoices!AC:AD,A2899)&lt;&gt;0,SUMIF(Invoices!AC:AD,A2899,Invoices!AD:AD)/COUNTIF(Invoices!AC:AD,A2899),0),IF(COUNTIF(Invoices!AE:AF,A2899)&lt;&gt;0,IF(COUNTIF(Invoices!AE:AF,A2899)&lt;&gt;0,SUMIF(Invoices!AE:AF,A2899,Invoices!AF:AF)/COUNTIF(Invoices!AE:AF,A2899),0),IF(COUNTIF(Invoices!AG:AH,A2899)&lt;&gt;0,IF(COUNTIF(Invoices!AG:AH,A2899)&lt;&gt;0,SUMIF(Invoices!AG:AH,A2899,Invoices!AH:AH)/COUNTIF(Invoices!AG:AH,A2899),0),IF(COUNTIF(Invoices!AI:AJ,A2899)&lt;&gt;0,IF(COUNTIF(Invoices!AI:AJ,A2899)&lt;&gt;0,SUMIF(Invoices!AI:AJ,A2899,Invoices!AJ:AJ)/COUNTIF(Invoices!AI:AJ,A2899),0),IF(COUNTIF(Invoices!AK:AL,A2899)&lt;&gt;0,IF(COUNTIF(Invoices!AK:AL,A2899)&lt;&gt;0,SUMIF(Invoices!AK:AL,A2899,Invoices!AL:AL)/COUNTIF(Invoices!AK:AL,A2899),0),IF(COUNTIF(Invoices!AM:AN,A2899)&lt;&gt;0,IF(COUNTIF(Invoices!AM:AN,A2899)&lt;&gt;0,SUMIF(Invoices!AM:AN,A2899,Invoices!AN:AN)/COUNTIF(Invoices!AM:AN,A2899),0),"Not Available")))))))))))))))</f>
        <v>0.99</v>
      </c>
    </row>
    <row r="2900" spans="1:5" ht="13" x14ac:dyDescent="0.15">
      <c r="A2900" s="6" t="s">
        <v>4404</v>
      </c>
      <c r="C2900" s="6" t="s">
        <v>621</v>
      </c>
      <c r="D2900" s="6" t="s">
        <v>574</v>
      </c>
      <c r="E2900">
        <f ca="1">IF(COUNTIF(Invoices!K:L,A2900)&lt;&gt;0,IF(COUNTIF(Invoices!K:L,A2900)&lt;&gt;0,SUMIF(Invoices!K:L,A2900,Invoices!L:L)/COUNTIF(Invoices!K:L,A2900),0),IF(COUNTIF(Invoices!M:N,A2900)&lt;&gt;0,IF(COUNTIF(Invoices!M:N,A2900)&lt;&gt;0,SUMIF(Invoices!M:N,A2900,Invoices!N:N)/COUNTIF(Invoices!M:N,A2900),0),IF(COUNTIF(Invoices!O:P,A2900)&lt;&gt;0,IF(COUNTIF(Invoices!O:P,A2900)&lt;&gt;0,SUMIF(Invoices!O:P,A2900,Invoices!P:P)/COUNTIF(Invoices!O:P,A2900),0),IF(COUNTIF(Invoices!Q:R,A2900)&lt;&gt;0,IF(COUNTIF(Invoices!Q:R,A2900)&lt;&gt;0,SUMIF(Invoices!Q:R,A2900,Invoices!R:R)/COUNTIF(Invoices!Q:R,A2900),0),IF(COUNTIF(Invoices!S:T,A2900)&lt;&gt;0,IF(COUNTIF(Invoices!S:T,A2900)&lt;&gt;0,SUMIF(Invoices!S:T,A2900,Invoices!T:T)/COUNTIF(Invoices!S:T,A2900),0),IF(COUNTIF(Invoices!U:V,A2900)&lt;&gt;0,IF(COUNTIF(Invoices!U:V,A2900)&lt;&gt;0,SUMIF(Invoices!U:V,A2900,Invoices!V:V)/COUNTIF(Invoices!U:V,A2900),0),IF(COUNTIF(Invoices!W:X,A2900)&lt;&gt;0,IF(COUNTIF(Invoices!W:X,A2900)&lt;&gt;0,SUMIF(Invoices!W:X,A2900,Invoices!X:X)/COUNTIF(Invoices!W:X,A2900),0),IF(COUNTIF(Invoices!Y:Z,A2900)&lt;&gt;0,IF(COUNTIF(Invoices!Y:Z,A2900)&lt;&gt;0,SUMIF(Invoices!Y:Z,A2900,Invoices!Z:Z)/COUNTIF(Invoices!Y:Z,A2900),0),IF(COUNTIF(Invoices!AA:AB,A2900)&lt;&gt;0,IF(COUNTIF(Invoices!AA:AB,A2900)&lt;&gt;0,SUMIF(Invoices!AA:AB,A2900,Invoices!AB:AB)/COUNTIF(Invoices!AA:AB,A2900),0),IF(COUNTIF(Invoices!AC:AD,A2900)&lt;&gt;0,IF(COUNTIF(Invoices!AC:AD,A2900)&lt;&gt;0,SUMIF(Invoices!AC:AD,A2900,Invoices!AD:AD)/COUNTIF(Invoices!AC:AD,A2900),0),IF(COUNTIF(Invoices!AE:AF,A2900)&lt;&gt;0,IF(COUNTIF(Invoices!AE:AF,A2900)&lt;&gt;0,SUMIF(Invoices!AE:AF,A2900,Invoices!AF:AF)/COUNTIF(Invoices!AE:AF,A2900),0),IF(COUNTIF(Invoices!AG:AH,A2900)&lt;&gt;0,IF(COUNTIF(Invoices!AG:AH,A2900)&lt;&gt;0,SUMIF(Invoices!AG:AH,A2900,Invoices!AH:AH)/COUNTIF(Invoices!AG:AH,A2900),0),IF(COUNTIF(Invoices!AI:AJ,A2900)&lt;&gt;0,IF(COUNTIF(Invoices!AI:AJ,A2900)&lt;&gt;0,SUMIF(Invoices!AI:AJ,A2900,Invoices!AJ:AJ)/COUNTIF(Invoices!AI:AJ,A2900),0),IF(COUNTIF(Invoices!AK:AL,A2900)&lt;&gt;0,IF(COUNTIF(Invoices!AK:AL,A2900)&lt;&gt;0,SUMIF(Invoices!AK:AL,A2900,Invoices!AL:AL)/COUNTIF(Invoices!AK:AL,A2900),0),IF(COUNTIF(Invoices!AM:AN,A2900)&lt;&gt;0,IF(COUNTIF(Invoices!AM:AN,A2900)&lt;&gt;0,SUMIF(Invoices!AM:AN,A2900,Invoices!AN:AN)/COUNTIF(Invoices!AM:AN,A2900),0),"Not Available")))))))))))))))</f>
        <v>0.99</v>
      </c>
    </row>
    <row r="2901" spans="1:5" ht="13" x14ac:dyDescent="0.15">
      <c r="A2901" s="6" t="s">
        <v>4404</v>
      </c>
      <c r="B2901" s="6" t="s">
        <v>1502</v>
      </c>
      <c r="C2901" s="6" t="s">
        <v>1503</v>
      </c>
      <c r="D2901" s="6" t="s">
        <v>574</v>
      </c>
      <c r="E2901">
        <f ca="1">IF(COUNTIF(Invoices!K:L,A2901)&lt;&gt;0,IF(COUNTIF(Invoices!K:L,A2901)&lt;&gt;0,SUMIF(Invoices!K:L,A2901,Invoices!L:L)/COUNTIF(Invoices!K:L,A2901),0),IF(COUNTIF(Invoices!M:N,A2901)&lt;&gt;0,IF(COUNTIF(Invoices!M:N,A2901)&lt;&gt;0,SUMIF(Invoices!M:N,A2901,Invoices!N:N)/COUNTIF(Invoices!M:N,A2901),0),IF(COUNTIF(Invoices!O:P,A2901)&lt;&gt;0,IF(COUNTIF(Invoices!O:P,A2901)&lt;&gt;0,SUMIF(Invoices!O:P,A2901,Invoices!P:P)/COUNTIF(Invoices!O:P,A2901),0),IF(COUNTIF(Invoices!Q:R,A2901)&lt;&gt;0,IF(COUNTIF(Invoices!Q:R,A2901)&lt;&gt;0,SUMIF(Invoices!Q:R,A2901,Invoices!R:R)/COUNTIF(Invoices!Q:R,A2901),0),IF(COUNTIF(Invoices!S:T,A2901)&lt;&gt;0,IF(COUNTIF(Invoices!S:T,A2901)&lt;&gt;0,SUMIF(Invoices!S:T,A2901,Invoices!T:T)/COUNTIF(Invoices!S:T,A2901),0),IF(COUNTIF(Invoices!U:V,A2901)&lt;&gt;0,IF(COUNTIF(Invoices!U:V,A2901)&lt;&gt;0,SUMIF(Invoices!U:V,A2901,Invoices!V:V)/COUNTIF(Invoices!U:V,A2901),0),IF(COUNTIF(Invoices!W:X,A2901)&lt;&gt;0,IF(COUNTIF(Invoices!W:X,A2901)&lt;&gt;0,SUMIF(Invoices!W:X,A2901,Invoices!X:X)/COUNTIF(Invoices!W:X,A2901),0),IF(COUNTIF(Invoices!Y:Z,A2901)&lt;&gt;0,IF(COUNTIF(Invoices!Y:Z,A2901)&lt;&gt;0,SUMIF(Invoices!Y:Z,A2901,Invoices!Z:Z)/COUNTIF(Invoices!Y:Z,A2901),0),IF(COUNTIF(Invoices!AA:AB,A2901)&lt;&gt;0,IF(COUNTIF(Invoices!AA:AB,A2901)&lt;&gt;0,SUMIF(Invoices!AA:AB,A2901,Invoices!AB:AB)/COUNTIF(Invoices!AA:AB,A2901),0),IF(COUNTIF(Invoices!AC:AD,A2901)&lt;&gt;0,IF(COUNTIF(Invoices!AC:AD,A2901)&lt;&gt;0,SUMIF(Invoices!AC:AD,A2901,Invoices!AD:AD)/COUNTIF(Invoices!AC:AD,A2901),0),IF(COUNTIF(Invoices!AE:AF,A2901)&lt;&gt;0,IF(COUNTIF(Invoices!AE:AF,A2901)&lt;&gt;0,SUMIF(Invoices!AE:AF,A2901,Invoices!AF:AF)/COUNTIF(Invoices!AE:AF,A2901),0),IF(COUNTIF(Invoices!AG:AH,A2901)&lt;&gt;0,IF(COUNTIF(Invoices!AG:AH,A2901)&lt;&gt;0,SUMIF(Invoices!AG:AH,A2901,Invoices!AH:AH)/COUNTIF(Invoices!AG:AH,A2901),0),IF(COUNTIF(Invoices!AI:AJ,A2901)&lt;&gt;0,IF(COUNTIF(Invoices!AI:AJ,A2901)&lt;&gt;0,SUMIF(Invoices!AI:AJ,A2901,Invoices!AJ:AJ)/COUNTIF(Invoices!AI:AJ,A2901),0),IF(COUNTIF(Invoices!AK:AL,A2901)&lt;&gt;0,IF(COUNTIF(Invoices!AK:AL,A2901)&lt;&gt;0,SUMIF(Invoices!AK:AL,A2901,Invoices!AL:AL)/COUNTIF(Invoices!AK:AL,A2901),0),IF(COUNTIF(Invoices!AM:AN,A2901)&lt;&gt;0,IF(COUNTIF(Invoices!AM:AN,A2901)&lt;&gt;0,SUMIF(Invoices!AM:AN,A2901,Invoices!AN:AN)/COUNTIF(Invoices!AM:AN,A2901),0),"Not Available")))))))))))))))</f>
        <v>0.99</v>
      </c>
    </row>
    <row r="2902" spans="1:5" ht="13" x14ac:dyDescent="0.15">
      <c r="A2902" s="6" t="s">
        <v>4405</v>
      </c>
      <c r="B2902" s="6" t="s">
        <v>573</v>
      </c>
      <c r="C2902" s="6" t="s">
        <v>1999</v>
      </c>
      <c r="D2902" s="6" t="s">
        <v>574</v>
      </c>
      <c r="E2902" t="str">
        <f>IF(COUNTIF(Invoices!K:L,A2902)&lt;&gt;0,IF(COUNTIF(Invoices!K:L,A2902)&lt;&gt;0,SUMIF(Invoices!K:L,A2902,Invoices!L:L)/COUNTIF(Invoices!K:L,A2902),0),IF(COUNTIF(Invoices!M:N,A2902)&lt;&gt;0,IF(COUNTIF(Invoices!M:N,A2902)&lt;&gt;0,SUMIF(Invoices!M:N,A2902,Invoices!N:N)/COUNTIF(Invoices!M:N,A2902),0),IF(COUNTIF(Invoices!O:P,A2902)&lt;&gt;0,IF(COUNTIF(Invoices!O:P,A2902)&lt;&gt;0,SUMIF(Invoices!O:P,A2902,Invoices!P:P)/COUNTIF(Invoices!O:P,A2902),0),IF(COUNTIF(Invoices!Q:R,A2902)&lt;&gt;0,IF(COUNTIF(Invoices!Q:R,A2902)&lt;&gt;0,SUMIF(Invoices!Q:R,A2902,Invoices!R:R)/COUNTIF(Invoices!Q:R,A2902),0),IF(COUNTIF(Invoices!S:T,A2902)&lt;&gt;0,IF(COUNTIF(Invoices!S:T,A2902)&lt;&gt;0,SUMIF(Invoices!S:T,A2902,Invoices!T:T)/COUNTIF(Invoices!S:T,A2902),0),IF(COUNTIF(Invoices!U:V,A2902)&lt;&gt;0,IF(COUNTIF(Invoices!U:V,A2902)&lt;&gt;0,SUMIF(Invoices!U:V,A2902,Invoices!V:V)/COUNTIF(Invoices!U:V,A2902),0),IF(COUNTIF(Invoices!W:X,A2902)&lt;&gt;0,IF(COUNTIF(Invoices!W:X,A2902)&lt;&gt;0,SUMIF(Invoices!W:X,A2902,Invoices!X:X)/COUNTIF(Invoices!W:X,A2902),0),IF(COUNTIF(Invoices!Y:Z,A2902)&lt;&gt;0,IF(COUNTIF(Invoices!Y:Z,A2902)&lt;&gt;0,SUMIF(Invoices!Y:Z,A2902,Invoices!Z:Z)/COUNTIF(Invoices!Y:Z,A2902),0),IF(COUNTIF(Invoices!AA:AB,A2902)&lt;&gt;0,IF(COUNTIF(Invoices!AA:AB,A2902)&lt;&gt;0,SUMIF(Invoices!AA:AB,A2902,Invoices!AB:AB)/COUNTIF(Invoices!AA:AB,A2902),0),IF(COUNTIF(Invoices!AC:AD,A2902)&lt;&gt;0,IF(COUNTIF(Invoices!AC:AD,A2902)&lt;&gt;0,SUMIF(Invoices!AC:AD,A2902,Invoices!AD:AD)/COUNTIF(Invoices!AC:AD,A2902),0),IF(COUNTIF(Invoices!AE:AF,A2902)&lt;&gt;0,IF(COUNTIF(Invoices!AE:AF,A2902)&lt;&gt;0,SUMIF(Invoices!AE:AF,A2902,Invoices!AF:AF)/COUNTIF(Invoices!AE:AF,A2902),0),IF(COUNTIF(Invoices!AG:AH,A2902)&lt;&gt;0,IF(COUNTIF(Invoices!AG:AH,A2902)&lt;&gt;0,SUMIF(Invoices!AG:AH,A2902,Invoices!AH:AH)/COUNTIF(Invoices!AG:AH,A2902),0),IF(COUNTIF(Invoices!AI:AJ,A2902)&lt;&gt;0,IF(COUNTIF(Invoices!AI:AJ,A2902)&lt;&gt;0,SUMIF(Invoices!AI:AJ,A2902,Invoices!AJ:AJ)/COUNTIF(Invoices!AI:AJ,A2902),0),IF(COUNTIF(Invoices!AK:AL,A2902)&lt;&gt;0,IF(COUNTIF(Invoices!AK:AL,A2902)&lt;&gt;0,SUMIF(Invoices!AK:AL,A2902,Invoices!AL:AL)/COUNTIF(Invoices!AK:AL,A2902),0),IF(COUNTIF(Invoices!AM:AN,A2902)&lt;&gt;0,IF(COUNTIF(Invoices!AM:AN,A2902)&lt;&gt;0,SUMIF(Invoices!AM:AN,A2902,Invoices!AN:AN)/COUNTIF(Invoices!AM:AN,A2902),0),"Not Available")))))))))))))))</f>
        <v>Not Available</v>
      </c>
    </row>
    <row r="2903" spans="1:5" ht="13" x14ac:dyDescent="0.15">
      <c r="A2903" s="6" t="s">
        <v>4405</v>
      </c>
      <c r="B2903" s="6" t="s">
        <v>573</v>
      </c>
      <c r="C2903" s="6" t="s">
        <v>1674</v>
      </c>
      <c r="D2903" s="6" t="s">
        <v>574</v>
      </c>
      <c r="E2903" t="str">
        <f>IF(COUNTIF(Invoices!K:L,A2903)&lt;&gt;0,IF(COUNTIF(Invoices!K:L,A2903)&lt;&gt;0,SUMIF(Invoices!K:L,A2903,Invoices!L:L)/COUNTIF(Invoices!K:L,A2903),0),IF(COUNTIF(Invoices!M:N,A2903)&lt;&gt;0,IF(COUNTIF(Invoices!M:N,A2903)&lt;&gt;0,SUMIF(Invoices!M:N,A2903,Invoices!N:N)/COUNTIF(Invoices!M:N,A2903),0),IF(COUNTIF(Invoices!O:P,A2903)&lt;&gt;0,IF(COUNTIF(Invoices!O:P,A2903)&lt;&gt;0,SUMIF(Invoices!O:P,A2903,Invoices!P:P)/COUNTIF(Invoices!O:P,A2903),0),IF(COUNTIF(Invoices!Q:R,A2903)&lt;&gt;0,IF(COUNTIF(Invoices!Q:R,A2903)&lt;&gt;0,SUMIF(Invoices!Q:R,A2903,Invoices!R:R)/COUNTIF(Invoices!Q:R,A2903),0),IF(COUNTIF(Invoices!S:T,A2903)&lt;&gt;0,IF(COUNTIF(Invoices!S:T,A2903)&lt;&gt;0,SUMIF(Invoices!S:T,A2903,Invoices!T:T)/COUNTIF(Invoices!S:T,A2903),0),IF(COUNTIF(Invoices!U:V,A2903)&lt;&gt;0,IF(COUNTIF(Invoices!U:V,A2903)&lt;&gt;0,SUMIF(Invoices!U:V,A2903,Invoices!V:V)/COUNTIF(Invoices!U:V,A2903),0),IF(COUNTIF(Invoices!W:X,A2903)&lt;&gt;0,IF(COUNTIF(Invoices!W:X,A2903)&lt;&gt;0,SUMIF(Invoices!W:X,A2903,Invoices!X:X)/COUNTIF(Invoices!W:X,A2903),0),IF(COUNTIF(Invoices!Y:Z,A2903)&lt;&gt;0,IF(COUNTIF(Invoices!Y:Z,A2903)&lt;&gt;0,SUMIF(Invoices!Y:Z,A2903,Invoices!Z:Z)/COUNTIF(Invoices!Y:Z,A2903),0),IF(COUNTIF(Invoices!AA:AB,A2903)&lt;&gt;0,IF(COUNTIF(Invoices!AA:AB,A2903)&lt;&gt;0,SUMIF(Invoices!AA:AB,A2903,Invoices!AB:AB)/COUNTIF(Invoices!AA:AB,A2903),0),IF(COUNTIF(Invoices!AC:AD,A2903)&lt;&gt;0,IF(COUNTIF(Invoices!AC:AD,A2903)&lt;&gt;0,SUMIF(Invoices!AC:AD,A2903,Invoices!AD:AD)/COUNTIF(Invoices!AC:AD,A2903),0),IF(COUNTIF(Invoices!AE:AF,A2903)&lt;&gt;0,IF(COUNTIF(Invoices!AE:AF,A2903)&lt;&gt;0,SUMIF(Invoices!AE:AF,A2903,Invoices!AF:AF)/COUNTIF(Invoices!AE:AF,A2903),0),IF(COUNTIF(Invoices!AG:AH,A2903)&lt;&gt;0,IF(COUNTIF(Invoices!AG:AH,A2903)&lt;&gt;0,SUMIF(Invoices!AG:AH,A2903,Invoices!AH:AH)/COUNTIF(Invoices!AG:AH,A2903),0),IF(COUNTIF(Invoices!AI:AJ,A2903)&lt;&gt;0,IF(COUNTIF(Invoices!AI:AJ,A2903)&lt;&gt;0,SUMIF(Invoices!AI:AJ,A2903,Invoices!AJ:AJ)/COUNTIF(Invoices!AI:AJ,A2903),0),IF(COUNTIF(Invoices!AK:AL,A2903)&lt;&gt;0,IF(COUNTIF(Invoices!AK:AL,A2903)&lt;&gt;0,SUMIF(Invoices!AK:AL,A2903,Invoices!AL:AL)/COUNTIF(Invoices!AK:AL,A2903),0),IF(COUNTIF(Invoices!AM:AN,A2903)&lt;&gt;0,IF(COUNTIF(Invoices!AM:AN,A2903)&lt;&gt;0,SUMIF(Invoices!AM:AN,A2903,Invoices!AN:AN)/COUNTIF(Invoices!AM:AN,A2903),0),"Not Available")))))))))))))))</f>
        <v>Not Available</v>
      </c>
    </row>
    <row r="2904" spans="1:5" ht="13" x14ac:dyDescent="0.15">
      <c r="A2904" s="6" t="s">
        <v>4406</v>
      </c>
      <c r="C2904" s="6" t="s">
        <v>1391</v>
      </c>
      <c r="D2904" s="6" t="s">
        <v>673</v>
      </c>
      <c r="E2904" t="str">
        <f>IF(COUNTIF(Invoices!K:L,A2904)&lt;&gt;0,IF(COUNTIF(Invoices!K:L,A2904)&lt;&gt;0,SUMIF(Invoices!K:L,A2904,Invoices!L:L)/COUNTIF(Invoices!K:L,A2904),0),IF(COUNTIF(Invoices!M:N,A2904)&lt;&gt;0,IF(COUNTIF(Invoices!M:N,A2904)&lt;&gt;0,SUMIF(Invoices!M:N,A2904,Invoices!N:N)/COUNTIF(Invoices!M:N,A2904),0),IF(COUNTIF(Invoices!O:P,A2904)&lt;&gt;0,IF(COUNTIF(Invoices!O:P,A2904)&lt;&gt;0,SUMIF(Invoices!O:P,A2904,Invoices!P:P)/COUNTIF(Invoices!O:P,A2904),0),IF(COUNTIF(Invoices!Q:R,A2904)&lt;&gt;0,IF(COUNTIF(Invoices!Q:R,A2904)&lt;&gt;0,SUMIF(Invoices!Q:R,A2904,Invoices!R:R)/COUNTIF(Invoices!Q:R,A2904),0),IF(COUNTIF(Invoices!S:T,A2904)&lt;&gt;0,IF(COUNTIF(Invoices!S:T,A2904)&lt;&gt;0,SUMIF(Invoices!S:T,A2904,Invoices!T:T)/COUNTIF(Invoices!S:T,A2904),0),IF(COUNTIF(Invoices!U:V,A2904)&lt;&gt;0,IF(COUNTIF(Invoices!U:V,A2904)&lt;&gt;0,SUMIF(Invoices!U:V,A2904,Invoices!V:V)/COUNTIF(Invoices!U:V,A2904),0),IF(COUNTIF(Invoices!W:X,A2904)&lt;&gt;0,IF(COUNTIF(Invoices!W:X,A2904)&lt;&gt;0,SUMIF(Invoices!W:X,A2904,Invoices!X:X)/COUNTIF(Invoices!W:X,A2904),0),IF(COUNTIF(Invoices!Y:Z,A2904)&lt;&gt;0,IF(COUNTIF(Invoices!Y:Z,A2904)&lt;&gt;0,SUMIF(Invoices!Y:Z,A2904,Invoices!Z:Z)/COUNTIF(Invoices!Y:Z,A2904),0),IF(COUNTIF(Invoices!AA:AB,A2904)&lt;&gt;0,IF(COUNTIF(Invoices!AA:AB,A2904)&lt;&gt;0,SUMIF(Invoices!AA:AB,A2904,Invoices!AB:AB)/COUNTIF(Invoices!AA:AB,A2904),0),IF(COUNTIF(Invoices!AC:AD,A2904)&lt;&gt;0,IF(COUNTIF(Invoices!AC:AD,A2904)&lt;&gt;0,SUMIF(Invoices!AC:AD,A2904,Invoices!AD:AD)/COUNTIF(Invoices!AC:AD,A2904),0),IF(COUNTIF(Invoices!AE:AF,A2904)&lt;&gt;0,IF(COUNTIF(Invoices!AE:AF,A2904)&lt;&gt;0,SUMIF(Invoices!AE:AF,A2904,Invoices!AF:AF)/COUNTIF(Invoices!AE:AF,A2904),0),IF(COUNTIF(Invoices!AG:AH,A2904)&lt;&gt;0,IF(COUNTIF(Invoices!AG:AH,A2904)&lt;&gt;0,SUMIF(Invoices!AG:AH,A2904,Invoices!AH:AH)/COUNTIF(Invoices!AG:AH,A2904),0),IF(COUNTIF(Invoices!AI:AJ,A2904)&lt;&gt;0,IF(COUNTIF(Invoices!AI:AJ,A2904)&lt;&gt;0,SUMIF(Invoices!AI:AJ,A2904,Invoices!AJ:AJ)/COUNTIF(Invoices!AI:AJ,A2904),0),IF(COUNTIF(Invoices!AK:AL,A2904)&lt;&gt;0,IF(COUNTIF(Invoices!AK:AL,A2904)&lt;&gt;0,SUMIF(Invoices!AK:AL,A2904,Invoices!AL:AL)/COUNTIF(Invoices!AK:AL,A2904),0),IF(COUNTIF(Invoices!AM:AN,A2904)&lt;&gt;0,IF(COUNTIF(Invoices!AM:AN,A2904)&lt;&gt;0,SUMIF(Invoices!AM:AN,A2904,Invoices!AN:AN)/COUNTIF(Invoices!AM:AN,A2904),0),"Not Available")))))))))))))))</f>
        <v>Not Available</v>
      </c>
    </row>
    <row r="2905" spans="1:5" ht="13" x14ac:dyDescent="0.15">
      <c r="A2905" s="6" t="s">
        <v>4407</v>
      </c>
      <c r="C2905" s="6" t="s">
        <v>1483</v>
      </c>
      <c r="D2905" s="6" t="s">
        <v>518</v>
      </c>
      <c r="E2905" t="str">
        <f>IF(COUNTIF(Invoices!K:L,A2905)&lt;&gt;0,IF(COUNTIF(Invoices!K:L,A2905)&lt;&gt;0,SUMIF(Invoices!K:L,A2905,Invoices!L:L)/COUNTIF(Invoices!K:L,A2905),0),IF(COUNTIF(Invoices!M:N,A2905)&lt;&gt;0,IF(COUNTIF(Invoices!M:N,A2905)&lt;&gt;0,SUMIF(Invoices!M:N,A2905,Invoices!N:N)/COUNTIF(Invoices!M:N,A2905),0),IF(COUNTIF(Invoices!O:P,A2905)&lt;&gt;0,IF(COUNTIF(Invoices!O:P,A2905)&lt;&gt;0,SUMIF(Invoices!O:P,A2905,Invoices!P:P)/COUNTIF(Invoices!O:P,A2905),0),IF(COUNTIF(Invoices!Q:R,A2905)&lt;&gt;0,IF(COUNTIF(Invoices!Q:R,A2905)&lt;&gt;0,SUMIF(Invoices!Q:R,A2905,Invoices!R:R)/COUNTIF(Invoices!Q:R,A2905),0),IF(COUNTIF(Invoices!S:T,A2905)&lt;&gt;0,IF(COUNTIF(Invoices!S:T,A2905)&lt;&gt;0,SUMIF(Invoices!S:T,A2905,Invoices!T:T)/COUNTIF(Invoices!S:T,A2905),0),IF(COUNTIF(Invoices!U:V,A2905)&lt;&gt;0,IF(COUNTIF(Invoices!U:V,A2905)&lt;&gt;0,SUMIF(Invoices!U:V,A2905,Invoices!V:V)/COUNTIF(Invoices!U:V,A2905),0),IF(COUNTIF(Invoices!W:X,A2905)&lt;&gt;0,IF(COUNTIF(Invoices!W:X,A2905)&lt;&gt;0,SUMIF(Invoices!W:X,A2905,Invoices!X:X)/COUNTIF(Invoices!W:X,A2905),0),IF(COUNTIF(Invoices!Y:Z,A2905)&lt;&gt;0,IF(COUNTIF(Invoices!Y:Z,A2905)&lt;&gt;0,SUMIF(Invoices!Y:Z,A2905,Invoices!Z:Z)/COUNTIF(Invoices!Y:Z,A2905),0),IF(COUNTIF(Invoices!AA:AB,A2905)&lt;&gt;0,IF(COUNTIF(Invoices!AA:AB,A2905)&lt;&gt;0,SUMIF(Invoices!AA:AB,A2905,Invoices!AB:AB)/COUNTIF(Invoices!AA:AB,A2905),0),IF(COUNTIF(Invoices!AC:AD,A2905)&lt;&gt;0,IF(COUNTIF(Invoices!AC:AD,A2905)&lt;&gt;0,SUMIF(Invoices!AC:AD,A2905,Invoices!AD:AD)/COUNTIF(Invoices!AC:AD,A2905),0),IF(COUNTIF(Invoices!AE:AF,A2905)&lt;&gt;0,IF(COUNTIF(Invoices!AE:AF,A2905)&lt;&gt;0,SUMIF(Invoices!AE:AF,A2905,Invoices!AF:AF)/COUNTIF(Invoices!AE:AF,A2905),0),IF(COUNTIF(Invoices!AG:AH,A2905)&lt;&gt;0,IF(COUNTIF(Invoices!AG:AH,A2905)&lt;&gt;0,SUMIF(Invoices!AG:AH,A2905,Invoices!AH:AH)/COUNTIF(Invoices!AG:AH,A2905),0),IF(COUNTIF(Invoices!AI:AJ,A2905)&lt;&gt;0,IF(COUNTIF(Invoices!AI:AJ,A2905)&lt;&gt;0,SUMIF(Invoices!AI:AJ,A2905,Invoices!AJ:AJ)/COUNTIF(Invoices!AI:AJ,A2905),0),IF(COUNTIF(Invoices!AK:AL,A2905)&lt;&gt;0,IF(COUNTIF(Invoices!AK:AL,A2905)&lt;&gt;0,SUMIF(Invoices!AK:AL,A2905,Invoices!AL:AL)/COUNTIF(Invoices!AK:AL,A2905),0),IF(COUNTIF(Invoices!AM:AN,A2905)&lt;&gt;0,IF(COUNTIF(Invoices!AM:AN,A2905)&lt;&gt;0,SUMIF(Invoices!AM:AN,A2905,Invoices!AN:AN)/COUNTIF(Invoices!AM:AN,A2905),0),"Not Available")))))))))))))))</f>
        <v>Not Available</v>
      </c>
    </row>
    <row r="2906" spans="1:5" ht="13" x14ac:dyDescent="0.15">
      <c r="A2906" s="6" t="s">
        <v>4408</v>
      </c>
      <c r="C2906" s="6" t="s">
        <v>672</v>
      </c>
      <c r="D2906" s="6" t="s">
        <v>673</v>
      </c>
      <c r="E2906">
        <f ca="1">IF(COUNTIF(Invoices!K:L,A2906)&lt;&gt;0,IF(COUNTIF(Invoices!K:L,A2906)&lt;&gt;0,SUMIF(Invoices!K:L,A2906,Invoices!L:L)/COUNTIF(Invoices!K:L,A2906),0),IF(COUNTIF(Invoices!M:N,A2906)&lt;&gt;0,IF(COUNTIF(Invoices!M:N,A2906)&lt;&gt;0,SUMIF(Invoices!M:N,A2906,Invoices!N:N)/COUNTIF(Invoices!M:N,A2906),0),IF(COUNTIF(Invoices!O:P,A2906)&lt;&gt;0,IF(COUNTIF(Invoices!O:P,A2906)&lt;&gt;0,SUMIF(Invoices!O:P,A2906,Invoices!P:P)/COUNTIF(Invoices!O:P,A2906),0),IF(COUNTIF(Invoices!Q:R,A2906)&lt;&gt;0,IF(COUNTIF(Invoices!Q:R,A2906)&lt;&gt;0,SUMIF(Invoices!Q:R,A2906,Invoices!R:R)/COUNTIF(Invoices!Q:R,A2906),0),IF(COUNTIF(Invoices!S:T,A2906)&lt;&gt;0,IF(COUNTIF(Invoices!S:T,A2906)&lt;&gt;0,SUMIF(Invoices!S:T,A2906,Invoices!T:T)/COUNTIF(Invoices!S:T,A2906),0),IF(COUNTIF(Invoices!U:V,A2906)&lt;&gt;0,IF(COUNTIF(Invoices!U:V,A2906)&lt;&gt;0,SUMIF(Invoices!U:V,A2906,Invoices!V:V)/COUNTIF(Invoices!U:V,A2906),0),IF(COUNTIF(Invoices!W:X,A2906)&lt;&gt;0,IF(COUNTIF(Invoices!W:X,A2906)&lt;&gt;0,SUMIF(Invoices!W:X,A2906,Invoices!X:X)/COUNTIF(Invoices!W:X,A2906),0),IF(COUNTIF(Invoices!Y:Z,A2906)&lt;&gt;0,IF(COUNTIF(Invoices!Y:Z,A2906)&lt;&gt;0,SUMIF(Invoices!Y:Z,A2906,Invoices!Z:Z)/COUNTIF(Invoices!Y:Z,A2906),0),IF(COUNTIF(Invoices!AA:AB,A2906)&lt;&gt;0,IF(COUNTIF(Invoices!AA:AB,A2906)&lt;&gt;0,SUMIF(Invoices!AA:AB,A2906,Invoices!AB:AB)/COUNTIF(Invoices!AA:AB,A2906),0),IF(COUNTIF(Invoices!AC:AD,A2906)&lt;&gt;0,IF(COUNTIF(Invoices!AC:AD,A2906)&lt;&gt;0,SUMIF(Invoices!AC:AD,A2906,Invoices!AD:AD)/COUNTIF(Invoices!AC:AD,A2906),0),IF(COUNTIF(Invoices!AE:AF,A2906)&lt;&gt;0,IF(COUNTIF(Invoices!AE:AF,A2906)&lt;&gt;0,SUMIF(Invoices!AE:AF,A2906,Invoices!AF:AF)/COUNTIF(Invoices!AE:AF,A2906),0),IF(COUNTIF(Invoices!AG:AH,A2906)&lt;&gt;0,IF(COUNTIF(Invoices!AG:AH,A2906)&lt;&gt;0,SUMIF(Invoices!AG:AH,A2906,Invoices!AH:AH)/COUNTIF(Invoices!AG:AH,A2906),0),IF(COUNTIF(Invoices!AI:AJ,A2906)&lt;&gt;0,IF(COUNTIF(Invoices!AI:AJ,A2906)&lt;&gt;0,SUMIF(Invoices!AI:AJ,A2906,Invoices!AJ:AJ)/COUNTIF(Invoices!AI:AJ,A2906),0),IF(COUNTIF(Invoices!AK:AL,A2906)&lt;&gt;0,IF(COUNTIF(Invoices!AK:AL,A2906)&lt;&gt;0,SUMIF(Invoices!AK:AL,A2906,Invoices!AL:AL)/COUNTIF(Invoices!AK:AL,A2906),0),IF(COUNTIF(Invoices!AM:AN,A2906)&lt;&gt;0,IF(COUNTIF(Invoices!AM:AN,A2906)&lt;&gt;0,SUMIF(Invoices!AM:AN,A2906,Invoices!AN:AN)/COUNTIF(Invoices!AM:AN,A2906),0),"Not Available")))))))))))))))</f>
        <v>1.99</v>
      </c>
    </row>
    <row r="2907" spans="1:5" ht="13" x14ac:dyDescent="0.15">
      <c r="A2907" s="6" t="s">
        <v>4409</v>
      </c>
      <c r="C2907" s="6" t="s">
        <v>672</v>
      </c>
      <c r="D2907" s="6" t="s">
        <v>673</v>
      </c>
      <c r="E2907">
        <f ca="1">IF(COUNTIF(Invoices!K:L,A2907)&lt;&gt;0,IF(COUNTIF(Invoices!K:L,A2907)&lt;&gt;0,SUMIF(Invoices!K:L,A2907,Invoices!L:L)/COUNTIF(Invoices!K:L,A2907),0),IF(COUNTIF(Invoices!M:N,A2907)&lt;&gt;0,IF(COUNTIF(Invoices!M:N,A2907)&lt;&gt;0,SUMIF(Invoices!M:N,A2907,Invoices!N:N)/COUNTIF(Invoices!M:N,A2907),0),IF(COUNTIF(Invoices!O:P,A2907)&lt;&gt;0,IF(COUNTIF(Invoices!O:P,A2907)&lt;&gt;0,SUMIF(Invoices!O:P,A2907,Invoices!P:P)/COUNTIF(Invoices!O:P,A2907),0),IF(COUNTIF(Invoices!Q:R,A2907)&lt;&gt;0,IF(COUNTIF(Invoices!Q:R,A2907)&lt;&gt;0,SUMIF(Invoices!Q:R,A2907,Invoices!R:R)/COUNTIF(Invoices!Q:R,A2907),0),IF(COUNTIF(Invoices!S:T,A2907)&lt;&gt;0,IF(COUNTIF(Invoices!S:T,A2907)&lt;&gt;0,SUMIF(Invoices!S:T,A2907,Invoices!T:T)/COUNTIF(Invoices!S:T,A2907),0),IF(COUNTIF(Invoices!U:V,A2907)&lt;&gt;0,IF(COUNTIF(Invoices!U:V,A2907)&lt;&gt;0,SUMIF(Invoices!U:V,A2907,Invoices!V:V)/COUNTIF(Invoices!U:V,A2907),0),IF(COUNTIF(Invoices!W:X,A2907)&lt;&gt;0,IF(COUNTIF(Invoices!W:X,A2907)&lt;&gt;0,SUMIF(Invoices!W:X,A2907,Invoices!X:X)/COUNTIF(Invoices!W:X,A2907),0),IF(COUNTIF(Invoices!Y:Z,A2907)&lt;&gt;0,IF(COUNTIF(Invoices!Y:Z,A2907)&lt;&gt;0,SUMIF(Invoices!Y:Z,A2907,Invoices!Z:Z)/COUNTIF(Invoices!Y:Z,A2907),0),IF(COUNTIF(Invoices!AA:AB,A2907)&lt;&gt;0,IF(COUNTIF(Invoices!AA:AB,A2907)&lt;&gt;0,SUMIF(Invoices!AA:AB,A2907,Invoices!AB:AB)/COUNTIF(Invoices!AA:AB,A2907),0),IF(COUNTIF(Invoices!AC:AD,A2907)&lt;&gt;0,IF(COUNTIF(Invoices!AC:AD,A2907)&lt;&gt;0,SUMIF(Invoices!AC:AD,A2907,Invoices!AD:AD)/COUNTIF(Invoices!AC:AD,A2907),0),IF(COUNTIF(Invoices!AE:AF,A2907)&lt;&gt;0,IF(COUNTIF(Invoices!AE:AF,A2907)&lt;&gt;0,SUMIF(Invoices!AE:AF,A2907,Invoices!AF:AF)/COUNTIF(Invoices!AE:AF,A2907),0),IF(COUNTIF(Invoices!AG:AH,A2907)&lt;&gt;0,IF(COUNTIF(Invoices!AG:AH,A2907)&lt;&gt;0,SUMIF(Invoices!AG:AH,A2907,Invoices!AH:AH)/COUNTIF(Invoices!AG:AH,A2907),0),IF(COUNTIF(Invoices!AI:AJ,A2907)&lt;&gt;0,IF(COUNTIF(Invoices!AI:AJ,A2907)&lt;&gt;0,SUMIF(Invoices!AI:AJ,A2907,Invoices!AJ:AJ)/COUNTIF(Invoices!AI:AJ,A2907),0),IF(COUNTIF(Invoices!AK:AL,A2907)&lt;&gt;0,IF(COUNTIF(Invoices!AK:AL,A2907)&lt;&gt;0,SUMIF(Invoices!AK:AL,A2907,Invoices!AL:AL)/COUNTIF(Invoices!AK:AL,A2907),0),IF(COUNTIF(Invoices!AM:AN,A2907)&lt;&gt;0,IF(COUNTIF(Invoices!AM:AN,A2907)&lt;&gt;0,SUMIF(Invoices!AM:AN,A2907,Invoices!AN:AN)/COUNTIF(Invoices!AM:AN,A2907),0),"Not Available")))))))))))))))</f>
        <v>1.99</v>
      </c>
    </row>
    <row r="2908" spans="1:5" ht="13" x14ac:dyDescent="0.15">
      <c r="A2908" s="6" t="s">
        <v>4410</v>
      </c>
      <c r="C2908" s="6" t="s">
        <v>768</v>
      </c>
      <c r="D2908" s="6" t="s">
        <v>518</v>
      </c>
      <c r="E2908" t="str">
        <f>IF(COUNTIF(Invoices!K:L,A2908)&lt;&gt;0,IF(COUNTIF(Invoices!K:L,A2908)&lt;&gt;0,SUMIF(Invoices!K:L,A2908,Invoices!L:L)/COUNTIF(Invoices!K:L,A2908),0),IF(COUNTIF(Invoices!M:N,A2908)&lt;&gt;0,IF(COUNTIF(Invoices!M:N,A2908)&lt;&gt;0,SUMIF(Invoices!M:N,A2908,Invoices!N:N)/COUNTIF(Invoices!M:N,A2908),0),IF(COUNTIF(Invoices!O:P,A2908)&lt;&gt;0,IF(COUNTIF(Invoices!O:P,A2908)&lt;&gt;0,SUMIF(Invoices!O:P,A2908,Invoices!P:P)/COUNTIF(Invoices!O:P,A2908),0),IF(COUNTIF(Invoices!Q:R,A2908)&lt;&gt;0,IF(COUNTIF(Invoices!Q:R,A2908)&lt;&gt;0,SUMIF(Invoices!Q:R,A2908,Invoices!R:R)/COUNTIF(Invoices!Q:R,A2908),0),IF(COUNTIF(Invoices!S:T,A2908)&lt;&gt;0,IF(COUNTIF(Invoices!S:T,A2908)&lt;&gt;0,SUMIF(Invoices!S:T,A2908,Invoices!T:T)/COUNTIF(Invoices!S:T,A2908),0),IF(COUNTIF(Invoices!U:V,A2908)&lt;&gt;0,IF(COUNTIF(Invoices!U:V,A2908)&lt;&gt;0,SUMIF(Invoices!U:V,A2908,Invoices!V:V)/COUNTIF(Invoices!U:V,A2908),0),IF(COUNTIF(Invoices!W:X,A2908)&lt;&gt;0,IF(COUNTIF(Invoices!W:X,A2908)&lt;&gt;0,SUMIF(Invoices!W:X,A2908,Invoices!X:X)/COUNTIF(Invoices!W:X,A2908),0),IF(COUNTIF(Invoices!Y:Z,A2908)&lt;&gt;0,IF(COUNTIF(Invoices!Y:Z,A2908)&lt;&gt;0,SUMIF(Invoices!Y:Z,A2908,Invoices!Z:Z)/COUNTIF(Invoices!Y:Z,A2908),0),IF(COUNTIF(Invoices!AA:AB,A2908)&lt;&gt;0,IF(COUNTIF(Invoices!AA:AB,A2908)&lt;&gt;0,SUMIF(Invoices!AA:AB,A2908,Invoices!AB:AB)/COUNTIF(Invoices!AA:AB,A2908),0),IF(COUNTIF(Invoices!AC:AD,A2908)&lt;&gt;0,IF(COUNTIF(Invoices!AC:AD,A2908)&lt;&gt;0,SUMIF(Invoices!AC:AD,A2908,Invoices!AD:AD)/COUNTIF(Invoices!AC:AD,A2908),0),IF(COUNTIF(Invoices!AE:AF,A2908)&lt;&gt;0,IF(COUNTIF(Invoices!AE:AF,A2908)&lt;&gt;0,SUMIF(Invoices!AE:AF,A2908,Invoices!AF:AF)/COUNTIF(Invoices!AE:AF,A2908),0),IF(COUNTIF(Invoices!AG:AH,A2908)&lt;&gt;0,IF(COUNTIF(Invoices!AG:AH,A2908)&lt;&gt;0,SUMIF(Invoices!AG:AH,A2908,Invoices!AH:AH)/COUNTIF(Invoices!AG:AH,A2908),0),IF(COUNTIF(Invoices!AI:AJ,A2908)&lt;&gt;0,IF(COUNTIF(Invoices!AI:AJ,A2908)&lt;&gt;0,SUMIF(Invoices!AI:AJ,A2908,Invoices!AJ:AJ)/COUNTIF(Invoices!AI:AJ,A2908),0),IF(COUNTIF(Invoices!AK:AL,A2908)&lt;&gt;0,IF(COUNTIF(Invoices!AK:AL,A2908)&lt;&gt;0,SUMIF(Invoices!AK:AL,A2908,Invoices!AL:AL)/COUNTIF(Invoices!AK:AL,A2908),0),IF(COUNTIF(Invoices!AM:AN,A2908)&lt;&gt;0,IF(COUNTIF(Invoices!AM:AN,A2908)&lt;&gt;0,SUMIF(Invoices!AM:AN,A2908,Invoices!AN:AN)/COUNTIF(Invoices!AM:AN,A2908),0),"Not Available")))))))))))))))</f>
        <v>Not Available</v>
      </c>
    </row>
    <row r="2909" spans="1:5" ht="13" x14ac:dyDescent="0.15">
      <c r="A2909" s="6" t="s">
        <v>4411</v>
      </c>
      <c r="C2909" s="6" t="s">
        <v>672</v>
      </c>
      <c r="D2909" s="6" t="s">
        <v>673</v>
      </c>
      <c r="E2909">
        <f ca="1">IF(COUNTIF(Invoices!K:L,A2909)&lt;&gt;0,IF(COUNTIF(Invoices!K:L,A2909)&lt;&gt;0,SUMIF(Invoices!K:L,A2909,Invoices!L:L)/COUNTIF(Invoices!K:L,A2909),0),IF(COUNTIF(Invoices!M:N,A2909)&lt;&gt;0,IF(COUNTIF(Invoices!M:N,A2909)&lt;&gt;0,SUMIF(Invoices!M:N,A2909,Invoices!N:N)/COUNTIF(Invoices!M:N,A2909),0),IF(COUNTIF(Invoices!O:P,A2909)&lt;&gt;0,IF(COUNTIF(Invoices!O:P,A2909)&lt;&gt;0,SUMIF(Invoices!O:P,A2909,Invoices!P:P)/COUNTIF(Invoices!O:P,A2909),0),IF(COUNTIF(Invoices!Q:R,A2909)&lt;&gt;0,IF(COUNTIF(Invoices!Q:R,A2909)&lt;&gt;0,SUMIF(Invoices!Q:R,A2909,Invoices!R:R)/COUNTIF(Invoices!Q:R,A2909),0),IF(COUNTIF(Invoices!S:T,A2909)&lt;&gt;0,IF(COUNTIF(Invoices!S:T,A2909)&lt;&gt;0,SUMIF(Invoices!S:T,A2909,Invoices!T:T)/COUNTIF(Invoices!S:T,A2909),0),IF(COUNTIF(Invoices!U:V,A2909)&lt;&gt;0,IF(COUNTIF(Invoices!U:V,A2909)&lt;&gt;0,SUMIF(Invoices!U:V,A2909,Invoices!V:V)/COUNTIF(Invoices!U:V,A2909),0),IF(COUNTIF(Invoices!W:X,A2909)&lt;&gt;0,IF(COUNTIF(Invoices!W:X,A2909)&lt;&gt;0,SUMIF(Invoices!W:X,A2909,Invoices!X:X)/COUNTIF(Invoices!W:X,A2909),0),IF(COUNTIF(Invoices!Y:Z,A2909)&lt;&gt;0,IF(COUNTIF(Invoices!Y:Z,A2909)&lt;&gt;0,SUMIF(Invoices!Y:Z,A2909,Invoices!Z:Z)/COUNTIF(Invoices!Y:Z,A2909),0),IF(COUNTIF(Invoices!AA:AB,A2909)&lt;&gt;0,IF(COUNTIF(Invoices!AA:AB,A2909)&lt;&gt;0,SUMIF(Invoices!AA:AB,A2909,Invoices!AB:AB)/COUNTIF(Invoices!AA:AB,A2909),0),IF(COUNTIF(Invoices!AC:AD,A2909)&lt;&gt;0,IF(COUNTIF(Invoices!AC:AD,A2909)&lt;&gt;0,SUMIF(Invoices!AC:AD,A2909,Invoices!AD:AD)/COUNTIF(Invoices!AC:AD,A2909),0),IF(COUNTIF(Invoices!AE:AF,A2909)&lt;&gt;0,IF(COUNTIF(Invoices!AE:AF,A2909)&lt;&gt;0,SUMIF(Invoices!AE:AF,A2909,Invoices!AF:AF)/COUNTIF(Invoices!AE:AF,A2909),0),IF(COUNTIF(Invoices!AG:AH,A2909)&lt;&gt;0,IF(COUNTIF(Invoices!AG:AH,A2909)&lt;&gt;0,SUMIF(Invoices!AG:AH,A2909,Invoices!AH:AH)/COUNTIF(Invoices!AG:AH,A2909),0),IF(COUNTIF(Invoices!AI:AJ,A2909)&lt;&gt;0,IF(COUNTIF(Invoices!AI:AJ,A2909)&lt;&gt;0,SUMIF(Invoices!AI:AJ,A2909,Invoices!AJ:AJ)/COUNTIF(Invoices!AI:AJ,A2909),0),IF(COUNTIF(Invoices!AK:AL,A2909)&lt;&gt;0,IF(COUNTIF(Invoices!AK:AL,A2909)&lt;&gt;0,SUMIF(Invoices!AK:AL,A2909,Invoices!AL:AL)/COUNTIF(Invoices!AK:AL,A2909),0),IF(COUNTIF(Invoices!AM:AN,A2909)&lt;&gt;0,IF(COUNTIF(Invoices!AM:AN,A2909)&lt;&gt;0,SUMIF(Invoices!AM:AN,A2909,Invoices!AN:AN)/COUNTIF(Invoices!AM:AN,A2909),0),"Not Available")))))))))))))))</f>
        <v>1.99</v>
      </c>
    </row>
    <row r="2910" spans="1:5" ht="13" x14ac:dyDescent="0.15">
      <c r="A2910" s="6" t="s">
        <v>4412</v>
      </c>
      <c r="B2910" s="6" t="s">
        <v>1803</v>
      </c>
      <c r="C2910" s="6" t="s">
        <v>1804</v>
      </c>
      <c r="D2910" s="6" t="s">
        <v>810</v>
      </c>
      <c r="E2910">
        <f ca="1">IF(COUNTIF(Invoices!K:L,A2910)&lt;&gt;0,IF(COUNTIF(Invoices!K:L,A2910)&lt;&gt;0,SUMIF(Invoices!K:L,A2910,Invoices!L:L)/COUNTIF(Invoices!K:L,A2910),0),IF(COUNTIF(Invoices!M:N,A2910)&lt;&gt;0,IF(COUNTIF(Invoices!M:N,A2910)&lt;&gt;0,SUMIF(Invoices!M:N,A2910,Invoices!N:N)/COUNTIF(Invoices!M:N,A2910),0),IF(COUNTIF(Invoices!O:P,A2910)&lt;&gt;0,IF(COUNTIF(Invoices!O:P,A2910)&lt;&gt;0,SUMIF(Invoices!O:P,A2910,Invoices!P:P)/COUNTIF(Invoices!O:P,A2910),0),IF(COUNTIF(Invoices!Q:R,A2910)&lt;&gt;0,IF(COUNTIF(Invoices!Q:R,A2910)&lt;&gt;0,SUMIF(Invoices!Q:R,A2910,Invoices!R:R)/COUNTIF(Invoices!Q:R,A2910),0),IF(COUNTIF(Invoices!S:T,A2910)&lt;&gt;0,IF(COUNTIF(Invoices!S:T,A2910)&lt;&gt;0,SUMIF(Invoices!S:T,A2910,Invoices!T:T)/COUNTIF(Invoices!S:T,A2910),0),IF(COUNTIF(Invoices!U:V,A2910)&lt;&gt;0,IF(COUNTIF(Invoices!U:V,A2910)&lt;&gt;0,SUMIF(Invoices!U:V,A2910,Invoices!V:V)/COUNTIF(Invoices!U:V,A2910),0),IF(COUNTIF(Invoices!W:X,A2910)&lt;&gt;0,IF(COUNTIF(Invoices!W:X,A2910)&lt;&gt;0,SUMIF(Invoices!W:X,A2910,Invoices!X:X)/COUNTIF(Invoices!W:X,A2910),0),IF(COUNTIF(Invoices!Y:Z,A2910)&lt;&gt;0,IF(COUNTIF(Invoices!Y:Z,A2910)&lt;&gt;0,SUMIF(Invoices!Y:Z,A2910,Invoices!Z:Z)/COUNTIF(Invoices!Y:Z,A2910),0),IF(COUNTIF(Invoices!AA:AB,A2910)&lt;&gt;0,IF(COUNTIF(Invoices!AA:AB,A2910)&lt;&gt;0,SUMIF(Invoices!AA:AB,A2910,Invoices!AB:AB)/COUNTIF(Invoices!AA:AB,A2910),0),IF(COUNTIF(Invoices!AC:AD,A2910)&lt;&gt;0,IF(COUNTIF(Invoices!AC:AD,A2910)&lt;&gt;0,SUMIF(Invoices!AC:AD,A2910,Invoices!AD:AD)/COUNTIF(Invoices!AC:AD,A2910),0),IF(COUNTIF(Invoices!AE:AF,A2910)&lt;&gt;0,IF(COUNTIF(Invoices!AE:AF,A2910)&lt;&gt;0,SUMIF(Invoices!AE:AF,A2910,Invoices!AF:AF)/COUNTIF(Invoices!AE:AF,A2910),0),IF(COUNTIF(Invoices!AG:AH,A2910)&lt;&gt;0,IF(COUNTIF(Invoices!AG:AH,A2910)&lt;&gt;0,SUMIF(Invoices!AG:AH,A2910,Invoices!AH:AH)/COUNTIF(Invoices!AG:AH,A2910),0),IF(COUNTIF(Invoices!AI:AJ,A2910)&lt;&gt;0,IF(COUNTIF(Invoices!AI:AJ,A2910)&lt;&gt;0,SUMIF(Invoices!AI:AJ,A2910,Invoices!AJ:AJ)/COUNTIF(Invoices!AI:AJ,A2910),0),IF(COUNTIF(Invoices!AK:AL,A2910)&lt;&gt;0,IF(COUNTIF(Invoices!AK:AL,A2910)&lt;&gt;0,SUMIF(Invoices!AK:AL,A2910,Invoices!AL:AL)/COUNTIF(Invoices!AK:AL,A2910),0),IF(COUNTIF(Invoices!AM:AN,A2910)&lt;&gt;0,IF(COUNTIF(Invoices!AM:AN,A2910)&lt;&gt;0,SUMIF(Invoices!AM:AN,A2910,Invoices!AN:AN)/COUNTIF(Invoices!AM:AN,A2910),0),"Not Available")))))))))))))))</f>
        <v>0.99</v>
      </c>
    </row>
    <row r="2911" spans="1:5" ht="13" x14ac:dyDescent="0.15">
      <c r="A2911" s="6" t="s">
        <v>4413</v>
      </c>
      <c r="B2911" s="6" t="s">
        <v>1423</v>
      </c>
      <c r="C2911" s="6" t="s">
        <v>875</v>
      </c>
      <c r="D2911" s="6" t="s">
        <v>875</v>
      </c>
      <c r="E2911">
        <f ca="1">IF(COUNTIF(Invoices!K:L,A2911)&lt;&gt;0,IF(COUNTIF(Invoices!K:L,A2911)&lt;&gt;0,SUMIF(Invoices!K:L,A2911,Invoices!L:L)/COUNTIF(Invoices!K:L,A2911),0),IF(COUNTIF(Invoices!M:N,A2911)&lt;&gt;0,IF(COUNTIF(Invoices!M:N,A2911)&lt;&gt;0,SUMIF(Invoices!M:N,A2911,Invoices!N:N)/COUNTIF(Invoices!M:N,A2911),0),IF(COUNTIF(Invoices!O:P,A2911)&lt;&gt;0,IF(COUNTIF(Invoices!O:P,A2911)&lt;&gt;0,SUMIF(Invoices!O:P,A2911,Invoices!P:P)/COUNTIF(Invoices!O:P,A2911),0),IF(COUNTIF(Invoices!Q:R,A2911)&lt;&gt;0,IF(COUNTIF(Invoices!Q:R,A2911)&lt;&gt;0,SUMIF(Invoices!Q:R,A2911,Invoices!R:R)/COUNTIF(Invoices!Q:R,A2911),0),IF(COUNTIF(Invoices!S:T,A2911)&lt;&gt;0,IF(COUNTIF(Invoices!S:T,A2911)&lt;&gt;0,SUMIF(Invoices!S:T,A2911,Invoices!T:T)/COUNTIF(Invoices!S:T,A2911),0),IF(COUNTIF(Invoices!U:V,A2911)&lt;&gt;0,IF(COUNTIF(Invoices!U:V,A2911)&lt;&gt;0,SUMIF(Invoices!U:V,A2911,Invoices!V:V)/COUNTIF(Invoices!U:V,A2911),0),IF(COUNTIF(Invoices!W:X,A2911)&lt;&gt;0,IF(COUNTIF(Invoices!W:X,A2911)&lt;&gt;0,SUMIF(Invoices!W:X,A2911,Invoices!X:X)/COUNTIF(Invoices!W:X,A2911),0),IF(COUNTIF(Invoices!Y:Z,A2911)&lt;&gt;0,IF(COUNTIF(Invoices!Y:Z,A2911)&lt;&gt;0,SUMIF(Invoices!Y:Z,A2911,Invoices!Z:Z)/COUNTIF(Invoices!Y:Z,A2911),0),IF(COUNTIF(Invoices!AA:AB,A2911)&lt;&gt;0,IF(COUNTIF(Invoices!AA:AB,A2911)&lt;&gt;0,SUMIF(Invoices!AA:AB,A2911,Invoices!AB:AB)/COUNTIF(Invoices!AA:AB,A2911),0),IF(COUNTIF(Invoices!AC:AD,A2911)&lt;&gt;0,IF(COUNTIF(Invoices!AC:AD,A2911)&lt;&gt;0,SUMIF(Invoices!AC:AD,A2911,Invoices!AD:AD)/COUNTIF(Invoices!AC:AD,A2911),0),IF(COUNTIF(Invoices!AE:AF,A2911)&lt;&gt;0,IF(COUNTIF(Invoices!AE:AF,A2911)&lt;&gt;0,SUMIF(Invoices!AE:AF,A2911,Invoices!AF:AF)/COUNTIF(Invoices!AE:AF,A2911),0),IF(COUNTIF(Invoices!AG:AH,A2911)&lt;&gt;0,IF(COUNTIF(Invoices!AG:AH,A2911)&lt;&gt;0,SUMIF(Invoices!AG:AH,A2911,Invoices!AH:AH)/COUNTIF(Invoices!AG:AH,A2911),0),IF(COUNTIF(Invoices!AI:AJ,A2911)&lt;&gt;0,IF(COUNTIF(Invoices!AI:AJ,A2911)&lt;&gt;0,SUMIF(Invoices!AI:AJ,A2911,Invoices!AJ:AJ)/COUNTIF(Invoices!AI:AJ,A2911),0),IF(COUNTIF(Invoices!AK:AL,A2911)&lt;&gt;0,IF(COUNTIF(Invoices!AK:AL,A2911)&lt;&gt;0,SUMIF(Invoices!AK:AL,A2911,Invoices!AL:AL)/COUNTIF(Invoices!AK:AL,A2911),0),IF(COUNTIF(Invoices!AM:AN,A2911)&lt;&gt;0,IF(COUNTIF(Invoices!AM:AN,A2911)&lt;&gt;0,SUMIF(Invoices!AM:AN,A2911,Invoices!AN:AN)/COUNTIF(Invoices!AM:AN,A2911),0),"Not Available")))))))))))))))</f>
        <v>0.99</v>
      </c>
    </row>
    <row r="2912" spans="1:5" ht="13" x14ac:dyDescent="0.15">
      <c r="A2912" s="6" t="s">
        <v>4414</v>
      </c>
      <c r="B2912" s="6" t="s">
        <v>568</v>
      </c>
      <c r="C2912" s="6" t="s">
        <v>569</v>
      </c>
      <c r="D2912" s="6" t="s">
        <v>570</v>
      </c>
      <c r="E2912" t="str">
        <f>IF(COUNTIF(Invoices!K:L,A2912)&lt;&gt;0,IF(COUNTIF(Invoices!K:L,A2912)&lt;&gt;0,SUMIF(Invoices!K:L,A2912,Invoices!L:L)/COUNTIF(Invoices!K:L,A2912),0),IF(COUNTIF(Invoices!M:N,A2912)&lt;&gt;0,IF(COUNTIF(Invoices!M:N,A2912)&lt;&gt;0,SUMIF(Invoices!M:N,A2912,Invoices!N:N)/COUNTIF(Invoices!M:N,A2912),0),IF(COUNTIF(Invoices!O:P,A2912)&lt;&gt;0,IF(COUNTIF(Invoices!O:P,A2912)&lt;&gt;0,SUMIF(Invoices!O:P,A2912,Invoices!P:P)/COUNTIF(Invoices!O:P,A2912),0),IF(COUNTIF(Invoices!Q:R,A2912)&lt;&gt;0,IF(COUNTIF(Invoices!Q:R,A2912)&lt;&gt;0,SUMIF(Invoices!Q:R,A2912,Invoices!R:R)/COUNTIF(Invoices!Q:R,A2912),0),IF(COUNTIF(Invoices!S:T,A2912)&lt;&gt;0,IF(COUNTIF(Invoices!S:T,A2912)&lt;&gt;0,SUMIF(Invoices!S:T,A2912,Invoices!T:T)/COUNTIF(Invoices!S:T,A2912),0),IF(COUNTIF(Invoices!U:V,A2912)&lt;&gt;0,IF(COUNTIF(Invoices!U:V,A2912)&lt;&gt;0,SUMIF(Invoices!U:V,A2912,Invoices!V:V)/COUNTIF(Invoices!U:V,A2912),0),IF(COUNTIF(Invoices!W:X,A2912)&lt;&gt;0,IF(COUNTIF(Invoices!W:X,A2912)&lt;&gt;0,SUMIF(Invoices!W:X,A2912,Invoices!X:X)/COUNTIF(Invoices!W:X,A2912),0),IF(COUNTIF(Invoices!Y:Z,A2912)&lt;&gt;0,IF(COUNTIF(Invoices!Y:Z,A2912)&lt;&gt;0,SUMIF(Invoices!Y:Z,A2912,Invoices!Z:Z)/COUNTIF(Invoices!Y:Z,A2912),0),IF(COUNTIF(Invoices!AA:AB,A2912)&lt;&gt;0,IF(COUNTIF(Invoices!AA:AB,A2912)&lt;&gt;0,SUMIF(Invoices!AA:AB,A2912,Invoices!AB:AB)/COUNTIF(Invoices!AA:AB,A2912),0),IF(COUNTIF(Invoices!AC:AD,A2912)&lt;&gt;0,IF(COUNTIF(Invoices!AC:AD,A2912)&lt;&gt;0,SUMIF(Invoices!AC:AD,A2912,Invoices!AD:AD)/COUNTIF(Invoices!AC:AD,A2912),0),IF(COUNTIF(Invoices!AE:AF,A2912)&lt;&gt;0,IF(COUNTIF(Invoices!AE:AF,A2912)&lt;&gt;0,SUMIF(Invoices!AE:AF,A2912,Invoices!AF:AF)/COUNTIF(Invoices!AE:AF,A2912),0),IF(COUNTIF(Invoices!AG:AH,A2912)&lt;&gt;0,IF(COUNTIF(Invoices!AG:AH,A2912)&lt;&gt;0,SUMIF(Invoices!AG:AH,A2912,Invoices!AH:AH)/COUNTIF(Invoices!AG:AH,A2912),0),IF(COUNTIF(Invoices!AI:AJ,A2912)&lt;&gt;0,IF(COUNTIF(Invoices!AI:AJ,A2912)&lt;&gt;0,SUMIF(Invoices!AI:AJ,A2912,Invoices!AJ:AJ)/COUNTIF(Invoices!AI:AJ,A2912),0),IF(COUNTIF(Invoices!AK:AL,A2912)&lt;&gt;0,IF(COUNTIF(Invoices!AK:AL,A2912)&lt;&gt;0,SUMIF(Invoices!AK:AL,A2912,Invoices!AL:AL)/COUNTIF(Invoices!AK:AL,A2912),0),IF(COUNTIF(Invoices!AM:AN,A2912)&lt;&gt;0,IF(COUNTIF(Invoices!AM:AN,A2912)&lt;&gt;0,SUMIF(Invoices!AM:AN,A2912,Invoices!AN:AN)/COUNTIF(Invoices!AM:AN,A2912),0),"Not Available")))))))))))))))</f>
        <v>Not Available</v>
      </c>
    </row>
    <row r="2913" spans="1:5" ht="13" x14ac:dyDescent="0.15">
      <c r="A2913" s="6" t="s">
        <v>4415</v>
      </c>
      <c r="B2913" s="6" t="s">
        <v>2223</v>
      </c>
      <c r="C2913" s="6" t="s">
        <v>1428</v>
      </c>
      <c r="D2913" s="6" t="s">
        <v>681</v>
      </c>
      <c r="E2913">
        <f ca="1">IF(COUNTIF(Invoices!K:L,A2913)&lt;&gt;0,IF(COUNTIF(Invoices!K:L,A2913)&lt;&gt;0,SUMIF(Invoices!K:L,A2913,Invoices!L:L)/COUNTIF(Invoices!K:L,A2913),0),IF(COUNTIF(Invoices!M:N,A2913)&lt;&gt;0,IF(COUNTIF(Invoices!M:N,A2913)&lt;&gt;0,SUMIF(Invoices!M:N,A2913,Invoices!N:N)/COUNTIF(Invoices!M:N,A2913),0),IF(COUNTIF(Invoices!O:P,A2913)&lt;&gt;0,IF(COUNTIF(Invoices!O:P,A2913)&lt;&gt;0,SUMIF(Invoices!O:P,A2913,Invoices!P:P)/COUNTIF(Invoices!O:P,A2913),0),IF(COUNTIF(Invoices!Q:R,A2913)&lt;&gt;0,IF(COUNTIF(Invoices!Q:R,A2913)&lt;&gt;0,SUMIF(Invoices!Q:R,A2913,Invoices!R:R)/COUNTIF(Invoices!Q:R,A2913),0),IF(COUNTIF(Invoices!S:T,A2913)&lt;&gt;0,IF(COUNTIF(Invoices!S:T,A2913)&lt;&gt;0,SUMIF(Invoices!S:T,A2913,Invoices!T:T)/COUNTIF(Invoices!S:T,A2913),0),IF(COUNTIF(Invoices!U:V,A2913)&lt;&gt;0,IF(COUNTIF(Invoices!U:V,A2913)&lt;&gt;0,SUMIF(Invoices!U:V,A2913,Invoices!V:V)/COUNTIF(Invoices!U:V,A2913),0),IF(COUNTIF(Invoices!W:X,A2913)&lt;&gt;0,IF(COUNTIF(Invoices!W:X,A2913)&lt;&gt;0,SUMIF(Invoices!W:X,A2913,Invoices!X:X)/COUNTIF(Invoices!W:X,A2913),0),IF(COUNTIF(Invoices!Y:Z,A2913)&lt;&gt;0,IF(COUNTIF(Invoices!Y:Z,A2913)&lt;&gt;0,SUMIF(Invoices!Y:Z,A2913,Invoices!Z:Z)/COUNTIF(Invoices!Y:Z,A2913),0),IF(COUNTIF(Invoices!AA:AB,A2913)&lt;&gt;0,IF(COUNTIF(Invoices!AA:AB,A2913)&lt;&gt;0,SUMIF(Invoices!AA:AB,A2913,Invoices!AB:AB)/COUNTIF(Invoices!AA:AB,A2913),0),IF(COUNTIF(Invoices!AC:AD,A2913)&lt;&gt;0,IF(COUNTIF(Invoices!AC:AD,A2913)&lt;&gt;0,SUMIF(Invoices!AC:AD,A2913,Invoices!AD:AD)/COUNTIF(Invoices!AC:AD,A2913),0),IF(COUNTIF(Invoices!AE:AF,A2913)&lt;&gt;0,IF(COUNTIF(Invoices!AE:AF,A2913)&lt;&gt;0,SUMIF(Invoices!AE:AF,A2913,Invoices!AF:AF)/COUNTIF(Invoices!AE:AF,A2913),0),IF(COUNTIF(Invoices!AG:AH,A2913)&lt;&gt;0,IF(COUNTIF(Invoices!AG:AH,A2913)&lt;&gt;0,SUMIF(Invoices!AG:AH,A2913,Invoices!AH:AH)/COUNTIF(Invoices!AG:AH,A2913),0),IF(COUNTIF(Invoices!AI:AJ,A2913)&lt;&gt;0,IF(COUNTIF(Invoices!AI:AJ,A2913)&lt;&gt;0,SUMIF(Invoices!AI:AJ,A2913,Invoices!AJ:AJ)/COUNTIF(Invoices!AI:AJ,A2913),0),IF(COUNTIF(Invoices!AK:AL,A2913)&lt;&gt;0,IF(COUNTIF(Invoices!AK:AL,A2913)&lt;&gt;0,SUMIF(Invoices!AK:AL,A2913,Invoices!AL:AL)/COUNTIF(Invoices!AK:AL,A2913),0),IF(COUNTIF(Invoices!AM:AN,A2913)&lt;&gt;0,IF(COUNTIF(Invoices!AM:AN,A2913)&lt;&gt;0,SUMIF(Invoices!AM:AN,A2913,Invoices!AN:AN)/COUNTIF(Invoices!AM:AN,A2913),0),"Not Available")))))))))))))))</f>
        <v>0.99</v>
      </c>
    </row>
    <row r="2914" spans="1:5" ht="13" x14ac:dyDescent="0.15">
      <c r="A2914" s="6" t="s">
        <v>4416</v>
      </c>
      <c r="B2914" s="6" t="s">
        <v>1046</v>
      </c>
      <c r="C2914" s="6" t="s">
        <v>1314</v>
      </c>
      <c r="D2914" s="6" t="s">
        <v>1313</v>
      </c>
      <c r="E2914">
        <f ca="1">IF(COUNTIF(Invoices!K:L,A2914)&lt;&gt;0,IF(COUNTIF(Invoices!K:L,A2914)&lt;&gt;0,SUMIF(Invoices!K:L,A2914,Invoices!L:L)/COUNTIF(Invoices!K:L,A2914),0),IF(COUNTIF(Invoices!M:N,A2914)&lt;&gt;0,IF(COUNTIF(Invoices!M:N,A2914)&lt;&gt;0,SUMIF(Invoices!M:N,A2914,Invoices!N:N)/COUNTIF(Invoices!M:N,A2914),0),IF(COUNTIF(Invoices!O:P,A2914)&lt;&gt;0,IF(COUNTIF(Invoices!O:P,A2914)&lt;&gt;0,SUMIF(Invoices!O:P,A2914,Invoices!P:P)/COUNTIF(Invoices!O:P,A2914),0),IF(COUNTIF(Invoices!Q:R,A2914)&lt;&gt;0,IF(COUNTIF(Invoices!Q:R,A2914)&lt;&gt;0,SUMIF(Invoices!Q:R,A2914,Invoices!R:R)/COUNTIF(Invoices!Q:R,A2914),0),IF(COUNTIF(Invoices!S:T,A2914)&lt;&gt;0,IF(COUNTIF(Invoices!S:T,A2914)&lt;&gt;0,SUMIF(Invoices!S:T,A2914,Invoices!T:T)/COUNTIF(Invoices!S:T,A2914),0),IF(COUNTIF(Invoices!U:V,A2914)&lt;&gt;0,IF(COUNTIF(Invoices!U:V,A2914)&lt;&gt;0,SUMIF(Invoices!U:V,A2914,Invoices!V:V)/COUNTIF(Invoices!U:V,A2914),0),IF(COUNTIF(Invoices!W:X,A2914)&lt;&gt;0,IF(COUNTIF(Invoices!W:X,A2914)&lt;&gt;0,SUMIF(Invoices!W:X,A2914,Invoices!X:X)/COUNTIF(Invoices!W:X,A2914),0),IF(COUNTIF(Invoices!Y:Z,A2914)&lt;&gt;0,IF(COUNTIF(Invoices!Y:Z,A2914)&lt;&gt;0,SUMIF(Invoices!Y:Z,A2914,Invoices!Z:Z)/COUNTIF(Invoices!Y:Z,A2914),0),IF(COUNTIF(Invoices!AA:AB,A2914)&lt;&gt;0,IF(COUNTIF(Invoices!AA:AB,A2914)&lt;&gt;0,SUMIF(Invoices!AA:AB,A2914,Invoices!AB:AB)/COUNTIF(Invoices!AA:AB,A2914),0),IF(COUNTIF(Invoices!AC:AD,A2914)&lt;&gt;0,IF(COUNTIF(Invoices!AC:AD,A2914)&lt;&gt;0,SUMIF(Invoices!AC:AD,A2914,Invoices!AD:AD)/COUNTIF(Invoices!AC:AD,A2914),0),IF(COUNTIF(Invoices!AE:AF,A2914)&lt;&gt;0,IF(COUNTIF(Invoices!AE:AF,A2914)&lt;&gt;0,SUMIF(Invoices!AE:AF,A2914,Invoices!AF:AF)/COUNTIF(Invoices!AE:AF,A2914),0),IF(COUNTIF(Invoices!AG:AH,A2914)&lt;&gt;0,IF(COUNTIF(Invoices!AG:AH,A2914)&lt;&gt;0,SUMIF(Invoices!AG:AH,A2914,Invoices!AH:AH)/COUNTIF(Invoices!AG:AH,A2914),0),IF(COUNTIF(Invoices!AI:AJ,A2914)&lt;&gt;0,IF(COUNTIF(Invoices!AI:AJ,A2914)&lt;&gt;0,SUMIF(Invoices!AI:AJ,A2914,Invoices!AJ:AJ)/COUNTIF(Invoices!AI:AJ,A2914),0),IF(COUNTIF(Invoices!AK:AL,A2914)&lt;&gt;0,IF(COUNTIF(Invoices!AK:AL,A2914)&lt;&gt;0,SUMIF(Invoices!AK:AL,A2914,Invoices!AL:AL)/COUNTIF(Invoices!AK:AL,A2914),0),IF(COUNTIF(Invoices!AM:AN,A2914)&lt;&gt;0,IF(COUNTIF(Invoices!AM:AN,A2914)&lt;&gt;0,SUMIF(Invoices!AM:AN,A2914,Invoices!AN:AN)/COUNTIF(Invoices!AM:AN,A2914),0),"Not Available")))))))))))))))</f>
        <v>0.99</v>
      </c>
    </row>
    <row r="2915" spans="1:5" ht="13" x14ac:dyDescent="0.15">
      <c r="A2915" s="6" t="s">
        <v>4417</v>
      </c>
      <c r="B2915" s="6" t="s">
        <v>2789</v>
      </c>
      <c r="C2915" s="6" t="s">
        <v>735</v>
      </c>
      <c r="D2915" s="6" t="s">
        <v>736</v>
      </c>
      <c r="E2915">
        <f ca="1">IF(COUNTIF(Invoices!K:L,A2915)&lt;&gt;0,IF(COUNTIF(Invoices!K:L,A2915)&lt;&gt;0,SUMIF(Invoices!K:L,A2915,Invoices!L:L)/COUNTIF(Invoices!K:L,A2915),0),IF(COUNTIF(Invoices!M:N,A2915)&lt;&gt;0,IF(COUNTIF(Invoices!M:N,A2915)&lt;&gt;0,SUMIF(Invoices!M:N,A2915,Invoices!N:N)/COUNTIF(Invoices!M:N,A2915),0),IF(COUNTIF(Invoices!O:P,A2915)&lt;&gt;0,IF(COUNTIF(Invoices!O:P,A2915)&lt;&gt;0,SUMIF(Invoices!O:P,A2915,Invoices!P:P)/COUNTIF(Invoices!O:P,A2915),0),IF(COUNTIF(Invoices!Q:R,A2915)&lt;&gt;0,IF(COUNTIF(Invoices!Q:R,A2915)&lt;&gt;0,SUMIF(Invoices!Q:R,A2915,Invoices!R:R)/COUNTIF(Invoices!Q:R,A2915),0),IF(COUNTIF(Invoices!S:T,A2915)&lt;&gt;0,IF(COUNTIF(Invoices!S:T,A2915)&lt;&gt;0,SUMIF(Invoices!S:T,A2915,Invoices!T:T)/COUNTIF(Invoices!S:T,A2915),0),IF(COUNTIF(Invoices!U:V,A2915)&lt;&gt;0,IF(COUNTIF(Invoices!U:V,A2915)&lt;&gt;0,SUMIF(Invoices!U:V,A2915,Invoices!V:V)/COUNTIF(Invoices!U:V,A2915),0),IF(COUNTIF(Invoices!W:X,A2915)&lt;&gt;0,IF(COUNTIF(Invoices!W:X,A2915)&lt;&gt;0,SUMIF(Invoices!W:X,A2915,Invoices!X:X)/COUNTIF(Invoices!W:X,A2915),0),IF(COUNTIF(Invoices!Y:Z,A2915)&lt;&gt;0,IF(COUNTIF(Invoices!Y:Z,A2915)&lt;&gt;0,SUMIF(Invoices!Y:Z,A2915,Invoices!Z:Z)/COUNTIF(Invoices!Y:Z,A2915),0),IF(COUNTIF(Invoices!AA:AB,A2915)&lt;&gt;0,IF(COUNTIF(Invoices!AA:AB,A2915)&lt;&gt;0,SUMIF(Invoices!AA:AB,A2915,Invoices!AB:AB)/COUNTIF(Invoices!AA:AB,A2915),0),IF(COUNTIF(Invoices!AC:AD,A2915)&lt;&gt;0,IF(COUNTIF(Invoices!AC:AD,A2915)&lt;&gt;0,SUMIF(Invoices!AC:AD,A2915,Invoices!AD:AD)/COUNTIF(Invoices!AC:AD,A2915),0),IF(COUNTIF(Invoices!AE:AF,A2915)&lt;&gt;0,IF(COUNTIF(Invoices!AE:AF,A2915)&lt;&gt;0,SUMIF(Invoices!AE:AF,A2915,Invoices!AF:AF)/COUNTIF(Invoices!AE:AF,A2915),0),IF(COUNTIF(Invoices!AG:AH,A2915)&lt;&gt;0,IF(COUNTIF(Invoices!AG:AH,A2915)&lt;&gt;0,SUMIF(Invoices!AG:AH,A2915,Invoices!AH:AH)/COUNTIF(Invoices!AG:AH,A2915),0),IF(COUNTIF(Invoices!AI:AJ,A2915)&lt;&gt;0,IF(COUNTIF(Invoices!AI:AJ,A2915)&lt;&gt;0,SUMIF(Invoices!AI:AJ,A2915,Invoices!AJ:AJ)/COUNTIF(Invoices!AI:AJ,A2915),0),IF(COUNTIF(Invoices!AK:AL,A2915)&lt;&gt;0,IF(COUNTIF(Invoices!AK:AL,A2915)&lt;&gt;0,SUMIF(Invoices!AK:AL,A2915,Invoices!AL:AL)/COUNTIF(Invoices!AK:AL,A2915),0),IF(COUNTIF(Invoices!AM:AN,A2915)&lt;&gt;0,IF(COUNTIF(Invoices!AM:AN,A2915)&lt;&gt;0,SUMIF(Invoices!AM:AN,A2915,Invoices!AN:AN)/COUNTIF(Invoices!AM:AN,A2915),0),"Not Available")))))))))))))))</f>
        <v>0.99</v>
      </c>
    </row>
    <row r="2916" spans="1:5" ht="13" x14ac:dyDescent="0.15">
      <c r="A2916" s="6" t="s">
        <v>4418</v>
      </c>
      <c r="B2916" s="6" t="s">
        <v>1260</v>
      </c>
      <c r="C2916" s="6" t="s">
        <v>1261</v>
      </c>
      <c r="D2916" s="6" t="s">
        <v>912</v>
      </c>
      <c r="E2916" t="str">
        <f>IF(COUNTIF(Invoices!K:L,A2916)&lt;&gt;0,IF(COUNTIF(Invoices!K:L,A2916)&lt;&gt;0,SUMIF(Invoices!K:L,A2916,Invoices!L:L)/COUNTIF(Invoices!K:L,A2916),0),IF(COUNTIF(Invoices!M:N,A2916)&lt;&gt;0,IF(COUNTIF(Invoices!M:N,A2916)&lt;&gt;0,SUMIF(Invoices!M:N,A2916,Invoices!N:N)/COUNTIF(Invoices!M:N,A2916),0),IF(COUNTIF(Invoices!O:P,A2916)&lt;&gt;0,IF(COUNTIF(Invoices!O:P,A2916)&lt;&gt;0,SUMIF(Invoices!O:P,A2916,Invoices!P:P)/COUNTIF(Invoices!O:P,A2916),0),IF(COUNTIF(Invoices!Q:R,A2916)&lt;&gt;0,IF(COUNTIF(Invoices!Q:R,A2916)&lt;&gt;0,SUMIF(Invoices!Q:R,A2916,Invoices!R:R)/COUNTIF(Invoices!Q:R,A2916),0),IF(COUNTIF(Invoices!S:T,A2916)&lt;&gt;0,IF(COUNTIF(Invoices!S:T,A2916)&lt;&gt;0,SUMIF(Invoices!S:T,A2916,Invoices!T:T)/COUNTIF(Invoices!S:T,A2916),0),IF(COUNTIF(Invoices!U:V,A2916)&lt;&gt;0,IF(COUNTIF(Invoices!U:V,A2916)&lt;&gt;0,SUMIF(Invoices!U:V,A2916,Invoices!V:V)/COUNTIF(Invoices!U:V,A2916),0),IF(COUNTIF(Invoices!W:X,A2916)&lt;&gt;0,IF(COUNTIF(Invoices!W:X,A2916)&lt;&gt;0,SUMIF(Invoices!W:X,A2916,Invoices!X:X)/COUNTIF(Invoices!W:X,A2916),0),IF(COUNTIF(Invoices!Y:Z,A2916)&lt;&gt;0,IF(COUNTIF(Invoices!Y:Z,A2916)&lt;&gt;0,SUMIF(Invoices!Y:Z,A2916,Invoices!Z:Z)/COUNTIF(Invoices!Y:Z,A2916),0),IF(COUNTIF(Invoices!AA:AB,A2916)&lt;&gt;0,IF(COUNTIF(Invoices!AA:AB,A2916)&lt;&gt;0,SUMIF(Invoices!AA:AB,A2916,Invoices!AB:AB)/COUNTIF(Invoices!AA:AB,A2916),0),IF(COUNTIF(Invoices!AC:AD,A2916)&lt;&gt;0,IF(COUNTIF(Invoices!AC:AD,A2916)&lt;&gt;0,SUMIF(Invoices!AC:AD,A2916,Invoices!AD:AD)/COUNTIF(Invoices!AC:AD,A2916),0),IF(COUNTIF(Invoices!AE:AF,A2916)&lt;&gt;0,IF(COUNTIF(Invoices!AE:AF,A2916)&lt;&gt;0,SUMIF(Invoices!AE:AF,A2916,Invoices!AF:AF)/COUNTIF(Invoices!AE:AF,A2916),0),IF(COUNTIF(Invoices!AG:AH,A2916)&lt;&gt;0,IF(COUNTIF(Invoices!AG:AH,A2916)&lt;&gt;0,SUMIF(Invoices!AG:AH,A2916,Invoices!AH:AH)/COUNTIF(Invoices!AG:AH,A2916),0),IF(COUNTIF(Invoices!AI:AJ,A2916)&lt;&gt;0,IF(COUNTIF(Invoices!AI:AJ,A2916)&lt;&gt;0,SUMIF(Invoices!AI:AJ,A2916,Invoices!AJ:AJ)/COUNTIF(Invoices!AI:AJ,A2916),0),IF(COUNTIF(Invoices!AK:AL,A2916)&lt;&gt;0,IF(COUNTIF(Invoices!AK:AL,A2916)&lt;&gt;0,SUMIF(Invoices!AK:AL,A2916,Invoices!AL:AL)/COUNTIF(Invoices!AK:AL,A2916),0),IF(COUNTIF(Invoices!AM:AN,A2916)&lt;&gt;0,IF(COUNTIF(Invoices!AM:AN,A2916)&lt;&gt;0,SUMIF(Invoices!AM:AN,A2916,Invoices!AN:AN)/COUNTIF(Invoices!AM:AN,A2916),0),"Not Available")))))))))))))))</f>
        <v>Not Available</v>
      </c>
    </row>
    <row r="2917" spans="1:5" ht="13" x14ac:dyDescent="0.15">
      <c r="A2917" s="6" t="s">
        <v>4419</v>
      </c>
      <c r="B2917" s="6" t="s">
        <v>4420</v>
      </c>
      <c r="C2917" s="6" t="s">
        <v>1372</v>
      </c>
      <c r="D2917" s="6" t="s">
        <v>529</v>
      </c>
      <c r="E2917">
        <f ca="1">IF(COUNTIF(Invoices!K:L,A2917)&lt;&gt;0,IF(COUNTIF(Invoices!K:L,A2917)&lt;&gt;0,SUMIF(Invoices!K:L,A2917,Invoices!L:L)/COUNTIF(Invoices!K:L,A2917),0),IF(COUNTIF(Invoices!M:N,A2917)&lt;&gt;0,IF(COUNTIF(Invoices!M:N,A2917)&lt;&gt;0,SUMIF(Invoices!M:N,A2917,Invoices!N:N)/COUNTIF(Invoices!M:N,A2917),0),IF(COUNTIF(Invoices!O:P,A2917)&lt;&gt;0,IF(COUNTIF(Invoices!O:P,A2917)&lt;&gt;0,SUMIF(Invoices!O:P,A2917,Invoices!P:P)/COUNTIF(Invoices!O:P,A2917),0),IF(COUNTIF(Invoices!Q:R,A2917)&lt;&gt;0,IF(COUNTIF(Invoices!Q:R,A2917)&lt;&gt;0,SUMIF(Invoices!Q:R,A2917,Invoices!R:R)/COUNTIF(Invoices!Q:R,A2917),0),IF(COUNTIF(Invoices!S:T,A2917)&lt;&gt;0,IF(COUNTIF(Invoices!S:T,A2917)&lt;&gt;0,SUMIF(Invoices!S:T,A2917,Invoices!T:T)/COUNTIF(Invoices!S:T,A2917),0),IF(COUNTIF(Invoices!U:V,A2917)&lt;&gt;0,IF(COUNTIF(Invoices!U:V,A2917)&lt;&gt;0,SUMIF(Invoices!U:V,A2917,Invoices!V:V)/COUNTIF(Invoices!U:V,A2917),0),IF(COUNTIF(Invoices!W:X,A2917)&lt;&gt;0,IF(COUNTIF(Invoices!W:X,A2917)&lt;&gt;0,SUMIF(Invoices!W:X,A2917,Invoices!X:X)/COUNTIF(Invoices!W:X,A2917),0),IF(COUNTIF(Invoices!Y:Z,A2917)&lt;&gt;0,IF(COUNTIF(Invoices!Y:Z,A2917)&lt;&gt;0,SUMIF(Invoices!Y:Z,A2917,Invoices!Z:Z)/COUNTIF(Invoices!Y:Z,A2917),0),IF(COUNTIF(Invoices!AA:AB,A2917)&lt;&gt;0,IF(COUNTIF(Invoices!AA:AB,A2917)&lt;&gt;0,SUMIF(Invoices!AA:AB,A2917,Invoices!AB:AB)/COUNTIF(Invoices!AA:AB,A2917),0),IF(COUNTIF(Invoices!AC:AD,A2917)&lt;&gt;0,IF(COUNTIF(Invoices!AC:AD,A2917)&lt;&gt;0,SUMIF(Invoices!AC:AD,A2917,Invoices!AD:AD)/COUNTIF(Invoices!AC:AD,A2917),0),IF(COUNTIF(Invoices!AE:AF,A2917)&lt;&gt;0,IF(COUNTIF(Invoices!AE:AF,A2917)&lt;&gt;0,SUMIF(Invoices!AE:AF,A2917,Invoices!AF:AF)/COUNTIF(Invoices!AE:AF,A2917),0),IF(COUNTIF(Invoices!AG:AH,A2917)&lt;&gt;0,IF(COUNTIF(Invoices!AG:AH,A2917)&lt;&gt;0,SUMIF(Invoices!AG:AH,A2917,Invoices!AH:AH)/COUNTIF(Invoices!AG:AH,A2917),0),IF(COUNTIF(Invoices!AI:AJ,A2917)&lt;&gt;0,IF(COUNTIF(Invoices!AI:AJ,A2917)&lt;&gt;0,SUMIF(Invoices!AI:AJ,A2917,Invoices!AJ:AJ)/COUNTIF(Invoices!AI:AJ,A2917),0),IF(COUNTIF(Invoices!AK:AL,A2917)&lt;&gt;0,IF(COUNTIF(Invoices!AK:AL,A2917)&lt;&gt;0,SUMIF(Invoices!AK:AL,A2917,Invoices!AL:AL)/COUNTIF(Invoices!AK:AL,A2917),0),IF(COUNTIF(Invoices!AM:AN,A2917)&lt;&gt;0,IF(COUNTIF(Invoices!AM:AN,A2917)&lt;&gt;0,SUMIF(Invoices!AM:AN,A2917,Invoices!AN:AN)/COUNTIF(Invoices!AM:AN,A2917),0),"Not Available")))))))))))))))</f>
        <v>0.99</v>
      </c>
    </row>
    <row r="2918" spans="1:5" ht="13" x14ac:dyDescent="0.15">
      <c r="A2918" s="6" t="s">
        <v>4421</v>
      </c>
      <c r="C2918" s="6" t="s">
        <v>1391</v>
      </c>
      <c r="D2918" s="6" t="s">
        <v>673</v>
      </c>
      <c r="E2918">
        <f ca="1">IF(COUNTIF(Invoices!K:L,A2918)&lt;&gt;0,IF(COUNTIF(Invoices!K:L,A2918)&lt;&gt;0,SUMIF(Invoices!K:L,A2918,Invoices!L:L)/COUNTIF(Invoices!K:L,A2918),0),IF(COUNTIF(Invoices!M:N,A2918)&lt;&gt;0,IF(COUNTIF(Invoices!M:N,A2918)&lt;&gt;0,SUMIF(Invoices!M:N,A2918,Invoices!N:N)/COUNTIF(Invoices!M:N,A2918),0),IF(COUNTIF(Invoices!O:P,A2918)&lt;&gt;0,IF(COUNTIF(Invoices!O:P,A2918)&lt;&gt;0,SUMIF(Invoices!O:P,A2918,Invoices!P:P)/COUNTIF(Invoices!O:P,A2918),0),IF(COUNTIF(Invoices!Q:R,A2918)&lt;&gt;0,IF(COUNTIF(Invoices!Q:R,A2918)&lt;&gt;0,SUMIF(Invoices!Q:R,A2918,Invoices!R:R)/COUNTIF(Invoices!Q:R,A2918),0),IF(COUNTIF(Invoices!S:T,A2918)&lt;&gt;0,IF(COUNTIF(Invoices!S:T,A2918)&lt;&gt;0,SUMIF(Invoices!S:T,A2918,Invoices!T:T)/COUNTIF(Invoices!S:T,A2918),0),IF(COUNTIF(Invoices!U:V,A2918)&lt;&gt;0,IF(COUNTIF(Invoices!U:V,A2918)&lt;&gt;0,SUMIF(Invoices!U:V,A2918,Invoices!V:V)/COUNTIF(Invoices!U:V,A2918),0),IF(COUNTIF(Invoices!W:X,A2918)&lt;&gt;0,IF(COUNTIF(Invoices!W:X,A2918)&lt;&gt;0,SUMIF(Invoices!W:X,A2918,Invoices!X:X)/COUNTIF(Invoices!W:X,A2918),0),IF(COUNTIF(Invoices!Y:Z,A2918)&lt;&gt;0,IF(COUNTIF(Invoices!Y:Z,A2918)&lt;&gt;0,SUMIF(Invoices!Y:Z,A2918,Invoices!Z:Z)/COUNTIF(Invoices!Y:Z,A2918),0),IF(COUNTIF(Invoices!AA:AB,A2918)&lt;&gt;0,IF(COUNTIF(Invoices!AA:AB,A2918)&lt;&gt;0,SUMIF(Invoices!AA:AB,A2918,Invoices!AB:AB)/COUNTIF(Invoices!AA:AB,A2918),0),IF(COUNTIF(Invoices!AC:AD,A2918)&lt;&gt;0,IF(COUNTIF(Invoices!AC:AD,A2918)&lt;&gt;0,SUMIF(Invoices!AC:AD,A2918,Invoices!AD:AD)/COUNTIF(Invoices!AC:AD,A2918),0),IF(COUNTIF(Invoices!AE:AF,A2918)&lt;&gt;0,IF(COUNTIF(Invoices!AE:AF,A2918)&lt;&gt;0,SUMIF(Invoices!AE:AF,A2918,Invoices!AF:AF)/COUNTIF(Invoices!AE:AF,A2918),0),IF(COUNTIF(Invoices!AG:AH,A2918)&lt;&gt;0,IF(COUNTIF(Invoices!AG:AH,A2918)&lt;&gt;0,SUMIF(Invoices!AG:AH,A2918,Invoices!AH:AH)/COUNTIF(Invoices!AG:AH,A2918),0),IF(COUNTIF(Invoices!AI:AJ,A2918)&lt;&gt;0,IF(COUNTIF(Invoices!AI:AJ,A2918)&lt;&gt;0,SUMIF(Invoices!AI:AJ,A2918,Invoices!AJ:AJ)/COUNTIF(Invoices!AI:AJ,A2918),0),IF(COUNTIF(Invoices!AK:AL,A2918)&lt;&gt;0,IF(COUNTIF(Invoices!AK:AL,A2918)&lt;&gt;0,SUMIF(Invoices!AK:AL,A2918,Invoices!AL:AL)/COUNTIF(Invoices!AK:AL,A2918),0),IF(COUNTIF(Invoices!AM:AN,A2918)&lt;&gt;0,IF(COUNTIF(Invoices!AM:AN,A2918)&lt;&gt;0,SUMIF(Invoices!AM:AN,A2918,Invoices!AN:AN)/COUNTIF(Invoices!AM:AN,A2918),0),"Not Available")))))))))))))))</f>
        <v>1.99</v>
      </c>
    </row>
    <row r="2919" spans="1:5" ht="13" x14ac:dyDescent="0.15">
      <c r="A2919" s="6" t="s">
        <v>4422</v>
      </c>
      <c r="C2919" s="6" t="s">
        <v>1483</v>
      </c>
      <c r="D2919" s="6" t="s">
        <v>518</v>
      </c>
      <c r="E2919">
        <f ca="1">IF(COUNTIF(Invoices!K:L,A2919)&lt;&gt;0,IF(COUNTIF(Invoices!K:L,A2919)&lt;&gt;0,SUMIF(Invoices!K:L,A2919,Invoices!L:L)/COUNTIF(Invoices!K:L,A2919),0),IF(COUNTIF(Invoices!M:N,A2919)&lt;&gt;0,IF(COUNTIF(Invoices!M:N,A2919)&lt;&gt;0,SUMIF(Invoices!M:N,A2919,Invoices!N:N)/COUNTIF(Invoices!M:N,A2919),0),IF(COUNTIF(Invoices!O:P,A2919)&lt;&gt;0,IF(COUNTIF(Invoices!O:P,A2919)&lt;&gt;0,SUMIF(Invoices!O:P,A2919,Invoices!P:P)/COUNTIF(Invoices!O:P,A2919),0),IF(COUNTIF(Invoices!Q:R,A2919)&lt;&gt;0,IF(COUNTIF(Invoices!Q:R,A2919)&lt;&gt;0,SUMIF(Invoices!Q:R,A2919,Invoices!R:R)/COUNTIF(Invoices!Q:R,A2919),0),IF(COUNTIF(Invoices!S:T,A2919)&lt;&gt;0,IF(COUNTIF(Invoices!S:T,A2919)&lt;&gt;0,SUMIF(Invoices!S:T,A2919,Invoices!T:T)/COUNTIF(Invoices!S:T,A2919),0),IF(COUNTIF(Invoices!U:V,A2919)&lt;&gt;0,IF(COUNTIF(Invoices!U:V,A2919)&lt;&gt;0,SUMIF(Invoices!U:V,A2919,Invoices!V:V)/COUNTIF(Invoices!U:V,A2919),0),IF(COUNTIF(Invoices!W:X,A2919)&lt;&gt;0,IF(COUNTIF(Invoices!W:X,A2919)&lt;&gt;0,SUMIF(Invoices!W:X,A2919,Invoices!X:X)/COUNTIF(Invoices!W:X,A2919),0),IF(COUNTIF(Invoices!Y:Z,A2919)&lt;&gt;0,IF(COUNTIF(Invoices!Y:Z,A2919)&lt;&gt;0,SUMIF(Invoices!Y:Z,A2919,Invoices!Z:Z)/COUNTIF(Invoices!Y:Z,A2919),0),IF(COUNTIF(Invoices!AA:AB,A2919)&lt;&gt;0,IF(COUNTIF(Invoices!AA:AB,A2919)&lt;&gt;0,SUMIF(Invoices!AA:AB,A2919,Invoices!AB:AB)/COUNTIF(Invoices!AA:AB,A2919),0),IF(COUNTIF(Invoices!AC:AD,A2919)&lt;&gt;0,IF(COUNTIF(Invoices!AC:AD,A2919)&lt;&gt;0,SUMIF(Invoices!AC:AD,A2919,Invoices!AD:AD)/COUNTIF(Invoices!AC:AD,A2919),0),IF(COUNTIF(Invoices!AE:AF,A2919)&lt;&gt;0,IF(COUNTIF(Invoices!AE:AF,A2919)&lt;&gt;0,SUMIF(Invoices!AE:AF,A2919,Invoices!AF:AF)/COUNTIF(Invoices!AE:AF,A2919),0),IF(COUNTIF(Invoices!AG:AH,A2919)&lt;&gt;0,IF(COUNTIF(Invoices!AG:AH,A2919)&lt;&gt;0,SUMIF(Invoices!AG:AH,A2919,Invoices!AH:AH)/COUNTIF(Invoices!AG:AH,A2919),0),IF(COUNTIF(Invoices!AI:AJ,A2919)&lt;&gt;0,IF(COUNTIF(Invoices!AI:AJ,A2919)&lt;&gt;0,SUMIF(Invoices!AI:AJ,A2919,Invoices!AJ:AJ)/COUNTIF(Invoices!AI:AJ,A2919),0),IF(COUNTIF(Invoices!AK:AL,A2919)&lt;&gt;0,IF(COUNTIF(Invoices!AK:AL,A2919)&lt;&gt;0,SUMIF(Invoices!AK:AL,A2919,Invoices!AL:AL)/COUNTIF(Invoices!AK:AL,A2919),0),IF(COUNTIF(Invoices!AM:AN,A2919)&lt;&gt;0,IF(COUNTIF(Invoices!AM:AN,A2919)&lt;&gt;0,SUMIF(Invoices!AM:AN,A2919,Invoices!AN:AN)/COUNTIF(Invoices!AM:AN,A2919),0),"Not Available")))))))))))))))</f>
        <v>1.99</v>
      </c>
    </row>
    <row r="2920" spans="1:5" ht="13" x14ac:dyDescent="0.15">
      <c r="A2920" s="6" t="s">
        <v>4423</v>
      </c>
      <c r="B2920" s="6" t="s">
        <v>614</v>
      </c>
      <c r="C2920" s="6" t="s">
        <v>615</v>
      </c>
      <c r="D2920" s="6" t="s">
        <v>574</v>
      </c>
      <c r="E2920" t="str">
        <f>IF(COUNTIF(Invoices!K:L,A2920)&lt;&gt;0,IF(COUNTIF(Invoices!K:L,A2920)&lt;&gt;0,SUMIF(Invoices!K:L,A2920,Invoices!L:L)/COUNTIF(Invoices!K:L,A2920),0),IF(COUNTIF(Invoices!M:N,A2920)&lt;&gt;0,IF(COUNTIF(Invoices!M:N,A2920)&lt;&gt;0,SUMIF(Invoices!M:N,A2920,Invoices!N:N)/COUNTIF(Invoices!M:N,A2920),0),IF(COUNTIF(Invoices!O:P,A2920)&lt;&gt;0,IF(COUNTIF(Invoices!O:P,A2920)&lt;&gt;0,SUMIF(Invoices!O:P,A2920,Invoices!P:P)/COUNTIF(Invoices!O:P,A2920),0),IF(COUNTIF(Invoices!Q:R,A2920)&lt;&gt;0,IF(COUNTIF(Invoices!Q:R,A2920)&lt;&gt;0,SUMIF(Invoices!Q:R,A2920,Invoices!R:R)/COUNTIF(Invoices!Q:R,A2920),0),IF(COUNTIF(Invoices!S:T,A2920)&lt;&gt;0,IF(COUNTIF(Invoices!S:T,A2920)&lt;&gt;0,SUMIF(Invoices!S:T,A2920,Invoices!T:T)/COUNTIF(Invoices!S:T,A2920),0),IF(COUNTIF(Invoices!U:V,A2920)&lt;&gt;0,IF(COUNTIF(Invoices!U:V,A2920)&lt;&gt;0,SUMIF(Invoices!U:V,A2920,Invoices!V:V)/COUNTIF(Invoices!U:V,A2920),0),IF(COUNTIF(Invoices!W:X,A2920)&lt;&gt;0,IF(COUNTIF(Invoices!W:X,A2920)&lt;&gt;0,SUMIF(Invoices!W:X,A2920,Invoices!X:X)/COUNTIF(Invoices!W:X,A2920),0),IF(COUNTIF(Invoices!Y:Z,A2920)&lt;&gt;0,IF(COUNTIF(Invoices!Y:Z,A2920)&lt;&gt;0,SUMIF(Invoices!Y:Z,A2920,Invoices!Z:Z)/COUNTIF(Invoices!Y:Z,A2920),0),IF(COUNTIF(Invoices!AA:AB,A2920)&lt;&gt;0,IF(COUNTIF(Invoices!AA:AB,A2920)&lt;&gt;0,SUMIF(Invoices!AA:AB,A2920,Invoices!AB:AB)/COUNTIF(Invoices!AA:AB,A2920),0),IF(COUNTIF(Invoices!AC:AD,A2920)&lt;&gt;0,IF(COUNTIF(Invoices!AC:AD,A2920)&lt;&gt;0,SUMIF(Invoices!AC:AD,A2920,Invoices!AD:AD)/COUNTIF(Invoices!AC:AD,A2920),0),IF(COUNTIF(Invoices!AE:AF,A2920)&lt;&gt;0,IF(COUNTIF(Invoices!AE:AF,A2920)&lt;&gt;0,SUMIF(Invoices!AE:AF,A2920,Invoices!AF:AF)/COUNTIF(Invoices!AE:AF,A2920),0),IF(COUNTIF(Invoices!AG:AH,A2920)&lt;&gt;0,IF(COUNTIF(Invoices!AG:AH,A2920)&lt;&gt;0,SUMIF(Invoices!AG:AH,A2920,Invoices!AH:AH)/COUNTIF(Invoices!AG:AH,A2920),0),IF(COUNTIF(Invoices!AI:AJ,A2920)&lt;&gt;0,IF(COUNTIF(Invoices!AI:AJ,A2920)&lt;&gt;0,SUMIF(Invoices!AI:AJ,A2920,Invoices!AJ:AJ)/COUNTIF(Invoices!AI:AJ,A2920),0),IF(COUNTIF(Invoices!AK:AL,A2920)&lt;&gt;0,IF(COUNTIF(Invoices!AK:AL,A2920)&lt;&gt;0,SUMIF(Invoices!AK:AL,A2920,Invoices!AL:AL)/COUNTIF(Invoices!AK:AL,A2920),0),IF(COUNTIF(Invoices!AM:AN,A2920)&lt;&gt;0,IF(COUNTIF(Invoices!AM:AN,A2920)&lt;&gt;0,SUMIF(Invoices!AM:AN,A2920,Invoices!AN:AN)/COUNTIF(Invoices!AM:AN,A2920),0),"Not Available")))))))))))))))</f>
        <v>Not Available</v>
      </c>
    </row>
    <row r="2921" spans="1:5" ht="13" x14ac:dyDescent="0.15">
      <c r="A2921" s="6" t="s">
        <v>4424</v>
      </c>
      <c r="B2921" s="6" t="s">
        <v>573</v>
      </c>
      <c r="C2921" s="6" t="s">
        <v>1674</v>
      </c>
      <c r="D2921" s="6" t="s">
        <v>574</v>
      </c>
      <c r="E2921">
        <f ca="1">IF(COUNTIF(Invoices!K:L,A2921)&lt;&gt;0,IF(COUNTIF(Invoices!K:L,A2921)&lt;&gt;0,SUMIF(Invoices!K:L,A2921,Invoices!L:L)/COUNTIF(Invoices!K:L,A2921),0),IF(COUNTIF(Invoices!M:N,A2921)&lt;&gt;0,IF(COUNTIF(Invoices!M:N,A2921)&lt;&gt;0,SUMIF(Invoices!M:N,A2921,Invoices!N:N)/COUNTIF(Invoices!M:N,A2921),0),IF(COUNTIF(Invoices!O:P,A2921)&lt;&gt;0,IF(COUNTIF(Invoices!O:P,A2921)&lt;&gt;0,SUMIF(Invoices!O:P,A2921,Invoices!P:P)/COUNTIF(Invoices!O:P,A2921),0),IF(COUNTIF(Invoices!Q:R,A2921)&lt;&gt;0,IF(COUNTIF(Invoices!Q:R,A2921)&lt;&gt;0,SUMIF(Invoices!Q:R,A2921,Invoices!R:R)/COUNTIF(Invoices!Q:R,A2921),0),IF(COUNTIF(Invoices!S:T,A2921)&lt;&gt;0,IF(COUNTIF(Invoices!S:T,A2921)&lt;&gt;0,SUMIF(Invoices!S:T,A2921,Invoices!T:T)/COUNTIF(Invoices!S:T,A2921),0),IF(COUNTIF(Invoices!U:V,A2921)&lt;&gt;0,IF(COUNTIF(Invoices!U:V,A2921)&lt;&gt;0,SUMIF(Invoices!U:V,A2921,Invoices!V:V)/COUNTIF(Invoices!U:V,A2921),0),IF(COUNTIF(Invoices!W:X,A2921)&lt;&gt;0,IF(COUNTIF(Invoices!W:X,A2921)&lt;&gt;0,SUMIF(Invoices!W:X,A2921,Invoices!X:X)/COUNTIF(Invoices!W:X,A2921),0),IF(COUNTIF(Invoices!Y:Z,A2921)&lt;&gt;0,IF(COUNTIF(Invoices!Y:Z,A2921)&lt;&gt;0,SUMIF(Invoices!Y:Z,A2921,Invoices!Z:Z)/COUNTIF(Invoices!Y:Z,A2921),0),IF(COUNTIF(Invoices!AA:AB,A2921)&lt;&gt;0,IF(COUNTIF(Invoices!AA:AB,A2921)&lt;&gt;0,SUMIF(Invoices!AA:AB,A2921,Invoices!AB:AB)/COUNTIF(Invoices!AA:AB,A2921),0),IF(COUNTIF(Invoices!AC:AD,A2921)&lt;&gt;0,IF(COUNTIF(Invoices!AC:AD,A2921)&lt;&gt;0,SUMIF(Invoices!AC:AD,A2921,Invoices!AD:AD)/COUNTIF(Invoices!AC:AD,A2921),0),IF(COUNTIF(Invoices!AE:AF,A2921)&lt;&gt;0,IF(COUNTIF(Invoices!AE:AF,A2921)&lt;&gt;0,SUMIF(Invoices!AE:AF,A2921,Invoices!AF:AF)/COUNTIF(Invoices!AE:AF,A2921),0),IF(COUNTIF(Invoices!AG:AH,A2921)&lt;&gt;0,IF(COUNTIF(Invoices!AG:AH,A2921)&lt;&gt;0,SUMIF(Invoices!AG:AH,A2921,Invoices!AH:AH)/COUNTIF(Invoices!AG:AH,A2921),0),IF(COUNTIF(Invoices!AI:AJ,A2921)&lt;&gt;0,IF(COUNTIF(Invoices!AI:AJ,A2921)&lt;&gt;0,SUMIF(Invoices!AI:AJ,A2921,Invoices!AJ:AJ)/COUNTIF(Invoices!AI:AJ,A2921),0),IF(COUNTIF(Invoices!AK:AL,A2921)&lt;&gt;0,IF(COUNTIF(Invoices!AK:AL,A2921)&lt;&gt;0,SUMIF(Invoices!AK:AL,A2921,Invoices!AL:AL)/COUNTIF(Invoices!AK:AL,A2921),0),IF(COUNTIF(Invoices!AM:AN,A2921)&lt;&gt;0,IF(COUNTIF(Invoices!AM:AN,A2921)&lt;&gt;0,SUMIF(Invoices!AM:AN,A2921,Invoices!AN:AN)/COUNTIF(Invoices!AM:AN,A2921),0),"Not Available")))))))))))))))</f>
        <v>0.99</v>
      </c>
    </row>
    <row r="2922" spans="1:5" ht="13" x14ac:dyDescent="0.15">
      <c r="A2922" s="6" t="s">
        <v>4425</v>
      </c>
      <c r="B2922" s="6" t="s">
        <v>1423</v>
      </c>
      <c r="C2922" s="6" t="s">
        <v>875</v>
      </c>
      <c r="D2922" s="6" t="s">
        <v>875</v>
      </c>
      <c r="E2922" t="str">
        <f>IF(COUNTIF(Invoices!K:L,A2922)&lt;&gt;0,IF(COUNTIF(Invoices!K:L,A2922)&lt;&gt;0,SUMIF(Invoices!K:L,A2922,Invoices!L:L)/COUNTIF(Invoices!K:L,A2922),0),IF(COUNTIF(Invoices!M:N,A2922)&lt;&gt;0,IF(COUNTIF(Invoices!M:N,A2922)&lt;&gt;0,SUMIF(Invoices!M:N,A2922,Invoices!N:N)/COUNTIF(Invoices!M:N,A2922),0),IF(COUNTIF(Invoices!O:P,A2922)&lt;&gt;0,IF(COUNTIF(Invoices!O:P,A2922)&lt;&gt;0,SUMIF(Invoices!O:P,A2922,Invoices!P:P)/COUNTIF(Invoices!O:P,A2922),0),IF(COUNTIF(Invoices!Q:R,A2922)&lt;&gt;0,IF(COUNTIF(Invoices!Q:R,A2922)&lt;&gt;0,SUMIF(Invoices!Q:R,A2922,Invoices!R:R)/COUNTIF(Invoices!Q:R,A2922),0),IF(COUNTIF(Invoices!S:T,A2922)&lt;&gt;0,IF(COUNTIF(Invoices!S:T,A2922)&lt;&gt;0,SUMIF(Invoices!S:T,A2922,Invoices!T:T)/COUNTIF(Invoices!S:T,A2922),0),IF(COUNTIF(Invoices!U:V,A2922)&lt;&gt;0,IF(COUNTIF(Invoices!U:V,A2922)&lt;&gt;0,SUMIF(Invoices!U:V,A2922,Invoices!V:V)/COUNTIF(Invoices!U:V,A2922),0),IF(COUNTIF(Invoices!W:X,A2922)&lt;&gt;0,IF(COUNTIF(Invoices!W:X,A2922)&lt;&gt;0,SUMIF(Invoices!W:X,A2922,Invoices!X:X)/COUNTIF(Invoices!W:X,A2922),0),IF(COUNTIF(Invoices!Y:Z,A2922)&lt;&gt;0,IF(COUNTIF(Invoices!Y:Z,A2922)&lt;&gt;0,SUMIF(Invoices!Y:Z,A2922,Invoices!Z:Z)/COUNTIF(Invoices!Y:Z,A2922),0),IF(COUNTIF(Invoices!AA:AB,A2922)&lt;&gt;0,IF(COUNTIF(Invoices!AA:AB,A2922)&lt;&gt;0,SUMIF(Invoices!AA:AB,A2922,Invoices!AB:AB)/COUNTIF(Invoices!AA:AB,A2922),0),IF(COUNTIF(Invoices!AC:AD,A2922)&lt;&gt;0,IF(COUNTIF(Invoices!AC:AD,A2922)&lt;&gt;0,SUMIF(Invoices!AC:AD,A2922,Invoices!AD:AD)/COUNTIF(Invoices!AC:AD,A2922),0),IF(COUNTIF(Invoices!AE:AF,A2922)&lt;&gt;0,IF(COUNTIF(Invoices!AE:AF,A2922)&lt;&gt;0,SUMIF(Invoices!AE:AF,A2922,Invoices!AF:AF)/COUNTIF(Invoices!AE:AF,A2922),0),IF(COUNTIF(Invoices!AG:AH,A2922)&lt;&gt;0,IF(COUNTIF(Invoices!AG:AH,A2922)&lt;&gt;0,SUMIF(Invoices!AG:AH,A2922,Invoices!AH:AH)/COUNTIF(Invoices!AG:AH,A2922),0),IF(COUNTIF(Invoices!AI:AJ,A2922)&lt;&gt;0,IF(COUNTIF(Invoices!AI:AJ,A2922)&lt;&gt;0,SUMIF(Invoices!AI:AJ,A2922,Invoices!AJ:AJ)/COUNTIF(Invoices!AI:AJ,A2922),0),IF(COUNTIF(Invoices!AK:AL,A2922)&lt;&gt;0,IF(COUNTIF(Invoices!AK:AL,A2922)&lt;&gt;0,SUMIF(Invoices!AK:AL,A2922,Invoices!AL:AL)/COUNTIF(Invoices!AK:AL,A2922),0),IF(COUNTIF(Invoices!AM:AN,A2922)&lt;&gt;0,IF(COUNTIF(Invoices!AM:AN,A2922)&lt;&gt;0,SUMIF(Invoices!AM:AN,A2922,Invoices!AN:AN)/COUNTIF(Invoices!AM:AN,A2922),0),"Not Available")))))))))))))))</f>
        <v>Not Available</v>
      </c>
    </row>
    <row r="2923" spans="1:5" ht="13" x14ac:dyDescent="0.15">
      <c r="A2923" s="6" t="s">
        <v>4426</v>
      </c>
      <c r="B2923" s="6" t="s">
        <v>564</v>
      </c>
      <c r="C2923" s="6" t="s">
        <v>565</v>
      </c>
      <c r="D2923" s="6" t="s">
        <v>566</v>
      </c>
      <c r="E2923" t="str">
        <f>IF(COUNTIF(Invoices!K:L,A2923)&lt;&gt;0,IF(COUNTIF(Invoices!K:L,A2923)&lt;&gt;0,SUMIF(Invoices!K:L,A2923,Invoices!L:L)/COUNTIF(Invoices!K:L,A2923),0),IF(COUNTIF(Invoices!M:N,A2923)&lt;&gt;0,IF(COUNTIF(Invoices!M:N,A2923)&lt;&gt;0,SUMIF(Invoices!M:N,A2923,Invoices!N:N)/COUNTIF(Invoices!M:N,A2923),0),IF(COUNTIF(Invoices!O:P,A2923)&lt;&gt;0,IF(COUNTIF(Invoices!O:P,A2923)&lt;&gt;0,SUMIF(Invoices!O:P,A2923,Invoices!P:P)/COUNTIF(Invoices!O:P,A2923),0),IF(COUNTIF(Invoices!Q:R,A2923)&lt;&gt;0,IF(COUNTIF(Invoices!Q:R,A2923)&lt;&gt;0,SUMIF(Invoices!Q:R,A2923,Invoices!R:R)/COUNTIF(Invoices!Q:R,A2923),0),IF(COUNTIF(Invoices!S:T,A2923)&lt;&gt;0,IF(COUNTIF(Invoices!S:T,A2923)&lt;&gt;0,SUMIF(Invoices!S:T,A2923,Invoices!T:T)/COUNTIF(Invoices!S:T,A2923),0),IF(COUNTIF(Invoices!U:V,A2923)&lt;&gt;0,IF(COUNTIF(Invoices!U:V,A2923)&lt;&gt;0,SUMIF(Invoices!U:V,A2923,Invoices!V:V)/COUNTIF(Invoices!U:V,A2923),0),IF(COUNTIF(Invoices!W:X,A2923)&lt;&gt;0,IF(COUNTIF(Invoices!W:X,A2923)&lt;&gt;0,SUMIF(Invoices!W:X,A2923,Invoices!X:X)/COUNTIF(Invoices!W:X,A2923),0),IF(COUNTIF(Invoices!Y:Z,A2923)&lt;&gt;0,IF(COUNTIF(Invoices!Y:Z,A2923)&lt;&gt;0,SUMIF(Invoices!Y:Z,A2923,Invoices!Z:Z)/COUNTIF(Invoices!Y:Z,A2923),0),IF(COUNTIF(Invoices!AA:AB,A2923)&lt;&gt;0,IF(COUNTIF(Invoices!AA:AB,A2923)&lt;&gt;0,SUMIF(Invoices!AA:AB,A2923,Invoices!AB:AB)/COUNTIF(Invoices!AA:AB,A2923),0),IF(COUNTIF(Invoices!AC:AD,A2923)&lt;&gt;0,IF(COUNTIF(Invoices!AC:AD,A2923)&lt;&gt;0,SUMIF(Invoices!AC:AD,A2923,Invoices!AD:AD)/COUNTIF(Invoices!AC:AD,A2923),0),IF(COUNTIF(Invoices!AE:AF,A2923)&lt;&gt;0,IF(COUNTIF(Invoices!AE:AF,A2923)&lt;&gt;0,SUMIF(Invoices!AE:AF,A2923,Invoices!AF:AF)/COUNTIF(Invoices!AE:AF,A2923),0),IF(COUNTIF(Invoices!AG:AH,A2923)&lt;&gt;0,IF(COUNTIF(Invoices!AG:AH,A2923)&lt;&gt;0,SUMIF(Invoices!AG:AH,A2923,Invoices!AH:AH)/COUNTIF(Invoices!AG:AH,A2923),0),IF(COUNTIF(Invoices!AI:AJ,A2923)&lt;&gt;0,IF(COUNTIF(Invoices!AI:AJ,A2923)&lt;&gt;0,SUMIF(Invoices!AI:AJ,A2923,Invoices!AJ:AJ)/COUNTIF(Invoices!AI:AJ,A2923),0),IF(COUNTIF(Invoices!AK:AL,A2923)&lt;&gt;0,IF(COUNTIF(Invoices!AK:AL,A2923)&lt;&gt;0,SUMIF(Invoices!AK:AL,A2923,Invoices!AL:AL)/COUNTIF(Invoices!AK:AL,A2923),0),IF(COUNTIF(Invoices!AM:AN,A2923)&lt;&gt;0,IF(COUNTIF(Invoices!AM:AN,A2923)&lt;&gt;0,SUMIF(Invoices!AM:AN,A2923,Invoices!AN:AN)/COUNTIF(Invoices!AM:AN,A2923),0),"Not Available")))))))))))))))</f>
        <v>Not Available</v>
      </c>
    </row>
    <row r="2924" spans="1:5" ht="13" x14ac:dyDescent="0.15">
      <c r="A2924" s="6" t="s">
        <v>4427</v>
      </c>
      <c r="B2924" s="6" t="s">
        <v>1501</v>
      </c>
      <c r="C2924" s="6" t="s">
        <v>841</v>
      </c>
      <c r="D2924" s="6" t="s">
        <v>574</v>
      </c>
      <c r="E2924">
        <f ca="1">IF(COUNTIF(Invoices!K:L,A2924)&lt;&gt;0,IF(COUNTIF(Invoices!K:L,A2924)&lt;&gt;0,SUMIF(Invoices!K:L,A2924,Invoices!L:L)/COUNTIF(Invoices!K:L,A2924),0),IF(COUNTIF(Invoices!M:N,A2924)&lt;&gt;0,IF(COUNTIF(Invoices!M:N,A2924)&lt;&gt;0,SUMIF(Invoices!M:N,A2924,Invoices!N:N)/COUNTIF(Invoices!M:N,A2924),0),IF(COUNTIF(Invoices!O:P,A2924)&lt;&gt;0,IF(COUNTIF(Invoices!O:P,A2924)&lt;&gt;0,SUMIF(Invoices!O:P,A2924,Invoices!P:P)/COUNTIF(Invoices!O:P,A2924),0),IF(COUNTIF(Invoices!Q:R,A2924)&lt;&gt;0,IF(COUNTIF(Invoices!Q:R,A2924)&lt;&gt;0,SUMIF(Invoices!Q:R,A2924,Invoices!R:R)/COUNTIF(Invoices!Q:R,A2924),0),IF(COUNTIF(Invoices!S:T,A2924)&lt;&gt;0,IF(COUNTIF(Invoices!S:T,A2924)&lt;&gt;0,SUMIF(Invoices!S:T,A2924,Invoices!T:T)/COUNTIF(Invoices!S:T,A2924),0),IF(COUNTIF(Invoices!U:V,A2924)&lt;&gt;0,IF(COUNTIF(Invoices!U:V,A2924)&lt;&gt;0,SUMIF(Invoices!U:V,A2924,Invoices!V:V)/COUNTIF(Invoices!U:V,A2924),0),IF(COUNTIF(Invoices!W:X,A2924)&lt;&gt;0,IF(COUNTIF(Invoices!W:X,A2924)&lt;&gt;0,SUMIF(Invoices!W:X,A2924,Invoices!X:X)/COUNTIF(Invoices!W:X,A2924),0),IF(COUNTIF(Invoices!Y:Z,A2924)&lt;&gt;0,IF(COUNTIF(Invoices!Y:Z,A2924)&lt;&gt;0,SUMIF(Invoices!Y:Z,A2924,Invoices!Z:Z)/COUNTIF(Invoices!Y:Z,A2924),0),IF(COUNTIF(Invoices!AA:AB,A2924)&lt;&gt;0,IF(COUNTIF(Invoices!AA:AB,A2924)&lt;&gt;0,SUMIF(Invoices!AA:AB,A2924,Invoices!AB:AB)/COUNTIF(Invoices!AA:AB,A2924),0),IF(COUNTIF(Invoices!AC:AD,A2924)&lt;&gt;0,IF(COUNTIF(Invoices!AC:AD,A2924)&lt;&gt;0,SUMIF(Invoices!AC:AD,A2924,Invoices!AD:AD)/COUNTIF(Invoices!AC:AD,A2924),0),IF(COUNTIF(Invoices!AE:AF,A2924)&lt;&gt;0,IF(COUNTIF(Invoices!AE:AF,A2924)&lt;&gt;0,SUMIF(Invoices!AE:AF,A2924,Invoices!AF:AF)/COUNTIF(Invoices!AE:AF,A2924),0),IF(COUNTIF(Invoices!AG:AH,A2924)&lt;&gt;0,IF(COUNTIF(Invoices!AG:AH,A2924)&lt;&gt;0,SUMIF(Invoices!AG:AH,A2924,Invoices!AH:AH)/COUNTIF(Invoices!AG:AH,A2924),0),IF(COUNTIF(Invoices!AI:AJ,A2924)&lt;&gt;0,IF(COUNTIF(Invoices!AI:AJ,A2924)&lt;&gt;0,SUMIF(Invoices!AI:AJ,A2924,Invoices!AJ:AJ)/COUNTIF(Invoices!AI:AJ,A2924),0),IF(COUNTIF(Invoices!AK:AL,A2924)&lt;&gt;0,IF(COUNTIF(Invoices!AK:AL,A2924)&lt;&gt;0,SUMIF(Invoices!AK:AL,A2924,Invoices!AL:AL)/COUNTIF(Invoices!AK:AL,A2924),0),IF(COUNTIF(Invoices!AM:AN,A2924)&lt;&gt;0,IF(COUNTIF(Invoices!AM:AN,A2924)&lt;&gt;0,SUMIF(Invoices!AM:AN,A2924,Invoices!AN:AN)/COUNTIF(Invoices!AM:AN,A2924),0),"Not Available")))))))))))))))</f>
        <v>0.99</v>
      </c>
    </row>
    <row r="2925" spans="1:5" ht="13" x14ac:dyDescent="0.15">
      <c r="A2925" s="6" t="s">
        <v>4427</v>
      </c>
      <c r="C2925" s="6" t="s">
        <v>843</v>
      </c>
      <c r="D2925" s="6" t="s">
        <v>574</v>
      </c>
      <c r="E2925">
        <f ca="1">IF(COUNTIF(Invoices!K:L,A2925)&lt;&gt;0,IF(COUNTIF(Invoices!K:L,A2925)&lt;&gt;0,SUMIF(Invoices!K:L,A2925,Invoices!L:L)/COUNTIF(Invoices!K:L,A2925),0),IF(COUNTIF(Invoices!M:N,A2925)&lt;&gt;0,IF(COUNTIF(Invoices!M:N,A2925)&lt;&gt;0,SUMIF(Invoices!M:N,A2925,Invoices!N:N)/COUNTIF(Invoices!M:N,A2925),0),IF(COUNTIF(Invoices!O:P,A2925)&lt;&gt;0,IF(COUNTIF(Invoices!O:P,A2925)&lt;&gt;0,SUMIF(Invoices!O:P,A2925,Invoices!P:P)/COUNTIF(Invoices!O:P,A2925),0),IF(COUNTIF(Invoices!Q:R,A2925)&lt;&gt;0,IF(COUNTIF(Invoices!Q:R,A2925)&lt;&gt;0,SUMIF(Invoices!Q:R,A2925,Invoices!R:R)/COUNTIF(Invoices!Q:R,A2925),0),IF(COUNTIF(Invoices!S:T,A2925)&lt;&gt;0,IF(COUNTIF(Invoices!S:T,A2925)&lt;&gt;0,SUMIF(Invoices!S:T,A2925,Invoices!T:T)/COUNTIF(Invoices!S:T,A2925),0),IF(COUNTIF(Invoices!U:V,A2925)&lt;&gt;0,IF(COUNTIF(Invoices!U:V,A2925)&lt;&gt;0,SUMIF(Invoices!U:V,A2925,Invoices!V:V)/COUNTIF(Invoices!U:V,A2925),0),IF(COUNTIF(Invoices!W:X,A2925)&lt;&gt;0,IF(COUNTIF(Invoices!W:X,A2925)&lt;&gt;0,SUMIF(Invoices!W:X,A2925,Invoices!X:X)/COUNTIF(Invoices!W:X,A2925),0),IF(COUNTIF(Invoices!Y:Z,A2925)&lt;&gt;0,IF(COUNTIF(Invoices!Y:Z,A2925)&lt;&gt;0,SUMIF(Invoices!Y:Z,A2925,Invoices!Z:Z)/COUNTIF(Invoices!Y:Z,A2925),0),IF(COUNTIF(Invoices!AA:AB,A2925)&lt;&gt;0,IF(COUNTIF(Invoices!AA:AB,A2925)&lt;&gt;0,SUMIF(Invoices!AA:AB,A2925,Invoices!AB:AB)/COUNTIF(Invoices!AA:AB,A2925),0),IF(COUNTIF(Invoices!AC:AD,A2925)&lt;&gt;0,IF(COUNTIF(Invoices!AC:AD,A2925)&lt;&gt;0,SUMIF(Invoices!AC:AD,A2925,Invoices!AD:AD)/COUNTIF(Invoices!AC:AD,A2925),0),IF(COUNTIF(Invoices!AE:AF,A2925)&lt;&gt;0,IF(COUNTIF(Invoices!AE:AF,A2925)&lt;&gt;0,SUMIF(Invoices!AE:AF,A2925,Invoices!AF:AF)/COUNTIF(Invoices!AE:AF,A2925),0),IF(COUNTIF(Invoices!AG:AH,A2925)&lt;&gt;0,IF(COUNTIF(Invoices!AG:AH,A2925)&lt;&gt;0,SUMIF(Invoices!AG:AH,A2925,Invoices!AH:AH)/COUNTIF(Invoices!AG:AH,A2925),0),IF(COUNTIF(Invoices!AI:AJ,A2925)&lt;&gt;0,IF(COUNTIF(Invoices!AI:AJ,A2925)&lt;&gt;0,SUMIF(Invoices!AI:AJ,A2925,Invoices!AJ:AJ)/COUNTIF(Invoices!AI:AJ,A2925),0),IF(COUNTIF(Invoices!AK:AL,A2925)&lt;&gt;0,IF(COUNTIF(Invoices!AK:AL,A2925)&lt;&gt;0,SUMIF(Invoices!AK:AL,A2925,Invoices!AL:AL)/COUNTIF(Invoices!AK:AL,A2925),0),IF(COUNTIF(Invoices!AM:AN,A2925)&lt;&gt;0,IF(COUNTIF(Invoices!AM:AN,A2925)&lt;&gt;0,SUMIF(Invoices!AM:AN,A2925,Invoices!AN:AN)/COUNTIF(Invoices!AM:AN,A2925),0),"Not Available")))))))))))))))</f>
        <v>0.99</v>
      </c>
    </row>
    <row r="2926" spans="1:5" ht="13" x14ac:dyDescent="0.15">
      <c r="A2926" s="6" t="s">
        <v>4427</v>
      </c>
      <c r="B2926" s="6" t="s">
        <v>1501</v>
      </c>
      <c r="C2926" s="6" t="s">
        <v>1999</v>
      </c>
      <c r="D2926" s="6" t="s">
        <v>574</v>
      </c>
      <c r="E2926">
        <f ca="1">IF(COUNTIF(Invoices!K:L,A2926)&lt;&gt;0,IF(COUNTIF(Invoices!K:L,A2926)&lt;&gt;0,SUMIF(Invoices!K:L,A2926,Invoices!L:L)/COUNTIF(Invoices!K:L,A2926),0),IF(COUNTIF(Invoices!M:N,A2926)&lt;&gt;0,IF(COUNTIF(Invoices!M:N,A2926)&lt;&gt;0,SUMIF(Invoices!M:N,A2926,Invoices!N:N)/COUNTIF(Invoices!M:N,A2926),0),IF(COUNTIF(Invoices!O:P,A2926)&lt;&gt;0,IF(COUNTIF(Invoices!O:P,A2926)&lt;&gt;0,SUMIF(Invoices!O:P,A2926,Invoices!P:P)/COUNTIF(Invoices!O:P,A2926),0),IF(COUNTIF(Invoices!Q:R,A2926)&lt;&gt;0,IF(COUNTIF(Invoices!Q:R,A2926)&lt;&gt;0,SUMIF(Invoices!Q:R,A2926,Invoices!R:R)/COUNTIF(Invoices!Q:R,A2926),0),IF(COUNTIF(Invoices!S:T,A2926)&lt;&gt;0,IF(COUNTIF(Invoices!S:T,A2926)&lt;&gt;0,SUMIF(Invoices!S:T,A2926,Invoices!T:T)/COUNTIF(Invoices!S:T,A2926),0),IF(COUNTIF(Invoices!U:V,A2926)&lt;&gt;0,IF(COUNTIF(Invoices!U:V,A2926)&lt;&gt;0,SUMIF(Invoices!U:V,A2926,Invoices!V:V)/COUNTIF(Invoices!U:V,A2926),0),IF(COUNTIF(Invoices!W:X,A2926)&lt;&gt;0,IF(COUNTIF(Invoices!W:X,A2926)&lt;&gt;0,SUMIF(Invoices!W:X,A2926,Invoices!X:X)/COUNTIF(Invoices!W:X,A2926),0),IF(COUNTIF(Invoices!Y:Z,A2926)&lt;&gt;0,IF(COUNTIF(Invoices!Y:Z,A2926)&lt;&gt;0,SUMIF(Invoices!Y:Z,A2926,Invoices!Z:Z)/COUNTIF(Invoices!Y:Z,A2926),0),IF(COUNTIF(Invoices!AA:AB,A2926)&lt;&gt;0,IF(COUNTIF(Invoices!AA:AB,A2926)&lt;&gt;0,SUMIF(Invoices!AA:AB,A2926,Invoices!AB:AB)/COUNTIF(Invoices!AA:AB,A2926),0),IF(COUNTIF(Invoices!AC:AD,A2926)&lt;&gt;0,IF(COUNTIF(Invoices!AC:AD,A2926)&lt;&gt;0,SUMIF(Invoices!AC:AD,A2926,Invoices!AD:AD)/COUNTIF(Invoices!AC:AD,A2926),0),IF(COUNTIF(Invoices!AE:AF,A2926)&lt;&gt;0,IF(COUNTIF(Invoices!AE:AF,A2926)&lt;&gt;0,SUMIF(Invoices!AE:AF,A2926,Invoices!AF:AF)/COUNTIF(Invoices!AE:AF,A2926),0),IF(COUNTIF(Invoices!AG:AH,A2926)&lt;&gt;0,IF(COUNTIF(Invoices!AG:AH,A2926)&lt;&gt;0,SUMIF(Invoices!AG:AH,A2926,Invoices!AH:AH)/COUNTIF(Invoices!AG:AH,A2926),0),IF(COUNTIF(Invoices!AI:AJ,A2926)&lt;&gt;0,IF(COUNTIF(Invoices!AI:AJ,A2926)&lt;&gt;0,SUMIF(Invoices!AI:AJ,A2926,Invoices!AJ:AJ)/COUNTIF(Invoices!AI:AJ,A2926),0),IF(COUNTIF(Invoices!AK:AL,A2926)&lt;&gt;0,IF(COUNTIF(Invoices!AK:AL,A2926)&lt;&gt;0,SUMIF(Invoices!AK:AL,A2926,Invoices!AL:AL)/COUNTIF(Invoices!AK:AL,A2926),0),IF(COUNTIF(Invoices!AM:AN,A2926)&lt;&gt;0,IF(COUNTIF(Invoices!AM:AN,A2926)&lt;&gt;0,SUMIF(Invoices!AM:AN,A2926,Invoices!AN:AN)/COUNTIF(Invoices!AM:AN,A2926),0),"Not Available")))))))))))))))</f>
        <v>0.99</v>
      </c>
    </row>
    <row r="2927" spans="1:5" ht="13" x14ac:dyDescent="0.15">
      <c r="A2927" s="6" t="s">
        <v>4427</v>
      </c>
      <c r="B2927" s="6" t="s">
        <v>1502</v>
      </c>
      <c r="C2927" s="6" t="s">
        <v>1503</v>
      </c>
      <c r="D2927" s="6" t="s">
        <v>574</v>
      </c>
      <c r="E2927">
        <f ca="1">IF(COUNTIF(Invoices!K:L,A2927)&lt;&gt;0,IF(COUNTIF(Invoices!K:L,A2927)&lt;&gt;0,SUMIF(Invoices!K:L,A2927,Invoices!L:L)/COUNTIF(Invoices!K:L,A2927),0),IF(COUNTIF(Invoices!M:N,A2927)&lt;&gt;0,IF(COUNTIF(Invoices!M:N,A2927)&lt;&gt;0,SUMIF(Invoices!M:N,A2927,Invoices!N:N)/COUNTIF(Invoices!M:N,A2927),0),IF(COUNTIF(Invoices!O:P,A2927)&lt;&gt;0,IF(COUNTIF(Invoices!O:P,A2927)&lt;&gt;0,SUMIF(Invoices!O:P,A2927,Invoices!P:P)/COUNTIF(Invoices!O:P,A2927),0),IF(COUNTIF(Invoices!Q:R,A2927)&lt;&gt;0,IF(COUNTIF(Invoices!Q:R,A2927)&lt;&gt;0,SUMIF(Invoices!Q:R,A2927,Invoices!R:R)/COUNTIF(Invoices!Q:R,A2927),0),IF(COUNTIF(Invoices!S:T,A2927)&lt;&gt;0,IF(COUNTIF(Invoices!S:T,A2927)&lt;&gt;0,SUMIF(Invoices!S:T,A2927,Invoices!T:T)/COUNTIF(Invoices!S:T,A2927),0),IF(COUNTIF(Invoices!U:V,A2927)&lt;&gt;0,IF(COUNTIF(Invoices!U:V,A2927)&lt;&gt;0,SUMIF(Invoices!U:V,A2927,Invoices!V:V)/COUNTIF(Invoices!U:V,A2927),0),IF(COUNTIF(Invoices!W:X,A2927)&lt;&gt;0,IF(COUNTIF(Invoices!W:X,A2927)&lt;&gt;0,SUMIF(Invoices!W:X,A2927,Invoices!X:X)/COUNTIF(Invoices!W:X,A2927),0),IF(COUNTIF(Invoices!Y:Z,A2927)&lt;&gt;0,IF(COUNTIF(Invoices!Y:Z,A2927)&lt;&gt;0,SUMIF(Invoices!Y:Z,A2927,Invoices!Z:Z)/COUNTIF(Invoices!Y:Z,A2927),0),IF(COUNTIF(Invoices!AA:AB,A2927)&lt;&gt;0,IF(COUNTIF(Invoices!AA:AB,A2927)&lt;&gt;0,SUMIF(Invoices!AA:AB,A2927,Invoices!AB:AB)/COUNTIF(Invoices!AA:AB,A2927),0),IF(COUNTIF(Invoices!AC:AD,A2927)&lt;&gt;0,IF(COUNTIF(Invoices!AC:AD,A2927)&lt;&gt;0,SUMIF(Invoices!AC:AD,A2927,Invoices!AD:AD)/COUNTIF(Invoices!AC:AD,A2927),0),IF(COUNTIF(Invoices!AE:AF,A2927)&lt;&gt;0,IF(COUNTIF(Invoices!AE:AF,A2927)&lt;&gt;0,SUMIF(Invoices!AE:AF,A2927,Invoices!AF:AF)/COUNTIF(Invoices!AE:AF,A2927),0),IF(COUNTIF(Invoices!AG:AH,A2927)&lt;&gt;0,IF(COUNTIF(Invoices!AG:AH,A2927)&lt;&gt;0,SUMIF(Invoices!AG:AH,A2927,Invoices!AH:AH)/COUNTIF(Invoices!AG:AH,A2927),0),IF(COUNTIF(Invoices!AI:AJ,A2927)&lt;&gt;0,IF(COUNTIF(Invoices!AI:AJ,A2927)&lt;&gt;0,SUMIF(Invoices!AI:AJ,A2927,Invoices!AJ:AJ)/COUNTIF(Invoices!AI:AJ,A2927),0),IF(COUNTIF(Invoices!AK:AL,A2927)&lt;&gt;0,IF(COUNTIF(Invoices!AK:AL,A2927)&lt;&gt;0,SUMIF(Invoices!AK:AL,A2927,Invoices!AL:AL)/COUNTIF(Invoices!AK:AL,A2927),0),IF(COUNTIF(Invoices!AM:AN,A2927)&lt;&gt;0,IF(COUNTIF(Invoices!AM:AN,A2927)&lt;&gt;0,SUMIF(Invoices!AM:AN,A2927,Invoices!AN:AN)/COUNTIF(Invoices!AM:AN,A2927),0),"Not Available")))))))))))))))</f>
        <v>0.99</v>
      </c>
    </row>
    <row r="2928" spans="1:5" ht="13" x14ac:dyDescent="0.15">
      <c r="A2928" s="6" t="s">
        <v>4428</v>
      </c>
      <c r="C2928" s="6" t="s">
        <v>692</v>
      </c>
      <c r="D2928" s="6" t="s">
        <v>693</v>
      </c>
      <c r="E2928" t="str">
        <f>IF(COUNTIF(Invoices!K:L,A2928)&lt;&gt;0,IF(COUNTIF(Invoices!K:L,A2928)&lt;&gt;0,SUMIF(Invoices!K:L,A2928,Invoices!L:L)/COUNTIF(Invoices!K:L,A2928),0),IF(COUNTIF(Invoices!M:N,A2928)&lt;&gt;0,IF(COUNTIF(Invoices!M:N,A2928)&lt;&gt;0,SUMIF(Invoices!M:N,A2928,Invoices!N:N)/COUNTIF(Invoices!M:N,A2928),0),IF(COUNTIF(Invoices!O:P,A2928)&lt;&gt;0,IF(COUNTIF(Invoices!O:P,A2928)&lt;&gt;0,SUMIF(Invoices!O:P,A2928,Invoices!P:P)/COUNTIF(Invoices!O:P,A2928),0),IF(COUNTIF(Invoices!Q:R,A2928)&lt;&gt;0,IF(COUNTIF(Invoices!Q:R,A2928)&lt;&gt;0,SUMIF(Invoices!Q:R,A2928,Invoices!R:R)/COUNTIF(Invoices!Q:R,A2928),0),IF(COUNTIF(Invoices!S:T,A2928)&lt;&gt;0,IF(COUNTIF(Invoices!S:T,A2928)&lt;&gt;0,SUMIF(Invoices!S:T,A2928,Invoices!T:T)/COUNTIF(Invoices!S:T,A2928),0),IF(COUNTIF(Invoices!U:V,A2928)&lt;&gt;0,IF(COUNTIF(Invoices!U:V,A2928)&lt;&gt;0,SUMIF(Invoices!U:V,A2928,Invoices!V:V)/COUNTIF(Invoices!U:V,A2928),0),IF(COUNTIF(Invoices!W:X,A2928)&lt;&gt;0,IF(COUNTIF(Invoices!W:X,A2928)&lt;&gt;0,SUMIF(Invoices!W:X,A2928,Invoices!X:X)/COUNTIF(Invoices!W:X,A2928),0),IF(COUNTIF(Invoices!Y:Z,A2928)&lt;&gt;0,IF(COUNTIF(Invoices!Y:Z,A2928)&lt;&gt;0,SUMIF(Invoices!Y:Z,A2928,Invoices!Z:Z)/COUNTIF(Invoices!Y:Z,A2928),0),IF(COUNTIF(Invoices!AA:AB,A2928)&lt;&gt;0,IF(COUNTIF(Invoices!AA:AB,A2928)&lt;&gt;0,SUMIF(Invoices!AA:AB,A2928,Invoices!AB:AB)/COUNTIF(Invoices!AA:AB,A2928),0),IF(COUNTIF(Invoices!AC:AD,A2928)&lt;&gt;0,IF(COUNTIF(Invoices!AC:AD,A2928)&lt;&gt;0,SUMIF(Invoices!AC:AD,A2928,Invoices!AD:AD)/COUNTIF(Invoices!AC:AD,A2928),0),IF(COUNTIF(Invoices!AE:AF,A2928)&lt;&gt;0,IF(COUNTIF(Invoices!AE:AF,A2928)&lt;&gt;0,SUMIF(Invoices!AE:AF,A2928,Invoices!AF:AF)/COUNTIF(Invoices!AE:AF,A2928),0),IF(COUNTIF(Invoices!AG:AH,A2928)&lt;&gt;0,IF(COUNTIF(Invoices!AG:AH,A2928)&lt;&gt;0,SUMIF(Invoices!AG:AH,A2928,Invoices!AH:AH)/COUNTIF(Invoices!AG:AH,A2928),0),IF(COUNTIF(Invoices!AI:AJ,A2928)&lt;&gt;0,IF(COUNTIF(Invoices!AI:AJ,A2928)&lt;&gt;0,SUMIF(Invoices!AI:AJ,A2928,Invoices!AJ:AJ)/COUNTIF(Invoices!AI:AJ,A2928),0),IF(COUNTIF(Invoices!AK:AL,A2928)&lt;&gt;0,IF(COUNTIF(Invoices!AK:AL,A2928)&lt;&gt;0,SUMIF(Invoices!AK:AL,A2928,Invoices!AL:AL)/COUNTIF(Invoices!AK:AL,A2928),0),IF(COUNTIF(Invoices!AM:AN,A2928)&lt;&gt;0,IF(COUNTIF(Invoices!AM:AN,A2928)&lt;&gt;0,SUMIF(Invoices!AM:AN,A2928,Invoices!AN:AN)/COUNTIF(Invoices!AM:AN,A2928),0),"Not Available")))))))))))))))</f>
        <v>Not Available</v>
      </c>
    </row>
    <row r="2929" spans="1:5" ht="13" x14ac:dyDescent="0.15">
      <c r="A2929" s="6" t="s">
        <v>4429</v>
      </c>
      <c r="B2929" s="6" t="s">
        <v>644</v>
      </c>
      <c r="C2929" s="6" t="s">
        <v>1351</v>
      </c>
      <c r="D2929" s="6" t="s">
        <v>574</v>
      </c>
      <c r="E2929" t="str">
        <f>IF(COUNTIF(Invoices!K:L,A2929)&lt;&gt;0,IF(COUNTIF(Invoices!K:L,A2929)&lt;&gt;0,SUMIF(Invoices!K:L,A2929,Invoices!L:L)/COUNTIF(Invoices!K:L,A2929),0),IF(COUNTIF(Invoices!M:N,A2929)&lt;&gt;0,IF(COUNTIF(Invoices!M:N,A2929)&lt;&gt;0,SUMIF(Invoices!M:N,A2929,Invoices!N:N)/COUNTIF(Invoices!M:N,A2929),0),IF(COUNTIF(Invoices!O:P,A2929)&lt;&gt;0,IF(COUNTIF(Invoices!O:P,A2929)&lt;&gt;0,SUMIF(Invoices!O:P,A2929,Invoices!P:P)/COUNTIF(Invoices!O:P,A2929),0),IF(COUNTIF(Invoices!Q:R,A2929)&lt;&gt;0,IF(COUNTIF(Invoices!Q:R,A2929)&lt;&gt;0,SUMIF(Invoices!Q:R,A2929,Invoices!R:R)/COUNTIF(Invoices!Q:R,A2929),0),IF(COUNTIF(Invoices!S:T,A2929)&lt;&gt;0,IF(COUNTIF(Invoices!S:T,A2929)&lt;&gt;0,SUMIF(Invoices!S:T,A2929,Invoices!T:T)/COUNTIF(Invoices!S:T,A2929),0),IF(COUNTIF(Invoices!U:V,A2929)&lt;&gt;0,IF(COUNTIF(Invoices!U:V,A2929)&lt;&gt;0,SUMIF(Invoices!U:V,A2929,Invoices!V:V)/COUNTIF(Invoices!U:V,A2929),0),IF(COUNTIF(Invoices!W:X,A2929)&lt;&gt;0,IF(COUNTIF(Invoices!W:X,A2929)&lt;&gt;0,SUMIF(Invoices!W:X,A2929,Invoices!X:X)/COUNTIF(Invoices!W:X,A2929),0),IF(COUNTIF(Invoices!Y:Z,A2929)&lt;&gt;0,IF(COUNTIF(Invoices!Y:Z,A2929)&lt;&gt;0,SUMIF(Invoices!Y:Z,A2929,Invoices!Z:Z)/COUNTIF(Invoices!Y:Z,A2929),0),IF(COUNTIF(Invoices!AA:AB,A2929)&lt;&gt;0,IF(COUNTIF(Invoices!AA:AB,A2929)&lt;&gt;0,SUMIF(Invoices!AA:AB,A2929,Invoices!AB:AB)/COUNTIF(Invoices!AA:AB,A2929),0),IF(COUNTIF(Invoices!AC:AD,A2929)&lt;&gt;0,IF(COUNTIF(Invoices!AC:AD,A2929)&lt;&gt;0,SUMIF(Invoices!AC:AD,A2929,Invoices!AD:AD)/COUNTIF(Invoices!AC:AD,A2929),0),IF(COUNTIF(Invoices!AE:AF,A2929)&lt;&gt;0,IF(COUNTIF(Invoices!AE:AF,A2929)&lt;&gt;0,SUMIF(Invoices!AE:AF,A2929,Invoices!AF:AF)/COUNTIF(Invoices!AE:AF,A2929),0),IF(COUNTIF(Invoices!AG:AH,A2929)&lt;&gt;0,IF(COUNTIF(Invoices!AG:AH,A2929)&lt;&gt;0,SUMIF(Invoices!AG:AH,A2929,Invoices!AH:AH)/COUNTIF(Invoices!AG:AH,A2929),0),IF(COUNTIF(Invoices!AI:AJ,A2929)&lt;&gt;0,IF(COUNTIF(Invoices!AI:AJ,A2929)&lt;&gt;0,SUMIF(Invoices!AI:AJ,A2929,Invoices!AJ:AJ)/COUNTIF(Invoices!AI:AJ,A2929),0),IF(COUNTIF(Invoices!AK:AL,A2929)&lt;&gt;0,IF(COUNTIF(Invoices!AK:AL,A2929)&lt;&gt;0,SUMIF(Invoices!AK:AL,A2929,Invoices!AL:AL)/COUNTIF(Invoices!AK:AL,A2929),0),IF(COUNTIF(Invoices!AM:AN,A2929)&lt;&gt;0,IF(COUNTIF(Invoices!AM:AN,A2929)&lt;&gt;0,SUMIF(Invoices!AM:AN,A2929,Invoices!AN:AN)/COUNTIF(Invoices!AM:AN,A2929),0),"Not Available")))))))))))))))</f>
        <v>Not Available</v>
      </c>
    </row>
    <row r="2930" spans="1:5" ht="13" x14ac:dyDescent="0.15">
      <c r="A2930" s="6" t="s">
        <v>4430</v>
      </c>
      <c r="C2930" s="6" t="s">
        <v>1391</v>
      </c>
      <c r="D2930" s="6" t="s">
        <v>673</v>
      </c>
      <c r="E2930" t="str">
        <f>IF(COUNTIF(Invoices!K:L,A2930)&lt;&gt;0,IF(COUNTIF(Invoices!K:L,A2930)&lt;&gt;0,SUMIF(Invoices!K:L,A2930,Invoices!L:L)/COUNTIF(Invoices!K:L,A2930),0),IF(COUNTIF(Invoices!M:N,A2930)&lt;&gt;0,IF(COUNTIF(Invoices!M:N,A2930)&lt;&gt;0,SUMIF(Invoices!M:N,A2930,Invoices!N:N)/COUNTIF(Invoices!M:N,A2930),0),IF(COUNTIF(Invoices!O:P,A2930)&lt;&gt;0,IF(COUNTIF(Invoices!O:P,A2930)&lt;&gt;0,SUMIF(Invoices!O:P,A2930,Invoices!P:P)/COUNTIF(Invoices!O:P,A2930),0),IF(COUNTIF(Invoices!Q:R,A2930)&lt;&gt;0,IF(COUNTIF(Invoices!Q:R,A2930)&lt;&gt;0,SUMIF(Invoices!Q:R,A2930,Invoices!R:R)/COUNTIF(Invoices!Q:R,A2930),0),IF(COUNTIF(Invoices!S:T,A2930)&lt;&gt;0,IF(COUNTIF(Invoices!S:T,A2930)&lt;&gt;0,SUMIF(Invoices!S:T,A2930,Invoices!T:T)/COUNTIF(Invoices!S:T,A2930),0),IF(COUNTIF(Invoices!U:V,A2930)&lt;&gt;0,IF(COUNTIF(Invoices!U:V,A2930)&lt;&gt;0,SUMIF(Invoices!U:V,A2930,Invoices!V:V)/COUNTIF(Invoices!U:V,A2930),0),IF(COUNTIF(Invoices!W:X,A2930)&lt;&gt;0,IF(COUNTIF(Invoices!W:X,A2930)&lt;&gt;0,SUMIF(Invoices!W:X,A2930,Invoices!X:X)/COUNTIF(Invoices!W:X,A2930),0),IF(COUNTIF(Invoices!Y:Z,A2930)&lt;&gt;0,IF(COUNTIF(Invoices!Y:Z,A2930)&lt;&gt;0,SUMIF(Invoices!Y:Z,A2930,Invoices!Z:Z)/COUNTIF(Invoices!Y:Z,A2930),0),IF(COUNTIF(Invoices!AA:AB,A2930)&lt;&gt;0,IF(COUNTIF(Invoices!AA:AB,A2930)&lt;&gt;0,SUMIF(Invoices!AA:AB,A2930,Invoices!AB:AB)/COUNTIF(Invoices!AA:AB,A2930),0),IF(COUNTIF(Invoices!AC:AD,A2930)&lt;&gt;0,IF(COUNTIF(Invoices!AC:AD,A2930)&lt;&gt;0,SUMIF(Invoices!AC:AD,A2930,Invoices!AD:AD)/COUNTIF(Invoices!AC:AD,A2930),0),IF(COUNTIF(Invoices!AE:AF,A2930)&lt;&gt;0,IF(COUNTIF(Invoices!AE:AF,A2930)&lt;&gt;0,SUMIF(Invoices!AE:AF,A2930,Invoices!AF:AF)/COUNTIF(Invoices!AE:AF,A2930),0),IF(COUNTIF(Invoices!AG:AH,A2930)&lt;&gt;0,IF(COUNTIF(Invoices!AG:AH,A2930)&lt;&gt;0,SUMIF(Invoices!AG:AH,A2930,Invoices!AH:AH)/COUNTIF(Invoices!AG:AH,A2930),0),IF(COUNTIF(Invoices!AI:AJ,A2930)&lt;&gt;0,IF(COUNTIF(Invoices!AI:AJ,A2930)&lt;&gt;0,SUMIF(Invoices!AI:AJ,A2930,Invoices!AJ:AJ)/COUNTIF(Invoices!AI:AJ,A2930),0),IF(COUNTIF(Invoices!AK:AL,A2930)&lt;&gt;0,IF(COUNTIF(Invoices!AK:AL,A2930)&lt;&gt;0,SUMIF(Invoices!AK:AL,A2930,Invoices!AL:AL)/COUNTIF(Invoices!AK:AL,A2930),0),IF(COUNTIF(Invoices!AM:AN,A2930)&lt;&gt;0,IF(COUNTIF(Invoices!AM:AN,A2930)&lt;&gt;0,SUMIF(Invoices!AM:AN,A2930,Invoices!AN:AN)/COUNTIF(Invoices!AM:AN,A2930),0),"Not Available")))))))))))))))</f>
        <v>Not Available</v>
      </c>
    </row>
    <row r="2931" spans="1:5" ht="13" x14ac:dyDescent="0.15">
      <c r="A2931" s="6" t="s">
        <v>4431</v>
      </c>
      <c r="B2931" s="6" t="s">
        <v>1210</v>
      </c>
      <c r="C2931" s="6" t="s">
        <v>1506</v>
      </c>
      <c r="D2931" s="6" t="s">
        <v>1210</v>
      </c>
      <c r="E2931">
        <f ca="1">IF(COUNTIF(Invoices!K:L,A2931)&lt;&gt;0,IF(COUNTIF(Invoices!K:L,A2931)&lt;&gt;0,SUMIF(Invoices!K:L,A2931,Invoices!L:L)/COUNTIF(Invoices!K:L,A2931),0),IF(COUNTIF(Invoices!M:N,A2931)&lt;&gt;0,IF(COUNTIF(Invoices!M:N,A2931)&lt;&gt;0,SUMIF(Invoices!M:N,A2931,Invoices!N:N)/COUNTIF(Invoices!M:N,A2931),0),IF(COUNTIF(Invoices!O:P,A2931)&lt;&gt;0,IF(COUNTIF(Invoices!O:P,A2931)&lt;&gt;0,SUMIF(Invoices!O:P,A2931,Invoices!P:P)/COUNTIF(Invoices!O:P,A2931),0),IF(COUNTIF(Invoices!Q:R,A2931)&lt;&gt;0,IF(COUNTIF(Invoices!Q:R,A2931)&lt;&gt;0,SUMIF(Invoices!Q:R,A2931,Invoices!R:R)/COUNTIF(Invoices!Q:R,A2931),0),IF(COUNTIF(Invoices!S:T,A2931)&lt;&gt;0,IF(COUNTIF(Invoices!S:T,A2931)&lt;&gt;0,SUMIF(Invoices!S:T,A2931,Invoices!T:T)/COUNTIF(Invoices!S:T,A2931),0),IF(COUNTIF(Invoices!U:V,A2931)&lt;&gt;0,IF(COUNTIF(Invoices!U:V,A2931)&lt;&gt;0,SUMIF(Invoices!U:V,A2931,Invoices!V:V)/COUNTIF(Invoices!U:V,A2931),0),IF(COUNTIF(Invoices!W:X,A2931)&lt;&gt;0,IF(COUNTIF(Invoices!W:X,A2931)&lt;&gt;0,SUMIF(Invoices!W:X,A2931,Invoices!X:X)/COUNTIF(Invoices!W:X,A2931),0),IF(COUNTIF(Invoices!Y:Z,A2931)&lt;&gt;0,IF(COUNTIF(Invoices!Y:Z,A2931)&lt;&gt;0,SUMIF(Invoices!Y:Z,A2931,Invoices!Z:Z)/COUNTIF(Invoices!Y:Z,A2931),0),IF(COUNTIF(Invoices!AA:AB,A2931)&lt;&gt;0,IF(COUNTIF(Invoices!AA:AB,A2931)&lt;&gt;0,SUMIF(Invoices!AA:AB,A2931,Invoices!AB:AB)/COUNTIF(Invoices!AA:AB,A2931),0),IF(COUNTIF(Invoices!AC:AD,A2931)&lt;&gt;0,IF(COUNTIF(Invoices!AC:AD,A2931)&lt;&gt;0,SUMIF(Invoices!AC:AD,A2931,Invoices!AD:AD)/COUNTIF(Invoices!AC:AD,A2931),0),IF(COUNTIF(Invoices!AE:AF,A2931)&lt;&gt;0,IF(COUNTIF(Invoices!AE:AF,A2931)&lt;&gt;0,SUMIF(Invoices!AE:AF,A2931,Invoices!AF:AF)/COUNTIF(Invoices!AE:AF,A2931),0),IF(COUNTIF(Invoices!AG:AH,A2931)&lt;&gt;0,IF(COUNTIF(Invoices!AG:AH,A2931)&lt;&gt;0,SUMIF(Invoices!AG:AH,A2931,Invoices!AH:AH)/COUNTIF(Invoices!AG:AH,A2931),0),IF(COUNTIF(Invoices!AI:AJ,A2931)&lt;&gt;0,IF(COUNTIF(Invoices!AI:AJ,A2931)&lt;&gt;0,SUMIF(Invoices!AI:AJ,A2931,Invoices!AJ:AJ)/COUNTIF(Invoices!AI:AJ,A2931),0),IF(COUNTIF(Invoices!AK:AL,A2931)&lt;&gt;0,IF(COUNTIF(Invoices!AK:AL,A2931)&lt;&gt;0,SUMIF(Invoices!AK:AL,A2931,Invoices!AL:AL)/COUNTIF(Invoices!AK:AL,A2931),0),IF(COUNTIF(Invoices!AM:AN,A2931)&lt;&gt;0,IF(COUNTIF(Invoices!AM:AN,A2931)&lt;&gt;0,SUMIF(Invoices!AM:AN,A2931,Invoices!AN:AN)/COUNTIF(Invoices!AM:AN,A2931),0),"Not Available")))))))))))))))</f>
        <v>0.99</v>
      </c>
    </row>
    <row r="2932" spans="1:5" ht="13" x14ac:dyDescent="0.15">
      <c r="A2932" s="6" t="s">
        <v>4432</v>
      </c>
      <c r="C2932" s="6" t="s">
        <v>1391</v>
      </c>
      <c r="D2932" s="6" t="s">
        <v>673</v>
      </c>
      <c r="E2932" t="str">
        <f>IF(COUNTIF(Invoices!K:L,A2932)&lt;&gt;0,IF(COUNTIF(Invoices!K:L,A2932)&lt;&gt;0,SUMIF(Invoices!K:L,A2932,Invoices!L:L)/COUNTIF(Invoices!K:L,A2932),0),IF(COUNTIF(Invoices!M:N,A2932)&lt;&gt;0,IF(COUNTIF(Invoices!M:N,A2932)&lt;&gt;0,SUMIF(Invoices!M:N,A2932,Invoices!N:N)/COUNTIF(Invoices!M:N,A2932),0),IF(COUNTIF(Invoices!O:P,A2932)&lt;&gt;0,IF(COUNTIF(Invoices!O:P,A2932)&lt;&gt;0,SUMIF(Invoices!O:P,A2932,Invoices!P:P)/COUNTIF(Invoices!O:P,A2932),0),IF(COUNTIF(Invoices!Q:R,A2932)&lt;&gt;0,IF(COUNTIF(Invoices!Q:R,A2932)&lt;&gt;0,SUMIF(Invoices!Q:R,A2932,Invoices!R:R)/COUNTIF(Invoices!Q:R,A2932),0),IF(COUNTIF(Invoices!S:T,A2932)&lt;&gt;0,IF(COUNTIF(Invoices!S:T,A2932)&lt;&gt;0,SUMIF(Invoices!S:T,A2932,Invoices!T:T)/COUNTIF(Invoices!S:T,A2932),0),IF(COUNTIF(Invoices!U:V,A2932)&lt;&gt;0,IF(COUNTIF(Invoices!U:V,A2932)&lt;&gt;0,SUMIF(Invoices!U:V,A2932,Invoices!V:V)/COUNTIF(Invoices!U:V,A2932),0),IF(COUNTIF(Invoices!W:X,A2932)&lt;&gt;0,IF(COUNTIF(Invoices!W:X,A2932)&lt;&gt;0,SUMIF(Invoices!W:X,A2932,Invoices!X:X)/COUNTIF(Invoices!W:X,A2932),0),IF(COUNTIF(Invoices!Y:Z,A2932)&lt;&gt;0,IF(COUNTIF(Invoices!Y:Z,A2932)&lt;&gt;0,SUMIF(Invoices!Y:Z,A2932,Invoices!Z:Z)/COUNTIF(Invoices!Y:Z,A2932),0),IF(COUNTIF(Invoices!AA:AB,A2932)&lt;&gt;0,IF(COUNTIF(Invoices!AA:AB,A2932)&lt;&gt;0,SUMIF(Invoices!AA:AB,A2932,Invoices!AB:AB)/COUNTIF(Invoices!AA:AB,A2932),0),IF(COUNTIF(Invoices!AC:AD,A2932)&lt;&gt;0,IF(COUNTIF(Invoices!AC:AD,A2932)&lt;&gt;0,SUMIF(Invoices!AC:AD,A2932,Invoices!AD:AD)/COUNTIF(Invoices!AC:AD,A2932),0),IF(COUNTIF(Invoices!AE:AF,A2932)&lt;&gt;0,IF(COUNTIF(Invoices!AE:AF,A2932)&lt;&gt;0,SUMIF(Invoices!AE:AF,A2932,Invoices!AF:AF)/COUNTIF(Invoices!AE:AF,A2932),0),IF(COUNTIF(Invoices!AG:AH,A2932)&lt;&gt;0,IF(COUNTIF(Invoices!AG:AH,A2932)&lt;&gt;0,SUMIF(Invoices!AG:AH,A2932,Invoices!AH:AH)/COUNTIF(Invoices!AG:AH,A2932),0),IF(COUNTIF(Invoices!AI:AJ,A2932)&lt;&gt;0,IF(COUNTIF(Invoices!AI:AJ,A2932)&lt;&gt;0,SUMIF(Invoices!AI:AJ,A2932,Invoices!AJ:AJ)/COUNTIF(Invoices!AI:AJ,A2932),0),IF(COUNTIF(Invoices!AK:AL,A2932)&lt;&gt;0,IF(COUNTIF(Invoices!AK:AL,A2932)&lt;&gt;0,SUMIF(Invoices!AK:AL,A2932,Invoices!AL:AL)/COUNTIF(Invoices!AK:AL,A2932),0),IF(COUNTIF(Invoices!AM:AN,A2932)&lt;&gt;0,IF(COUNTIF(Invoices!AM:AN,A2932)&lt;&gt;0,SUMIF(Invoices!AM:AN,A2932,Invoices!AN:AN)/COUNTIF(Invoices!AM:AN,A2932),0),"Not Available")))))))))))))))</f>
        <v>Not Available</v>
      </c>
    </row>
    <row r="2933" spans="1:5" ht="13" x14ac:dyDescent="0.15">
      <c r="A2933" s="6" t="s">
        <v>4433</v>
      </c>
      <c r="B2933" s="6" t="s">
        <v>1120</v>
      </c>
      <c r="C2933" s="6" t="s">
        <v>1121</v>
      </c>
      <c r="D2933" s="6" t="s">
        <v>562</v>
      </c>
      <c r="E2933">
        <f ca="1">IF(COUNTIF(Invoices!K:L,A2933)&lt;&gt;0,IF(COUNTIF(Invoices!K:L,A2933)&lt;&gt;0,SUMIF(Invoices!K:L,A2933,Invoices!L:L)/COUNTIF(Invoices!K:L,A2933),0),IF(COUNTIF(Invoices!M:N,A2933)&lt;&gt;0,IF(COUNTIF(Invoices!M:N,A2933)&lt;&gt;0,SUMIF(Invoices!M:N,A2933,Invoices!N:N)/COUNTIF(Invoices!M:N,A2933),0),IF(COUNTIF(Invoices!O:P,A2933)&lt;&gt;0,IF(COUNTIF(Invoices!O:P,A2933)&lt;&gt;0,SUMIF(Invoices!O:P,A2933,Invoices!P:P)/COUNTIF(Invoices!O:P,A2933),0),IF(COUNTIF(Invoices!Q:R,A2933)&lt;&gt;0,IF(COUNTIF(Invoices!Q:R,A2933)&lt;&gt;0,SUMIF(Invoices!Q:R,A2933,Invoices!R:R)/COUNTIF(Invoices!Q:R,A2933),0),IF(COUNTIF(Invoices!S:T,A2933)&lt;&gt;0,IF(COUNTIF(Invoices!S:T,A2933)&lt;&gt;0,SUMIF(Invoices!S:T,A2933,Invoices!T:T)/COUNTIF(Invoices!S:T,A2933),0),IF(COUNTIF(Invoices!U:V,A2933)&lt;&gt;0,IF(COUNTIF(Invoices!U:V,A2933)&lt;&gt;0,SUMIF(Invoices!U:V,A2933,Invoices!V:V)/COUNTIF(Invoices!U:V,A2933),0),IF(COUNTIF(Invoices!W:X,A2933)&lt;&gt;0,IF(COUNTIF(Invoices!W:X,A2933)&lt;&gt;0,SUMIF(Invoices!W:X,A2933,Invoices!X:X)/COUNTIF(Invoices!W:X,A2933),0),IF(COUNTIF(Invoices!Y:Z,A2933)&lt;&gt;0,IF(COUNTIF(Invoices!Y:Z,A2933)&lt;&gt;0,SUMIF(Invoices!Y:Z,A2933,Invoices!Z:Z)/COUNTIF(Invoices!Y:Z,A2933),0),IF(COUNTIF(Invoices!AA:AB,A2933)&lt;&gt;0,IF(COUNTIF(Invoices!AA:AB,A2933)&lt;&gt;0,SUMIF(Invoices!AA:AB,A2933,Invoices!AB:AB)/COUNTIF(Invoices!AA:AB,A2933),0),IF(COUNTIF(Invoices!AC:AD,A2933)&lt;&gt;0,IF(COUNTIF(Invoices!AC:AD,A2933)&lt;&gt;0,SUMIF(Invoices!AC:AD,A2933,Invoices!AD:AD)/COUNTIF(Invoices!AC:AD,A2933),0),IF(COUNTIF(Invoices!AE:AF,A2933)&lt;&gt;0,IF(COUNTIF(Invoices!AE:AF,A2933)&lt;&gt;0,SUMIF(Invoices!AE:AF,A2933,Invoices!AF:AF)/COUNTIF(Invoices!AE:AF,A2933),0),IF(COUNTIF(Invoices!AG:AH,A2933)&lt;&gt;0,IF(COUNTIF(Invoices!AG:AH,A2933)&lt;&gt;0,SUMIF(Invoices!AG:AH,A2933,Invoices!AH:AH)/COUNTIF(Invoices!AG:AH,A2933),0),IF(COUNTIF(Invoices!AI:AJ,A2933)&lt;&gt;0,IF(COUNTIF(Invoices!AI:AJ,A2933)&lt;&gt;0,SUMIF(Invoices!AI:AJ,A2933,Invoices!AJ:AJ)/COUNTIF(Invoices!AI:AJ,A2933),0),IF(COUNTIF(Invoices!AK:AL,A2933)&lt;&gt;0,IF(COUNTIF(Invoices!AK:AL,A2933)&lt;&gt;0,SUMIF(Invoices!AK:AL,A2933,Invoices!AL:AL)/COUNTIF(Invoices!AK:AL,A2933),0),IF(COUNTIF(Invoices!AM:AN,A2933)&lt;&gt;0,IF(COUNTIF(Invoices!AM:AN,A2933)&lt;&gt;0,SUMIF(Invoices!AM:AN,A2933,Invoices!AN:AN)/COUNTIF(Invoices!AM:AN,A2933),0),"Not Available")))))))))))))))</f>
        <v>0.99</v>
      </c>
    </row>
    <row r="2934" spans="1:5" ht="13" x14ac:dyDescent="0.15">
      <c r="A2934" s="6" t="s">
        <v>4434</v>
      </c>
      <c r="C2934" s="6" t="s">
        <v>526</v>
      </c>
      <c r="D2934" s="6" t="s">
        <v>527</v>
      </c>
      <c r="E2934">
        <f ca="1">IF(COUNTIF(Invoices!K:L,A2934)&lt;&gt;0,IF(COUNTIF(Invoices!K:L,A2934)&lt;&gt;0,SUMIF(Invoices!K:L,A2934,Invoices!L:L)/COUNTIF(Invoices!K:L,A2934),0),IF(COUNTIF(Invoices!M:N,A2934)&lt;&gt;0,IF(COUNTIF(Invoices!M:N,A2934)&lt;&gt;0,SUMIF(Invoices!M:N,A2934,Invoices!N:N)/COUNTIF(Invoices!M:N,A2934),0),IF(COUNTIF(Invoices!O:P,A2934)&lt;&gt;0,IF(COUNTIF(Invoices!O:P,A2934)&lt;&gt;0,SUMIF(Invoices!O:P,A2934,Invoices!P:P)/COUNTIF(Invoices!O:P,A2934),0),IF(COUNTIF(Invoices!Q:R,A2934)&lt;&gt;0,IF(COUNTIF(Invoices!Q:R,A2934)&lt;&gt;0,SUMIF(Invoices!Q:R,A2934,Invoices!R:R)/COUNTIF(Invoices!Q:R,A2934),0),IF(COUNTIF(Invoices!S:T,A2934)&lt;&gt;0,IF(COUNTIF(Invoices!S:T,A2934)&lt;&gt;0,SUMIF(Invoices!S:T,A2934,Invoices!T:T)/COUNTIF(Invoices!S:T,A2934),0),IF(COUNTIF(Invoices!U:V,A2934)&lt;&gt;0,IF(COUNTIF(Invoices!U:V,A2934)&lt;&gt;0,SUMIF(Invoices!U:V,A2934,Invoices!V:V)/COUNTIF(Invoices!U:V,A2934),0),IF(COUNTIF(Invoices!W:X,A2934)&lt;&gt;0,IF(COUNTIF(Invoices!W:X,A2934)&lt;&gt;0,SUMIF(Invoices!W:X,A2934,Invoices!X:X)/COUNTIF(Invoices!W:X,A2934),0),IF(COUNTIF(Invoices!Y:Z,A2934)&lt;&gt;0,IF(COUNTIF(Invoices!Y:Z,A2934)&lt;&gt;0,SUMIF(Invoices!Y:Z,A2934,Invoices!Z:Z)/COUNTIF(Invoices!Y:Z,A2934),0),IF(COUNTIF(Invoices!AA:AB,A2934)&lt;&gt;0,IF(COUNTIF(Invoices!AA:AB,A2934)&lt;&gt;0,SUMIF(Invoices!AA:AB,A2934,Invoices!AB:AB)/COUNTIF(Invoices!AA:AB,A2934),0),IF(COUNTIF(Invoices!AC:AD,A2934)&lt;&gt;0,IF(COUNTIF(Invoices!AC:AD,A2934)&lt;&gt;0,SUMIF(Invoices!AC:AD,A2934,Invoices!AD:AD)/COUNTIF(Invoices!AC:AD,A2934),0),IF(COUNTIF(Invoices!AE:AF,A2934)&lt;&gt;0,IF(COUNTIF(Invoices!AE:AF,A2934)&lt;&gt;0,SUMIF(Invoices!AE:AF,A2934,Invoices!AF:AF)/COUNTIF(Invoices!AE:AF,A2934),0),IF(COUNTIF(Invoices!AG:AH,A2934)&lt;&gt;0,IF(COUNTIF(Invoices!AG:AH,A2934)&lt;&gt;0,SUMIF(Invoices!AG:AH,A2934,Invoices!AH:AH)/COUNTIF(Invoices!AG:AH,A2934),0),IF(COUNTIF(Invoices!AI:AJ,A2934)&lt;&gt;0,IF(COUNTIF(Invoices!AI:AJ,A2934)&lt;&gt;0,SUMIF(Invoices!AI:AJ,A2934,Invoices!AJ:AJ)/COUNTIF(Invoices!AI:AJ,A2934),0),IF(COUNTIF(Invoices!AK:AL,A2934)&lt;&gt;0,IF(COUNTIF(Invoices!AK:AL,A2934)&lt;&gt;0,SUMIF(Invoices!AK:AL,A2934,Invoices!AL:AL)/COUNTIF(Invoices!AK:AL,A2934),0),IF(COUNTIF(Invoices!AM:AN,A2934)&lt;&gt;0,IF(COUNTIF(Invoices!AM:AN,A2934)&lt;&gt;0,SUMIF(Invoices!AM:AN,A2934,Invoices!AN:AN)/COUNTIF(Invoices!AM:AN,A2934),0),"Not Available")))))))))))))))</f>
        <v>1.99</v>
      </c>
    </row>
    <row r="2935" spans="1:5" ht="13" x14ac:dyDescent="0.15">
      <c r="A2935" s="6" t="s">
        <v>4435</v>
      </c>
      <c r="B2935" s="6" t="s">
        <v>562</v>
      </c>
      <c r="C2935" s="6" t="s">
        <v>812</v>
      </c>
      <c r="D2935" s="6" t="s">
        <v>562</v>
      </c>
      <c r="E2935">
        <f ca="1">IF(COUNTIF(Invoices!K:L,A2935)&lt;&gt;0,IF(COUNTIF(Invoices!K:L,A2935)&lt;&gt;0,SUMIF(Invoices!K:L,A2935,Invoices!L:L)/COUNTIF(Invoices!K:L,A2935),0),IF(COUNTIF(Invoices!M:N,A2935)&lt;&gt;0,IF(COUNTIF(Invoices!M:N,A2935)&lt;&gt;0,SUMIF(Invoices!M:N,A2935,Invoices!N:N)/COUNTIF(Invoices!M:N,A2935),0),IF(COUNTIF(Invoices!O:P,A2935)&lt;&gt;0,IF(COUNTIF(Invoices!O:P,A2935)&lt;&gt;0,SUMIF(Invoices!O:P,A2935,Invoices!P:P)/COUNTIF(Invoices!O:P,A2935),0),IF(COUNTIF(Invoices!Q:R,A2935)&lt;&gt;0,IF(COUNTIF(Invoices!Q:R,A2935)&lt;&gt;0,SUMIF(Invoices!Q:R,A2935,Invoices!R:R)/COUNTIF(Invoices!Q:R,A2935),0),IF(COUNTIF(Invoices!S:T,A2935)&lt;&gt;0,IF(COUNTIF(Invoices!S:T,A2935)&lt;&gt;0,SUMIF(Invoices!S:T,A2935,Invoices!T:T)/COUNTIF(Invoices!S:T,A2935),0),IF(COUNTIF(Invoices!U:V,A2935)&lt;&gt;0,IF(COUNTIF(Invoices!U:V,A2935)&lt;&gt;0,SUMIF(Invoices!U:V,A2935,Invoices!V:V)/COUNTIF(Invoices!U:V,A2935),0),IF(COUNTIF(Invoices!W:X,A2935)&lt;&gt;0,IF(COUNTIF(Invoices!W:X,A2935)&lt;&gt;0,SUMIF(Invoices!W:X,A2935,Invoices!X:X)/COUNTIF(Invoices!W:X,A2935),0),IF(COUNTIF(Invoices!Y:Z,A2935)&lt;&gt;0,IF(COUNTIF(Invoices!Y:Z,A2935)&lt;&gt;0,SUMIF(Invoices!Y:Z,A2935,Invoices!Z:Z)/COUNTIF(Invoices!Y:Z,A2935),0),IF(COUNTIF(Invoices!AA:AB,A2935)&lt;&gt;0,IF(COUNTIF(Invoices!AA:AB,A2935)&lt;&gt;0,SUMIF(Invoices!AA:AB,A2935,Invoices!AB:AB)/COUNTIF(Invoices!AA:AB,A2935),0),IF(COUNTIF(Invoices!AC:AD,A2935)&lt;&gt;0,IF(COUNTIF(Invoices!AC:AD,A2935)&lt;&gt;0,SUMIF(Invoices!AC:AD,A2935,Invoices!AD:AD)/COUNTIF(Invoices!AC:AD,A2935),0),IF(COUNTIF(Invoices!AE:AF,A2935)&lt;&gt;0,IF(COUNTIF(Invoices!AE:AF,A2935)&lt;&gt;0,SUMIF(Invoices!AE:AF,A2935,Invoices!AF:AF)/COUNTIF(Invoices!AE:AF,A2935),0),IF(COUNTIF(Invoices!AG:AH,A2935)&lt;&gt;0,IF(COUNTIF(Invoices!AG:AH,A2935)&lt;&gt;0,SUMIF(Invoices!AG:AH,A2935,Invoices!AH:AH)/COUNTIF(Invoices!AG:AH,A2935),0),IF(COUNTIF(Invoices!AI:AJ,A2935)&lt;&gt;0,IF(COUNTIF(Invoices!AI:AJ,A2935)&lt;&gt;0,SUMIF(Invoices!AI:AJ,A2935,Invoices!AJ:AJ)/COUNTIF(Invoices!AI:AJ,A2935),0),IF(COUNTIF(Invoices!AK:AL,A2935)&lt;&gt;0,IF(COUNTIF(Invoices!AK:AL,A2935)&lt;&gt;0,SUMIF(Invoices!AK:AL,A2935,Invoices!AL:AL)/COUNTIF(Invoices!AK:AL,A2935),0),IF(COUNTIF(Invoices!AM:AN,A2935)&lt;&gt;0,IF(COUNTIF(Invoices!AM:AN,A2935)&lt;&gt;0,SUMIF(Invoices!AM:AN,A2935,Invoices!AN:AN)/COUNTIF(Invoices!AM:AN,A2935),0),"Not Available")))))))))))))))</f>
        <v>0.99</v>
      </c>
    </row>
    <row r="2936" spans="1:5" ht="13" x14ac:dyDescent="0.15">
      <c r="A2936" s="6" t="s">
        <v>4436</v>
      </c>
      <c r="B2936" s="6" t="s">
        <v>2796</v>
      </c>
      <c r="C2936" s="6" t="s">
        <v>533</v>
      </c>
      <c r="D2936" s="6" t="s">
        <v>522</v>
      </c>
      <c r="E2936">
        <f ca="1">IF(COUNTIF(Invoices!K:L,A2936)&lt;&gt;0,IF(COUNTIF(Invoices!K:L,A2936)&lt;&gt;0,SUMIF(Invoices!K:L,A2936,Invoices!L:L)/COUNTIF(Invoices!K:L,A2936),0),IF(COUNTIF(Invoices!M:N,A2936)&lt;&gt;0,IF(COUNTIF(Invoices!M:N,A2936)&lt;&gt;0,SUMIF(Invoices!M:N,A2936,Invoices!N:N)/COUNTIF(Invoices!M:N,A2936),0),IF(COUNTIF(Invoices!O:P,A2936)&lt;&gt;0,IF(COUNTIF(Invoices!O:P,A2936)&lt;&gt;0,SUMIF(Invoices!O:P,A2936,Invoices!P:P)/COUNTIF(Invoices!O:P,A2936),0),IF(COUNTIF(Invoices!Q:R,A2936)&lt;&gt;0,IF(COUNTIF(Invoices!Q:R,A2936)&lt;&gt;0,SUMIF(Invoices!Q:R,A2936,Invoices!R:R)/COUNTIF(Invoices!Q:R,A2936),0),IF(COUNTIF(Invoices!S:T,A2936)&lt;&gt;0,IF(COUNTIF(Invoices!S:T,A2936)&lt;&gt;0,SUMIF(Invoices!S:T,A2936,Invoices!T:T)/COUNTIF(Invoices!S:T,A2936),0),IF(COUNTIF(Invoices!U:V,A2936)&lt;&gt;0,IF(COUNTIF(Invoices!U:V,A2936)&lt;&gt;0,SUMIF(Invoices!U:V,A2936,Invoices!V:V)/COUNTIF(Invoices!U:V,A2936),0),IF(COUNTIF(Invoices!W:X,A2936)&lt;&gt;0,IF(COUNTIF(Invoices!W:X,A2936)&lt;&gt;0,SUMIF(Invoices!W:X,A2936,Invoices!X:X)/COUNTIF(Invoices!W:X,A2936),0),IF(COUNTIF(Invoices!Y:Z,A2936)&lt;&gt;0,IF(COUNTIF(Invoices!Y:Z,A2936)&lt;&gt;0,SUMIF(Invoices!Y:Z,A2936,Invoices!Z:Z)/COUNTIF(Invoices!Y:Z,A2936),0),IF(COUNTIF(Invoices!AA:AB,A2936)&lt;&gt;0,IF(COUNTIF(Invoices!AA:AB,A2936)&lt;&gt;0,SUMIF(Invoices!AA:AB,A2936,Invoices!AB:AB)/COUNTIF(Invoices!AA:AB,A2936),0),IF(COUNTIF(Invoices!AC:AD,A2936)&lt;&gt;0,IF(COUNTIF(Invoices!AC:AD,A2936)&lt;&gt;0,SUMIF(Invoices!AC:AD,A2936,Invoices!AD:AD)/COUNTIF(Invoices!AC:AD,A2936),0),IF(COUNTIF(Invoices!AE:AF,A2936)&lt;&gt;0,IF(COUNTIF(Invoices!AE:AF,A2936)&lt;&gt;0,SUMIF(Invoices!AE:AF,A2936,Invoices!AF:AF)/COUNTIF(Invoices!AE:AF,A2936),0),IF(COUNTIF(Invoices!AG:AH,A2936)&lt;&gt;0,IF(COUNTIF(Invoices!AG:AH,A2936)&lt;&gt;0,SUMIF(Invoices!AG:AH,A2936,Invoices!AH:AH)/COUNTIF(Invoices!AG:AH,A2936),0),IF(COUNTIF(Invoices!AI:AJ,A2936)&lt;&gt;0,IF(COUNTIF(Invoices!AI:AJ,A2936)&lt;&gt;0,SUMIF(Invoices!AI:AJ,A2936,Invoices!AJ:AJ)/COUNTIF(Invoices!AI:AJ,A2936),0),IF(COUNTIF(Invoices!AK:AL,A2936)&lt;&gt;0,IF(COUNTIF(Invoices!AK:AL,A2936)&lt;&gt;0,SUMIF(Invoices!AK:AL,A2936,Invoices!AL:AL)/COUNTIF(Invoices!AK:AL,A2936),0),IF(COUNTIF(Invoices!AM:AN,A2936)&lt;&gt;0,IF(COUNTIF(Invoices!AM:AN,A2936)&lt;&gt;0,SUMIF(Invoices!AM:AN,A2936,Invoices!AN:AN)/COUNTIF(Invoices!AM:AN,A2936),0),"Not Available")))))))))))))))</f>
        <v>0.99</v>
      </c>
    </row>
    <row r="2937" spans="1:5" ht="13" x14ac:dyDescent="0.15">
      <c r="A2937" s="6" t="s">
        <v>4437</v>
      </c>
      <c r="B2937" s="6" t="s">
        <v>2016</v>
      </c>
      <c r="C2937" s="6" t="s">
        <v>520</v>
      </c>
      <c r="D2937" s="6" t="s">
        <v>522</v>
      </c>
      <c r="E2937">
        <f ca="1">IF(COUNTIF(Invoices!K:L,A2937)&lt;&gt;0,IF(COUNTIF(Invoices!K:L,A2937)&lt;&gt;0,SUMIF(Invoices!K:L,A2937,Invoices!L:L)/COUNTIF(Invoices!K:L,A2937),0),IF(COUNTIF(Invoices!M:N,A2937)&lt;&gt;0,IF(COUNTIF(Invoices!M:N,A2937)&lt;&gt;0,SUMIF(Invoices!M:N,A2937,Invoices!N:N)/COUNTIF(Invoices!M:N,A2937),0),IF(COUNTIF(Invoices!O:P,A2937)&lt;&gt;0,IF(COUNTIF(Invoices!O:P,A2937)&lt;&gt;0,SUMIF(Invoices!O:P,A2937,Invoices!P:P)/COUNTIF(Invoices!O:P,A2937),0),IF(COUNTIF(Invoices!Q:R,A2937)&lt;&gt;0,IF(COUNTIF(Invoices!Q:R,A2937)&lt;&gt;0,SUMIF(Invoices!Q:R,A2937,Invoices!R:R)/COUNTIF(Invoices!Q:R,A2937),0),IF(COUNTIF(Invoices!S:T,A2937)&lt;&gt;0,IF(COUNTIF(Invoices!S:T,A2937)&lt;&gt;0,SUMIF(Invoices!S:T,A2937,Invoices!T:T)/COUNTIF(Invoices!S:T,A2937),0),IF(COUNTIF(Invoices!U:V,A2937)&lt;&gt;0,IF(COUNTIF(Invoices!U:V,A2937)&lt;&gt;0,SUMIF(Invoices!U:V,A2937,Invoices!V:V)/COUNTIF(Invoices!U:V,A2937),0),IF(COUNTIF(Invoices!W:X,A2937)&lt;&gt;0,IF(COUNTIF(Invoices!W:X,A2937)&lt;&gt;0,SUMIF(Invoices!W:X,A2937,Invoices!X:X)/COUNTIF(Invoices!W:X,A2937),0),IF(COUNTIF(Invoices!Y:Z,A2937)&lt;&gt;0,IF(COUNTIF(Invoices!Y:Z,A2937)&lt;&gt;0,SUMIF(Invoices!Y:Z,A2937,Invoices!Z:Z)/COUNTIF(Invoices!Y:Z,A2937),0),IF(COUNTIF(Invoices!AA:AB,A2937)&lt;&gt;0,IF(COUNTIF(Invoices!AA:AB,A2937)&lt;&gt;0,SUMIF(Invoices!AA:AB,A2937,Invoices!AB:AB)/COUNTIF(Invoices!AA:AB,A2937),0),IF(COUNTIF(Invoices!AC:AD,A2937)&lt;&gt;0,IF(COUNTIF(Invoices!AC:AD,A2937)&lt;&gt;0,SUMIF(Invoices!AC:AD,A2937,Invoices!AD:AD)/COUNTIF(Invoices!AC:AD,A2937),0),IF(COUNTIF(Invoices!AE:AF,A2937)&lt;&gt;0,IF(COUNTIF(Invoices!AE:AF,A2937)&lt;&gt;0,SUMIF(Invoices!AE:AF,A2937,Invoices!AF:AF)/COUNTIF(Invoices!AE:AF,A2937),0),IF(COUNTIF(Invoices!AG:AH,A2937)&lt;&gt;0,IF(COUNTIF(Invoices!AG:AH,A2937)&lt;&gt;0,SUMIF(Invoices!AG:AH,A2937,Invoices!AH:AH)/COUNTIF(Invoices!AG:AH,A2937),0),IF(COUNTIF(Invoices!AI:AJ,A2937)&lt;&gt;0,IF(COUNTIF(Invoices!AI:AJ,A2937)&lt;&gt;0,SUMIF(Invoices!AI:AJ,A2937,Invoices!AJ:AJ)/COUNTIF(Invoices!AI:AJ,A2937),0),IF(COUNTIF(Invoices!AK:AL,A2937)&lt;&gt;0,IF(COUNTIF(Invoices!AK:AL,A2937)&lt;&gt;0,SUMIF(Invoices!AK:AL,A2937,Invoices!AL:AL)/COUNTIF(Invoices!AK:AL,A2937),0),IF(COUNTIF(Invoices!AM:AN,A2937)&lt;&gt;0,IF(COUNTIF(Invoices!AM:AN,A2937)&lt;&gt;0,SUMIF(Invoices!AM:AN,A2937,Invoices!AN:AN)/COUNTIF(Invoices!AM:AN,A2937),0),"Not Available")))))))))))))))</f>
        <v>0.99</v>
      </c>
    </row>
    <row r="2938" spans="1:5" ht="13" x14ac:dyDescent="0.15">
      <c r="A2938" s="6" t="s">
        <v>4438</v>
      </c>
      <c r="B2938" s="6" t="s">
        <v>573</v>
      </c>
      <c r="C2938" s="6" t="s">
        <v>842</v>
      </c>
      <c r="D2938" s="6" t="s">
        <v>574</v>
      </c>
      <c r="E2938">
        <f ca="1">IF(COUNTIF(Invoices!K:L,A2938)&lt;&gt;0,IF(COUNTIF(Invoices!K:L,A2938)&lt;&gt;0,SUMIF(Invoices!K:L,A2938,Invoices!L:L)/COUNTIF(Invoices!K:L,A2938),0),IF(COUNTIF(Invoices!M:N,A2938)&lt;&gt;0,IF(COUNTIF(Invoices!M:N,A2938)&lt;&gt;0,SUMIF(Invoices!M:N,A2938,Invoices!N:N)/COUNTIF(Invoices!M:N,A2938),0),IF(COUNTIF(Invoices!O:P,A2938)&lt;&gt;0,IF(COUNTIF(Invoices!O:P,A2938)&lt;&gt;0,SUMIF(Invoices!O:P,A2938,Invoices!P:P)/COUNTIF(Invoices!O:P,A2938),0),IF(COUNTIF(Invoices!Q:R,A2938)&lt;&gt;0,IF(COUNTIF(Invoices!Q:R,A2938)&lt;&gt;0,SUMIF(Invoices!Q:R,A2938,Invoices!R:R)/COUNTIF(Invoices!Q:R,A2938),0),IF(COUNTIF(Invoices!S:T,A2938)&lt;&gt;0,IF(COUNTIF(Invoices!S:T,A2938)&lt;&gt;0,SUMIF(Invoices!S:T,A2938,Invoices!T:T)/COUNTIF(Invoices!S:T,A2938),0),IF(COUNTIF(Invoices!U:V,A2938)&lt;&gt;0,IF(COUNTIF(Invoices!U:V,A2938)&lt;&gt;0,SUMIF(Invoices!U:V,A2938,Invoices!V:V)/COUNTIF(Invoices!U:V,A2938),0),IF(COUNTIF(Invoices!W:X,A2938)&lt;&gt;0,IF(COUNTIF(Invoices!W:X,A2938)&lt;&gt;0,SUMIF(Invoices!W:X,A2938,Invoices!X:X)/COUNTIF(Invoices!W:X,A2938),0),IF(COUNTIF(Invoices!Y:Z,A2938)&lt;&gt;0,IF(COUNTIF(Invoices!Y:Z,A2938)&lt;&gt;0,SUMIF(Invoices!Y:Z,A2938,Invoices!Z:Z)/COUNTIF(Invoices!Y:Z,A2938),0),IF(COUNTIF(Invoices!AA:AB,A2938)&lt;&gt;0,IF(COUNTIF(Invoices!AA:AB,A2938)&lt;&gt;0,SUMIF(Invoices!AA:AB,A2938,Invoices!AB:AB)/COUNTIF(Invoices!AA:AB,A2938),0),IF(COUNTIF(Invoices!AC:AD,A2938)&lt;&gt;0,IF(COUNTIF(Invoices!AC:AD,A2938)&lt;&gt;0,SUMIF(Invoices!AC:AD,A2938,Invoices!AD:AD)/COUNTIF(Invoices!AC:AD,A2938),0),IF(COUNTIF(Invoices!AE:AF,A2938)&lt;&gt;0,IF(COUNTIF(Invoices!AE:AF,A2938)&lt;&gt;0,SUMIF(Invoices!AE:AF,A2938,Invoices!AF:AF)/COUNTIF(Invoices!AE:AF,A2938),0),IF(COUNTIF(Invoices!AG:AH,A2938)&lt;&gt;0,IF(COUNTIF(Invoices!AG:AH,A2938)&lt;&gt;0,SUMIF(Invoices!AG:AH,A2938,Invoices!AH:AH)/COUNTIF(Invoices!AG:AH,A2938),0),IF(COUNTIF(Invoices!AI:AJ,A2938)&lt;&gt;0,IF(COUNTIF(Invoices!AI:AJ,A2938)&lt;&gt;0,SUMIF(Invoices!AI:AJ,A2938,Invoices!AJ:AJ)/COUNTIF(Invoices!AI:AJ,A2938),0),IF(COUNTIF(Invoices!AK:AL,A2938)&lt;&gt;0,IF(COUNTIF(Invoices!AK:AL,A2938)&lt;&gt;0,SUMIF(Invoices!AK:AL,A2938,Invoices!AL:AL)/COUNTIF(Invoices!AK:AL,A2938),0),IF(COUNTIF(Invoices!AM:AN,A2938)&lt;&gt;0,IF(COUNTIF(Invoices!AM:AN,A2938)&lt;&gt;0,SUMIF(Invoices!AM:AN,A2938,Invoices!AN:AN)/COUNTIF(Invoices!AM:AN,A2938),0),"Not Available")))))))))))))))</f>
        <v>0.99</v>
      </c>
    </row>
    <row r="2939" spans="1:5" ht="13" x14ac:dyDescent="0.15">
      <c r="A2939" s="6" t="s">
        <v>4439</v>
      </c>
      <c r="B2939" s="6" t="s">
        <v>1565</v>
      </c>
      <c r="C2939" s="6" t="s">
        <v>542</v>
      </c>
      <c r="D2939" s="6" t="s">
        <v>543</v>
      </c>
      <c r="E2939" t="str">
        <f>IF(COUNTIF(Invoices!K:L,A2939)&lt;&gt;0,IF(COUNTIF(Invoices!K:L,A2939)&lt;&gt;0,SUMIF(Invoices!K:L,A2939,Invoices!L:L)/COUNTIF(Invoices!K:L,A2939),0),IF(COUNTIF(Invoices!M:N,A2939)&lt;&gt;0,IF(COUNTIF(Invoices!M:N,A2939)&lt;&gt;0,SUMIF(Invoices!M:N,A2939,Invoices!N:N)/COUNTIF(Invoices!M:N,A2939),0),IF(COUNTIF(Invoices!O:P,A2939)&lt;&gt;0,IF(COUNTIF(Invoices!O:P,A2939)&lt;&gt;0,SUMIF(Invoices!O:P,A2939,Invoices!P:P)/COUNTIF(Invoices!O:P,A2939),0),IF(COUNTIF(Invoices!Q:R,A2939)&lt;&gt;0,IF(COUNTIF(Invoices!Q:R,A2939)&lt;&gt;0,SUMIF(Invoices!Q:R,A2939,Invoices!R:R)/COUNTIF(Invoices!Q:R,A2939),0),IF(COUNTIF(Invoices!S:T,A2939)&lt;&gt;0,IF(COUNTIF(Invoices!S:T,A2939)&lt;&gt;0,SUMIF(Invoices!S:T,A2939,Invoices!T:T)/COUNTIF(Invoices!S:T,A2939),0),IF(COUNTIF(Invoices!U:V,A2939)&lt;&gt;0,IF(COUNTIF(Invoices!U:V,A2939)&lt;&gt;0,SUMIF(Invoices!U:V,A2939,Invoices!V:V)/COUNTIF(Invoices!U:V,A2939),0),IF(COUNTIF(Invoices!W:X,A2939)&lt;&gt;0,IF(COUNTIF(Invoices!W:X,A2939)&lt;&gt;0,SUMIF(Invoices!W:X,A2939,Invoices!X:X)/COUNTIF(Invoices!W:X,A2939),0),IF(COUNTIF(Invoices!Y:Z,A2939)&lt;&gt;0,IF(COUNTIF(Invoices!Y:Z,A2939)&lt;&gt;0,SUMIF(Invoices!Y:Z,A2939,Invoices!Z:Z)/COUNTIF(Invoices!Y:Z,A2939),0),IF(COUNTIF(Invoices!AA:AB,A2939)&lt;&gt;0,IF(COUNTIF(Invoices!AA:AB,A2939)&lt;&gt;0,SUMIF(Invoices!AA:AB,A2939,Invoices!AB:AB)/COUNTIF(Invoices!AA:AB,A2939),0),IF(COUNTIF(Invoices!AC:AD,A2939)&lt;&gt;0,IF(COUNTIF(Invoices!AC:AD,A2939)&lt;&gt;0,SUMIF(Invoices!AC:AD,A2939,Invoices!AD:AD)/COUNTIF(Invoices!AC:AD,A2939),0),IF(COUNTIF(Invoices!AE:AF,A2939)&lt;&gt;0,IF(COUNTIF(Invoices!AE:AF,A2939)&lt;&gt;0,SUMIF(Invoices!AE:AF,A2939,Invoices!AF:AF)/COUNTIF(Invoices!AE:AF,A2939),0),IF(COUNTIF(Invoices!AG:AH,A2939)&lt;&gt;0,IF(COUNTIF(Invoices!AG:AH,A2939)&lt;&gt;0,SUMIF(Invoices!AG:AH,A2939,Invoices!AH:AH)/COUNTIF(Invoices!AG:AH,A2939),0),IF(COUNTIF(Invoices!AI:AJ,A2939)&lt;&gt;0,IF(COUNTIF(Invoices!AI:AJ,A2939)&lt;&gt;0,SUMIF(Invoices!AI:AJ,A2939,Invoices!AJ:AJ)/COUNTIF(Invoices!AI:AJ,A2939),0),IF(COUNTIF(Invoices!AK:AL,A2939)&lt;&gt;0,IF(COUNTIF(Invoices!AK:AL,A2939)&lt;&gt;0,SUMIF(Invoices!AK:AL,A2939,Invoices!AL:AL)/COUNTIF(Invoices!AK:AL,A2939),0),IF(COUNTIF(Invoices!AM:AN,A2939)&lt;&gt;0,IF(COUNTIF(Invoices!AM:AN,A2939)&lt;&gt;0,SUMIF(Invoices!AM:AN,A2939,Invoices!AN:AN)/COUNTIF(Invoices!AM:AN,A2939),0),"Not Available")))))))))))))))</f>
        <v>Not Available</v>
      </c>
    </row>
    <row r="2940" spans="1:5" ht="13" x14ac:dyDescent="0.15">
      <c r="A2940" s="6" t="s">
        <v>4440</v>
      </c>
      <c r="C2940" s="6" t="s">
        <v>1133</v>
      </c>
      <c r="D2940" s="6" t="s">
        <v>600</v>
      </c>
      <c r="E2940">
        <f ca="1">IF(COUNTIF(Invoices!K:L,A2940)&lt;&gt;0,IF(COUNTIF(Invoices!K:L,A2940)&lt;&gt;0,SUMIF(Invoices!K:L,A2940,Invoices!L:L)/COUNTIF(Invoices!K:L,A2940),0),IF(COUNTIF(Invoices!M:N,A2940)&lt;&gt;0,IF(COUNTIF(Invoices!M:N,A2940)&lt;&gt;0,SUMIF(Invoices!M:N,A2940,Invoices!N:N)/COUNTIF(Invoices!M:N,A2940),0),IF(COUNTIF(Invoices!O:P,A2940)&lt;&gt;0,IF(COUNTIF(Invoices!O:P,A2940)&lt;&gt;0,SUMIF(Invoices!O:P,A2940,Invoices!P:P)/COUNTIF(Invoices!O:P,A2940),0),IF(COUNTIF(Invoices!Q:R,A2940)&lt;&gt;0,IF(COUNTIF(Invoices!Q:R,A2940)&lt;&gt;0,SUMIF(Invoices!Q:R,A2940,Invoices!R:R)/COUNTIF(Invoices!Q:R,A2940),0),IF(COUNTIF(Invoices!S:T,A2940)&lt;&gt;0,IF(COUNTIF(Invoices!S:T,A2940)&lt;&gt;0,SUMIF(Invoices!S:T,A2940,Invoices!T:T)/COUNTIF(Invoices!S:T,A2940),0),IF(COUNTIF(Invoices!U:V,A2940)&lt;&gt;0,IF(COUNTIF(Invoices!U:V,A2940)&lt;&gt;0,SUMIF(Invoices!U:V,A2940,Invoices!V:V)/COUNTIF(Invoices!U:V,A2940),0),IF(COUNTIF(Invoices!W:X,A2940)&lt;&gt;0,IF(COUNTIF(Invoices!W:X,A2940)&lt;&gt;0,SUMIF(Invoices!W:X,A2940,Invoices!X:X)/COUNTIF(Invoices!W:X,A2940),0),IF(COUNTIF(Invoices!Y:Z,A2940)&lt;&gt;0,IF(COUNTIF(Invoices!Y:Z,A2940)&lt;&gt;0,SUMIF(Invoices!Y:Z,A2940,Invoices!Z:Z)/COUNTIF(Invoices!Y:Z,A2940),0),IF(COUNTIF(Invoices!AA:AB,A2940)&lt;&gt;0,IF(COUNTIF(Invoices!AA:AB,A2940)&lt;&gt;0,SUMIF(Invoices!AA:AB,A2940,Invoices!AB:AB)/COUNTIF(Invoices!AA:AB,A2940),0),IF(COUNTIF(Invoices!AC:AD,A2940)&lt;&gt;0,IF(COUNTIF(Invoices!AC:AD,A2940)&lt;&gt;0,SUMIF(Invoices!AC:AD,A2940,Invoices!AD:AD)/COUNTIF(Invoices!AC:AD,A2940),0),IF(COUNTIF(Invoices!AE:AF,A2940)&lt;&gt;0,IF(COUNTIF(Invoices!AE:AF,A2940)&lt;&gt;0,SUMIF(Invoices!AE:AF,A2940,Invoices!AF:AF)/COUNTIF(Invoices!AE:AF,A2940),0),IF(COUNTIF(Invoices!AG:AH,A2940)&lt;&gt;0,IF(COUNTIF(Invoices!AG:AH,A2940)&lt;&gt;0,SUMIF(Invoices!AG:AH,A2940,Invoices!AH:AH)/COUNTIF(Invoices!AG:AH,A2940),0),IF(COUNTIF(Invoices!AI:AJ,A2940)&lt;&gt;0,IF(COUNTIF(Invoices!AI:AJ,A2940)&lt;&gt;0,SUMIF(Invoices!AI:AJ,A2940,Invoices!AJ:AJ)/COUNTIF(Invoices!AI:AJ,A2940),0),IF(COUNTIF(Invoices!AK:AL,A2940)&lt;&gt;0,IF(COUNTIF(Invoices!AK:AL,A2940)&lt;&gt;0,SUMIF(Invoices!AK:AL,A2940,Invoices!AL:AL)/COUNTIF(Invoices!AK:AL,A2940),0),IF(COUNTIF(Invoices!AM:AN,A2940)&lt;&gt;0,IF(COUNTIF(Invoices!AM:AN,A2940)&lt;&gt;0,SUMIF(Invoices!AM:AN,A2940,Invoices!AN:AN)/COUNTIF(Invoices!AM:AN,A2940),0),"Not Available")))))))))))))))</f>
        <v>0.99</v>
      </c>
    </row>
    <row r="2941" spans="1:5" ht="13" x14ac:dyDescent="0.15">
      <c r="A2941" s="6" t="s">
        <v>4441</v>
      </c>
      <c r="B2941" s="6" t="s">
        <v>799</v>
      </c>
      <c r="C2941" s="6" t="s">
        <v>800</v>
      </c>
      <c r="D2941" s="6" t="s">
        <v>758</v>
      </c>
      <c r="E2941">
        <f ca="1">IF(COUNTIF(Invoices!K:L,A2941)&lt;&gt;0,IF(COUNTIF(Invoices!K:L,A2941)&lt;&gt;0,SUMIF(Invoices!K:L,A2941,Invoices!L:L)/COUNTIF(Invoices!K:L,A2941),0),IF(COUNTIF(Invoices!M:N,A2941)&lt;&gt;0,IF(COUNTIF(Invoices!M:N,A2941)&lt;&gt;0,SUMIF(Invoices!M:N,A2941,Invoices!N:N)/COUNTIF(Invoices!M:N,A2941),0),IF(COUNTIF(Invoices!O:P,A2941)&lt;&gt;0,IF(COUNTIF(Invoices!O:P,A2941)&lt;&gt;0,SUMIF(Invoices!O:P,A2941,Invoices!P:P)/COUNTIF(Invoices!O:P,A2941),0),IF(COUNTIF(Invoices!Q:R,A2941)&lt;&gt;0,IF(COUNTIF(Invoices!Q:R,A2941)&lt;&gt;0,SUMIF(Invoices!Q:R,A2941,Invoices!R:R)/COUNTIF(Invoices!Q:R,A2941),0),IF(COUNTIF(Invoices!S:T,A2941)&lt;&gt;0,IF(COUNTIF(Invoices!S:T,A2941)&lt;&gt;0,SUMIF(Invoices!S:T,A2941,Invoices!T:T)/COUNTIF(Invoices!S:T,A2941),0),IF(COUNTIF(Invoices!U:V,A2941)&lt;&gt;0,IF(COUNTIF(Invoices!U:V,A2941)&lt;&gt;0,SUMIF(Invoices!U:V,A2941,Invoices!V:V)/COUNTIF(Invoices!U:V,A2941),0),IF(COUNTIF(Invoices!W:X,A2941)&lt;&gt;0,IF(COUNTIF(Invoices!W:X,A2941)&lt;&gt;0,SUMIF(Invoices!W:X,A2941,Invoices!X:X)/COUNTIF(Invoices!W:X,A2941),0),IF(COUNTIF(Invoices!Y:Z,A2941)&lt;&gt;0,IF(COUNTIF(Invoices!Y:Z,A2941)&lt;&gt;0,SUMIF(Invoices!Y:Z,A2941,Invoices!Z:Z)/COUNTIF(Invoices!Y:Z,A2941),0),IF(COUNTIF(Invoices!AA:AB,A2941)&lt;&gt;0,IF(COUNTIF(Invoices!AA:AB,A2941)&lt;&gt;0,SUMIF(Invoices!AA:AB,A2941,Invoices!AB:AB)/COUNTIF(Invoices!AA:AB,A2941),0),IF(COUNTIF(Invoices!AC:AD,A2941)&lt;&gt;0,IF(COUNTIF(Invoices!AC:AD,A2941)&lt;&gt;0,SUMIF(Invoices!AC:AD,A2941,Invoices!AD:AD)/COUNTIF(Invoices!AC:AD,A2941),0),IF(COUNTIF(Invoices!AE:AF,A2941)&lt;&gt;0,IF(COUNTIF(Invoices!AE:AF,A2941)&lt;&gt;0,SUMIF(Invoices!AE:AF,A2941,Invoices!AF:AF)/COUNTIF(Invoices!AE:AF,A2941),0),IF(COUNTIF(Invoices!AG:AH,A2941)&lt;&gt;0,IF(COUNTIF(Invoices!AG:AH,A2941)&lt;&gt;0,SUMIF(Invoices!AG:AH,A2941,Invoices!AH:AH)/COUNTIF(Invoices!AG:AH,A2941),0),IF(COUNTIF(Invoices!AI:AJ,A2941)&lt;&gt;0,IF(COUNTIF(Invoices!AI:AJ,A2941)&lt;&gt;0,SUMIF(Invoices!AI:AJ,A2941,Invoices!AJ:AJ)/COUNTIF(Invoices!AI:AJ,A2941),0),IF(COUNTIF(Invoices!AK:AL,A2941)&lt;&gt;0,IF(COUNTIF(Invoices!AK:AL,A2941)&lt;&gt;0,SUMIF(Invoices!AK:AL,A2941,Invoices!AL:AL)/COUNTIF(Invoices!AK:AL,A2941),0),IF(COUNTIF(Invoices!AM:AN,A2941)&lt;&gt;0,IF(COUNTIF(Invoices!AM:AN,A2941)&lt;&gt;0,SUMIF(Invoices!AM:AN,A2941,Invoices!AN:AN)/COUNTIF(Invoices!AM:AN,A2941),0),"Not Available")))))))))))))))</f>
        <v>0.99</v>
      </c>
    </row>
    <row r="2942" spans="1:5" ht="13" x14ac:dyDescent="0.15">
      <c r="A2942" s="6" t="s">
        <v>4442</v>
      </c>
      <c r="B2942" s="6" t="s">
        <v>4443</v>
      </c>
      <c r="C2942" s="6" t="s">
        <v>1150</v>
      </c>
      <c r="D2942" s="6" t="s">
        <v>1151</v>
      </c>
      <c r="E2942" t="str">
        <f>IF(COUNTIF(Invoices!K:L,A2942)&lt;&gt;0,IF(COUNTIF(Invoices!K:L,A2942)&lt;&gt;0,SUMIF(Invoices!K:L,A2942,Invoices!L:L)/COUNTIF(Invoices!K:L,A2942),0),IF(COUNTIF(Invoices!M:N,A2942)&lt;&gt;0,IF(COUNTIF(Invoices!M:N,A2942)&lt;&gt;0,SUMIF(Invoices!M:N,A2942,Invoices!N:N)/COUNTIF(Invoices!M:N,A2942),0),IF(COUNTIF(Invoices!O:P,A2942)&lt;&gt;0,IF(COUNTIF(Invoices!O:P,A2942)&lt;&gt;0,SUMIF(Invoices!O:P,A2942,Invoices!P:P)/COUNTIF(Invoices!O:P,A2942),0),IF(COUNTIF(Invoices!Q:R,A2942)&lt;&gt;0,IF(COUNTIF(Invoices!Q:R,A2942)&lt;&gt;0,SUMIF(Invoices!Q:R,A2942,Invoices!R:R)/COUNTIF(Invoices!Q:R,A2942),0),IF(COUNTIF(Invoices!S:T,A2942)&lt;&gt;0,IF(COUNTIF(Invoices!S:T,A2942)&lt;&gt;0,SUMIF(Invoices!S:T,A2942,Invoices!T:T)/COUNTIF(Invoices!S:T,A2942),0),IF(COUNTIF(Invoices!U:V,A2942)&lt;&gt;0,IF(COUNTIF(Invoices!U:V,A2942)&lt;&gt;0,SUMIF(Invoices!U:V,A2942,Invoices!V:V)/COUNTIF(Invoices!U:V,A2942),0),IF(COUNTIF(Invoices!W:X,A2942)&lt;&gt;0,IF(COUNTIF(Invoices!W:X,A2942)&lt;&gt;0,SUMIF(Invoices!W:X,A2942,Invoices!X:X)/COUNTIF(Invoices!W:X,A2942),0),IF(COUNTIF(Invoices!Y:Z,A2942)&lt;&gt;0,IF(COUNTIF(Invoices!Y:Z,A2942)&lt;&gt;0,SUMIF(Invoices!Y:Z,A2942,Invoices!Z:Z)/COUNTIF(Invoices!Y:Z,A2942),0),IF(COUNTIF(Invoices!AA:AB,A2942)&lt;&gt;0,IF(COUNTIF(Invoices!AA:AB,A2942)&lt;&gt;0,SUMIF(Invoices!AA:AB,A2942,Invoices!AB:AB)/COUNTIF(Invoices!AA:AB,A2942),0),IF(COUNTIF(Invoices!AC:AD,A2942)&lt;&gt;0,IF(COUNTIF(Invoices!AC:AD,A2942)&lt;&gt;0,SUMIF(Invoices!AC:AD,A2942,Invoices!AD:AD)/COUNTIF(Invoices!AC:AD,A2942),0),IF(COUNTIF(Invoices!AE:AF,A2942)&lt;&gt;0,IF(COUNTIF(Invoices!AE:AF,A2942)&lt;&gt;0,SUMIF(Invoices!AE:AF,A2942,Invoices!AF:AF)/COUNTIF(Invoices!AE:AF,A2942),0),IF(COUNTIF(Invoices!AG:AH,A2942)&lt;&gt;0,IF(COUNTIF(Invoices!AG:AH,A2942)&lt;&gt;0,SUMIF(Invoices!AG:AH,A2942,Invoices!AH:AH)/COUNTIF(Invoices!AG:AH,A2942),0),IF(COUNTIF(Invoices!AI:AJ,A2942)&lt;&gt;0,IF(COUNTIF(Invoices!AI:AJ,A2942)&lt;&gt;0,SUMIF(Invoices!AI:AJ,A2942,Invoices!AJ:AJ)/COUNTIF(Invoices!AI:AJ,A2942),0),IF(COUNTIF(Invoices!AK:AL,A2942)&lt;&gt;0,IF(COUNTIF(Invoices!AK:AL,A2942)&lt;&gt;0,SUMIF(Invoices!AK:AL,A2942,Invoices!AL:AL)/COUNTIF(Invoices!AK:AL,A2942),0),IF(COUNTIF(Invoices!AM:AN,A2942)&lt;&gt;0,IF(COUNTIF(Invoices!AM:AN,A2942)&lt;&gt;0,SUMIF(Invoices!AM:AN,A2942,Invoices!AN:AN)/COUNTIF(Invoices!AM:AN,A2942),0),"Not Available")))))))))))))))</f>
        <v>Not Available</v>
      </c>
    </row>
    <row r="2943" spans="1:5" ht="13" x14ac:dyDescent="0.15">
      <c r="A2943" s="6" t="s">
        <v>4444</v>
      </c>
      <c r="B2943" s="6" t="s">
        <v>4445</v>
      </c>
      <c r="C2943" s="6" t="s">
        <v>1668</v>
      </c>
      <c r="D2943" s="6" t="s">
        <v>810</v>
      </c>
      <c r="E2943" t="str">
        <f>IF(COUNTIF(Invoices!K:L,A2943)&lt;&gt;0,IF(COUNTIF(Invoices!K:L,A2943)&lt;&gt;0,SUMIF(Invoices!K:L,A2943,Invoices!L:L)/COUNTIF(Invoices!K:L,A2943),0),IF(COUNTIF(Invoices!M:N,A2943)&lt;&gt;0,IF(COUNTIF(Invoices!M:N,A2943)&lt;&gt;0,SUMIF(Invoices!M:N,A2943,Invoices!N:N)/COUNTIF(Invoices!M:N,A2943),0),IF(COUNTIF(Invoices!O:P,A2943)&lt;&gt;0,IF(COUNTIF(Invoices!O:P,A2943)&lt;&gt;0,SUMIF(Invoices!O:P,A2943,Invoices!P:P)/COUNTIF(Invoices!O:P,A2943),0),IF(COUNTIF(Invoices!Q:R,A2943)&lt;&gt;0,IF(COUNTIF(Invoices!Q:R,A2943)&lt;&gt;0,SUMIF(Invoices!Q:R,A2943,Invoices!R:R)/COUNTIF(Invoices!Q:R,A2943),0),IF(COUNTIF(Invoices!S:T,A2943)&lt;&gt;0,IF(COUNTIF(Invoices!S:T,A2943)&lt;&gt;0,SUMIF(Invoices!S:T,A2943,Invoices!T:T)/COUNTIF(Invoices!S:T,A2943),0),IF(COUNTIF(Invoices!U:V,A2943)&lt;&gt;0,IF(COUNTIF(Invoices!U:V,A2943)&lt;&gt;0,SUMIF(Invoices!U:V,A2943,Invoices!V:V)/COUNTIF(Invoices!U:V,A2943),0),IF(COUNTIF(Invoices!W:X,A2943)&lt;&gt;0,IF(COUNTIF(Invoices!W:X,A2943)&lt;&gt;0,SUMIF(Invoices!W:X,A2943,Invoices!X:X)/COUNTIF(Invoices!W:X,A2943),0),IF(COUNTIF(Invoices!Y:Z,A2943)&lt;&gt;0,IF(COUNTIF(Invoices!Y:Z,A2943)&lt;&gt;0,SUMIF(Invoices!Y:Z,A2943,Invoices!Z:Z)/COUNTIF(Invoices!Y:Z,A2943),0),IF(COUNTIF(Invoices!AA:AB,A2943)&lt;&gt;0,IF(COUNTIF(Invoices!AA:AB,A2943)&lt;&gt;0,SUMIF(Invoices!AA:AB,A2943,Invoices!AB:AB)/COUNTIF(Invoices!AA:AB,A2943),0),IF(COUNTIF(Invoices!AC:AD,A2943)&lt;&gt;0,IF(COUNTIF(Invoices!AC:AD,A2943)&lt;&gt;0,SUMIF(Invoices!AC:AD,A2943,Invoices!AD:AD)/COUNTIF(Invoices!AC:AD,A2943),0),IF(COUNTIF(Invoices!AE:AF,A2943)&lt;&gt;0,IF(COUNTIF(Invoices!AE:AF,A2943)&lt;&gt;0,SUMIF(Invoices!AE:AF,A2943,Invoices!AF:AF)/COUNTIF(Invoices!AE:AF,A2943),0),IF(COUNTIF(Invoices!AG:AH,A2943)&lt;&gt;0,IF(COUNTIF(Invoices!AG:AH,A2943)&lt;&gt;0,SUMIF(Invoices!AG:AH,A2943,Invoices!AH:AH)/COUNTIF(Invoices!AG:AH,A2943),0),IF(COUNTIF(Invoices!AI:AJ,A2943)&lt;&gt;0,IF(COUNTIF(Invoices!AI:AJ,A2943)&lt;&gt;0,SUMIF(Invoices!AI:AJ,A2943,Invoices!AJ:AJ)/COUNTIF(Invoices!AI:AJ,A2943),0),IF(COUNTIF(Invoices!AK:AL,A2943)&lt;&gt;0,IF(COUNTIF(Invoices!AK:AL,A2943)&lt;&gt;0,SUMIF(Invoices!AK:AL,A2943,Invoices!AL:AL)/COUNTIF(Invoices!AK:AL,A2943),0),IF(COUNTIF(Invoices!AM:AN,A2943)&lt;&gt;0,IF(COUNTIF(Invoices!AM:AN,A2943)&lt;&gt;0,SUMIF(Invoices!AM:AN,A2943,Invoices!AN:AN)/COUNTIF(Invoices!AM:AN,A2943),0),"Not Available")))))))))))))))</f>
        <v>Not Available</v>
      </c>
    </row>
    <row r="2944" spans="1:5" ht="13" x14ac:dyDescent="0.15">
      <c r="A2944" s="6" t="s">
        <v>4446</v>
      </c>
      <c r="C2944" s="6" t="s">
        <v>768</v>
      </c>
      <c r="D2944" s="6" t="s">
        <v>518</v>
      </c>
      <c r="E2944">
        <f ca="1">IF(COUNTIF(Invoices!K:L,A2944)&lt;&gt;0,IF(COUNTIF(Invoices!K:L,A2944)&lt;&gt;0,SUMIF(Invoices!K:L,A2944,Invoices!L:L)/COUNTIF(Invoices!K:L,A2944),0),IF(COUNTIF(Invoices!M:N,A2944)&lt;&gt;0,IF(COUNTIF(Invoices!M:N,A2944)&lt;&gt;0,SUMIF(Invoices!M:N,A2944,Invoices!N:N)/COUNTIF(Invoices!M:N,A2944),0),IF(COUNTIF(Invoices!O:P,A2944)&lt;&gt;0,IF(COUNTIF(Invoices!O:P,A2944)&lt;&gt;0,SUMIF(Invoices!O:P,A2944,Invoices!P:P)/COUNTIF(Invoices!O:P,A2944),0),IF(COUNTIF(Invoices!Q:R,A2944)&lt;&gt;0,IF(COUNTIF(Invoices!Q:R,A2944)&lt;&gt;0,SUMIF(Invoices!Q:R,A2944,Invoices!R:R)/COUNTIF(Invoices!Q:R,A2944),0),IF(COUNTIF(Invoices!S:T,A2944)&lt;&gt;0,IF(COUNTIF(Invoices!S:T,A2944)&lt;&gt;0,SUMIF(Invoices!S:T,A2944,Invoices!T:T)/COUNTIF(Invoices!S:T,A2944),0),IF(COUNTIF(Invoices!U:V,A2944)&lt;&gt;0,IF(COUNTIF(Invoices!U:V,A2944)&lt;&gt;0,SUMIF(Invoices!U:V,A2944,Invoices!V:V)/COUNTIF(Invoices!U:V,A2944),0),IF(COUNTIF(Invoices!W:X,A2944)&lt;&gt;0,IF(COUNTIF(Invoices!W:X,A2944)&lt;&gt;0,SUMIF(Invoices!W:X,A2944,Invoices!X:X)/COUNTIF(Invoices!W:X,A2944),0),IF(COUNTIF(Invoices!Y:Z,A2944)&lt;&gt;0,IF(COUNTIF(Invoices!Y:Z,A2944)&lt;&gt;0,SUMIF(Invoices!Y:Z,A2944,Invoices!Z:Z)/COUNTIF(Invoices!Y:Z,A2944),0),IF(COUNTIF(Invoices!AA:AB,A2944)&lt;&gt;0,IF(COUNTIF(Invoices!AA:AB,A2944)&lt;&gt;0,SUMIF(Invoices!AA:AB,A2944,Invoices!AB:AB)/COUNTIF(Invoices!AA:AB,A2944),0),IF(COUNTIF(Invoices!AC:AD,A2944)&lt;&gt;0,IF(COUNTIF(Invoices!AC:AD,A2944)&lt;&gt;0,SUMIF(Invoices!AC:AD,A2944,Invoices!AD:AD)/COUNTIF(Invoices!AC:AD,A2944),0),IF(COUNTIF(Invoices!AE:AF,A2944)&lt;&gt;0,IF(COUNTIF(Invoices!AE:AF,A2944)&lt;&gt;0,SUMIF(Invoices!AE:AF,A2944,Invoices!AF:AF)/COUNTIF(Invoices!AE:AF,A2944),0),IF(COUNTIF(Invoices!AG:AH,A2944)&lt;&gt;0,IF(COUNTIF(Invoices!AG:AH,A2944)&lt;&gt;0,SUMIF(Invoices!AG:AH,A2944,Invoices!AH:AH)/COUNTIF(Invoices!AG:AH,A2944),0),IF(COUNTIF(Invoices!AI:AJ,A2944)&lt;&gt;0,IF(COUNTIF(Invoices!AI:AJ,A2944)&lt;&gt;0,SUMIF(Invoices!AI:AJ,A2944,Invoices!AJ:AJ)/COUNTIF(Invoices!AI:AJ,A2944),0),IF(COUNTIF(Invoices!AK:AL,A2944)&lt;&gt;0,IF(COUNTIF(Invoices!AK:AL,A2944)&lt;&gt;0,SUMIF(Invoices!AK:AL,A2944,Invoices!AL:AL)/COUNTIF(Invoices!AK:AL,A2944),0),IF(COUNTIF(Invoices!AM:AN,A2944)&lt;&gt;0,IF(COUNTIF(Invoices!AM:AN,A2944)&lt;&gt;0,SUMIF(Invoices!AM:AN,A2944,Invoices!AN:AN)/COUNTIF(Invoices!AM:AN,A2944),0),"Not Available")))))))))))))))</f>
        <v>1.99</v>
      </c>
    </row>
    <row r="2945" spans="1:5" ht="13" x14ac:dyDescent="0.15">
      <c r="A2945" s="6" t="s">
        <v>4447</v>
      </c>
      <c r="B2945" s="6" t="s">
        <v>1981</v>
      </c>
      <c r="C2945" s="6" t="s">
        <v>1982</v>
      </c>
      <c r="D2945" s="6" t="s">
        <v>522</v>
      </c>
      <c r="E2945">
        <f ca="1">IF(COUNTIF(Invoices!K:L,A2945)&lt;&gt;0,IF(COUNTIF(Invoices!K:L,A2945)&lt;&gt;0,SUMIF(Invoices!K:L,A2945,Invoices!L:L)/COUNTIF(Invoices!K:L,A2945),0),IF(COUNTIF(Invoices!M:N,A2945)&lt;&gt;0,IF(COUNTIF(Invoices!M:N,A2945)&lt;&gt;0,SUMIF(Invoices!M:N,A2945,Invoices!N:N)/COUNTIF(Invoices!M:N,A2945),0),IF(COUNTIF(Invoices!O:P,A2945)&lt;&gt;0,IF(COUNTIF(Invoices!O:P,A2945)&lt;&gt;0,SUMIF(Invoices!O:P,A2945,Invoices!P:P)/COUNTIF(Invoices!O:P,A2945),0),IF(COUNTIF(Invoices!Q:R,A2945)&lt;&gt;0,IF(COUNTIF(Invoices!Q:R,A2945)&lt;&gt;0,SUMIF(Invoices!Q:R,A2945,Invoices!R:R)/COUNTIF(Invoices!Q:R,A2945),0),IF(COUNTIF(Invoices!S:T,A2945)&lt;&gt;0,IF(COUNTIF(Invoices!S:T,A2945)&lt;&gt;0,SUMIF(Invoices!S:T,A2945,Invoices!T:T)/COUNTIF(Invoices!S:T,A2945),0),IF(COUNTIF(Invoices!U:V,A2945)&lt;&gt;0,IF(COUNTIF(Invoices!U:V,A2945)&lt;&gt;0,SUMIF(Invoices!U:V,A2945,Invoices!V:V)/COUNTIF(Invoices!U:V,A2945),0),IF(COUNTIF(Invoices!W:X,A2945)&lt;&gt;0,IF(COUNTIF(Invoices!W:X,A2945)&lt;&gt;0,SUMIF(Invoices!W:X,A2945,Invoices!X:X)/COUNTIF(Invoices!W:X,A2945),0),IF(COUNTIF(Invoices!Y:Z,A2945)&lt;&gt;0,IF(COUNTIF(Invoices!Y:Z,A2945)&lt;&gt;0,SUMIF(Invoices!Y:Z,A2945,Invoices!Z:Z)/COUNTIF(Invoices!Y:Z,A2945),0),IF(COUNTIF(Invoices!AA:AB,A2945)&lt;&gt;0,IF(COUNTIF(Invoices!AA:AB,A2945)&lt;&gt;0,SUMIF(Invoices!AA:AB,A2945,Invoices!AB:AB)/COUNTIF(Invoices!AA:AB,A2945),0),IF(COUNTIF(Invoices!AC:AD,A2945)&lt;&gt;0,IF(COUNTIF(Invoices!AC:AD,A2945)&lt;&gt;0,SUMIF(Invoices!AC:AD,A2945,Invoices!AD:AD)/COUNTIF(Invoices!AC:AD,A2945),0),IF(COUNTIF(Invoices!AE:AF,A2945)&lt;&gt;0,IF(COUNTIF(Invoices!AE:AF,A2945)&lt;&gt;0,SUMIF(Invoices!AE:AF,A2945,Invoices!AF:AF)/COUNTIF(Invoices!AE:AF,A2945),0),IF(COUNTIF(Invoices!AG:AH,A2945)&lt;&gt;0,IF(COUNTIF(Invoices!AG:AH,A2945)&lt;&gt;0,SUMIF(Invoices!AG:AH,A2945,Invoices!AH:AH)/COUNTIF(Invoices!AG:AH,A2945),0),IF(COUNTIF(Invoices!AI:AJ,A2945)&lt;&gt;0,IF(COUNTIF(Invoices!AI:AJ,A2945)&lt;&gt;0,SUMIF(Invoices!AI:AJ,A2945,Invoices!AJ:AJ)/COUNTIF(Invoices!AI:AJ,A2945),0),IF(COUNTIF(Invoices!AK:AL,A2945)&lt;&gt;0,IF(COUNTIF(Invoices!AK:AL,A2945)&lt;&gt;0,SUMIF(Invoices!AK:AL,A2945,Invoices!AL:AL)/COUNTIF(Invoices!AK:AL,A2945),0),IF(COUNTIF(Invoices!AM:AN,A2945)&lt;&gt;0,IF(COUNTIF(Invoices!AM:AN,A2945)&lt;&gt;0,SUMIF(Invoices!AM:AN,A2945,Invoices!AN:AN)/COUNTIF(Invoices!AM:AN,A2945),0),"Not Available")))))))))))))))</f>
        <v>0.99</v>
      </c>
    </row>
    <row r="2946" spans="1:5" ht="13" x14ac:dyDescent="0.15">
      <c r="A2946" s="6" t="s">
        <v>4448</v>
      </c>
      <c r="B2946" s="6" t="s">
        <v>4449</v>
      </c>
      <c r="C2946" s="6" t="s">
        <v>1002</v>
      </c>
      <c r="D2946" s="6" t="s">
        <v>1003</v>
      </c>
      <c r="E2946">
        <f ca="1">IF(COUNTIF(Invoices!K:L,A2946)&lt;&gt;0,IF(COUNTIF(Invoices!K:L,A2946)&lt;&gt;0,SUMIF(Invoices!K:L,A2946,Invoices!L:L)/COUNTIF(Invoices!K:L,A2946),0),IF(COUNTIF(Invoices!M:N,A2946)&lt;&gt;0,IF(COUNTIF(Invoices!M:N,A2946)&lt;&gt;0,SUMIF(Invoices!M:N,A2946,Invoices!N:N)/COUNTIF(Invoices!M:N,A2946),0),IF(COUNTIF(Invoices!O:P,A2946)&lt;&gt;0,IF(COUNTIF(Invoices!O:P,A2946)&lt;&gt;0,SUMIF(Invoices!O:P,A2946,Invoices!P:P)/COUNTIF(Invoices!O:P,A2946),0),IF(COUNTIF(Invoices!Q:R,A2946)&lt;&gt;0,IF(COUNTIF(Invoices!Q:R,A2946)&lt;&gt;0,SUMIF(Invoices!Q:R,A2946,Invoices!R:R)/COUNTIF(Invoices!Q:R,A2946),0),IF(COUNTIF(Invoices!S:T,A2946)&lt;&gt;0,IF(COUNTIF(Invoices!S:T,A2946)&lt;&gt;0,SUMIF(Invoices!S:T,A2946,Invoices!T:T)/COUNTIF(Invoices!S:T,A2946),0),IF(COUNTIF(Invoices!U:V,A2946)&lt;&gt;0,IF(COUNTIF(Invoices!U:V,A2946)&lt;&gt;0,SUMIF(Invoices!U:V,A2946,Invoices!V:V)/COUNTIF(Invoices!U:V,A2946),0),IF(COUNTIF(Invoices!W:X,A2946)&lt;&gt;0,IF(COUNTIF(Invoices!W:X,A2946)&lt;&gt;0,SUMIF(Invoices!W:X,A2946,Invoices!X:X)/COUNTIF(Invoices!W:X,A2946),0),IF(COUNTIF(Invoices!Y:Z,A2946)&lt;&gt;0,IF(COUNTIF(Invoices!Y:Z,A2946)&lt;&gt;0,SUMIF(Invoices!Y:Z,A2946,Invoices!Z:Z)/COUNTIF(Invoices!Y:Z,A2946),0),IF(COUNTIF(Invoices!AA:AB,A2946)&lt;&gt;0,IF(COUNTIF(Invoices!AA:AB,A2946)&lt;&gt;0,SUMIF(Invoices!AA:AB,A2946,Invoices!AB:AB)/COUNTIF(Invoices!AA:AB,A2946),0),IF(COUNTIF(Invoices!AC:AD,A2946)&lt;&gt;0,IF(COUNTIF(Invoices!AC:AD,A2946)&lt;&gt;0,SUMIF(Invoices!AC:AD,A2946,Invoices!AD:AD)/COUNTIF(Invoices!AC:AD,A2946),0),IF(COUNTIF(Invoices!AE:AF,A2946)&lt;&gt;0,IF(COUNTIF(Invoices!AE:AF,A2946)&lt;&gt;0,SUMIF(Invoices!AE:AF,A2946,Invoices!AF:AF)/COUNTIF(Invoices!AE:AF,A2946),0),IF(COUNTIF(Invoices!AG:AH,A2946)&lt;&gt;0,IF(COUNTIF(Invoices!AG:AH,A2946)&lt;&gt;0,SUMIF(Invoices!AG:AH,A2946,Invoices!AH:AH)/COUNTIF(Invoices!AG:AH,A2946),0),IF(COUNTIF(Invoices!AI:AJ,A2946)&lt;&gt;0,IF(COUNTIF(Invoices!AI:AJ,A2946)&lt;&gt;0,SUMIF(Invoices!AI:AJ,A2946,Invoices!AJ:AJ)/COUNTIF(Invoices!AI:AJ,A2946),0),IF(COUNTIF(Invoices!AK:AL,A2946)&lt;&gt;0,IF(COUNTIF(Invoices!AK:AL,A2946)&lt;&gt;0,SUMIF(Invoices!AK:AL,A2946,Invoices!AL:AL)/COUNTIF(Invoices!AK:AL,A2946),0),IF(COUNTIF(Invoices!AM:AN,A2946)&lt;&gt;0,IF(COUNTIF(Invoices!AM:AN,A2946)&lt;&gt;0,SUMIF(Invoices!AM:AN,A2946,Invoices!AN:AN)/COUNTIF(Invoices!AM:AN,A2946),0),"Not Available")))))))))))))))</f>
        <v>0.99</v>
      </c>
    </row>
    <row r="2947" spans="1:5" ht="13" x14ac:dyDescent="0.15">
      <c r="A2947" s="6" t="s">
        <v>4450</v>
      </c>
      <c r="C2947" s="6" t="s">
        <v>524</v>
      </c>
      <c r="D2947" s="6" t="s">
        <v>518</v>
      </c>
      <c r="E2947" t="str">
        <f>IF(COUNTIF(Invoices!K:L,A2947)&lt;&gt;0,IF(COUNTIF(Invoices!K:L,A2947)&lt;&gt;0,SUMIF(Invoices!K:L,A2947,Invoices!L:L)/COUNTIF(Invoices!K:L,A2947),0),IF(COUNTIF(Invoices!M:N,A2947)&lt;&gt;0,IF(COUNTIF(Invoices!M:N,A2947)&lt;&gt;0,SUMIF(Invoices!M:N,A2947,Invoices!N:N)/COUNTIF(Invoices!M:N,A2947),0),IF(COUNTIF(Invoices!O:P,A2947)&lt;&gt;0,IF(COUNTIF(Invoices!O:P,A2947)&lt;&gt;0,SUMIF(Invoices!O:P,A2947,Invoices!P:P)/COUNTIF(Invoices!O:P,A2947),0),IF(COUNTIF(Invoices!Q:R,A2947)&lt;&gt;0,IF(COUNTIF(Invoices!Q:R,A2947)&lt;&gt;0,SUMIF(Invoices!Q:R,A2947,Invoices!R:R)/COUNTIF(Invoices!Q:R,A2947),0),IF(COUNTIF(Invoices!S:T,A2947)&lt;&gt;0,IF(COUNTIF(Invoices!S:T,A2947)&lt;&gt;0,SUMIF(Invoices!S:T,A2947,Invoices!T:T)/COUNTIF(Invoices!S:T,A2947),0),IF(COUNTIF(Invoices!U:V,A2947)&lt;&gt;0,IF(COUNTIF(Invoices!U:V,A2947)&lt;&gt;0,SUMIF(Invoices!U:V,A2947,Invoices!V:V)/COUNTIF(Invoices!U:V,A2947),0),IF(COUNTIF(Invoices!W:X,A2947)&lt;&gt;0,IF(COUNTIF(Invoices!W:X,A2947)&lt;&gt;0,SUMIF(Invoices!W:X,A2947,Invoices!X:X)/COUNTIF(Invoices!W:X,A2947),0),IF(COUNTIF(Invoices!Y:Z,A2947)&lt;&gt;0,IF(COUNTIF(Invoices!Y:Z,A2947)&lt;&gt;0,SUMIF(Invoices!Y:Z,A2947,Invoices!Z:Z)/COUNTIF(Invoices!Y:Z,A2947),0),IF(COUNTIF(Invoices!AA:AB,A2947)&lt;&gt;0,IF(COUNTIF(Invoices!AA:AB,A2947)&lt;&gt;0,SUMIF(Invoices!AA:AB,A2947,Invoices!AB:AB)/COUNTIF(Invoices!AA:AB,A2947),0),IF(COUNTIF(Invoices!AC:AD,A2947)&lt;&gt;0,IF(COUNTIF(Invoices!AC:AD,A2947)&lt;&gt;0,SUMIF(Invoices!AC:AD,A2947,Invoices!AD:AD)/COUNTIF(Invoices!AC:AD,A2947),0),IF(COUNTIF(Invoices!AE:AF,A2947)&lt;&gt;0,IF(COUNTIF(Invoices!AE:AF,A2947)&lt;&gt;0,SUMIF(Invoices!AE:AF,A2947,Invoices!AF:AF)/COUNTIF(Invoices!AE:AF,A2947),0),IF(COUNTIF(Invoices!AG:AH,A2947)&lt;&gt;0,IF(COUNTIF(Invoices!AG:AH,A2947)&lt;&gt;0,SUMIF(Invoices!AG:AH,A2947,Invoices!AH:AH)/COUNTIF(Invoices!AG:AH,A2947),0),IF(COUNTIF(Invoices!AI:AJ,A2947)&lt;&gt;0,IF(COUNTIF(Invoices!AI:AJ,A2947)&lt;&gt;0,SUMIF(Invoices!AI:AJ,A2947,Invoices!AJ:AJ)/COUNTIF(Invoices!AI:AJ,A2947),0),IF(COUNTIF(Invoices!AK:AL,A2947)&lt;&gt;0,IF(COUNTIF(Invoices!AK:AL,A2947)&lt;&gt;0,SUMIF(Invoices!AK:AL,A2947,Invoices!AL:AL)/COUNTIF(Invoices!AK:AL,A2947),0),IF(COUNTIF(Invoices!AM:AN,A2947)&lt;&gt;0,IF(COUNTIF(Invoices!AM:AN,A2947)&lt;&gt;0,SUMIF(Invoices!AM:AN,A2947,Invoices!AN:AN)/COUNTIF(Invoices!AM:AN,A2947),0),"Not Available")))))))))))))))</f>
        <v>Not Available</v>
      </c>
    </row>
    <row r="2948" spans="1:5" ht="13" x14ac:dyDescent="0.15">
      <c r="A2948" s="6" t="s">
        <v>4451</v>
      </c>
      <c r="C2948" s="6" t="s">
        <v>1431</v>
      </c>
      <c r="D2948" s="6" t="s">
        <v>1432</v>
      </c>
      <c r="E2948" t="str">
        <f>IF(COUNTIF(Invoices!K:L,A2948)&lt;&gt;0,IF(COUNTIF(Invoices!K:L,A2948)&lt;&gt;0,SUMIF(Invoices!K:L,A2948,Invoices!L:L)/COUNTIF(Invoices!K:L,A2948),0),IF(COUNTIF(Invoices!M:N,A2948)&lt;&gt;0,IF(COUNTIF(Invoices!M:N,A2948)&lt;&gt;0,SUMIF(Invoices!M:N,A2948,Invoices!N:N)/COUNTIF(Invoices!M:N,A2948),0),IF(COUNTIF(Invoices!O:P,A2948)&lt;&gt;0,IF(COUNTIF(Invoices!O:P,A2948)&lt;&gt;0,SUMIF(Invoices!O:P,A2948,Invoices!P:P)/COUNTIF(Invoices!O:P,A2948),0),IF(COUNTIF(Invoices!Q:R,A2948)&lt;&gt;0,IF(COUNTIF(Invoices!Q:R,A2948)&lt;&gt;0,SUMIF(Invoices!Q:R,A2948,Invoices!R:R)/COUNTIF(Invoices!Q:R,A2948),0),IF(COUNTIF(Invoices!S:T,A2948)&lt;&gt;0,IF(COUNTIF(Invoices!S:T,A2948)&lt;&gt;0,SUMIF(Invoices!S:T,A2948,Invoices!T:T)/COUNTIF(Invoices!S:T,A2948),0),IF(COUNTIF(Invoices!U:V,A2948)&lt;&gt;0,IF(COUNTIF(Invoices!U:V,A2948)&lt;&gt;0,SUMIF(Invoices!U:V,A2948,Invoices!V:V)/COUNTIF(Invoices!U:V,A2948),0),IF(COUNTIF(Invoices!W:X,A2948)&lt;&gt;0,IF(COUNTIF(Invoices!W:X,A2948)&lt;&gt;0,SUMIF(Invoices!W:X,A2948,Invoices!X:X)/COUNTIF(Invoices!W:X,A2948),0),IF(COUNTIF(Invoices!Y:Z,A2948)&lt;&gt;0,IF(COUNTIF(Invoices!Y:Z,A2948)&lt;&gt;0,SUMIF(Invoices!Y:Z,A2948,Invoices!Z:Z)/COUNTIF(Invoices!Y:Z,A2948),0),IF(COUNTIF(Invoices!AA:AB,A2948)&lt;&gt;0,IF(COUNTIF(Invoices!AA:AB,A2948)&lt;&gt;0,SUMIF(Invoices!AA:AB,A2948,Invoices!AB:AB)/COUNTIF(Invoices!AA:AB,A2948),0),IF(COUNTIF(Invoices!AC:AD,A2948)&lt;&gt;0,IF(COUNTIF(Invoices!AC:AD,A2948)&lt;&gt;0,SUMIF(Invoices!AC:AD,A2948,Invoices!AD:AD)/COUNTIF(Invoices!AC:AD,A2948),0),IF(COUNTIF(Invoices!AE:AF,A2948)&lt;&gt;0,IF(COUNTIF(Invoices!AE:AF,A2948)&lt;&gt;0,SUMIF(Invoices!AE:AF,A2948,Invoices!AF:AF)/COUNTIF(Invoices!AE:AF,A2948),0),IF(COUNTIF(Invoices!AG:AH,A2948)&lt;&gt;0,IF(COUNTIF(Invoices!AG:AH,A2948)&lt;&gt;0,SUMIF(Invoices!AG:AH,A2948,Invoices!AH:AH)/COUNTIF(Invoices!AG:AH,A2948),0),IF(COUNTIF(Invoices!AI:AJ,A2948)&lt;&gt;0,IF(COUNTIF(Invoices!AI:AJ,A2948)&lt;&gt;0,SUMIF(Invoices!AI:AJ,A2948,Invoices!AJ:AJ)/COUNTIF(Invoices!AI:AJ,A2948),0),IF(COUNTIF(Invoices!AK:AL,A2948)&lt;&gt;0,IF(COUNTIF(Invoices!AK:AL,A2948)&lt;&gt;0,SUMIF(Invoices!AK:AL,A2948,Invoices!AL:AL)/COUNTIF(Invoices!AK:AL,A2948),0),IF(COUNTIF(Invoices!AM:AN,A2948)&lt;&gt;0,IF(COUNTIF(Invoices!AM:AN,A2948)&lt;&gt;0,SUMIF(Invoices!AM:AN,A2948,Invoices!AN:AN)/COUNTIF(Invoices!AM:AN,A2948),0),"Not Available")))))))))))))))</f>
        <v>Not Available</v>
      </c>
    </row>
    <row r="2949" spans="1:5" ht="13" x14ac:dyDescent="0.15">
      <c r="A2949" s="6" t="s">
        <v>4452</v>
      </c>
      <c r="B2949" s="6" t="s">
        <v>1019</v>
      </c>
      <c r="C2949" s="6" t="s">
        <v>1020</v>
      </c>
      <c r="D2949" s="6" t="s">
        <v>1021</v>
      </c>
      <c r="E2949" t="str">
        <f>IF(COUNTIF(Invoices!K:L,A2949)&lt;&gt;0,IF(COUNTIF(Invoices!K:L,A2949)&lt;&gt;0,SUMIF(Invoices!K:L,A2949,Invoices!L:L)/COUNTIF(Invoices!K:L,A2949),0),IF(COUNTIF(Invoices!M:N,A2949)&lt;&gt;0,IF(COUNTIF(Invoices!M:N,A2949)&lt;&gt;0,SUMIF(Invoices!M:N,A2949,Invoices!N:N)/COUNTIF(Invoices!M:N,A2949),0),IF(COUNTIF(Invoices!O:P,A2949)&lt;&gt;0,IF(COUNTIF(Invoices!O:P,A2949)&lt;&gt;0,SUMIF(Invoices!O:P,A2949,Invoices!P:P)/COUNTIF(Invoices!O:P,A2949),0),IF(COUNTIF(Invoices!Q:R,A2949)&lt;&gt;0,IF(COUNTIF(Invoices!Q:R,A2949)&lt;&gt;0,SUMIF(Invoices!Q:R,A2949,Invoices!R:R)/COUNTIF(Invoices!Q:R,A2949),0),IF(COUNTIF(Invoices!S:T,A2949)&lt;&gt;0,IF(COUNTIF(Invoices!S:T,A2949)&lt;&gt;0,SUMIF(Invoices!S:T,A2949,Invoices!T:T)/COUNTIF(Invoices!S:T,A2949),0),IF(COUNTIF(Invoices!U:V,A2949)&lt;&gt;0,IF(COUNTIF(Invoices!U:V,A2949)&lt;&gt;0,SUMIF(Invoices!U:V,A2949,Invoices!V:V)/COUNTIF(Invoices!U:V,A2949),0),IF(COUNTIF(Invoices!W:X,A2949)&lt;&gt;0,IF(COUNTIF(Invoices!W:X,A2949)&lt;&gt;0,SUMIF(Invoices!W:X,A2949,Invoices!X:X)/COUNTIF(Invoices!W:X,A2949),0),IF(COUNTIF(Invoices!Y:Z,A2949)&lt;&gt;0,IF(COUNTIF(Invoices!Y:Z,A2949)&lt;&gt;0,SUMIF(Invoices!Y:Z,A2949,Invoices!Z:Z)/COUNTIF(Invoices!Y:Z,A2949),0),IF(COUNTIF(Invoices!AA:AB,A2949)&lt;&gt;0,IF(COUNTIF(Invoices!AA:AB,A2949)&lt;&gt;0,SUMIF(Invoices!AA:AB,A2949,Invoices!AB:AB)/COUNTIF(Invoices!AA:AB,A2949),0),IF(COUNTIF(Invoices!AC:AD,A2949)&lt;&gt;0,IF(COUNTIF(Invoices!AC:AD,A2949)&lt;&gt;0,SUMIF(Invoices!AC:AD,A2949,Invoices!AD:AD)/COUNTIF(Invoices!AC:AD,A2949),0),IF(COUNTIF(Invoices!AE:AF,A2949)&lt;&gt;0,IF(COUNTIF(Invoices!AE:AF,A2949)&lt;&gt;0,SUMIF(Invoices!AE:AF,A2949,Invoices!AF:AF)/COUNTIF(Invoices!AE:AF,A2949),0),IF(COUNTIF(Invoices!AG:AH,A2949)&lt;&gt;0,IF(COUNTIF(Invoices!AG:AH,A2949)&lt;&gt;0,SUMIF(Invoices!AG:AH,A2949,Invoices!AH:AH)/COUNTIF(Invoices!AG:AH,A2949),0),IF(COUNTIF(Invoices!AI:AJ,A2949)&lt;&gt;0,IF(COUNTIF(Invoices!AI:AJ,A2949)&lt;&gt;0,SUMIF(Invoices!AI:AJ,A2949,Invoices!AJ:AJ)/COUNTIF(Invoices!AI:AJ,A2949),0),IF(COUNTIF(Invoices!AK:AL,A2949)&lt;&gt;0,IF(COUNTIF(Invoices!AK:AL,A2949)&lt;&gt;0,SUMIF(Invoices!AK:AL,A2949,Invoices!AL:AL)/COUNTIF(Invoices!AK:AL,A2949),0),IF(COUNTIF(Invoices!AM:AN,A2949)&lt;&gt;0,IF(COUNTIF(Invoices!AM:AN,A2949)&lt;&gt;0,SUMIF(Invoices!AM:AN,A2949,Invoices!AN:AN)/COUNTIF(Invoices!AM:AN,A2949),0),"Not Available")))))))))))))))</f>
        <v>Not Available</v>
      </c>
    </row>
    <row r="2950" spans="1:5" ht="13" x14ac:dyDescent="0.15">
      <c r="A2950" s="6" t="s">
        <v>4453</v>
      </c>
      <c r="C2950" s="6" t="s">
        <v>1167</v>
      </c>
      <c r="D2950" s="6" t="s">
        <v>1168</v>
      </c>
      <c r="E2950">
        <f ca="1">IF(COUNTIF(Invoices!K:L,A2950)&lt;&gt;0,IF(COUNTIF(Invoices!K:L,A2950)&lt;&gt;0,SUMIF(Invoices!K:L,A2950,Invoices!L:L)/COUNTIF(Invoices!K:L,A2950),0),IF(COUNTIF(Invoices!M:N,A2950)&lt;&gt;0,IF(COUNTIF(Invoices!M:N,A2950)&lt;&gt;0,SUMIF(Invoices!M:N,A2950,Invoices!N:N)/COUNTIF(Invoices!M:N,A2950),0),IF(COUNTIF(Invoices!O:P,A2950)&lt;&gt;0,IF(COUNTIF(Invoices!O:P,A2950)&lt;&gt;0,SUMIF(Invoices!O:P,A2950,Invoices!P:P)/COUNTIF(Invoices!O:P,A2950),0),IF(COUNTIF(Invoices!Q:R,A2950)&lt;&gt;0,IF(COUNTIF(Invoices!Q:R,A2950)&lt;&gt;0,SUMIF(Invoices!Q:R,A2950,Invoices!R:R)/COUNTIF(Invoices!Q:R,A2950),0),IF(COUNTIF(Invoices!S:T,A2950)&lt;&gt;0,IF(COUNTIF(Invoices!S:T,A2950)&lt;&gt;0,SUMIF(Invoices!S:T,A2950,Invoices!T:T)/COUNTIF(Invoices!S:T,A2950),0),IF(COUNTIF(Invoices!U:V,A2950)&lt;&gt;0,IF(COUNTIF(Invoices!U:V,A2950)&lt;&gt;0,SUMIF(Invoices!U:V,A2950,Invoices!V:V)/COUNTIF(Invoices!U:V,A2950),0),IF(COUNTIF(Invoices!W:X,A2950)&lt;&gt;0,IF(COUNTIF(Invoices!W:X,A2950)&lt;&gt;0,SUMIF(Invoices!W:X,A2950,Invoices!X:X)/COUNTIF(Invoices!W:X,A2950),0),IF(COUNTIF(Invoices!Y:Z,A2950)&lt;&gt;0,IF(COUNTIF(Invoices!Y:Z,A2950)&lt;&gt;0,SUMIF(Invoices!Y:Z,A2950,Invoices!Z:Z)/COUNTIF(Invoices!Y:Z,A2950),0),IF(COUNTIF(Invoices!AA:AB,A2950)&lt;&gt;0,IF(COUNTIF(Invoices!AA:AB,A2950)&lt;&gt;0,SUMIF(Invoices!AA:AB,A2950,Invoices!AB:AB)/COUNTIF(Invoices!AA:AB,A2950),0),IF(COUNTIF(Invoices!AC:AD,A2950)&lt;&gt;0,IF(COUNTIF(Invoices!AC:AD,A2950)&lt;&gt;0,SUMIF(Invoices!AC:AD,A2950,Invoices!AD:AD)/COUNTIF(Invoices!AC:AD,A2950),0),IF(COUNTIF(Invoices!AE:AF,A2950)&lt;&gt;0,IF(COUNTIF(Invoices!AE:AF,A2950)&lt;&gt;0,SUMIF(Invoices!AE:AF,A2950,Invoices!AF:AF)/COUNTIF(Invoices!AE:AF,A2950),0),IF(COUNTIF(Invoices!AG:AH,A2950)&lt;&gt;0,IF(COUNTIF(Invoices!AG:AH,A2950)&lt;&gt;0,SUMIF(Invoices!AG:AH,A2950,Invoices!AH:AH)/COUNTIF(Invoices!AG:AH,A2950),0),IF(COUNTIF(Invoices!AI:AJ,A2950)&lt;&gt;0,IF(COUNTIF(Invoices!AI:AJ,A2950)&lt;&gt;0,SUMIF(Invoices!AI:AJ,A2950,Invoices!AJ:AJ)/COUNTIF(Invoices!AI:AJ,A2950),0),IF(COUNTIF(Invoices!AK:AL,A2950)&lt;&gt;0,IF(COUNTIF(Invoices!AK:AL,A2950)&lt;&gt;0,SUMIF(Invoices!AK:AL,A2950,Invoices!AL:AL)/COUNTIF(Invoices!AK:AL,A2950),0),IF(COUNTIF(Invoices!AM:AN,A2950)&lt;&gt;0,IF(COUNTIF(Invoices!AM:AN,A2950)&lt;&gt;0,SUMIF(Invoices!AM:AN,A2950,Invoices!AN:AN)/COUNTIF(Invoices!AM:AN,A2950),0),"Not Available")))))))))))))))</f>
        <v>1.99</v>
      </c>
    </row>
    <row r="2951" spans="1:5" ht="13" x14ac:dyDescent="0.15">
      <c r="A2951" s="6" t="s">
        <v>4454</v>
      </c>
      <c r="C2951" s="6" t="s">
        <v>1167</v>
      </c>
      <c r="D2951" s="6" t="s">
        <v>1168</v>
      </c>
      <c r="E2951">
        <f ca="1">IF(COUNTIF(Invoices!K:L,A2951)&lt;&gt;0,IF(COUNTIF(Invoices!K:L,A2951)&lt;&gt;0,SUMIF(Invoices!K:L,A2951,Invoices!L:L)/COUNTIF(Invoices!K:L,A2951),0),IF(COUNTIF(Invoices!M:N,A2951)&lt;&gt;0,IF(COUNTIF(Invoices!M:N,A2951)&lt;&gt;0,SUMIF(Invoices!M:N,A2951,Invoices!N:N)/COUNTIF(Invoices!M:N,A2951),0),IF(COUNTIF(Invoices!O:P,A2951)&lt;&gt;0,IF(COUNTIF(Invoices!O:P,A2951)&lt;&gt;0,SUMIF(Invoices!O:P,A2951,Invoices!P:P)/COUNTIF(Invoices!O:P,A2951),0),IF(COUNTIF(Invoices!Q:R,A2951)&lt;&gt;0,IF(COUNTIF(Invoices!Q:R,A2951)&lt;&gt;0,SUMIF(Invoices!Q:R,A2951,Invoices!R:R)/COUNTIF(Invoices!Q:R,A2951),0),IF(COUNTIF(Invoices!S:T,A2951)&lt;&gt;0,IF(COUNTIF(Invoices!S:T,A2951)&lt;&gt;0,SUMIF(Invoices!S:T,A2951,Invoices!T:T)/COUNTIF(Invoices!S:T,A2951),0),IF(COUNTIF(Invoices!U:V,A2951)&lt;&gt;0,IF(COUNTIF(Invoices!U:V,A2951)&lt;&gt;0,SUMIF(Invoices!U:V,A2951,Invoices!V:V)/COUNTIF(Invoices!U:V,A2951),0),IF(COUNTIF(Invoices!W:X,A2951)&lt;&gt;0,IF(COUNTIF(Invoices!W:X,A2951)&lt;&gt;0,SUMIF(Invoices!W:X,A2951,Invoices!X:X)/COUNTIF(Invoices!W:X,A2951),0),IF(COUNTIF(Invoices!Y:Z,A2951)&lt;&gt;0,IF(COUNTIF(Invoices!Y:Z,A2951)&lt;&gt;0,SUMIF(Invoices!Y:Z,A2951,Invoices!Z:Z)/COUNTIF(Invoices!Y:Z,A2951),0),IF(COUNTIF(Invoices!AA:AB,A2951)&lt;&gt;0,IF(COUNTIF(Invoices!AA:AB,A2951)&lt;&gt;0,SUMIF(Invoices!AA:AB,A2951,Invoices!AB:AB)/COUNTIF(Invoices!AA:AB,A2951),0),IF(COUNTIF(Invoices!AC:AD,A2951)&lt;&gt;0,IF(COUNTIF(Invoices!AC:AD,A2951)&lt;&gt;0,SUMIF(Invoices!AC:AD,A2951,Invoices!AD:AD)/COUNTIF(Invoices!AC:AD,A2951),0),IF(COUNTIF(Invoices!AE:AF,A2951)&lt;&gt;0,IF(COUNTIF(Invoices!AE:AF,A2951)&lt;&gt;0,SUMIF(Invoices!AE:AF,A2951,Invoices!AF:AF)/COUNTIF(Invoices!AE:AF,A2951),0),IF(COUNTIF(Invoices!AG:AH,A2951)&lt;&gt;0,IF(COUNTIF(Invoices!AG:AH,A2951)&lt;&gt;0,SUMIF(Invoices!AG:AH,A2951,Invoices!AH:AH)/COUNTIF(Invoices!AG:AH,A2951),0),IF(COUNTIF(Invoices!AI:AJ,A2951)&lt;&gt;0,IF(COUNTIF(Invoices!AI:AJ,A2951)&lt;&gt;0,SUMIF(Invoices!AI:AJ,A2951,Invoices!AJ:AJ)/COUNTIF(Invoices!AI:AJ,A2951),0),IF(COUNTIF(Invoices!AK:AL,A2951)&lt;&gt;0,IF(COUNTIF(Invoices!AK:AL,A2951)&lt;&gt;0,SUMIF(Invoices!AK:AL,A2951,Invoices!AL:AL)/COUNTIF(Invoices!AK:AL,A2951),0),IF(COUNTIF(Invoices!AM:AN,A2951)&lt;&gt;0,IF(COUNTIF(Invoices!AM:AN,A2951)&lt;&gt;0,SUMIF(Invoices!AM:AN,A2951,Invoices!AN:AN)/COUNTIF(Invoices!AM:AN,A2951),0),"Not Available")))))))))))))))</f>
        <v>1.99</v>
      </c>
    </row>
    <row r="2952" spans="1:5" ht="13" x14ac:dyDescent="0.15">
      <c r="A2952" s="6" t="s">
        <v>4455</v>
      </c>
      <c r="B2952" s="6" t="s">
        <v>2521</v>
      </c>
      <c r="C2952" s="6" t="s">
        <v>2522</v>
      </c>
      <c r="D2952" s="6" t="s">
        <v>681</v>
      </c>
      <c r="E2952" t="str">
        <f>IF(COUNTIF(Invoices!K:L,A2952)&lt;&gt;0,IF(COUNTIF(Invoices!K:L,A2952)&lt;&gt;0,SUMIF(Invoices!K:L,A2952,Invoices!L:L)/COUNTIF(Invoices!K:L,A2952),0),IF(COUNTIF(Invoices!M:N,A2952)&lt;&gt;0,IF(COUNTIF(Invoices!M:N,A2952)&lt;&gt;0,SUMIF(Invoices!M:N,A2952,Invoices!N:N)/COUNTIF(Invoices!M:N,A2952),0),IF(COUNTIF(Invoices!O:P,A2952)&lt;&gt;0,IF(COUNTIF(Invoices!O:P,A2952)&lt;&gt;0,SUMIF(Invoices!O:P,A2952,Invoices!P:P)/COUNTIF(Invoices!O:P,A2952),0),IF(COUNTIF(Invoices!Q:R,A2952)&lt;&gt;0,IF(COUNTIF(Invoices!Q:R,A2952)&lt;&gt;0,SUMIF(Invoices!Q:R,A2952,Invoices!R:R)/COUNTIF(Invoices!Q:R,A2952),0),IF(COUNTIF(Invoices!S:T,A2952)&lt;&gt;0,IF(COUNTIF(Invoices!S:T,A2952)&lt;&gt;0,SUMIF(Invoices!S:T,A2952,Invoices!T:T)/COUNTIF(Invoices!S:T,A2952),0),IF(COUNTIF(Invoices!U:V,A2952)&lt;&gt;0,IF(COUNTIF(Invoices!U:V,A2952)&lt;&gt;0,SUMIF(Invoices!U:V,A2952,Invoices!V:V)/COUNTIF(Invoices!U:V,A2952),0),IF(COUNTIF(Invoices!W:X,A2952)&lt;&gt;0,IF(COUNTIF(Invoices!W:X,A2952)&lt;&gt;0,SUMIF(Invoices!W:X,A2952,Invoices!X:X)/COUNTIF(Invoices!W:X,A2952),0),IF(COUNTIF(Invoices!Y:Z,A2952)&lt;&gt;0,IF(COUNTIF(Invoices!Y:Z,A2952)&lt;&gt;0,SUMIF(Invoices!Y:Z,A2952,Invoices!Z:Z)/COUNTIF(Invoices!Y:Z,A2952),0),IF(COUNTIF(Invoices!AA:AB,A2952)&lt;&gt;0,IF(COUNTIF(Invoices!AA:AB,A2952)&lt;&gt;0,SUMIF(Invoices!AA:AB,A2952,Invoices!AB:AB)/COUNTIF(Invoices!AA:AB,A2952),0),IF(COUNTIF(Invoices!AC:AD,A2952)&lt;&gt;0,IF(COUNTIF(Invoices!AC:AD,A2952)&lt;&gt;0,SUMIF(Invoices!AC:AD,A2952,Invoices!AD:AD)/COUNTIF(Invoices!AC:AD,A2952),0),IF(COUNTIF(Invoices!AE:AF,A2952)&lt;&gt;0,IF(COUNTIF(Invoices!AE:AF,A2952)&lt;&gt;0,SUMIF(Invoices!AE:AF,A2952,Invoices!AF:AF)/COUNTIF(Invoices!AE:AF,A2952),0),IF(COUNTIF(Invoices!AG:AH,A2952)&lt;&gt;0,IF(COUNTIF(Invoices!AG:AH,A2952)&lt;&gt;0,SUMIF(Invoices!AG:AH,A2952,Invoices!AH:AH)/COUNTIF(Invoices!AG:AH,A2952),0),IF(COUNTIF(Invoices!AI:AJ,A2952)&lt;&gt;0,IF(COUNTIF(Invoices!AI:AJ,A2952)&lt;&gt;0,SUMIF(Invoices!AI:AJ,A2952,Invoices!AJ:AJ)/COUNTIF(Invoices!AI:AJ,A2952),0),IF(COUNTIF(Invoices!AK:AL,A2952)&lt;&gt;0,IF(COUNTIF(Invoices!AK:AL,A2952)&lt;&gt;0,SUMIF(Invoices!AK:AL,A2952,Invoices!AL:AL)/COUNTIF(Invoices!AK:AL,A2952),0),IF(COUNTIF(Invoices!AM:AN,A2952)&lt;&gt;0,IF(COUNTIF(Invoices!AM:AN,A2952)&lt;&gt;0,SUMIF(Invoices!AM:AN,A2952,Invoices!AN:AN)/COUNTIF(Invoices!AM:AN,A2952),0),"Not Available")))))))))))))))</f>
        <v>Not Available</v>
      </c>
    </row>
    <row r="2953" spans="1:5" ht="13" x14ac:dyDescent="0.15">
      <c r="A2953" s="6" t="s">
        <v>4456</v>
      </c>
      <c r="B2953" s="6" t="s">
        <v>549</v>
      </c>
      <c r="C2953" s="6" t="s">
        <v>550</v>
      </c>
      <c r="D2953" s="6" t="s">
        <v>551</v>
      </c>
      <c r="E2953" t="str">
        <f>IF(COUNTIF(Invoices!K:L,A2953)&lt;&gt;0,IF(COUNTIF(Invoices!K:L,A2953)&lt;&gt;0,SUMIF(Invoices!K:L,A2953,Invoices!L:L)/COUNTIF(Invoices!K:L,A2953),0),IF(COUNTIF(Invoices!M:N,A2953)&lt;&gt;0,IF(COUNTIF(Invoices!M:N,A2953)&lt;&gt;0,SUMIF(Invoices!M:N,A2953,Invoices!N:N)/COUNTIF(Invoices!M:N,A2953),0),IF(COUNTIF(Invoices!O:P,A2953)&lt;&gt;0,IF(COUNTIF(Invoices!O:P,A2953)&lt;&gt;0,SUMIF(Invoices!O:P,A2953,Invoices!P:P)/COUNTIF(Invoices!O:P,A2953),0),IF(COUNTIF(Invoices!Q:R,A2953)&lt;&gt;0,IF(COUNTIF(Invoices!Q:R,A2953)&lt;&gt;0,SUMIF(Invoices!Q:R,A2953,Invoices!R:R)/COUNTIF(Invoices!Q:R,A2953),0),IF(COUNTIF(Invoices!S:T,A2953)&lt;&gt;0,IF(COUNTIF(Invoices!S:T,A2953)&lt;&gt;0,SUMIF(Invoices!S:T,A2953,Invoices!T:T)/COUNTIF(Invoices!S:T,A2953),0),IF(COUNTIF(Invoices!U:V,A2953)&lt;&gt;0,IF(COUNTIF(Invoices!U:V,A2953)&lt;&gt;0,SUMIF(Invoices!U:V,A2953,Invoices!V:V)/COUNTIF(Invoices!U:V,A2953),0),IF(COUNTIF(Invoices!W:X,A2953)&lt;&gt;0,IF(COUNTIF(Invoices!W:X,A2953)&lt;&gt;0,SUMIF(Invoices!W:X,A2953,Invoices!X:X)/COUNTIF(Invoices!W:X,A2953),0),IF(COUNTIF(Invoices!Y:Z,A2953)&lt;&gt;0,IF(COUNTIF(Invoices!Y:Z,A2953)&lt;&gt;0,SUMIF(Invoices!Y:Z,A2953,Invoices!Z:Z)/COUNTIF(Invoices!Y:Z,A2953),0),IF(COUNTIF(Invoices!AA:AB,A2953)&lt;&gt;0,IF(COUNTIF(Invoices!AA:AB,A2953)&lt;&gt;0,SUMIF(Invoices!AA:AB,A2953,Invoices!AB:AB)/COUNTIF(Invoices!AA:AB,A2953),0),IF(COUNTIF(Invoices!AC:AD,A2953)&lt;&gt;0,IF(COUNTIF(Invoices!AC:AD,A2953)&lt;&gt;0,SUMIF(Invoices!AC:AD,A2953,Invoices!AD:AD)/COUNTIF(Invoices!AC:AD,A2953),0),IF(COUNTIF(Invoices!AE:AF,A2953)&lt;&gt;0,IF(COUNTIF(Invoices!AE:AF,A2953)&lt;&gt;0,SUMIF(Invoices!AE:AF,A2953,Invoices!AF:AF)/COUNTIF(Invoices!AE:AF,A2953),0),IF(COUNTIF(Invoices!AG:AH,A2953)&lt;&gt;0,IF(COUNTIF(Invoices!AG:AH,A2953)&lt;&gt;0,SUMIF(Invoices!AG:AH,A2953,Invoices!AH:AH)/COUNTIF(Invoices!AG:AH,A2953),0),IF(COUNTIF(Invoices!AI:AJ,A2953)&lt;&gt;0,IF(COUNTIF(Invoices!AI:AJ,A2953)&lt;&gt;0,SUMIF(Invoices!AI:AJ,A2953,Invoices!AJ:AJ)/COUNTIF(Invoices!AI:AJ,A2953),0),IF(COUNTIF(Invoices!AK:AL,A2953)&lt;&gt;0,IF(COUNTIF(Invoices!AK:AL,A2953)&lt;&gt;0,SUMIF(Invoices!AK:AL,A2953,Invoices!AL:AL)/COUNTIF(Invoices!AK:AL,A2953),0),IF(COUNTIF(Invoices!AM:AN,A2953)&lt;&gt;0,IF(COUNTIF(Invoices!AM:AN,A2953)&lt;&gt;0,SUMIF(Invoices!AM:AN,A2953,Invoices!AN:AN)/COUNTIF(Invoices!AM:AN,A2953),0),"Not Available")))))))))))))))</f>
        <v>Not Available</v>
      </c>
    </row>
    <row r="2954" spans="1:5" ht="13" x14ac:dyDescent="0.15">
      <c r="A2954" s="6" t="s">
        <v>4457</v>
      </c>
      <c r="C2954" s="6" t="s">
        <v>1167</v>
      </c>
      <c r="D2954" s="6" t="s">
        <v>1168</v>
      </c>
      <c r="E2954">
        <f ca="1">IF(COUNTIF(Invoices!K:L,A2954)&lt;&gt;0,IF(COUNTIF(Invoices!K:L,A2954)&lt;&gt;0,SUMIF(Invoices!K:L,A2954,Invoices!L:L)/COUNTIF(Invoices!K:L,A2954),0),IF(COUNTIF(Invoices!M:N,A2954)&lt;&gt;0,IF(COUNTIF(Invoices!M:N,A2954)&lt;&gt;0,SUMIF(Invoices!M:N,A2954,Invoices!N:N)/COUNTIF(Invoices!M:N,A2954),0),IF(COUNTIF(Invoices!O:P,A2954)&lt;&gt;0,IF(COUNTIF(Invoices!O:P,A2954)&lt;&gt;0,SUMIF(Invoices!O:P,A2954,Invoices!P:P)/COUNTIF(Invoices!O:P,A2954),0),IF(COUNTIF(Invoices!Q:R,A2954)&lt;&gt;0,IF(COUNTIF(Invoices!Q:R,A2954)&lt;&gt;0,SUMIF(Invoices!Q:R,A2954,Invoices!R:R)/COUNTIF(Invoices!Q:R,A2954),0),IF(COUNTIF(Invoices!S:T,A2954)&lt;&gt;0,IF(COUNTIF(Invoices!S:T,A2954)&lt;&gt;0,SUMIF(Invoices!S:T,A2954,Invoices!T:T)/COUNTIF(Invoices!S:T,A2954),0),IF(COUNTIF(Invoices!U:V,A2954)&lt;&gt;0,IF(COUNTIF(Invoices!U:V,A2954)&lt;&gt;0,SUMIF(Invoices!U:V,A2954,Invoices!V:V)/COUNTIF(Invoices!U:V,A2954),0),IF(COUNTIF(Invoices!W:X,A2954)&lt;&gt;0,IF(COUNTIF(Invoices!W:X,A2954)&lt;&gt;0,SUMIF(Invoices!W:X,A2954,Invoices!X:X)/COUNTIF(Invoices!W:X,A2954),0),IF(COUNTIF(Invoices!Y:Z,A2954)&lt;&gt;0,IF(COUNTIF(Invoices!Y:Z,A2954)&lt;&gt;0,SUMIF(Invoices!Y:Z,A2954,Invoices!Z:Z)/COUNTIF(Invoices!Y:Z,A2954),0),IF(COUNTIF(Invoices!AA:AB,A2954)&lt;&gt;0,IF(COUNTIF(Invoices!AA:AB,A2954)&lt;&gt;0,SUMIF(Invoices!AA:AB,A2954,Invoices!AB:AB)/COUNTIF(Invoices!AA:AB,A2954),0),IF(COUNTIF(Invoices!AC:AD,A2954)&lt;&gt;0,IF(COUNTIF(Invoices!AC:AD,A2954)&lt;&gt;0,SUMIF(Invoices!AC:AD,A2954,Invoices!AD:AD)/COUNTIF(Invoices!AC:AD,A2954),0),IF(COUNTIF(Invoices!AE:AF,A2954)&lt;&gt;0,IF(COUNTIF(Invoices!AE:AF,A2954)&lt;&gt;0,SUMIF(Invoices!AE:AF,A2954,Invoices!AF:AF)/COUNTIF(Invoices!AE:AF,A2954),0),IF(COUNTIF(Invoices!AG:AH,A2954)&lt;&gt;0,IF(COUNTIF(Invoices!AG:AH,A2954)&lt;&gt;0,SUMIF(Invoices!AG:AH,A2954,Invoices!AH:AH)/COUNTIF(Invoices!AG:AH,A2954),0),IF(COUNTIF(Invoices!AI:AJ,A2954)&lt;&gt;0,IF(COUNTIF(Invoices!AI:AJ,A2954)&lt;&gt;0,SUMIF(Invoices!AI:AJ,A2954,Invoices!AJ:AJ)/COUNTIF(Invoices!AI:AJ,A2954),0),IF(COUNTIF(Invoices!AK:AL,A2954)&lt;&gt;0,IF(COUNTIF(Invoices!AK:AL,A2954)&lt;&gt;0,SUMIF(Invoices!AK:AL,A2954,Invoices!AL:AL)/COUNTIF(Invoices!AK:AL,A2954),0),IF(COUNTIF(Invoices!AM:AN,A2954)&lt;&gt;0,IF(COUNTIF(Invoices!AM:AN,A2954)&lt;&gt;0,SUMIF(Invoices!AM:AN,A2954,Invoices!AN:AN)/COUNTIF(Invoices!AM:AN,A2954),0),"Not Available")))))))))))))))</f>
        <v>1.99</v>
      </c>
    </row>
    <row r="2955" spans="1:5" ht="13" x14ac:dyDescent="0.15">
      <c r="A2955" s="6" t="s">
        <v>4458</v>
      </c>
      <c r="C2955" s="6" t="s">
        <v>526</v>
      </c>
      <c r="D2955" s="6" t="s">
        <v>527</v>
      </c>
      <c r="E2955">
        <f ca="1">IF(COUNTIF(Invoices!K:L,A2955)&lt;&gt;0,IF(COUNTIF(Invoices!K:L,A2955)&lt;&gt;0,SUMIF(Invoices!K:L,A2955,Invoices!L:L)/COUNTIF(Invoices!K:L,A2955),0),IF(COUNTIF(Invoices!M:N,A2955)&lt;&gt;0,IF(COUNTIF(Invoices!M:N,A2955)&lt;&gt;0,SUMIF(Invoices!M:N,A2955,Invoices!N:N)/COUNTIF(Invoices!M:N,A2955),0),IF(COUNTIF(Invoices!O:P,A2955)&lt;&gt;0,IF(COUNTIF(Invoices!O:P,A2955)&lt;&gt;0,SUMIF(Invoices!O:P,A2955,Invoices!P:P)/COUNTIF(Invoices!O:P,A2955),0),IF(COUNTIF(Invoices!Q:R,A2955)&lt;&gt;0,IF(COUNTIF(Invoices!Q:R,A2955)&lt;&gt;0,SUMIF(Invoices!Q:R,A2955,Invoices!R:R)/COUNTIF(Invoices!Q:R,A2955),0),IF(COUNTIF(Invoices!S:T,A2955)&lt;&gt;0,IF(COUNTIF(Invoices!S:T,A2955)&lt;&gt;0,SUMIF(Invoices!S:T,A2955,Invoices!T:T)/COUNTIF(Invoices!S:T,A2955),0),IF(COUNTIF(Invoices!U:V,A2955)&lt;&gt;0,IF(COUNTIF(Invoices!U:V,A2955)&lt;&gt;0,SUMIF(Invoices!U:V,A2955,Invoices!V:V)/COUNTIF(Invoices!U:V,A2955),0),IF(COUNTIF(Invoices!W:X,A2955)&lt;&gt;0,IF(COUNTIF(Invoices!W:X,A2955)&lt;&gt;0,SUMIF(Invoices!W:X,A2955,Invoices!X:X)/COUNTIF(Invoices!W:X,A2955),0),IF(COUNTIF(Invoices!Y:Z,A2955)&lt;&gt;0,IF(COUNTIF(Invoices!Y:Z,A2955)&lt;&gt;0,SUMIF(Invoices!Y:Z,A2955,Invoices!Z:Z)/COUNTIF(Invoices!Y:Z,A2955),0),IF(COUNTIF(Invoices!AA:AB,A2955)&lt;&gt;0,IF(COUNTIF(Invoices!AA:AB,A2955)&lt;&gt;0,SUMIF(Invoices!AA:AB,A2955,Invoices!AB:AB)/COUNTIF(Invoices!AA:AB,A2955),0),IF(COUNTIF(Invoices!AC:AD,A2955)&lt;&gt;0,IF(COUNTIF(Invoices!AC:AD,A2955)&lt;&gt;0,SUMIF(Invoices!AC:AD,A2955,Invoices!AD:AD)/COUNTIF(Invoices!AC:AD,A2955),0),IF(COUNTIF(Invoices!AE:AF,A2955)&lt;&gt;0,IF(COUNTIF(Invoices!AE:AF,A2955)&lt;&gt;0,SUMIF(Invoices!AE:AF,A2955,Invoices!AF:AF)/COUNTIF(Invoices!AE:AF,A2955),0),IF(COUNTIF(Invoices!AG:AH,A2955)&lt;&gt;0,IF(COUNTIF(Invoices!AG:AH,A2955)&lt;&gt;0,SUMIF(Invoices!AG:AH,A2955,Invoices!AH:AH)/COUNTIF(Invoices!AG:AH,A2955),0),IF(COUNTIF(Invoices!AI:AJ,A2955)&lt;&gt;0,IF(COUNTIF(Invoices!AI:AJ,A2955)&lt;&gt;0,SUMIF(Invoices!AI:AJ,A2955,Invoices!AJ:AJ)/COUNTIF(Invoices!AI:AJ,A2955),0),IF(COUNTIF(Invoices!AK:AL,A2955)&lt;&gt;0,IF(COUNTIF(Invoices!AK:AL,A2955)&lt;&gt;0,SUMIF(Invoices!AK:AL,A2955,Invoices!AL:AL)/COUNTIF(Invoices!AK:AL,A2955),0),IF(COUNTIF(Invoices!AM:AN,A2955)&lt;&gt;0,IF(COUNTIF(Invoices!AM:AN,A2955)&lt;&gt;0,SUMIF(Invoices!AM:AN,A2955,Invoices!AN:AN)/COUNTIF(Invoices!AM:AN,A2955),0),"Not Available")))))))))))))))</f>
        <v>1.99</v>
      </c>
    </row>
    <row r="2956" spans="1:5" ht="13" x14ac:dyDescent="0.15">
      <c r="A2956" s="6" t="s">
        <v>4459</v>
      </c>
      <c r="C2956" s="6" t="s">
        <v>1431</v>
      </c>
      <c r="D2956" s="6" t="s">
        <v>1432</v>
      </c>
      <c r="E2956" t="str">
        <f>IF(COUNTIF(Invoices!K:L,A2956)&lt;&gt;0,IF(COUNTIF(Invoices!K:L,A2956)&lt;&gt;0,SUMIF(Invoices!K:L,A2956,Invoices!L:L)/COUNTIF(Invoices!K:L,A2956),0),IF(COUNTIF(Invoices!M:N,A2956)&lt;&gt;0,IF(COUNTIF(Invoices!M:N,A2956)&lt;&gt;0,SUMIF(Invoices!M:N,A2956,Invoices!N:N)/COUNTIF(Invoices!M:N,A2956),0),IF(COUNTIF(Invoices!O:P,A2956)&lt;&gt;0,IF(COUNTIF(Invoices!O:P,A2956)&lt;&gt;0,SUMIF(Invoices!O:P,A2956,Invoices!P:P)/COUNTIF(Invoices!O:P,A2956),0),IF(COUNTIF(Invoices!Q:R,A2956)&lt;&gt;0,IF(COUNTIF(Invoices!Q:R,A2956)&lt;&gt;0,SUMIF(Invoices!Q:R,A2956,Invoices!R:R)/COUNTIF(Invoices!Q:R,A2956),0),IF(COUNTIF(Invoices!S:T,A2956)&lt;&gt;0,IF(COUNTIF(Invoices!S:T,A2956)&lt;&gt;0,SUMIF(Invoices!S:T,A2956,Invoices!T:T)/COUNTIF(Invoices!S:T,A2956),0),IF(COUNTIF(Invoices!U:V,A2956)&lt;&gt;0,IF(COUNTIF(Invoices!U:V,A2956)&lt;&gt;0,SUMIF(Invoices!U:V,A2956,Invoices!V:V)/COUNTIF(Invoices!U:V,A2956),0),IF(COUNTIF(Invoices!W:X,A2956)&lt;&gt;0,IF(COUNTIF(Invoices!W:X,A2956)&lt;&gt;0,SUMIF(Invoices!W:X,A2956,Invoices!X:X)/COUNTIF(Invoices!W:X,A2956),0),IF(COUNTIF(Invoices!Y:Z,A2956)&lt;&gt;0,IF(COUNTIF(Invoices!Y:Z,A2956)&lt;&gt;0,SUMIF(Invoices!Y:Z,A2956,Invoices!Z:Z)/COUNTIF(Invoices!Y:Z,A2956),0),IF(COUNTIF(Invoices!AA:AB,A2956)&lt;&gt;0,IF(COUNTIF(Invoices!AA:AB,A2956)&lt;&gt;0,SUMIF(Invoices!AA:AB,A2956,Invoices!AB:AB)/COUNTIF(Invoices!AA:AB,A2956),0),IF(COUNTIF(Invoices!AC:AD,A2956)&lt;&gt;0,IF(COUNTIF(Invoices!AC:AD,A2956)&lt;&gt;0,SUMIF(Invoices!AC:AD,A2956,Invoices!AD:AD)/COUNTIF(Invoices!AC:AD,A2956),0),IF(COUNTIF(Invoices!AE:AF,A2956)&lt;&gt;0,IF(COUNTIF(Invoices!AE:AF,A2956)&lt;&gt;0,SUMIF(Invoices!AE:AF,A2956,Invoices!AF:AF)/COUNTIF(Invoices!AE:AF,A2956),0),IF(COUNTIF(Invoices!AG:AH,A2956)&lt;&gt;0,IF(COUNTIF(Invoices!AG:AH,A2956)&lt;&gt;0,SUMIF(Invoices!AG:AH,A2956,Invoices!AH:AH)/COUNTIF(Invoices!AG:AH,A2956),0),IF(COUNTIF(Invoices!AI:AJ,A2956)&lt;&gt;0,IF(COUNTIF(Invoices!AI:AJ,A2956)&lt;&gt;0,SUMIF(Invoices!AI:AJ,A2956,Invoices!AJ:AJ)/COUNTIF(Invoices!AI:AJ,A2956),0),IF(COUNTIF(Invoices!AK:AL,A2956)&lt;&gt;0,IF(COUNTIF(Invoices!AK:AL,A2956)&lt;&gt;0,SUMIF(Invoices!AK:AL,A2956,Invoices!AL:AL)/COUNTIF(Invoices!AK:AL,A2956),0),IF(COUNTIF(Invoices!AM:AN,A2956)&lt;&gt;0,IF(COUNTIF(Invoices!AM:AN,A2956)&lt;&gt;0,SUMIF(Invoices!AM:AN,A2956,Invoices!AN:AN)/COUNTIF(Invoices!AM:AN,A2956),0),"Not Available")))))))))))))))</f>
        <v>Not Available</v>
      </c>
    </row>
    <row r="2957" spans="1:5" ht="13" x14ac:dyDescent="0.15">
      <c r="A2957" s="6" t="s">
        <v>4460</v>
      </c>
      <c r="B2957" s="6" t="s">
        <v>3979</v>
      </c>
      <c r="C2957" s="6" t="s">
        <v>1772</v>
      </c>
      <c r="D2957" s="6" t="s">
        <v>1773</v>
      </c>
      <c r="E2957" t="str">
        <f>IF(COUNTIF(Invoices!K:L,A2957)&lt;&gt;0,IF(COUNTIF(Invoices!K:L,A2957)&lt;&gt;0,SUMIF(Invoices!K:L,A2957,Invoices!L:L)/COUNTIF(Invoices!K:L,A2957),0),IF(COUNTIF(Invoices!M:N,A2957)&lt;&gt;0,IF(COUNTIF(Invoices!M:N,A2957)&lt;&gt;0,SUMIF(Invoices!M:N,A2957,Invoices!N:N)/COUNTIF(Invoices!M:N,A2957),0),IF(COUNTIF(Invoices!O:P,A2957)&lt;&gt;0,IF(COUNTIF(Invoices!O:P,A2957)&lt;&gt;0,SUMIF(Invoices!O:P,A2957,Invoices!P:P)/COUNTIF(Invoices!O:P,A2957),0),IF(COUNTIF(Invoices!Q:R,A2957)&lt;&gt;0,IF(COUNTIF(Invoices!Q:R,A2957)&lt;&gt;0,SUMIF(Invoices!Q:R,A2957,Invoices!R:R)/COUNTIF(Invoices!Q:R,A2957),0),IF(COUNTIF(Invoices!S:T,A2957)&lt;&gt;0,IF(COUNTIF(Invoices!S:T,A2957)&lt;&gt;0,SUMIF(Invoices!S:T,A2957,Invoices!T:T)/COUNTIF(Invoices!S:T,A2957),0),IF(COUNTIF(Invoices!U:V,A2957)&lt;&gt;0,IF(COUNTIF(Invoices!U:V,A2957)&lt;&gt;0,SUMIF(Invoices!U:V,A2957,Invoices!V:V)/COUNTIF(Invoices!U:V,A2957),0),IF(COUNTIF(Invoices!W:X,A2957)&lt;&gt;0,IF(COUNTIF(Invoices!W:X,A2957)&lt;&gt;0,SUMIF(Invoices!W:X,A2957,Invoices!X:X)/COUNTIF(Invoices!W:X,A2957),0),IF(COUNTIF(Invoices!Y:Z,A2957)&lt;&gt;0,IF(COUNTIF(Invoices!Y:Z,A2957)&lt;&gt;0,SUMIF(Invoices!Y:Z,A2957,Invoices!Z:Z)/COUNTIF(Invoices!Y:Z,A2957),0),IF(COUNTIF(Invoices!AA:AB,A2957)&lt;&gt;0,IF(COUNTIF(Invoices!AA:AB,A2957)&lt;&gt;0,SUMIF(Invoices!AA:AB,A2957,Invoices!AB:AB)/COUNTIF(Invoices!AA:AB,A2957),0),IF(COUNTIF(Invoices!AC:AD,A2957)&lt;&gt;0,IF(COUNTIF(Invoices!AC:AD,A2957)&lt;&gt;0,SUMIF(Invoices!AC:AD,A2957,Invoices!AD:AD)/COUNTIF(Invoices!AC:AD,A2957),0),IF(COUNTIF(Invoices!AE:AF,A2957)&lt;&gt;0,IF(COUNTIF(Invoices!AE:AF,A2957)&lt;&gt;0,SUMIF(Invoices!AE:AF,A2957,Invoices!AF:AF)/COUNTIF(Invoices!AE:AF,A2957),0),IF(COUNTIF(Invoices!AG:AH,A2957)&lt;&gt;0,IF(COUNTIF(Invoices!AG:AH,A2957)&lt;&gt;0,SUMIF(Invoices!AG:AH,A2957,Invoices!AH:AH)/COUNTIF(Invoices!AG:AH,A2957),0),IF(COUNTIF(Invoices!AI:AJ,A2957)&lt;&gt;0,IF(COUNTIF(Invoices!AI:AJ,A2957)&lt;&gt;0,SUMIF(Invoices!AI:AJ,A2957,Invoices!AJ:AJ)/COUNTIF(Invoices!AI:AJ,A2957),0),IF(COUNTIF(Invoices!AK:AL,A2957)&lt;&gt;0,IF(COUNTIF(Invoices!AK:AL,A2957)&lt;&gt;0,SUMIF(Invoices!AK:AL,A2957,Invoices!AL:AL)/COUNTIF(Invoices!AK:AL,A2957),0),IF(COUNTIF(Invoices!AM:AN,A2957)&lt;&gt;0,IF(COUNTIF(Invoices!AM:AN,A2957)&lt;&gt;0,SUMIF(Invoices!AM:AN,A2957,Invoices!AN:AN)/COUNTIF(Invoices!AM:AN,A2957),0),"Not Available")))))))))))))))</f>
        <v>Not Available</v>
      </c>
    </row>
    <row r="2958" spans="1:5" ht="13" x14ac:dyDescent="0.15">
      <c r="A2958" s="6" t="s">
        <v>4461</v>
      </c>
      <c r="B2958" s="6" t="s">
        <v>625</v>
      </c>
      <c r="C2958" s="6" t="s">
        <v>626</v>
      </c>
      <c r="D2958" s="6" t="s">
        <v>522</v>
      </c>
      <c r="E2958">
        <f ca="1">IF(COUNTIF(Invoices!K:L,A2958)&lt;&gt;0,IF(COUNTIF(Invoices!K:L,A2958)&lt;&gt;0,SUMIF(Invoices!K:L,A2958,Invoices!L:L)/COUNTIF(Invoices!K:L,A2958),0),IF(COUNTIF(Invoices!M:N,A2958)&lt;&gt;0,IF(COUNTIF(Invoices!M:N,A2958)&lt;&gt;0,SUMIF(Invoices!M:N,A2958,Invoices!N:N)/COUNTIF(Invoices!M:N,A2958),0),IF(COUNTIF(Invoices!O:P,A2958)&lt;&gt;0,IF(COUNTIF(Invoices!O:P,A2958)&lt;&gt;0,SUMIF(Invoices!O:P,A2958,Invoices!P:P)/COUNTIF(Invoices!O:P,A2958),0),IF(COUNTIF(Invoices!Q:R,A2958)&lt;&gt;0,IF(COUNTIF(Invoices!Q:R,A2958)&lt;&gt;0,SUMIF(Invoices!Q:R,A2958,Invoices!R:R)/COUNTIF(Invoices!Q:R,A2958),0),IF(COUNTIF(Invoices!S:T,A2958)&lt;&gt;0,IF(COUNTIF(Invoices!S:T,A2958)&lt;&gt;0,SUMIF(Invoices!S:T,A2958,Invoices!T:T)/COUNTIF(Invoices!S:T,A2958),0),IF(COUNTIF(Invoices!U:V,A2958)&lt;&gt;0,IF(COUNTIF(Invoices!U:V,A2958)&lt;&gt;0,SUMIF(Invoices!U:V,A2958,Invoices!V:V)/COUNTIF(Invoices!U:V,A2958),0),IF(COUNTIF(Invoices!W:X,A2958)&lt;&gt;0,IF(COUNTIF(Invoices!W:X,A2958)&lt;&gt;0,SUMIF(Invoices!W:X,A2958,Invoices!X:X)/COUNTIF(Invoices!W:X,A2958),0),IF(COUNTIF(Invoices!Y:Z,A2958)&lt;&gt;0,IF(COUNTIF(Invoices!Y:Z,A2958)&lt;&gt;0,SUMIF(Invoices!Y:Z,A2958,Invoices!Z:Z)/COUNTIF(Invoices!Y:Z,A2958),0),IF(COUNTIF(Invoices!AA:AB,A2958)&lt;&gt;0,IF(COUNTIF(Invoices!AA:AB,A2958)&lt;&gt;0,SUMIF(Invoices!AA:AB,A2958,Invoices!AB:AB)/COUNTIF(Invoices!AA:AB,A2958),0),IF(COUNTIF(Invoices!AC:AD,A2958)&lt;&gt;0,IF(COUNTIF(Invoices!AC:AD,A2958)&lt;&gt;0,SUMIF(Invoices!AC:AD,A2958,Invoices!AD:AD)/COUNTIF(Invoices!AC:AD,A2958),0),IF(COUNTIF(Invoices!AE:AF,A2958)&lt;&gt;0,IF(COUNTIF(Invoices!AE:AF,A2958)&lt;&gt;0,SUMIF(Invoices!AE:AF,A2958,Invoices!AF:AF)/COUNTIF(Invoices!AE:AF,A2958),0),IF(COUNTIF(Invoices!AG:AH,A2958)&lt;&gt;0,IF(COUNTIF(Invoices!AG:AH,A2958)&lt;&gt;0,SUMIF(Invoices!AG:AH,A2958,Invoices!AH:AH)/COUNTIF(Invoices!AG:AH,A2958),0),IF(COUNTIF(Invoices!AI:AJ,A2958)&lt;&gt;0,IF(COUNTIF(Invoices!AI:AJ,A2958)&lt;&gt;0,SUMIF(Invoices!AI:AJ,A2958,Invoices!AJ:AJ)/COUNTIF(Invoices!AI:AJ,A2958),0),IF(COUNTIF(Invoices!AK:AL,A2958)&lt;&gt;0,IF(COUNTIF(Invoices!AK:AL,A2958)&lt;&gt;0,SUMIF(Invoices!AK:AL,A2958,Invoices!AL:AL)/COUNTIF(Invoices!AK:AL,A2958),0),IF(COUNTIF(Invoices!AM:AN,A2958)&lt;&gt;0,IF(COUNTIF(Invoices!AM:AN,A2958)&lt;&gt;0,SUMIF(Invoices!AM:AN,A2958,Invoices!AN:AN)/COUNTIF(Invoices!AM:AN,A2958),0),"Not Available")))))))))))))))</f>
        <v>0.99</v>
      </c>
    </row>
    <row r="2959" spans="1:5" ht="13" x14ac:dyDescent="0.15">
      <c r="A2959" s="6" t="s">
        <v>4462</v>
      </c>
      <c r="C2959" s="6" t="s">
        <v>517</v>
      </c>
      <c r="D2959" s="6" t="s">
        <v>518</v>
      </c>
      <c r="E2959" t="str">
        <f>IF(COUNTIF(Invoices!K:L,A2959)&lt;&gt;0,IF(COUNTIF(Invoices!K:L,A2959)&lt;&gt;0,SUMIF(Invoices!K:L,A2959,Invoices!L:L)/COUNTIF(Invoices!K:L,A2959),0),IF(COUNTIF(Invoices!M:N,A2959)&lt;&gt;0,IF(COUNTIF(Invoices!M:N,A2959)&lt;&gt;0,SUMIF(Invoices!M:N,A2959,Invoices!N:N)/COUNTIF(Invoices!M:N,A2959),0),IF(COUNTIF(Invoices!O:P,A2959)&lt;&gt;0,IF(COUNTIF(Invoices!O:P,A2959)&lt;&gt;0,SUMIF(Invoices!O:P,A2959,Invoices!P:P)/COUNTIF(Invoices!O:P,A2959),0),IF(COUNTIF(Invoices!Q:R,A2959)&lt;&gt;0,IF(COUNTIF(Invoices!Q:R,A2959)&lt;&gt;0,SUMIF(Invoices!Q:R,A2959,Invoices!R:R)/COUNTIF(Invoices!Q:R,A2959),0),IF(COUNTIF(Invoices!S:T,A2959)&lt;&gt;0,IF(COUNTIF(Invoices!S:T,A2959)&lt;&gt;0,SUMIF(Invoices!S:T,A2959,Invoices!T:T)/COUNTIF(Invoices!S:T,A2959),0),IF(COUNTIF(Invoices!U:V,A2959)&lt;&gt;0,IF(COUNTIF(Invoices!U:V,A2959)&lt;&gt;0,SUMIF(Invoices!U:V,A2959,Invoices!V:V)/COUNTIF(Invoices!U:V,A2959),0),IF(COUNTIF(Invoices!W:X,A2959)&lt;&gt;0,IF(COUNTIF(Invoices!W:X,A2959)&lt;&gt;0,SUMIF(Invoices!W:X,A2959,Invoices!X:X)/COUNTIF(Invoices!W:X,A2959),0),IF(COUNTIF(Invoices!Y:Z,A2959)&lt;&gt;0,IF(COUNTIF(Invoices!Y:Z,A2959)&lt;&gt;0,SUMIF(Invoices!Y:Z,A2959,Invoices!Z:Z)/COUNTIF(Invoices!Y:Z,A2959),0),IF(COUNTIF(Invoices!AA:AB,A2959)&lt;&gt;0,IF(COUNTIF(Invoices!AA:AB,A2959)&lt;&gt;0,SUMIF(Invoices!AA:AB,A2959,Invoices!AB:AB)/COUNTIF(Invoices!AA:AB,A2959),0),IF(COUNTIF(Invoices!AC:AD,A2959)&lt;&gt;0,IF(COUNTIF(Invoices!AC:AD,A2959)&lt;&gt;0,SUMIF(Invoices!AC:AD,A2959,Invoices!AD:AD)/COUNTIF(Invoices!AC:AD,A2959),0),IF(COUNTIF(Invoices!AE:AF,A2959)&lt;&gt;0,IF(COUNTIF(Invoices!AE:AF,A2959)&lt;&gt;0,SUMIF(Invoices!AE:AF,A2959,Invoices!AF:AF)/COUNTIF(Invoices!AE:AF,A2959),0),IF(COUNTIF(Invoices!AG:AH,A2959)&lt;&gt;0,IF(COUNTIF(Invoices!AG:AH,A2959)&lt;&gt;0,SUMIF(Invoices!AG:AH,A2959,Invoices!AH:AH)/COUNTIF(Invoices!AG:AH,A2959),0),IF(COUNTIF(Invoices!AI:AJ,A2959)&lt;&gt;0,IF(COUNTIF(Invoices!AI:AJ,A2959)&lt;&gt;0,SUMIF(Invoices!AI:AJ,A2959,Invoices!AJ:AJ)/COUNTIF(Invoices!AI:AJ,A2959),0),IF(COUNTIF(Invoices!AK:AL,A2959)&lt;&gt;0,IF(COUNTIF(Invoices!AK:AL,A2959)&lt;&gt;0,SUMIF(Invoices!AK:AL,A2959,Invoices!AL:AL)/COUNTIF(Invoices!AK:AL,A2959),0),IF(COUNTIF(Invoices!AM:AN,A2959)&lt;&gt;0,IF(COUNTIF(Invoices!AM:AN,A2959)&lt;&gt;0,SUMIF(Invoices!AM:AN,A2959,Invoices!AN:AN)/COUNTIF(Invoices!AM:AN,A2959),0),"Not Available")))))))))))))))</f>
        <v>Not Available</v>
      </c>
    </row>
    <row r="2960" spans="1:5" ht="13" x14ac:dyDescent="0.15">
      <c r="A2960" s="6" t="s">
        <v>4463</v>
      </c>
      <c r="B2960" s="6" t="s">
        <v>573</v>
      </c>
      <c r="C2960" s="6" t="s">
        <v>988</v>
      </c>
      <c r="D2960" s="6" t="s">
        <v>574</v>
      </c>
      <c r="E2960">
        <f ca="1">IF(COUNTIF(Invoices!K:L,A2960)&lt;&gt;0,IF(COUNTIF(Invoices!K:L,A2960)&lt;&gt;0,SUMIF(Invoices!K:L,A2960,Invoices!L:L)/COUNTIF(Invoices!K:L,A2960),0),IF(COUNTIF(Invoices!M:N,A2960)&lt;&gt;0,IF(COUNTIF(Invoices!M:N,A2960)&lt;&gt;0,SUMIF(Invoices!M:N,A2960,Invoices!N:N)/COUNTIF(Invoices!M:N,A2960),0),IF(COUNTIF(Invoices!O:P,A2960)&lt;&gt;0,IF(COUNTIF(Invoices!O:P,A2960)&lt;&gt;0,SUMIF(Invoices!O:P,A2960,Invoices!P:P)/COUNTIF(Invoices!O:P,A2960),0),IF(COUNTIF(Invoices!Q:R,A2960)&lt;&gt;0,IF(COUNTIF(Invoices!Q:R,A2960)&lt;&gt;0,SUMIF(Invoices!Q:R,A2960,Invoices!R:R)/COUNTIF(Invoices!Q:R,A2960),0),IF(COUNTIF(Invoices!S:T,A2960)&lt;&gt;0,IF(COUNTIF(Invoices!S:T,A2960)&lt;&gt;0,SUMIF(Invoices!S:T,A2960,Invoices!T:T)/COUNTIF(Invoices!S:T,A2960),0),IF(COUNTIF(Invoices!U:V,A2960)&lt;&gt;0,IF(COUNTIF(Invoices!U:V,A2960)&lt;&gt;0,SUMIF(Invoices!U:V,A2960,Invoices!V:V)/COUNTIF(Invoices!U:V,A2960),0),IF(COUNTIF(Invoices!W:X,A2960)&lt;&gt;0,IF(COUNTIF(Invoices!W:X,A2960)&lt;&gt;0,SUMIF(Invoices!W:X,A2960,Invoices!X:X)/COUNTIF(Invoices!W:X,A2960),0),IF(COUNTIF(Invoices!Y:Z,A2960)&lt;&gt;0,IF(COUNTIF(Invoices!Y:Z,A2960)&lt;&gt;0,SUMIF(Invoices!Y:Z,A2960,Invoices!Z:Z)/COUNTIF(Invoices!Y:Z,A2960),0),IF(COUNTIF(Invoices!AA:AB,A2960)&lt;&gt;0,IF(COUNTIF(Invoices!AA:AB,A2960)&lt;&gt;0,SUMIF(Invoices!AA:AB,A2960,Invoices!AB:AB)/COUNTIF(Invoices!AA:AB,A2960),0),IF(COUNTIF(Invoices!AC:AD,A2960)&lt;&gt;0,IF(COUNTIF(Invoices!AC:AD,A2960)&lt;&gt;0,SUMIF(Invoices!AC:AD,A2960,Invoices!AD:AD)/COUNTIF(Invoices!AC:AD,A2960),0),IF(COUNTIF(Invoices!AE:AF,A2960)&lt;&gt;0,IF(COUNTIF(Invoices!AE:AF,A2960)&lt;&gt;0,SUMIF(Invoices!AE:AF,A2960,Invoices!AF:AF)/COUNTIF(Invoices!AE:AF,A2960),0),IF(COUNTIF(Invoices!AG:AH,A2960)&lt;&gt;0,IF(COUNTIF(Invoices!AG:AH,A2960)&lt;&gt;0,SUMIF(Invoices!AG:AH,A2960,Invoices!AH:AH)/COUNTIF(Invoices!AG:AH,A2960),0),IF(COUNTIF(Invoices!AI:AJ,A2960)&lt;&gt;0,IF(COUNTIF(Invoices!AI:AJ,A2960)&lt;&gt;0,SUMIF(Invoices!AI:AJ,A2960,Invoices!AJ:AJ)/COUNTIF(Invoices!AI:AJ,A2960),0),IF(COUNTIF(Invoices!AK:AL,A2960)&lt;&gt;0,IF(COUNTIF(Invoices!AK:AL,A2960)&lt;&gt;0,SUMIF(Invoices!AK:AL,A2960,Invoices!AL:AL)/COUNTIF(Invoices!AK:AL,A2960),0),IF(COUNTIF(Invoices!AM:AN,A2960)&lt;&gt;0,IF(COUNTIF(Invoices!AM:AN,A2960)&lt;&gt;0,SUMIF(Invoices!AM:AN,A2960,Invoices!AN:AN)/COUNTIF(Invoices!AM:AN,A2960),0),"Not Available")))))))))))))))</f>
        <v>0.99</v>
      </c>
    </row>
    <row r="2961" spans="1:5" ht="13" x14ac:dyDescent="0.15">
      <c r="A2961" s="6" t="s">
        <v>4464</v>
      </c>
      <c r="C2961" s="6" t="s">
        <v>672</v>
      </c>
      <c r="D2961" s="6" t="s">
        <v>673</v>
      </c>
      <c r="E2961">
        <f ca="1">IF(COUNTIF(Invoices!K:L,A2961)&lt;&gt;0,IF(COUNTIF(Invoices!K:L,A2961)&lt;&gt;0,SUMIF(Invoices!K:L,A2961,Invoices!L:L)/COUNTIF(Invoices!K:L,A2961),0),IF(COUNTIF(Invoices!M:N,A2961)&lt;&gt;0,IF(COUNTIF(Invoices!M:N,A2961)&lt;&gt;0,SUMIF(Invoices!M:N,A2961,Invoices!N:N)/COUNTIF(Invoices!M:N,A2961),0),IF(COUNTIF(Invoices!O:P,A2961)&lt;&gt;0,IF(COUNTIF(Invoices!O:P,A2961)&lt;&gt;0,SUMIF(Invoices!O:P,A2961,Invoices!P:P)/COUNTIF(Invoices!O:P,A2961),0),IF(COUNTIF(Invoices!Q:R,A2961)&lt;&gt;0,IF(COUNTIF(Invoices!Q:R,A2961)&lt;&gt;0,SUMIF(Invoices!Q:R,A2961,Invoices!R:R)/COUNTIF(Invoices!Q:R,A2961),0),IF(COUNTIF(Invoices!S:T,A2961)&lt;&gt;0,IF(COUNTIF(Invoices!S:T,A2961)&lt;&gt;0,SUMIF(Invoices!S:T,A2961,Invoices!T:T)/COUNTIF(Invoices!S:T,A2961),0),IF(COUNTIF(Invoices!U:V,A2961)&lt;&gt;0,IF(COUNTIF(Invoices!U:V,A2961)&lt;&gt;0,SUMIF(Invoices!U:V,A2961,Invoices!V:V)/COUNTIF(Invoices!U:V,A2961),0),IF(COUNTIF(Invoices!W:X,A2961)&lt;&gt;0,IF(COUNTIF(Invoices!W:X,A2961)&lt;&gt;0,SUMIF(Invoices!W:X,A2961,Invoices!X:X)/COUNTIF(Invoices!W:X,A2961),0),IF(COUNTIF(Invoices!Y:Z,A2961)&lt;&gt;0,IF(COUNTIF(Invoices!Y:Z,A2961)&lt;&gt;0,SUMIF(Invoices!Y:Z,A2961,Invoices!Z:Z)/COUNTIF(Invoices!Y:Z,A2961),0),IF(COUNTIF(Invoices!AA:AB,A2961)&lt;&gt;0,IF(COUNTIF(Invoices!AA:AB,A2961)&lt;&gt;0,SUMIF(Invoices!AA:AB,A2961,Invoices!AB:AB)/COUNTIF(Invoices!AA:AB,A2961),0),IF(COUNTIF(Invoices!AC:AD,A2961)&lt;&gt;0,IF(COUNTIF(Invoices!AC:AD,A2961)&lt;&gt;0,SUMIF(Invoices!AC:AD,A2961,Invoices!AD:AD)/COUNTIF(Invoices!AC:AD,A2961),0),IF(COUNTIF(Invoices!AE:AF,A2961)&lt;&gt;0,IF(COUNTIF(Invoices!AE:AF,A2961)&lt;&gt;0,SUMIF(Invoices!AE:AF,A2961,Invoices!AF:AF)/COUNTIF(Invoices!AE:AF,A2961),0),IF(COUNTIF(Invoices!AG:AH,A2961)&lt;&gt;0,IF(COUNTIF(Invoices!AG:AH,A2961)&lt;&gt;0,SUMIF(Invoices!AG:AH,A2961,Invoices!AH:AH)/COUNTIF(Invoices!AG:AH,A2961),0),IF(COUNTIF(Invoices!AI:AJ,A2961)&lt;&gt;0,IF(COUNTIF(Invoices!AI:AJ,A2961)&lt;&gt;0,SUMIF(Invoices!AI:AJ,A2961,Invoices!AJ:AJ)/COUNTIF(Invoices!AI:AJ,A2961),0),IF(COUNTIF(Invoices!AK:AL,A2961)&lt;&gt;0,IF(COUNTIF(Invoices!AK:AL,A2961)&lt;&gt;0,SUMIF(Invoices!AK:AL,A2961,Invoices!AL:AL)/COUNTIF(Invoices!AK:AL,A2961),0),IF(COUNTIF(Invoices!AM:AN,A2961)&lt;&gt;0,IF(COUNTIF(Invoices!AM:AN,A2961)&lt;&gt;0,SUMIF(Invoices!AM:AN,A2961,Invoices!AN:AN)/COUNTIF(Invoices!AM:AN,A2961),0),"Not Available")))))))))))))))</f>
        <v>1.99</v>
      </c>
    </row>
    <row r="2962" spans="1:5" ht="13" x14ac:dyDescent="0.15">
      <c r="A2962" s="6" t="s">
        <v>4465</v>
      </c>
      <c r="C2962" s="6" t="s">
        <v>1391</v>
      </c>
      <c r="D2962" s="6" t="s">
        <v>673</v>
      </c>
      <c r="E2962" t="str">
        <f>IF(COUNTIF(Invoices!K:L,A2962)&lt;&gt;0,IF(COUNTIF(Invoices!K:L,A2962)&lt;&gt;0,SUMIF(Invoices!K:L,A2962,Invoices!L:L)/COUNTIF(Invoices!K:L,A2962),0),IF(COUNTIF(Invoices!M:N,A2962)&lt;&gt;0,IF(COUNTIF(Invoices!M:N,A2962)&lt;&gt;0,SUMIF(Invoices!M:N,A2962,Invoices!N:N)/COUNTIF(Invoices!M:N,A2962),0),IF(COUNTIF(Invoices!O:P,A2962)&lt;&gt;0,IF(COUNTIF(Invoices!O:P,A2962)&lt;&gt;0,SUMIF(Invoices!O:P,A2962,Invoices!P:P)/COUNTIF(Invoices!O:P,A2962),0),IF(COUNTIF(Invoices!Q:R,A2962)&lt;&gt;0,IF(COUNTIF(Invoices!Q:R,A2962)&lt;&gt;0,SUMIF(Invoices!Q:R,A2962,Invoices!R:R)/COUNTIF(Invoices!Q:R,A2962),0),IF(COUNTIF(Invoices!S:T,A2962)&lt;&gt;0,IF(COUNTIF(Invoices!S:T,A2962)&lt;&gt;0,SUMIF(Invoices!S:T,A2962,Invoices!T:T)/COUNTIF(Invoices!S:T,A2962),0),IF(COUNTIF(Invoices!U:V,A2962)&lt;&gt;0,IF(COUNTIF(Invoices!U:V,A2962)&lt;&gt;0,SUMIF(Invoices!U:V,A2962,Invoices!V:V)/COUNTIF(Invoices!U:V,A2962),0),IF(COUNTIF(Invoices!W:X,A2962)&lt;&gt;0,IF(COUNTIF(Invoices!W:X,A2962)&lt;&gt;0,SUMIF(Invoices!W:X,A2962,Invoices!X:X)/COUNTIF(Invoices!W:X,A2962),0),IF(COUNTIF(Invoices!Y:Z,A2962)&lt;&gt;0,IF(COUNTIF(Invoices!Y:Z,A2962)&lt;&gt;0,SUMIF(Invoices!Y:Z,A2962,Invoices!Z:Z)/COUNTIF(Invoices!Y:Z,A2962),0),IF(COUNTIF(Invoices!AA:AB,A2962)&lt;&gt;0,IF(COUNTIF(Invoices!AA:AB,A2962)&lt;&gt;0,SUMIF(Invoices!AA:AB,A2962,Invoices!AB:AB)/COUNTIF(Invoices!AA:AB,A2962),0),IF(COUNTIF(Invoices!AC:AD,A2962)&lt;&gt;0,IF(COUNTIF(Invoices!AC:AD,A2962)&lt;&gt;0,SUMIF(Invoices!AC:AD,A2962,Invoices!AD:AD)/COUNTIF(Invoices!AC:AD,A2962),0),IF(COUNTIF(Invoices!AE:AF,A2962)&lt;&gt;0,IF(COUNTIF(Invoices!AE:AF,A2962)&lt;&gt;0,SUMIF(Invoices!AE:AF,A2962,Invoices!AF:AF)/COUNTIF(Invoices!AE:AF,A2962),0),IF(COUNTIF(Invoices!AG:AH,A2962)&lt;&gt;0,IF(COUNTIF(Invoices!AG:AH,A2962)&lt;&gt;0,SUMIF(Invoices!AG:AH,A2962,Invoices!AH:AH)/COUNTIF(Invoices!AG:AH,A2962),0),IF(COUNTIF(Invoices!AI:AJ,A2962)&lt;&gt;0,IF(COUNTIF(Invoices!AI:AJ,A2962)&lt;&gt;0,SUMIF(Invoices!AI:AJ,A2962,Invoices!AJ:AJ)/COUNTIF(Invoices!AI:AJ,A2962),0),IF(COUNTIF(Invoices!AK:AL,A2962)&lt;&gt;0,IF(COUNTIF(Invoices!AK:AL,A2962)&lt;&gt;0,SUMIF(Invoices!AK:AL,A2962,Invoices!AL:AL)/COUNTIF(Invoices!AK:AL,A2962),0),IF(COUNTIF(Invoices!AM:AN,A2962)&lt;&gt;0,IF(COUNTIF(Invoices!AM:AN,A2962)&lt;&gt;0,SUMIF(Invoices!AM:AN,A2962,Invoices!AN:AN)/COUNTIF(Invoices!AM:AN,A2962),0),"Not Available")))))))))))))))</f>
        <v>Not Available</v>
      </c>
    </row>
    <row r="2963" spans="1:5" ht="13" x14ac:dyDescent="0.15">
      <c r="A2963" s="6" t="s">
        <v>4466</v>
      </c>
      <c r="B2963" s="6" t="s">
        <v>714</v>
      </c>
      <c r="C2963" s="6" t="s">
        <v>713</v>
      </c>
      <c r="D2963" s="6" t="s">
        <v>714</v>
      </c>
      <c r="E2963">
        <f ca="1">IF(COUNTIF(Invoices!K:L,A2963)&lt;&gt;0,IF(COUNTIF(Invoices!K:L,A2963)&lt;&gt;0,SUMIF(Invoices!K:L,A2963,Invoices!L:L)/COUNTIF(Invoices!K:L,A2963),0),IF(COUNTIF(Invoices!M:N,A2963)&lt;&gt;0,IF(COUNTIF(Invoices!M:N,A2963)&lt;&gt;0,SUMIF(Invoices!M:N,A2963,Invoices!N:N)/COUNTIF(Invoices!M:N,A2963),0),IF(COUNTIF(Invoices!O:P,A2963)&lt;&gt;0,IF(COUNTIF(Invoices!O:P,A2963)&lt;&gt;0,SUMIF(Invoices!O:P,A2963,Invoices!P:P)/COUNTIF(Invoices!O:P,A2963),0),IF(COUNTIF(Invoices!Q:R,A2963)&lt;&gt;0,IF(COUNTIF(Invoices!Q:R,A2963)&lt;&gt;0,SUMIF(Invoices!Q:R,A2963,Invoices!R:R)/COUNTIF(Invoices!Q:R,A2963),0),IF(COUNTIF(Invoices!S:T,A2963)&lt;&gt;0,IF(COUNTIF(Invoices!S:T,A2963)&lt;&gt;0,SUMIF(Invoices!S:T,A2963,Invoices!T:T)/COUNTIF(Invoices!S:T,A2963),0),IF(COUNTIF(Invoices!U:V,A2963)&lt;&gt;0,IF(COUNTIF(Invoices!U:V,A2963)&lt;&gt;0,SUMIF(Invoices!U:V,A2963,Invoices!V:V)/COUNTIF(Invoices!U:V,A2963),0),IF(COUNTIF(Invoices!W:X,A2963)&lt;&gt;0,IF(COUNTIF(Invoices!W:X,A2963)&lt;&gt;0,SUMIF(Invoices!W:X,A2963,Invoices!X:X)/COUNTIF(Invoices!W:X,A2963),0),IF(COUNTIF(Invoices!Y:Z,A2963)&lt;&gt;0,IF(COUNTIF(Invoices!Y:Z,A2963)&lt;&gt;0,SUMIF(Invoices!Y:Z,A2963,Invoices!Z:Z)/COUNTIF(Invoices!Y:Z,A2963),0),IF(COUNTIF(Invoices!AA:AB,A2963)&lt;&gt;0,IF(COUNTIF(Invoices!AA:AB,A2963)&lt;&gt;0,SUMIF(Invoices!AA:AB,A2963,Invoices!AB:AB)/COUNTIF(Invoices!AA:AB,A2963),0),IF(COUNTIF(Invoices!AC:AD,A2963)&lt;&gt;0,IF(COUNTIF(Invoices!AC:AD,A2963)&lt;&gt;0,SUMIF(Invoices!AC:AD,A2963,Invoices!AD:AD)/COUNTIF(Invoices!AC:AD,A2963),0),IF(COUNTIF(Invoices!AE:AF,A2963)&lt;&gt;0,IF(COUNTIF(Invoices!AE:AF,A2963)&lt;&gt;0,SUMIF(Invoices!AE:AF,A2963,Invoices!AF:AF)/COUNTIF(Invoices!AE:AF,A2963),0),IF(COUNTIF(Invoices!AG:AH,A2963)&lt;&gt;0,IF(COUNTIF(Invoices!AG:AH,A2963)&lt;&gt;0,SUMIF(Invoices!AG:AH,A2963,Invoices!AH:AH)/COUNTIF(Invoices!AG:AH,A2963),0),IF(COUNTIF(Invoices!AI:AJ,A2963)&lt;&gt;0,IF(COUNTIF(Invoices!AI:AJ,A2963)&lt;&gt;0,SUMIF(Invoices!AI:AJ,A2963,Invoices!AJ:AJ)/COUNTIF(Invoices!AI:AJ,A2963),0),IF(COUNTIF(Invoices!AK:AL,A2963)&lt;&gt;0,IF(COUNTIF(Invoices!AK:AL,A2963)&lt;&gt;0,SUMIF(Invoices!AK:AL,A2963,Invoices!AL:AL)/COUNTIF(Invoices!AK:AL,A2963),0),IF(COUNTIF(Invoices!AM:AN,A2963)&lt;&gt;0,IF(COUNTIF(Invoices!AM:AN,A2963)&lt;&gt;0,SUMIF(Invoices!AM:AN,A2963,Invoices!AN:AN)/COUNTIF(Invoices!AM:AN,A2963),0),"Not Available")))))))))))))))</f>
        <v>0.99</v>
      </c>
    </row>
    <row r="2964" spans="1:5" ht="13" x14ac:dyDescent="0.15">
      <c r="A2964" s="6" t="s">
        <v>4467</v>
      </c>
      <c r="C2964" s="6" t="s">
        <v>672</v>
      </c>
      <c r="D2964" s="6" t="s">
        <v>673</v>
      </c>
      <c r="E2964">
        <f ca="1">IF(COUNTIF(Invoices!K:L,A2964)&lt;&gt;0,IF(COUNTIF(Invoices!K:L,A2964)&lt;&gt;0,SUMIF(Invoices!K:L,A2964,Invoices!L:L)/COUNTIF(Invoices!K:L,A2964),0),IF(COUNTIF(Invoices!M:N,A2964)&lt;&gt;0,IF(COUNTIF(Invoices!M:N,A2964)&lt;&gt;0,SUMIF(Invoices!M:N,A2964,Invoices!N:N)/COUNTIF(Invoices!M:N,A2964),0),IF(COUNTIF(Invoices!O:P,A2964)&lt;&gt;0,IF(COUNTIF(Invoices!O:P,A2964)&lt;&gt;0,SUMIF(Invoices!O:P,A2964,Invoices!P:P)/COUNTIF(Invoices!O:P,A2964),0),IF(COUNTIF(Invoices!Q:R,A2964)&lt;&gt;0,IF(COUNTIF(Invoices!Q:R,A2964)&lt;&gt;0,SUMIF(Invoices!Q:R,A2964,Invoices!R:R)/COUNTIF(Invoices!Q:R,A2964),0),IF(COUNTIF(Invoices!S:T,A2964)&lt;&gt;0,IF(COUNTIF(Invoices!S:T,A2964)&lt;&gt;0,SUMIF(Invoices!S:T,A2964,Invoices!T:T)/COUNTIF(Invoices!S:T,A2964),0),IF(COUNTIF(Invoices!U:V,A2964)&lt;&gt;0,IF(COUNTIF(Invoices!U:V,A2964)&lt;&gt;0,SUMIF(Invoices!U:V,A2964,Invoices!V:V)/COUNTIF(Invoices!U:V,A2964),0),IF(COUNTIF(Invoices!W:X,A2964)&lt;&gt;0,IF(COUNTIF(Invoices!W:X,A2964)&lt;&gt;0,SUMIF(Invoices!W:X,A2964,Invoices!X:X)/COUNTIF(Invoices!W:X,A2964),0),IF(COUNTIF(Invoices!Y:Z,A2964)&lt;&gt;0,IF(COUNTIF(Invoices!Y:Z,A2964)&lt;&gt;0,SUMIF(Invoices!Y:Z,A2964,Invoices!Z:Z)/COUNTIF(Invoices!Y:Z,A2964),0),IF(COUNTIF(Invoices!AA:AB,A2964)&lt;&gt;0,IF(COUNTIF(Invoices!AA:AB,A2964)&lt;&gt;0,SUMIF(Invoices!AA:AB,A2964,Invoices!AB:AB)/COUNTIF(Invoices!AA:AB,A2964),0),IF(COUNTIF(Invoices!AC:AD,A2964)&lt;&gt;0,IF(COUNTIF(Invoices!AC:AD,A2964)&lt;&gt;0,SUMIF(Invoices!AC:AD,A2964,Invoices!AD:AD)/COUNTIF(Invoices!AC:AD,A2964),0),IF(COUNTIF(Invoices!AE:AF,A2964)&lt;&gt;0,IF(COUNTIF(Invoices!AE:AF,A2964)&lt;&gt;0,SUMIF(Invoices!AE:AF,A2964,Invoices!AF:AF)/COUNTIF(Invoices!AE:AF,A2964),0),IF(COUNTIF(Invoices!AG:AH,A2964)&lt;&gt;0,IF(COUNTIF(Invoices!AG:AH,A2964)&lt;&gt;0,SUMIF(Invoices!AG:AH,A2964,Invoices!AH:AH)/COUNTIF(Invoices!AG:AH,A2964),0),IF(COUNTIF(Invoices!AI:AJ,A2964)&lt;&gt;0,IF(COUNTIF(Invoices!AI:AJ,A2964)&lt;&gt;0,SUMIF(Invoices!AI:AJ,A2964,Invoices!AJ:AJ)/COUNTIF(Invoices!AI:AJ,A2964),0),IF(COUNTIF(Invoices!AK:AL,A2964)&lt;&gt;0,IF(COUNTIF(Invoices!AK:AL,A2964)&lt;&gt;0,SUMIF(Invoices!AK:AL,A2964,Invoices!AL:AL)/COUNTIF(Invoices!AK:AL,A2964),0),IF(COUNTIF(Invoices!AM:AN,A2964)&lt;&gt;0,IF(COUNTIF(Invoices!AM:AN,A2964)&lt;&gt;0,SUMIF(Invoices!AM:AN,A2964,Invoices!AN:AN)/COUNTIF(Invoices!AM:AN,A2964),0),"Not Available")))))))))))))))</f>
        <v>1.99</v>
      </c>
    </row>
    <row r="2965" spans="1:5" ht="13" x14ac:dyDescent="0.15">
      <c r="A2965" s="6" t="s">
        <v>4468</v>
      </c>
      <c r="B2965" s="6" t="s">
        <v>1859</v>
      </c>
      <c r="C2965" s="6" t="s">
        <v>2441</v>
      </c>
      <c r="D2965" s="6" t="s">
        <v>1301</v>
      </c>
      <c r="E2965" t="str">
        <f>IF(COUNTIF(Invoices!K:L,A2965)&lt;&gt;0,IF(COUNTIF(Invoices!K:L,A2965)&lt;&gt;0,SUMIF(Invoices!K:L,A2965,Invoices!L:L)/COUNTIF(Invoices!K:L,A2965),0),IF(COUNTIF(Invoices!M:N,A2965)&lt;&gt;0,IF(COUNTIF(Invoices!M:N,A2965)&lt;&gt;0,SUMIF(Invoices!M:N,A2965,Invoices!N:N)/COUNTIF(Invoices!M:N,A2965),0),IF(COUNTIF(Invoices!O:P,A2965)&lt;&gt;0,IF(COUNTIF(Invoices!O:P,A2965)&lt;&gt;0,SUMIF(Invoices!O:P,A2965,Invoices!P:P)/COUNTIF(Invoices!O:P,A2965),0),IF(COUNTIF(Invoices!Q:R,A2965)&lt;&gt;0,IF(COUNTIF(Invoices!Q:R,A2965)&lt;&gt;0,SUMIF(Invoices!Q:R,A2965,Invoices!R:R)/COUNTIF(Invoices!Q:R,A2965),0),IF(COUNTIF(Invoices!S:T,A2965)&lt;&gt;0,IF(COUNTIF(Invoices!S:T,A2965)&lt;&gt;0,SUMIF(Invoices!S:T,A2965,Invoices!T:T)/COUNTIF(Invoices!S:T,A2965),0),IF(COUNTIF(Invoices!U:V,A2965)&lt;&gt;0,IF(COUNTIF(Invoices!U:V,A2965)&lt;&gt;0,SUMIF(Invoices!U:V,A2965,Invoices!V:V)/COUNTIF(Invoices!U:V,A2965),0),IF(COUNTIF(Invoices!W:X,A2965)&lt;&gt;0,IF(COUNTIF(Invoices!W:X,A2965)&lt;&gt;0,SUMIF(Invoices!W:X,A2965,Invoices!X:X)/COUNTIF(Invoices!W:X,A2965),0),IF(COUNTIF(Invoices!Y:Z,A2965)&lt;&gt;0,IF(COUNTIF(Invoices!Y:Z,A2965)&lt;&gt;0,SUMIF(Invoices!Y:Z,A2965,Invoices!Z:Z)/COUNTIF(Invoices!Y:Z,A2965),0),IF(COUNTIF(Invoices!AA:AB,A2965)&lt;&gt;0,IF(COUNTIF(Invoices!AA:AB,A2965)&lt;&gt;0,SUMIF(Invoices!AA:AB,A2965,Invoices!AB:AB)/COUNTIF(Invoices!AA:AB,A2965),0),IF(COUNTIF(Invoices!AC:AD,A2965)&lt;&gt;0,IF(COUNTIF(Invoices!AC:AD,A2965)&lt;&gt;0,SUMIF(Invoices!AC:AD,A2965,Invoices!AD:AD)/COUNTIF(Invoices!AC:AD,A2965),0),IF(COUNTIF(Invoices!AE:AF,A2965)&lt;&gt;0,IF(COUNTIF(Invoices!AE:AF,A2965)&lt;&gt;0,SUMIF(Invoices!AE:AF,A2965,Invoices!AF:AF)/COUNTIF(Invoices!AE:AF,A2965),0),IF(COUNTIF(Invoices!AG:AH,A2965)&lt;&gt;0,IF(COUNTIF(Invoices!AG:AH,A2965)&lt;&gt;0,SUMIF(Invoices!AG:AH,A2965,Invoices!AH:AH)/COUNTIF(Invoices!AG:AH,A2965),0),IF(COUNTIF(Invoices!AI:AJ,A2965)&lt;&gt;0,IF(COUNTIF(Invoices!AI:AJ,A2965)&lt;&gt;0,SUMIF(Invoices!AI:AJ,A2965,Invoices!AJ:AJ)/COUNTIF(Invoices!AI:AJ,A2965),0),IF(COUNTIF(Invoices!AK:AL,A2965)&lt;&gt;0,IF(COUNTIF(Invoices!AK:AL,A2965)&lt;&gt;0,SUMIF(Invoices!AK:AL,A2965,Invoices!AL:AL)/COUNTIF(Invoices!AK:AL,A2965),0),IF(COUNTIF(Invoices!AM:AN,A2965)&lt;&gt;0,IF(COUNTIF(Invoices!AM:AN,A2965)&lt;&gt;0,SUMIF(Invoices!AM:AN,A2965,Invoices!AN:AN)/COUNTIF(Invoices!AM:AN,A2965),0),"Not Available")))))))))))))))</f>
        <v>Not Available</v>
      </c>
    </row>
    <row r="2966" spans="1:5" ht="13" x14ac:dyDescent="0.15">
      <c r="A2966" s="6" t="s">
        <v>4469</v>
      </c>
      <c r="B2966" s="6" t="s">
        <v>4470</v>
      </c>
      <c r="C2966" s="6" t="s">
        <v>1150</v>
      </c>
      <c r="D2966" s="6" t="s">
        <v>1151</v>
      </c>
      <c r="E2966" t="str">
        <f>IF(COUNTIF(Invoices!K:L,A2966)&lt;&gt;0,IF(COUNTIF(Invoices!K:L,A2966)&lt;&gt;0,SUMIF(Invoices!K:L,A2966,Invoices!L:L)/COUNTIF(Invoices!K:L,A2966),0),IF(COUNTIF(Invoices!M:N,A2966)&lt;&gt;0,IF(COUNTIF(Invoices!M:N,A2966)&lt;&gt;0,SUMIF(Invoices!M:N,A2966,Invoices!N:N)/COUNTIF(Invoices!M:N,A2966),0),IF(COUNTIF(Invoices!O:P,A2966)&lt;&gt;0,IF(COUNTIF(Invoices!O:P,A2966)&lt;&gt;0,SUMIF(Invoices!O:P,A2966,Invoices!P:P)/COUNTIF(Invoices!O:P,A2966),0),IF(COUNTIF(Invoices!Q:R,A2966)&lt;&gt;0,IF(COUNTIF(Invoices!Q:R,A2966)&lt;&gt;0,SUMIF(Invoices!Q:R,A2966,Invoices!R:R)/COUNTIF(Invoices!Q:R,A2966),0),IF(COUNTIF(Invoices!S:T,A2966)&lt;&gt;0,IF(COUNTIF(Invoices!S:T,A2966)&lt;&gt;0,SUMIF(Invoices!S:T,A2966,Invoices!T:T)/COUNTIF(Invoices!S:T,A2966),0),IF(COUNTIF(Invoices!U:V,A2966)&lt;&gt;0,IF(COUNTIF(Invoices!U:V,A2966)&lt;&gt;0,SUMIF(Invoices!U:V,A2966,Invoices!V:V)/COUNTIF(Invoices!U:V,A2966),0),IF(COUNTIF(Invoices!W:X,A2966)&lt;&gt;0,IF(COUNTIF(Invoices!W:X,A2966)&lt;&gt;0,SUMIF(Invoices!W:X,A2966,Invoices!X:X)/COUNTIF(Invoices!W:X,A2966),0),IF(COUNTIF(Invoices!Y:Z,A2966)&lt;&gt;0,IF(COUNTIF(Invoices!Y:Z,A2966)&lt;&gt;0,SUMIF(Invoices!Y:Z,A2966,Invoices!Z:Z)/COUNTIF(Invoices!Y:Z,A2966),0),IF(COUNTIF(Invoices!AA:AB,A2966)&lt;&gt;0,IF(COUNTIF(Invoices!AA:AB,A2966)&lt;&gt;0,SUMIF(Invoices!AA:AB,A2966,Invoices!AB:AB)/COUNTIF(Invoices!AA:AB,A2966),0),IF(COUNTIF(Invoices!AC:AD,A2966)&lt;&gt;0,IF(COUNTIF(Invoices!AC:AD,A2966)&lt;&gt;0,SUMIF(Invoices!AC:AD,A2966,Invoices!AD:AD)/COUNTIF(Invoices!AC:AD,A2966),0),IF(COUNTIF(Invoices!AE:AF,A2966)&lt;&gt;0,IF(COUNTIF(Invoices!AE:AF,A2966)&lt;&gt;0,SUMIF(Invoices!AE:AF,A2966,Invoices!AF:AF)/COUNTIF(Invoices!AE:AF,A2966),0),IF(COUNTIF(Invoices!AG:AH,A2966)&lt;&gt;0,IF(COUNTIF(Invoices!AG:AH,A2966)&lt;&gt;0,SUMIF(Invoices!AG:AH,A2966,Invoices!AH:AH)/COUNTIF(Invoices!AG:AH,A2966),0),IF(COUNTIF(Invoices!AI:AJ,A2966)&lt;&gt;0,IF(COUNTIF(Invoices!AI:AJ,A2966)&lt;&gt;0,SUMIF(Invoices!AI:AJ,A2966,Invoices!AJ:AJ)/COUNTIF(Invoices!AI:AJ,A2966),0),IF(COUNTIF(Invoices!AK:AL,A2966)&lt;&gt;0,IF(COUNTIF(Invoices!AK:AL,A2966)&lt;&gt;0,SUMIF(Invoices!AK:AL,A2966,Invoices!AL:AL)/COUNTIF(Invoices!AK:AL,A2966),0),IF(COUNTIF(Invoices!AM:AN,A2966)&lt;&gt;0,IF(COUNTIF(Invoices!AM:AN,A2966)&lt;&gt;0,SUMIF(Invoices!AM:AN,A2966,Invoices!AN:AN)/COUNTIF(Invoices!AM:AN,A2966),0),"Not Available")))))))))))))))</f>
        <v>Not Available</v>
      </c>
    </row>
    <row r="2967" spans="1:5" ht="13" x14ac:dyDescent="0.15">
      <c r="A2967" s="6" t="s">
        <v>4471</v>
      </c>
      <c r="B2967" s="6" t="s">
        <v>1449</v>
      </c>
      <c r="C2967" s="6" t="s">
        <v>570</v>
      </c>
      <c r="D2967" s="6" t="s">
        <v>570</v>
      </c>
      <c r="E2967">
        <f ca="1">IF(COUNTIF(Invoices!K:L,A2967)&lt;&gt;0,IF(COUNTIF(Invoices!K:L,A2967)&lt;&gt;0,SUMIF(Invoices!K:L,A2967,Invoices!L:L)/COUNTIF(Invoices!K:L,A2967),0),IF(COUNTIF(Invoices!M:N,A2967)&lt;&gt;0,IF(COUNTIF(Invoices!M:N,A2967)&lt;&gt;0,SUMIF(Invoices!M:N,A2967,Invoices!N:N)/COUNTIF(Invoices!M:N,A2967),0),IF(COUNTIF(Invoices!O:P,A2967)&lt;&gt;0,IF(COUNTIF(Invoices!O:P,A2967)&lt;&gt;0,SUMIF(Invoices!O:P,A2967,Invoices!P:P)/COUNTIF(Invoices!O:P,A2967),0),IF(COUNTIF(Invoices!Q:R,A2967)&lt;&gt;0,IF(COUNTIF(Invoices!Q:R,A2967)&lt;&gt;0,SUMIF(Invoices!Q:R,A2967,Invoices!R:R)/COUNTIF(Invoices!Q:R,A2967),0),IF(COUNTIF(Invoices!S:T,A2967)&lt;&gt;0,IF(COUNTIF(Invoices!S:T,A2967)&lt;&gt;0,SUMIF(Invoices!S:T,A2967,Invoices!T:T)/COUNTIF(Invoices!S:T,A2967),0),IF(COUNTIF(Invoices!U:V,A2967)&lt;&gt;0,IF(COUNTIF(Invoices!U:V,A2967)&lt;&gt;0,SUMIF(Invoices!U:V,A2967,Invoices!V:V)/COUNTIF(Invoices!U:V,A2967),0),IF(COUNTIF(Invoices!W:X,A2967)&lt;&gt;0,IF(COUNTIF(Invoices!W:X,A2967)&lt;&gt;0,SUMIF(Invoices!W:X,A2967,Invoices!X:X)/COUNTIF(Invoices!W:X,A2967),0),IF(COUNTIF(Invoices!Y:Z,A2967)&lt;&gt;0,IF(COUNTIF(Invoices!Y:Z,A2967)&lt;&gt;0,SUMIF(Invoices!Y:Z,A2967,Invoices!Z:Z)/COUNTIF(Invoices!Y:Z,A2967),0),IF(COUNTIF(Invoices!AA:AB,A2967)&lt;&gt;0,IF(COUNTIF(Invoices!AA:AB,A2967)&lt;&gt;0,SUMIF(Invoices!AA:AB,A2967,Invoices!AB:AB)/COUNTIF(Invoices!AA:AB,A2967),0),IF(COUNTIF(Invoices!AC:AD,A2967)&lt;&gt;0,IF(COUNTIF(Invoices!AC:AD,A2967)&lt;&gt;0,SUMIF(Invoices!AC:AD,A2967,Invoices!AD:AD)/COUNTIF(Invoices!AC:AD,A2967),0),IF(COUNTIF(Invoices!AE:AF,A2967)&lt;&gt;0,IF(COUNTIF(Invoices!AE:AF,A2967)&lt;&gt;0,SUMIF(Invoices!AE:AF,A2967,Invoices!AF:AF)/COUNTIF(Invoices!AE:AF,A2967),0),IF(COUNTIF(Invoices!AG:AH,A2967)&lt;&gt;0,IF(COUNTIF(Invoices!AG:AH,A2967)&lt;&gt;0,SUMIF(Invoices!AG:AH,A2967,Invoices!AH:AH)/COUNTIF(Invoices!AG:AH,A2967),0),IF(COUNTIF(Invoices!AI:AJ,A2967)&lt;&gt;0,IF(COUNTIF(Invoices!AI:AJ,A2967)&lt;&gt;0,SUMIF(Invoices!AI:AJ,A2967,Invoices!AJ:AJ)/COUNTIF(Invoices!AI:AJ,A2967),0),IF(COUNTIF(Invoices!AK:AL,A2967)&lt;&gt;0,IF(COUNTIF(Invoices!AK:AL,A2967)&lt;&gt;0,SUMIF(Invoices!AK:AL,A2967,Invoices!AL:AL)/COUNTIF(Invoices!AK:AL,A2967),0),IF(COUNTIF(Invoices!AM:AN,A2967)&lt;&gt;0,IF(COUNTIF(Invoices!AM:AN,A2967)&lt;&gt;0,SUMIF(Invoices!AM:AN,A2967,Invoices!AN:AN)/COUNTIF(Invoices!AM:AN,A2967),0),"Not Available")))))))))))))))</f>
        <v>0.99</v>
      </c>
    </row>
    <row r="2968" spans="1:5" ht="13" x14ac:dyDescent="0.15">
      <c r="A2968" s="6" t="s">
        <v>4472</v>
      </c>
      <c r="B2968" s="6" t="s">
        <v>1260</v>
      </c>
      <c r="C2968" s="6" t="s">
        <v>1261</v>
      </c>
      <c r="D2968" s="6" t="s">
        <v>912</v>
      </c>
      <c r="E2968">
        <f ca="1">IF(COUNTIF(Invoices!K:L,A2968)&lt;&gt;0,IF(COUNTIF(Invoices!K:L,A2968)&lt;&gt;0,SUMIF(Invoices!K:L,A2968,Invoices!L:L)/COUNTIF(Invoices!K:L,A2968),0),IF(COUNTIF(Invoices!M:N,A2968)&lt;&gt;0,IF(COUNTIF(Invoices!M:N,A2968)&lt;&gt;0,SUMIF(Invoices!M:N,A2968,Invoices!N:N)/COUNTIF(Invoices!M:N,A2968),0),IF(COUNTIF(Invoices!O:P,A2968)&lt;&gt;0,IF(COUNTIF(Invoices!O:P,A2968)&lt;&gt;0,SUMIF(Invoices!O:P,A2968,Invoices!P:P)/COUNTIF(Invoices!O:P,A2968),0),IF(COUNTIF(Invoices!Q:R,A2968)&lt;&gt;0,IF(COUNTIF(Invoices!Q:R,A2968)&lt;&gt;0,SUMIF(Invoices!Q:R,A2968,Invoices!R:R)/COUNTIF(Invoices!Q:R,A2968),0),IF(COUNTIF(Invoices!S:T,A2968)&lt;&gt;0,IF(COUNTIF(Invoices!S:T,A2968)&lt;&gt;0,SUMIF(Invoices!S:T,A2968,Invoices!T:T)/COUNTIF(Invoices!S:T,A2968),0),IF(COUNTIF(Invoices!U:V,A2968)&lt;&gt;0,IF(COUNTIF(Invoices!U:V,A2968)&lt;&gt;0,SUMIF(Invoices!U:V,A2968,Invoices!V:V)/COUNTIF(Invoices!U:V,A2968),0),IF(COUNTIF(Invoices!W:X,A2968)&lt;&gt;0,IF(COUNTIF(Invoices!W:X,A2968)&lt;&gt;0,SUMIF(Invoices!W:X,A2968,Invoices!X:X)/COUNTIF(Invoices!W:X,A2968),0),IF(COUNTIF(Invoices!Y:Z,A2968)&lt;&gt;0,IF(COUNTIF(Invoices!Y:Z,A2968)&lt;&gt;0,SUMIF(Invoices!Y:Z,A2968,Invoices!Z:Z)/COUNTIF(Invoices!Y:Z,A2968),0),IF(COUNTIF(Invoices!AA:AB,A2968)&lt;&gt;0,IF(COUNTIF(Invoices!AA:AB,A2968)&lt;&gt;0,SUMIF(Invoices!AA:AB,A2968,Invoices!AB:AB)/COUNTIF(Invoices!AA:AB,A2968),0),IF(COUNTIF(Invoices!AC:AD,A2968)&lt;&gt;0,IF(COUNTIF(Invoices!AC:AD,A2968)&lt;&gt;0,SUMIF(Invoices!AC:AD,A2968,Invoices!AD:AD)/COUNTIF(Invoices!AC:AD,A2968),0),IF(COUNTIF(Invoices!AE:AF,A2968)&lt;&gt;0,IF(COUNTIF(Invoices!AE:AF,A2968)&lt;&gt;0,SUMIF(Invoices!AE:AF,A2968,Invoices!AF:AF)/COUNTIF(Invoices!AE:AF,A2968),0),IF(COUNTIF(Invoices!AG:AH,A2968)&lt;&gt;0,IF(COUNTIF(Invoices!AG:AH,A2968)&lt;&gt;0,SUMIF(Invoices!AG:AH,A2968,Invoices!AH:AH)/COUNTIF(Invoices!AG:AH,A2968),0),IF(COUNTIF(Invoices!AI:AJ,A2968)&lt;&gt;0,IF(COUNTIF(Invoices!AI:AJ,A2968)&lt;&gt;0,SUMIF(Invoices!AI:AJ,A2968,Invoices!AJ:AJ)/COUNTIF(Invoices!AI:AJ,A2968),0),IF(COUNTIF(Invoices!AK:AL,A2968)&lt;&gt;0,IF(COUNTIF(Invoices!AK:AL,A2968)&lt;&gt;0,SUMIF(Invoices!AK:AL,A2968,Invoices!AL:AL)/COUNTIF(Invoices!AK:AL,A2968),0),IF(COUNTIF(Invoices!AM:AN,A2968)&lt;&gt;0,IF(COUNTIF(Invoices!AM:AN,A2968)&lt;&gt;0,SUMIF(Invoices!AM:AN,A2968,Invoices!AN:AN)/COUNTIF(Invoices!AM:AN,A2968),0),"Not Available")))))))))))))))</f>
        <v>0.99</v>
      </c>
    </row>
    <row r="2969" spans="1:5" ht="13" x14ac:dyDescent="0.15">
      <c r="A2969" s="6" t="s">
        <v>4473</v>
      </c>
      <c r="B2969" s="6" t="s">
        <v>606</v>
      </c>
      <c r="C2969" s="6" t="s">
        <v>1735</v>
      </c>
      <c r="D2969" s="6" t="s">
        <v>608</v>
      </c>
      <c r="E2969" t="str">
        <f>IF(COUNTIF(Invoices!K:L,A2969)&lt;&gt;0,IF(COUNTIF(Invoices!K:L,A2969)&lt;&gt;0,SUMIF(Invoices!K:L,A2969,Invoices!L:L)/COUNTIF(Invoices!K:L,A2969),0),IF(COUNTIF(Invoices!M:N,A2969)&lt;&gt;0,IF(COUNTIF(Invoices!M:N,A2969)&lt;&gt;0,SUMIF(Invoices!M:N,A2969,Invoices!N:N)/COUNTIF(Invoices!M:N,A2969),0),IF(COUNTIF(Invoices!O:P,A2969)&lt;&gt;0,IF(COUNTIF(Invoices!O:P,A2969)&lt;&gt;0,SUMIF(Invoices!O:P,A2969,Invoices!P:P)/COUNTIF(Invoices!O:P,A2969),0),IF(COUNTIF(Invoices!Q:R,A2969)&lt;&gt;0,IF(COUNTIF(Invoices!Q:R,A2969)&lt;&gt;0,SUMIF(Invoices!Q:R,A2969,Invoices!R:R)/COUNTIF(Invoices!Q:R,A2969),0),IF(COUNTIF(Invoices!S:T,A2969)&lt;&gt;0,IF(COUNTIF(Invoices!S:T,A2969)&lt;&gt;0,SUMIF(Invoices!S:T,A2969,Invoices!T:T)/COUNTIF(Invoices!S:T,A2969),0),IF(COUNTIF(Invoices!U:V,A2969)&lt;&gt;0,IF(COUNTIF(Invoices!U:V,A2969)&lt;&gt;0,SUMIF(Invoices!U:V,A2969,Invoices!V:V)/COUNTIF(Invoices!U:V,A2969),0),IF(COUNTIF(Invoices!W:X,A2969)&lt;&gt;0,IF(COUNTIF(Invoices!W:X,A2969)&lt;&gt;0,SUMIF(Invoices!W:X,A2969,Invoices!X:X)/COUNTIF(Invoices!W:X,A2969),0),IF(COUNTIF(Invoices!Y:Z,A2969)&lt;&gt;0,IF(COUNTIF(Invoices!Y:Z,A2969)&lt;&gt;0,SUMIF(Invoices!Y:Z,A2969,Invoices!Z:Z)/COUNTIF(Invoices!Y:Z,A2969),0),IF(COUNTIF(Invoices!AA:AB,A2969)&lt;&gt;0,IF(COUNTIF(Invoices!AA:AB,A2969)&lt;&gt;0,SUMIF(Invoices!AA:AB,A2969,Invoices!AB:AB)/COUNTIF(Invoices!AA:AB,A2969),0),IF(COUNTIF(Invoices!AC:AD,A2969)&lt;&gt;0,IF(COUNTIF(Invoices!AC:AD,A2969)&lt;&gt;0,SUMIF(Invoices!AC:AD,A2969,Invoices!AD:AD)/COUNTIF(Invoices!AC:AD,A2969),0),IF(COUNTIF(Invoices!AE:AF,A2969)&lt;&gt;0,IF(COUNTIF(Invoices!AE:AF,A2969)&lt;&gt;0,SUMIF(Invoices!AE:AF,A2969,Invoices!AF:AF)/COUNTIF(Invoices!AE:AF,A2969),0),IF(COUNTIF(Invoices!AG:AH,A2969)&lt;&gt;0,IF(COUNTIF(Invoices!AG:AH,A2969)&lt;&gt;0,SUMIF(Invoices!AG:AH,A2969,Invoices!AH:AH)/COUNTIF(Invoices!AG:AH,A2969),0),IF(COUNTIF(Invoices!AI:AJ,A2969)&lt;&gt;0,IF(COUNTIF(Invoices!AI:AJ,A2969)&lt;&gt;0,SUMIF(Invoices!AI:AJ,A2969,Invoices!AJ:AJ)/COUNTIF(Invoices!AI:AJ,A2969),0),IF(COUNTIF(Invoices!AK:AL,A2969)&lt;&gt;0,IF(COUNTIF(Invoices!AK:AL,A2969)&lt;&gt;0,SUMIF(Invoices!AK:AL,A2969,Invoices!AL:AL)/COUNTIF(Invoices!AK:AL,A2969),0),IF(COUNTIF(Invoices!AM:AN,A2969)&lt;&gt;0,IF(COUNTIF(Invoices!AM:AN,A2969)&lt;&gt;0,SUMIF(Invoices!AM:AN,A2969,Invoices!AN:AN)/COUNTIF(Invoices!AM:AN,A2969),0),"Not Available")))))))))))))))</f>
        <v>Not Available</v>
      </c>
    </row>
    <row r="2970" spans="1:5" ht="13" x14ac:dyDescent="0.15">
      <c r="A2970" s="6" t="s">
        <v>4474</v>
      </c>
      <c r="B2970" s="6" t="s">
        <v>799</v>
      </c>
      <c r="C2970" s="6" t="s">
        <v>800</v>
      </c>
      <c r="D2970" s="6" t="s">
        <v>758</v>
      </c>
      <c r="E2970" t="str">
        <f>IF(COUNTIF(Invoices!K:L,A2970)&lt;&gt;0,IF(COUNTIF(Invoices!K:L,A2970)&lt;&gt;0,SUMIF(Invoices!K:L,A2970,Invoices!L:L)/COUNTIF(Invoices!K:L,A2970),0),IF(COUNTIF(Invoices!M:N,A2970)&lt;&gt;0,IF(COUNTIF(Invoices!M:N,A2970)&lt;&gt;0,SUMIF(Invoices!M:N,A2970,Invoices!N:N)/COUNTIF(Invoices!M:N,A2970),0),IF(COUNTIF(Invoices!O:P,A2970)&lt;&gt;0,IF(COUNTIF(Invoices!O:P,A2970)&lt;&gt;0,SUMIF(Invoices!O:P,A2970,Invoices!P:P)/COUNTIF(Invoices!O:P,A2970),0),IF(COUNTIF(Invoices!Q:R,A2970)&lt;&gt;0,IF(COUNTIF(Invoices!Q:R,A2970)&lt;&gt;0,SUMIF(Invoices!Q:R,A2970,Invoices!R:R)/COUNTIF(Invoices!Q:R,A2970),0),IF(COUNTIF(Invoices!S:T,A2970)&lt;&gt;0,IF(COUNTIF(Invoices!S:T,A2970)&lt;&gt;0,SUMIF(Invoices!S:T,A2970,Invoices!T:T)/COUNTIF(Invoices!S:T,A2970),0),IF(COUNTIF(Invoices!U:V,A2970)&lt;&gt;0,IF(COUNTIF(Invoices!U:V,A2970)&lt;&gt;0,SUMIF(Invoices!U:V,A2970,Invoices!V:V)/COUNTIF(Invoices!U:V,A2970),0),IF(COUNTIF(Invoices!W:X,A2970)&lt;&gt;0,IF(COUNTIF(Invoices!W:X,A2970)&lt;&gt;0,SUMIF(Invoices!W:X,A2970,Invoices!X:X)/COUNTIF(Invoices!W:X,A2970),0),IF(COUNTIF(Invoices!Y:Z,A2970)&lt;&gt;0,IF(COUNTIF(Invoices!Y:Z,A2970)&lt;&gt;0,SUMIF(Invoices!Y:Z,A2970,Invoices!Z:Z)/COUNTIF(Invoices!Y:Z,A2970),0),IF(COUNTIF(Invoices!AA:AB,A2970)&lt;&gt;0,IF(COUNTIF(Invoices!AA:AB,A2970)&lt;&gt;0,SUMIF(Invoices!AA:AB,A2970,Invoices!AB:AB)/COUNTIF(Invoices!AA:AB,A2970),0),IF(COUNTIF(Invoices!AC:AD,A2970)&lt;&gt;0,IF(COUNTIF(Invoices!AC:AD,A2970)&lt;&gt;0,SUMIF(Invoices!AC:AD,A2970,Invoices!AD:AD)/COUNTIF(Invoices!AC:AD,A2970),0),IF(COUNTIF(Invoices!AE:AF,A2970)&lt;&gt;0,IF(COUNTIF(Invoices!AE:AF,A2970)&lt;&gt;0,SUMIF(Invoices!AE:AF,A2970,Invoices!AF:AF)/COUNTIF(Invoices!AE:AF,A2970),0),IF(COUNTIF(Invoices!AG:AH,A2970)&lt;&gt;0,IF(COUNTIF(Invoices!AG:AH,A2970)&lt;&gt;0,SUMIF(Invoices!AG:AH,A2970,Invoices!AH:AH)/COUNTIF(Invoices!AG:AH,A2970),0),IF(COUNTIF(Invoices!AI:AJ,A2970)&lt;&gt;0,IF(COUNTIF(Invoices!AI:AJ,A2970)&lt;&gt;0,SUMIF(Invoices!AI:AJ,A2970,Invoices!AJ:AJ)/COUNTIF(Invoices!AI:AJ,A2970),0),IF(COUNTIF(Invoices!AK:AL,A2970)&lt;&gt;0,IF(COUNTIF(Invoices!AK:AL,A2970)&lt;&gt;0,SUMIF(Invoices!AK:AL,A2970,Invoices!AL:AL)/COUNTIF(Invoices!AK:AL,A2970),0),IF(COUNTIF(Invoices!AM:AN,A2970)&lt;&gt;0,IF(COUNTIF(Invoices!AM:AN,A2970)&lt;&gt;0,SUMIF(Invoices!AM:AN,A2970,Invoices!AN:AN)/COUNTIF(Invoices!AM:AN,A2970),0),"Not Available")))))))))))))))</f>
        <v>Not Available</v>
      </c>
    </row>
    <row r="2971" spans="1:5" ht="13" x14ac:dyDescent="0.15">
      <c r="A2971" s="6" t="s">
        <v>4475</v>
      </c>
      <c r="C2971" s="6" t="s">
        <v>1443</v>
      </c>
      <c r="D2971" s="6" t="s">
        <v>574</v>
      </c>
      <c r="E2971" t="str">
        <f>IF(COUNTIF(Invoices!K:L,A2971)&lt;&gt;0,IF(COUNTIF(Invoices!K:L,A2971)&lt;&gt;0,SUMIF(Invoices!K:L,A2971,Invoices!L:L)/COUNTIF(Invoices!K:L,A2971),0),IF(COUNTIF(Invoices!M:N,A2971)&lt;&gt;0,IF(COUNTIF(Invoices!M:N,A2971)&lt;&gt;0,SUMIF(Invoices!M:N,A2971,Invoices!N:N)/COUNTIF(Invoices!M:N,A2971),0),IF(COUNTIF(Invoices!O:P,A2971)&lt;&gt;0,IF(COUNTIF(Invoices!O:P,A2971)&lt;&gt;0,SUMIF(Invoices!O:P,A2971,Invoices!P:P)/COUNTIF(Invoices!O:P,A2971),0),IF(COUNTIF(Invoices!Q:R,A2971)&lt;&gt;0,IF(COUNTIF(Invoices!Q:R,A2971)&lt;&gt;0,SUMIF(Invoices!Q:R,A2971,Invoices!R:R)/COUNTIF(Invoices!Q:R,A2971),0),IF(COUNTIF(Invoices!S:T,A2971)&lt;&gt;0,IF(COUNTIF(Invoices!S:T,A2971)&lt;&gt;0,SUMIF(Invoices!S:T,A2971,Invoices!T:T)/COUNTIF(Invoices!S:T,A2971),0),IF(COUNTIF(Invoices!U:V,A2971)&lt;&gt;0,IF(COUNTIF(Invoices!U:V,A2971)&lt;&gt;0,SUMIF(Invoices!U:V,A2971,Invoices!V:V)/COUNTIF(Invoices!U:V,A2971),0),IF(COUNTIF(Invoices!W:X,A2971)&lt;&gt;0,IF(COUNTIF(Invoices!W:X,A2971)&lt;&gt;0,SUMIF(Invoices!W:X,A2971,Invoices!X:X)/COUNTIF(Invoices!W:X,A2971),0),IF(COUNTIF(Invoices!Y:Z,A2971)&lt;&gt;0,IF(COUNTIF(Invoices!Y:Z,A2971)&lt;&gt;0,SUMIF(Invoices!Y:Z,A2971,Invoices!Z:Z)/COUNTIF(Invoices!Y:Z,A2971),0),IF(COUNTIF(Invoices!AA:AB,A2971)&lt;&gt;0,IF(COUNTIF(Invoices!AA:AB,A2971)&lt;&gt;0,SUMIF(Invoices!AA:AB,A2971,Invoices!AB:AB)/COUNTIF(Invoices!AA:AB,A2971),0),IF(COUNTIF(Invoices!AC:AD,A2971)&lt;&gt;0,IF(COUNTIF(Invoices!AC:AD,A2971)&lt;&gt;0,SUMIF(Invoices!AC:AD,A2971,Invoices!AD:AD)/COUNTIF(Invoices!AC:AD,A2971),0),IF(COUNTIF(Invoices!AE:AF,A2971)&lt;&gt;0,IF(COUNTIF(Invoices!AE:AF,A2971)&lt;&gt;0,SUMIF(Invoices!AE:AF,A2971,Invoices!AF:AF)/COUNTIF(Invoices!AE:AF,A2971),0),IF(COUNTIF(Invoices!AG:AH,A2971)&lt;&gt;0,IF(COUNTIF(Invoices!AG:AH,A2971)&lt;&gt;0,SUMIF(Invoices!AG:AH,A2971,Invoices!AH:AH)/COUNTIF(Invoices!AG:AH,A2971),0),IF(COUNTIF(Invoices!AI:AJ,A2971)&lt;&gt;0,IF(COUNTIF(Invoices!AI:AJ,A2971)&lt;&gt;0,SUMIF(Invoices!AI:AJ,A2971,Invoices!AJ:AJ)/COUNTIF(Invoices!AI:AJ,A2971),0),IF(COUNTIF(Invoices!AK:AL,A2971)&lt;&gt;0,IF(COUNTIF(Invoices!AK:AL,A2971)&lt;&gt;0,SUMIF(Invoices!AK:AL,A2971,Invoices!AL:AL)/COUNTIF(Invoices!AK:AL,A2971),0),IF(COUNTIF(Invoices!AM:AN,A2971)&lt;&gt;0,IF(COUNTIF(Invoices!AM:AN,A2971)&lt;&gt;0,SUMIF(Invoices!AM:AN,A2971,Invoices!AN:AN)/COUNTIF(Invoices!AM:AN,A2971),0),"Not Available")))))))))))))))</f>
        <v>Not Available</v>
      </c>
    </row>
    <row r="2972" spans="1:5" ht="13" x14ac:dyDescent="0.15">
      <c r="A2972" s="6" t="s">
        <v>4476</v>
      </c>
      <c r="B2972" s="6" t="s">
        <v>2481</v>
      </c>
      <c r="C2972" s="6" t="s">
        <v>1446</v>
      </c>
      <c r="D2972" s="6" t="s">
        <v>810</v>
      </c>
      <c r="E2972">
        <f ca="1">IF(COUNTIF(Invoices!K:L,A2972)&lt;&gt;0,IF(COUNTIF(Invoices!K:L,A2972)&lt;&gt;0,SUMIF(Invoices!K:L,A2972,Invoices!L:L)/COUNTIF(Invoices!K:L,A2972),0),IF(COUNTIF(Invoices!M:N,A2972)&lt;&gt;0,IF(COUNTIF(Invoices!M:N,A2972)&lt;&gt;0,SUMIF(Invoices!M:N,A2972,Invoices!N:N)/COUNTIF(Invoices!M:N,A2972),0),IF(COUNTIF(Invoices!O:P,A2972)&lt;&gt;0,IF(COUNTIF(Invoices!O:P,A2972)&lt;&gt;0,SUMIF(Invoices!O:P,A2972,Invoices!P:P)/COUNTIF(Invoices!O:P,A2972),0),IF(COUNTIF(Invoices!Q:R,A2972)&lt;&gt;0,IF(COUNTIF(Invoices!Q:R,A2972)&lt;&gt;0,SUMIF(Invoices!Q:R,A2972,Invoices!R:R)/COUNTIF(Invoices!Q:R,A2972),0),IF(COUNTIF(Invoices!S:T,A2972)&lt;&gt;0,IF(COUNTIF(Invoices!S:T,A2972)&lt;&gt;0,SUMIF(Invoices!S:T,A2972,Invoices!T:T)/COUNTIF(Invoices!S:T,A2972),0),IF(COUNTIF(Invoices!U:V,A2972)&lt;&gt;0,IF(COUNTIF(Invoices!U:V,A2972)&lt;&gt;0,SUMIF(Invoices!U:V,A2972,Invoices!V:V)/COUNTIF(Invoices!U:V,A2972),0),IF(COUNTIF(Invoices!W:X,A2972)&lt;&gt;0,IF(COUNTIF(Invoices!W:X,A2972)&lt;&gt;0,SUMIF(Invoices!W:X,A2972,Invoices!X:X)/COUNTIF(Invoices!W:X,A2972),0),IF(COUNTIF(Invoices!Y:Z,A2972)&lt;&gt;0,IF(COUNTIF(Invoices!Y:Z,A2972)&lt;&gt;0,SUMIF(Invoices!Y:Z,A2972,Invoices!Z:Z)/COUNTIF(Invoices!Y:Z,A2972),0),IF(COUNTIF(Invoices!AA:AB,A2972)&lt;&gt;0,IF(COUNTIF(Invoices!AA:AB,A2972)&lt;&gt;0,SUMIF(Invoices!AA:AB,A2972,Invoices!AB:AB)/COUNTIF(Invoices!AA:AB,A2972),0),IF(COUNTIF(Invoices!AC:AD,A2972)&lt;&gt;0,IF(COUNTIF(Invoices!AC:AD,A2972)&lt;&gt;0,SUMIF(Invoices!AC:AD,A2972,Invoices!AD:AD)/COUNTIF(Invoices!AC:AD,A2972),0),IF(COUNTIF(Invoices!AE:AF,A2972)&lt;&gt;0,IF(COUNTIF(Invoices!AE:AF,A2972)&lt;&gt;0,SUMIF(Invoices!AE:AF,A2972,Invoices!AF:AF)/COUNTIF(Invoices!AE:AF,A2972),0),IF(COUNTIF(Invoices!AG:AH,A2972)&lt;&gt;0,IF(COUNTIF(Invoices!AG:AH,A2972)&lt;&gt;0,SUMIF(Invoices!AG:AH,A2972,Invoices!AH:AH)/COUNTIF(Invoices!AG:AH,A2972),0),IF(COUNTIF(Invoices!AI:AJ,A2972)&lt;&gt;0,IF(COUNTIF(Invoices!AI:AJ,A2972)&lt;&gt;0,SUMIF(Invoices!AI:AJ,A2972,Invoices!AJ:AJ)/COUNTIF(Invoices!AI:AJ,A2972),0),IF(COUNTIF(Invoices!AK:AL,A2972)&lt;&gt;0,IF(COUNTIF(Invoices!AK:AL,A2972)&lt;&gt;0,SUMIF(Invoices!AK:AL,A2972,Invoices!AL:AL)/COUNTIF(Invoices!AK:AL,A2972),0),IF(COUNTIF(Invoices!AM:AN,A2972)&lt;&gt;0,IF(COUNTIF(Invoices!AM:AN,A2972)&lt;&gt;0,SUMIF(Invoices!AM:AN,A2972,Invoices!AN:AN)/COUNTIF(Invoices!AM:AN,A2972),0),"Not Available")))))))))))))))</f>
        <v>0.99</v>
      </c>
    </row>
    <row r="2973" spans="1:5" ht="13" x14ac:dyDescent="0.15">
      <c r="A2973" s="6" t="s">
        <v>4477</v>
      </c>
      <c r="C2973" s="6" t="s">
        <v>1167</v>
      </c>
      <c r="D2973" s="6" t="s">
        <v>1168</v>
      </c>
      <c r="E2973">
        <f ca="1">IF(COUNTIF(Invoices!K:L,A2973)&lt;&gt;0,IF(COUNTIF(Invoices!K:L,A2973)&lt;&gt;0,SUMIF(Invoices!K:L,A2973,Invoices!L:L)/COUNTIF(Invoices!K:L,A2973),0),IF(COUNTIF(Invoices!M:N,A2973)&lt;&gt;0,IF(COUNTIF(Invoices!M:N,A2973)&lt;&gt;0,SUMIF(Invoices!M:N,A2973,Invoices!N:N)/COUNTIF(Invoices!M:N,A2973),0),IF(COUNTIF(Invoices!O:P,A2973)&lt;&gt;0,IF(COUNTIF(Invoices!O:P,A2973)&lt;&gt;0,SUMIF(Invoices!O:P,A2973,Invoices!P:P)/COUNTIF(Invoices!O:P,A2973),0),IF(COUNTIF(Invoices!Q:R,A2973)&lt;&gt;0,IF(COUNTIF(Invoices!Q:R,A2973)&lt;&gt;0,SUMIF(Invoices!Q:R,A2973,Invoices!R:R)/COUNTIF(Invoices!Q:R,A2973),0),IF(COUNTIF(Invoices!S:T,A2973)&lt;&gt;0,IF(COUNTIF(Invoices!S:T,A2973)&lt;&gt;0,SUMIF(Invoices!S:T,A2973,Invoices!T:T)/COUNTIF(Invoices!S:T,A2973),0),IF(COUNTIF(Invoices!U:V,A2973)&lt;&gt;0,IF(COUNTIF(Invoices!U:V,A2973)&lt;&gt;0,SUMIF(Invoices!U:V,A2973,Invoices!V:V)/COUNTIF(Invoices!U:V,A2973),0),IF(COUNTIF(Invoices!W:X,A2973)&lt;&gt;0,IF(COUNTIF(Invoices!W:X,A2973)&lt;&gt;0,SUMIF(Invoices!W:X,A2973,Invoices!X:X)/COUNTIF(Invoices!W:X,A2973),0),IF(COUNTIF(Invoices!Y:Z,A2973)&lt;&gt;0,IF(COUNTIF(Invoices!Y:Z,A2973)&lt;&gt;0,SUMIF(Invoices!Y:Z,A2973,Invoices!Z:Z)/COUNTIF(Invoices!Y:Z,A2973),0),IF(COUNTIF(Invoices!AA:AB,A2973)&lt;&gt;0,IF(COUNTIF(Invoices!AA:AB,A2973)&lt;&gt;0,SUMIF(Invoices!AA:AB,A2973,Invoices!AB:AB)/COUNTIF(Invoices!AA:AB,A2973),0),IF(COUNTIF(Invoices!AC:AD,A2973)&lt;&gt;0,IF(COUNTIF(Invoices!AC:AD,A2973)&lt;&gt;0,SUMIF(Invoices!AC:AD,A2973,Invoices!AD:AD)/COUNTIF(Invoices!AC:AD,A2973),0),IF(COUNTIF(Invoices!AE:AF,A2973)&lt;&gt;0,IF(COUNTIF(Invoices!AE:AF,A2973)&lt;&gt;0,SUMIF(Invoices!AE:AF,A2973,Invoices!AF:AF)/COUNTIF(Invoices!AE:AF,A2973),0),IF(COUNTIF(Invoices!AG:AH,A2973)&lt;&gt;0,IF(COUNTIF(Invoices!AG:AH,A2973)&lt;&gt;0,SUMIF(Invoices!AG:AH,A2973,Invoices!AH:AH)/COUNTIF(Invoices!AG:AH,A2973),0),IF(COUNTIF(Invoices!AI:AJ,A2973)&lt;&gt;0,IF(COUNTIF(Invoices!AI:AJ,A2973)&lt;&gt;0,SUMIF(Invoices!AI:AJ,A2973,Invoices!AJ:AJ)/COUNTIF(Invoices!AI:AJ,A2973),0),IF(COUNTIF(Invoices!AK:AL,A2973)&lt;&gt;0,IF(COUNTIF(Invoices!AK:AL,A2973)&lt;&gt;0,SUMIF(Invoices!AK:AL,A2973,Invoices!AL:AL)/COUNTIF(Invoices!AK:AL,A2973),0),IF(COUNTIF(Invoices!AM:AN,A2973)&lt;&gt;0,IF(COUNTIF(Invoices!AM:AN,A2973)&lt;&gt;0,SUMIF(Invoices!AM:AN,A2973,Invoices!AN:AN)/COUNTIF(Invoices!AM:AN,A2973),0),"Not Available")))))))))))))))</f>
        <v>1.99</v>
      </c>
    </row>
    <row r="2974" spans="1:5" ht="13" x14ac:dyDescent="0.15">
      <c r="A2974" s="6" t="s">
        <v>4478</v>
      </c>
      <c r="C2974" s="6" t="s">
        <v>1167</v>
      </c>
      <c r="D2974" s="6" t="s">
        <v>1168</v>
      </c>
      <c r="E2974">
        <f ca="1">IF(COUNTIF(Invoices!K:L,A2974)&lt;&gt;0,IF(COUNTIF(Invoices!K:L,A2974)&lt;&gt;0,SUMIF(Invoices!K:L,A2974,Invoices!L:L)/COUNTIF(Invoices!K:L,A2974),0),IF(COUNTIF(Invoices!M:N,A2974)&lt;&gt;0,IF(COUNTIF(Invoices!M:N,A2974)&lt;&gt;0,SUMIF(Invoices!M:N,A2974,Invoices!N:N)/COUNTIF(Invoices!M:N,A2974),0),IF(COUNTIF(Invoices!O:P,A2974)&lt;&gt;0,IF(COUNTIF(Invoices!O:P,A2974)&lt;&gt;0,SUMIF(Invoices!O:P,A2974,Invoices!P:P)/COUNTIF(Invoices!O:P,A2974),0),IF(COUNTIF(Invoices!Q:R,A2974)&lt;&gt;0,IF(COUNTIF(Invoices!Q:R,A2974)&lt;&gt;0,SUMIF(Invoices!Q:R,A2974,Invoices!R:R)/COUNTIF(Invoices!Q:R,A2974),0),IF(COUNTIF(Invoices!S:T,A2974)&lt;&gt;0,IF(COUNTIF(Invoices!S:T,A2974)&lt;&gt;0,SUMIF(Invoices!S:T,A2974,Invoices!T:T)/COUNTIF(Invoices!S:T,A2974),0),IF(COUNTIF(Invoices!U:V,A2974)&lt;&gt;0,IF(COUNTIF(Invoices!U:V,A2974)&lt;&gt;0,SUMIF(Invoices!U:V,A2974,Invoices!V:V)/COUNTIF(Invoices!U:V,A2974),0),IF(COUNTIF(Invoices!W:X,A2974)&lt;&gt;0,IF(COUNTIF(Invoices!W:X,A2974)&lt;&gt;0,SUMIF(Invoices!W:X,A2974,Invoices!X:X)/COUNTIF(Invoices!W:X,A2974),0),IF(COUNTIF(Invoices!Y:Z,A2974)&lt;&gt;0,IF(COUNTIF(Invoices!Y:Z,A2974)&lt;&gt;0,SUMIF(Invoices!Y:Z,A2974,Invoices!Z:Z)/COUNTIF(Invoices!Y:Z,A2974),0),IF(COUNTIF(Invoices!AA:AB,A2974)&lt;&gt;0,IF(COUNTIF(Invoices!AA:AB,A2974)&lt;&gt;0,SUMIF(Invoices!AA:AB,A2974,Invoices!AB:AB)/COUNTIF(Invoices!AA:AB,A2974),0),IF(COUNTIF(Invoices!AC:AD,A2974)&lt;&gt;0,IF(COUNTIF(Invoices!AC:AD,A2974)&lt;&gt;0,SUMIF(Invoices!AC:AD,A2974,Invoices!AD:AD)/COUNTIF(Invoices!AC:AD,A2974),0),IF(COUNTIF(Invoices!AE:AF,A2974)&lt;&gt;0,IF(COUNTIF(Invoices!AE:AF,A2974)&lt;&gt;0,SUMIF(Invoices!AE:AF,A2974,Invoices!AF:AF)/COUNTIF(Invoices!AE:AF,A2974),0),IF(COUNTIF(Invoices!AG:AH,A2974)&lt;&gt;0,IF(COUNTIF(Invoices!AG:AH,A2974)&lt;&gt;0,SUMIF(Invoices!AG:AH,A2974,Invoices!AH:AH)/COUNTIF(Invoices!AG:AH,A2974),0),IF(COUNTIF(Invoices!AI:AJ,A2974)&lt;&gt;0,IF(COUNTIF(Invoices!AI:AJ,A2974)&lt;&gt;0,SUMIF(Invoices!AI:AJ,A2974,Invoices!AJ:AJ)/COUNTIF(Invoices!AI:AJ,A2974),0),IF(COUNTIF(Invoices!AK:AL,A2974)&lt;&gt;0,IF(COUNTIF(Invoices!AK:AL,A2974)&lt;&gt;0,SUMIF(Invoices!AK:AL,A2974,Invoices!AL:AL)/COUNTIF(Invoices!AK:AL,A2974),0),IF(COUNTIF(Invoices!AM:AN,A2974)&lt;&gt;0,IF(COUNTIF(Invoices!AM:AN,A2974)&lt;&gt;0,SUMIF(Invoices!AM:AN,A2974,Invoices!AN:AN)/COUNTIF(Invoices!AM:AN,A2974),0),"Not Available")))))))))))))))</f>
        <v>1.99</v>
      </c>
    </row>
    <row r="2975" spans="1:5" ht="13" x14ac:dyDescent="0.15">
      <c r="A2975" s="6" t="s">
        <v>4479</v>
      </c>
      <c r="B2975" s="6" t="s">
        <v>573</v>
      </c>
      <c r="C2975" s="6" t="s">
        <v>887</v>
      </c>
      <c r="D2975" s="6" t="s">
        <v>574</v>
      </c>
      <c r="E2975" t="str">
        <f>IF(COUNTIF(Invoices!K:L,A2975)&lt;&gt;0,IF(COUNTIF(Invoices!K:L,A2975)&lt;&gt;0,SUMIF(Invoices!K:L,A2975,Invoices!L:L)/COUNTIF(Invoices!K:L,A2975),0),IF(COUNTIF(Invoices!M:N,A2975)&lt;&gt;0,IF(COUNTIF(Invoices!M:N,A2975)&lt;&gt;0,SUMIF(Invoices!M:N,A2975,Invoices!N:N)/COUNTIF(Invoices!M:N,A2975),0),IF(COUNTIF(Invoices!O:P,A2975)&lt;&gt;0,IF(COUNTIF(Invoices!O:P,A2975)&lt;&gt;0,SUMIF(Invoices!O:P,A2975,Invoices!P:P)/COUNTIF(Invoices!O:P,A2975),0),IF(COUNTIF(Invoices!Q:R,A2975)&lt;&gt;0,IF(COUNTIF(Invoices!Q:R,A2975)&lt;&gt;0,SUMIF(Invoices!Q:R,A2975,Invoices!R:R)/COUNTIF(Invoices!Q:R,A2975),0),IF(COUNTIF(Invoices!S:T,A2975)&lt;&gt;0,IF(COUNTIF(Invoices!S:T,A2975)&lt;&gt;0,SUMIF(Invoices!S:T,A2975,Invoices!T:T)/COUNTIF(Invoices!S:T,A2975),0),IF(COUNTIF(Invoices!U:V,A2975)&lt;&gt;0,IF(COUNTIF(Invoices!U:V,A2975)&lt;&gt;0,SUMIF(Invoices!U:V,A2975,Invoices!V:V)/COUNTIF(Invoices!U:V,A2975),0),IF(COUNTIF(Invoices!W:X,A2975)&lt;&gt;0,IF(COUNTIF(Invoices!W:X,A2975)&lt;&gt;0,SUMIF(Invoices!W:X,A2975,Invoices!X:X)/COUNTIF(Invoices!W:X,A2975),0),IF(COUNTIF(Invoices!Y:Z,A2975)&lt;&gt;0,IF(COUNTIF(Invoices!Y:Z,A2975)&lt;&gt;0,SUMIF(Invoices!Y:Z,A2975,Invoices!Z:Z)/COUNTIF(Invoices!Y:Z,A2975),0),IF(COUNTIF(Invoices!AA:AB,A2975)&lt;&gt;0,IF(COUNTIF(Invoices!AA:AB,A2975)&lt;&gt;0,SUMIF(Invoices!AA:AB,A2975,Invoices!AB:AB)/COUNTIF(Invoices!AA:AB,A2975),0),IF(COUNTIF(Invoices!AC:AD,A2975)&lt;&gt;0,IF(COUNTIF(Invoices!AC:AD,A2975)&lt;&gt;0,SUMIF(Invoices!AC:AD,A2975,Invoices!AD:AD)/COUNTIF(Invoices!AC:AD,A2975),0),IF(COUNTIF(Invoices!AE:AF,A2975)&lt;&gt;0,IF(COUNTIF(Invoices!AE:AF,A2975)&lt;&gt;0,SUMIF(Invoices!AE:AF,A2975,Invoices!AF:AF)/COUNTIF(Invoices!AE:AF,A2975),0),IF(COUNTIF(Invoices!AG:AH,A2975)&lt;&gt;0,IF(COUNTIF(Invoices!AG:AH,A2975)&lt;&gt;0,SUMIF(Invoices!AG:AH,A2975,Invoices!AH:AH)/COUNTIF(Invoices!AG:AH,A2975),0),IF(COUNTIF(Invoices!AI:AJ,A2975)&lt;&gt;0,IF(COUNTIF(Invoices!AI:AJ,A2975)&lt;&gt;0,SUMIF(Invoices!AI:AJ,A2975,Invoices!AJ:AJ)/COUNTIF(Invoices!AI:AJ,A2975),0),IF(COUNTIF(Invoices!AK:AL,A2975)&lt;&gt;0,IF(COUNTIF(Invoices!AK:AL,A2975)&lt;&gt;0,SUMIF(Invoices!AK:AL,A2975,Invoices!AL:AL)/COUNTIF(Invoices!AK:AL,A2975),0),IF(COUNTIF(Invoices!AM:AN,A2975)&lt;&gt;0,IF(COUNTIF(Invoices!AM:AN,A2975)&lt;&gt;0,SUMIF(Invoices!AM:AN,A2975,Invoices!AN:AN)/COUNTIF(Invoices!AM:AN,A2975),0),"Not Available")))))))))))))))</f>
        <v>Not Available</v>
      </c>
    </row>
    <row r="2976" spans="1:5" ht="13" x14ac:dyDescent="0.15">
      <c r="A2976" s="6" t="s">
        <v>4480</v>
      </c>
      <c r="C2976" s="6" t="s">
        <v>517</v>
      </c>
      <c r="D2976" s="6" t="s">
        <v>518</v>
      </c>
      <c r="E2976">
        <f ca="1">IF(COUNTIF(Invoices!K:L,A2976)&lt;&gt;0,IF(COUNTIF(Invoices!K:L,A2976)&lt;&gt;0,SUMIF(Invoices!K:L,A2976,Invoices!L:L)/COUNTIF(Invoices!K:L,A2976),0),IF(COUNTIF(Invoices!M:N,A2976)&lt;&gt;0,IF(COUNTIF(Invoices!M:N,A2976)&lt;&gt;0,SUMIF(Invoices!M:N,A2976,Invoices!N:N)/COUNTIF(Invoices!M:N,A2976),0),IF(COUNTIF(Invoices!O:P,A2976)&lt;&gt;0,IF(COUNTIF(Invoices!O:P,A2976)&lt;&gt;0,SUMIF(Invoices!O:P,A2976,Invoices!P:P)/COUNTIF(Invoices!O:P,A2976),0),IF(COUNTIF(Invoices!Q:R,A2976)&lt;&gt;0,IF(COUNTIF(Invoices!Q:R,A2976)&lt;&gt;0,SUMIF(Invoices!Q:R,A2976,Invoices!R:R)/COUNTIF(Invoices!Q:R,A2976),0),IF(COUNTIF(Invoices!S:T,A2976)&lt;&gt;0,IF(COUNTIF(Invoices!S:T,A2976)&lt;&gt;0,SUMIF(Invoices!S:T,A2976,Invoices!T:T)/COUNTIF(Invoices!S:T,A2976),0),IF(COUNTIF(Invoices!U:V,A2976)&lt;&gt;0,IF(COUNTIF(Invoices!U:V,A2976)&lt;&gt;0,SUMIF(Invoices!U:V,A2976,Invoices!V:V)/COUNTIF(Invoices!U:V,A2976),0),IF(COUNTIF(Invoices!W:X,A2976)&lt;&gt;0,IF(COUNTIF(Invoices!W:X,A2976)&lt;&gt;0,SUMIF(Invoices!W:X,A2976,Invoices!X:X)/COUNTIF(Invoices!W:X,A2976),0),IF(COUNTIF(Invoices!Y:Z,A2976)&lt;&gt;0,IF(COUNTIF(Invoices!Y:Z,A2976)&lt;&gt;0,SUMIF(Invoices!Y:Z,A2976,Invoices!Z:Z)/COUNTIF(Invoices!Y:Z,A2976),0),IF(COUNTIF(Invoices!AA:AB,A2976)&lt;&gt;0,IF(COUNTIF(Invoices!AA:AB,A2976)&lt;&gt;0,SUMIF(Invoices!AA:AB,A2976,Invoices!AB:AB)/COUNTIF(Invoices!AA:AB,A2976),0),IF(COUNTIF(Invoices!AC:AD,A2976)&lt;&gt;0,IF(COUNTIF(Invoices!AC:AD,A2976)&lt;&gt;0,SUMIF(Invoices!AC:AD,A2976,Invoices!AD:AD)/COUNTIF(Invoices!AC:AD,A2976),0),IF(COUNTIF(Invoices!AE:AF,A2976)&lt;&gt;0,IF(COUNTIF(Invoices!AE:AF,A2976)&lt;&gt;0,SUMIF(Invoices!AE:AF,A2976,Invoices!AF:AF)/COUNTIF(Invoices!AE:AF,A2976),0),IF(COUNTIF(Invoices!AG:AH,A2976)&lt;&gt;0,IF(COUNTIF(Invoices!AG:AH,A2976)&lt;&gt;0,SUMIF(Invoices!AG:AH,A2976,Invoices!AH:AH)/COUNTIF(Invoices!AG:AH,A2976),0),IF(COUNTIF(Invoices!AI:AJ,A2976)&lt;&gt;0,IF(COUNTIF(Invoices!AI:AJ,A2976)&lt;&gt;0,SUMIF(Invoices!AI:AJ,A2976,Invoices!AJ:AJ)/COUNTIF(Invoices!AI:AJ,A2976),0),IF(COUNTIF(Invoices!AK:AL,A2976)&lt;&gt;0,IF(COUNTIF(Invoices!AK:AL,A2976)&lt;&gt;0,SUMIF(Invoices!AK:AL,A2976,Invoices!AL:AL)/COUNTIF(Invoices!AK:AL,A2976),0),IF(COUNTIF(Invoices!AM:AN,A2976)&lt;&gt;0,IF(COUNTIF(Invoices!AM:AN,A2976)&lt;&gt;0,SUMIF(Invoices!AM:AN,A2976,Invoices!AN:AN)/COUNTIF(Invoices!AM:AN,A2976),0),"Not Available")))))))))))))))</f>
        <v>1.99</v>
      </c>
    </row>
    <row r="2977" spans="1:5" ht="13" x14ac:dyDescent="0.15">
      <c r="A2977" s="6" t="s">
        <v>4481</v>
      </c>
      <c r="C2977" s="6" t="s">
        <v>1167</v>
      </c>
      <c r="D2977" s="6" t="s">
        <v>1168</v>
      </c>
      <c r="E2977">
        <f ca="1">IF(COUNTIF(Invoices!K:L,A2977)&lt;&gt;0,IF(COUNTIF(Invoices!K:L,A2977)&lt;&gt;0,SUMIF(Invoices!K:L,A2977,Invoices!L:L)/COUNTIF(Invoices!K:L,A2977),0),IF(COUNTIF(Invoices!M:N,A2977)&lt;&gt;0,IF(COUNTIF(Invoices!M:N,A2977)&lt;&gt;0,SUMIF(Invoices!M:N,A2977,Invoices!N:N)/COUNTIF(Invoices!M:N,A2977),0),IF(COUNTIF(Invoices!O:P,A2977)&lt;&gt;0,IF(COUNTIF(Invoices!O:P,A2977)&lt;&gt;0,SUMIF(Invoices!O:P,A2977,Invoices!P:P)/COUNTIF(Invoices!O:P,A2977),0),IF(COUNTIF(Invoices!Q:R,A2977)&lt;&gt;0,IF(COUNTIF(Invoices!Q:R,A2977)&lt;&gt;0,SUMIF(Invoices!Q:R,A2977,Invoices!R:R)/COUNTIF(Invoices!Q:R,A2977),0),IF(COUNTIF(Invoices!S:T,A2977)&lt;&gt;0,IF(COUNTIF(Invoices!S:T,A2977)&lt;&gt;0,SUMIF(Invoices!S:T,A2977,Invoices!T:T)/COUNTIF(Invoices!S:T,A2977),0),IF(COUNTIF(Invoices!U:V,A2977)&lt;&gt;0,IF(COUNTIF(Invoices!U:V,A2977)&lt;&gt;0,SUMIF(Invoices!U:V,A2977,Invoices!V:V)/COUNTIF(Invoices!U:V,A2977),0),IF(COUNTIF(Invoices!W:X,A2977)&lt;&gt;0,IF(COUNTIF(Invoices!W:X,A2977)&lt;&gt;0,SUMIF(Invoices!W:X,A2977,Invoices!X:X)/COUNTIF(Invoices!W:X,A2977),0),IF(COUNTIF(Invoices!Y:Z,A2977)&lt;&gt;0,IF(COUNTIF(Invoices!Y:Z,A2977)&lt;&gt;0,SUMIF(Invoices!Y:Z,A2977,Invoices!Z:Z)/COUNTIF(Invoices!Y:Z,A2977),0),IF(COUNTIF(Invoices!AA:AB,A2977)&lt;&gt;0,IF(COUNTIF(Invoices!AA:AB,A2977)&lt;&gt;0,SUMIF(Invoices!AA:AB,A2977,Invoices!AB:AB)/COUNTIF(Invoices!AA:AB,A2977),0),IF(COUNTIF(Invoices!AC:AD,A2977)&lt;&gt;0,IF(COUNTIF(Invoices!AC:AD,A2977)&lt;&gt;0,SUMIF(Invoices!AC:AD,A2977,Invoices!AD:AD)/COUNTIF(Invoices!AC:AD,A2977),0),IF(COUNTIF(Invoices!AE:AF,A2977)&lt;&gt;0,IF(COUNTIF(Invoices!AE:AF,A2977)&lt;&gt;0,SUMIF(Invoices!AE:AF,A2977,Invoices!AF:AF)/COUNTIF(Invoices!AE:AF,A2977),0),IF(COUNTIF(Invoices!AG:AH,A2977)&lt;&gt;0,IF(COUNTIF(Invoices!AG:AH,A2977)&lt;&gt;0,SUMIF(Invoices!AG:AH,A2977,Invoices!AH:AH)/COUNTIF(Invoices!AG:AH,A2977),0),IF(COUNTIF(Invoices!AI:AJ,A2977)&lt;&gt;0,IF(COUNTIF(Invoices!AI:AJ,A2977)&lt;&gt;0,SUMIF(Invoices!AI:AJ,A2977,Invoices!AJ:AJ)/COUNTIF(Invoices!AI:AJ,A2977),0),IF(COUNTIF(Invoices!AK:AL,A2977)&lt;&gt;0,IF(COUNTIF(Invoices!AK:AL,A2977)&lt;&gt;0,SUMIF(Invoices!AK:AL,A2977,Invoices!AL:AL)/COUNTIF(Invoices!AK:AL,A2977),0),IF(COUNTIF(Invoices!AM:AN,A2977)&lt;&gt;0,IF(COUNTIF(Invoices!AM:AN,A2977)&lt;&gt;0,SUMIF(Invoices!AM:AN,A2977,Invoices!AN:AN)/COUNTIF(Invoices!AM:AN,A2977),0),"Not Available")))))))))))))))</f>
        <v>1.99</v>
      </c>
    </row>
    <row r="2978" spans="1:5" ht="13" x14ac:dyDescent="0.15">
      <c r="A2978" s="6" t="s">
        <v>4482</v>
      </c>
      <c r="C2978" s="6" t="s">
        <v>1443</v>
      </c>
      <c r="D2978" s="6" t="s">
        <v>574</v>
      </c>
      <c r="E2978" t="str">
        <f>IF(COUNTIF(Invoices!K:L,A2978)&lt;&gt;0,IF(COUNTIF(Invoices!K:L,A2978)&lt;&gt;0,SUMIF(Invoices!K:L,A2978,Invoices!L:L)/COUNTIF(Invoices!K:L,A2978),0),IF(COUNTIF(Invoices!M:N,A2978)&lt;&gt;0,IF(COUNTIF(Invoices!M:N,A2978)&lt;&gt;0,SUMIF(Invoices!M:N,A2978,Invoices!N:N)/COUNTIF(Invoices!M:N,A2978),0),IF(COUNTIF(Invoices!O:P,A2978)&lt;&gt;0,IF(COUNTIF(Invoices!O:P,A2978)&lt;&gt;0,SUMIF(Invoices!O:P,A2978,Invoices!P:P)/COUNTIF(Invoices!O:P,A2978),0),IF(COUNTIF(Invoices!Q:R,A2978)&lt;&gt;0,IF(COUNTIF(Invoices!Q:R,A2978)&lt;&gt;0,SUMIF(Invoices!Q:R,A2978,Invoices!R:R)/COUNTIF(Invoices!Q:R,A2978),0),IF(COUNTIF(Invoices!S:T,A2978)&lt;&gt;0,IF(COUNTIF(Invoices!S:T,A2978)&lt;&gt;0,SUMIF(Invoices!S:T,A2978,Invoices!T:T)/COUNTIF(Invoices!S:T,A2978),0),IF(COUNTIF(Invoices!U:V,A2978)&lt;&gt;0,IF(COUNTIF(Invoices!U:V,A2978)&lt;&gt;0,SUMIF(Invoices!U:V,A2978,Invoices!V:V)/COUNTIF(Invoices!U:V,A2978),0),IF(COUNTIF(Invoices!W:X,A2978)&lt;&gt;0,IF(COUNTIF(Invoices!W:X,A2978)&lt;&gt;0,SUMIF(Invoices!W:X,A2978,Invoices!X:X)/COUNTIF(Invoices!W:X,A2978),0),IF(COUNTIF(Invoices!Y:Z,A2978)&lt;&gt;0,IF(COUNTIF(Invoices!Y:Z,A2978)&lt;&gt;0,SUMIF(Invoices!Y:Z,A2978,Invoices!Z:Z)/COUNTIF(Invoices!Y:Z,A2978),0),IF(COUNTIF(Invoices!AA:AB,A2978)&lt;&gt;0,IF(COUNTIF(Invoices!AA:AB,A2978)&lt;&gt;0,SUMIF(Invoices!AA:AB,A2978,Invoices!AB:AB)/COUNTIF(Invoices!AA:AB,A2978),0),IF(COUNTIF(Invoices!AC:AD,A2978)&lt;&gt;0,IF(COUNTIF(Invoices!AC:AD,A2978)&lt;&gt;0,SUMIF(Invoices!AC:AD,A2978,Invoices!AD:AD)/COUNTIF(Invoices!AC:AD,A2978),0),IF(COUNTIF(Invoices!AE:AF,A2978)&lt;&gt;0,IF(COUNTIF(Invoices!AE:AF,A2978)&lt;&gt;0,SUMIF(Invoices!AE:AF,A2978,Invoices!AF:AF)/COUNTIF(Invoices!AE:AF,A2978),0),IF(COUNTIF(Invoices!AG:AH,A2978)&lt;&gt;0,IF(COUNTIF(Invoices!AG:AH,A2978)&lt;&gt;0,SUMIF(Invoices!AG:AH,A2978,Invoices!AH:AH)/COUNTIF(Invoices!AG:AH,A2978),0),IF(COUNTIF(Invoices!AI:AJ,A2978)&lt;&gt;0,IF(COUNTIF(Invoices!AI:AJ,A2978)&lt;&gt;0,SUMIF(Invoices!AI:AJ,A2978,Invoices!AJ:AJ)/COUNTIF(Invoices!AI:AJ,A2978),0),IF(COUNTIF(Invoices!AK:AL,A2978)&lt;&gt;0,IF(COUNTIF(Invoices!AK:AL,A2978)&lt;&gt;0,SUMIF(Invoices!AK:AL,A2978,Invoices!AL:AL)/COUNTIF(Invoices!AK:AL,A2978),0),IF(COUNTIF(Invoices!AM:AN,A2978)&lt;&gt;0,IF(COUNTIF(Invoices!AM:AN,A2978)&lt;&gt;0,SUMIF(Invoices!AM:AN,A2978,Invoices!AN:AN)/COUNTIF(Invoices!AM:AN,A2978),0),"Not Available")))))))))))))))</f>
        <v>Not Available</v>
      </c>
    </row>
    <row r="2979" spans="1:5" ht="13" x14ac:dyDescent="0.15">
      <c r="A2979" s="6" t="s">
        <v>4483</v>
      </c>
      <c r="C2979" s="6" t="s">
        <v>1167</v>
      </c>
      <c r="D2979" s="6" t="s">
        <v>1168</v>
      </c>
      <c r="E2979">
        <f ca="1">IF(COUNTIF(Invoices!K:L,A2979)&lt;&gt;0,IF(COUNTIF(Invoices!K:L,A2979)&lt;&gt;0,SUMIF(Invoices!K:L,A2979,Invoices!L:L)/COUNTIF(Invoices!K:L,A2979),0),IF(COUNTIF(Invoices!M:N,A2979)&lt;&gt;0,IF(COUNTIF(Invoices!M:N,A2979)&lt;&gt;0,SUMIF(Invoices!M:N,A2979,Invoices!N:N)/COUNTIF(Invoices!M:N,A2979),0),IF(COUNTIF(Invoices!O:P,A2979)&lt;&gt;0,IF(COUNTIF(Invoices!O:P,A2979)&lt;&gt;0,SUMIF(Invoices!O:P,A2979,Invoices!P:P)/COUNTIF(Invoices!O:P,A2979),0),IF(COUNTIF(Invoices!Q:R,A2979)&lt;&gt;0,IF(COUNTIF(Invoices!Q:R,A2979)&lt;&gt;0,SUMIF(Invoices!Q:R,A2979,Invoices!R:R)/COUNTIF(Invoices!Q:R,A2979),0),IF(COUNTIF(Invoices!S:T,A2979)&lt;&gt;0,IF(COUNTIF(Invoices!S:T,A2979)&lt;&gt;0,SUMIF(Invoices!S:T,A2979,Invoices!T:T)/COUNTIF(Invoices!S:T,A2979),0),IF(COUNTIF(Invoices!U:V,A2979)&lt;&gt;0,IF(COUNTIF(Invoices!U:V,A2979)&lt;&gt;0,SUMIF(Invoices!U:V,A2979,Invoices!V:V)/COUNTIF(Invoices!U:V,A2979),0),IF(COUNTIF(Invoices!W:X,A2979)&lt;&gt;0,IF(COUNTIF(Invoices!W:X,A2979)&lt;&gt;0,SUMIF(Invoices!W:X,A2979,Invoices!X:X)/COUNTIF(Invoices!W:X,A2979),0),IF(COUNTIF(Invoices!Y:Z,A2979)&lt;&gt;0,IF(COUNTIF(Invoices!Y:Z,A2979)&lt;&gt;0,SUMIF(Invoices!Y:Z,A2979,Invoices!Z:Z)/COUNTIF(Invoices!Y:Z,A2979),0),IF(COUNTIF(Invoices!AA:AB,A2979)&lt;&gt;0,IF(COUNTIF(Invoices!AA:AB,A2979)&lt;&gt;0,SUMIF(Invoices!AA:AB,A2979,Invoices!AB:AB)/COUNTIF(Invoices!AA:AB,A2979),0),IF(COUNTIF(Invoices!AC:AD,A2979)&lt;&gt;0,IF(COUNTIF(Invoices!AC:AD,A2979)&lt;&gt;0,SUMIF(Invoices!AC:AD,A2979,Invoices!AD:AD)/COUNTIF(Invoices!AC:AD,A2979),0),IF(COUNTIF(Invoices!AE:AF,A2979)&lt;&gt;0,IF(COUNTIF(Invoices!AE:AF,A2979)&lt;&gt;0,SUMIF(Invoices!AE:AF,A2979,Invoices!AF:AF)/COUNTIF(Invoices!AE:AF,A2979),0),IF(COUNTIF(Invoices!AG:AH,A2979)&lt;&gt;0,IF(COUNTIF(Invoices!AG:AH,A2979)&lt;&gt;0,SUMIF(Invoices!AG:AH,A2979,Invoices!AH:AH)/COUNTIF(Invoices!AG:AH,A2979),0),IF(COUNTIF(Invoices!AI:AJ,A2979)&lt;&gt;0,IF(COUNTIF(Invoices!AI:AJ,A2979)&lt;&gt;0,SUMIF(Invoices!AI:AJ,A2979,Invoices!AJ:AJ)/COUNTIF(Invoices!AI:AJ,A2979),0),IF(COUNTIF(Invoices!AK:AL,A2979)&lt;&gt;0,IF(COUNTIF(Invoices!AK:AL,A2979)&lt;&gt;0,SUMIF(Invoices!AK:AL,A2979,Invoices!AL:AL)/COUNTIF(Invoices!AK:AL,A2979),0),IF(COUNTIF(Invoices!AM:AN,A2979)&lt;&gt;0,IF(COUNTIF(Invoices!AM:AN,A2979)&lt;&gt;0,SUMIF(Invoices!AM:AN,A2979,Invoices!AN:AN)/COUNTIF(Invoices!AM:AN,A2979),0),"Not Available")))))))))))))))</f>
        <v>1.99</v>
      </c>
    </row>
    <row r="2980" spans="1:5" ht="13" x14ac:dyDescent="0.15">
      <c r="A2980" s="6" t="s">
        <v>4484</v>
      </c>
      <c r="B2980" s="6" t="s">
        <v>555</v>
      </c>
      <c r="C2980" s="6" t="s">
        <v>554</v>
      </c>
      <c r="D2980" s="6" t="s">
        <v>555</v>
      </c>
      <c r="E2980" t="str">
        <f>IF(COUNTIF(Invoices!K:L,A2980)&lt;&gt;0,IF(COUNTIF(Invoices!K:L,A2980)&lt;&gt;0,SUMIF(Invoices!K:L,A2980,Invoices!L:L)/COUNTIF(Invoices!K:L,A2980),0),IF(COUNTIF(Invoices!M:N,A2980)&lt;&gt;0,IF(COUNTIF(Invoices!M:N,A2980)&lt;&gt;0,SUMIF(Invoices!M:N,A2980,Invoices!N:N)/COUNTIF(Invoices!M:N,A2980),0),IF(COUNTIF(Invoices!O:P,A2980)&lt;&gt;0,IF(COUNTIF(Invoices!O:P,A2980)&lt;&gt;0,SUMIF(Invoices!O:P,A2980,Invoices!P:P)/COUNTIF(Invoices!O:P,A2980),0),IF(COUNTIF(Invoices!Q:R,A2980)&lt;&gt;0,IF(COUNTIF(Invoices!Q:R,A2980)&lt;&gt;0,SUMIF(Invoices!Q:R,A2980,Invoices!R:R)/COUNTIF(Invoices!Q:R,A2980),0),IF(COUNTIF(Invoices!S:T,A2980)&lt;&gt;0,IF(COUNTIF(Invoices!S:T,A2980)&lt;&gt;0,SUMIF(Invoices!S:T,A2980,Invoices!T:T)/COUNTIF(Invoices!S:T,A2980),0),IF(COUNTIF(Invoices!U:V,A2980)&lt;&gt;0,IF(COUNTIF(Invoices!U:V,A2980)&lt;&gt;0,SUMIF(Invoices!U:V,A2980,Invoices!V:V)/COUNTIF(Invoices!U:V,A2980),0),IF(COUNTIF(Invoices!W:X,A2980)&lt;&gt;0,IF(COUNTIF(Invoices!W:X,A2980)&lt;&gt;0,SUMIF(Invoices!W:X,A2980,Invoices!X:X)/COUNTIF(Invoices!W:X,A2980),0),IF(COUNTIF(Invoices!Y:Z,A2980)&lt;&gt;0,IF(COUNTIF(Invoices!Y:Z,A2980)&lt;&gt;0,SUMIF(Invoices!Y:Z,A2980,Invoices!Z:Z)/COUNTIF(Invoices!Y:Z,A2980),0),IF(COUNTIF(Invoices!AA:AB,A2980)&lt;&gt;0,IF(COUNTIF(Invoices!AA:AB,A2980)&lt;&gt;0,SUMIF(Invoices!AA:AB,A2980,Invoices!AB:AB)/COUNTIF(Invoices!AA:AB,A2980),0),IF(COUNTIF(Invoices!AC:AD,A2980)&lt;&gt;0,IF(COUNTIF(Invoices!AC:AD,A2980)&lt;&gt;0,SUMIF(Invoices!AC:AD,A2980,Invoices!AD:AD)/COUNTIF(Invoices!AC:AD,A2980),0),IF(COUNTIF(Invoices!AE:AF,A2980)&lt;&gt;0,IF(COUNTIF(Invoices!AE:AF,A2980)&lt;&gt;0,SUMIF(Invoices!AE:AF,A2980,Invoices!AF:AF)/COUNTIF(Invoices!AE:AF,A2980),0),IF(COUNTIF(Invoices!AG:AH,A2980)&lt;&gt;0,IF(COUNTIF(Invoices!AG:AH,A2980)&lt;&gt;0,SUMIF(Invoices!AG:AH,A2980,Invoices!AH:AH)/COUNTIF(Invoices!AG:AH,A2980),0),IF(COUNTIF(Invoices!AI:AJ,A2980)&lt;&gt;0,IF(COUNTIF(Invoices!AI:AJ,A2980)&lt;&gt;0,SUMIF(Invoices!AI:AJ,A2980,Invoices!AJ:AJ)/COUNTIF(Invoices!AI:AJ,A2980),0),IF(COUNTIF(Invoices!AK:AL,A2980)&lt;&gt;0,IF(COUNTIF(Invoices!AK:AL,A2980)&lt;&gt;0,SUMIF(Invoices!AK:AL,A2980,Invoices!AL:AL)/COUNTIF(Invoices!AK:AL,A2980),0),IF(COUNTIF(Invoices!AM:AN,A2980)&lt;&gt;0,IF(COUNTIF(Invoices!AM:AN,A2980)&lt;&gt;0,SUMIF(Invoices!AM:AN,A2980,Invoices!AN:AN)/COUNTIF(Invoices!AM:AN,A2980),0),"Not Available")))))))))))))))</f>
        <v>Not Available</v>
      </c>
    </row>
    <row r="2981" spans="1:5" ht="13" x14ac:dyDescent="0.15">
      <c r="A2981" s="6" t="s">
        <v>4485</v>
      </c>
      <c r="C2981" s="6" t="s">
        <v>1167</v>
      </c>
      <c r="D2981" s="6" t="s">
        <v>1168</v>
      </c>
      <c r="E2981">
        <f ca="1">IF(COUNTIF(Invoices!K:L,A2981)&lt;&gt;0,IF(COUNTIF(Invoices!K:L,A2981)&lt;&gt;0,SUMIF(Invoices!K:L,A2981,Invoices!L:L)/COUNTIF(Invoices!K:L,A2981),0),IF(COUNTIF(Invoices!M:N,A2981)&lt;&gt;0,IF(COUNTIF(Invoices!M:N,A2981)&lt;&gt;0,SUMIF(Invoices!M:N,A2981,Invoices!N:N)/COUNTIF(Invoices!M:N,A2981),0),IF(COUNTIF(Invoices!O:P,A2981)&lt;&gt;0,IF(COUNTIF(Invoices!O:P,A2981)&lt;&gt;0,SUMIF(Invoices!O:P,A2981,Invoices!P:P)/COUNTIF(Invoices!O:P,A2981),0),IF(COUNTIF(Invoices!Q:R,A2981)&lt;&gt;0,IF(COUNTIF(Invoices!Q:R,A2981)&lt;&gt;0,SUMIF(Invoices!Q:R,A2981,Invoices!R:R)/COUNTIF(Invoices!Q:R,A2981),0),IF(COUNTIF(Invoices!S:T,A2981)&lt;&gt;0,IF(COUNTIF(Invoices!S:T,A2981)&lt;&gt;0,SUMIF(Invoices!S:T,A2981,Invoices!T:T)/COUNTIF(Invoices!S:T,A2981),0),IF(COUNTIF(Invoices!U:V,A2981)&lt;&gt;0,IF(COUNTIF(Invoices!U:V,A2981)&lt;&gt;0,SUMIF(Invoices!U:V,A2981,Invoices!V:V)/COUNTIF(Invoices!U:V,A2981),0),IF(COUNTIF(Invoices!W:X,A2981)&lt;&gt;0,IF(COUNTIF(Invoices!W:X,A2981)&lt;&gt;0,SUMIF(Invoices!W:X,A2981,Invoices!X:X)/COUNTIF(Invoices!W:X,A2981),0),IF(COUNTIF(Invoices!Y:Z,A2981)&lt;&gt;0,IF(COUNTIF(Invoices!Y:Z,A2981)&lt;&gt;0,SUMIF(Invoices!Y:Z,A2981,Invoices!Z:Z)/COUNTIF(Invoices!Y:Z,A2981),0),IF(COUNTIF(Invoices!AA:AB,A2981)&lt;&gt;0,IF(COUNTIF(Invoices!AA:AB,A2981)&lt;&gt;0,SUMIF(Invoices!AA:AB,A2981,Invoices!AB:AB)/COUNTIF(Invoices!AA:AB,A2981),0),IF(COUNTIF(Invoices!AC:AD,A2981)&lt;&gt;0,IF(COUNTIF(Invoices!AC:AD,A2981)&lt;&gt;0,SUMIF(Invoices!AC:AD,A2981,Invoices!AD:AD)/COUNTIF(Invoices!AC:AD,A2981),0),IF(COUNTIF(Invoices!AE:AF,A2981)&lt;&gt;0,IF(COUNTIF(Invoices!AE:AF,A2981)&lt;&gt;0,SUMIF(Invoices!AE:AF,A2981,Invoices!AF:AF)/COUNTIF(Invoices!AE:AF,A2981),0),IF(COUNTIF(Invoices!AG:AH,A2981)&lt;&gt;0,IF(COUNTIF(Invoices!AG:AH,A2981)&lt;&gt;0,SUMIF(Invoices!AG:AH,A2981,Invoices!AH:AH)/COUNTIF(Invoices!AG:AH,A2981),0),IF(COUNTIF(Invoices!AI:AJ,A2981)&lt;&gt;0,IF(COUNTIF(Invoices!AI:AJ,A2981)&lt;&gt;0,SUMIF(Invoices!AI:AJ,A2981,Invoices!AJ:AJ)/COUNTIF(Invoices!AI:AJ,A2981),0),IF(COUNTIF(Invoices!AK:AL,A2981)&lt;&gt;0,IF(COUNTIF(Invoices!AK:AL,A2981)&lt;&gt;0,SUMIF(Invoices!AK:AL,A2981,Invoices!AL:AL)/COUNTIF(Invoices!AK:AL,A2981),0),IF(COUNTIF(Invoices!AM:AN,A2981)&lt;&gt;0,IF(COUNTIF(Invoices!AM:AN,A2981)&lt;&gt;0,SUMIF(Invoices!AM:AN,A2981,Invoices!AN:AN)/COUNTIF(Invoices!AM:AN,A2981),0),"Not Available")))))))))))))))</f>
        <v>1.99</v>
      </c>
    </row>
    <row r="2982" spans="1:5" ht="13" x14ac:dyDescent="0.15">
      <c r="A2982" s="6" t="s">
        <v>4486</v>
      </c>
      <c r="B2982" s="6" t="s">
        <v>4487</v>
      </c>
      <c r="C2982" s="6" t="s">
        <v>1372</v>
      </c>
      <c r="D2982" s="6" t="s">
        <v>529</v>
      </c>
      <c r="E2982" t="str">
        <f>IF(COUNTIF(Invoices!K:L,A2982)&lt;&gt;0,IF(COUNTIF(Invoices!K:L,A2982)&lt;&gt;0,SUMIF(Invoices!K:L,A2982,Invoices!L:L)/COUNTIF(Invoices!K:L,A2982),0),IF(COUNTIF(Invoices!M:N,A2982)&lt;&gt;0,IF(COUNTIF(Invoices!M:N,A2982)&lt;&gt;0,SUMIF(Invoices!M:N,A2982,Invoices!N:N)/COUNTIF(Invoices!M:N,A2982),0),IF(COUNTIF(Invoices!O:P,A2982)&lt;&gt;0,IF(COUNTIF(Invoices!O:P,A2982)&lt;&gt;0,SUMIF(Invoices!O:P,A2982,Invoices!P:P)/COUNTIF(Invoices!O:P,A2982),0),IF(COUNTIF(Invoices!Q:R,A2982)&lt;&gt;0,IF(COUNTIF(Invoices!Q:R,A2982)&lt;&gt;0,SUMIF(Invoices!Q:R,A2982,Invoices!R:R)/COUNTIF(Invoices!Q:R,A2982),0),IF(COUNTIF(Invoices!S:T,A2982)&lt;&gt;0,IF(COUNTIF(Invoices!S:T,A2982)&lt;&gt;0,SUMIF(Invoices!S:T,A2982,Invoices!T:T)/COUNTIF(Invoices!S:T,A2982),0),IF(COUNTIF(Invoices!U:V,A2982)&lt;&gt;0,IF(COUNTIF(Invoices!U:V,A2982)&lt;&gt;0,SUMIF(Invoices!U:V,A2982,Invoices!V:V)/COUNTIF(Invoices!U:V,A2982),0),IF(COUNTIF(Invoices!W:X,A2982)&lt;&gt;0,IF(COUNTIF(Invoices!W:X,A2982)&lt;&gt;0,SUMIF(Invoices!W:X,A2982,Invoices!X:X)/COUNTIF(Invoices!W:X,A2982),0),IF(COUNTIF(Invoices!Y:Z,A2982)&lt;&gt;0,IF(COUNTIF(Invoices!Y:Z,A2982)&lt;&gt;0,SUMIF(Invoices!Y:Z,A2982,Invoices!Z:Z)/COUNTIF(Invoices!Y:Z,A2982),0),IF(COUNTIF(Invoices!AA:AB,A2982)&lt;&gt;0,IF(COUNTIF(Invoices!AA:AB,A2982)&lt;&gt;0,SUMIF(Invoices!AA:AB,A2982,Invoices!AB:AB)/COUNTIF(Invoices!AA:AB,A2982),0),IF(COUNTIF(Invoices!AC:AD,A2982)&lt;&gt;0,IF(COUNTIF(Invoices!AC:AD,A2982)&lt;&gt;0,SUMIF(Invoices!AC:AD,A2982,Invoices!AD:AD)/COUNTIF(Invoices!AC:AD,A2982),0),IF(COUNTIF(Invoices!AE:AF,A2982)&lt;&gt;0,IF(COUNTIF(Invoices!AE:AF,A2982)&lt;&gt;0,SUMIF(Invoices!AE:AF,A2982,Invoices!AF:AF)/COUNTIF(Invoices!AE:AF,A2982),0),IF(COUNTIF(Invoices!AG:AH,A2982)&lt;&gt;0,IF(COUNTIF(Invoices!AG:AH,A2982)&lt;&gt;0,SUMIF(Invoices!AG:AH,A2982,Invoices!AH:AH)/COUNTIF(Invoices!AG:AH,A2982),0),IF(COUNTIF(Invoices!AI:AJ,A2982)&lt;&gt;0,IF(COUNTIF(Invoices!AI:AJ,A2982)&lt;&gt;0,SUMIF(Invoices!AI:AJ,A2982,Invoices!AJ:AJ)/COUNTIF(Invoices!AI:AJ,A2982),0),IF(COUNTIF(Invoices!AK:AL,A2982)&lt;&gt;0,IF(COUNTIF(Invoices!AK:AL,A2982)&lt;&gt;0,SUMIF(Invoices!AK:AL,A2982,Invoices!AL:AL)/COUNTIF(Invoices!AK:AL,A2982),0),IF(COUNTIF(Invoices!AM:AN,A2982)&lt;&gt;0,IF(COUNTIF(Invoices!AM:AN,A2982)&lt;&gt;0,SUMIF(Invoices!AM:AN,A2982,Invoices!AN:AN)/COUNTIF(Invoices!AM:AN,A2982),0),"Not Available")))))))))))))))</f>
        <v>Not Available</v>
      </c>
    </row>
    <row r="2983" spans="1:5" ht="13" x14ac:dyDescent="0.15">
      <c r="A2983" s="6" t="s">
        <v>4488</v>
      </c>
      <c r="C2983" s="6" t="s">
        <v>768</v>
      </c>
      <c r="D2983" s="6" t="s">
        <v>518</v>
      </c>
      <c r="E2983">
        <f ca="1">IF(COUNTIF(Invoices!K:L,A2983)&lt;&gt;0,IF(COUNTIF(Invoices!K:L,A2983)&lt;&gt;0,SUMIF(Invoices!K:L,A2983,Invoices!L:L)/COUNTIF(Invoices!K:L,A2983),0),IF(COUNTIF(Invoices!M:N,A2983)&lt;&gt;0,IF(COUNTIF(Invoices!M:N,A2983)&lt;&gt;0,SUMIF(Invoices!M:N,A2983,Invoices!N:N)/COUNTIF(Invoices!M:N,A2983),0),IF(COUNTIF(Invoices!O:P,A2983)&lt;&gt;0,IF(COUNTIF(Invoices!O:P,A2983)&lt;&gt;0,SUMIF(Invoices!O:P,A2983,Invoices!P:P)/COUNTIF(Invoices!O:P,A2983),0),IF(COUNTIF(Invoices!Q:R,A2983)&lt;&gt;0,IF(COUNTIF(Invoices!Q:R,A2983)&lt;&gt;0,SUMIF(Invoices!Q:R,A2983,Invoices!R:R)/COUNTIF(Invoices!Q:R,A2983),0),IF(COUNTIF(Invoices!S:T,A2983)&lt;&gt;0,IF(COUNTIF(Invoices!S:T,A2983)&lt;&gt;0,SUMIF(Invoices!S:T,A2983,Invoices!T:T)/COUNTIF(Invoices!S:T,A2983),0),IF(COUNTIF(Invoices!U:V,A2983)&lt;&gt;0,IF(COUNTIF(Invoices!U:V,A2983)&lt;&gt;0,SUMIF(Invoices!U:V,A2983,Invoices!V:V)/COUNTIF(Invoices!U:V,A2983),0),IF(COUNTIF(Invoices!W:X,A2983)&lt;&gt;0,IF(COUNTIF(Invoices!W:X,A2983)&lt;&gt;0,SUMIF(Invoices!W:X,A2983,Invoices!X:X)/COUNTIF(Invoices!W:X,A2983),0),IF(COUNTIF(Invoices!Y:Z,A2983)&lt;&gt;0,IF(COUNTIF(Invoices!Y:Z,A2983)&lt;&gt;0,SUMIF(Invoices!Y:Z,A2983,Invoices!Z:Z)/COUNTIF(Invoices!Y:Z,A2983),0),IF(COUNTIF(Invoices!AA:AB,A2983)&lt;&gt;0,IF(COUNTIF(Invoices!AA:AB,A2983)&lt;&gt;0,SUMIF(Invoices!AA:AB,A2983,Invoices!AB:AB)/COUNTIF(Invoices!AA:AB,A2983),0),IF(COUNTIF(Invoices!AC:AD,A2983)&lt;&gt;0,IF(COUNTIF(Invoices!AC:AD,A2983)&lt;&gt;0,SUMIF(Invoices!AC:AD,A2983,Invoices!AD:AD)/COUNTIF(Invoices!AC:AD,A2983),0),IF(COUNTIF(Invoices!AE:AF,A2983)&lt;&gt;0,IF(COUNTIF(Invoices!AE:AF,A2983)&lt;&gt;0,SUMIF(Invoices!AE:AF,A2983,Invoices!AF:AF)/COUNTIF(Invoices!AE:AF,A2983),0),IF(COUNTIF(Invoices!AG:AH,A2983)&lt;&gt;0,IF(COUNTIF(Invoices!AG:AH,A2983)&lt;&gt;0,SUMIF(Invoices!AG:AH,A2983,Invoices!AH:AH)/COUNTIF(Invoices!AG:AH,A2983),0),IF(COUNTIF(Invoices!AI:AJ,A2983)&lt;&gt;0,IF(COUNTIF(Invoices!AI:AJ,A2983)&lt;&gt;0,SUMIF(Invoices!AI:AJ,A2983,Invoices!AJ:AJ)/COUNTIF(Invoices!AI:AJ,A2983),0),IF(COUNTIF(Invoices!AK:AL,A2983)&lt;&gt;0,IF(COUNTIF(Invoices!AK:AL,A2983)&lt;&gt;0,SUMIF(Invoices!AK:AL,A2983,Invoices!AL:AL)/COUNTIF(Invoices!AK:AL,A2983),0),IF(COUNTIF(Invoices!AM:AN,A2983)&lt;&gt;0,IF(COUNTIF(Invoices!AM:AN,A2983)&lt;&gt;0,SUMIF(Invoices!AM:AN,A2983,Invoices!AN:AN)/COUNTIF(Invoices!AM:AN,A2983),0),"Not Available")))))))))))))))</f>
        <v>1.99</v>
      </c>
    </row>
    <row r="2984" spans="1:5" ht="13" x14ac:dyDescent="0.15">
      <c r="A2984" s="6" t="s">
        <v>4489</v>
      </c>
      <c r="C2984" s="6" t="s">
        <v>768</v>
      </c>
      <c r="D2984" s="6" t="s">
        <v>518</v>
      </c>
      <c r="E2984" t="str">
        <f>IF(COUNTIF(Invoices!K:L,A2984)&lt;&gt;0,IF(COUNTIF(Invoices!K:L,A2984)&lt;&gt;0,SUMIF(Invoices!K:L,A2984,Invoices!L:L)/COUNTIF(Invoices!K:L,A2984),0),IF(COUNTIF(Invoices!M:N,A2984)&lt;&gt;0,IF(COUNTIF(Invoices!M:N,A2984)&lt;&gt;0,SUMIF(Invoices!M:N,A2984,Invoices!N:N)/COUNTIF(Invoices!M:N,A2984),0),IF(COUNTIF(Invoices!O:P,A2984)&lt;&gt;0,IF(COUNTIF(Invoices!O:P,A2984)&lt;&gt;0,SUMIF(Invoices!O:P,A2984,Invoices!P:P)/COUNTIF(Invoices!O:P,A2984),0),IF(COUNTIF(Invoices!Q:R,A2984)&lt;&gt;0,IF(COUNTIF(Invoices!Q:R,A2984)&lt;&gt;0,SUMIF(Invoices!Q:R,A2984,Invoices!R:R)/COUNTIF(Invoices!Q:R,A2984),0),IF(COUNTIF(Invoices!S:T,A2984)&lt;&gt;0,IF(COUNTIF(Invoices!S:T,A2984)&lt;&gt;0,SUMIF(Invoices!S:T,A2984,Invoices!T:T)/COUNTIF(Invoices!S:T,A2984),0),IF(COUNTIF(Invoices!U:V,A2984)&lt;&gt;0,IF(COUNTIF(Invoices!U:V,A2984)&lt;&gt;0,SUMIF(Invoices!U:V,A2984,Invoices!V:V)/COUNTIF(Invoices!U:V,A2984),0),IF(COUNTIF(Invoices!W:X,A2984)&lt;&gt;0,IF(COUNTIF(Invoices!W:X,A2984)&lt;&gt;0,SUMIF(Invoices!W:X,A2984,Invoices!X:X)/COUNTIF(Invoices!W:X,A2984),0),IF(COUNTIF(Invoices!Y:Z,A2984)&lt;&gt;0,IF(COUNTIF(Invoices!Y:Z,A2984)&lt;&gt;0,SUMIF(Invoices!Y:Z,A2984,Invoices!Z:Z)/COUNTIF(Invoices!Y:Z,A2984),0),IF(COUNTIF(Invoices!AA:AB,A2984)&lt;&gt;0,IF(COUNTIF(Invoices!AA:AB,A2984)&lt;&gt;0,SUMIF(Invoices!AA:AB,A2984,Invoices!AB:AB)/COUNTIF(Invoices!AA:AB,A2984),0),IF(COUNTIF(Invoices!AC:AD,A2984)&lt;&gt;0,IF(COUNTIF(Invoices!AC:AD,A2984)&lt;&gt;0,SUMIF(Invoices!AC:AD,A2984,Invoices!AD:AD)/COUNTIF(Invoices!AC:AD,A2984),0),IF(COUNTIF(Invoices!AE:AF,A2984)&lt;&gt;0,IF(COUNTIF(Invoices!AE:AF,A2984)&lt;&gt;0,SUMIF(Invoices!AE:AF,A2984,Invoices!AF:AF)/COUNTIF(Invoices!AE:AF,A2984),0),IF(COUNTIF(Invoices!AG:AH,A2984)&lt;&gt;0,IF(COUNTIF(Invoices!AG:AH,A2984)&lt;&gt;0,SUMIF(Invoices!AG:AH,A2984,Invoices!AH:AH)/COUNTIF(Invoices!AG:AH,A2984),0),IF(COUNTIF(Invoices!AI:AJ,A2984)&lt;&gt;0,IF(COUNTIF(Invoices!AI:AJ,A2984)&lt;&gt;0,SUMIF(Invoices!AI:AJ,A2984,Invoices!AJ:AJ)/COUNTIF(Invoices!AI:AJ,A2984),0),IF(COUNTIF(Invoices!AK:AL,A2984)&lt;&gt;0,IF(COUNTIF(Invoices!AK:AL,A2984)&lt;&gt;0,SUMIF(Invoices!AK:AL,A2984,Invoices!AL:AL)/COUNTIF(Invoices!AK:AL,A2984),0),IF(COUNTIF(Invoices!AM:AN,A2984)&lt;&gt;0,IF(COUNTIF(Invoices!AM:AN,A2984)&lt;&gt;0,SUMIF(Invoices!AM:AN,A2984,Invoices!AN:AN)/COUNTIF(Invoices!AM:AN,A2984),0),"Not Available")))))))))))))))</f>
        <v>Not Available</v>
      </c>
    </row>
    <row r="2985" spans="1:5" ht="13" x14ac:dyDescent="0.15">
      <c r="A2985" s="6" t="s">
        <v>4490</v>
      </c>
      <c r="C2985" s="6" t="s">
        <v>1167</v>
      </c>
      <c r="D2985" s="6" t="s">
        <v>1168</v>
      </c>
      <c r="E2985" t="str">
        <f>IF(COUNTIF(Invoices!K:L,A2985)&lt;&gt;0,IF(COUNTIF(Invoices!K:L,A2985)&lt;&gt;0,SUMIF(Invoices!K:L,A2985,Invoices!L:L)/COUNTIF(Invoices!K:L,A2985),0),IF(COUNTIF(Invoices!M:N,A2985)&lt;&gt;0,IF(COUNTIF(Invoices!M:N,A2985)&lt;&gt;0,SUMIF(Invoices!M:N,A2985,Invoices!N:N)/COUNTIF(Invoices!M:N,A2985),0),IF(COUNTIF(Invoices!O:P,A2985)&lt;&gt;0,IF(COUNTIF(Invoices!O:P,A2985)&lt;&gt;0,SUMIF(Invoices!O:P,A2985,Invoices!P:P)/COUNTIF(Invoices!O:P,A2985),0),IF(COUNTIF(Invoices!Q:R,A2985)&lt;&gt;0,IF(COUNTIF(Invoices!Q:R,A2985)&lt;&gt;0,SUMIF(Invoices!Q:R,A2985,Invoices!R:R)/COUNTIF(Invoices!Q:R,A2985),0),IF(COUNTIF(Invoices!S:T,A2985)&lt;&gt;0,IF(COUNTIF(Invoices!S:T,A2985)&lt;&gt;0,SUMIF(Invoices!S:T,A2985,Invoices!T:T)/COUNTIF(Invoices!S:T,A2985),0),IF(COUNTIF(Invoices!U:V,A2985)&lt;&gt;0,IF(COUNTIF(Invoices!U:V,A2985)&lt;&gt;0,SUMIF(Invoices!U:V,A2985,Invoices!V:V)/COUNTIF(Invoices!U:V,A2985),0),IF(COUNTIF(Invoices!W:X,A2985)&lt;&gt;0,IF(COUNTIF(Invoices!W:X,A2985)&lt;&gt;0,SUMIF(Invoices!W:X,A2985,Invoices!X:X)/COUNTIF(Invoices!W:X,A2985),0),IF(COUNTIF(Invoices!Y:Z,A2985)&lt;&gt;0,IF(COUNTIF(Invoices!Y:Z,A2985)&lt;&gt;0,SUMIF(Invoices!Y:Z,A2985,Invoices!Z:Z)/COUNTIF(Invoices!Y:Z,A2985),0),IF(COUNTIF(Invoices!AA:AB,A2985)&lt;&gt;0,IF(COUNTIF(Invoices!AA:AB,A2985)&lt;&gt;0,SUMIF(Invoices!AA:AB,A2985,Invoices!AB:AB)/COUNTIF(Invoices!AA:AB,A2985),0),IF(COUNTIF(Invoices!AC:AD,A2985)&lt;&gt;0,IF(COUNTIF(Invoices!AC:AD,A2985)&lt;&gt;0,SUMIF(Invoices!AC:AD,A2985,Invoices!AD:AD)/COUNTIF(Invoices!AC:AD,A2985),0),IF(COUNTIF(Invoices!AE:AF,A2985)&lt;&gt;0,IF(COUNTIF(Invoices!AE:AF,A2985)&lt;&gt;0,SUMIF(Invoices!AE:AF,A2985,Invoices!AF:AF)/COUNTIF(Invoices!AE:AF,A2985),0),IF(COUNTIF(Invoices!AG:AH,A2985)&lt;&gt;0,IF(COUNTIF(Invoices!AG:AH,A2985)&lt;&gt;0,SUMIF(Invoices!AG:AH,A2985,Invoices!AH:AH)/COUNTIF(Invoices!AG:AH,A2985),0),IF(COUNTIF(Invoices!AI:AJ,A2985)&lt;&gt;0,IF(COUNTIF(Invoices!AI:AJ,A2985)&lt;&gt;0,SUMIF(Invoices!AI:AJ,A2985,Invoices!AJ:AJ)/COUNTIF(Invoices!AI:AJ,A2985),0),IF(COUNTIF(Invoices!AK:AL,A2985)&lt;&gt;0,IF(COUNTIF(Invoices!AK:AL,A2985)&lt;&gt;0,SUMIF(Invoices!AK:AL,A2985,Invoices!AL:AL)/COUNTIF(Invoices!AK:AL,A2985),0),IF(COUNTIF(Invoices!AM:AN,A2985)&lt;&gt;0,IF(COUNTIF(Invoices!AM:AN,A2985)&lt;&gt;0,SUMIF(Invoices!AM:AN,A2985,Invoices!AN:AN)/COUNTIF(Invoices!AM:AN,A2985),0),"Not Available")))))))))))))))</f>
        <v>Not Available</v>
      </c>
    </row>
    <row r="2986" spans="1:5" ht="13" x14ac:dyDescent="0.15">
      <c r="A2986" s="6" t="s">
        <v>4491</v>
      </c>
      <c r="B2986" s="6" t="s">
        <v>4492</v>
      </c>
      <c r="C2986" s="6" t="s">
        <v>1372</v>
      </c>
      <c r="D2986" s="6" t="s">
        <v>529</v>
      </c>
      <c r="E2986">
        <f ca="1">IF(COUNTIF(Invoices!K:L,A2986)&lt;&gt;0,IF(COUNTIF(Invoices!K:L,A2986)&lt;&gt;0,SUMIF(Invoices!K:L,A2986,Invoices!L:L)/COUNTIF(Invoices!K:L,A2986),0),IF(COUNTIF(Invoices!M:N,A2986)&lt;&gt;0,IF(COUNTIF(Invoices!M:N,A2986)&lt;&gt;0,SUMIF(Invoices!M:N,A2986,Invoices!N:N)/COUNTIF(Invoices!M:N,A2986),0),IF(COUNTIF(Invoices!O:P,A2986)&lt;&gt;0,IF(COUNTIF(Invoices!O:P,A2986)&lt;&gt;0,SUMIF(Invoices!O:P,A2986,Invoices!P:P)/COUNTIF(Invoices!O:P,A2986),0),IF(COUNTIF(Invoices!Q:R,A2986)&lt;&gt;0,IF(COUNTIF(Invoices!Q:R,A2986)&lt;&gt;0,SUMIF(Invoices!Q:R,A2986,Invoices!R:R)/COUNTIF(Invoices!Q:R,A2986),0),IF(COUNTIF(Invoices!S:T,A2986)&lt;&gt;0,IF(COUNTIF(Invoices!S:T,A2986)&lt;&gt;0,SUMIF(Invoices!S:T,A2986,Invoices!T:T)/COUNTIF(Invoices!S:T,A2986),0),IF(COUNTIF(Invoices!U:V,A2986)&lt;&gt;0,IF(COUNTIF(Invoices!U:V,A2986)&lt;&gt;0,SUMIF(Invoices!U:V,A2986,Invoices!V:V)/COUNTIF(Invoices!U:V,A2986),0),IF(COUNTIF(Invoices!W:X,A2986)&lt;&gt;0,IF(COUNTIF(Invoices!W:X,A2986)&lt;&gt;0,SUMIF(Invoices!W:X,A2986,Invoices!X:X)/COUNTIF(Invoices!W:X,A2986),0),IF(COUNTIF(Invoices!Y:Z,A2986)&lt;&gt;0,IF(COUNTIF(Invoices!Y:Z,A2986)&lt;&gt;0,SUMIF(Invoices!Y:Z,A2986,Invoices!Z:Z)/COUNTIF(Invoices!Y:Z,A2986),0),IF(COUNTIF(Invoices!AA:AB,A2986)&lt;&gt;0,IF(COUNTIF(Invoices!AA:AB,A2986)&lt;&gt;0,SUMIF(Invoices!AA:AB,A2986,Invoices!AB:AB)/COUNTIF(Invoices!AA:AB,A2986),0),IF(COUNTIF(Invoices!AC:AD,A2986)&lt;&gt;0,IF(COUNTIF(Invoices!AC:AD,A2986)&lt;&gt;0,SUMIF(Invoices!AC:AD,A2986,Invoices!AD:AD)/COUNTIF(Invoices!AC:AD,A2986),0),IF(COUNTIF(Invoices!AE:AF,A2986)&lt;&gt;0,IF(COUNTIF(Invoices!AE:AF,A2986)&lt;&gt;0,SUMIF(Invoices!AE:AF,A2986,Invoices!AF:AF)/COUNTIF(Invoices!AE:AF,A2986),0),IF(COUNTIF(Invoices!AG:AH,A2986)&lt;&gt;0,IF(COUNTIF(Invoices!AG:AH,A2986)&lt;&gt;0,SUMIF(Invoices!AG:AH,A2986,Invoices!AH:AH)/COUNTIF(Invoices!AG:AH,A2986),0),IF(COUNTIF(Invoices!AI:AJ,A2986)&lt;&gt;0,IF(COUNTIF(Invoices!AI:AJ,A2986)&lt;&gt;0,SUMIF(Invoices!AI:AJ,A2986,Invoices!AJ:AJ)/COUNTIF(Invoices!AI:AJ,A2986),0),IF(COUNTIF(Invoices!AK:AL,A2986)&lt;&gt;0,IF(COUNTIF(Invoices!AK:AL,A2986)&lt;&gt;0,SUMIF(Invoices!AK:AL,A2986,Invoices!AL:AL)/COUNTIF(Invoices!AK:AL,A2986),0),IF(COUNTIF(Invoices!AM:AN,A2986)&lt;&gt;0,IF(COUNTIF(Invoices!AM:AN,A2986)&lt;&gt;0,SUMIF(Invoices!AM:AN,A2986,Invoices!AN:AN)/COUNTIF(Invoices!AM:AN,A2986),0),"Not Available")))))))))))))))</f>
        <v>0.99</v>
      </c>
    </row>
    <row r="2987" spans="1:5" ht="13" x14ac:dyDescent="0.15">
      <c r="A2987" s="6" t="s">
        <v>4493</v>
      </c>
      <c r="B2987" s="6" t="s">
        <v>4494</v>
      </c>
      <c r="C2987" s="6" t="s">
        <v>1372</v>
      </c>
      <c r="D2987" s="6" t="s">
        <v>529</v>
      </c>
      <c r="E2987" t="str">
        <f>IF(COUNTIF(Invoices!K:L,A2987)&lt;&gt;0,IF(COUNTIF(Invoices!K:L,A2987)&lt;&gt;0,SUMIF(Invoices!K:L,A2987,Invoices!L:L)/COUNTIF(Invoices!K:L,A2987),0),IF(COUNTIF(Invoices!M:N,A2987)&lt;&gt;0,IF(COUNTIF(Invoices!M:N,A2987)&lt;&gt;0,SUMIF(Invoices!M:N,A2987,Invoices!N:N)/COUNTIF(Invoices!M:N,A2987),0),IF(COUNTIF(Invoices!O:P,A2987)&lt;&gt;0,IF(COUNTIF(Invoices!O:P,A2987)&lt;&gt;0,SUMIF(Invoices!O:P,A2987,Invoices!P:P)/COUNTIF(Invoices!O:P,A2987),0),IF(COUNTIF(Invoices!Q:R,A2987)&lt;&gt;0,IF(COUNTIF(Invoices!Q:R,A2987)&lt;&gt;0,SUMIF(Invoices!Q:R,A2987,Invoices!R:R)/COUNTIF(Invoices!Q:R,A2987),0),IF(COUNTIF(Invoices!S:T,A2987)&lt;&gt;0,IF(COUNTIF(Invoices!S:T,A2987)&lt;&gt;0,SUMIF(Invoices!S:T,A2987,Invoices!T:T)/COUNTIF(Invoices!S:T,A2987),0),IF(COUNTIF(Invoices!U:V,A2987)&lt;&gt;0,IF(COUNTIF(Invoices!U:V,A2987)&lt;&gt;0,SUMIF(Invoices!U:V,A2987,Invoices!V:V)/COUNTIF(Invoices!U:V,A2987),0),IF(COUNTIF(Invoices!W:X,A2987)&lt;&gt;0,IF(COUNTIF(Invoices!W:X,A2987)&lt;&gt;0,SUMIF(Invoices!W:X,A2987,Invoices!X:X)/COUNTIF(Invoices!W:X,A2987),0),IF(COUNTIF(Invoices!Y:Z,A2987)&lt;&gt;0,IF(COUNTIF(Invoices!Y:Z,A2987)&lt;&gt;0,SUMIF(Invoices!Y:Z,A2987,Invoices!Z:Z)/COUNTIF(Invoices!Y:Z,A2987),0),IF(COUNTIF(Invoices!AA:AB,A2987)&lt;&gt;0,IF(COUNTIF(Invoices!AA:AB,A2987)&lt;&gt;0,SUMIF(Invoices!AA:AB,A2987,Invoices!AB:AB)/COUNTIF(Invoices!AA:AB,A2987),0),IF(COUNTIF(Invoices!AC:AD,A2987)&lt;&gt;0,IF(COUNTIF(Invoices!AC:AD,A2987)&lt;&gt;0,SUMIF(Invoices!AC:AD,A2987,Invoices!AD:AD)/COUNTIF(Invoices!AC:AD,A2987),0),IF(COUNTIF(Invoices!AE:AF,A2987)&lt;&gt;0,IF(COUNTIF(Invoices!AE:AF,A2987)&lt;&gt;0,SUMIF(Invoices!AE:AF,A2987,Invoices!AF:AF)/COUNTIF(Invoices!AE:AF,A2987),0),IF(COUNTIF(Invoices!AG:AH,A2987)&lt;&gt;0,IF(COUNTIF(Invoices!AG:AH,A2987)&lt;&gt;0,SUMIF(Invoices!AG:AH,A2987,Invoices!AH:AH)/COUNTIF(Invoices!AG:AH,A2987),0),IF(COUNTIF(Invoices!AI:AJ,A2987)&lt;&gt;0,IF(COUNTIF(Invoices!AI:AJ,A2987)&lt;&gt;0,SUMIF(Invoices!AI:AJ,A2987,Invoices!AJ:AJ)/COUNTIF(Invoices!AI:AJ,A2987),0),IF(COUNTIF(Invoices!AK:AL,A2987)&lt;&gt;0,IF(COUNTIF(Invoices!AK:AL,A2987)&lt;&gt;0,SUMIF(Invoices!AK:AL,A2987,Invoices!AL:AL)/COUNTIF(Invoices!AK:AL,A2987),0),IF(COUNTIF(Invoices!AM:AN,A2987)&lt;&gt;0,IF(COUNTIF(Invoices!AM:AN,A2987)&lt;&gt;0,SUMIF(Invoices!AM:AN,A2987,Invoices!AN:AN)/COUNTIF(Invoices!AM:AN,A2987),0),"Not Available")))))))))))))))</f>
        <v>Not Available</v>
      </c>
    </row>
    <row r="2988" spans="1:5" ht="13" x14ac:dyDescent="0.15">
      <c r="A2988" s="6" t="s">
        <v>4495</v>
      </c>
      <c r="B2988" s="6" t="s">
        <v>1097</v>
      </c>
      <c r="C2988" s="6" t="s">
        <v>1098</v>
      </c>
      <c r="D2988" s="6" t="s">
        <v>522</v>
      </c>
      <c r="E2988">
        <f ca="1">IF(COUNTIF(Invoices!K:L,A2988)&lt;&gt;0,IF(COUNTIF(Invoices!K:L,A2988)&lt;&gt;0,SUMIF(Invoices!K:L,A2988,Invoices!L:L)/COUNTIF(Invoices!K:L,A2988),0),IF(COUNTIF(Invoices!M:N,A2988)&lt;&gt;0,IF(COUNTIF(Invoices!M:N,A2988)&lt;&gt;0,SUMIF(Invoices!M:N,A2988,Invoices!N:N)/COUNTIF(Invoices!M:N,A2988),0),IF(COUNTIF(Invoices!O:P,A2988)&lt;&gt;0,IF(COUNTIF(Invoices!O:P,A2988)&lt;&gt;0,SUMIF(Invoices!O:P,A2988,Invoices!P:P)/COUNTIF(Invoices!O:P,A2988),0),IF(COUNTIF(Invoices!Q:R,A2988)&lt;&gt;0,IF(COUNTIF(Invoices!Q:R,A2988)&lt;&gt;0,SUMIF(Invoices!Q:R,A2988,Invoices!R:R)/COUNTIF(Invoices!Q:R,A2988),0),IF(COUNTIF(Invoices!S:T,A2988)&lt;&gt;0,IF(COUNTIF(Invoices!S:T,A2988)&lt;&gt;0,SUMIF(Invoices!S:T,A2988,Invoices!T:T)/COUNTIF(Invoices!S:T,A2988),0),IF(COUNTIF(Invoices!U:V,A2988)&lt;&gt;0,IF(COUNTIF(Invoices!U:V,A2988)&lt;&gt;0,SUMIF(Invoices!U:V,A2988,Invoices!V:V)/COUNTIF(Invoices!U:V,A2988),0),IF(COUNTIF(Invoices!W:X,A2988)&lt;&gt;0,IF(COUNTIF(Invoices!W:X,A2988)&lt;&gt;0,SUMIF(Invoices!W:X,A2988,Invoices!X:X)/COUNTIF(Invoices!W:X,A2988),0),IF(COUNTIF(Invoices!Y:Z,A2988)&lt;&gt;0,IF(COUNTIF(Invoices!Y:Z,A2988)&lt;&gt;0,SUMIF(Invoices!Y:Z,A2988,Invoices!Z:Z)/COUNTIF(Invoices!Y:Z,A2988),0),IF(COUNTIF(Invoices!AA:AB,A2988)&lt;&gt;0,IF(COUNTIF(Invoices!AA:AB,A2988)&lt;&gt;0,SUMIF(Invoices!AA:AB,A2988,Invoices!AB:AB)/COUNTIF(Invoices!AA:AB,A2988),0),IF(COUNTIF(Invoices!AC:AD,A2988)&lt;&gt;0,IF(COUNTIF(Invoices!AC:AD,A2988)&lt;&gt;0,SUMIF(Invoices!AC:AD,A2988,Invoices!AD:AD)/COUNTIF(Invoices!AC:AD,A2988),0),IF(COUNTIF(Invoices!AE:AF,A2988)&lt;&gt;0,IF(COUNTIF(Invoices!AE:AF,A2988)&lt;&gt;0,SUMIF(Invoices!AE:AF,A2988,Invoices!AF:AF)/COUNTIF(Invoices!AE:AF,A2988),0),IF(COUNTIF(Invoices!AG:AH,A2988)&lt;&gt;0,IF(COUNTIF(Invoices!AG:AH,A2988)&lt;&gt;0,SUMIF(Invoices!AG:AH,A2988,Invoices!AH:AH)/COUNTIF(Invoices!AG:AH,A2988),0),IF(COUNTIF(Invoices!AI:AJ,A2988)&lt;&gt;0,IF(COUNTIF(Invoices!AI:AJ,A2988)&lt;&gt;0,SUMIF(Invoices!AI:AJ,A2988,Invoices!AJ:AJ)/COUNTIF(Invoices!AI:AJ,A2988),0),IF(COUNTIF(Invoices!AK:AL,A2988)&lt;&gt;0,IF(COUNTIF(Invoices!AK:AL,A2988)&lt;&gt;0,SUMIF(Invoices!AK:AL,A2988,Invoices!AL:AL)/COUNTIF(Invoices!AK:AL,A2988),0),IF(COUNTIF(Invoices!AM:AN,A2988)&lt;&gt;0,IF(COUNTIF(Invoices!AM:AN,A2988)&lt;&gt;0,SUMIF(Invoices!AM:AN,A2988,Invoices!AN:AN)/COUNTIF(Invoices!AM:AN,A2988),0),"Not Available")))))))))))))))</f>
        <v>0.99</v>
      </c>
    </row>
    <row r="2989" spans="1:5" ht="13" x14ac:dyDescent="0.15">
      <c r="A2989" s="6" t="s">
        <v>4496</v>
      </c>
      <c r="B2989" s="6" t="s">
        <v>1813</v>
      </c>
      <c r="C2989" s="6" t="s">
        <v>1351</v>
      </c>
      <c r="D2989" s="6" t="s">
        <v>574</v>
      </c>
      <c r="E2989" t="str">
        <f>IF(COUNTIF(Invoices!K:L,A2989)&lt;&gt;0,IF(COUNTIF(Invoices!K:L,A2989)&lt;&gt;0,SUMIF(Invoices!K:L,A2989,Invoices!L:L)/COUNTIF(Invoices!K:L,A2989),0),IF(COUNTIF(Invoices!M:N,A2989)&lt;&gt;0,IF(COUNTIF(Invoices!M:N,A2989)&lt;&gt;0,SUMIF(Invoices!M:N,A2989,Invoices!N:N)/COUNTIF(Invoices!M:N,A2989),0),IF(COUNTIF(Invoices!O:P,A2989)&lt;&gt;0,IF(COUNTIF(Invoices!O:P,A2989)&lt;&gt;0,SUMIF(Invoices!O:P,A2989,Invoices!P:P)/COUNTIF(Invoices!O:P,A2989),0),IF(COUNTIF(Invoices!Q:R,A2989)&lt;&gt;0,IF(COUNTIF(Invoices!Q:R,A2989)&lt;&gt;0,SUMIF(Invoices!Q:R,A2989,Invoices!R:R)/COUNTIF(Invoices!Q:R,A2989),0),IF(COUNTIF(Invoices!S:T,A2989)&lt;&gt;0,IF(COUNTIF(Invoices!S:T,A2989)&lt;&gt;0,SUMIF(Invoices!S:T,A2989,Invoices!T:T)/COUNTIF(Invoices!S:T,A2989),0),IF(COUNTIF(Invoices!U:V,A2989)&lt;&gt;0,IF(COUNTIF(Invoices!U:V,A2989)&lt;&gt;0,SUMIF(Invoices!U:V,A2989,Invoices!V:V)/COUNTIF(Invoices!U:V,A2989),0),IF(COUNTIF(Invoices!W:X,A2989)&lt;&gt;0,IF(COUNTIF(Invoices!W:X,A2989)&lt;&gt;0,SUMIF(Invoices!W:X,A2989,Invoices!X:X)/COUNTIF(Invoices!W:X,A2989),0),IF(COUNTIF(Invoices!Y:Z,A2989)&lt;&gt;0,IF(COUNTIF(Invoices!Y:Z,A2989)&lt;&gt;0,SUMIF(Invoices!Y:Z,A2989,Invoices!Z:Z)/COUNTIF(Invoices!Y:Z,A2989),0),IF(COUNTIF(Invoices!AA:AB,A2989)&lt;&gt;0,IF(COUNTIF(Invoices!AA:AB,A2989)&lt;&gt;0,SUMIF(Invoices!AA:AB,A2989,Invoices!AB:AB)/COUNTIF(Invoices!AA:AB,A2989),0),IF(COUNTIF(Invoices!AC:AD,A2989)&lt;&gt;0,IF(COUNTIF(Invoices!AC:AD,A2989)&lt;&gt;0,SUMIF(Invoices!AC:AD,A2989,Invoices!AD:AD)/COUNTIF(Invoices!AC:AD,A2989),0),IF(COUNTIF(Invoices!AE:AF,A2989)&lt;&gt;0,IF(COUNTIF(Invoices!AE:AF,A2989)&lt;&gt;0,SUMIF(Invoices!AE:AF,A2989,Invoices!AF:AF)/COUNTIF(Invoices!AE:AF,A2989),0),IF(COUNTIF(Invoices!AG:AH,A2989)&lt;&gt;0,IF(COUNTIF(Invoices!AG:AH,A2989)&lt;&gt;0,SUMIF(Invoices!AG:AH,A2989,Invoices!AH:AH)/COUNTIF(Invoices!AG:AH,A2989),0),IF(COUNTIF(Invoices!AI:AJ,A2989)&lt;&gt;0,IF(COUNTIF(Invoices!AI:AJ,A2989)&lt;&gt;0,SUMIF(Invoices!AI:AJ,A2989,Invoices!AJ:AJ)/COUNTIF(Invoices!AI:AJ,A2989),0),IF(COUNTIF(Invoices!AK:AL,A2989)&lt;&gt;0,IF(COUNTIF(Invoices!AK:AL,A2989)&lt;&gt;0,SUMIF(Invoices!AK:AL,A2989,Invoices!AL:AL)/COUNTIF(Invoices!AK:AL,A2989),0),IF(COUNTIF(Invoices!AM:AN,A2989)&lt;&gt;0,IF(COUNTIF(Invoices!AM:AN,A2989)&lt;&gt;0,SUMIF(Invoices!AM:AN,A2989,Invoices!AN:AN)/COUNTIF(Invoices!AM:AN,A2989),0),"Not Available")))))))))))))))</f>
        <v>Not Available</v>
      </c>
    </row>
    <row r="2990" spans="1:5" ht="13" x14ac:dyDescent="0.15">
      <c r="A2990" s="6" t="s">
        <v>4496</v>
      </c>
      <c r="B2990" s="6" t="s">
        <v>1813</v>
      </c>
      <c r="C2990" s="6" t="s">
        <v>623</v>
      </c>
      <c r="D2990" s="6" t="s">
        <v>574</v>
      </c>
      <c r="E2990" t="str">
        <f>IF(COUNTIF(Invoices!K:L,A2990)&lt;&gt;0,IF(COUNTIF(Invoices!K:L,A2990)&lt;&gt;0,SUMIF(Invoices!K:L,A2990,Invoices!L:L)/COUNTIF(Invoices!K:L,A2990),0),IF(COUNTIF(Invoices!M:N,A2990)&lt;&gt;0,IF(COUNTIF(Invoices!M:N,A2990)&lt;&gt;0,SUMIF(Invoices!M:N,A2990,Invoices!N:N)/COUNTIF(Invoices!M:N,A2990),0),IF(COUNTIF(Invoices!O:P,A2990)&lt;&gt;0,IF(COUNTIF(Invoices!O:P,A2990)&lt;&gt;0,SUMIF(Invoices!O:P,A2990,Invoices!P:P)/COUNTIF(Invoices!O:P,A2990),0),IF(COUNTIF(Invoices!Q:R,A2990)&lt;&gt;0,IF(COUNTIF(Invoices!Q:R,A2990)&lt;&gt;0,SUMIF(Invoices!Q:R,A2990,Invoices!R:R)/COUNTIF(Invoices!Q:R,A2990),0),IF(COUNTIF(Invoices!S:T,A2990)&lt;&gt;0,IF(COUNTIF(Invoices!S:T,A2990)&lt;&gt;0,SUMIF(Invoices!S:T,A2990,Invoices!T:T)/COUNTIF(Invoices!S:T,A2990),0),IF(COUNTIF(Invoices!U:V,A2990)&lt;&gt;0,IF(COUNTIF(Invoices!U:V,A2990)&lt;&gt;0,SUMIF(Invoices!U:V,A2990,Invoices!V:V)/COUNTIF(Invoices!U:V,A2990),0),IF(COUNTIF(Invoices!W:X,A2990)&lt;&gt;0,IF(COUNTIF(Invoices!W:X,A2990)&lt;&gt;0,SUMIF(Invoices!W:X,A2990,Invoices!X:X)/COUNTIF(Invoices!W:X,A2990),0),IF(COUNTIF(Invoices!Y:Z,A2990)&lt;&gt;0,IF(COUNTIF(Invoices!Y:Z,A2990)&lt;&gt;0,SUMIF(Invoices!Y:Z,A2990,Invoices!Z:Z)/COUNTIF(Invoices!Y:Z,A2990),0),IF(COUNTIF(Invoices!AA:AB,A2990)&lt;&gt;0,IF(COUNTIF(Invoices!AA:AB,A2990)&lt;&gt;0,SUMIF(Invoices!AA:AB,A2990,Invoices!AB:AB)/COUNTIF(Invoices!AA:AB,A2990),0),IF(COUNTIF(Invoices!AC:AD,A2990)&lt;&gt;0,IF(COUNTIF(Invoices!AC:AD,A2990)&lt;&gt;0,SUMIF(Invoices!AC:AD,A2990,Invoices!AD:AD)/COUNTIF(Invoices!AC:AD,A2990),0),IF(COUNTIF(Invoices!AE:AF,A2990)&lt;&gt;0,IF(COUNTIF(Invoices!AE:AF,A2990)&lt;&gt;0,SUMIF(Invoices!AE:AF,A2990,Invoices!AF:AF)/COUNTIF(Invoices!AE:AF,A2990),0),IF(COUNTIF(Invoices!AG:AH,A2990)&lt;&gt;0,IF(COUNTIF(Invoices!AG:AH,A2990)&lt;&gt;0,SUMIF(Invoices!AG:AH,A2990,Invoices!AH:AH)/COUNTIF(Invoices!AG:AH,A2990),0),IF(COUNTIF(Invoices!AI:AJ,A2990)&lt;&gt;0,IF(COUNTIF(Invoices!AI:AJ,A2990)&lt;&gt;0,SUMIF(Invoices!AI:AJ,A2990,Invoices!AJ:AJ)/COUNTIF(Invoices!AI:AJ,A2990),0),IF(COUNTIF(Invoices!AK:AL,A2990)&lt;&gt;0,IF(COUNTIF(Invoices!AK:AL,A2990)&lt;&gt;0,SUMIF(Invoices!AK:AL,A2990,Invoices!AL:AL)/COUNTIF(Invoices!AK:AL,A2990),0),IF(COUNTIF(Invoices!AM:AN,A2990)&lt;&gt;0,IF(COUNTIF(Invoices!AM:AN,A2990)&lt;&gt;0,SUMIF(Invoices!AM:AN,A2990,Invoices!AN:AN)/COUNTIF(Invoices!AM:AN,A2990),0),"Not Available")))))))))))))))</f>
        <v>Not Available</v>
      </c>
    </row>
    <row r="2991" spans="1:5" ht="13" x14ac:dyDescent="0.15">
      <c r="A2991" s="6" t="s">
        <v>4497</v>
      </c>
      <c r="C2991" s="6" t="s">
        <v>672</v>
      </c>
      <c r="D2991" s="6" t="s">
        <v>673</v>
      </c>
      <c r="E2991" t="str">
        <f>IF(COUNTIF(Invoices!K:L,A2991)&lt;&gt;0,IF(COUNTIF(Invoices!K:L,A2991)&lt;&gt;0,SUMIF(Invoices!K:L,A2991,Invoices!L:L)/COUNTIF(Invoices!K:L,A2991),0),IF(COUNTIF(Invoices!M:N,A2991)&lt;&gt;0,IF(COUNTIF(Invoices!M:N,A2991)&lt;&gt;0,SUMIF(Invoices!M:N,A2991,Invoices!N:N)/COUNTIF(Invoices!M:N,A2991),0),IF(COUNTIF(Invoices!O:P,A2991)&lt;&gt;0,IF(COUNTIF(Invoices!O:P,A2991)&lt;&gt;0,SUMIF(Invoices!O:P,A2991,Invoices!P:P)/COUNTIF(Invoices!O:P,A2991),0),IF(COUNTIF(Invoices!Q:R,A2991)&lt;&gt;0,IF(COUNTIF(Invoices!Q:R,A2991)&lt;&gt;0,SUMIF(Invoices!Q:R,A2991,Invoices!R:R)/COUNTIF(Invoices!Q:R,A2991),0),IF(COUNTIF(Invoices!S:T,A2991)&lt;&gt;0,IF(COUNTIF(Invoices!S:T,A2991)&lt;&gt;0,SUMIF(Invoices!S:T,A2991,Invoices!T:T)/COUNTIF(Invoices!S:T,A2991),0),IF(COUNTIF(Invoices!U:V,A2991)&lt;&gt;0,IF(COUNTIF(Invoices!U:V,A2991)&lt;&gt;0,SUMIF(Invoices!U:V,A2991,Invoices!V:V)/COUNTIF(Invoices!U:V,A2991),0),IF(COUNTIF(Invoices!W:X,A2991)&lt;&gt;0,IF(COUNTIF(Invoices!W:X,A2991)&lt;&gt;0,SUMIF(Invoices!W:X,A2991,Invoices!X:X)/COUNTIF(Invoices!W:X,A2991),0),IF(COUNTIF(Invoices!Y:Z,A2991)&lt;&gt;0,IF(COUNTIF(Invoices!Y:Z,A2991)&lt;&gt;0,SUMIF(Invoices!Y:Z,A2991,Invoices!Z:Z)/COUNTIF(Invoices!Y:Z,A2991),0),IF(COUNTIF(Invoices!AA:AB,A2991)&lt;&gt;0,IF(COUNTIF(Invoices!AA:AB,A2991)&lt;&gt;0,SUMIF(Invoices!AA:AB,A2991,Invoices!AB:AB)/COUNTIF(Invoices!AA:AB,A2991),0),IF(COUNTIF(Invoices!AC:AD,A2991)&lt;&gt;0,IF(COUNTIF(Invoices!AC:AD,A2991)&lt;&gt;0,SUMIF(Invoices!AC:AD,A2991,Invoices!AD:AD)/COUNTIF(Invoices!AC:AD,A2991),0),IF(COUNTIF(Invoices!AE:AF,A2991)&lt;&gt;0,IF(COUNTIF(Invoices!AE:AF,A2991)&lt;&gt;0,SUMIF(Invoices!AE:AF,A2991,Invoices!AF:AF)/COUNTIF(Invoices!AE:AF,A2991),0),IF(COUNTIF(Invoices!AG:AH,A2991)&lt;&gt;0,IF(COUNTIF(Invoices!AG:AH,A2991)&lt;&gt;0,SUMIF(Invoices!AG:AH,A2991,Invoices!AH:AH)/COUNTIF(Invoices!AG:AH,A2991),0),IF(COUNTIF(Invoices!AI:AJ,A2991)&lt;&gt;0,IF(COUNTIF(Invoices!AI:AJ,A2991)&lt;&gt;0,SUMIF(Invoices!AI:AJ,A2991,Invoices!AJ:AJ)/COUNTIF(Invoices!AI:AJ,A2991),0),IF(COUNTIF(Invoices!AK:AL,A2991)&lt;&gt;0,IF(COUNTIF(Invoices!AK:AL,A2991)&lt;&gt;0,SUMIF(Invoices!AK:AL,A2991,Invoices!AL:AL)/COUNTIF(Invoices!AK:AL,A2991),0),IF(COUNTIF(Invoices!AM:AN,A2991)&lt;&gt;0,IF(COUNTIF(Invoices!AM:AN,A2991)&lt;&gt;0,SUMIF(Invoices!AM:AN,A2991,Invoices!AN:AN)/COUNTIF(Invoices!AM:AN,A2991),0),"Not Available")))))))))))))))</f>
        <v>Not Available</v>
      </c>
    </row>
    <row r="2992" spans="1:5" ht="13" x14ac:dyDescent="0.15">
      <c r="A2992" s="6" t="s">
        <v>4498</v>
      </c>
      <c r="B2992" s="6" t="s">
        <v>4499</v>
      </c>
      <c r="C2992" s="6" t="s">
        <v>1123</v>
      </c>
      <c r="D2992" s="6" t="s">
        <v>850</v>
      </c>
      <c r="E2992" t="str">
        <f>IF(COUNTIF(Invoices!K:L,A2992)&lt;&gt;0,IF(COUNTIF(Invoices!K:L,A2992)&lt;&gt;0,SUMIF(Invoices!K:L,A2992,Invoices!L:L)/COUNTIF(Invoices!K:L,A2992),0),IF(COUNTIF(Invoices!M:N,A2992)&lt;&gt;0,IF(COUNTIF(Invoices!M:N,A2992)&lt;&gt;0,SUMIF(Invoices!M:N,A2992,Invoices!N:N)/COUNTIF(Invoices!M:N,A2992),0),IF(COUNTIF(Invoices!O:P,A2992)&lt;&gt;0,IF(COUNTIF(Invoices!O:P,A2992)&lt;&gt;0,SUMIF(Invoices!O:P,A2992,Invoices!P:P)/COUNTIF(Invoices!O:P,A2992),0),IF(COUNTIF(Invoices!Q:R,A2992)&lt;&gt;0,IF(COUNTIF(Invoices!Q:R,A2992)&lt;&gt;0,SUMIF(Invoices!Q:R,A2992,Invoices!R:R)/COUNTIF(Invoices!Q:R,A2992),0),IF(COUNTIF(Invoices!S:T,A2992)&lt;&gt;0,IF(COUNTIF(Invoices!S:T,A2992)&lt;&gt;0,SUMIF(Invoices!S:T,A2992,Invoices!T:T)/COUNTIF(Invoices!S:T,A2992),0),IF(COUNTIF(Invoices!U:V,A2992)&lt;&gt;0,IF(COUNTIF(Invoices!U:V,A2992)&lt;&gt;0,SUMIF(Invoices!U:V,A2992,Invoices!V:V)/COUNTIF(Invoices!U:V,A2992),0),IF(COUNTIF(Invoices!W:X,A2992)&lt;&gt;0,IF(COUNTIF(Invoices!W:X,A2992)&lt;&gt;0,SUMIF(Invoices!W:X,A2992,Invoices!X:X)/COUNTIF(Invoices!W:X,A2992),0),IF(COUNTIF(Invoices!Y:Z,A2992)&lt;&gt;0,IF(COUNTIF(Invoices!Y:Z,A2992)&lt;&gt;0,SUMIF(Invoices!Y:Z,A2992,Invoices!Z:Z)/COUNTIF(Invoices!Y:Z,A2992),0),IF(COUNTIF(Invoices!AA:AB,A2992)&lt;&gt;0,IF(COUNTIF(Invoices!AA:AB,A2992)&lt;&gt;0,SUMIF(Invoices!AA:AB,A2992,Invoices!AB:AB)/COUNTIF(Invoices!AA:AB,A2992),0),IF(COUNTIF(Invoices!AC:AD,A2992)&lt;&gt;0,IF(COUNTIF(Invoices!AC:AD,A2992)&lt;&gt;0,SUMIF(Invoices!AC:AD,A2992,Invoices!AD:AD)/COUNTIF(Invoices!AC:AD,A2992),0),IF(COUNTIF(Invoices!AE:AF,A2992)&lt;&gt;0,IF(COUNTIF(Invoices!AE:AF,A2992)&lt;&gt;0,SUMIF(Invoices!AE:AF,A2992,Invoices!AF:AF)/COUNTIF(Invoices!AE:AF,A2992),0),IF(COUNTIF(Invoices!AG:AH,A2992)&lt;&gt;0,IF(COUNTIF(Invoices!AG:AH,A2992)&lt;&gt;0,SUMIF(Invoices!AG:AH,A2992,Invoices!AH:AH)/COUNTIF(Invoices!AG:AH,A2992),0),IF(COUNTIF(Invoices!AI:AJ,A2992)&lt;&gt;0,IF(COUNTIF(Invoices!AI:AJ,A2992)&lt;&gt;0,SUMIF(Invoices!AI:AJ,A2992,Invoices!AJ:AJ)/COUNTIF(Invoices!AI:AJ,A2992),0),IF(COUNTIF(Invoices!AK:AL,A2992)&lt;&gt;0,IF(COUNTIF(Invoices!AK:AL,A2992)&lt;&gt;0,SUMIF(Invoices!AK:AL,A2992,Invoices!AL:AL)/COUNTIF(Invoices!AK:AL,A2992),0),IF(COUNTIF(Invoices!AM:AN,A2992)&lt;&gt;0,IF(COUNTIF(Invoices!AM:AN,A2992)&lt;&gt;0,SUMIF(Invoices!AM:AN,A2992,Invoices!AN:AN)/COUNTIF(Invoices!AM:AN,A2992),0),"Not Available")))))))))))))))</f>
        <v>Not Available</v>
      </c>
    </row>
    <row r="2993" spans="1:5" ht="13" x14ac:dyDescent="0.15">
      <c r="A2993" s="6" t="s">
        <v>4500</v>
      </c>
      <c r="B2993" s="6" t="s">
        <v>3275</v>
      </c>
      <c r="C2993" s="6" t="s">
        <v>4501</v>
      </c>
      <c r="D2993" s="6" t="s">
        <v>4502</v>
      </c>
      <c r="E2993">
        <f ca="1">IF(COUNTIF(Invoices!K:L,A2993)&lt;&gt;0,IF(COUNTIF(Invoices!K:L,A2993)&lt;&gt;0,SUMIF(Invoices!K:L,A2993,Invoices!L:L)/COUNTIF(Invoices!K:L,A2993),0),IF(COUNTIF(Invoices!M:N,A2993)&lt;&gt;0,IF(COUNTIF(Invoices!M:N,A2993)&lt;&gt;0,SUMIF(Invoices!M:N,A2993,Invoices!N:N)/COUNTIF(Invoices!M:N,A2993),0),IF(COUNTIF(Invoices!O:P,A2993)&lt;&gt;0,IF(COUNTIF(Invoices!O:P,A2993)&lt;&gt;0,SUMIF(Invoices!O:P,A2993,Invoices!P:P)/COUNTIF(Invoices!O:P,A2993),0),IF(COUNTIF(Invoices!Q:R,A2993)&lt;&gt;0,IF(COUNTIF(Invoices!Q:R,A2993)&lt;&gt;0,SUMIF(Invoices!Q:R,A2993,Invoices!R:R)/COUNTIF(Invoices!Q:R,A2993),0),IF(COUNTIF(Invoices!S:T,A2993)&lt;&gt;0,IF(COUNTIF(Invoices!S:T,A2993)&lt;&gt;0,SUMIF(Invoices!S:T,A2993,Invoices!T:T)/COUNTIF(Invoices!S:T,A2993),0),IF(COUNTIF(Invoices!U:V,A2993)&lt;&gt;0,IF(COUNTIF(Invoices!U:V,A2993)&lt;&gt;0,SUMIF(Invoices!U:V,A2993,Invoices!V:V)/COUNTIF(Invoices!U:V,A2993),0),IF(COUNTIF(Invoices!W:X,A2993)&lt;&gt;0,IF(COUNTIF(Invoices!W:X,A2993)&lt;&gt;0,SUMIF(Invoices!W:X,A2993,Invoices!X:X)/COUNTIF(Invoices!W:X,A2993),0),IF(COUNTIF(Invoices!Y:Z,A2993)&lt;&gt;0,IF(COUNTIF(Invoices!Y:Z,A2993)&lt;&gt;0,SUMIF(Invoices!Y:Z,A2993,Invoices!Z:Z)/COUNTIF(Invoices!Y:Z,A2993),0),IF(COUNTIF(Invoices!AA:AB,A2993)&lt;&gt;0,IF(COUNTIF(Invoices!AA:AB,A2993)&lt;&gt;0,SUMIF(Invoices!AA:AB,A2993,Invoices!AB:AB)/COUNTIF(Invoices!AA:AB,A2993),0),IF(COUNTIF(Invoices!AC:AD,A2993)&lt;&gt;0,IF(COUNTIF(Invoices!AC:AD,A2993)&lt;&gt;0,SUMIF(Invoices!AC:AD,A2993,Invoices!AD:AD)/COUNTIF(Invoices!AC:AD,A2993),0),IF(COUNTIF(Invoices!AE:AF,A2993)&lt;&gt;0,IF(COUNTIF(Invoices!AE:AF,A2993)&lt;&gt;0,SUMIF(Invoices!AE:AF,A2993,Invoices!AF:AF)/COUNTIF(Invoices!AE:AF,A2993),0),IF(COUNTIF(Invoices!AG:AH,A2993)&lt;&gt;0,IF(COUNTIF(Invoices!AG:AH,A2993)&lt;&gt;0,SUMIF(Invoices!AG:AH,A2993,Invoices!AH:AH)/COUNTIF(Invoices!AG:AH,A2993),0),IF(COUNTIF(Invoices!AI:AJ,A2993)&lt;&gt;0,IF(COUNTIF(Invoices!AI:AJ,A2993)&lt;&gt;0,SUMIF(Invoices!AI:AJ,A2993,Invoices!AJ:AJ)/COUNTIF(Invoices!AI:AJ,A2993),0),IF(COUNTIF(Invoices!AK:AL,A2993)&lt;&gt;0,IF(COUNTIF(Invoices!AK:AL,A2993)&lt;&gt;0,SUMIF(Invoices!AK:AL,A2993,Invoices!AL:AL)/COUNTIF(Invoices!AK:AL,A2993),0),IF(COUNTIF(Invoices!AM:AN,A2993)&lt;&gt;0,IF(COUNTIF(Invoices!AM:AN,A2993)&lt;&gt;0,SUMIF(Invoices!AM:AN,A2993,Invoices!AN:AN)/COUNTIF(Invoices!AM:AN,A2993),0),"Not Available")))))))))))))))</f>
        <v>0.99</v>
      </c>
    </row>
    <row r="2994" spans="1:5" ht="13" x14ac:dyDescent="0.15">
      <c r="A2994" s="6" t="s">
        <v>4503</v>
      </c>
      <c r="B2994" s="6" t="s">
        <v>557</v>
      </c>
      <c r="C2994" s="6" t="s">
        <v>558</v>
      </c>
      <c r="D2994" s="6" t="s">
        <v>559</v>
      </c>
      <c r="E2994">
        <f ca="1">IF(COUNTIF(Invoices!K:L,A2994)&lt;&gt;0,IF(COUNTIF(Invoices!K:L,A2994)&lt;&gt;0,SUMIF(Invoices!K:L,A2994,Invoices!L:L)/COUNTIF(Invoices!K:L,A2994),0),IF(COUNTIF(Invoices!M:N,A2994)&lt;&gt;0,IF(COUNTIF(Invoices!M:N,A2994)&lt;&gt;0,SUMIF(Invoices!M:N,A2994,Invoices!N:N)/COUNTIF(Invoices!M:N,A2994),0),IF(COUNTIF(Invoices!O:P,A2994)&lt;&gt;0,IF(COUNTIF(Invoices!O:P,A2994)&lt;&gt;0,SUMIF(Invoices!O:P,A2994,Invoices!P:P)/COUNTIF(Invoices!O:P,A2994),0),IF(COUNTIF(Invoices!Q:R,A2994)&lt;&gt;0,IF(COUNTIF(Invoices!Q:R,A2994)&lt;&gt;0,SUMIF(Invoices!Q:R,A2994,Invoices!R:R)/COUNTIF(Invoices!Q:R,A2994),0),IF(COUNTIF(Invoices!S:T,A2994)&lt;&gt;0,IF(COUNTIF(Invoices!S:T,A2994)&lt;&gt;0,SUMIF(Invoices!S:T,A2994,Invoices!T:T)/COUNTIF(Invoices!S:T,A2994),0),IF(COUNTIF(Invoices!U:V,A2994)&lt;&gt;0,IF(COUNTIF(Invoices!U:V,A2994)&lt;&gt;0,SUMIF(Invoices!U:V,A2994,Invoices!V:V)/COUNTIF(Invoices!U:V,A2994),0),IF(COUNTIF(Invoices!W:X,A2994)&lt;&gt;0,IF(COUNTIF(Invoices!W:X,A2994)&lt;&gt;0,SUMIF(Invoices!W:X,A2994,Invoices!X:X)/COUNTIF(Invoices!W:X,A2994),0),IF(COUNTIF(Invoices!Y:Z,A2994)&lt;&gt;0,IF(COUNTIF(Invoices!Y:Z,A2994)&lt;&gt;0,SUMIF(Invoices!Y:Z,A2994,Invoices!Z:Z)/COUNTIF(Invoices!Y:Z,A2994),0),IF(COUNTIF(Invoices!AA:AB,A2994)&lt;&gt;0,IF(COUNTIF(Invoices!AA:AB,A2994)&lt;&gt;0,SUMIF(Invoices!AA:AB,A2994,Invoices!AB:AB)/COUNTIF(Invoices!AA:AB,A2994),0),IF(COUNTIF(Invoices!AC:AD,A2994)&lt;&gt;0,IF(COUNTIF(Invoices!AC:AD,A2994)&lt;&gt;0,SUMIF(Invoices!AC:AD,A2994,Invoices!AD:AD)/COUNTIF(Invoices!AC:AD,A2994),0),IF(COUNTIF(Invoices!AE:AF,A2994)&lt;&gt;0,IF(COUNTIF(Invoices!AE:AF,A2994)&lt;&gt;0,SUMIF(Invoices!AE:AF,A2994,Invoices!AF:AF)/COUNTIF(Invoices!AE:AF,A2994),0),IF(COUNTIF(Invoices!AG:AH,A2994)&lt;&gt;0,IF(COUNTIF(Invoices!AG:AH,A2994)&lt;&gt;0,SUMIF(Invoices!AG:AH,A2994,Invoices!AH:AH)/COUNTIF(Invoices!AG:AH,A2994),0),IF(COUNTIF(Invoices!AI:AJ,A2994)&lt;&gt;0,IF(COUNTIF(Invoices!AI:AJ,A2994)&lt;&gt;0,SUMIF(Invoices!AI:AJ,A2994,Invoices!AJ:AJ)/COUNTIF(Invoices!AI:AJ,A2994),0),IF(COUNTIF(Invoices!AK:AL,A2994)&lt;&gt;0,IF(COUNTIF(Invoices!AK:AL,A2994)&lt;&gt;0,SUMIF(Invoices!AK:AL,A2994,Invoices!AL:AL)/COUNTIF(Invoices!AK:AL,A2994),0),IF(COUNTIF(Invoices!AM:AN,A2994)&lt;&gt;0,IF(COUNTIF(Invoices!AM:AN,A2994)&lt;&gt;0,SUMIF(Invoices!AM:AN,A2994,Invoices!AN:AN)/COUNTIF(Invoices!AM:AN,A2994),0),"Not Available")))))))))))))))</f>
        <v>0.99</v>
      </c>
    </row>
    <row r="2995" spans="1:5" ht="13" x14ac:dyDescent="0.15">
      <c r="A2995" s="6" t="s">
        <v>4504</v>
      </c>
      <c r="B2995" s="6" t="s">
        <v>714</v>
      </c>
      <c r="C2995" s="6" t="s">
        <v>713</v>
      </c>
      <c r="D2995" s="6" t="s">
        <v>714</v>
      </c>
      <c r="E2995" t="str">
        <f>IF(COUNTIF(Invoices!K:L,A2995)&lt;&gt;0,IF(COUNTIF(Invoices!K:L,A2995)&lt;&gt;0,SUMIF(Invoices!K:L,A2995,Invoices!L:L)/COUNTIF(Invoices!K:L,A2995),0),IF(COUNTIF(Invoices!M:N,A2995)&lt;&gt;0,IF(COUNTIF(Invoices!M:N,A2995)&lt;&gt;0,SUMIF(Invoices!M:N,A2995,Invoices!N:N)/COUNTIF(Invoices!M:N,A2995),0),IF(COUNTIF(Invoices!O:P,A2995)&lt;&gt;0,IF(COUNTIF(Invoices!O:P,A2995)&lt;&gt;0,SUMIF(Invoices!O:P,A2995,Invoices!P:P)/COUNTIF(Invoices!O:P,A2995),0),IF(COUNTIF(Invoices!Q:R,A2995)&lt;&gt;0,IF(COUNTIF(Invoices!Q:R,A2995)&lt;&gt;0,SUMIF(Invoices!Q:R,A2995,Invoices!R:R)/COUNTIF(Invoices!Q:R,A2995),0),IF(COUNTIF(Invoices!S:T,A2995)&lt;&gt;0,IF(COUNTIF(Invoices!S:T,A2995)&lt;&gt;0,SUMIF(Invoices!S:T,A2995,Invoices!T:T)/COUNTIF(Invoices!S:T,A2995),0),IF(COUNTIF(Invoices!U:V,A2995)&lt;&gt;0,IF(COUNTIF(Invoices!U:V,A2995)&lt;&gt;0,SUMIF(Invoices!U:V,A2995,Invoices!V:V)/COUNTIF(Invoices!U:V,A2995),0),IF(COUNTIF(Invoices!W:X,A2995)&lt;&gt;0,IF(COUNTIF(Invoices!W:X,A2995)&lt;&gt;0,SUMIF(Invoices!W:X,A2995,Invoices!X:X)/COUNTIF(Invoices!W:X,A2995),0),IF(COUNTIF(Invoices!Y:Z,A2995)&lt;&gt;0,IF(COUNTIF(Invoices!Y:Z,A2995)&lt;&gt;0,SUMIF(Invoices!Y:Z,A2995,Invoices!Z:Z)/COUNTIF(Invoices!Y:Z,A2995),0),IF(COUNTIF(Invoices!AA:AB,A2995)&lt;&gt;0,IF(COUNTIF(Invoices!AA:AB,A2995)&lt;&gt;0,SUMIF(Invoices!AA:AB,A2995,Invoices!AB:AB)/COUNTIF(Invoices!AA:AB,A2995),0),IF(COUNTIF(Invoices!AC:AD,A2995)&lt;&gt;0,IF(COUNTIF(Invoices!AC:AD,A2995)&lt;&gt;0,SUMIF(Invoices!AC:AD,A2995,Invoices!AD:AD)/COUNTIF(Invoices!AC:AD,A2995),0),IF(COUNTIF(Invoices!AE:AF,A2995)&lt;&gt;0,IF(COUNTIF(Invoices!AE:AF,A2995)&lt;&gt;0,SUMIF(Invoices!AE:AF,A2995,Invoices!AF:AF)/COUNTIF(Invoices!AE:AF,A2995),0),IF(COUNTIF(Invoices!AG:AH,A2995)&lt;&gt;0,IF(COUNTIF(Invoices!AG:AH,A2995)&lt;&gt;0,SUMIF(Invoices!AG:AH,A2995,Invoices!AH:AH)/COUNTIF(Invoices!AG:AH,A2995),0),IF(COUNTIF(Invoices!AI:AJ,A2995)&lt;&gt;0,IF(COUNTIF(Invoices!AI:AJ,A2995)&lt;&gt;0,SUMIF(Invoices!AI:AJ,A2995,Invoices!AJ:AJ)/COUNTIF(Invoices!AI:AJ,A2995),0),IF(COUNTIF(Invoices!AK:AL,A2995)&lt;&gt;0,IF(COUNTIF(Invoices!AK:AL,A2995)&lt;&gt;0,SUMIF(Invoices!AK:AL,A2995,Invoices!AL:AL)/COUNTIF(Invoices!AK:AL,A2995),0),IF(COUNTIF(Invoices!AM:AN,A2995)&lt;&gt;0,IF(COUNTIF(Invoices!AM:AN,A2995)&lt;&gt;0,SUMIF(Invoices!AM:AN,A2995,Invoices!AN:AN)/COUNTIF(Invoices!AM:AN,A2995),0),"Not Available")))))))))))))))</f>
        <v>Not Available</v>
      </c>
    </row>
    <row r="2996" spans="1:5" ht="13" x14ac:dyDescent="0.15">
      <c r="A2996" s="6" t="s">
        <v>4505</v>
      </c>
      <c r="B2996" s="6" t="s">
        <v>2288</v>
      </c>
      <c r="C2996" s="6" t="s">
        <v>1087</v>
      </c>
      <c r="D2996" s="6" t="s">
        <v>522</v>
      </c>
      <c r="E2996">
        <f ca="1">IF(COUNTIF(Invoices!K:L,A2996)&lt;&gt;0,IF(COUNTIF(Invoices!K:L,A2996)&lt;&gt;0,SUMIF(Invoices!K:L,A2996,Invoices!L:L)/COUNTIF(Invoices!K:L,A2996),0),IF(COUNTIF(Invoices!M:N,A2996)&lt;&gt;0,IF(COUNTIF(Invoices!M:N,A2996)&lt;&gt;0,SUMIF(Invoices!M:N,A2996,Invoices!N:N)/COUNTIF(Invoices!M:N,A2996),0),IF(COUNTIF(Invoices!O:P,A2996)&lt;&gt;0,IF(COUNTIF(Invoices!O:P,A2996)&lt;&gt;0,SUMIF(Invoices!O:P,A2996,Invoices!P:P)/COUNTIF(Invoices!O:P,A2996),0),IF(COUNTIF(Invoices!Q:R,A2996)&lt;&gt;0,IF(COUNTIF(Invoices!Q:R,A2996)&lt;&gt;0,SUMIF(Invoices!Q:R,A2996,Invoices!R:R)/COUNTIF(Invoices!Q:R,A2996),0),IF(COUNTIF(Invoices!S:T,A2996)&lt;&gt;0,IF(COUNTIF(Invoices!S:T,A2996)&lt;&gt;0,SUMIF(Invoices!S:T,A2996,Invoices!T:T)/COUNTIF(Invoices!S:T,A2996),0),IF(COUNTIF(Invoices!U:V,A2996)&lt;&gt;0,IF(COUNTIF(Invoices!U:V,A2996)&lt;&gt;0,SUMIF(Invoices!U:V,A2996,Invoices!V:V)/COUNTIF(Invoices!U:V,A2996),0),IF(COUNTIF(Invoices!W:X,A2996)&lt;&gt;0,IF(COUNTIF(Invoices!W:X,A2996)&lt;&gt;0,SUMIF(Invoices!W:X,A2996,Invoices!X:X)/COUNTIF(Invoices!W:X,A2996),0),IF(COUNTIF(Invoices!Y:Z,A2996)&lt;&gt;0,IF(COUNTIF(Invoices!Y:Z,A2996)&lt;&gt;0,SUMIF(Invoices!Y:Z,A2996,Invoices!Z:Z)/COUNTIF(Invoices!Y:Z,A2996),0),IF(COUNTIF(Invoices!AA:AB,A2996)&lt;&gt;0,IF(COUNTIF(Invoices!AA:AB,A2996)&lt;&gt;0,SUMIF(Invoices!AA:AB,A2996,Invoices!AB:AB)/COUNTIF(Invoices!AA:AB,A2996),0),IF(COUNTIF(Invoices!AC:AD,A2996)&lt;&gt;0,IF(COUNTIF(Invoices!AC:AD,A2996)&lt;&gt;0,SUMIF(Invoices!AC:AD,A2996,Invoices!AD:AD)/COUNTIF(Invoices!AC:AD,A2996),0),IF(COUNTIF(Invoices!AE:AF,A2996)&lt;&gt;0,IF(COUNTIF(Invoices!AE:AF,A2996)&lt;&gt;0,SUMIF(Invoices!AE:AF,A2996,Invoices!AF:AF)/COUNTIF(Invoices!AE:AF,A2996),0),IF(COUNTIF(Invoices!AG:AH,A2996)&lt;&gt;0,IF(COUNTIF(Invoices!AG:AH,A2996)&lt;&gt;0,SUMIF(Invoices!AG:AH,A2996,Invoices!AH:AH)/COUNTIF(Invoices!AG:AH,A2996),0),IF(COUNTIF(Invoices!AI:AJ,A2996)&lt;&gt;0,IF(COUNTIF(Invoices!AI:AJ,A2996)&lt;&gt;0,SUMIF(Invoices!AI:AJ,A2996,Invoices!AJ:AJ)/COUNTIF(Invoices!AI:AJ,A2996),0),IF(COUNTIF(Invoices!AK:AL,A2996)&lt;&gt;0,IF(COUNTIF(Invoices!AK:AL,A2996)&lt;&gt;0,SUMIF(Invoices!AK:AL,A2996,Invoices!AL:AL)/COUNTIF(Invoices!AK:AL,A2996),0),IF(COUNTIF(Invoices!AM:AN,A2996)&lt;&gt;0,IF(COUNTIF(Invoices!AM:AN,A2996)&lt;&gt;0,SUMIF(Invoices!AM:AN,A2996,Invoices!AN:AN)/COUNTIF(Invoices!AM:AN,A2996),0),"Not Available")))))))))))))))</f>
        <v>0.99</v>
      </c>
    </row>
    <row r="2997" spans="1:5" ht="13" x14ac:dyDescent="0.15">
      <c r="A2997" s="6" t="s">
        <v>4506</v>
      </c>
      <c r="B2997" s="6" t="s">
        <v>758</v>
      </c>
      <c r="C2997" s="6" t="s">
        <v>2040</v>
      </c>
      <c r="D2997" s="6" t="s">
        <v>758</v>
      </c>
      <c r="E2997">
        <f ca="1">IF(COUNTIF(Invoices!K:L,A2997)&lt;&gt;0,IF(COUNTIF(Invoices!K:L,A2997)&lt;&gt;0,SUMIF(Invoices!K:L,A2997,Invoices!L:L)/COUNTIF(Invoices!K:L,A2997),0),IF(COUNTIF(Invoices!M:N,A2997)&lt;&gt;0,IF(COUNTIF(Invoices!M:N,A2997)&lt;&gt;0,SUMIF(Invoices!M:N,A2997,Invoices!N:N)/COUNTIF(Invoices!M:N,A2997),0),IF(COUNTIF(Invoices!O:P,A2997)&lt;&gt;0,IF(COUNTIF(Invoices!O:P,A2997)&lt;&gt;0,SUMIF(Invoices!O:P,A2997,Invoices!P:P)/COUNTIF(Invoices!O:P,A2997),0),IF(COUNTIF(Invoices!Q:R,A2997)&lt;&gt;0,IF(COUNTIF(Invoices!Q:R,A2997)&lt;&gt;0,SUMIF(Invoices!Q:R,A2997,Invoices!R:R)/COUNTIF(Invoices!Q:R,A2997),0),IF(COUNTIF(Invoices!S:T,A2997)&lt;&gt;0,IF(COUNTIF(Invoices!S:T,A2997)&lt;&gt;0,SUMIF(Invoices!S:T,A2997,Invoices!T:T)/COUNTIF(Invoices!S:T,A2997),0),IF(COUNTIF(Invoices!U:V,A2997)&lt;&gt;0,IF(COUNTIF(Invoices!U:V,A2997)&lt;&gt;0,SUMIF(Invoices!U:V,A2997,Invoices!V:V)/COUNTIF(Invoices!U:V,A2997),0),IF(COUNTIF(Invoices!W:X,A2997)&lt;&gt;0,IF(COUNTIF(Invoices!W:X,A2997)&lt;&gt;0,SUMIF(Invoices!W:X,A2997,Invoices!X:X)/COUNTIF(Invoices!W:X,A2997),0),IF(COUNTIF(Invoices!Y:Z,A2997)&lt;&gt;0,IF(COUNTIF(Invoices!Y:Z,A2997)&lt;&gt;0,SUMIF(Invoices!Y:Z,A2997,Invoices!Z:Z)/COUNTIF(Invoices!Y:Z,A2997),0),IF(COUNTIF(Invoices!AA:AB,A2997)&lt;&gt;0,IF(COUNTIF(Invoices!AA:AB,A2997)&lt;&gt;0,SUMIF(Invoices!AA:AB,A2997,Invoices!AB:AB)/COUNTIF(Invoices!AA:AB,A2997),0),IF(COUNTIF(Invoices!AC:AD,A2997)&lt;&gt;0,IF(COUNTIF(Invoices!AC:AD,A2997)&lt;&gt;0,SUMIF(Invoices!AC:AD,A2997,Invoices!AD:AD)/COUNTIF(Invoices!AC:AD,A2997),0),IF(COUNTIF(Invoices!AE:AF,A2997)&lt;&gt;0,IF(COUNTIF(Invoices!AE:AF,A2997)&lt;&gt;0,SUMIF(Invoices!AE:AF,A2997,Invoices!AF:AF)/COUNTIF(Invoices!AE:AF,A2997),0),IF(COUNTIF(Invoices!AG:AH,A2997)&lt;&gt;0,IF(COUNTIF(Invoices!AG:AH,A2997)&lt;&gt;0,SUMIF(Invoices!AG:AH,A2997,Invoices!AH:AH)/COUNTIF(Invoices!AG:AH,A2997),0),IF(COUNTIF(Invoices!AI:AJ,A2997)&lt;&gt;0,IF(COUNTIF(Invoices!AI:AJ,A2997)&lt;&gt;0,SUMIF(Invoices!AI:AJ,A2997,Invoices!AJ:AJ)/COUNTIF(Invoices!AI:AJ,A2997),0),IF(COUNTIF(Invoices!AK:AL,A2997)&lt;&gt;0,IF(COUNTIF(Invoices!AK:AL,A2997)&lt;&gt;0,SUMIF(Invoices!AK:AL,A2997,Invoices!AL:AL)/COUNTIF(Invoices!AK:AL,A2997),0),IF(COUNTIF(Invoices!AM:AN,A2997)&lt;&gt;0,IF(COUNTIF(Invoices!AM:AN,A2997)&lt;&gt;0,SUMIF(Invoices!AM:AN,A2997,Invoices!AN:AN)/COUNTIF(Invoices!AM:AN,A2997),0),"Not Available")))))))))))))))</f>
        <v>0.99</v>
      </c>
    </row>
    <row r="2998" spans="1:5" ht="13" x14ac:dyDescent="0.15">
      <c r="A2998" s="6" t="s">
        <v>4507</v>
      </c>
      <c r="C2998" s="6" t="s">
        <v>524</v>
      </c>
      <c r="D2998" s="6" t="s">
        <v>518</v>
      </c>
      <c r="E2998">
        <f ca="1">IF(COUNTIF(Invoices!K:L,A2998)&lt;&gt;0,IF(COUNTIF(Invoices!K:L,A2998)&lt;&gt;0,SUMIF(Invoices!K:L,A2998,Invoices!L:L)/COUNTIF(Invoices!K:L,A2998),0),IF(COUNTIF(Invoices!M:N,A2998)&lt;&gt;0,IF(COUNTIF(Invoices!M:N,A2998)&lt;&gt;0,SUMIF(Invoices!M:N,A2998,Invoices!N:N)/COUNTIF(Invoices!M:N,A2998),0),IF(COUNTIF(Invoices!O:P,A2998)&lt;&gt;0,IF(COUNTIF(Invoices!O:P,A2998)&lt;&gt;0,SUMIF(Invoices!O:P,A2998,Invoices!P:P)/COUNTIF(Invoices!O:P,A2998),0),IF(COUNTIF(Invoices!Q:R,A2998)&lt;&gt;0,IF(COUNTIF(Invoices!Q:R,A2998)&lt;&gt;0,SUMIF(Invoices!Q:R,A2998,Invoices!R:R)/COUNTIF(Invoices!Q:R,A2998),0),IF(COUNTIF(Invoices!S:T,A2998)&lt;&gt;0,IF(COUNTIF(Invoices!S:T,A2998)&lt;&gt;0,SUMIF(Invoices!S:T,A2998,Invoices!T:T)/COUNTIF(Invoices!S:T,A2998),0),IF(COUNTIF(Invoices!U:V,A2998)&lt;&gt;0,IF(COUNTIF(Invoices!U:V,A2998)&lt;&gt;0,SUMIF(Invoices!U:V,A2998,Invoices!V:V)/COUNTIF(Invoices!U:V,A2998),0),IF(COUNTIF(Invoices!W:X,A2998)&lt;&gt;0,IF(COUNTIF(Invoices!W:X,A2998)&lt;&gt;0,SUMIF(Invoices!W:X,A2998,Invoices!X:X)/COUNTIF(Invoices!W:X,A2998),0),IF(COUNTIF(Invoices!Y:Z,A2998)&lt;&gt;0,IF(COUNTIF(Invoices!Y:Z,A2998)&lt;&gt;0,SUMIF(Invoices!Y:Z,A2998,Invoices!Z:Z)/COUNTIF(Invoices!Y:Z,A2998),0),IF(COUNTIF(Invoices!AA:AB,A2998)&lt;&gt;0,IF(COUNTIF(Invoices!AA:AB,A2998)&lt;&gt;0,SUMIF(Invoices!AA:AB,A2998,Invoices!AB:AB)/COUNTIF(Invoices!AA:AB,A2998),0),IF(COUNTIF(Invoices!AC:AD,A2998)&lt;&gt;0,IF(COUNTIF(Invoices!AC:AD,A2998)&lt;&gt;0,SUMIF(Invoices!AC:AD,A2998,Invoices!AD:AD)/COUNTIF(Invoices!AC:AD,A2998),0),IF(COUNTIF(Invoices!AE:AF,A2998)&lt;&gt;0,IF(COUNTIF(Invoices!AE:AF,A2998)&lt;&gt;0,SUMIF(Invoices!AE:AF,A2998,Invoices!AF:AF)/COUNTIF(Invoices!AE:AF,A2998),0),IF(COUNTIF(Invoices!AG:AH,A2998)&lt;&gt;0,IF(COUNTIF(Invoices!AG:AH,A2998)&lt;&gt;0,SUMIF(Invoices!AG:AH,A2998,Invoices!AH:AH)/COUNTIF(Invoices!AG:AH,A2998),0),IF(COUNTIF(Invoices!AI:AJ,A2998)&lt;&gt;0,IF(COUNTIF(Invoices!AI:AJ,A2998)&lt;&gt;0,SUMIF(Invoices!AI:AJ,A2998,Invoices!AJ:AJ)/COUNTIF(Invoices!AI:AJ,A2998),0),IF(COUNTIF(Invoices!AK:AL,A2998)&lt;&gt;0,IF(COUNTIF(Invoices!AK:AL,A2998)&lt;&gt;0,SUMIF(Invoices!AK:AL,A2998,Invoices!AL:AL)/COUNTIF(Invoices!AK:AL,A2998),0),IF(COUNTIF(Invoices!AM:AN,A2998)&lt;&gt;0,IF(COUNTIF(Invoices!AM:AN,A2998)&lt;&gt;0,SUMIF(Invoices!AM:AN,A2998,Invoices!AN:AN)/COUNTIF(Invoices!AM:AN,A2998),0),"Not Available")))))))))))))))</f>
        <v>1.99</v>
      </c>
    </row>
    <row r="2999" spans="1:5" ht="13" x14ac:dyDescent="0.15">
      <c r="A2999" s="6" t="s">
        <v>4508</v>
      </c>
      <c r="B2999" s="6" t="s">
        <v>1007</v>
      </c>
      <c r="C2999" s="6" t="s">
        <v>1008</v>
      </c>
      <c r="D2999" s="6" t="s">
        <v>681</v>
      </c>
      <c r="E2999" t="str">
        <f>IF(COUNTIF(Invoices!K:L,A2999)&lt;&gt;0,IF(COUNTIF(Invoices!K:L,A2999)&lt;&gt;0,SUMIF(Invoices!K:L,A2999,Invoices!L:L)/COUNTIF(Invoices!K:L,A2999),0),IF(COUNTIF(Invoices!M:N,A2999)&lt;&gt;0,IF(COUNTIF(Invoices!M:N,A2999)&lt;&gt;0,SUMIF(Invoices!M:N,A2999,Invoices!N:N)/COUNTIF(Invoices!M:N,A2999),0),IF(COUNTIF(Invoices!O:P,A2999)&lt;&gt;0,IF(COUNTIF(Invoices!O:P,A2999)&lt;&gt;0,SUMIF(Invoices!O:P,A2999,Invoices!P:P)/COUNTIF(Invoices!O:P,A2999),0),IF(COUNTIF(Invoices!Q:R,A2999)&lt;&gt;0,IF(COUNTIF(Invoices!Q:R,A2999)&lt;&gt;0,SUMIF(Invoices!Q:R,A2999,Invoices!R:R)/COUNTIF(Invoices!Q:R,A2999),0),IF(COUNTIF(Invoices!S:T,A2999)&lt;&gt;0,IF(COUNTIF(Invoices!S:T,A2999)&lt;&gt;0,SUMIF(Invoices!S:T,A2999,Invoices!T:T)/COUNTIF(Invoices!S:T,A2999),0),IF(COUNTIF(Invoices!U:V,A2999)&lt;&gt;0,IF(COUNTIF(Invoices!U:V,A2999)&lt;&gt;0,SUMIF(Invoices!U:V,A2999,Invoices!V:V)/COUNTIF(Invoices!U:V,A2999),0),IF(COUNTIF(Invoices!W:X,A2999)&lt;&gt;0,IF(COUNTIF(Invoices!W:X,A2999)&lt;&gt;0,SUMIF(Invoices!W:X,A2999,Invoices!X:X)/COUNTIF(Invoices!W:X,A2999),0),IF(COUNTIF(Invoices!Y:Z,A2999)&lt;&gt;0,IF(COUNTIF(Invoices!Y:Z,A2999)&lt;&gt;0,SUMIF(Invoices!Y:Z,A2999,Invoices!Z:Z)/COUNTIF(Invoices!Y:Z,A2999),0),IF(COUNTIF(Invoices!AA:AB,A2999)&lt;&gt;0,IF(COUNTIF(Invoices!AA:AB,A2999)&lt;&gt;0,SUMIF(Invoices!AA:AB,A2999,Invoices!AB:AB)/COUNTIF(Invoices!AA:AB,A2999),0),IF(COUNTIF(Invoices!AC:AD,A2999)&lt;&gt;0,IF(COUNTIF(Invoices!AC:AD,A2999)&lt;&gt;0,SUMIF(Invoices!AC:AD,A2999,Invoices!AD:AD)/COUNTIF(Invoices!AC:AD,A2999),0),IF(COUNTIF(Invoices!AE:AF,A2999)&lt;&gt;0,IF(COUNTIF(Invoices!AE:AF,A2999)&lt;&gt;0,SUMIF(Invoices!AE:AF,A2999,Invoices!AF:AF)/COUNTIF(Invoices!AE:AF,A2999),0),IF(COUNTIF(Invoices!AG:AH,A2999)&lt;&gt;0,IF(COUNTIF(Invoices!AG:AH,A2999)&lt;&gt;0,SUMIF(Invoices!AG:AH,A2999,Invoices!AH:AH)/COUNTIF(Invoices!AG:AH,A2999),0),IF(COUNTIF(Invoices!AI:AJ,A2999)&lt;&gt;0,IF(COUNTIF(Invoices!AI:AJ,A2999)&lt;&gt;0,SUMIF(Invoices!AI:AJ,A2999,Invoices!AJ:AJ)/COUNTIF(Invoices!AI:AJ,A2999),0),IF(COUNTIF(Invoices!AK:AL,A2999)&lt;&gt;0,IF(COUNTIF(Invoices!AK:AL,A2999)&lt;&gt;0,SUMIF(Invoices!AK:AL,A2999,Invoices!AL:AL)/COUNTIF(Invoices!AK:AL,A2999),0),IF(COUNTIF(Invoices!AM:AN,A2999)&lt;&gt;0,IF(COUNTIF(Invoices!AM:AN,A2999)&lt;&gt;0,SUMIF(Invoices!AM:AN,A2999,Invoices!AN:AN)/COUNTIF(Invoices!AM:AN,A2999),0),"Not Available")))))))))))))))</f>
        <v>Not Available</v>
      </c>
    </row>
    <row r="3000" spans="1:5" ht="13" x14ac:dyDescent="0.15">
      <c r="A3000" s="6" t="s">
        <v>4509</v>
      </c>
      <c r="C3000" s="6" t="s">
        <v>672</v>
      </c>
      <c r="D3000" s="6" t="s">
        <v>673</v>
      </c>
      <c r="E3000" t="str">
        <f>IF(COUNTIF(Invoices!K:L,A3000)&lt;&gt;0,IF(COUNTIF(Invoices!K:L,A3000)&lt;&gt;0,SUMIF(Invoices!K:L,A3000,Invoices!L:L)/COUNTIF(Invoices!K:L,A3000),0),IF(COUNTIF(Invoices!M:N,A3000)&lt;&gt;0,IF(COUNTIF(Invoices!M:N,A3000)&lt;&gt;0,SUMIF(Invoices!M:N,A3000,Invoices!N:N)/COUNTIF(Invoices!M:N,A3000),0),IF(COUNTIF(Invoices!O:P,A3000)&lt;&gt;0,IF(COUNTIF(Invoices!O:P,A3000)&lt;&gt;0,SUMIF(Invoices!O:P,A3000,Invoices!P:P)/COUNTIF(Invoices!O:P,A3000),0),IF(COUNTIF(Invoices!Q:R,A3000)&lt;&gt;0,IF(COUNTIF(Invoices!Q:R,A3000)&lt;&gt;0,SUMIF(Invoices!Q:R,A3000,Invoices!R:R)/COUNTIF(Invoices!Q:R,A3000),0),IF(COUNTIF(Invoices!S:T,A3000)&lt;&gt;0,IF(COUNTIF(Invoices!S:T,A3000)&lt;&gt;0,SUMIF(Invoices!S:T,A3000,Invoices!T:T)/COUNTIF(Invoices!S:T,A3000),0),IF(COUNTIF(Invoices!U:V,A3000)&lt;&gt;0,IF(COUNTIF(Invoices!U:V,A3000)&lt;&gt;0,SUMIF(Invoices!U:V,A3000,Invoices!V:V)/COUNTIF(Invoices!U:V,A3000),0),IF(COUNTIF(Invoices!W:X,A3000)&lt;&gt;0,IF(COUNTIF(Invoices!W:X,A3000)&lt;&gt;0,SUMIF(Invoices!W:X,A3000,Invoices!X:X)/COUNTIF(Invoices!W:X,A3000),0),IF(COUNTIF(Invoices!Y:Z,A3000)&lt;&gt;0,IF(COUNTIF(Invoices!Y:Z,A3000)&lt;&gt;0,SUMIF(Invoices!Y:Z,A3000,Invoices!Z:Z)/COUNTIF(Invoices!Y:Z,A3000),0),IF(COUNTIF(Invoices!AA:AB,A3000)&lt;&gt;0,IF(COUNTIF(Invoices!AA:AB,A3000)&lt;&gt;0,SUMIF(Invoices!AA:AB,A3000,Invoices!AB:AB)/COUNTIF(Invoices!AA:AB,A3000),0),IF(COUNTIF(Invoices!AC:AD,A3000)&lt;&gt;0,IF(COUNTIF(Invoices!AC:AD,A3000)&lt;&gt;0,SUMIF(Invoices!AC:AD,A3000,Invoices!AD:AD)/COUNTIF(Invoices!AC:AD,A3000),0),IF(COUNTIF(Invoices!AE:AF,A3000)&lt;&gt;0,IF(COUNTIF(Invoices!AE:AF,A3000)&lt;&gt;0,SUMIF(Invoices!AE:AF,A3000,Invoices!AF:AF)/COUNTIF(Invoices!AE:AF,A3000),0),IF(COUNTIF(Invoices!AG:AH,A3000)&lt;&gt;0,IF(COUNTIF(Invoices!AG:AH,A3000)&lt;&gt;0,SUMIF(Invoices!AG:AH,A3000,Invoices!AH:AH)/COUNTIF(Invoices!AG:AH,A3000),0),IF(COUNTIF(Invoices!AI:AJ,A3000)&lt;&gt;0,IF(COUNTIF(Invoices!AI:AJ,A3000)&lt;&gt;0,SUMIF(Invoices!AI:AJ,A3000,Invoices!AJ:AJ)/COUNTIF(Invoices!AI:AJ,A3000),0),IF(COUNTIF(Invoices!AK:AL,A3000)&lt;&gt;0,IF(COUNTIF(Invoices!AK:AL,A3000)&lt;&gt;0,SUMIF(Invoices!AK:AL,A3000,Invoices!AL:AL)/COUNTIF(Invoices!AK:AL,A3000),0),IF(COUNTIF(Invoices!AM:AN,A3000)&lt;&gt;0,IF(COUNTIF(Invoices!AM:AN,A3000)&lt;&gt;0,SUMIF(Invoices!AM:AN,A3000,Invoices!AN:AN)/COUNTIF(Invoices!AM:AN,A3000),0),"Not Available")))))))))))))))</f>
        <v>Not Available</v>
      </c>
    </row>
    <row r="3001" spans="1:5" ht="13" x14ac:dyDescent="0.15">
      <c r="A3001" s="6" t="s">
        <v>4510</v>
      </c>
      <c r="B3001" s="6" t="s">
        <v>854</v>
      </c>
      <c r="C3001" s="6" t="s">
        <v>1351</v>
      </c>
      <c r="D3001" s="6" t="s">
        <v>574</v>
      </c>
      <c r="E3001" t="str">
        <f>IF(COUNTIF(Invoices!K:L,A3001)&lt;&gt;0,IF(COUNTIF(Invoices!K:L,A3001)&lt;&gt;0,SUMIF(Invoices!K:L,A3001,Invoices!L:L)/COUNTIF(Invoices!K:L,A3001),0),IF(COUNTIF(Invoices!M:N,A3001)&lt;&gt;0,IF(COUNTIF(Invoices!M:N,A3001)&lt;&gt;0,SUMIF(Invoices!M:N,A3001,Invoices!N:N)/COUNTIF(Invoices!M:N,A3001),0),IF(COUNTIF(Invoices!O:P,A3001)&lt;&gt;0,IF(COUNTIF(Invoices!O:P,A3001)&lt;&gt;0,SUMIF(Invoices!O:P,A3001,Invoices!P:P)/COUNTIF(Invoices!O:P,A3001),0),IF(COUNTIF(Invoices!Q:R,A3001)&lt;&gt;0,IF(COUNTIF(Invoices!Q:R,A3001)&lt;&gt;0,SUMIF(Invoices!Q:R,A3001,Invoices!R:R)/COUNTIF(Invoices!Q:R,A3001),0),IF(COUNTIF(Invoices!S:T,A3001)&lt;&gt;0,IF(COUNTIF(Invoices!S:T,A3001)&lt;&gt;0,SUMIF(Invoices!S:T,A3001,Invoices!T:T)/COUNTIF(Invoices!S:T,A3001),0),IF(COUNTIF(Invoices!U:V,A3001)&lt;&gt;0,IF(COUNTIF(Invoices!U:V,A3001)&lt;&gt;0,SUMIF(Invoices!U:V,A3001,Invoices!V:V)/COUNTIF(Invoices!U:V,A3001),0),IF(COUNTIF(Invoices!W:X,A3001)&lt;&gt;0,IF(COUNTIF(Invoices!W:X,A3001)&lt;&gt;0,SUMIF(Invoices!W:X,A3001,Invoices!X:X)/COUNTIF(Invoices!W:X,A3001),0),IF(COUNTIF(Invoices!Y:Z,A3001)&lt;&gt;0,IF(COUNTIF(Invoices!Y:Z,A3001)&lt;&gt;0,SUMIF(Invoices!Y:Z,A3001,Invoices!Z:Z)/COUNTIF(Invoices!Y:Z,A3001),0),IF(COUNTIF(Invoices!AA:AB,A3001)&lt;&gt;0,IF(COUNTIF(Invoices!AA:AB,A3001)&lt;&gt;0,SUMIF(Invoices!AA:AB,A3001,Invoices!AB:AB)/COUNTIF(Invoices!AA:AB,A3001),0),IF(COUNTIF(Invoices!AC:AD,A3001)&lt;&gt;0,IF(COUNTIF(Invoices!AC:AD,A3001)&lt;&gt;0,SUMIF(Invoices!AC:AD,A3001,Invoices!AD:AD)/COUNTIF(Invoices!AC:AD,A3001),0),IF(COUNTIF(Invoices!AE:AF,A3001)&lt;&gt;0,IF(COUNTIF(Invoices!AE:AF,A3001)&lt;&gt;0,SUMIF(Invoices!AE:AF,A3001,Invoices!AF:AF)/COUNTIF(Invoices!AE:AF,A3001),0),IF(COUNTIF(Invoices!AG:AH,A3001)&lt;&gt;0,IF(COUNTIF(Invoices!AG:AH,A3001)&lt;&gt;0,SUMIF(Invoices!AG:AH,A3001,Invoices!AH:AH)/COUNTIF(Invoices!AG:AH,A3001),0),IF(COUNTIF(Invoices!AI:AJ,A3001)&lt;&gt;0,IF(COUNTIF(Invoices!AI:AJ,A3001)&lt;&gt;0,SUMIF(Invoices!AI:AJ,A3001,Invoices!AJ:AJ)/COUNTIF(Invoices!AI:AJ,A3001),0),IF(COUNTIF(Invoices!AK:AL,A3001)&lt;&gt;0,IF(COUNTIF(Invoices!AK:AL,A3001)&lt;&gt;0,SUMIF(Invoices!AK:AL,A3001,Invoices!AL:AL)/COUNTIF(Invoices!AK:AL,A3001),0),IF(COUNTIF(Invoices!AM:AN,A3001)&lt;&gt;0,IF(COUNTIF(Invoices!AM:AN,A3001)&lt;&gt;0,SUMIF(Invoices!AM:AN,A3001,Invoices!AN:AN)/COUNTIF(Invoices!AM:AN,A3001),0),"Not Available")))))))))))))))</f>
        <v>Not Available</v>
      </c>
    </row>
    <row r="3002" spans="1:5" ht="13" x14ac:dyDescent="0.15">
      <c r="A3002" s="6" t="s">
        <v>4511</v>
      </c>
      <c r="B3002" s="6" t="s">
        <v>573</v>
      </c>
      <c r="C3002" s="6" t="s">
        <v>618</v>
      </c>
      <c r="D3002" s="6" t="s">
        <v>574</v>
      </c>
      <c r="E3002">
        <f ca="1">IF(COUNTIF(Invoices!K:L,A3002)&lt;&gt;0,IF(COUNTIF(Invoices!K:L,A3002)&lt;&gt;0,SUMIF(Invoices!K:L,A3002,Invoices!L:L)/COUNTIF(Invoices!K:L,A3002),0),IF(COUNTIF(Invoices!M:N,A3002)&lt;&gt;0,IF(COUNTIF(Invoices!M:N,A3002)&lt;&gt;0,SUMIF(Invoices!M:N,A3002,Invoices!N:N)/COUNTIF(Invoices!M:N,A3002),0),IF(COUNTIF(Invoices!O:P,A3002)&lt;&gt;0,IF(COUNTIF(Invoices!O:P,A3002)&lt;&gt;0,SUMIF(Invoices!O:P,A3002,Invoices!P:P)/COUNTIF(Invoices!O:P,A3002),0),IF(COUNTIF(Invoices!Q:R,A3002)&lt;&gt;0,IF(COUNTIF(Invoices!Q:R,A3002)&lt;&gt;0,SUMIF(Invoices!Q:R,A3002,Invoices!R:R)/COUNTIF(Invoices!Q:R,A3002),0),IF(COUNTIF(Invoices!S:T,A3002)&lt;&gt;0,IF(COUNTIF(Invoices!S:T,A3002)&lt;&gt;0,SUMIF(Invoices!S:T,A3002,Invoices!T:T)/COUNTIF(Invoices!S:T,A3002),0),IF(COUNTIF(Invoices!U:V,A3002)&lt;&gt;0,IF(COUNTIF(Invoices!U:V,A3002)&lt;&gt;0,SUMIF(Invoices!U:V,A3002,Invoices!V:V)/COUNTIF(Invoices!U:V,A3002),0),IF(COUNTIF(Invoices!W:X,A3002)&lt;&gt;0,IF(COUNTIF(Invoices!W:X,A3002)&lt;&gt;0,SUMIF(Invoices!W:X,A3002,Invoices!X:X)/COUNTIF(Invoices!W:X,A3002),0),IF(COUNTIF(Invoices!Y:Z,A3002)&lt;&gt;0,IF(COUNTIF(Invoices!Y:Z,A3002)&lt;&gt;0,SUMIF(Invoices!Y:Z,A3002,Invoices!Z:Z)/COUNTIF(Invoices!Y:Z,A3002),0),IF(COUNTIF(Invoices!AA:AB,A3002)&lt;&gt;0,IF(COUNTIF(Invoices!AA:AB,A3002)&lt;&gt;0,SUMIF(Invoices!AA:AB,A3002,Invoices!AB:AB)/COUNTIF(Invoices!AA:AB,A3002),0),IF(COUNTIF(Invoices!AC:AD,A3002)&lt;&gt;0,IF(COUNTIF(Invoices!AC:AD,A3002)&lt;&gt;0,SUMIF(Invoices!AC:AD,A3002,Invoices!AD:AD)/COUNTIF(Invoices!AC:AD,A3002),0),IF(COUNTIF(Invoices!AE:AF,A3002)&lt;&gt;0,IF(COUNTIF(Invoices!AE:AF,A3002)&lt;&gt;0,SUMIF(Invoices!AE:AF,A3002,Invoices!AF:AF)/COUNTIF(Invoices!AE:AF,A3002),0),IF(COUNTIF(Invoices!AG:AH,A3002)&lt;&gt;0,IF(COUNTIF(Invoices!AG:AH,A3002)&lt;&gt;0,SUMIF(Invoices!AG:AH,A3002,Invoices!AH:AH)/COUNTIF(Invoices!AG:AH,A3002),0),IF(COUNTIF(Invoices!AI:AJ,A3002)&lt;&gt;0,IF(COUNTIF(Invoices!AI:AJ,A3002)&lt;&gt;0,SUMIF(Invoices!AI:AJ,A3002,Invoices!AJ:AJ)/COUNTIF(Invoices!AI:AJ,A3002),0),IF(COUNTIF(Invoices!AK:AL,A3002)&lt;&gt;0,IF(COUNTIF(Invoices!AK:AL,A3002)&lt;&gt;0,SUMIF(Invoices!AK:AL,A3002,Invoices!AL:AL)/COUNTIF(Invoices!AK:AL,A3002),0),IF(COUNTIF(Invoices!AM:AN,A3002)&lt;&gt;0,IF(COUNTIF(Invoices!AM:AN,A3002)&lt;&gt;0,SUMIF(Invoices!AM:AN,A3002,Invoices!AN:AN)/COUNTIF(Invoices!AM:AN,A3002),0),"Not Available")))))))))))))))</f>
        <v>0.99</v>
      </c>
    </row>
    <row r="3003" spans="1:5" ht="13" x14ac:dyDescent="0.15">
      <c r="A3003" s="6" t="s">
        <v>4511</v>
      </c>
      <c r="B3003" s="6" t="s">
        <v>806</v>
      </c>
      <c r="C3003" s="6" t="s">
        <v>620</v>
      </c>
      <c r="D3003" s="6" t="s">
        <v>574</v>
      </c>
      <c r="E3003">
        <f ca="1">IF(COUNTIF(Invoices!K:L,A3003)&lt;&gt;0,IF(COUNTIF(Invoices!K:L,A3003)&lt;&gt;0,SUMIF(Invoices!K:L,A3003,Invoices!L:L)/COUNTIF(Invoices!K:L,A3003),0),IF(COUNTIF(Invoices!M:N,A3003)&lt;&gt;0,IF(COUNTIF(Invoices!M:N,A3003)&lt;&gt;0,SUMIF(Invoices!M:N,A3003,Invoices!N:N)/COUNTIF(Invoices!M:N,A3003),0),IF(COUNTIF(Invoices!O:P,A3003)&lt;&gt;0,IF(COUNTIF(Invoices!O:P,A3003)&lt;&gt;0,SUMIF(Invoices!O:P,A3003,Invoices!P:P)/COUNTIF(Invoices!O:P,A3003),0),IF(COUNTIF(Invoices!Q:R,A3003)&lt;&gt;0,IF(COUNTIF(Invoices!Q:R,A3003)&lt;&gt;0,SUMIF(Invoices!Q:R,A3003,Invoices!R:R)/COUNTIF(Invoices!Q:R,A3003),0),IF(COUNTIF(Invoices!S:T,A3003)&lt;&gt;0,IF(COUNTIF(Invoices!S:T,A3003)&lt;&gt;0,SUMIF(Invoices!S:T,A3003,Invoices!T:T)/COUNTIF(Invoices!S:T,A3003),0),IF(COUNTIF(Invoices!U:V,A3003)&lt;&gt;0,IF(COUNTIF(Invoices!U:V,A3003)&lt;&gt;0,SUMIF(Invoices!U:V,A3003,Invoices!V:V)/COUNTIF(Invoices!U:V,A3003),0),IF(COUNTIF(Invoices!W:X,A3003)&lt;&gt;0,IF(COUNTIF(Invoices!W:X,A3003)&lt;&gt;0,SUMIF(Invoices!W:X,A3003,Invoices!X:X)/COUNTIF(Invoices!W:X,A3003),0),IF(COUNTIF(Invoices!Y:Z,A3003)&lt;&gt;0,IF(COUNTIF(Invoices!Y:Z,A3003)&lt;&gt;0,SUMIF(Invoices!Y:Z,A3003,Invoices!Z:Z)/COUNTIF(Invoices!Y:Z,A3003),0),IF(COUNTIF(Invoices!AA:AB,A3003)&lt;&gt;0,IF(COUNTIF(Invoices!AA:AB,A3003)&lt;&gt;0,SUMIF(Invoices!AA:AB,A3003,Invoices!AB:AB)/COUNTIF(Invoices!AA:AB,A3003),0),IF(COUNTIF(Invoices!AC:AD,A3003)&lt;&gt;0,IF(COUNTIF(Invoices!AC:AD,A3003)&lt;&gt;0,SUMIF(Invoices!AC:AD,A3003,Invoices!AD:AD)/COUNTIF(Invoices!AC:AD,A3003),0),IF(COUNTIF(Invoices!AE:AF,A3003)&lt;&gt;0,IF(COUNTIF(Invoices!AE:AF,A3003)&lt;&gt;0,SUMIF(Invoices!AE:AF,A3003,Invoices!AF:AF)/COUNTIF(Invoices!AE:AF,A3003),0),IF(COUNTIF(Invoices!AG:AH,A3003)&lt;&gt;0,IF(COUNTIF(Invoices!AG:AH,A3003)&lt;&gt;0,SUMIF(Invoices!AG:AH,A3003,Invoices!AH:AH)/COUNTIF(Invoices!AG:AH,A3003),0),IF(COUNTIF(Invoices!AI:AJ,A3003)&lt;&gt;0,IF(COUNTIF(Invoices!AI:AJ,A3003)&lt;&gt;0,SUMIF(Invoices!AI:AJ,A3003,Invoices!AJ:AJ)/COUNTIF(Invoices!AI:AJ,A3003),0),IF(COUNTIF(Invoices!AK:AL,A3003)&lt;&gt;0,IF(COUNTIF(Invoices!AK:AL,A3003)&lt;&gt;0,SUMIF(Invoices!AK:AL,A3003,Invoices!AL:AL)/COUNTIF(Invoices!AK:AL,A3003),0),IF(COUNTIF(Invoices!AM:AN,A3003)&lt;&gt;0,IF(COUNTIF(Invoices!AM:AN,A3003)&lt;&gt;0,SUMIF(Invoices!AM:AN,A3003,Invoices!AN:AN)/COUNTIF(Invoices!AM:AN,A3003),0),"Not Available")))))))))))))))</f>
        <v>0.99</v>
      </c>
    </row>
    <row r="3004" spans="1:5" ht="13" x14ac:dyDescent="0.15">
      <c r="A3004" s="6" t="s">
        <v>4511</v>
      </c>
      <c r="C3004" s="6" t="s">
        <v>843</v>
      </c>
      <c r="D3004" s="6" t="s">
        <v>574</v>
      </c>
      <c r="E3004">
        <f ca="1">IF(COUNTIF(Invoices!K:L,A3004)&lt;&gt;0,IF(COUNTIF(Invoices!K:L,A3004)&lt;&gt;0,SUMIF(Invoices!K:L,A3004,Invoices!L:L)/COUNTIF(Invoices!K:L,A3004),0),IF(COUNTIF(Invoices!M:N,A3004)&lt;&gt;0,IF(COUNTIF(Invoices!M:N,A3004)&lt;&gt;0,SUMIF(Invoices!M:N,A3004,Invoices!N:N)/COUNTIF(Invoices!M:N,A3004),0),IF(COUNTIF(Invoices!O:P,A3004)&lt;&gt;0,IF(COUNTIF(Invoices!O:P,A3004)&lt;&gt;0,SUMIF(Invoices!O:P,A3004,Invoices!P:P)/COUNTIF(Invoices!O:P,A3004),0),IF(COUNTIF(Invoices!Q:R,A3004)&lt;&gt;0,IF(COUNTIF(Invoices!Q:R,A3004)&lt;&gt;0,SUMIF(Invoices!Q:R,A3004,Invoices!R:R)/COUNTIF(Invoices!Q:R,A3004),0),IF(COUNTIF(Invoices!S:T,A3004)&lt;&gt;0,IF(COUNTIF(Invoices!S:T,A3004)&lt;&gt;0,SUMIF(Invoices!S:T,A3004,Invoices!T:T)/COUNTIF(Invoices!S:T,A3004),0),IF(COUNTIF(Invoices!U:V,A3004)&lt;&gt;0,IF(COUNTIF(Invoices!U:V,A3004)&lt;&gt;0,SUMIF(Invoices!U:V,A3004,Invoices!V:V)/COUNTIF(Invoices!U:V,A3004),0),IF(COUNTIF(Invoices!W:X,A3004)&lt;&gt;0,IF(COUNTIF(Invoices!W:X,A3004)&lt;&gt;0,SUMIF(Invoices!W:X,A3004,Invoices!X:X)/COUNTIF(Invoices!W:X,A3004),0),IF(COUNTIF(Invoices!Y:Z,A3004)&lt;&gt;0,IF(COUNTIF(Invoices!Y:Z,A3004)&lt;&gt;0,SUMIF(Invoices!Y:Z,A3004,Invoices!Z:Z)/COUNTIF(Invoices!Y:Z,A3004),0),IF(COUNTIF(Invoices!AA:AB,A3004)&lt;&gt;0,IF(COUNTIF(Invoices!AA:AB,A3004)&lt;&gt;0,SUMIF(Invoices!AA:AB,A3004,Invoices!AB:AB)/COUNTIF(Invoices!AA:AB,A3004),0),IF(COUNTIF(Invoices!AC:AD,A3004)&lt;&gt;0,IF(COUNTIF(Invoices!AC:AD,A3004)&lt;&gt;0,SUMIF(Invoices!AC:AD,A3004,Invoices!AD:AD)/COUNTIF(Invoices!AC:AD,A3004),0),IF(COUNTIF(Invoices!AE:AF,A3004)&lt;&gt;0,IF(COUNTIF(Invoices!AE:AF,A3004)&lt;&gt;0,SUMIF(Invoices!AE:AF,A3004,Invoices!AF:AF)/COUNTIF(Invoices!AE:AF,A3004),0),IF(COUNTIF(Invoices!AG:AH,A3004)&lt;&gt;0,IF(COUNTIF(Invoices!AG:AH,A3004)&lt;&gt;0,SUMIF(Invoices!AG:AH,A3004,Invoices!AH:AH)/COUNTIF(Invoices!AG:AH,A3004),0),IF(COUNTIF(Invoices!AI:AJ,A3004)&lt;&gt;0,IF(COUNTIF(Invoices!AI:AJ,A3004)&lt;&gt;0,SUMIF(Invoices!AI:AJ,A3004,Invoices!AJ:AJ)/COUNTIF(Invoices!AI:AJ,A3004),0),IF(COUNTIF(Invoices!AK:AL,A3004)&lt;&gt;0,IF(COUNTIF(Invoices!AK:AL,A3004)&lt;&gt;0,SUMIF(Invoices!AK:AL,A3004,Invoices!AL:AL)/COUNTIF(Invoices!AK:AL,A3004),0),IF(COUNTIF(Invoices!AM:AN,A3004)&lt;&gt;0,IF(COUNTIF(Invoices!AM:AN,A3004)&lt;&gt;0,SUMIF(Invoices!AM:AN,A3004,Invoices!AN:AN)/COUNTIF(Invoices!AM:AN,A3004),0),"Not Available")))))))))))))))</f>
        <v>0.99</v>
      </c>
    </row>
    <row r="3005" spans="1:5" ht="13" x14ac:dyDescent="0.15">
      <c r="A3005" s="6" t="s">
        <v>4511</v>
      </c>
      <c r="B3005" s="6" t="s">
        <v>573</v>
      </c>
      <c r="C3005" s="6" t="s">
        <v>1999</v>
      </c>
      <c r="D3005" s="6" t="s">
        <v>574</v>
      </c>
      <c r="E3005">
        <f ca="1">IF(COUNTIF(Invoices!K:L,A3005)&lt;&gt;0,IF(COUNTIF(Invoices!K:L,A3005)&lt;&gt;0,SUMIF(Invoices!K:L,A3005,Invoices!L:L)/COUNTIF(Invoices!K:L,A3005),0),IF(COUNTIF(Invoices!M:N,A3005)&lt;&gt;0,IF(COUNTIF(Invoices!M:N,A3005)&lt;&gt;0,SUMIF(Invoices!M:N,A3005,Invoices!N:N)/COUNTIF(Invoices!M:N,A3005),0),IF(COUNTIF(Invoices!O:P,A3005)&lt;&gt;0,IF(COUNTIF(Invoices!O:P,A3005)&lt;&gt;0,SUMIF(Invoices!O:P,A3005,Invoices!P:P)/COUNTIF(Invoices!O:P,A3005),0),IF(COUNTIF(Invoices!Q:R,A3005)&lt;&gt;0,IF(COUNTIF(Invoices!Q:R,A3005)&lt;&gt;0,SUMIF(Invoices!Q:R,A3005,Invoices!R:R)/COUNTIF(Invoices!Q:R,A3005),0),IF(COUNTIF(Invoices!S:T,A3005)&lt;&gt;0,IF(COUNTIF(Invoices!S:T,A3005)&lt;&gt;0,SUMIF(Invoices!S:T,A3005,Invoices!T:T)/COUNTIF(Invoices!S:T,A3005),0),IF(COUNTIF(Invoices!U:V,A3005)&lt;&gt;0,IF(COUNTIF(Invoices!U:V,A3005)&lt;&gt;0,SUMIF(Invoices!U:V,A3005,Invoices!V:V)/COUNTIF(Invoices!U:V,A3005),0),IF(COUNTIF(Invoices!W:X,A3005)&lt;&gt;0,IF(COUNTIF(Invoices!W:X,A3005)&lt;&gt;0,SUMIF(Invoices!W:X,A3005,Invoices!X:X)/COUNTIF(Invoices!W:X,A3005),0),IF(COUNTIF(Invoices!Y:Z,A3005)&lt;&gt;0,IF(COUNTIF(Invoices!Y:Z,A3005)&lt;&gt;0,SUMIF(Invoices!Y:Z,A3005,Invoices!Z:Z)/COUNTIF(Invoices!Y:Z,A3005),0),IF(COUNTIF(Invoices!AA:AB,A3005)&lt;&gt;0,IF(COUNTIF(Invoices!AA:AB,A3005)&lt;&gt;0,SUMIF(Invoices!AA:AB,A3005,Invoices!AB:AB)/COUNTIF(Invoices!AA:AB,A3005),0),IF(COUNTIF(Invoices!AC:AD,A3005)&lt;&gt;0,IF(COUNTIF(Invoices!AC:AD,A3005)&lt;&gt;0,SUMIF(Invoices!AC:AD,A3005,Invoices!AD:AD)/COUNTIF(Invoices!AC:AD,A3005),0),IF(COUNTIF(Invoices!AE:AF,A3005)&lt;&gt;0,IF(COUNTIF(Invoices!AE:AF,A3005)&lt;&gt;0,SUMIF(Invoices!AE:AF,A3005,Invoices!AF:AF)/COUNTIF(Invoices!AE:AF,A3005),0),IF(COUNTIF(Invoices!AG:AH,A3005)&lt;&gt;0,IF(COUNTIF(Invoices!AG:AH,A3005)&lt;&gt;0,SUMIF(Invoices!AG:AH,A3005,Invoices!AH:AH)/COUNTIF(Invoices!AG:AH,A3005),0),IF(COUNTIF(Invoices!AI:AJ,A3005)&lt;&gt;0,IF(COUNTIF(Invoices!AI:AJ,A3005)&lt;&gt;0,SUMIF(Invoices!AI:AJ,A3005,Invoices!AJ:AJ)/COUNTIF(Invoices!AI:AJ,A3005),0),IF(COUNTIF(Invoices!AK:AL,A3005)&lt;&gt;0,IF(COUNTIF(Invoices!AK:AL,A3005)&lt;&gt;0,SUMIF(Invoices!AK:AL,A3005,Invoices!AL:AL)/COUNTIF(Invoices!AK:AL,A3005),0),IF(COUNTIF(Invoices!AM:AN,A3005)&lt;&gt;0,IF(COUNTIF(Invoices!AM:AN,A3005)&lt;&gt;0,SUMIF(Invoices!AM:AN,A3005,Invoices!AN:AN)/COUNTIF(Invoices!AM:AN,A3005),0),"Not Available")))))))))))))))</f>
        <v>0.99</v>
      </c>
    </row>
    <row r="3006" spans="1:5" ht="13" x14ac:dyDescent="0.15">
      <c r="A3006" s="6" t="s">
        <v>4511</v>
      </c>
      <c r="B3006" s="6" t="s">
        <v>573</v>
      </c>
      <c r="C3006" s="6" t="s">
        <v>645</v>
      </c>
      <c r="D3006" s="6" t="s">
        <v>574</v>
      </c>
      <c r="E3006">
        <f ca="1">IF(COUNTIF(Invoices!K:L,A3006)&lt;&gt;0,IF(COUNTIF(Invoices!K:L,A3006)&lt;&gt;0,SUMIF(Invoices!K:L,A3006,Invoices!L:L)/COUNTIF(Invoices!K:L,A3006),0),IF(COUNTIF(Invoices!M:N,A3006)&lt;&gt;0,IF(COUNTIF(Invoices!M:N,A3006)&lt;&gt;0,SUMIF(Invoices!M:N,A3006,Invoices!N:N)/COUNTIF(Invoices!M:N,A3006),0),IF(COUNTIF(Invoices!O:P,A3006)&lt;&gt;0,IF(COUNTIF(Invoices!O:P,A3006)&lt;&gt;0,SUMIF(Invoices!O:P,A3006,Invoices!P:P)/COUNTIF(Invoices!O:P,A3006),0),IF(COUNTIF(Invoices!Q:R,A3006)&lt;&gt;0,IF(COUNTIF(Invoices!Q:R,A3006)&lt;&gt;0,SUMIF(Invoices!Q:R,A3006,Invoices!R:R)/COUNTIF(Invoices!Q:R,A3006),0),IF(COUNTIF(Invoices!S:T,A3006)&lt;&gt;0,IF(COUNTIF(Invoices!S:T,A3006)&lt;&gt;0,SUMIF(Invoices!S:T,A3006,Invoices!T:T)/COUNTIF(Invoices!S:T,A3006),0),IF(COUNTIF(Invoices!U:V,A3006)&lt;&gt;0,IF(COUNTIF(Invoices!U:V,A3006)&lt;&gt;0,SUMIF(Invoices!U:V,A3006,Invoices!V:V)/COUNTIF(Invoices!U:V,A3006),0),IF(COUNTIF(Invoices!W:X,A3006)&lt;&gt;0,IF(COUNTIF(Invoices!W:X,A3006)&lt;&gt;0,SUMIF(Invoices!W:X,A3006,Invoices!X:X)/COUNTIF(Invoices!W:X,A3006),0),IF(COUNTIF(Invoices!Y:Z,A3006)&lt;&gt;0,IF(COUNTIF(Invoices!Y:Z,A3006)&lt;&gt;0,SUMIF(Invoices!Y:Z,A3006,Invoices!Z:Z)/COUNTIF(Invoices!Y:Z,A3006),0),IF(COUNTIF(Invoices!AA:AB,A3006)&lt;&gt;0,IF(COUNTIF(Invoices!AA:AB,A3006)&lt;&gt;0,SUMIF(Invoices!AA:AB,A3006,Invoices!AB:AB)/COUNTIF(Invoices!AA:AB,A3006),0),IF(COUNTIF(Invoices!AC:AD,A3006)&lt;&gt;0,IF(COUNTIF(Invoices!AC:AD,A3006)&lt;&gt;0,SUMIF(Invoices!AC:AD,A3006,Invoices!AD:AD)/COUNTIF(Invoices!AC:AD,A3006),0),IF(COUNTIF(Invoices!AE:AF,A3006)&lt;&gt;0,IF(COUNTIF(Invoices!AE:AF,A3006)&lt;&gt;0,SUMIF(Invoices!AE:AF,A3006,Invoices!AF:AF)/COUNTIF(Invoices!AE:AF,A3006),0),IF(COUNTIF(Invoices!AG:AH,A3006)&lt;&gt;0,IF(COUNTIF(Invoices!AG:AH,A3006)&lt;&gt;0,SUMIF(Invoices!AG:AH,A3006,Invoices!AH:AH)/COUNTIF(Invoices!AG:AH,A3006),0),IF(COUNTIF(Invoices!AI:AJ,A3006)&lt;&gt;0,IF(COUNTIF(Invoices!AI:AJ,A3006)&lt;&gt;0,SUMIF(Invoices!AI:AJ,A3006,Invoices!AJ:AJ)/COUNTIF(Invoices!AI:AJ,A3006),0),IF(COUNTIF(Invoices!AK:AL,A3006)&lt;&gt;0,IF(COUNTIF(Invoices!AK:AL,A3006)&lt;&gt;0,SUMIF(Invoices!AK:AL,A3006,Invoices!AL:AL)/COUNTIF(Invoices!AK:AL,A3006),0),IF(COUNTIF(Invoices!AM:AN,A3006)&lt;&gt;0,IF(COUNTIF(Invoices!AM:AN,A3006)&lt;&gt;0,SUMIF(Invoices!AM:AN,A3006,Invoices!AN:AN)/COUNTIF(Invoices!AM:AN,A3006),0),"Not Available")))))))))))))))</f>
        <v>0.99</v>
      </c>
    </row>
    <row r="3007" spans="1:5" ht="13" x14ac:dyDescent="0.15">
      <c r="A3007" s="6" t="s">
        <v>4512</v>
      </c>
      <c r="B3007" s="6" t="s">
        <v>4513</v>
      </c>
      <c r="C3007" s="6" t="s">
        <v>4514</v>
      </c>
      <c r="D3007" s="6" t="s">
        <v>4515</v>
      </c>
      <c r="E3007" t="str">
        <f>IF(COUNTIF(Invoices!K:L,A3007)&lt;&gt;0,IF(COUNTIF(Invoices!K:L,A3007)&lt;&gt;0,SUMIF(Invoices!K:L,A3007,Invoices!L:L)/COUNTIF(Invoices!K:L,A3007),0),IF(COUNTIF(Invoices!M:N,A3007)&lt;&gt;0,IF(COUNTIF(Invoices!M:N,A3007)&lt;&gt;0,SUMIF(Invoices!M:N,A3007,Invoices!N:N)/COUNTIF(Invoices!M:N,A3007),0),IF(COUNTIF(Invoices!O:P,A3007)&lt;&gt;0,IF(COUNTIF(Invoices!O:P,A3007)&lt;&gt;0,SUMIF(Invoices!O:P,A3007,Invoices!P:P)/COUNTIF(Invoices!O:P,A3007),0),IF(COUNTIF(Invoices!Q:R,A3007)&lt;&gt;0,IF(COUNTIF(Invoices!Q:R,A3007)&lt;&gt;0,SUMIF(Invoices!Q:R,A3007,Invoices!R:R)/COUNTIF(Invoices!Q:R,A3007),0),IF(COUNTIF(Invoices!S:T,A3007)&lt;&gt;0,IF(COUNTIF(Invoices!S:T,A3007)&lt;&gt;0,SUMIF(Invoices!S:T,A3007,Invoices!T:T)/COUNTIF(Invoices!S:T,A3007),0),IF(COUNTIF(Invoices!U:V,A3007)&lt;&gt;0,IF(COUNTIF(Invoices!U:V,A3007)&lt;&gt;0,SUMIF(Invoices!U:V,A3007,Invoices!V:V)/COUNTIF(Invoices!U:V,A3007),0),IF(COUNTIF(Invoices!W:X,A3007)&lt;&gt;0,IF(COUNTIF(Invoices!W:X,A3007)&lt;&gt;0,SUMIF(Invoices!W:X,A3007,Invoices!X:X)/COUNTIF(Invoices!W:X,A3007),0),IF(COUNTIF(Invoices!Y:Z,A3007)&lt;&gt;0,IF(COUNTIF(Invoices!Y:Z,A3007)&lt;&gt;0,SUMIF(Invoices!Y:Z,A3007,Invoices!Z:Z)/COUNTIF(Invoices!Y:Z,A3007),0),IF(COUNTIF(Invoices!AA:AB,A3007)&lt;&gt;0,IF(COUNTIF(Invoices!AA:AB,A3007)&lt;&gt;0,SUMIF(Invoices!AA:AB,A3007,Invoices!AB:AB)/COUNTIF(Invoices!AA:AB,A3007),0),IF(COUNTIF(Invoices!AC:AD,A3007)&lt;&gt;0,IF(COUNTIF(Invoices!AC:AD,A3007)&lt;&gt;0,SUMIF(Invoices!AC:AD,A3007,Invoices!AD:AD)/COUNTIF(Invoices!AC:AD,A3007),0),IF(COUNTIF(Invoices!AE:AF,A3007)&lt;&gt;0,IF(COUNTIF(Invoices!AE:AF,A3007)&lt;&gt;0,SUMIF(Invoices!AE:AF,A3007,Invoices!AF:AF)/COUNTIF(Invoices!AE:AF,A3007),0),IF(COUNTIF(Invoices!AG:AH,A3007)&lt;&gt;0,IF(COUNTIF(Invoices!AG:AH,A3007)&lt;&gt;0,SUMIF(Invoices!AG:AH,A3007,Invoices!AH:AH)/COUNTIF(Invoices!AG:AH,A3007),0),IF(COUNTIF(Invoices!AI:AJ,A3007)&lt;&gt;0,IF(COUNTIF(Invoices!AI:AJ,A3007)&lt;&gt;0,SUMIF(Invoices!AI:AJ,A3007,Invoices!AJ:AJ)/COUNTIF(Invoices!AI:AJ,A3007),0),IF(COUNTIF(Invoices!AK:AL,A3007)&lt;&gt;0,IF(COUNTIF(Invoices!AK:AL,A3007)&lt;&gt;0,SUMIF(Invoices!AK:AL,A3007,Invoices!AL:AL)/COUNTIF(Invoices!AK:AL,A3007),0),IF(COUNTIF(Invoices!AM:AN,A3007)&lt;&gt;0,IF(COUNTIF(Invoices!AM:AN,A3007)&lt;&gt;0,SUMIF(Invoices!AM:AN,A3007,Invoices!AN:AN)/COUNTIF(Invoices!AM:AN,A3007),0),"Not Available")))))))))))))))</f>
        <v>Not Available</v>
      </c>
    </row>
    <row r="3008" spans="1:5" ht="13" x14ac:dyDescent="0.15">
      <c r="A3008" s="6" t="s">
        <v>4516</v>
      </c>
      <c r="B3008" s="6" t="s">
        <v>1803</v>
      </c>
      <c r="C3008" s="6" t="s">
        <v>1804</v>
      </c>
      <c r="D3008" s="6" t="s">
        <v>810</v>
      </c>
      <c r="E3008">
        <f ca="1">IF(COUNTIF(Invoices!K:L,A3008)&lt;&gt;0,IF(COUNTIF(Invoices!K:L,A3008)&lt;&gt;0,SUMIF(Invoices!K:L,A3008,Invoices!L:L)/COUNTIF(Invoices!K:L,A3008),0),IF(COUNTIF(Invoices!M:N,A3008)&lt;&gt;0,IF(COUNTIF(Invoices!M:N,A3008)&lt;&gt;0,SUMIF(Invoices!M:N,A3008,Invoices!N:N)/COUNTIF(Invoices!M:N,A3008),0),IF(COUNTIF(Invoices!O:P,A3008)&lt;&gt;0,IF(COUNTIF(Invoices!O:P,A3008)&lt;&gt;0,SUMIF(Invoices!O:P,A3008,Invoices!P:P)/COUNTIF(Invoices!O:P,A3008),0),IF(COUNTIF(Invoices!Q:R,A3008)&lt;&gt;0,IF(COUNTIF(Invoices!Q:R,A3008)&lt;&gt;0,SUMIF(Invoices!Q:R,A3008,Invoices!R:R)/COUNTIF(Invoices!Q:R,A3008),0),IF(COUNTIF(Invoices!S:T,A3008)&lt;&gt;0,IF(COUNTIF(Invoices!S:T,A3008)&lt;&gt;0,SUMIF(Invoices!S:T,A3008,Invoices!T:T)/COUNTIF(Invoices!S:T,A3008),0),IF(COUNTIF(Invoices!U:V,A3008)&lt;&gt;0,IF(COUNTIF(Invoices!U:V,A3008)&lt;&gt;0,SUMIF(Invoices!U:V,A3008,Invoices!V:V)/COUNTIF(Invoices!U:V,A3008),0),IF(COUNTIF(Invoices!W:X,A3008)&lt;&gt;0,IF(COUNTIF(Invoices!W:X,A3008)&lt;&gt;0,SUMIF(Invoices!W:X,A3008,Invoices!X:X)/COUNTIF(Invoices!W:X,A3008),0),IF(COUNTIF(Invoices!Y:Z,A3008)&lt;&gt;0,IF(COUNTIF(Invoices!Y:Z,A3008)&lt;&gt;0,SUMIF(Invoices!Y:Z,A3008,Invoices!Z:Z)/COUNTIF(Invoices!Y:Z,A3008),0),IF(COUNTIF(Invoices!AA:AB,A3008)&lt;&gt;0,IF(COUNTIF(Invoices!AA:AB,A3008)&lt;&gt;0,SUMIF(Invoices!AA:AB,A3008,Invoices!AB:AB)/COUNTIF(Invoices!AA:AB,A3008),0),IF(COUNTIF(Invoices!AC:AD,A3008)&lt;&gt;0,IF(COUNTIF(Invoices!AC:AD,A3008)&lt;&gt;0,SUMIF(Invoices!AC:AD,A3008,Invoices!AD:AD)/COUNTIF(Invoices!AC:AD,A3008),0),IF(COUNTIF(Invoices!AE:AF,A3008)&lt;&gt;0,IF(COUNTIF(Invoices!AE:AF,A3008)&lt;&gt;0,SUMIF(Invoices!AE:AF,A3008,Invoices!AF:AF)/COUNTIF(Invoices!AE:AF,A3008),0),IF(COUNTIF(Invoices!AG:AH,A3008)&lt;&gt;0,IF(COUNTIF(Invoices!AG:AH,A3008)&lt;&gt;0,SUMIF(Invoices!AG:AH,A3008,Invoices!AH:AH)/COUNTIF(Invoices!AG:AH,A3008),0),IF(COUNTIF(Invoices!AI:AJ,A3008)&lt;&gt;0,IF(COUNTIF(Invoices!AI:AJ,A3008)&lt;&gt;0,SUMIF(Invoices!AI:AJ,A3008,Invoices!AJ:AJ)/COUNTIF(Invoices!AI:AJ,A3008),0),IF(COUNTIF(Invoices!AK:AL,A3008)&lt;&gt;0,IF(COUNTIF(Invoices!AK:AL,A3008)&lt;&gt;0,SUMIF(Invoices!AK:AL,A3008,Invoices!AL:AL)/COUNTIF(Invoices!AK:AL,A3008),0),IF(COUNTIF(Invoices!AM:AN,A3008)&lt;&gt;0,IF(COUNTIF(Invoices!AM:AN,A3008)&lt;&gt;0,SUMIF(Invoices!AM:AN,A3008,Invoices!AN:AN)/COUNTIF(Invoices!AM:AN,A3008),0),"Not Available")))))))))))))))</f>
        <v>0.99</v>
      </c>
    </row>
    <row r="3009" spans="1:5" ht="13" x14ac:dyDescent="0.15">
      <c r="A3009" s="6" t="s">
        <v>4517</v>
      </c>
      <c r="C3009" s="6" t="s">
        <v>1187</v>
      </c>
      <c r="D3009" s="6" t="s">
        <v>673</v>
      </c>
      <c r="E3009" t="str">
        <f>IF(COUNTIF(Invoices!K:L,A3009)&lt;&gt;0,IF(COUNTIF(Invoices!K:L,A3009)&lt;&gt;0,SUMIF(Invoices!K:L,A3009,Invoices!L:L)/COUNTIF(Invoices!K:L,A3009),0),IF(COUNTIF(Invoices!M:N,A3009)&lt;&gt;0,IF(COUNTIF(Invoices!M:N,A3009)&lt;&gt;0,SUMIF(Invoices!M:N,A3009,Invoices!N:N)/COUNTIF(Invoices!M:N,A3009),0),IF(COUNTIF(Invoices!O:P,A3009)&lt;&gt;0,IF(COUNTIF(Invoices!O:P,A3009)&lt;&gt;0,SUMIF(Invoices!O:P,A3009,Invoices!P:P)/COUNTIF(Invoices!O:P,A3009),0),IF(COUNTIF(Invoices!Q:R,A3009)&lt;&gt;0,IF(COUNTIF(Invoices!Q:R,A3009)&lt;&gt;0,SUMIF(Invoices!Q:R,A3009,Invoices!R:R)/COUNTIF(Invoices!Q:R,A3009),0),IF(COUNTIF(Invoices!S:T,A3009)&lt;&gt;0,IF(COUNTIF(Invoices!S:T,A3009)&lt;&gt;0,SUMIF(Invoices!S:T,A3009,Invoices!T:T)/COUNTIF(Invoices!S:T,A3009),0),IF(COUNTIF(Invoices!U:V,A3009)&lt;&gt;0,IF(COUNTIF(Invoices!U:V,A3009)&lt;&gt;0,SUMIF(Invoices!U:V,A3009,Invoices!V:V)/COUNTIF(Invoices!U:V,A3009),0),IF(COUNTIF(Invoices!W:X,A3009)&lt;&gt;0,IF(COUNTIF(Invoices!W:X,A3009)&lt;&gt;0,SUMIF(Invoices!W:X,A3009,Invoices!X:X)/COUNTIF(Invoices!W:X,A3009),0),IF(COUNTIF(Invoices!Y:Z,A3009)&lt;&gt;0,IF(COUNTIF(Invoices!Y:Z,A3009)&lt;&gt;0,SUMIF(Invoices!Y:Z,A3009,Invoices!Z:Z)/COUNTIF(Invoices!Y:Z,A3009),0),IF(COUNTIF(Invoices!AA:AB,A3009)&lt;&gt;0,IF(COUNTIF(Invoices!AA:AB,A3009)&lt;&gt;0,SUMIF(Invoices!AA:AB,A3009,Invoices!AB:AB)/COUNTIF(Invoices!AA:AB,A3009),0),IF(COUNTIF(Invoices!AC:AD,A3009)&lt;&gt;0,IF(COUNTIF(Invoices!AC:AD,A3009)&lt;&gt;0,SUMIF(Invoices!AC:AD,A3009,Invoices!AD:AD)/COUNTIF(Invoices!AC:AD,A3009),0),IF(COUNTIF(Invoices!AE:AF,A3009)&lt;&gt;0,IF(COUNTIF(Invoices!AE:AF,A3009)&lt;&gt;0,SUMIF(Invoices!AE:AF,A3009,Invoices!AF:AF)/COUNTIF(Invoices!AE:AF,A3009),0),IF(COUNTIF(Invoices!AG:AH,A3009)&lt;&gt;0,IF(COUNTIF(Invoices!AG:AH,A3009)&lt;&gt;0,SUMIF(Invoices!AG:AH,A3009,Invoices!AH:AH)/COUNTIF(Invoices!AG:AH,A3009),0),IF(COUNTIF(Invoices!AI:AJ,A3009)&lt;&gt;0,IF(COUNTIF(Invoices!AI:AJ,A3009)&lt;&gt;0,SUMIF(Invoices!AI:AJ,A3009,Invoices!AJ:AJ)/COUNTIF(Invoices!AI:AJ,A3009),0),IF(COUNTIF(Invoices!AK:AL,A3009)&lt;&gt;0,IF(COUNTIF(Invoices!AK:AL,A3009)&lt;&gt;0,SUMIF(Invoices!AK:AL,A3009,Invoices!AL:AL)/COUNTIF(Invoices!AK:AL,A3009),0),IF(COUNTIF(Invoices!AM:AN,A3009)&lt;&gt;0,IF(COUNTIF(Invoices!AM:AN,A3009)&lt;&gt;0,SUMIF(Invoices!AM:AN,A3009,Invoices!AN:AN)/COUNTIF(Invoices!AM:AN,A3009),0),"Not Available")))))))))))))))</f>
        <v>Not Available</v>
      </c>
    </row>
    <row r="3010" spans="1:5" ht="13" x14ac:dyDescent="0.15">
      <c r="A3010" s="6" t="s">
        <v>4518</v>
      </c>
      <c r="B3010" s="6" t="s">
        <v>1210</v>
      </c>
      <c r="C3010" s="6" t="s">
        <v>1506</v>
      </c>
      <c r="D3010" s="6" t="s">
        <v>1210</v>
      </c>
      <c r="E3010" t="str">
        <f>IF(COUNTIF(Invoices!K:L,A3010)&lt;&gt;0,IF(COUNTIF(Invoices!K:L,A3010)&lt;&gt;0,SUMIF(Invoices!K:L,A3010,Invoices!L:L)/COUNTIF(Invoices!K:L,A3010),0),IF(COUNTIF(Invoices!M:N,A3010)&lt;&gt;0,IF(COUNTIF(Invoices!M:N,A3010)&lt;&gt;0,SUMIF(Invoices!M:N,A3010,Invoices!N:N)/COUNTIF(Invoices!M:N,A3010),0),IF(COUNTIF(Invoices!O:P,A3010)&lt;&gt;0,IF(COUNTIF(Invoices!O:P,A3010)&lt;&gt;0,SUMIF(Invoices!O:P,A3010,Invoices!P:P)/COUNTIF(Invoices!O:P,A3010),0),IF(COUNTIF(Invoices!Q:R,A3010)&lt;&gt;0,IF(COUNTIF(Invoices!Q:R,A3010)&lt;&gt;0,SUMIF(Invoices!Q:R,A3010,Invoices!R:R)/COUNTIF(Invoices!Q:R,A3010),0),IF(COUNTIF(Invoices!S:T,A3010)&lt;&gt;0,IF(COUNTIF(Invoices!S:T,A3010)&lt;&gt;0,SUMIF(Invoices!S:T,A3010,Invoices!T:T)/COUNTIF(Invoices!S:T,A3010),0),IF(COUNTIF(Invoices!U:V,A3010)&lt;&gt;0,IF(COUNTIF(Invoices!U:V,A3010)&lt;&gt;0,SUMIF(Invoices!U:V,A3010,Invoices!V:V)/COUNTIF(Invoices!U:V,A3010),0),IF(COUNTIF(Invoices!W:X,A3010)&lt;&gt;0,IF(COUNTIF(Invoices!W:X,A3010)&lt;&gt;0,SUMIF(Invoices!W:X,A3010,Invoices!X:X)/COUNTIF(Invoices!W:X,A3010),0),IF(COUNTIF(Invoices!Y:Z,A3010)&lt;&gt;0,IF(COUNTIF(Invoices!Y:Z,A3010)&lt;&gt;0,SUMIF(Invoices!Y:Z,A3010,Invoices!Z:Z)/COUNTIF(Invoices!Y:Z,A3010),0),IF(COUNTIF(Invoices!AA:AB,A3010)&lt;&gt;0,IF(COUNTIF(Invoices!AA:AB,A3010)&lt;&gt;0,SUMIF(Invoices!AA:AB,A3010,Invoices!AB:AB)/COUNTIF(Invoices!AA:AB,A3010),0),IF(COUNTIF(Invoices!AC:AD,A3010)&lt;&gt;0,IF(COUNTIF(Invoices!AC:AD,A3010)&lt;&gt;0,SUMIF(Invoices!AC:AD,A3010,Invoices!AD:AD)/COUNTIF(Invoices!AC:AD,A3010),0),IF(COUNTIF(Invoices!AE:AF,A3010)&lt;&gt;0,IF(COUNTIF(Invoices!AE:AF,A3010)&lt;&gt;0,SUMIF(Invoices!AE:AF,A3010,Invoices!AF:AF)/COUNTIF(Invoices!AE:AF,A3010),0),IF(COUNTIF(Invoices!AG:AH,A3010)&lt;&gt;0,IF(COUNTIF(Invoices!AG:AH,A3010)&lt;&gt;0,SUMIF(Invoices!AG:AH,A3010,Invoices!AH:AH)/COUNTIF(Invoices!AG:AH,A3010),0),IF(COUNTIF(Invoices!AI:AJ,A3010)&lt;&gt;0,IF(COUNTIF(Invoices!AI:AJ,A3010)&lt;&gt;0,SUMIF(Invoices!AI:AJ,A3010,Invoices!AJ:AJ)/COUNTIF(Invoices!AI:AJ,A3010),0),IF(COUNTIF(Invoices!AK:AL,A3010)&lt;&gt;0,IF(COUNTIF(Invoices!AK:AL,A3010)&lt;&gt;0,SUMIF(Invoices!AK:AL,A3010,Invoices!AL:AL)/COUNTIF(Invoices!AK:AL,A3010),0),IF(COUNTIF(Invoices!AM:AN,A3010)&lt;&gt;0,IF(COUNTIF(Invoices!AM:AN,A3010)&lt;&gt;0,SUMIF(Invoices!AM:AN,A3010,Invoices!AN:AN)/COUNTIF(Invoices!AM:AN,A3010),0),"Not Available")))))))))))))))</f>
        <v>Not Available</v>
      </c>
    </row>
    <row r="3011" spans="1:5" ht="13" x14ac:dyDescent="0.15">
      <c r="A3011" s="6" t="s">
        <v>4519</v>
      </c>
      <c r="C3011" s="6" t="s">
        <v>517</v>
      </c>
      <c r="D3011" s="6" t="s">
        <v>518</v>
      </c>
      <c r="E3011">
        <f ca="1">IF(COUNTIF(Invoices!K:L,A3011)&lt;&gt;0,IF(COUNTIF(Invoices!K:L,A3011)&lt;&gt;0,SUMIF(Invoices!K:L,A3011,Invoices!L:L)/COUNTIF(Invoices!K:L,A3011),0),IF(COUNTIF(Invoices!M:N,A3011)&lt;&gt;0,IF(COUNTIF(Invoices!M:N,A3011)&lt;&gt;0,SUMIF(Invoices!M:N,A3011,Invoices!N:N)/COUNTIF(Invoices!M:N,A3011),0),IF(COUNTIF(Invoices!O:P,A3011)&lt;&gt;0,IF(COUNTIF(Invoices!O:P,A3011)&lt;&gt;0,SUMIF(Invoices!O:P,A3011,Invoices!P:P)/COUNTIF(Invoices!O:P,A3011),0),IF(COUNTIF(Invoices!Q:R,A3011)&lt;&gt;0,IF(COUNTIF(Invoices!Q:R,A3011)&lt;&gt;0,SUMIF(Invoices!Q:R,A3011,Invoices!R:R)/COUNTIF(Invoices!Q:R,A3011),0),IF(COUNTIF(Invoices!S:T,A3011)&lt;&gt;0,IF(COUNTIF(Invoices!S:T,A3011)&lt;&gt;0,SUMIF(Invoices!S:T,A3011,Invoices!T:T)/COUNTIF(Invoices!S:T,A3011),0),IF(COUNTIF(Invoices!U:V,A3011)&lt;&gt;0,IF(COUNTIF(Invoices!U:V,A3011)&lt;&gt;0,SUMIF(Invoices!U:V,A3011,Invoices!V:V)/COUNTIF(Invoices!U:V,A3011),0),IF(COUNTIF(Invoices!W:X,A3011)&lt;&gt;0,IF(COUNTIF(Invoices!W:X,A3011)&lt;&gt;0,SUMIF(Invoices!W:X,A3011,Invoices!X:X)/COUNTIF(Invoices!W:X,A3011),0),IF(COUNTIF(Invoices!Y:Z,A3011)&lt;&gt;0,IF(COUNTIF(Invoices!Y:Z,A3011)&lt;&gt;0,SUMIF(Invoices!Y:Z,A3011,Invoices!Z:Z)/COUNTIF(Invoices!Y:Z,A3011),0),IF(COUNTIF(Invoices!AA:AB,A3011)&lt;&gt;0,IF(COUNTIF(Invoices!AA:AB,A3011)&lt;&gt;0,SUMIF(Invoices!AA:AB,A3011,Invoices!AB:AB)/COUNTIF(Invoices!AA:AB,A3011),0),IF(COUNTIF(Invoices!AC:AD,A3011)&lt;&gt;0,IF(COUNTIF(Invoices!AC:AD,A3011)&lt;&gt;0,SUMIF(Invoices!AC:AD,A3011,Invoices!AD:AD)/COUNTIF(Invoices!AC:AD,A3011),0),IF(COUNTIF(Invoices!AE:AF,A3011)&lt;&gt;0,IF(COUNTIF(Invoices!AE:AF,A3011)&lt;&gt;0,SUMIF(Invoices!AE:AF,A3011,Invoices!AF:AF)/COUNTIF(Invoices!AE:AF,A3011),0),IF(COUNTIF(Invoices!AG:AH,A3011)&lt;&gt;0,IF(COUNTIF(Invoices!AG:AH,A3011)&lt;&gt;0,SUMIF(Invoices!AG:AH,A3011,Invoices!AH:AH)/COUNTIF(Invoices!AG:AH,A3011),0),IF(COUNTIF(Invoices!AI:AJ,A3011)&lt;&gt;0,IF(COUNTIF(Invoices!AI:AJ,A3011)&lt;&gt;0,SUMIF(Invoices!AI:AJ,A3011,Invoices!AJ:AJ)/COUNTIF(Invoices!AI:AJ,A3011),0),IF(COUNTIF(Invoices!AK:AL,A3011)&lt;&gt;0,IF(COUNTIF(Invoices!AK:AL,A3011)&lt;&gt;0,SUMIF(Invoices!AK:AL,A3011,Invoices!AL:AL)/COUNTIF(Invoices!AK:AL,A3011),0),IF(COUNTIF(Invoices!AM:AN,A3011)&lt;&gt;0,IF(COUNTIF(Invoices!AM:AN,A3011)&lt;&gt;0,SUMIF(Invoices!AM:AN,A3011,Invoices!AN:AN)/COUNTIF(Invoices!AM:AN,A3011),0),"Not Available")))))))))))))))</f>
        <v>1.99</v>
      </c>
    </row>
    <row r="3012" spans="1:5" ht="13" x14ac:dyDescent="0.15">
      <c r="A3012" s="6" t="s">
        <v>4520</v>
      </c>
      <c r="B3012" s="6" t="s">
        <v>1878</v>
      </c>
      <c r="C3012" s="6" t="s">
        <v>954</v>
      </c>
      <c r="D3012" s="6" t="s">
        <v>955</v>
      </c>
      <c r="E3012" t="str">
        <f>IF(COUNTIF(Invoices!K:L,A3012)&lt;&gt;0,IF(COUNTIF(Invoices!K:L,A3012)&lt;&gt;0,SUMIF(Invoices!K:L,A3012,Invoices!L:L)/COUNTIF(Invoices!K:L,A3012),0),IF(COUNTIF(Invoices!M:N,A3012)&lt;&gt;0,IF(COUNTIF(Invoices!M:N,A3012)&lt;&gt;0,SUMIF(Invoices!M:N,A3012,Invoices!N:N)/COUNTIF(Invoices!M:N,A3012),0),IF(COUNTIF(Invoices!O:P,A3012)&lt;&gt;0,IF(COUNTIF(Invoices!O:P,A3012)&lt;&gt;0,SUMIF(Invoices!O:P,A3012,Invoices!P:P)/COUNTIF(Invoices!O:P,A3012),0),IF(COUNTIF(Invoices!Q:R,A3012)&lt;&gt;0,IF(COUNTIF(Invoices!Q:R,A3012)&lt;&gt;0,SUMIF(Invoices!Q:R,A3012,Invoices!R:R)/COUNTIF(Invoices!Q:R,A3012),0),IF(COUNTIF(Invoices!S:T,A3012)&lt;&gt;0,IF(COUNTIF(Invoices!S:T,A3012)&lt;&gt;0,SUMIF(Invoices!S:T,A3012,Invoices!T:T)/COUNTIF(Invoices!S:T,A3012),0),IF(COUNTIF(Invoices!U:V,A3012)&lt;&gt;0,IF(COUNTIF(Invoices!U:V,A3012)&lt;&gt;0,SUMIF(Invoices!U:V,A3012,Invoices!V:V)/COUNTIF(Invoices!U:V,A3012),0),IF(COUNTIF(Invoices!W:X,A3012)&lt;&gt;0,IF(COUNTIF(Invoices!W:X,A3012)&lt;&gt;0,SUMIF(Invoices!W:X,A3012,Invoices!X:X)/COUNTIF(Invoices!W:X,A3012),0),IF(COUNTIF(Invoices!Y:Z,A3012)&lt;&gt;0,IF(COUNTIF(Invoices!Y:Z,A3012)&lt;&gt;0,SUMIF(Invoices!Y:Z,A3012,Invoices!Z:Z)/COUNTIF(Invoices!Y:Z,A3012),0),IF(COUNTIF(Invoices!AA:AB,A3012)&lt;&gt;0,IF(COUNTIF(Invoices!AA:AB,A3012)&lt;&gt;0,SUMIF(Invoices!AA:AB,A3012,Invoices!AB:AB)/COUNTIF(Invoices!AA:AB,A3012),0),IF(COUNTIF(Invoices!AC:AD,A3012)&lt;&gt;0,IF(COUNTIF(Invoices!AC:AD,A3012)&lt;&gt;0,SUMIF(Invoices!AC:AD,A3012,Invoices!AD:AD)/COUNTIF(Invoices!AC:AD,A3012),0),IF(COUNTIF(Invoices!AE:AF,A3012)&lt;&gt;0,IF(COUNTIF(Invoices!AE:AF,A3012)&lt;&gt;0,SUMIF(Invoices!AE:AF,A3012,Invoices!AF:AF)/COUNTIF(Invoices!AE:AF,A3012),0),IF(COUNTIF(Invoices!AG:AH,A3012)&lt;&gt;0,IF(COUNTIF(Invoices!AG:AH,A3012)&lt;&gt;0,SUMIF(Invoices!AG:AH,A3012,Invoices!AH:AH)/COUNTIF(Invoices!AG:AH,A3012),0),IF(COUNTIF(Invoices!AI:AJ,A3012)&lt;&gt;0,IF(COUNTIF(Invoices!AI:AJ,A3012)&lt;&gt;0,SUMIF(Invoices!AI:AJ,A3012,Invoices!AJ:AJ)/COUNTIF(Invoices!AI:AJ,A3012),0),IF(COUNTIF(Invoices!AK:AL,A3012)&lt;&gt;0,IF(COUNTIF(Invoices!AK:AL,A3012)&lt;&gt;0,SUMIF(Invoices!AK:AL,A3012,Invoices!AL:AL)/COUNTIF(Invoices!AK:AL,A3012),0),IF(COUNTIF(Invoices!AM:AN,A3012)&lt;&gt;0,IF(COUNTIF(Invoices!AM:AN,A3012)&lt;&gt;0,SUMIF(Invoices!AM:AN,A3012,Invoices!AN:AN)/COUNTIF(Invoices!AM:AN,A3012),0),"Not Available")))))))))))))))</f>
        <v>Not Available</v>
      </c>
    </row>
    <row r="3013" spans="1:5" ht="13" x14ac:dyDescent="0.15">
      <c r="A3013" s="6" t="s">
        <v>4521</v>
      </c>
      <c r="C3013" s="6" t="s">
        <v>1483</v>
      </c>
      <c r="D3013" s="6" t="s">
        <v>518</v>
      </c>
      <c r="E3013" t="str">
        <f>IF(COUNTIF(Invoices!K:L,A3013)&lt;&gt;0,IF(COUNTIF(Invoices!K:L,A3013)&lt;&gt;0,SUMIF(Invoices!K:L,A3013,Invoices!L:L)/COUNTIF(Invoices!K:L,A3013),0),IF(COUNTIF(Invoices!M:N,A3013)&lt;&gt;0,IF(COUNTIF(Invoices!M:N,A3013)&lt;&gt;0,SUMIF(Invoices!M:N,A3013,Invoices!N:N)/COUNTIF(Invoices!M:N,A3013),0),IF(COUNTIF(Invoices!O:P,A3013)&lt;&gt;0,IF(COUNTIF(Invoices!O:P,A3013)&lt;&gt;0,SUMIF(Invoices!O:P,A3013,Invoices!P:P)/COUNTIF(Invoices!O:P,A3013),0),IF(COUNTIF(Invoices!Q:R,A3013)&lt;&gt;0,IF(COUNTIF(Invoices!Q:R,A3013)&lt;&gt;0,SUMIF(Invoices!Q:R,A3013,Invoices!R:R)/COUNTIF(Invoices!Q:R,A3013),0),IF(COUNTIF(Invoices!S:T,A3013)&lt;&gt;0,IF(COUNTIF(Invoices!S:T,A3013)&lt;&gt;0,SUMIF(Invoices!S:T,A3013,Invoices!T:T)/COUNTIF(Invoices!S:T,A3013),0),IF(COUNTIF(Invoices!U:V,A3013)&lt;&gt;0,IF(COUNTIF(Invoices!U:V,A3013)&lt;&gt;0,SUMIF(Invoices!U:V,A3013,Invoices!V:V)/COUNTIF(Invoices!U:V,A3013),0),IF(COUNTIF(Invoices!W:X,A3013)&lt;&gt;0,IF(COUNTIF(Invoices!W:X,A3013)&lt;&gt;0,SUMIF(Invoices!W:X,A3013,Invoices!X:X)/COUNTIF(Invoices!W:X,A3013),0),IF(COUNTIF(Invoices!Y:Z,A3013)&lt;&gt;0,IF(COUNTIF(Invoices!Y:Z,A3013)&lt;&gt;0,SUMIF(Invoices!Y:Z,A3013,Invoices!Z:Z)/COUNTIF(Invoices!Y:Z,A3013),0),IF(COUNTIF(Invoices!AA:AB,A3013)&lt;&gt;0,IF(COUNTIF(Invoices!AA:AB,A3013)&lt;&gt;0,SUMIF(Invoices!AA:AB,A3013,Invoices!AB:AB)/COUNTIF(Invoices!AA:AB,A3013),0),IF(COUNTIF(Invoices!AC:AD,A3013)&lt;&gt;0,IF(COUNTIF(Invoices!AC:AD,A3013)&lt;&gt;0,SUMIF(Invoices!AC:AD,A3013,Invoices!AD:AD)/COUNTIF(Invoices!AC:AD,A3013),0),IF(COUNTIF(Invoices!AE:AF,A3013)&lt;&gt;0,IF(COUNTIF(Invoices!AE:AF,A3013)&lt;&gt;0,SUMIF(Invoices!AE:AF,A3013,Invoices!AF:AF)/COUNTIF(Invoices!AE:AF,A3013),0),IF(COUNTIF(Invoices!AG:AH,A3013)&lt;&gt;0,IF(COUNTIF(Invoices!AG:AH,A3013)&lt;&gt;0,SUMIF(Invoices!AG:AH,A3013,Invoices!AH:AH)/COUNTIF(Invoices!AG:AH,A3013),0),IF(COUNTIF(Invoices!AI:AJ,A3013)&lt;&gt;0,IF(COUNTIF(Invoices!AI:AJ,A3013)&lt;&gt;0,SUMIF(Invoices!AI:AJ,A3013,Invoices!AJ:AJ)/COUNTIF(Invoices!AI:AJ,A3013),0),IF(COUNTIF(Invoices!AK:AL,A3013)&lt;&gt;0,IF(COUNTIF(Invoices!AK:AL,A3013)&lt;&gt;0,SUMIF(Invoices!AK:AL,A3013,Invoices!AL:AL)/COUNTIF(Invoices!AK:AL,A3013),0),IF(COUNTIF(Invoices!AM:AN,A3013)&lt;&gt;0,IF(COUNTIF(Invoices!AM:AN,A3013)&lt;&gt;0,SUMIF(Invoices!AM:AN,A3013,Invoices!AN:AN)/COUNTIF(Invoices!AM:AN,A3013),0),"Not Available")))))))))))))))</f>
        <v>Not Available</v>
      </c>
    </row>
    <row r="3014" spans="1:5" ht="13" x14ac:dyDescent="0.15">
      <c r="A3014" s="6" t="s">
        <v>4522</v>
      </c>
      <c r="B3014" s="6" t="s">
        <v>1795</v>
      </c>
      <c r="C3014" s="6" t="s">
        <v>626</v>
      </c>
      <c r="D3014" s="6" t="s">
        <v>522</v>
      </c>
      <c r="E3014">
        <f ca="1">IF(COUNTIF(Invoices!K:L,A3014)&lt;&gt;0,IF(COUNTIF(Invoices!K:L,A3014)&lt;&gt;0,SUMIF(Invoices!K:L,A3014,Invoices!L:L)/COUNTIF(Invoices!K:L,A3014),0),IF(COUNTIF(Invoices!M:N,A3014)&lt;&gt;0,IF(COUNTIF(Invoices!M:N,A3014)&lt;&gt;0,SUMIF(Invoices!M:N,A3014,Invoices!N:N)/COUNTIF(Invoices!M:N,A3014),0),IF(COUNTIF(Invoices!O:P,A3014)&lt;&gt;0,IF(COUNTIF(Invoices!O:P,A3014)&lt;&gt;0,SUMIF(Invoices!O:P,A3014,Invoices!P:P)/COUNTIF(Invoices!O:P,A3014),0),IF(COUNTIF(Invoices!Q:R,A3014)&lt;&gt;0,IF(COUNTIF(Invoices!Q:R,A3014)&lt;&gt;0,SUMIF(Invoices!Q:R,A3014,Invoices!R:R)/COUNTIF(Invoices!Q:R,A3014),0),IF(COUNTIF(Invoices!S:T,A3014)&lt;&gt;0,IF(COUNTIF(Invoices!S:T,A3014)&lt;&gt;0,SUMIF(Invoices!S:T,A3014,Invoices!T:T)/COUNTIF(Invoices!S:T,A3014),0),IF(COUNTIF(Invoices!U:V,A3014)&lt;&gt;0,IF(COUNTIF(Invoices!U:V,A3014)&lt;&gt;0,SUMIF(Invoices!U:V,A3014,Invoices!V:V)/COUNTIF(Invoices!U:V,A3014),0),IF(COUNTIF(Invoices!W:X,A3014)&lt;&gt;0,IF(COUNTIF(Invoices!W:X,A3014)&lt;&gt;0,SUMIF(Invoices!W:X,A3014,Invoices!X:X)/COUNTIF(Invoices!W:X,A3014),0),IF(COUNTIF(Invoices!Y:Z,A3014)&lt;&gt;0,IF(COUNTIF(Invoices!Y:Z,A3014)&lt;&gt;0,SUMIF(Invoices!Y:Z,A3014,Invoices!Z:Z)/COUNTIF(Invoices!Y:Z,A3014),0),IF(COUNTIF(Invoices!AA:AB,A3014)&lt;&gt;0,IF(COUNTIF(Invoices!AA:AB,A3014)&lt;&gt;0,SUMIF(Invoices!AA:AB,A3014,Invoices!AB:AB)/COUNTIF(Invoices!AA:AB,A3014),0),IF(COUNTIF(Invoices!AC:AD,A3014)&lt;&gt;0,IF(COUNTIF(Invoices!AC:AD,A3014)&lt;&gt;0,SUMIF(Invoices!AC:AD,A3014,Invoices!AD:AD)/COUNTIF(Invoices!AC:AD,A3014),0),IF(COUNTIF(Invoices!AE:AF,A3014)&lt;&gt;0,IF(COUNTIF(Invoices!AE:AF,A3014)&lt;&gt;0,SUMIF(Invoices!AE:AF,A3014,Invoices!AF:AF)/COUNTIF(Invoices!AE:AF,A3014),0),IF(COUNTIF(Invoices!AG:AH,A3014)&lt;&gt;0,IF(COUNTIF(Invoices!AG:AH,A3014)&lt;&gt;0,SUMIF(Invoices!AG:AH,A3014,Invoices!AH:AH)/COUNTIF(Invoices!AG:AH,A3014),0),IF(COUNTIF(Invoices!AI:AJ,A3014)&lt;&gt;0,IF(COUNTIF(Invoices!AI:AJ,A3014)&lt;&gt;0,SUMIF(Invoices!AI:AJ,A3014,Invoices!AJ:AJ)/COUNTIF(Invoices!AI:AJ,A3014),0),IF(COUNTIF(Invoices!AK:AL,A3014)&lt;&gt;0,IF(COUNTIF(Invoices!AK:AL,A3014)&lt;&gt;0,SUMIF(Invoices!AK:AL,A3014,Invoices!AL:AL)/COUNTIF(Invoices!AK:AL,A3014),0),IF(COUNTIF(Invoices!AM:AN,A3014)&lt;&gt;0,IF(COUNTIF(Invoices!AM:AN,A3014)&lt;&gt;0,SUMIF(Invoices!AM:AN,A3014,Invoices!AN:AN)/COUNTIF(Invoices!AM:AN,A3014),0),"Not Available")))))))))))))))</f>
        <v>0.99</v>
      </c>
    </row>
    <row r="3015" spans="1:5" ht="13" x14ac:dyDescent="0.15">
      <c r="A3015" s="6" t="s">
        <v>4523</v>
      </c>
      <c r="B3015" s="6" t="s">
        <v>529</v>
      </c>
      <c r="C3015" s="6" t="s">
        <v>530</v>
      </c>
      <c r="D3015" s="6" t="s">
        <v>529</v>
      </c>
      <c r="E3015">
        <f ca="1">IF(COUNTIF(Invoices!K:L,A3015)&lt;&gt;0,IF(COUNTIF(Invoices!K:L,A3015)&lt;&gt;0,SUMIF(Invoices!K:L,A3015,Invoices!L:L)/COUNTIF(Invoices!K:L,A3015),0),IF(COUNTIF(Invoices!M:N,A3015)&lt;&gt;0,IF(COUNTIF(Invoices!M:N,A3015)&lt;&gt;0,SUMIF(Invoices!M:N,A3015,Invoices!N:N)/COUNTIF(Invoices!M:N,A3015),0),IF(COUNTIF(Invoices!O:P,A3015)&lt;&gt;0,IF(COUNTIF(Invoices!O:P,A3015)&lt;&gt;0,SUMIF(Invoices!O:P,A3015,Invoices!P:P)/COUNTIF(Invoices!O:P,A3015),0),IF(COUNTIF(Invoices!Q:R,A3015)&lt;&gt;0,IF(COUNTIF(Invoices!Q:R,A3015)&lt;&gt;0,SUMIF(Invoices!Q:R,A3015,Invoices!R:R)/COUNTIF(Invoices!Q:R,A3015),0),IF(COUNTIF(Invoices!S:T,A3015)&lt;&gt;0,IF(COUNTIF(Invoices!S:T,A3015)&lt;&gt;0,SUMIF(Invoices!S:T,A3015,Invoices!T:T)/COUNTIF(Invoices!S:T,A3015),0),IF(COUNTIF(Invoices!U:V,A3015)&lt;&gt;0,IF(COUNTIF(Invoices!U:V,A3015)&lt;&gt;0,SUMIF(Invoices!U:V,A3015,Invoices!V:V)/COUNTIF(Invoices!U:V,A3015),0),IF(COUNTIF(Invoices!W:X,A3015)&lt;&gt;0,IF(COUNTIF(Invoices!W:X,A3015)&lt;&gt;0,SUMIF(Invoices!W:X,A3015,Invoices!X:X)/COUNTIF(Invoices!W:X,A3015),0),IF(COUNTIF(Invoices!Y:Z,A3015)&lt;&gt;0,IF(COUNTIF(Invoices!Y:Z,A3015)&lt;&gt;0,SUMIF(Invoices!Y:Z,A3015,Invoices!Z:Z)/COUNTIF(Invoices!Y:Z,A3015),0),IF(COUNTIF(Invoices!AA:AB,A3015)&lt;&gt;0,IF(COUNTIF(Invoices!AA:AB,A3015)&lt;&gt;0,SUMIF(Invoices!AA:AB,A3015,Invoices!AB:AB)/COUNTIF(Invoices!AA:AB,A3015),0),IF(COUNTIF(Invoices!AC:AD,A3015)&lt;&gt;0,IF(COUNTIF(Invoices!AC:AD,A3015)&lt;&gt;0,SUMIF(Invoices!AC:AD,A3015,Invoices!AD:AD)/COUNTIF(Invoices!AC:AD,A3015),0),IF(COUNTIF(Invoices!AE:AF,A3015)&lt;&gt;0,IF(COUNTIF(Invoices!AE:AF,A3015)&lt;&gt;0,SUMIF(Invoices!AE:AF,A3015,Invoices!AF:AF)/COUNTIF(Invoices!AE:AF,A3015),0),IF(COUNTIF(Invoices!AG:AH,A3015)&lt;&gt;0,IF(COUNTIF(Invoices!AG:AH,A3015)&lt;&gt;0,SUMIF(Invoices!AG:AH,A3015,Invoices!AH:AH)/COUNTIF(Invoices!AG:AH,A3015),0),IF(COUNTIF(Invoices!AI:AJ,A3015)&lt;&gt;0,IF(COUNTIF(Invoices!AI:AJ,A3015)&lt;&gt;0,SUMIF(Invoices!AI:AJ,A3015,Invoices!AJ:AJ)/COUNTIF(Invoices!AI:AJ,A3015),0),IF(COUNTIF(Invoices!AK:AL,A3015)&lt;&gt;0,IF(COUNTIF(Invoices!AK:AL,A3015)&lt;&gt;0,SUMIF(Invoices!AK:AL,A3015,Invoices!AL:AL)/COUNTIF(Invoices!AK:AL,A3015),0),IF(COUNTIF(Invoices!AM:AN,A3015)&lt;&gt;0,IF(COUNTIF(Invoices!AM:AN,A3015)&lt;&gt;0,SUMIF(Invoices!AM:AN,A3015,Invoices!AN:AN)/COUNTIF(Invoices!AM:AN,A3015),0),"Not Available")))))))))))))))</f>
        <v>0.99</v>
      </c>
    </row>
    <row r="3016" spans="1:5" ht="13" x14ac:dyDescent="0.15">
      <c r="A3016" s="6" t="s">
        <v>4524</v>
      </c>
      <c r="C3016" s="6" t="s">
        <v>692</v>
      </c>
      <c r="D3016" s="6" t="s">
        <v>693</v>
      </c>
      <c r="E3016">
        <f ca="1">IF(COUNTIF(Invoices!K:L,A3016)&lt;&gt;0,IF(COUNTIF(Invoices!K:L,A3016)&lt;&gt;0,SUMIF(Invoices!K:L,A3016,Invoices!L:L)/COUNTIF(Invoices!K:L,A3016),0),IF(COUNTIF(Invoices!M:N,A3016)&lt;&gt;0,IF(COUNTIF(Invoices!M:N,A3016)&lt;&gt;0,SUMIF(Invoices!M:N,A3016,Invoices!N:N)/COUNTIF(Invoices!M:N,A3016),0),IF(COUNTIF(Invoices!O:P,A3016)&lt;&gt;0,IF(COUNTIF(Invoices!O:P,A3016)&lt;&gt;0,SUMIF(Invoices!O:P,A3016,Invoices!P:P)/COUNTIF(Invoices!O:P,A3016),0),IF(COUNTIF(Invoices!Q:R,A3016)&lt;&gt;0,IF(COUNTIF(Invoices!Q:R,A3016)&lt;&gt;0,SUMIF(Invoices!Q:R,A3016,Invoices!R:R)/COUNTIF(Invoices!Q:R,A3016),0),IF(COUNTIF(Invoices!S:T,A3016)&lt;&gt;0,IF(COUNTIF(Invoices!S:T,A3016)&lt;&gt;0,SUMIF(Invoices!S:T,A3016,Invoices!T:T)/COUNTIF(Invoices!S:T,A3016),0),IF(COUNTIF(Invoices!U:V,A3016)&lt;&gt;0,IF(COUNTIF(Invoices!U:V,A3016)&lt;&gt;0,SUMIF(Invoices!U:V,A3016,Invoices!V:V)/COUNTIF(Invoices!U:V,A3016),0),IF(COUNTIF(Invoices!W:X,A3016)&lt;&gt;0,IF(COUNTIF(Invoices!W:X,A3016)&lt;&gt;0,SUMIF(Invoices!W:X,A3016,Invoices!X:X)/COUNTIF(Invoices!W:X,A3016),0),IF(COUNTIF(Invoices!Y:Z,A3016)&lt;&gt;0,IF(COUNTIF(Invoices!Y:Z,A3016)&lt;&gt;0,SUMIF(Invoices!Y:Z,A3016,Invoices!Z:Z)/COUNTIF(Invoices!Y:Z,A3016),0),IF(COUNTIF(Invoices!AA:AB,A3016)&lt;&gt;0,IF(COUNTIF(Invoices!AA:AB,A3016)&lt;&gt;0,SUMIF(Invoices!AA:AB,A3016,Invoices!AB:AB)/COUNTIF(Invoices!AA:AB,A3016),0),IF(COUNTIF(Invoices!AC:AD,A3016)&lt;&gt;0,IF(COUNTIF(Invoices!AC:AD,A3016)&lt;&gt;0,SUMIF(Invoices!AC:AD,A3016,Invoices!AD:AD)/COUNTIF(Invoices!AC:AD,A3016),0),IF(COUNTIF(Invoices!AE:AF,A3016)&lt;&gt;0,IF(COUNTIF(Invoices!AE:AF,A3016)&lt;&gt;0,SUMIF(Invoices!AE:AF,A3016,Invoices!AF:AF)/COUNTIF(Invoices!AE:AF,A3016),0),IF(COUNTIF(Invoices!AG:AH,A3016)&lt;&gt;0,IF(COUNTIF(Invoices!AG:AH,A3016)&lt;&gt;0,SUMIF(Invoices!AG:AH,A3016,Invoices!AH:AH)/COUNTIF(Invoices!AG:AH,A3016),0),IF(COUNTIF(Invoices!AI:AJ,A3016)&lt;&gt;0,IF(COUNTIF(Invoices!AI:AJ,A3016)&lt;&gt;0,SUMIF(Invoices!AI:AJ,A3016,Invoices!AJ:AJ)/COUNTIF(Invoices!AI:AJ,A3016),0),IF(COUNTIF(Invoices!AK:AL,A3016)&lt;&gt;0,IF(COUNTIF(Invoices!AK:AL,A3016)&lt;&gt;0,SUMIF(Invoices!AK:AL,A3016,Invoices!AL:AL)/COUNTIF(Invoices!AK:AL,A3016),0),IF(COUNTIF(Invoices!AM:AN,A3016)&lt;&gt;0,IF(COUNTIF(Invoices!AM:AN,A3016)&lt;&gt;0,SUMIF(Invoices!AM:AN,A3016,Invoices!AN:AN)/COUNTIF(Invoices!AM:AN,A3016),0),"Not Available")))))))))))))))</f>
        <v>1.99</v>
      </c>
    </row>
    <row r="3017" spans="1:5" ht="13" x14ac:dyDescent="0.15">
      <c r="A3017" s="6" t="s">
        <v>4525</v>
      </c>
      <c r="C3017" s="6" t="s">
        <v>1443</v>
      </c>
      <c r="D3017" s="6" t="s">
        <v>574</v>
      </c>
      <c r="E3017">
        <f ca="1">IF(COUNTIF(Invoices!K:L,A3017)&lt;&gt;0,IF(COUNTIF(Invoices!K:L,A3017)&lt;&gt;0,SUMIF(Invoices!K:L,A3017,Invoices!L:L)/COUNTIF(Invoices!K:L,A3017),0),IF(COUNTIF(Invoices!M:N,A3017)&lt;&gt;0,IF(COUNTIF(Invoices!M:N,A3017)&lt;&gt;0,SUMIF(Invoices!M:N,A3017,Invoices!N:N)/COUNTIF(Invoices!M:N,A3017),0),IF(COUNTIF(Invoices!O:P,A3017)&lt;&gt;0,IF(COUNTIF(Invoices!O:P,A3017)&lt;&gt;0,SUMIF(Invoices!O:P,A3017,Invoices!P:P)/COUNTIF(Invoices!O:P,A3017),0),IF(COUNTIF(Invoices!Q:R,A3017)&lt;&gt;0,IF(COUNTIF(Invoices!Q:R,A3017)&lt;&gt;0,SUMIF(Invoices!Q:R,A3017,Invoices!R:R)/COUNTIF(Invoices!Q:R,A3017),0),IF(COUNTIF(Invoices!S:T,A3017)&lt;&gt;0,IF(COUNTIF(Invoices!S:T,A3017)&lt;&gt;0,SUMIF(Invoices!S:T,A3017,Invoices!T:T)/COUNTIF(Invoices!S:T,A3017),0),IF(COUNTIF(Invoices!U:V,A3017)&lt;&gt;0,IF(COUNTIF(Invoices!U:V,A3017)&lt;&gt;0,SUMIF(Invoices!U:V,A3017,Invoices!V:V)/COUNTIF(Invoices!U:V,A3017),0),IF(COUNTIF(Invoices!W:X,A3017)&lt;&gt;0,IF(COUNTIF(Invoices!W:X,A3017)&lt;&gt;0,SUMIF(Invoices!W:X,A3017,Invoices!X:X)/COUNTIF(Invoices!W:X,A3017),0),IF(COUNTIF(Invoices!Y:Z,A3017)&lt;&gt;0,IF(COUNTIF(Invoices!Y:Z,A3017)&lt;&gt;0,SUMIF(Invoices!Y:Z,A3017,Invoices!Z:Z)/COUNTIF(Invoices!Y:Z,A3017),0),IF(COUNTIF(Invoices!AA:AB,A3017)&lt;&gt;0,IF(COUNTIF(Invoices!AA:AB,A3017)&lt;&gt;0,SUMIF(Invoices!AA:AB,A3017,Invoices!AB:AB)/COUNTIF(Invoices!AA:AB,A3017),0),IF(COUNTIF(Invoices!AC:AD,A3017)&lt;&gt;0,IF(COUNTIF(Invoices!AC:AD,A3017)&lt;&gt;0,SUMIF(Invoices!AC:AD,A3017,Invoices!AD:AD)/COUNTIF(Invoices!AC:AD,A3017),0),IF(COUNTIF(Invoices!AE:AF,A3017)&lt;&gt;0,IF(COUNTIF(Invoices!AE:AF,A3017)&lt;&gt;0,SUMIF(Invoices!AE:AF,A3017,Invoices!AF:AF)/COUNTIF(Invoices!AE:AF,A3017),0),IF(COUNTIF(Invoices!AG:AH,A3017)&lt;&gt;0,IF(COUNTIF(Invoices!AG:AH,A3017)&lt;&gt;0,SUMIF(Invoices!AG:AH,A3017,Invoices!AH:AH)/COUNTIF(Invoices!AG:AH,A3017),0),IF(COUNTIF(Invoices!AI:AJ,A3017)&lt;&gt;0,IF(COUNTIF(Invoices!AI:AJ,A3017)&lt;&gt;0,SUMIF(Invoices!AI:AJ,A3017,Invoices!AJ:AJ)/COUNTIF(Invoices!AI:AJ,A3017),0),IF(COUNTIF(Invoices!AK:AL,A3017)&lt;&gt;0,IF(COUNTIF(Invoices!AK:AL,A3017)&lt;&gt;0,SUMIF(Invoices!AK:AL,A3017,Invoices!AL:AL)/COUNTIF(Invoices!AK:AL,A3017),0),IF(COUNTIF(Invoices!AM:AN,A3017)&lt;&gt;0,IF(COUNTIF(Invoices!AM:AN,A3017)&lt;&gt;0,SUMIF(Invoices!AM:AN,A3017,Invoices!AN:AN)/COUNTIF(Invoices!AM:AN,A3017),0),"Not Available")))))))))))))))</f>
        <v>0.99</v>
      </c>
    </row>
    <row r="3018" spans="1:5" ht="13" x14ac:dyDescent="0.15">
      <c r="A3018" s="6" t="s">
        <v>4526</v>
      </c>
      <c r="B3018" s="6" t="s">
        <v>1921</v>
      </c>
      <c r="C3018" s="6" t="s">
        <v>1922</v>
      </c>
      <c r="D3018" s="6" t="s">
        <v>562</v>
      </c>
      <c r="E3018">
        <f ca="1">IF(COUNTIF(Invoices!K:L,A3018)&lt;&gt;0,IF(COUNTIF(Invoices!K:L,A3018)&lt;&gt;0,SUMIF(Invoices!K:L,A3018,Invoices!L:L)/COUNTIF(Invoices!K:L,A3018),0),IF(COUNTIF(Invoices!M:N,A3018)&lt;&gt;0,IF(COUNTIF(Invoices!M:N,A3018)&lt;&gt;0,SUMIF(Invoices!M:N,A3018,Invoices!N:N)/COUNTIF(Invoices!M:N,A3018),0),IF(COUNTIF(Invoices!O:P,A3018)&lt;&gt;0,IF(COUNTIF(Invoices!O:P,A3018)&lt;&gt;0,SUMIF(Invoices!O:P,A3018,Invoices!P:P)/COUNTIF(Invoices!O:P,A3018),0),IF(COUNTIF(Invoices!Q:R,A3018)&lt;&gt;0,IF(COUNTIF(Invoices!Q:R,A3018)&lt;&gt;0,SUMIF(Invoices!Q:R,A3018,Invoices!R:R)/COUNTIF(Invoices!Q:R,A3018),0),IF(COUNTIF(Invoices!S:T,A3018)&lt;&gt;0,IF(COUNTIF(Invoices!S:T,A3018)&lt;&gt;0,SUMIF(Invoices!S:T,A3018,Invoices!T:T)/COUNTIF(Invoices!S:T,A3018),0),IF(COUNTIF(Invoices!U:V,A3018)&lt;&gt;0,IF(COUNTIF(Invoices!U:V,A3018)&lt;&gt;0,SUMIF(Invoices!U:V,A3018,Invoices!V:V)/COUNTIF(Invoices!U:V,A3018),0),IF(COUNTIF(Invoices!W:X,A3018)&lt;&gt;0,IF(COUNTIF(Invoices!W:X,A3018)&lt;&gt;0,SUMIF(Invoices!W:X,A3018,Invoices!X:X)/COUNTIF(Invoices!W:X,A3018),0),IF(COUNTIF(Invoices!Y:Z,A3018)&lt;&gt;0,IF(COUNTIF(Invoices!Y:Z,A3018)&lt;&gt;0,SUMIF(Invoices!Y:Z,A3018,Invoices!Z:Z)/COUNTIF(Invoices!Y:Z,A3018),0),IF(COUNTIF(Invoices!AA:AB,A3018)&lt;&gt;0,IF(COUNTIF(Invoices!AA:AB,A3018)&lt;&gt;0,SUMIF(Invoices!AA:AB,A3018,Invoices!AB:AB)/COUNTIF(Invoices!AA:AB,A3018),0),IF(COUNTIF(Invoices!AC:AD,A3018)&lt;&gt;0,IF(COUNTIF(Invoices!AC:AD,A3018)&lt;&gt;0,SUMIF(Invoices!AC:AD,A3018,Invoices!AD:AD)/COUNTIF(Invoices!AC:AD,A3018),0),IF(COUNTIF(Invoices!AE:AF,A3018)&lt;&gt;0,IF(COUNTIF(Invoices!AE:AF,A3018)&lt;&gt;0,SUMIF(Invoices!AE:AF,A3018,Invoices!AF:AF)/COUNTIF(Invoices!AE:AF,A3018),0),IF(COUNTIF(Invoices!AG:AH,A3018)&lt;&gt;0,IF(COUNTIF(Invoices!AG:AH,A3018)&lt;&gt;0,SUMIF(Invoices!AG:AH,A3018,Invoices!AH:AH)/COUNTIF(Invoices!AG:AH,A3018),0),IF(COUNTIF(Invoices!AI:AJ,A3018)&lt;&gt;0,IF(COUNTIF(Invoices!AI:AJ,A3018)&lt;&gt;0,SUMIF(Invoices!AI:AJ,A3018,Invoices!AJ:AJ)/COUNTIF(Invoices!AI:AJ,A3018),0),IF(COUNTIF(Invoices!AK:AL,A3018)&lt;&gt;0,IF(COUNTIF(Invoices!AK:AL,A3018)&lt;&gt;0,SUMIF(Invoices!AK:AL,A3018,Invoices!AL:AL)/COUNTIF(Invoices!AK:AL,A3018),0),IF(COUNTIF(Invoices!AM:AN,A3018)&lt;&gt;0,IF(COUNTIF(Invoices!AM:AN,A3018)&lt;&gt;0,SUMIF(Invoices!AM:AN,A3018,Invoices!AN:AN)/COUNTIF(Invoices!AM:AN,A3018),0),"Not Available")))))))))))))))</f>
        <v>0.99</v>
      </c>
    </row>
    <row r="3019" spans="1:5" ht="13" x14ac:dyDescent="0.15">
      <c r="A3019" s="6" t="s">
        <v>4527</v>
      </c>
      <c r="B3019" s="6" t="s">
        <v>1943</v>
      </c>
      <c r="C3019" s="6" t="s">
        <v>1942</v>
      </c>
      <c r="D3019" s="6" t="s">
        <v>1943</v>
      </c>
      <c r="E3019" t="str">
        <f>IF(COUNTIF(Invoices!K:L,A3019)&lt;&gt;0,IF(COUNTIF(Invoices!K:L,A3019)&lt;&gt;0,SUMIF(Invoices!K:L,A3019,Invoices!L:L)/COUNTIF(Invoices!K:L,A3019),0),IF(COUNTIF(Invoices!M:N,A3019)&lt;&gt;0,IF(COUNTIF(Invoices!M:N,A3019)&lt;&gt;0,SUMIF(Invoices!M:N,A3019,Invoices!N:N)/COUNTIF(Invoices!M:N,A3019),0),IF(COUNTIF(Invoices!O:P,A3019)&lt;&gt;0,IF(COUNTIF(Invoices!O:P,A3019)&lt;&gt;0,SUMIF(Invoices!O:P,A3019,Invoices!P:P)/COUNTIF(Invoices!O:P,A3019),0),IF(COUNTIF(Invoices!Q:R,A3019)&lt;&gt;0,IF(COUNTIF(Invoices!Q:R,A3019)&lt;&gt;0,SUMIF(Invoices!Q:R,A3019,Invoices!R:R)/COUNTIF(Invoices!Q:R,A3019),0),IF(COUNTIF(Invoices!S:T,A3019)&lt;&gt;0,IF(COUNTIF(Invoices!S:T,A3019)&lt;&gt;0,SUMIF(Invoices!S:T,A3019,Invoices!T:T)/COUNTIF(Invoices!S:T,A3019),0),IF(COUNTIF(Invoices!U:V,A3019)&lt;&gt;0,IF(COUNTIF(Invoices!U:V,A3019)&lt;&gt;0,SUMIF(Invoices!U:V,A3019,Invoices!V:V)/COUNTIF(Invoices!U:V,A3019),0),IF(COUNTIF(Invoices!W:X,A3019)&lt;&gt;0,IF(COUNTIF(Invoices!W:X,A3019)&lt;&gt;0,SUMIF(Invoices!W:X,A3019,Invoices!X:X)/COUNTIF(Invoices!W:X,A3019),0),IF(COUNTIF(Invoices!Y:Z,A3019)&lt;&gt;0,IF(COUNTIF(Invoices!Y:Z,A3019)&lt;&gt;0,SUMIF(Invoices!Y:Z,A3019,Invoices!Z:Z)/COUNTIF(Invoices!Y:Z,A3019),0),IF(COUNTIF(Invoices!AA:AB,A3019)&lt;&gt;0,IF(COUNTIF(Invoices!AA:AB,A3019)&lt;&gt;0,SUMIF(Invoices!AA:AB,A3019,Invoices!AB:AB)/COUNTIF(Invoices!AA:AB,A3019),0),IF(COUNTIF(Invoices!AC:AD,A3019)&lt;&gt;0,IF(COUNTIF(Invoices!AC:AD,A3019)&lt;&gt;0,SUMIF(Invoices!AC:AD,A3019,Invoices!AD:AD)/COUNTIF(Invoices!AC:AD,A3019),0),IF(COUNTIF(Invoices!AE:AF,A3019)&lt;&gt;0,IF(COUNTIF(Invoices!AE:AF,A3019)&lt;&gt;0,SUMIF(Invoices!AE:AF,A3019,Invoices!AF:AF)/COUNTIF(Invoices!AE:AF,A3019),0),IF(COUNTIF(Invoices!AG:AH,A3019)&lt;&gt;0,IF(COUNTIF(Invoices!AG:AH,A3019)&lt;&gt;0,SUMIF(Invoices!AG:AH,A3019,Invoices!AH:AH)/COUNTIF(Invoices!AG:AH,A3019),0),IF(COUNTIF(Invoices!AI:AJ,A3019)&lt;&gt;0,IF(COUNTIF(Invoices!AI:AJ,A3019)&lt;&gt;0,SUMIF(Invoices!AI:AJ,A3019,Invoices!AJ:AJ)/COUNTIF(Invoices!AI:AJ,A3019),0),IF(COUNTIF(Invoices!AK:AL,A3019)&lt;&gt;0,IF(COUNTIF(Invoices!AK:AL,A3019)&lt;&gt;0,SUMIF(Invoices!AK:AL,A3019,Invoices!AL:AL)/COUNTIF(Invoices!AK:AL,A3019),0),IF(COUNTIF(Invoices!AM:AN,A3019)&lt;&gt;0,IF(COUNTIF(Invoices!AM:AN,A3019)&lt;&gt;0,SUMIF(Invoices!AM:AN,A3019,Invoices!AN:AN)/COUNTIF(Invoices!AM:AN,A3019),0),"Not Available")))))))))))))))</f>
        <v>Not Available</v>
      </c>
    </row>
    <row r="3020" spans="1:5" ht="13" x14ac:dyDescent="0.15">
      <c r="A3020" s="6" t="s">
        <v>4528</v>
      </c>
      <c r="B3020" s="6" t="s">
        <v>1019</v>
      </c>
      <c r="C3020" s="6" t="s">
        <v>1020</v>
      </c>
      <c r="D3020" s="6" t="s">
        <v>1021</v>
      </c>
      <c r="E3020">
        <f ca="1">IF(COUNTIF(Invoices!K:L,A3020)&lt;&gt;0,IF(COUNTIF(Invoices!K:L,A3020)&lt;&gt;0,SUMIF(Invoices!K:L,A3020,Invoices!L:L)/COUNTIF(Invoices!K:L,A3020),0),IF(COUNTIF(Invoices!M:N,A3020)&lt;&gt;0,IF(COUNTIF(Invoices!M:N,A3020)&lt;&gt;0,SUMIF(Invoices!M:N,A3020,Invoices!N:N)/COUNTIF(Invoices!M:N,A3020),0),IF(COUNTIF(Invoices!O:P,A3020)&lt;&gt;0,IF(COUNTIF(Invoices!O:P,A3020)&lt;&gt;0,SUMIF(Invoices!O:P,A3020,Invoices!P:P)/COUNTIF(Invoices!O:P,A3020),0),IF(COUNTIF(Invoices!Q:R,A3020)&lt;&gt;0,IF(COUNTIF(Invoices!Q:R,A3020)&lt;&gt;0,SUMIF(Invoices!Q:R,A3020,Invoices!R:R)/COUNTIF(Invoices!Q:R,A3020),0),IF(COUNTIF(Invoices!S:T,A3020)&lt;&gt;0,IF(COUNTIF(Invoices!S:T,A3020)&lt;&gt;0,SUMIF(Invoices!S:T,A3020,Invoices!T:T)/COUNTIF(Invoices!S:T,A3020),0),IF(COUNTIF(Invoices!U:V,A3020)&lt;&gt;0,IF(COUNTIF(Invoices!U:V,A3020)&lt;&gt;0,SUMIF(Invoices!U:V,A3020,Invoices!V:V)/COUNTIF(Invoices!U:V,A3020),0),IF(COUNTIF(Invoices!W:X,A3020)&lt;&gt;0,IF(COUNTIF(Invoices!W:X,A3020)&lt;&gt;0,SUMIF(Invoices!W:X,A3020,Invoices!X:X)/COUNTIF(Invoices!W:X,A3020),0),IF(COUNTIF(Invoices!Y:Z,A3020)&lt;&gt;0,IF(COUNTIF(Invoices!Y:Z,A3020)&lt;&gt;0,SUMIF(Invoices!Y:Z,A3020,Invoices!Z:Z)/COUNTIF(Invoices!Y:Z,A3020),0),IF(COUNTIF(Invoices!AA:AB,A3020)&lt;&gt;0,IF(COUNTIF(Invoices!AA:AB,A3020)&lt;&gt;0,SUMIF(Invoices!AA:AB,A3020,Invoices!AB:AB)/COUNTIF(Invoices!AA:AB,A3020),0),IF(COUNTIF(Invoices!AC:AD,A3020)&lt;&gt;0,IF(COUNTIF(Invoices!AC:AD,A3020)&lt;&gt;0,SUMIF(Invoices!AC:AD,A3020,Invoices!AD:AD)/COUNTIF(Invoices!AC:AD,A3020),0),IF(COUNTIF(Invoices!AE:AF,A3020)&lt;&gt;0,IF(COUNTIF(Invoices!AE:AF,A3020)&lt;&gt;0,SUMIF(Invoices!AE:AF,A3020,Invoices!AF:AF)/COUNTIF(Invoices!AE:AF,A3020),0),IF(COUNTIF(Invoices!AG:AH,A3020)&lt;&gt;0,IF(COUNTIF(Invoices!AG:AH,A3020)&lt;&gt;0,SUMIF(Invoices!AG:AH,A3020,Invoices!AH:AH)/COUNTIF(Invoices!AG:AH,A3020),0),IF(COUNTIF(Invoices!AI:AJ,A3020)&lt;&gt;0,IF(COUNTIF(Invoices!AI:AJ,A3020)&lt;&gt;0,SUMIF(Invoices!AI:AJ,A3020,Invoices!AJ:AJ)/COUNTIF(Invoices!AI:AJ,A3020),0),IF(COUNTIF(Invoices!AK:AL,A3020)&lt;&gt;0,IF(COUNTIF(Invoices!AK:AL,A3020)&lt;&gt;0,SUMIF(Invoices!AK:AL,A3020,Invoices!AL:AL)/COUNTIF(Invoices!AK:AL,A3020),0),IF(COUNTIF(Invoices!AM:AN,A3020)&lt;&gt;0,IF(COUNTIF(Invoices!AM:AN,A3020)&lt;&gt;0,SUMIF(Invoices!AM:AN,A3020,Invoices!AN:AN)/COUNTIF(Invoices!AM:AN,A3020),0),"Not Available")))))))))))))))</f>
        <v>0.99</v>
      </c>
    </row>
    <row r="3021" spans="1:5" ht="13" x14ac:dyDescent="0.15">
      <c r="A3021" s="6" t="s">
        <v>4529</v>
      </c>
      <c r="B3021" s="6" t="s">
        <v>942</v>
      </c>
      <c r="C3021" s="6" t="s">
        <v>943</v>
      </c>
      <c r="D3021" s="6" t="s">
        <v>522</v>
      </c>
      <c r="E3021" t="str">
        <f>IF(COUNTIF(Invoices!K:L,A3021)&lt;&gt;0,IF(COUNTIF(Invoices!K:L,A3021)&lt;&gt;0,SUMIF(Invoices!K:L,A3021,Invoices!L:L)/COUNTIF(Invoices!K:L,A3021),0),IF(COUNTIF(Invoices!M:N,A3021)&lt;&gt;0,IF(COUNTIF(Invoices!M:N,A3021)&lt;&gt;0,SUMIF(Invoices!M:N,A3021,Invoices!N:N)/COUNTIF(Invoices!M:N,A3021),0),IF(COUNTIF(Invoices!O:P,A3021)&lt;&gt;0,IF(COUNTIF(Invoices!O:P,A3021)&lt;&gt;0,SUMIF(Invoices!O:P,A3021,Invoices!P:P)/COUNTIF(Invoices!O:P,A3021),0),IF(COUNTIF(Invoices!Q:R,A3021)&lt;&gt;0,IF(COUNTIF(Invoices!Q:R,A3021)&lt;&gt;0,SUMIF(Invoices!Q:R,A3021,Invoices!R:R)/COUNTIF(Invoices!Q:R,A3021),0),IF(COUNTIF(Invoices!S:T,A3021)&lt;&gt;0,IF(COUNTIF(Invoices!S:T,A3021)&lt;&gt;0,SUMIF(Invoices!S:T,A3021,Invoices!T:T)/COUNTIF(Invoices!S:T,A3021),0),IF(COUNTIF(Invoices!U:V,A3021)&lt;&gt;0,IF(COUNTIF(Invoices!U:V,A3021)&lt;&gt;0,SUMIF(Invoices!U:V,A3021,Invoices!V:V)/COUNTIF(Invoices!U:V,A3021),0),IF(COUNTIF(Invoices!W:X,A3021)&lt;&gt;0,IF(COUNTIF(Invoices!W:X,A3021)&lt;&gt;0,SUMIF(Invoices!W:X,A3021,Invoices!X:X)/COUNTIF(Invoices!W:X,A3021),0),IF(COUNTIF(Invoices!Y:Z,A3021)&lt;&gt;0,IF(COUNTIF(Invoices!Y:Z,A3021)&lt;&gt;0,SUMIF(Invoices!Y:Z,A3021,Invoices!Z:Z)/COUNTIF(Invoices!Y:Z,A3021),0),IF(COUNTIF(Invoices!AA:AB,A3021)&lt;&gt;0,IF(COUNTIF(Invoices!AA:AB,A3021)&lt;&gt;0,SUMIF(Invoices!AA:AB,A3021,Invoices!AB:AB)/COUNTIF(Invoices!AA:AB,A3021),0),IF(COUNTIF(Invoices!AC:AD,A3021)&lt;&gt;0,IF(COUNTIF(Invoices!AC:AD,A3021)&lt;&gt;0,SUMIF(Invoices!AC:AD,A3021,Invoices!AD:AD)/COUNTIF(Invoices!AC:AD,A3021),0),IF(COUNTIF(Invoices!AE:AF,A3021)&lt;&gt;0,IF(COUNTIF(Invoices!AE:AF,A3021)&lt;&gt;0,SUMIF(Invoices!AE:AF,A3021,Invoices!AF:AF)/COUNTIF(Invoices!AE:AF,A3021),0),IF(COUNTIF(Invoices!AG:AH,A3021)&lt;&gt;0,IF(COUNTIF(Invoices!AG:AH,A3021)&lt;&gt;0,SUMIF(Invoices!AG:AH,A3021,Invoices!AH:AH)/COUNTIF(Invoices!AG:AH,A3021),0),IF(COUNTIF(Invoices!AI:AJ,A3021)&lt;&gt;0,IF(COUNTIF(Invoices!AI:AJ,A3021)&lt;&gt;0,SUMIF(Invoices!AI:AJ,A3021,Invoices!AJ:AJ)/COUNTIF(Invoices!AI:AJ,A3021),0),IF(COUNTIF(Invoices!AK:AL,A3021)&lt;&gt;0,IF(COUNTIF(Invoices!AK:AL,A3021)&lt;&gt;0,SUMIF(Invoices!AK:AL,A3021,Invoices!AL:AL)/COUNTIF(Invoices!AK:AL,A3021),0),IF(COUNTIF(Invoices!AM:AN,A3021)&lt;&gt;0,IF(COUNTIF(Invoices!AM:AN,A3021)&lt;&gt;0,SUMIF(Invoices!AM:AN,A3021,Invoices!AN:AN)/COUNTIF(Invoices!AM:AN,A3021),0),"Not Available")))))))))))))))</f>
        <v>Not Available</v>
      </c>
    </row>
    <row r="3022" spans="1:5" ht="13" x14ac:dyDescent="0.15">
      <c r="A3022" s="6" t="s">
        <v>4530</v>
      </c>
      <c r="B3022" s="6" t="s">
        <v>644</v>
      </c>
      <c r="C3022" s="6" t="s">
        <v>645</v>
      </c>
      <c r="D3022" s="6" t="s">
        <v>574</v>
      </c>
      <c r="E3022">
        <f ca="1">IF(COUNTIF(Invoices!K:L,A3022)&lt;&gt;0,IF(COUNTIF(Invoices!K:L,A3022)&lt;&gt;0,SUMIF(Invoices!K:L,A3022,Invoices!L:L)/COUNTIF(Invoices!K:L,A3022),0),IF(COUNTIF(Invoices!M:N,A3022)&lt;&gt;0,IF(COUNTIF(Invoices!M:N,A3022)&lt;&gt;0,SUMIF(Invoices!M:N,A3022,Invoices!N:N)/COUNTIF(Invoices!M:N,A3022),0),IF(COUNTIF(Invoices!O:P,A3022)&lt;&gt;0,IF(COUNTIF(Invoices!O:P,A3022)&lt;&gt;0,SUMIF(Invoices!O:P,A3022,Invoices!P:P)/COUNTIF(Invoices!O:P,A3022),0),IF(COUNTIF(Invoices!Q:R,A3022)&lt;&gt;0,IF(COUNTIF(Invoices!Q:R,A3022)&lt;&gt;0,SUMIF(Invoices!Q:R,A3022,Invoices!R:R)/COUNTIF(Invoices!Q:R,A3022),0),IF(COUNTIF(Invoices!S:T,A3022)&lt;&gt;0,IF(COUNTIF(Invoices!S:T,A3022)&lt;&gt;0,SUMIF(Invoices!S:T,A3022,Invoices!T:T)/COUNTIF(Invoices!S:T,A3022),0),IF(COUNTIF(Invoices!U:V,A3022)&lt;&gt;0,IF(COUNTIF(Invoices!U:V,A3022)&lt;&gt;0,SUMIF(Invoices!U:V,A3022,Invoices!V:V)/COUNTIF(Invoices!U:V,A3022),0),IF(COUNTIF(Invoices!W:X,A3022)&lt;&gt;0,IF(COUNTIF(Invoices!W:X,A3022)&lt;&gt;0,SUMIF(Invoices!W:X,A3022,Invoices!X:X)/COUNTIF(Invoices!W:X,A3022),0),IF(COUNTIF(Invoices!Y:Z,A3022)&lt;&gt;0,IF(COUNTIF(Invoices!Y:Z,A3022)&lt;&gt;0,SUMIF(Invoices!Y:Z,A3022,Invoices!Z:Z)/COUNTIF(Invoices!Y:Z,A3022),0),IF(COUNTIF(Invoices!AA:AB,A3022)&lt;&gt;0,IF(COUNTIF(Invoices!AA:AB,A3022)&lt;&gt;0,SUMIF(Invoices!AA:AB,A3022,Invoices!AB:AB)/COUNTIF(Invoices!AA:AB,A3022),0),IF(COUNTIF(Invoices!AC:AD,A3022)&lt;&gt;0,IF(COUNTIF(Invoices!AC:AD,A3022)&lt;&gt;0,SUMIF(Invoices!AC:AD,A3022,Invoices!AD:AD)/COUNTIF(Invoices!AC:AD,A3022),0),IF(COUNTIF(Invoices!AE:AF,A3022)&lt;&gt;0,IF(COUNTIF(Invoices!AE:AF,A3022)&lt;&gt;0,SUMIF(Invoices!AE:AF,A3022,Invoices!AF:AF)/COUNTIF(Invoices!AE:AF,A3022),0),IF(COUNTIF(Invoices!AG:AH,A3022)&lt;&gt;0,IF(COUNTIF(Invoices!AG:AH,A3022)&lt;&gt;0,SUMIF(Invoices!AG:AH,A3022,Invoices!AH:AH)/COUNTIF(Invoices!AG:AH,A3022),0),IF(COUNTIF(Invoices!AI:AJ,A3022)&lt;&gt;0,IF(COUNTIF(Invoices!AI:AJ,A3022)&lt;&gt;0,SUMIF(Invoices!AI:AJ,A3022,Invoices!AJ:AJ)/COUNTIF(Invoices!AI:AJ,A3022),0),IF(COUNTIF(Invoices!AK:AL,A3022)&lt;&gt;0,IF(COUNTIF(Invoices!AK:AL,A3022)&lt;&gt;0,SUMIF(Invoices!AK:AL,A3022,Invoices!AL:AL)/COUNTIF(Invoices!AK:AL,A3022),0),IF(COUNTIF(Invoices!AM:AN,A3022)&lt;&gt;0,IF(COUNTIF(Invoices!AM:AN,A3022)&lt;&gt;0,SUMIF(Invoices!AM:AN,A3022,Invoices!AN:AN)/COUNTIF(Invoices!AM:AN,A3022),0),"Not Available")))))))))))))))</f>
        <v>0.99</v>
      </c>
    </row>
    <row r="3023" spans="1:5" ht="13" x14ac:dyDescent="0.15">
      <c r="A3023" s="6" t="s">
        <v>4531</v>
      </c>
      <c r="B3023" s="6" t="s">
        <v>4532</v>
      </c>
      <c r="C3023" s="6" t="s">
        <v>1503</v>
      </c>
      <c r="D3023" s="6" t="s">
        <v>574</v>
      </c>
      <c r="E3023">
        <f ca="1">IF(COUNTIF(Invoices!K:L,A3023)&lt;&gt;0,IF(COUNTIF(Invoices!K:L,A3023)&lt;&gt;0,SUMIF(Invoices!K:L,A3023,Invoices!L:L)/COUNTIF(Invoices!K:L,A3023),0),IF(COUNTIF(Invoices!M:N,A3023)&lt;&gt;0,IF(COUNTIF(Invoices!M:N,A3023)&lt;&gt;0,SUMIF(Invoices!M:N,A3023,Invoices!N:N)/COUNTIF(Invoices!M:N,A3023),0),IF(COUNTIF(Invoices!O:P,A3023)&lt;&gt;0,IF(COUNTIF(Invoices!O:P,A3023)&lt;&gt;0,SUMIF(Invoices!O:P,A3023,Invoices!P:P)/COUNTIF(Invoices!O:P,A3023),0),IF(COUNTIF(Invoices!Q:R,A3023)&lt;&gt;0,IF(COUNTIF(Invoices!Q:R,A3023)&lt;&gt;0,SUMIF(Invoices!Q:R,A3023,Invoices!R:R)/COUNTIF(Invoices!Q:R,A3023),0),IF(COUNTIF(Invoices!S:T,A3023)&lt;&gt;0,IF(COUNTIF(Invoices!S:T,A3023)&lt;&gt;0,SUMIF(Invoices!S:T,A3023,Invoices!T:T)/COUNTIF(Invoices!S:T,A3023),0),IF(COUNTIF(Invoices!U:V,A3023)&lt;&gt;0,IF(COUNTIF(Invoices!U:V,A3023)&lt;&gt;0,SUMIF(Invoices!U:V,A3023,Invoices!V:V)/COUNTIF(Invoices!U:V,A3023),0),IF(COUNTIF(Invoices!W:X,A3023)&lt;&gt;0,IF(COUNTIF(Invoices!W:X,A3023)&lt;&gt;0,SUMIF(Invoices!W:X,A3023,Invoices!X:X)/COUNTIF(Invoices!W:X,A3023),0),IF(COUNTIF(Invoices!Y:Z,A3023)&lt;&gt;0,IF(COUNTIF(Invoices!Y:Z,A3023)&lt;&gt;0,SUMIF(Invoices!Y:Z,A3023,Invoices!Z:Z)/COUNTIF(Invoices!Y:Z,A3023),0),IF(COUNTIF(Invoices!AA:AB,A3023)&lt;&gt;0,IF(COUNTIF(Invoices!AA:AB,A3023)&lt;&gt;0,SUMIF(Invoices!AA:AB,A3023,Invoices!AB:AB)/COUNTIF(Invoices!AA:AB,A3023),0),IF(COUNTIF(Invoices!AC:AD,A3023)&lt;&gt;0,IF(COUNTIF(Invoices!AC:AD,A3023)&lt;&gt;0,SUMIF(Invoices!AC:AD,A3023,Invoices!AD:AD)/COUNTIF(Invoices!AC:AD,A3023),0),IF(COUNTIF(Invoices!AE:AF,A3023)&lt;&gt;0,IF(COUNTIF(Invoices!AE:AF,A3023)&lt;&gt;0,SUMIF(Invoices!AE:AF,A3023,Invoices!AF:AF)/COUNTIF(Invoices!AE:AF,A3023),0),IF(COUNTIF(Invoices!AG:AH,A3023)&lt;&gt;0,IF(COUNTIF(Invoices!AG:AH,A3023)&lt;&gt;0,SUMIF(Invoices!AG:AH,A3023,Invoices!AH:AH)/COUNTIF(Invoices!AG:AH,A3023),0),IF(COUNTIF(Invoices!AI:AJ,A3023)&lt;&gt;0,IF(COUNTIF(Invoices!AI:AJ,A3023)&lt;&gt;0,SUMIF(Invoices!AI:AJ,A3023,Invoices!AJ:AJ)/COUNTIF(Invoices!AI:AJ,A3023),0),IF(COUNTIF(Invoices!AK:AL,A3023)&lt;&gt;0,IF(COUNTIF(Invoices!AK:AL,A3023)&lt;&gt;0,SUMIF(Invoices!AK:AL,A3023,Invoices!AL:AL)/COUNTIF(Invoices!AK:AL,A3023),0),IF(COUNTIF(Invoices!AM:AN,A3023)&lt;&gt;0,IF(COUNTIF(Invoices!AM:AN,A3023)&lt;&gt;0,SUMIF(Invoices!AM:AN,A3023,Invoices!AN:AN)/COUNTIF(Invoices!AM:AN,A3023),0),"Not Available")))))))))))))))</f>
        <v>0.99</v>
      </c>
    </row>
    <row r="3024" spans="1:5" ht="13" x14ac:dyDescent="0.15">
      <c r="A3024" s="6" t="s">
        <v>4533</v>
      </c>
      <c r="B3024" s="6" t="s">
        <v>679</v>
      </c>
      <c r="C3024" s="6" t="s">
        <v>680</v>
      </c>
      <c r="D3024" s="6" t="s">
        <v>681</v>
      </c>
      <c r="E3024" t="str">
        <f>IF(COUNTIF(Invoices!K:L,A3024)&lt;&gt;0,IF(COUNTIF(Invoices!K:L,A3024)&lt;&gt;0,SUMIF(Invoices!K:L,A3024,Invoices!L:L)/COUNTIF(Invoices!K:L,A3024),0),IF(COUNTIF(Invoices!M:N,A3024)&lt;&gt;0,IF(COUNTIF(Invoices!M:N,A3024)&lt;&gt;0,SUMIF(Invoices!M:N,A3024,Invoices!N:N)/COUNTIF(Invoices!M:N,A3024),0),IF(COUNTIF(Invoices!O:P,A3024)&lt;&gt;0,IF(COUNTIF(Invoices!O:P,A3024)&lt;&gt;0,SUMIF(Invoices!O:P,A3024,Invoices!P:P)/COUNTIF(Invoices!O:P,A3024),0),IF(COUNTIF(Invoices!Q:R,A3024)&lt;&gt;0,IF(COUNTIF(Invoices!Q:R,A3024)&lt;&gt;0,SUMIF(Invoices!Q:R,A3024,Invoices!R:R)/COUNTIF(Invoices!Q:R,A3024),0),IF(COUNTIF(Invoices!S:T,A3024)&lt;&gt;0,IF(COUNTIF(Invoices!S:T,A3024)&lt;&gt;0,SUMIF(Invoices!S:T,A3024,Invoices!T:T)/COUNTIF(Invoices!S:T,A3024),0),IF(COUNTIF(Invoices!U:V,A3024)&lt;&gt;0,IF(COUNTIF(Invoices!U:V,A3024)&lt;&gt;0,SUMIF(Invoices!U:V,A3024,Invoices!V:V)/COUNTIF(Invoices!U:V,A3024),0),IF(COUNTIF(Invoices!W:X,A3024)&lt;&gt;0,IF(COUNTIF(Invoices!W:X,A3024)&lt;&gt;0,SUMIF(Invoices!W:X,A3024,Invoices!X:X)/COUNTIF(Invoices!W:X,A3024),0),IF(COUNTIF(Invoices!Y:Z,A3024)&lt;&gt;0,IF(COUNTIF(Invoices!Y:Z,A3024)&lt;&gt;0,SUMIF(Invoices!Y:Z,A3024,Invoices!Z:Z)/COUNTIF(Invoices!Y:Z,A3024),0),IF(COUNTIF(Invoices!AA:AB,A3024)&lt;&gt;0,IF(COUNTIF(Invoices!AA:AB,A3024)&lt;&gt;0,SUMIF(Invoices!AA:AB,A3024,Invoices!AB:AB)/COUNTIF(Invoices!AA:AB,A3024),0),IF(COUNTIF(Invoices!AC:AD,A3024)&lt;&gt;0,IF(COUNTIF(Invoices!AC:AD,A3024)&lt;&gt;0,SUMIF(Invoices!AC:AD,A3024,Invoices!AD:AD)/COUNTIF(Invoices!AC:AD,A3024),0),IF(COUNTIF(Invoices!AE:AF,A3024)&lt;&gt;0,IF(COUNTIF(Invoices!AE:AF,A3024)&lt;&gt;0,SUMIF(Invoices!AE:AF,A3024,Invoices!AF:AF)/COUNTIF(Invoices!AE:AF,A3024),0),IF(COUNTIF(Invoices!AG:AH,A3024)&lt;&gt;0,IF(COUNTIF(Invoices!AG:AH,A3024)&lt;&gt;0,SUMIF(Invoices!AG:AH,A3024,Invoices!AH:AH)/COUNTIF(Invoices!AG:AH,A3024),0),IF(COUNTIF(Invoices!AI:AJ,A3024)&lt;&gt;0,IF(COUNTIF(Invoices!AI:AJ,A3024)&lt;&gt;0,SUMIF(Invoices!AI:AJ,A3024,Invoices!AJ:AJ)/COUNTIF(Invoices!AI:AJ,A3024),0),IF(COUNTIF(Invoices!AK:AL,A3024)&lt;&gt;0,IF(COUNTIF(Invoices!AK:AL,A3024)&lt;&gt;0,SUMIF(Invoices!AK:AL,A3024,Invoices!AL:AL)/COUNTIF(Invoices!AK:AL,A3024),0),IF(COUNTIF(Invoices!AM:AN,A3024)&lt;&gt;0,IF(COUNTIF(Invoices!AM:AN,A3024)&lt;&gt;0,SUMIF(Invoices!AM:AN,A3024,Invoices!AN:AN)/COUNTIF(Invoices!AM:AN,A3024),0),"Not Available")))))))))))))))</f>
        <v>Not Available</v>
      </c>
    </row>
    <row r="3025" spans="1:5" ht="13" x14ac:dyDescent="0.15">
      <c r="A3025" s="6" t="s">
        <v>4534</v>
      </c>
      <c r="B3025" s="6" t="s">
        <v>1819</v>
      </c>
      <c r="C3025" s="6" t="s">
        <v>1804</v>
      </c>
      <c r="D3025" s="6" t="s">
        <v>810</v>
      </c>
      <c r="E3025" t="str">
        <f>IF(COUNTIF(Invoices!K:L,A3025)&lt;&gt;0,IF(COUNTIF(Invoices!K:L,A3025)&lt;&gt;0,SUMIF(Invoices!K:L,A3025,Invoices!L:L)/COUNTIF(Invoices!K:L,A3025),0),IF(COUNTIF(Invoices!M:N,A3025)&lt;&gt;0,IF(COUNTIF(Invoices!M:N,A3025)&lt;&gt;0,SUMIF(Invoices!M:N,A3025,Invoices!N:N)/COUNTIF(Invoices!M:N,A3025),0),IF(COUNTIF(Invoices!O:P,A3025)&lt;&gt;0,IF(COUNTIF(Invoices!O:P,A3025)&lt;&gt;0,SUMIF(Invoices!O:P,A3025,Invoices!P:P)/COUNTIF(Invoices!O:P,A3025),0),IF(COUNTIF(Invoices!Q:R,A3025)&lt;&gt;0,IF(COUNTIF(Invoices!Q:R,A3025)&lt;&gt;0,SUMIF(Invoices!Q:R,A3025,Invoices!R:R)/COUNTIF(Invoices!Q:R,A3025),0),IF(COUNTIF(Invoices!S:T,A3025)&lt;&gt;0,IF(COUNTIF(Invoices!S:T,A3025)&lt;&gt;0,SUMIF(Invoices!S:T,A3025,Invoices!T:T)/COUNTIF(Invoices!S:T,A3025),0),IF(COUNTIF(Invoices!U:V,A3025)&lt;&gt;0,IF(COUNTIF(Invoices!U:V,A3025)&lt;&gt;0,SUMIF(Invoices!U:V,A3025,Invoices!V:V)/COUNTIF(Invoices!U:V,A3025),0),IF(COUNTIF(Invoices!W:X,A3025)&lt;&gt;0,IF(COUNTIF(Invoices!W:X,A3025)&lt;&gt;0,SUMIF(Invoices!W:X,A3025,Invoices!X:X)/COUNTIF(Invoices!W:X,A3025),0),IF(COUNTIF(Invoices!Y:Z,A3025)&lt;&gt;0,IF(COUNTIF(Invoices!Y:Z,A3025)&lt;&gt;0,SUMIF(Invoices!Y:Z,A3025,Invoices!Z:Z)/COUNTIF(Invoices!Y:Z,A3025),0),IF(COUNTIF(Invoices!AA:AB,A3025)&lt;&gt;0,IF(COUNTIF(Invoices!AA:AB,A3025)&lt;&gt;0,SUMIF(Invoices!AA:AB,A3025,Invoices!AB:AB)/COUNTIF(Invoices!AA:AB,A3025),0),IF(COUNTIF(Invoices!AC:AD,A3025)&lt;&gt;0,IF(COUNTIF(Invoices!AC:AD,A3025)&lt;&gt;0,SUMIF(Invoices!AC:AD,A3025,Invoices!AD:AD)/COUNTIF(Invoices!AC:AD,A3025),0),IF(COUNTIF(Invoices!AE:AF,A3025)&lt;&gt;0,IF(COUNTIF(Invoices!AE:AF,A3025)&lt;&gt;0,SUMIF(Invoices!AE:AF,A3025,Invoices!AF:AF)/COUNTIF(Invoices!AE:AF,A3025),0),IF(COUNTIF(Invoices!AG:AH,A3025)&lt;&gt;0,IF(COUNTIF(Invoices!AG:AH,A3025)&lt;&gt;0,SUMIF(Invoices!AG:AH,A3025,Invoices!AH:AH)/COUNTIF(Invoices!AG:AH,A3025),0),IF(COUNTIF(Invoices!AI:AJ,A3025)&lt;&gt;0,IF(COUNTIF(Invoices!AI:AJ,A3025)&lt;&gt;0,SUMIF(Invoices!AI:AJ,A3025,Invoices!AJ:AJ)/COUNTIF(Invoices!AI:AJ,A3025),0),IF(COUNTIF(Invoices!AK:AL,A3025)&lt;&gt;0,IF(COUNTIF(Invoices!AK:AL,A3025)&lt;&gt;0,SUMIF(Invoices!AK:AL,A3025,Invoices!AL:AL)/COUNTIF(Invoices!AK:AL,A3025),0),IF(COUNTIF(Invoices!AM:AN,A3025)&lt;&gt;0,IF(COUNTIF(Invoices!AM:AN,A3025)&lt;&gt;0,SUMIF(Invoices!AM:AN,A3025,Invoices!AN:AN)/COUNTIF(Invoices!AM:AN,A3025),0),"Not Available")))))))))))))))</f>
        <v>Not Available</v>
      </c>
    </row>
    <row r="3026" spans="1:5" ht="13" x14ac:dyDescent="0.15">
      <c r="A3026" s="6" t="s">
        <v>4535</v>
      </c>
      <c r="C3026" s="6" t="s">
        <v>762</v>
      </c>
      <c r="D3026" s="6" t="s">
        <v>762</v>
      </c>
      <c r="E3026" t="str">
        <f>IF(COUNTIF(Invoices!K:L,A3026)&lt;&gt;0,IF(COUNTIF(Invoices!K:L,A3026)&lt;&gt;0,SUMIF(Invoices!K:L,A3026,Invoices!L:L)/COUNTIF(Invoices!K:L,A3026),0),IF(COUNTIF(Invoices!M:N,A3026)&lt;&gt;0,IF(COUNTIF(Invoices!M:N,A3026)&lt;&gt;0,SUMIF(Invoices!M:N,A3026,Invoices!N:N)/COUNTIF(Invoices!M:N,A3026),0),IF(COUNTIF(Invoices!O:P,A3026)&lt;&gt;0,IF(COUNTIF(Invoices!O:P,A3026)&lt;&gt;0,SUMIF(Invoices!O:P,A3026,Invoices!P:P)/COUNTIF(Invoices!O:P,A3026),0),IF(COUNTIF(Invoices!Q:R,A3026)&lt;&gt;0,IF(COUNTIF(Invoices!Q:R,A3026)&lt;&gt;0,SUMIF(Invoices!Q:R,A3026,Invoices!R:R)/COUNTIF(Invoices!Q:R,A3026),0),IF(COUNTIF(Invoices!S:T,A3026)&lt;&gt;0,IF(COUNTIF(Invoices!S:T,A3026)&lt;&gt;0,SUMIF(Invoices!S:T,A3026,Invoices!T:T)/COUNTIF(Invoices!S:T,A3026),0),IF(COUNTIF(Invoices!U:V,A3026)&lt;&gt;0,IF(COUNTIF(Invoices!U:V,A3026)&lt;&gt;0,SUMIF(Invoices!U:V,A3026,Invoices!V:V)/COUNTIF(Invoices!U:V,A3026),0),IF(COUNTIF(Invoices!W:X,A3026)&lt;&gt;0,IF(COUNTIF(Invoices!W:X,A3026)&lt;&gt;0,SUMIF(Invoices!W:X,A3026,Invoices!X:X)/COUNTIF(Invoices!W:X,A3026),0),IF(COUNTIF(Invoices!Y:Z,A3026)&lt;&gt;0,IF(COUNTIF(Invoices!Y:Z,A3026)&lt;&gt;0,SUMIF(Invoices!Y:Z,A3026,Invoices!Z:Z)/COUNTIF(Invoices!Y:Z,A3026),0),IF(COUNTIF(Invoices!AA:AB,A3026)&lt;&gt;0,IF(COUNTIF(Invoices!AA:AB,A3026)&lt;&gt;0,SUMIF(Invoices!AA:AB,A3026,Invoices!AB:AB)/COUNTIF(Invoices!AA:AB,A3026),0),IF(COUNTIF(Invoices!AC:AD,A3026)&lt;&gt;0,IF(COUNTIF(Invoices!AC:AD,A3026)&lt;&gt;0,SUMIF(Invoices!AC:AD,A3026,Invoices!AD:AD)/COUNTIF(Invoices!AC:AD,A3026),0),IF(COUNTIF(Invoices!AE:AF,A3026)&lt;&gt;0,IF(COUNTIF(Invoices!AE:AF,A3026)&lt;&gt;0,SUMIF(Invoices!AE:AF,A3026,Invoices!AF:AF)/COUNTIF(Invoices!AE:AF,A3026),0),IF(COUNTIF(Invoices!AG:AH,A3026)&lt;&gt;0,IF(COUNTIF(Invoices!AG:AH,A3026)&lt;&gt;0,SUMIF(Invoices!AG:AH,A3026,Invoices!AH:AH)/COUNTIF(Invoices!AG:AH,A3026),0),IF(COUNTIF(Invoices!AI:AJ,A3026)&lt;&gt;0,IF(COUNTIF(Invoices!AI:AJ,A3026)&lt;&gt;0,SUMIF(Invoices!AI:AJ,A3026,Invoices!AJ:AJ)/COUNTIF(Invoices!AI:AJ,A3026),0),IF(COUNTIF(Invoices!AK:AL,A3026)&lt;&gt;0,IF(COUNTIF(Invoices!AK:AL,A3026)&lt;&gt;0,SUMIF(Invoices!AK:AL,A3026,Invoices!AL:AL)/COUNTIF(Invoices!AK:AL,A3026),0),IF(COUNTIF(Invoices!AM:AN,A3026)&lt;&gt;0,IF(COUNTIF(Invoices!AM:AN,A3026)&lt;&gt;0,SUMIF(Invoices!AM:AN,A3026,Invoices!AN:AN)/COUNTIF(Invoices!AM:AN,A3026),0),"Not Available")))))))))))))))</f>
        <v>Not Available</v>
      </c>
    </row>
    <row r="3027" spans="1:5" ht="13" x14ac:dyDescent="0.15">
      <c r="A3027" s="6" t="s">
        <v>2040</v>
      </c>
      <c r="B3027" s="6" t="s">
        <v>758</v>
      </c>
      <c r="C3027" s="6" t="s">
        <v>2040</v>
      </c>
      <c r="D3027" s="6" t="s">
        <v>758</v>
      </c>
      <c r="E3027" t="str">
        <f>IF(COUNTIF(Invoices!K:L,A3027)&lt;&gt;0,IF(COUNTIF(Invoices!K:L,A3027)&lt;&gt;0,SUMIF(Invoices!K:L,A3027,Invoices!L:L)/COUNTIF(Invoices!K:L,A3027),0),IF(COUNTIF(Invoices!M:N,A3027)&lt;&gt;0,IF(COUNTIF(Invoices!M:N,A3027)&lt;&gt;0,SUMIF(Invoices!M:N,A3027,Invoices!N:N)/COUNTIF(Invoices!M:N,A3027),0),IF(COUNTIF(Invoices!O:P,A3027)&lt;&gt;0,IF(COUNTIF(Invoices!O:P,A3027)&lt;&gt;0,SUMIF(Invoices!O:P,A3027,Invoices!P:P)/COUNTIF(Invoices!O:P,A3027),0),IF(COUNTIF(Invoices!Q:R,A3027)&lt;&gt;0,IF(COUNTIF(Invoices!Q:R,A3027)&lt;&gt;0,SUMIF(Invoices!Q:R,A3027,Invoices!R:R)/COUNTIF(Invoices!Q:R,A3027),0),IF(COUNTIF(Invoices!S:T,A3027)&lt;&gt;0,IF(COUNTIF(Invoices!S:T,A3027)&lt;&gt;0,SUMIF(Invoices!S:T,A3027,Invoices!T:T)/COUNTIF(Invoices!S:T,A3027),0),IF(COUNTIF(Invoices!U:V,A3027)&lt;&gt;0,IF(COUNTIF(Invoices!U:V,A3027)&lt;&gt;0,SUMIF(Invoices!U:V,A3027,Invoices!V:V)/COUNTIF(Invoices!U:V,A3027),0),IF(COUNTIF(Invoices!W:X,A3027)&lt;&gt;0,IF(COUNTIF(Invoices!W:X,A3027)&lt;&gt;0,SUMIF(Invoices!W:X,A3027,Invoices!X:X)/COUNTIF(Invoices!W:X,A3027),0),IF(COUNTIF(Invoices!Y:Z,A3027)&lt;&gt;0,IF(COUNTIF(Invoices!Y:Z,A3027)&lt;&gt;0,SUMIF(Invoices!Y:Z,A3027,Invoices!Z:Z)/COUNTIF(Invoices!Y:Z,A3027),0),IF(COUNTIF(Invoices!AA:AB,A3027)&lt;&gt;0,IF(COUNTIF(Invoices!AA:AB,A3027)&lt;&gt;0,SUMIF(Invoices!AA:AB,A3027,Invoices!AB:AB)/COUNTIF(Invoices!AA:AB,A3027),0),IF(COUNTIF(Invoices!AC:AD,A3027)&lt;&gt;0,IF(COUNTIF(Invoices!AC:AD,A3027)&lt;&gt;0,SUMIF(Invoices!AC:AD,A3027,Invoices!AD:AD)/COUNTIF(Invoices!AC:AD,A3027),0),IF(COUNTIF(Invoices!AE:AF,A3027)&lt;&gt;0,IF(COUNTIF(Invoices!AE:AF,A3027)&lt;&gt;0,SUMIF(Invoices!AE:AF,A3027,Invoices!AF:AF)/COUNTIF(Invoices!AE:AF,A3027),0),IF(COUNTIF(Invoices!AG:AH,A3027)&lt;&gt;0,IF(COUNTIF(Invoices!AG:AH,A3027)&lt;&gt;0,SUMIF(Invoices!AG:AH,A3027,Invoices!AH:AH)/COUNTIF(Invoices!AG:AH,A3027),0),IF(COUNTIF(Invoices!AI:AJ,A3027)&lt;&gt;0,IF(COUNTIF(Invoices!AI:AJ,A3027)&lt;&gt;0,SUMIF(Invoices!AI:AJ,A3027,Invoices!AJ:AJ)/COUNTIF(Invoices!AI:AJ,A3027),0),IF(COUNTIF(Invoices!AK:AL,A3027)&lt;&gt;0,IF(COUNTIF(Invoices!AK:AL,A3027)&lt;&gt;0,SUMIF(Invoices!AK:AL,A3027,Invoices!AL:AL)/COUNTIF(Invoices!AK:AL,A3027),0),IF(COUNTIF(Invoices!AM:AN,A3027)&lt;&gt;0,IF(COUNTIF(Invoices!AM:AN,A3027)&lt;&gt;0,SUMIF(Invoices!AM:AN,A3027,Invoices!AN:AN)/COUNTIF(Invoices!AM:AN,A3027),0),"Not Available")))))))))))))))</f>
        <v>Not Available</v>
      </c>
    </row>
    <row r="3028" spans="1:5" ht="13" x14ac:dyDescent="0.15">
      <c r="A3028" s="6" t="s">
        <v>4536</v>
      </c>
      <c r="B3028" s="6" t="s">
        <v>562</v>
      </c>
      <c r="C3028" s="6" t="s">
        <v>657</v>
      </c>
      <c r="D3028" s="6" t="s">
        <v>562</v>
      </c>
      <c r="E3028" t="str">
        <f>IF(COUNTIF(Invoices!K:L,A3028)&lt;&gt;0,IF(COUNTIF(Invoices!K:L,A3028)&lt;&gt;0,SUMIF(Invoices!K:L,A3028,Invoices!L:L)/COUNTIF(Invoices!K:L,A3028),0),IF(COUNTIF(Invoices!M:N,A3028)&lt;&gt;0,IF(COUNTIF(Invoices!M:N,A3028)&lt;&gt;0,SUMIF(Invoices!M:N,A3028,Invoices!N:N)/COUNTIF(Invoices!M:N,A3028),0),IF(COUNTIF(Invoices!O:P,A3028)&lt;&gt;0,IF(COUNTIF(Invoices!O:P,A3028)&lt;&gt;0,SUMIF(Invoices!O:P,A3028,Invoices!P:P)/COUNTIF(Invoices!O:P,A3028),0),IF(COUNTIF(Invoices!Q:R,A3028)&lt;&gt;0,IF(COUNTIF(Invoices!Q:R,A3028)&lt;&gt;0,SUMIF(Invoices!Q:R,A3028,Invoices!R:R)/COUNTIF(Invoices!Q:R,A3028),0),IF(COUNTIF(Invoices!S:T,A3028)&lt;&gt;0,IF(COUNTIF(Invoices!S:T,A3028)&lt;&gt;0,SUMIF(Invoices!S:T,A3028,Invoices!T:T)/COUNTIF(Invoices!S:T,A3028),0),IF(COUNTIF(Invoices!U:V,A3028)&lt;&gt;0,IF(COUNTIF(Invoices!U:V,A3028)&lt;&gt;0,SUMIF(Invoices!U:V,A3028,Invoices!V:V)/COUNTIF(Invoices!U:V,A3028),0),IF(COUNTIF(Invoices!W:X,A3028)&lt;&gt;0,IF(COUNTIF(Invoices!W:X,A3028)&lt;&gt;0,SUMIF(Invoices!W:X,A3028,Invoices!X:X)/COUNTIF(Invoices!W:X,A3028),0),IF(COUNTIF(Invoices!Y:Z,A3028)&lt;&gt;0,IF(COUNTIF(Invoices!Y:Z,A3028)&lt;&gt;0,SUMIF(Invoices!Y:Z,A3028,Invoices!Z:Z)/COUNTIF(Invoices!Y:Z,A3028),0),IF(COUNTIF(Invoices!AA:AB,A3028)&lt;&gt;0,IF(COUNTIF(Invoices!AA:AB,A3028)&lt;&gt;0,SUMIF(Invoices!AA:AB,A3028,Invoices!AB:AB)/COUNTIF(Invoices!AA:AB,A3028),0),IF(COUNTIF(Invoices!AC:AD,A3028)&lt;&gt;0,IF(COUNTIF(Invoices!AC:AD,A3028)&lt;&gt;0,SUMIF(Invoices!AC:AD,A3028,Invoices!AD:AD)/COUNTIF(Invoices!AC:AD,A3028),0),IF(COUNTIF(Invoices!AE:AF,A3028)&lt;&gt;0,IF(COUNTIF(Invoices!AE:AF,A3028)&lt;&gt;0,SUMIF(Invoices!AE:AF,A3028,Invoices!AF:AF)/COUNTIF(Invoices!AE:AF,A3028),0),IF(COUNTIF(Invoices!AG:AH,A3028)&lt;&gt;0,IF(COUNTIF(Invoices!AG:AH,A3028)&lt;&gt;0,SUMIF(Invoices!AG:AH,A3028,Invoices!AH:AH)/COUNTIF(Invoices!AG:AH,A3028),0),IF(COUNTIF(Invoices!AI:AJ,A3028)&lt;&gt;0,IF(COUNTIF(Invoices!AI:AJ,A3028)&lt;&gt;0,SUMIF(Invoices!AI:AJ,A3028,Invoices!AJ:AJ)/COUNTIF(Invoices!AI:AJ,A3028),0),IF(COUNTIF(Invoices!AK:AL,A3028)&lt;&gt;0,IF(COUNTIF(Invoices!AK:AL,A3028)&lt;&gt;0,SUMIF(Invoices!AK:AL,A3028,Invoices!AL:AL)/COUNTIF(Invoices!AK:AL,A3028),0),IF(COUNTIF(Invoices!AM:AN,A3028)&lt;&gt;0,IF(COUNTIF(Invoices!AM:AN,A3028)&lt;&gt;0,SUMIF(Invoices!AM:AN,A3028,Invoices!AN:AN)/COUNTIF(Invoices!AM:AN,A3028),0),"Not Available")))))))))))))))</f>
        <v>Not Available</v>
      </c>
    </row>
    <row r="3029" spans="1:5" ht="13" x14ac:dyDescent="0.15">
      <c r="A3029" s="6" t="s">
        <v>4537</v>
      </c>
      <c r="C3029" s="6" t="s">
        <v>1443</v>
      </c>
      <c r="D3029" s="6" t="s">
        <v>574</v>
      </c>
      <c r="E3029" t="str">
        <f>IF(COUNTIF(Invoices!K:L,A3029)&lt;&gt;0,IF(COUNTIF(Invoices!K:L,A3029)&lt;&gt;0,SUMIF(Invoices!K:L,A3029,Invoices!L:L)/COUNTIF(Invoices!K:L,A3029),0),IF(COUNTIF(Invoices!M:N,A3029)&lt;&gt;0,IF(COUNTIF(Invoices!M:N,A3029)&lt;&gt;0,SUMIF(Invoices!M:N,A3029,Invoices!N:N)/COUNTIF(Invoices!M:N,A3029),0),IF(COUNTIF(Invoices!O:P,A3029)&lt;&gt;0,IF(COUNTIF(Invoices!O:P,A3029)&lt;&gt;0,SUMIF(Invoices!O:P,A3029,Invoices!P:P)/COUNTIF(Invoices!O:P,A3029),0),IF(COUNTIF(Invoices!Q:R,A3029)&lt;&gt;0,IF(COUNTIF(Invoices!Q:R,A3029)&lt;&gt;0,SUMIF(Invoices!Q:R,A3029,Invoices!R:R)/COUNTIF(Invoices!Q:R,A3029),0),IF(COUNTIF(Invoices!S:T,A3029)&lt;&gt;0,IF(COUNTIF(Invoices!S:T,A3029)&lt;&gt;0,SUMIF(Invoices!S:T,A3029,Invoices!T:T)/COUNTIF(Invoices!S:T,A3029),0),IF(COUNTIF(Invoices!U:V,A3029)&lt;&gt;0,IF(COUNTIF(Invoices!U:V,A3029)&lt;&gt;0,SUMIF(Invoices!U:V,A3029,Invoices!V:V)/COUNTIF(Invoices!U:V,A3029),0),IF(COUNTIF(Invoices!W:X,A3029)&lt;&gt;0,IF(COUNTIF(Invoices!W:X,A3029)&lt;&gt;0,SUMIF(Invoices!W:X,A3029,Invoices!X:X)/COUNTIF(Invoices!W:X,A3029),0),IF(COUNTIF(Invoices!Y:Z,A3029)&lt;&gt;0,IF(COUNTIF(Invoices!Y:Z,A3029)&lt;&gt;0,SUMIF(Invoices!Y:Z,A3029,Invoices!Z:Z)/COUNTIF(Invoices!Y:Z,A3029),0),IF(COUNTIF(Invoices!AA:AB,A3029)&lt;&gt;0,IF(COUNTIF(Invoices!AA:AB,A3029)&lt;&gt;0,SUMIF(Invoices!AA:AB,A3029,Invoices!AB:AB)/COUNTIF(Invoices!AA:AB,A3029),0),IF(COUNTIF(Invoices!AC:AD,A3029)&lt;&gt;0,IF(COUNTIF(Invoices!AC:AD,A3029)&lt;&gt;0,SUMIF(Invoices!AC:AD,A3029,Invoices!AD:AD)/COUNTIF(Invoices!AC:AD,A3029),0),IF(COUNTIF(Invoices!AE:AF,A3029)&lt;&gt;0,IF(COUNTIF(Invoices!AE:AF,A3029)&lt;&gt;0,SUMIF(Invoices!AE:AF,A3029,Invoices!AF:AF)/COUNTIF(Invoices!AE:AF,A3029),0),IF(COUNTIF(Invoices!AG:AH,A3029)&lt;&gt;0,IF(COUNTIF(Invoices!AG:AH,A3029)&lt;&gt;0,SUMIF(Invoices!AG:AH,A3029,Invoices!AH:AH)/COUNTIF(Invoices!AG:AH,A3029),0),IF(COUNTIF(Invoices!AI:AJ,A3029)&lt;&gt;0,IF(COUNTIF(Invoices!AI:AJ,A3029)&lt;&gt;0,SUMIF(Invoices!AI:AJ,A3029,Invoices!AJ:AJ)/COUNTIF(Invoices!AI:AJ,A3029),0),IF(COUNTIF(Invoices!AK:AL,A3029)&lt;&gt;0,IF(COUNTIF(Invoices!AK:AL,A3029)&lt;&gt;0,SUMIF(Invoices!AK:AL,A3029,Invoices!AL:AL)/COUNTIF(Invoices!AK:AL,A3029),0),IF(COUNTIF(Invoices!AM:AN,A3029)&lt;&gt;0,IF(COUNTIF(Invoices!AM:AN,A3029)&lt;&gt;0,SUMIF(Invoices!AM:AN,A3029,Invoices!AN:AN)/COUNTIF(Invoices!AM:AN,A3029),0),"Not Available")))))))))))))))</f>
        <v>Not Available</v>
      </c>
    </row>
    <row r="3030" spans="1:5" ht="13" x14ac:dyDescent="0.15">
      <c r="A3030" s="6" t="s">
        <v>4538</v>
      </c>
      <c r="C3030" s="6" t="s">
        <v>672</v>
      </c>
      <c r="D3030" s="6" t="s">
        <v>673</v>
      </c>
      <c r="E3030" t="str">
        <f>IF(COUNTIF(Invoices!K:L,A3030)&lt;&gt;0,IF(COUNTIF(Invoices!K:L,A3030)&lt;&gt;0,SUMIF(Invoices!K:L,A3030,Invoices!L:L)/COUNTIF(Invoices!K:L,A3030),0),IF(COUNTIF(Invoices!M:N,A3030)&lt;&gt;0,IF(COUNTIF(Invoices!M:N,A3030)&lt;&gt;0,SUMIF(Invoices!M:N,A3030,Invoices!N:N)/COUNTIF(Invoices!M:N,A3030),0),IF(COUNTIF(Invoices!O:P,A3030)&lt;&gt;0,IF(COUNTIF(Invoices!O:P,A3030)&lt;&gt;0,SUMIF(Invoices!O:P,A3030,Invoices!P:P)/COUNTIF(Invoices!O:P,A3030),0),IF(COUNTIF(Invoices!Q:R,A3030)&lt;&gt;0,IF(COUNTIF(Invoices!Q:R,A3030)&lt;&gt;0,SUMIF(Invoices!Q:R,A3030,Invoices!R:R)/COUNTIF(Invoices!Q:R,A3030),0),IF(COUNTIF(Invoices!S:T,A3030)&lt;&gt;0,IF(COUNTIF(Invoices!S:T,A3030)&lt;&gt;0,SUMIF(Invoices!S:T,A3030,Invoices!T:T)/COUNTIF(Invoices!S:T,A3030),0),IF(COUNTIF(Invoices!U:V,A3030)&lt;&gt;0,IF(COUNTIF(Invoices!U:V,A3030)&lt;&gt;0,SUMIF(Invoices!U:V,A3030,Invoices!V:V)/COUNTIF(Invoices!U:V,A3030),0),IF(COUNTIF(Invoices!W:X,A3030)&lt;&gt;0,IF(COUNTIF(Invoices!W:X,A3030)&lt;&gt;0,SUMIF(Invoices!W:X,A3030,Invoices!X:X)/COUNTIF(Invoices!W:X,A3030),0),IF(COUNTIF(Invoices!Y:Z,A3030)&lt;&gt;0,IF(COUNTIF(Invoices!Y:Z,A3030)&lt;&gt;0,SUMIF(Invoices!Y:Z,A3030,Invoices!Z:Z)/COUNTIF(Invoices!Y:Z,A3030),0),IF(COUNTIF(Invoices!AA:AB,A3030)&lt;&gt;0,IF(COUNTIF(Invoices!AA:AB,A3030)&lt;&gt;0,SUMIF(Invoices!AA:AB,A3030,Invoices!AB:AB)/COUNTIF(Invoices!AA:AB,A3030),0),IF(COUNTIF(Invoices!AC:AD,A3030)&lt;&gt;0,IF(COUNTIF(Invoices!AC:AD,A3030)&lt;&gt;0,SUMIF(Invoices!AC:AD,A3030,Invoices!AD:AD)/COUNTIF(Invoices!AC:AD,A3030),0),IF(COUNTIF(Invoices!AE:AF,A3030)&lt;&gt;0,IF(COUNTIF(Invoices!AE:AF,A3030)&lt;&gt;0,SUMIF(Invoices!AE:AF,A3030,Invoices!AF:AF)/COUNTIF(Invoices!AE:AF,A3030),0),IF(COUNTIF(Invoices!AG:AH,A3030)&lt;&gt;0,IF(COUNTIF(Invoices!AG:AH,A3030)&lt;&gt;0,SUMIF(Invoices!AG:AH,A3030,Invoices!AH:AH)/COUNTIF(Invoices!AG:AH,A3030),0),IF(COUNTIF(Invoices!AI:AJ,A3030)&lt;&gt;0,IF(COUNTIF(Invoices!AI:AJ,A3030)&lt;&gt;0,SUMIF(Invoices!AI:AJ,A3030,Invoices!AJ:AJ)/COUNTIF(Invoices!AI:AJ,A3030),0),IF(COUNTIF(Invoices!AK:AL,A3030)&lt;&gt;0,IF(COUNTIF(Invoices!AK:AL,A3030)&lt;&gt;0,SUMIF(Invoices!AK:AL,A3030,Invoices!AL:AL)/COUNTIF(Invoices!AK:AL,A3030),0),IF(COUNTIF(Invoices!AM:AN,A3030)&lt;&gt;0,IF(COUNTIF(Invoices!AM:AN,A3030)&lt;&gt;0,SUMIF(Invoices!AM:AN,A3030,Invoices!AN:AN)/COUNTIF(Invoices!AM:AN,A3030),0),"Not Available")))))))))))))))</f>
        <v>Not Available</v>
      </c>
    </row>
    <row r="3031" spans="1:5" ht="13" x14ac:dyDescent="0.15">
      <c r="A3031" s="6" t="s">
        <v>4539</v>
      </c>
      <c r="B3031" s="6" t="s">
        <v>734</v>
      </c>
      <c r="C3031" s="6" t="s">
        <v>735</v>
      </c>
      <c r="D3031" s="6" t="s">
        <v>736</v>
      </c>
      <c r="E3031">
        <f ca="1">IF(COUNTIF(Invoices!K:L,A3031)&lt;&gt;0,IF(COUNTIF(Invoices!K:L,A3031)&lt;&gt;0,SUMIF(Invoices!K:L,A3031,Invoices!L:L)/COUNTIF(Invoices!K:L,A3031),0),IF(COUNTIF(Invoices!M:N,A3031)&lt;&gt;0,IF(COUNTIF(Invoices!M:N,A3031)&lt;&gt;0,SUMIF(Invoices!M:N,A3031,Invoices!N:N)/COUNTIF(Invoices!M:N,A3031),0),IF(COUNTIF(Invoices!O:P,A3031)&lt;&gt;0,IF(COUNTIF(Invoices!O:P,A3031)&lt;&gt;0,SUMIF(Invoices!O:P,A3031,Invoices!P:P)/COUNTIF(Invoices!O:P,A3031),0),IF(COUNTIF(Invoices!Q:R,A3031)&lt;&gt;0,IF(COUNTIF(Invoices!Q:R,A3031)&lt;&gt;0,SUMIF(Invoices!Q:R,A3031,Invoices!R:R)/COUNTIF(Invoices!Q:R,A3031),0),IF(COUNTIF(Invoices!S:T,A3031)&lt;&gt;0,IF(COUNTIF(Invoices!S:T,A3031)&lt;&gt;0,SUMIF(Invoices!S:T,A3031,Invoices!T:T)/COUNTIF(Invoices!S:T,A3031),0),IF(COUNTIF(Invoices!U:V,A3031)&lt;&gt;0,IF(COUNTIF(Invoices!U:V,A3031)&lt;&gt;0,SUMIF(Invoices!U:V,A3031,Invoices!V:V)/COUNTIF(Invoices!U:V,A3031),0),IF(COUNTIF(Invoices!W:X,A3031)&lt;&gt;0,IF(COUNTIF(Invoices!W:X,A3031)&lt;&gt;0,SUMIF(Invoices!W:X,A3031,Invoices!X:X)/COUNTIF(Invoices!W:X,A3031),0),IF(COUNTIF(Invoices!Y:Z,A3031)&lt;&gt;0,IF(COUNTIF(Invoices!Y:Z,A3031)&lt;&gt;0,SUMIF(Invoices!Y:Z,A3031,Invoices!Z:Z)/COUNTIF(Invoices!Y:Z,A3031),0),IF(COUNTIF(Invoices!AA:AB,A3031)&lt;&gt;0,IF(COUNTIF(Invoices!AA:AB,A3031)&lt;&gt;0,SUMIF(Invoices!AA:AB,A3031,Invoices!AB:AB)/COUNTIF(Invoices!AA:AB,A3031),0),IF(COUNTIF(Invoices!AC:AD,A3031)&lt;&gt;0,IF(COUNTIF(Invoices!AC:AD,A3031)&lt;&gt;0,SUMIF(Invoices!AC:AD,A3031,Invoices!AD:AD)/COUNTIF(Invoices!AC:AD,A3031),0),IF(COUNTIF(Invoices!AE:AF,A3031)&lt;&gt;0,IF(COUNTIF(Invoices!AE:AF,A3031)&lt;&gt;0,SUMIF(Invoices!AE:AF,A3031,Invoices!AF:AF)/COUNTIF(Invoices!AE:AF,A3031),0),IF(COUNTIF(Invoices!AG:AH,A3031)&lt;&gt;0,IF(COUNTIF(Invoices!AG:AH,A3031)&lt;&gt;0,SUMIF(Invoices!AG:AH,A3031,Invoices!AH:AH)/COUNTIF(Invoices!AG:AH,A3031),0),IF(COUNTIF(Invoices!AI:AJ,A3031)&lt;&gt;0,IF(COUNTIF(Invoices!AI:AJ,A3031)&lt;&gt;0,SUMIF(Invoices!AI:AJ,A3031,Invoices!AJ:AJ)/COUNTIF(Invoices!AI:AJ,A3031),0),IF(COUNTIF(Invoices!AK:AL,A3031)&lt;&gt;0,IF(COUNTIF(Invoices!AK:AL,A3031)&lt;&gt;0,SUMIF(Invoices!AK:AL,A3031,Invoices!AL:AL)/COUNTIF(Invoices!AK:AL,A3031),0),IF(COUNTIF(Invoices!AM:AN,A3031)&lt;&gt;0,IF(COUNTIF(Invoices!AM:AN,A3031)&lt;&gt;0,SUMIF(Invoices!AM:AN,A3031,Invoices!AN:AN)/COUNTIF(Invoices!AM:AN,A3031),0),"Not Available")))))))))))))))</f>
        <v>0.99</v>
      </c>
    </row>
    <row r="3032" spans="1:5" ht="13" x14ac:dyDescent="0.15">
      <c r="A3032" s="6" t="s">
        <v>4540</v>
      </c>
      <c r="B3032" s="6" t="s">
        <v>1019</v>
      </c>
      <c r="C3032" s="6" t="s">
        <v>1020</v>
      </c>
      <c r="D3032" s="6" t="s">
        <v>1021</v>
      </c>
      <c r="E3032" t="str">
        <f>IF(COUNTIF(Invoices!K:L,A3032)&lt;&gt;0,IF(COUNTIF(Invoices!K:L,A3032)&lt;&gt;0,SUMIF(Invoices!K:L,A3032,Invoices!L:L)/COUNTIF(Invoices!K:L,A3032),0),IF(COUNTIF(Invoices!M:N,A3032)&lt;&gt;0,IF(COUNTIF(Invoices!M:N,A3032)&lt;&gt;0,SUMIF(Invoices!M:N,A3032,Invoices!N:N)/COUNTIF(Invoices!M:N,A3032),0),IF(COUNTIF(Invoices!O:P,A3032)&lt;&gt;0,IF(COUNTIF(Invoices!O:P,A3032)&lt;&gt;0,SUMIF(Invoices!O:P,A3032,Invoices!P:P)/COUNTIF(Invoices!O:P,A3032),0),IF(COUNTIF(Invoices!Q:R,A3032)&lt;&gt;0,IF(COUNTIF(Invoices!Q:R,A3032)&lt;&gt;0,SUMIF(Invoices!Q:R,A3032,Invoices!R:R)/COUNTIF(Invoices!Q:R,A3032),0),IF(COUNTIF(Invoices!S:T,A3032)&lt;&gt;0,IF(COUNTIF(Invoices!S:T,A3032)&lt;&gt;0,SUMIF(Invoices!S:T,A3032,Invoices!T:T)/COUNTIF(Invoices!S:T,A3032),0),IF(COUNTIF(Invoices!U:V,A3032)&lt;&gt;0,IF(COUNTIF(Invoices!U:V,A3032)&lt;&gt;0,SUMIF(Invoices!U:V,A3032,Invoices!V:V)/COUNTIF(Invoices!U:V,A3032),0),IF(COUNTIF(Invoices!W:X,A3032)&lt;&gt;0,IF(COUNTIF(Invoices!W:X,A3032)&lt;&gt;0,SUMIF(Invoices!W:X,A3032,Invoices!X:X)/COUNTIF(Invoices!W:X,A3032),0),IF(COUNTIF(Invoices!Y:Z,A3032)&lt;&gt;0,IF(COUNTIF(Invoices!Y:Z,A3032)&lt;&gt;0,SUMIF(Invoices!Y:Z,A3032,Invoices!Z:Z)/COUNTIF(Invoices!Y:Z,A3032),0),IF(COUNTIF(Invoices!AA:AB,A3032)&lt;&gt;0,IF(COUNTIF(Invoices!AA:AB,A3032)&lt;&gt;0,SUMIF(Invoices!AA:AB,A3032,Invoices!AB:AB)/COUNTIF(Invoices!AA:AB,A3032),0),IF(COUNTIF(Invoices!AC:AD,A3032)&lt;&gt;0,IF(COUNTIF(Invoices!AC:AD,A3032)&lt;&gt;0,SUMIF(Invoices!AC:AD,A3032,Invoices!AD:AD)/COUNTIF(Invoices!AC:AD,A3032),0),IF(COUNTIF(Invoices!AE:AF,A3032)&lt;&gt;0,IF(COUNTIF(Invoices!AE:AF,A3032)&lt;&gt;0,SUMIF(Invoices!AE:AF,A3032,Invoices!AF:AF)/COUNTIF(Invoices!AE:AF,A3032),0),IF(COUNTIF(Invoices!AG:AH,A3032)&lt;&gt;0,IF(COUNTIF(Invoices!AG:AH,A3032)&lt;&gt;0,SUMIF(Invoices!AG:AH,A3032,Invoices!AH:AH)/COUNTIF(Invoices!AG:AH,A3032),0),IF(COUNTIF(Invoices!AI:AJ,A3032)&lt;&gt;0,IF(COUNTIF(Invoices!AI:AJ,A3032)&lt;&gt;0,SUMIF(Invoices!AI:AJ,A3032,Invoices!AJ:AJ)/COUNTIF(Invoices!AI:AJ,A3032),0),IF(COUNTIF(Invoices!AK:AL,A3032)&lt;&gt;0,IF(COUNTIF(Invoices!AK:AL,A3032)&lt;&gt;0,SUMIF(Invoices!AK:AL,A3032,Invoices!AL:AL)/COUNTIF(Invoices!AK:AL,A3032),0),IF(COUNTIF(Invoices!AM:AN,A3032)&lt;&gt;0,IF(COUNTIF(Invoices!AM:AN,A3032)&lt;&gt;0,SUMIF(Invoices!AM:AN,A3032,Invoices!AN:AN)/COUNTIF(Invoices!AM:AN,A3032),0),"Not Available")))))))))))))))</f>
        <v>Not Available</v>
      </c>
    </row>
    <row r="3033" spans="1:5" ht="13" x14ac:dyDescent="0.15">
      <c r="A3033" s="6" t="s">
        <v>4541</v>
      </c>
      <c r="B3033" s="6" t="s">
        <v>850</v>
      </c>
      <c r="C3033" s="6" t="s">
        <v>1123</v>
      </c>
      <c r="D3033" s="6" t="s">
        <v>850</v>
      </c>
      <c r="E3033">
        <f ca="1">IF(COUNTIF(Invoices!K:L,A3033)&lt;&gt;0,IF(COUNTIF(Invoices!K:L,A3033)&lt;&gt;0,SUMIF(Invoices!K:L,A3033,Invoices!L:L)/COUNTIF(Invoices!K:L,A3033),0),IF(COUNTIF(Invoices!M:N,A3033)&lt;&gt;0,IF(COUNTIF(Invoices!M:N,A3033)&lt;&gt;0,SUMIF(Invoices!M:N,A3033,Invoices!N:N)/COUNTIF(Invoices!M:N,A3033),0),IF(COUNTIF(Invoices!O:P,A3033)&lt;&gt;0,IF(COUNTIF(Invoices!O:P,A3033)&lt;&gt;0,SUMIF(Invoices!O:P,A3033,Invoices!P:P)/COUNTIF(Invoices!O:P,A3033),0),IF(COUNTIF(Invoices!Q:R,A3033)&lt;&gt;0,IF(COUNTIF(Invoices!Q:R,A3033)&lt;&gt;0,SUMIF(Invoices!Q:R,A3033,Invoices!R:R)/COUNTIF(Invoices!Q:R,A3033),0),IF(COUNTIF(Invoices!S:T,A3033)&lt;&gt;0,IF(COUNTIF(Invoices!S:T,A3033)&lt;&gt;0,SUMIF(Invoices!S:T,A3033,Invoices!T:T)/COUNTIF(Invoices!S:T,A3033),0),IF(COUNTIF(Invoices!U:V,A3033)&lt;&gt;0,IF(COUNTIF(Invoices!U:V,A3033)&lt;&gt;0,SUMIF(Invoices!U:V,A3033,Invoices!V:V)/COUNTIF(Invoices!U:V,A3033),0),IF(COUNTIF(Invoices!W:X,A3033)&lt;&gt;0,IF(COUNTIF(Invoices!W:X,A3033)&lt;&gt;0,SUMIF(Invoices!W:X,A3033,Invoices!X:X)/COUNTIF(Invoices!W:X,A3033),0),IF(COUNTIF(Invoices!Y:Z,A3033)&lt;&gt;0,IF(COUNTIF(Invoices!Y:Z,A3033)&lt;&gt;0,SUMIF(Invoices!Y:Z,A3033,Invoices!Z:Z)/COUNTIF(Invoices!Y:Z,A3033),0),IF(COUNTIF(Invoices!AA:AB,A3033)&lt;&gt;0,IF(COUNTIF(Invoices!AA:AB,A3033)&lt;&gt;0,SUMIF(Invoices!AA:AB,A3033,Invoices!AB:AB)/COUNTIF(Invoices!AA:AB,A3033),0),IF(COUNTIF(Invoices!AC:AD,A3033)&lt;&gt;0,IF(COUNTIF(Invoices!AC:AD,A3033)&lt;&gt;0,SUMIF(Invoices!AC:AD,A3033,Invoices!AD:AD)/COUNTIF(Invoices!AC:AD,A3033),0),IF(COUNTIF(Invoices!AE:AF,A3033)&lt;&gt;0,IF(COUNTIF(Invoices!AE:AF,A3033)&lt;&gt;0,SUMIF(Invoices!AE:AF,A3033,Invoices!AF:AF)/COUNTIF(Invoices!AE:AF,A3033),0),IF(COUNTIF(Invoices!AG:AH,A3033)&lt;&gt;0,IF(COUNTIF(Invoices!AG:AH,A3033)&lt;&gt;0,SUMIF(Invoices!AG:AH,A3033,Invoices!AH:AH)/COUNTIF(Invoices!AG:AH,A3033),0),IF(COUNTIF(Invoices!AI:AJ,A3033)&lt;&gt;0,IF(COUNTIF(Invoices!AI:AJ,A3033)&lt;&gt;0,SUMIF(Invoices!AI:AJ,A3033,Invoices!AJ:AJ)/COUNTIF(Invoices!AI:AJ,A3033),0),IF(COUNTIF(Invoices!AK:AL,A3033)&lt;&gt;0,IF(COUNTIF(Invoices!AK:AL,A3033)&lt;&gt;0,SUMIF(Invoices!AK:AL,A3033,Invoices!AL:AL)/COUNTIF(Invoices!AK:AL,A3033),0),IF(COUNTIF(Invoices!AM:AN,A3033)&lt;&gt;0,IF(COUNTIF(Invoices!AM:AN,A3033)&lt;&gt;0,SUMIF(Invoices!AM:AN,A3033,Invoices!AN:AN)/COUNTIF(Invoices!AM:AN,A3033),0),"Not Available")))))))))))))))</f>
        <v>0.99</v>
      </c>
    </row>
    <row r="3034" spans="1:5" ht="13" x14ac:dyDescent="0.15">
      <c r="A3034" s="6" t="s">
        <v>4542</v>
      </c>
      <c r="B3034" s="6" t="s">
        <v>808</v>
      </c>
      <c r="C3034" s="6" t="s">
        <v>1798</v>
      </c>
      <c r="D3034" s="6" t="s">
        <v>810</v>
      </c>
      <c r="E3034" t="str">
        <f>IF(COUNTIF(Invoices!K:L,A3034)&lt;&gt;0,IF(COUNTIF(Invoices!K:L,A3034)&lt;&gt;0,SUMIF(Invoices!K:L,A3034,Invoices!L:L)/COUNTIF(Invoices!K:L,A3034),0),IF(COUNTIF(Invoices!M:N,A3034)&lt;&gt;0,IF(COUNTIF(Invoices!M:N,A3034)&lt;&gt;0,SUMIF(Invoices!M:N,A3034,Invoices!N:N)/COUNTIF(Invoices!M:N,A3034),0),IF(COUNTIF(Invoices!O:P,A3034)&lt;&gt;0,IF(COUNTIF(Invoices!O:P,A3034)&lt;&gt;0,SUMIF(Invoices!O:P,A3034,Invoices!P:P)/COUNTIF(Invoices!O:P,A3034),0),IF(COUNTIF(Invoices!Q:R,A3034)&lt;&gt;0,IF(COUNTIF(Invoices!Q:R,A3034)&lt;&gt;0,SUMIF(Invoices!Q:R,A3034,Invoices!R:R)/COUNTIF(Invoices!Q:R,A3034),0),IF(COUNTIF(Invoices!S:T,A3034)&lt;&gt;0,IF(COUNTIF(Invoices!S:T,A3034)&lt;&gt;0,SUMIF(Invoices!S:T,A3034,Invoices!T:T)/COUNTIF(Invoices!S:T,A3034),0),IF(COUNTIF(Invoices!U:V,A3034)&lt;&gt;0,IF(COUNTIF(Invoices!U:V,A3034)&lt;&gt;0,SUMIF(Invoices!U:V,A3034,Invoices!V:V)/COUNTIF(Invoices!U:V,A3034),0),IF(COUNTIF(Invoices!W:X,A3034)&lt;&gt;0,IF(COUNTIF(Invoices!W:X,A3034)&lt;&gt;0,SUMIF(Invoices!W:X,A3034,Invoices!X:X)/COUNTIF(Invoices!W:X,A3034),0),IF(COUNTIF(Invoices!Y:Z,A3034)&lt;&gt;0,IF(COUNTIF(Invoices!Y:Z,A3034)&lt;&gt;0,SUMIF(Invoices!Y:Z,A3034,Invoices!Z:Z)/COUNTIF(Invoices!Y:Z,A3034),0),IF(COUNTIF(Invoices!AA:AB,A3034)&lt;&gt;0,IF(COUNTIF(Invoices!AA:AB,A3034)&lt;&gt;0,SUMIF(Invoices!AA:AB,A3034,Invoices!AB:AB)/COUNTIF(Invoices!AA:AB,A3034),0),IF(COUNTIF(Invoices!AC:AD,A3034)&lt;&gt;0,IF(COUNTIF(Invoices!AC:AD,A3034)&lt;&gt;0,SUMIF(Invoices!AC:AD,A3034,Invoices!AD:AD)/COUNTIF(Invoices!AC:AD,A3034),0),IF(COUNTIF(Invoices!AE:AF,A3034)&lt;&gt;0,IF(COUNTIF(Invoices!AE:AF,A3034)&lt;&gt;0,SUMIF(Invoices!AE:AF,A3034,Invoices!AF:AF)/COUNTIF(Invoices!AE:AF,A3034),0),IF(COUNTIF(Invoices!AG:AH,A3034)&lt;&gt;0,IF(COUNTIF(Invoices!AG:AH,A3034)&lt;&gt;0,SUMIF(Invoices!AG:AH,A3034,Invoices!AH:AH)/COUNTIF(Invoices!AG:AH,A3034),0),IF(COUNTIF(Invoices!AI:AJ,A3034)&lt;&gt;0,IF(COUNTIF(Invoices!AI:AJ,A3034)&lt;&gt;0,SUMIF(Invoices!AI:AJ,A3034,Invoices!AJ:AJ)/COUNTIF(Invoices!AI:AJ,A3034),0),IF(COUNTIF(Invoices!AK:AL,A3034)&lt;&gt;0,IF(COUNTIF(Invoices!AK:AL,A3034)&lt;&gt;0,SUMIF(Invoices!AK:AL,A3034,Invoices!AL:AL)/COUNTIF(Invoices!AK:AL,A3034),0),IF(COUNTIF(Invoices!AM:AN,A3034)&lt;&gt;0,IF(COUNTIF(Invoices!AM:AN,A3034)&lt;&gt;0,SUMIF(Invoices!AM:AN,A3034,Invoices!AN:AN)/COUNTIF(Invoices!AM:AN,A3034),0),"Not Available")))))))))))))))</f>
        <v>Not Available</v>
      </c>
    </row>
    <row r="3035" spans="1:5" ht="13" x14ac:dyDescent="0.15">
      <c r="A3035" s="6" t="s">
        <v>4543</v>
      </c>
      <c r="B3035" s="6" t="s">
        <v>957</v>
      </c>
      <c r="C3035" s="6" t="s">
        <v>958</v>
      </c>
      <c r="D3035" s="6" t="s">
        <v>959</v>
      </c>
      <c r="E3035" t="str">
        <f>IF(COUNTIF(Invoices!K:L,A3035)&lt;&gt;0,IF(COUNTIF(Invoices!K:L,A3035)&lt;&gt;0,SUMIF(Invoices!K:L,A3035,Invoices!L:L)/COUNTIF(Invoices!K:L,A3035),0),IF(COUNTIF(Invoices!M:N,A3035)&lt;&gt;0,IF(COUNTIF(Invoices!M:N,A3035)&lt;&gt;0,SUMIF(Invoices!M:N,A3035,Invoices!N:N)/COUNTIF(Invoices!M:N,A3035),0),IF(COUNTIF(Invoices!O:P,A3035)&lt;&gt;0,IF(COUNTIF(Invoices!O:P,A3035)&lt;&gt;0,SUMIF(Invoices!O:P,A3035,Invoices!P:P)/COUNTIF(Invoices!O:P,A3035),0),IF(COUNTIF(Invoices!Q:R,A3035)&lt;&gt;0,IF(COUNTIF(Invoices!Q:R,A3035)&lt;&gt;0,SUMIF(Invoices!Q:R,A3035,Invoices!R:R)/COUNTIF(Invoices!Q:R,A3035),0),IF(COUNTIF(Invoices!S:T,A3035)&lt;&gt;0,IF(COUNTIF(Invoices!S:T,A3035)&lt;&gt;0,SUMIF(Invoices!S:T,A3035,Invoices!T:T)/COUNTIF(Invoices!S:T,A3035),0),IF(COUNTIF(Invoices!U:V,A3035)&lt;&gt;0,IF(COUNTIF(Invoices!U:V,A3035)&lt;&gt;0,SUMIF(Invoices!U:V,A3035,Invoices!V:V)/COUNTIF(Invoices!U:V,A3035),0),IF(COUNTIF(Invoices!W:X,A3035)&lt;&gt;0,IF(COUNTIF(Invoices!W:X,A3035)&lt;&gt;0,SUMIF(Invoices!W:X,A3035,Invoices!X:X)/COUNTIF(Invoices!W:X,A3035),0),IF(COUNTIF(Invoices!Y:Z,A3035)&lt;&gt;0,IF(COUNTIF(Invoices!Y:Z,A3035)&lt;&gt;0,SUMIF(Invoices!Y:Z,A3035,Invoices!Z:Z)/COUNTIF(Invoices!Y:Z,A3035),0),IF(COUNTIF(Invoices!AA:AB,A3035)&lt;&gt;0,IF(COUNTIF(Invoices!AA:AB,A3035)&lt;&gt;0,SUMIF(Invoices!AA:AB,A3035,Invoices!AB:AB)/COUNTIF(Invoices!AA:AB,A3035),0),IF(COUNTIF(Invoices!AC:AD,A3035)&lt;&gt;0,IF(COUNTIF(Invoices!AC:AD,A3035)&lt;&gt;0,SUMIF(Invoices!AC:AD,A3035,Invoices!AD:AD)/COUNTIF(Invoices!AC:AD,A3035),0),IF(COUNTIF(Invoices!AE:AF,A3035)&lt;&gt;0,IF(COUNTIF(Invoices!AE:AF,A3035)&lt;&gt;0,SUMIF(Invoices!AE:AF,A3035,Invoices!AF:AF)/COUNTIF(Invoices!AE:AF,A3035),0),IF(COUNTIF(Invoices!AG:AH,A3035)&lt;&gt;0,IF(COUNTIF(Invoices!AG:AH,A3035)&lt;&gt;0,SUMIF(Invoices!AG:AH,A3035,Invoices!AH:AH)/COUNTIF(Invoices!AG:AH,A3035),0),IF(COUNTIF(Invoices!AI:AJ,A3035)&lt;&gt;0,IF(COUNTIF(Invoices!AI:AJ,A3035)&lt;&gt;0,SUMIF(Invoices!AI:AJ,A3035,Invoices!AJ:AJ)/COUNTIF(Invoices!AI:AJ,A3035),0),IF(COUNTIF(Invoices!AK:AL,A3035)&lt;&gt;0,IF(COUNTIF(Invoices!AK:AL,A3035)&lt;&gt;0,SUMIF(Invoices!AK:AL,A3035,Invoices!AL:AL)/COUNTIF(Invoices!AK:AL,A3035),0),IF(COUNTIF(Invoices!AM:AN,A3035)&lt;&gt;0,IF(COUNTIF(Invoices!AM:AN,A3035)&lt;&gt;0,SUMIF(Invoices!AM:AN,A3035,Invoices!AN:AN)/COUNTIF(Invoices!AM:AN,A3035),0),"Not Available")))))))))))))))</f>
        <v>Not Available</v>
      </c>
    </row>
    <row r="3036" spans="1:5" ht="13" x14ac:dyDescent="0.15">
      <c r="A3036" s="6" t="s">
        <v>4544</v>
      </c>
      <c r="C3036" s="6" t="s">
        <v>1391</v>
      </c>
      <c r="D3036" s="6" t="s">
        <v>673</v>
      </c>
      <c r="E3036" t="str">
        <f>IF(COUNTIF(Invoices!K:L,A3036)&lt;&gt;0,IF(COUNTIF(Invoices!K:L,A3036)&lt;&gt;0,SUMIF(Invoices!K:L,A3036,Invoices!L:L)/COUNTIF(Invoices!K:L,A3036),0),IF(COUNTIF(Invoices!M:N,A3036)&lt;&gt;0,IF(COUNTIF(Invoices!M:N,A3036)&lt;&gt;0,SUMIF(Invoices!M:N,A3036,Invoices!N:N)/COUNTIF(Invoices!M:N,A3036),0),IF(COUNTIF(Invoices!O:P,A3036)&lt;&gt;0,IF(COUNTIF(Invoices!O:P,A3036)&lt;&gt;0,SUMIF(Invoices!O:P,A3036,Invoices!P:P)/COUNTIF(Invoices!O:P,A3036),0),IF(COUNTIF(Invoices!Q:R,A3036)&lt;&gt;0,IF(COUNTIF(Invoices!Q:R,A3036)&lt;&gt;0,SUMIF(Invoices!Q:R,A3036,Invoices!R:R)/COUNTIF(Invoices!Q:R,A3036),0),IF(COUNTIF(Invoices!S:T,A3036)&lt;&gt;0,IF(COUNTIF(Invoices!S:T,A3036)&lt;&gt;0,SUMIF(Invoices!S:T,A3036,Invoices!T:T)/COUNTIF(Invoices!S:T,A3036),0),IF(COUNTIF(Invoices!U:V,A3036)&lt;&gt;0,IF(COUNTIF(Invoices!U:V,A3036)&lt;&gt;0,SUMIF(Invoices!U:V,A3036,Invoices!V:V)/COUNTIF(Invoices!U:V,A3036),0),IF(COUNTIF(Invoices!W:X,A3036)&lt;&gt;0,IF(COUNTIF(Invoices!W:X,A3036)&lt;&gt;0,SUMIF(Invoices!W:X,A3036,Invoices!X:X)/COUNTIF(Invoices!W:X,A3036),0),IF(COUNTIF(Invoices!Y:Z,A3036)&lt;&gt;0,IF(COUNTIF(Invoices!Y:Z,A3036)&lt;&gt;0,SUMIF(Invoices!Y:Z,A3036,Invoices!Z:Z)/COUNTIF(Invoices!Y:Z,A3036),0),IF(COUNTIF(Invoices!AA:AB,A3036)&lt;&gt;0,IF(COUNTIF(Invoices!AA:AB,A3036)&lt;&gt;0,SUMIF(Invoices!AA:AB,A3036,Invoices!AB:AB)/COUNTIF(Invoices!AA:AB,A3036),0),IF(COUNTIF(Invoices!AC:AD,A3036)&lt;&gt;0,IF(COUNTIF(Invoices!AC:AD,A3036)&lt;&gt;0,SUMIF(Invoices!AC:AD,A3036,Invoices!AD:AD)/COUNTIF(Invoices!AC:AD,A3036),0),IF(COUNTIF(Invoices!AE:AF,A3036)&lt;&gt;0,IF(COUNTIF(Invoices!AE:AF,A3036)&lt;&gt;0,SUMIF(Invoices!AE:AF,A3036,Invoices!AF:AF)/COUNTIF(Invoices!AE:AF,A3036),0),IF(COUNTIF(Invoices!AG:AH,A3036)&lt;&gt;0,IF(COUNTIF(Invoices!AG:AH,A3036)&lt;&gt;0,SUMIF(Invoices!AG:AH,A3036,Invoices!AH:AH)/COUNTIF(Invoices!AG:AH,A3036),0),IF(COUNTIF(Invoices!AI:AJ,A3036)&lt;&gt;0,IF(COUNTIF(Invoices!AI:AJ,A3036)&lt;&gt;0,SUMIF(Invoices!AI:AJ,A3036,Invoices!AJ:AJ)/COUNTIF(Invoices!AI:AJ,A3036),0),IF(COUNTIF(Invoices!AK:AL,A3036)&lt;&gt;0,IF(COUNTIF(Invoices!AK:AL,A3036)&lt;&gt;0,SUMIF(Invoices!AK:AL,A3036,Invoices!AL:AL)/COUNTIF(Invoices!AK:AL,A3036),0),IF(COUNTIF(Invoices!AM:AN,A3036)&lt;&gt;0,IF(COUNTIF(Invoices!AM:AN,A3036)&lt;&gt;0,SUMIF(Invoices!AM:AN,A3036,Invoices!AN:AN)/COUNTIF(Invoices!AM:AN,A3036),0),"Not Available")))))))))))))))</f>
        <v>Not Available</v>
      </c>
    </row>
    <row r="3037" spans="1:5" ht="13" x14ac:dyDescent="0.15">
      <c r="A3037" s="6" t="s">
        <v>4545</v>
      </c>
      <c r="B3037" s="6" t="s">
        <v>659</v>
      </c>
      <c r="C3037" s="6" t="s">
        <v>660</v>
      </c>
      <c r="D3037" s="6" t="s">
        <v>661</v>
      </c>
      <c r="E3037">
        <f ca="1">IF(COUNTIF(Invoices!K:L,A3037)&lt;&gt;0,IF(COUNTIF(Invoices!K:L,A3037)&lt;&gt;0,SUMIF(Invoices!K:L,A3037,Invoices!L:L)/COUNTIF(Invoices!K:L,A3037),0),IF(COUNTIF(Invoices!M:N,A3037)&lt;&gt;0,IF(COUNTIF(Invoices!M:N,A3037)&lt;&gt;0,SUMIF(Invoices!M:N,A3037,Invoices!N:N)/COUNTIF(Invoices!M:N,A3037),0),IF(COUNTIF(Invoices!O:P,A3037)&lt;&gt;0,IF(COUNTIF(Invoices!O:P,A3037)&lt;&gt;0,SUMIF(Invoices!O:P,A3037,Invoices!P:P)/COUNTIF(Invoices!O:P,A3037),0),IF(COUNTIF(Invoices!Q:R,A3037)&lt;&gt;0,IF(COUNTIF(Invoices!Q:R,A3037)&lt;&gt;0,SUMIF(Invoices!Q:R,A3037,Invoices!R:R)/COUNTIF(Invoices!Q:R,A3037),0),IF(COUNTIF(Invoices!S:T,A3037)&lt;&gt;0,IF(COUNTIF(Invoices!S:T,A3037)&lt;&gt;0,SUMIF(Invoices!S:T,A3037,Invoices!T:T)/COUNTIF(Invoices!S:T,A3037),0),IF(COUNTIF(Invoices!U:V,A3037)&lt;&gt;0,IF(COUNTIF(Invoices!U:V,A3037)&lt;&gt;0,SUMIF(Invoices!U:V,A3037,Invoices!V:V)/COUNTIF(Invoices!U:V,A3037),0),IF(COUNTIF(Invoices!W:X,A3037)&lt;&gt;0,IF(COUNTIF(Invoices!W:X,A3037)&lt;&gt;0,SUMIF(Invoices!W:X,A3037,Invoices!X:X)/COUNTIF(Invoices!W:X,A3037),0),IF(COUNTIF(Invoices!Y:Z,A3037)&lt;&gt;0,IF(COUNTIF(Invoices!Y:Z,A3037)&lt;&gt;0,SUMIF(Invoices!Y:Z,A3037,Invoices!Z:Z)/COUNTIF(Invoices!Y:Z,A3037),0),IF(COUNTIF(Invoices!AA:AB,A3037)&lt;&gt;0,IF(COUNTIF(Invoices!AA:AB,A3037)&lt;&gt;0,SUMIF(Invoices!AA:AB,A3037,Invoices!AB:AB)/COUNTIF(Invoices!AA:AB,A3037),0),IF(COUNTIF(Invoices!AC:AD,A3037)&lt;&gt;0,IF(COUNTIF(Invoices!AC:AD,A3037)&lt;&gt;0,SUMIF(Invoices!AC:AD,A3037,Invoices!AD:AD)/COUNTIF(Invoices!AC:AD,A3037),0),IF(COUNTIF(Invoices!AE:AF,A3037)&lt;&gt;0,IF(COUNTIF(Invoices!AE:AF,A3037)&lt;&gt;0,SUMIF(Invoices!AE:AF,A3037,Invoices!AF:AF)/COUNTIF(Invoices!AE:AF,A3037),0),IF(COUNTIF(Invoices!AG:AH,A3037)&lt;&gt;0,IF(COUNTIF(Invoices!AG:AH,A3037)&lt;&gt;0,SUMIF(Invoices!AG:AH,A3037,Invoices!AH:AH)/COUNTIF(Invoices!AG:AH,A3037),0),IF(COUNTIF(Invoices!AI:AJ,A3037)&lt;&gt;0,IF(COUNTIF(Invoices!AI:AJ,A3037)&lt;&gt;0,SUMIF(Invoices!AI:AJ,A3037,Invoices!AJ:AJ)/COUNTIF(Invoices!AI:AJ,A3037),0),IF(COUNTIF(Invoices!AK:AL,A3037)&lt;&gt;0,IF(COUNTIF(Invoices!AK:AL,A3037)&lt;&gt;0,SUMIF(Invoices!AK:AL,A3037,Invoices!AL:AL)/COUNTIF(Invoices!AK:AL,A3037),0),IF(COUNTIF(Invoices!AM:AN,A3037)&lt;&gt;0,IF(COUNTIF(Invoices!AM:AN,A3037)&lt;&gt;0,SUMIF(Invoices!AM:AN,A3037,Invoices!AN:AN)/COUNTIF(Invoices!AM:AN,A3037),0),"Not Available")))))))))))))))</f>
        <v>0.99</v>
      </c>
    </row>
    <row r="3038" spans="1:5" ht="13" x14ac:dyDescent="0.15">
      <c r="A3038" s="6" t="s">
        <v>4546</v>
      </c>
      <c r="C3038" s="6" t="s">
        <v>1483</v>
      </c>
      <c r="D3038" s="6" t="s">
        <v>518</v>
      </c>
      <c r="E3038" t="str">
        <f>IF(COUNTIF(Invoices!K:L,A3038)&lt;&gt;0,IF(COUNTIF(Invoices!K:L,A3038)&lt;&gt;0,SUMIF(Invoices!K:L,A3038,Invoices!L:L)/COUNTIF(Invoices!K:L,A3038),0),IF(COUNTIF(Invoices!M:N,A3038)&lt;&gt;0,IF(COUNTIF(Invoices!M:N,A3038)&lt;&gt;0,SUMIF(Invoices!M:N,A3038,Invoices!N:N)/COUNTIF(Invoices!M:N,A3038),0),IF(COUNTIF(Invoices!O:P,A3038)&lt;&gt;0,IF(COUNTIF(Invoices!O:P,A3038)&lt;&gt;0,SUMIF(Invoices!O:P,A3038,Invoices!P:P)/COUNTIF(Invoices!O:P,A3038),0),IF(COUNTIF(Invoices!Q:R,A3038)&lt;&gt;0,IF(COUNTIF(Invoices!Q:R,A3038)&lt;&gt;0,SUMIF(Invoices!Q:R,A3038,Invoices!R:R)/COUNTIF(Invoices!Q:R,A3038),0),IF(COUNTIF(Invoices!S:T,A3038)&lt;&gt;0,IF(COUNTIF(Invoices!S:T,A3038)&lt;&gt;0,SUMIF(Invoices!S:T,A3038,Invoices!T:T)/COUNTIF(Invoices!S:T,A3038),0),IF(COUNTIF(Invoices!U:V,A3038)&lt;&gt;0,IF(COUNTIF(Invoices!U:V,A3038)&lt;&gt;0,SUMIF(Invoices!U:V,A3038,Invoices!V:V)/COUNTIF(Invoices!U:V,A3038),0),IF(COUNTIF(Invoices!W:X,A3038)&lt;&gt;0,IF(COUNTIF(Invoices!W:X,A3038)&lt;&gt;0,SUMIF(Invoices!W:X,A3038,Invoices!X:X)/COUNTIF(Invoices!W:X,A3038),0),IF(COUNTIF(Invoices!Y:Z,A3038)&lt;&gt;0,IF(COUNTIF(Invoices!Y:Z,A3038)&lt;&gt;0,SUMIF(Invoices!Y:Z,A3038,Invoices!Z:Z)/COUNTIF(Invoices!Y:Z,A3038),0),IF(COUNTIF(Invoices!AA:AB,A3038)&lt;&gt;0,IF(COUNTIF(Invoices!AA:AB,A3038)&lt;&gt;0,SUMIF(Invoices!AA:AB,A3038,Invoices!AB:AB)/COUNTIF(Invoices!AA:AB,A3038),0),IF(COUNTIF(Invoices!AC:AD,A3038)&lt;&gt;0,IF(COUNTIF(Invoices!AC:AD,A3038)&lt;&gt;0,SUMIF(Invoices!AC:AD,A3038,Invoices!AD:AD)/COUNTIF(Invoices!AC:AD,A3038),0),IF(COUNTIF(Invoices!AE:AF,A3038)&lt;&gt;0,IF(COUNTIF(Invoices!AE:AF,A3038)&lt;&gt;0,SUMIF(Invoices!AE:AF,A3038,Invoices!AF:AF)/COUNTIF(Invoices!AE:AF,A3038),0),IF(COUNTIF(Invoices!AG:AH,A3038)&lt;&gt;0,IF(COUNTIF(Invoices!AG:AH,A3038)&lt;&gt;0,SUMIF(Invoices!AG:AH,A3038,Invoices!AH:AH)/COUNTIF(Invoices!AG:AH,A3038),0),IF(COUNTIF(Invoices!AI:AJ,A3038)&lt;&gt;0,IF(COUNTIF(Invoices!AI:AJ,A3038)&lt;&gt;0,SUMIF(Invoices!AI:AJ,A3038,Invoices!AJ:AJ)/COUNTIF(Invoices!AI:AJ,A3038),0),IF(COUNTIF(Invoices!AK:AL,A3038)&lt;&gt;0,IF(COUNTIF(Invoices!AK:AL,A3038)&lt;&gt;0,SUMIF(Invoices!AK:AL,A3038,Invoices!AL:AL)/COUNTIF(Invoices!AK:AL,A3038),0),IF(COUNTIF(Invoices!AM:AN,A3038)&lt;&gt;0,IF(COUNTIF(Invoices!AM:AN,A3038)&lt;&gt;0,SUMIF(Invoices!AM:AN,A3038,Invoices!AN:AN)/COUNTIF(Invoices!AM:AN,A3038),0),"Not Available")))))))))))))))</f>
        <v>Not Available</v>
      </c>
    </row>
    <row r="3039" spans="1:5" ht="13" x14ac:dyDescent="0.15">
      <c r="A3039" s="6" t="s">
        <v>4547</v>
      </c>
      <c r="B3039" s="6" t="s">
        <v>2460</v>
      </c>
      <c r="C3039" s="6" t="s">
        <v>520</v>
      </c>
      <c r="D3039" s="6" t="s">
        <v>522</v>
      </c>
      <c r="E3039" t="str">
        <f>IF(COUNTIF(Invoices!K:L,A3039)&lt;&gt;0,IF(COUNTIF(Invoices!K:L,A3039)&lt;&gt;0,SUMIF(Invoices!K:L,A3039,Invoices!L:L)/COUNTIF(Invoices!K:L,A3039),0),IF(COUNTIF(Invoices!M:N,A3039)&lt;&gt;0,IF(COUNTIF(Invoices!M:N,A3039)&lt;&gt;0,SUMIF(Invoices!M:N,A3039,Invoices!N:N)/COUNTIF(Invoices!M:N,A3039),0),IF(COUNTIF(Invoices!O:P,A3039)&lt;&gt;0,IF(COUNTIF(Invoices!O:P,A3039)&lt;&gt;0,SUMIF(Invoices!O:P,A3039,Invoices!P:P)/COUNTIF(Invoices!O:P,A3039),0),IF(COUNTIF(Invoices!Q:R,A3039)&lt;&gt;0,IF(COUNTIF(Invoices!Q:R,A3039)&lt;&gt;0,SUMIF(Invoices!Q:R,A3039,Invoices!R:R)/COUNTIF(Invoices!Q:R,A3039),0),IF(COUNTIF(Invoices!S:T,A3039)&lt;&gt;0,IF(COUNTIF(Invoices!S:T,A3039)&lt;&gt;0,SUMIF(Invoices!S:T,A3039,Invoices!T:T)/COUNTIF(Invoices!S:T,A3039),0),IF(COUNTIF(Invoices!U:V,A3039)&lt;&gt;0,IF(COUNTIF(Invoices!U:V,A3039)&lt;&gt;0,SUMIF(Invoices!U:V,A3039,Invoices!V:V)/COUNTIF(Invoices!U:V,A3039),0),IF(COUNTIF(Invoices!W:X,A3039)&lt;&gt;0,IF(COUNTIF(Invoices!W:X,A3039)&lt;&gt;0,SUMIF(Invoices!W:X,A3039,Invoices!X:X)/COUNTIF(Invoices!W:X,A3039),0),IF(COUNTIF(Invoices!Y:Z,A3039)&lt;&gt;0,IF(COUNTIF(Invoices!Y:Z,A3039)&lt;&gt;0,SUMIF(Invoices!Y:Z,A3039,Invoices!Z:Z)/COUNTIF(Invoices!Y:Z,A3039),0),IF(COUNTIF(Invoices!AA:AB,A3039)&lt;&gt;0,IF(COUNTIF(Invoices!AA:AB,A3039)&lt;&gt;0,SUMIF(Invoices!AA:AB,A3039,Invoices!AB:AB)/COUNTIF(Invoices!AA:AB,A3039),0),IF(COUNTIF(Invoices!AC:AD,A3039)&lt;&gt;0,IF(COUNTIF(Invoices!AC:AD,A3039)&lt;&gt;0,SUMIF(Invoices!AC:AD,A3039,Invoices!AD:AD)/COUNTIF(Invoices!AC:AD,A3039),0),IF(COUNTIF(Invoices!AE:AF,A3039)&lt;&gt;0,IF(COUNTIF(Invoices!AE:AF,A3039)&lt;&gt;0,SUMIF(Invoices!AE:AF,A3039,Invoices!AF:AF)/COUNTIF(Invoices!AE:AF,A3039),0),IF(COUNTIF(Invoices!AG:AH,A3039)&lt;&gt;0,IF(COUNTIF(Invoices!AG:AH,A3039)&lt;&gt;0,SUMIF(Invoices!AG:AH,A3039,Invoices!AH:AH)/COUNTIF(Invoices!AG:AH,A3039),0),IF(COUNTIF(Invoices!AI:AJ,A3039)&lt;&gt;0,IF(COUNTIF(Invoices!AI:AJ,A3039)&lt;&gt;0,SUMIF(Invoices!AI:AJ,A3039,Invoices!AJ:AJ)/COUNTIF(Invoices!AI:AJ,A3039),0),IF(COUNTIF(Invoices!AK:AL,A3039)&lt;&gt;0,IF(COUNTIF(Invoices!AK:AL,A3039)&lt;&gt;0,SUMIF(Invoices!AK:AL,A3039,Invoices!AL:AL)/COUNTIF(Invoices!AK:AL,A3039),0),IF(COUNTIF(Invoices!AM:AN,A3039)&lt;&gt;0,IF(COUNTIF(Invoices!AM:AN,A3039)&lt;&gt;0,SUMIF(Invoices!AM:AN,A3039,Invoices!AN:AN)/COUNTIF(Invoices!AM:AN,A3039),0),"Not Available")))))))))))))))</f>
        <v>Not Available</v>
      </c>
    </row>
    <row r="3040" spans="1:5" ht="13" x14ac:dyDescent="0.15">
      <c r="A3040" s="6" t="s">
        <v>4548</v>
      </c>
      <c r="B3040" s="6" t="s">
        <v>714</v>
      </c>
      <c r="C3040" s="6" t="s">
        <v>713</v>
      </c>
      <c r="D3040" s="6" t="s">
        <v>714</v>
      </c>
      <c r="E3040">
        <f ca="1">IF(COUNTIF(Invoices!K:L,A3040)&lt;&gt;0,IF(COUNTIF(Invoices!K:L,A3040)&lt;&gt;0,SUMIF(Invoices!K:L,A3040,Invoices!L:L)/COUNTIF(Invoices!K:L,A3040),0),IF(COUNTIF(Invoices!M:N,A3040)&lt;&gt;0,IF(COUNTIF(Invoices!M:N,A3040)&lt;&gt;0,SUMIF(Invoices!M:N,A3040,Invoices!N:N)/COUNTIF(Invoices!M:N,A3040),0),IF(COUNTIF(Invoices!O:P,A3040)&lt;&gt;0,IF(COUNTIF(Invoices!O:P,A3040)&lt;&gt;0,SUMIF(Invoices!O:P,A3040,Invoices!P:P)/COUNTIF(Invoices!O:P,A3040),0),IF(COUNTIF(Invoices!Q:R,A3040)&lt;&gt;0,IF(COUNTIF(Invoices!Q:R,A3040)&lt;&gt;0,SUMIF(Invoices!Q:R,A3040,Invoices!R:R)/COUNTIF(Invoices!Q:R,A3040),0),IF(COUNTIF(Invoices!S:T,A3040)&lt;&gt;0,IF(COUNTIF(Invoices!S:T,A3040)&lt;&gt;0,SUMIF(Invoices!S:T,A3040,Invoices!T:T)/COUNTIF(Invoices!S:T,A3040),0),IF(COUNTIF(Invoices!U:V,A3040)&lt;&gt;0,IF(COUNTIF(Invoices!U:V,A3040)&lt;&gt;0,SUMIF(Invoices!U:V,A3040,Invoices!V:V)/COUNTIF(Invoices!U:V,A3040),0),IF(COUNTIF(Invoices!W:X,A3040)&lt;&gt;0,IF(COUNTIF(Invoices!W:X,A3040)&lt;&gt;0,SUMIF(Invoices!W:X,A3040,Invoices!X:X)/COUNTIF(Invoices!W:X,A3040),0),IF(COUNTIF(Invoices!Y:Z,A3040)&lt;&gt;0,IF(COUNTIF(Invoices!Y:Z,A3040)&lt;&gt;0,SUMIF(Invoices!Y:Z,A3040,Invoices!Z:Z)/COUNTIF(Invoices!Y:Z,A3040),0),IF(COUNTIF(Invoices!AA:AB,A3040)&lt;&gt;0,IF(COUNTIF(Invoices!AA:AB,A3040)&lt;&gt;0,SUMIF(Invoices!AA:AB,A3040,Invoices!AB:AB)/COUNTIF(Invoices!AA:AB,A3040),0),IF(COUNTIF(Invoices!AC:AD,A3040)&lt;&gt;0,IF(COUNTIF(Invoices!AC:AD,A3040)&lt;&gt;0,SUMIF(Invoices!AC:AD,A3040,Invoices!AD:AD)/COUNTIF(Invoices!AC:AD,A3040),0),IF(COUNTIF(Invoices!AE:AF,A3040)&lt;&gt;0,IF(COUNTIF(Invoices!AE:AF,A3040)&lt;&gt;0,SUMIF(Invoices!AE:AF,A3040,Invoices!AF:AF)/COUNTIF(Invoices!AE:AF,A3040),0),IF(COUNTIF(Invoices!AG:AH,A3040)&lt;&gt;0,IF(COUNTIF(Invoices!AG:AH,A3040)&lt;&gt;0,SUMIF(Invoices!AG:AH,A3040,Invoices!AH:AH)/COUNTIF(Invoices!AG:AH,A3040),0),IF(COUNTIF(Invoices!AI:AJ,A3040)&lt;&gt;0,IF(COUNTIF(Invoices!AI:AJ,A3040)&lt;&gt;0,SUMIF(Invoices!AI:AJ,A3040,Invoices!AJ:AJ)/COUNTIF(Invoices!AI:AJ,A3040),0),IF(COUNTIF(Invoices!AK:AL,A3040)&lt;&gt;0,IF(COUNTIF(Invoices!AK:AL,A3040)&lt;&gt;0,SUMIF(Invoices!AK:AL,A3040,Invoices!AL:AL)/COUNTIF(Invoices!AK:AL,A3040),0),IF(COUNTIF(Invoices!AM:AN,A3040)&lt;&gt;0,IF(COUNTIF(Invoices!AM:AN,A3040)&lt;&gt;0,SUMIF(Invoices!AM:AN,A3040,Invoices!AN:AN)/COUNTIF(Invoices!AM:AN,A3040),0),"Not Available")))))))))))))))</f>
        <v>0.99</v>
      </c>
    </row>
    <row r="3041" spans="1:5" ht="13" x14ac:dyDescent="0.15">
      <c r="A3041" s="6" t="s">
        <v>4549</v>
      </c>
      <c r="B3041" s="6" t="s">
        <v>4550</v>
      </c>
      <c r="C3041" s="6" t="s">
        <v>943</v>
      </c>
      <c r="D3041" s="6" t="s">
        <v>522</v>
      </c>
      <c r="E3041">
        <f ca="1">IF(COUNTIF(Invoices!K:L,A3041)&lt;&gt;0,IF(COUNTIF(Invoices!K:L,A3041)&lt;&gt;0,SUMIF(Invoices!K:L,A3041,Invoices!L:L)/COUNTIF(Invoices!K:L,A3041),0),IF(COUNTIF(Invoices!M:N,A3041)&lt;&gt;0,IF(COUNTIF(Invoices!M:N,A3041)&lt;&gt;0,SUMIF(Invoices!M:N,A3041,Invoices!N:N)/COUNTIF(Invoices!M:N,A3041),0),IF(COUNTIF(Invoices!O:P,A3041)&lt;&gt;0,IF(COUNTIF(Invoices!O:P,A3041)&lt;&gt;0,SUMIF(Invoices!O:P,A3041,Invoices!P:P)/COUNTIF(Invoices!O:P,A3041),0),IF(COUNTIF(Invoices!Q:R,A3041)&lt;&gt;0,IF(COUNTIF(Invoices!Q:R,A3041)&lt;&gt;0,SUMIF(Invoices!Q:R,A3041,Invoices!R:R)/COUNTIF(Invoices!Q:R,A3041),0),IF(COUNTIF(Invoices!S:T,A3041)&lt;&gt;0,IF(COUNTIF(Invoices!S:T,A3041)&lt;&gt;0,SUMIF(Invoices!S:T,A3041,Invoices!T:T)/COUNTIF(Invoices!S:T,A3041),0),IF(COUNTIF(Invoices!U:V,A3041)&lt;&gt;0,IF(COUNTIF(Invoices!U:V,A3041)&lt;&gt;0,SUMIF(Invoices!U:V,A3041,Invoices!V:V)/COUNTIF(Invoices!U:V,A3041),0),IF(COUNTIF(Invoices!W:X,A3041)&lt;&gt;0,IF(COUNTIF(Invoices!W:X,A3041)&lt;&gt;0,SUMIF(Invoices!W:X,A3041,Invoices!X:X)/COUNTIF(Invoices!W:X,A3041),0),IF(COUNTIF(Invoices!Y:Z,A3041)&lt;&gt;0,IF(COUNTIF(Invoices!Y:Z,A3041)&lt;&gt;0,SUMIF(Invoices!Y:Z,A3041,Invoices!Z:Z)/COUNTIF(Invoices!Y:Z,A3041),0),IF(COUNTIF(Invoices!AA:AB,A3041)&lt;&gt;0,IF(COUNTIF(Invoices!AA:AB,A3041)&lt;&gt;0,SUMIF(Invoices!AA:AB,A3041,Invoices!AB:AB)/COUNTIF(Invoices!AA:AB,A3041),0),IF(COUNTIF(Invoices!AC:AD,A3041)&lt;&gt;0,IF(COUNTIF(Invoices!AC:AD,A3041)&lt;&gt;0,SUMIF(Invoices!AC:AD,A3041,Invoices!AD:AD)/COUNTIF(Invoices!AC:AD,A3041),0),IF(COUNTIF(Invoices!AE:AF,A3041)&lt;&gt;0,IF(COUNTIF(Invoices!AE:AF,A3041)&lt;&gt;0,SUMIF(Invoices!AE:AF,A3041,Invoices!AF:AF)/COUNTIF(Invoices!AE:AF,A3041),0),IF(COUNTIF(Invoices!AG:AH,A3041)&lt;&gt;0,IF(COUNTIF(Invoices!AG:AH,A3041)&lt;&gt;0,SUMIF(Invoices!AG:AH,A3041,Invoices!AH:AH)/COUNTIF(Invoices!AG:AH,A3041),0),IF(COUNTIF(Invoices!AI:AJ,A3041)&lt;&gt;0,IF(COUNTIF(Invoices!AI:AJ,A3041)&lt;&gt;0,SUMIF(Invoices!AI:AJ,A3041,Invoices!AJ:AJ)/COUNTIF(Invoices!AI:AJ,A3041),0),IF(COUNTIF(Invoices!AK:AL,A3041)&lt;&gt;0,IF(COUNTIF(Invoices!AK:AL,A3041)&lt;&gt;0,SUMIF(Invoices!AK:AL,A3041,Invoices!AL:AL)/COUNTIF(Invoices!AK:AL,A3041),0),IF(COUNTIF(Invoices!AM:AN,A3041)&lt;&gt;0,IF(COUNTIF(Invoices!AM:AN,A3041)&lt;&gt;0,SUMIF(Invoices!AM:AN,A3041,Invoices!AN:AN)/COUNTIF(Invoices!AM:AN,A3041),0),"Not Available")))))))))))))))</f>
        <v>0.99</v>
      </c>
    </row>
    <row r="3042" spans="1:5" ht="13" x14ac:dyDescent="0.15">
      <c r="A3042" s="6" t="s">
        <v>4551</v>
      </c>
      <c r="C3042" s="6" t="s">
        <v>692</v>
      </c>
      <c r="D3042" s="6" t="s">
        <v>693</v>
      </c>
      <c r="E3042" t="str">
        <f>IF(COUNTIF(Invoices!K:L,A3042)&lt;&gt;0,IF(COUNTIF(Invoices!K:L,A3042)&lt;&gt;0,SUMIF(Invoices!K:L,A3042,Invoices!L:L)/COUNTIF(Invoices!K:L,A3042),0),IF(COUNTIF(Invoices!M:N,A3042)&lt;&gt;0,IF(COUNTIF(Invoices!M:N,A3042)&lt;&gt;0,SUMIF(Invoices!M:N,A3042,Invoices!N:N)/COUNTIF(Invoices!M:N,A3042),0),IF(COUNTIF(Invoices!O:P,A3042)&lt;&gt;0,IF(COUNTIF(Invoices!O:P,A3042)&lt;&gt;0,SUMIF(Invoices!O:P,A3042,Invoices!P:P)/COUNTIF(Invoices!O:P,A3042),0),IF(COUNTIF(Invoices!Q:R,A3042)&lt;&gt;0,IF(COUNTIF(Invoices!Q:R,A3042)&lt;&gt;0,SUMIF(Invoices!Q:R,A3042,Invoices!R:R)/COUNTIF(Invoices!Q:R,A3042),0),IF(COUNTIF(Invoices!S:T,A3042)&lt;&gt;0,IF(COUNTIF(Invoices!S:T,A3042)&lt;&gt;0,SUMIF(Invoices!S:T,A3042,Invoices!T:T)/COUNTIF(Invoices!S:T,A3042),0),IF(COUNTIF(Invoices!U:V,A3042)&lt;&gt;0,IF(COUNTIF(Invoices!U:V,A3042)&lt;&gt;0,SUMIF(Invoices!U:V,A3042,Invoices!V:V)/COUNTIF(Invoices!U:V,A3042),0),IF(COUNTIF(Invoices!W:X,A3042)&lt;&gt;0,IF(COUNTIF(Invoices!W:X,A3042)&lt;&gt;0,SUMIF(Invoices!W:X,A3042,Invoices!X:X)/COUNTIF(Invoices!W:X,A3042),0),IF(COUNTIF(Invoices!Y:Z,A3042)&lt;&gt;0,IF(COUNTIF(Invoices!Y:Z,A3042)&lt;&gt;0,SUMIF(Invoices!Y:Z,A3042,Invoices!Z:Z)/COUNTIF(Invoices!Y:Z,A3042),0),IF(COUNTIF(Invoices!AA:AB,A3042)&lt;&gt;0,IF(COUNTIF(Invoices!AA:AB,A3042)&lt;&gt;0,SUMIF(Invoices!AA:AB,A3042,Invoices!AB:AB)/COUNTIF(Invoices!AA:AB,A3042),0),IF(COUNTIF(Invoices!AC:AD,A3042)&lt;&gt;0,IF(COUNTIF(Invoices!AC:AD,A3042)&lt;&gt;0,SUMIF(Invoices!AC:AD,A3042,Invoices!AD:AD)/COUNTIF(Invoices!AC:AD,A3042),0),IF(COUNTIF(Invoices!AE:AF,A3042)&lt;&gt;0,IF(COUNTIF(Invoices!AE:AF,A3042)&lt;&gt;0,SUMIF(Invoices!AE:AF,A3042,Invoices!AF:AF)/COUNTIF(Invoices!AE:AF,A3042),0),IF(COUNTIF(Invoices!AG:AH,A3042)&lt;&gt;0,IF(COUNTIF(Invoices!AG:AH,A3042)&lt;&gt;0,SUMIF(Invoices!AG:AH,A3042,Invoices!AH:AH)/COUNTIF(Invoices!AG:AH,A3042),0),IF(COUNTIF(Invoices!AI:AJ,A3042)&lt;&gt;0,IF(COUNTIF(Invoices!AI:AJ,A3042)&lt;&gt;0,SUMIF(Invoices!AI:AJ,A3042,Invoices!AJ:AJ)/COUNTIF(Invoices!AI:AJ,A3042),0),IF(COUNTIF(Invoices!AK:AL,A3042)&lt;&gt;0,IF(COUNTIF(Invoices!AK:AL,A3042)&lt;&gt;0,SUMIF(Invoices!AK:AL,A3042,Invoices!AL:AL)/COUNTIF(Invoices!AK:AL,A3042),0),IF(COUNTIF(Invoices!AM:AN,A3042)&lt;&gt;0,IF(COUNTIF(Invoices!AM:AN,A3042)&lt;&gt;0,SUMIF(Invoices!AM:AN,A3042,Invoices!AN:AN)/COUNTIF(Invoices!AM:AN,A3042),0),"Not Available")))))))))))))))</f>
        <v>Not Available</v>
      </c>
    </row>
    <row r="3043" spans="1:5" ht="13" x14ac:dyDescent="0.15">
      <c r="A3043" s="6" t="s">
        <v>4552</v>
      </c>
      <c r="B3043" s="6" t="s">
        <v>1819</v>
      </c>
      <c r="C3043" s="6" t="s">
        <v>1804</v>
      </c>
      <c r="D3043" s="6" t="s">
        <v>810</v>
      </c>
      <c r="E3043" t="str">
        <f>IF(COUNTIF(Invoices!K:L,A3043)&lt;&gt;0,IF(COUNTIF(Invoices!K:L,A3043)&lt;&gt;0,SUMIF(Invoices!K:L,A3043,Invoices!L:L)/COUNTIF(Invoices!K:L,A3043),0),IF(COUNTIF(Invoices!M:N,A3043)&lt;&gt;0,IF(COUNTIF(Invoices!M:N,A3043)&lt;&gt;0,SUMIF(Invoices!M:N,A3043,Invoices!N:N)/COUNTIF(Invoices!M:N,A3043),0),IF(COUNTIF(Invoices!O:P,A3043)&lt;&gt;0,IF(COUNTIF(Invoices!O:P,A3043)&lt;&gt;0,SUMIF(Invoices!O:P,A3043,Invoices!P:P)/COUNTIF(Invoices!O:P,A3043),0),IF(COUNTIF(Invoices!Q:R,A3043)&lt;&gt;0,IF(COUNTIF(Invoices!Q:R,A3043)&lt;&gt;0,SUMIF(Invoices!Q:R,A3043,Invoices!R:R)/COUNTIF(Invoices!Q:R,A3043),0),IF(COUNTIF(Invoices!S:T,A3043)&lt;&gt;0,IF(COUNTIF(Invoices!S:T,A3043)&lt;&gt;0,SUMIF(Invoices!S:T,A3043,Invoices!T:T)/COUNTIF(Invoices!S:T,A3043),0),IF(COUNTIF(Invoices!U:V,A3043)&lt;&gt;0,IF(COUNTIF(Invoices!U:V,A3043)&lt;&gt;0,SUMIF(Invoices!U:V,A3043,Invoices!V:V)/COUNTIF(Invoices!U:V,A3043),0),IF(COUNTIF(Invoices!W:X,A3043)&lt;&gt;0,IF(COUNTIF(Invoices!W:X,A3043)&lt;&gt;0,SUMIF(Invoices!W:X,A3043,Invoices!X:X)/COUNTIF(Invoices!W:X,A3043),0),IF(COUNTIF(Invoices!Y:Z,A3043)&lt;&gt;0,IF(COUNTIF(Invoices!Y:Z,A3043)&lt;&gt;0,SUMIF(Invoices!Y:Z,A3043,Invoices!Z:Z)/COUNTIF(Invoices!Y:Z,A3043),0),IF(COUNTIF(Invoices!AA:AB,A3043)&lt;&gt;0,IF(COUNTIF(Invoices!AA:AB,A3043)&lt;&gt;0,SUMIF(Invoices!AA:AB,A3043,Invoices!AB:AB)/COUNTIF(Invoices!AA:AB,A3043),0),IF(COUNTIF(Invoices!AC:AD,A3043)&lt;&gt;0,IF(COUNTIF(Invoices!AC:AD,A3043)&lt;&gt;0,SUMIF(Invoices!AC:AD,A3043,Invoices!AD:AD)/COUNTIF(Invoices!AC:AD,A3043),0),IF(COUNTIF(Invoices!AE:AF,A3043)&lt;&gt;0,IF(COUNTIF(Invoices!AE:AF,A3043)&lt;&gt;0,SUMIF(Invoices!AE:AF,A3043,Invoices!AF:AF)/COUNTIF(Invoices!AE:AF,A3043),0),IF(COUNTIF(Invoices!AG:AH,A3043)&lt;&gt;0,IF(COUNTIF(Invoices!AG:AH,A3043)&lt;&gt;0,SUMIF(Invoices!AG:AH,A3043,Invoices!AH:AH)/COUNTIF(Invoices!AG:AH,A3043),0),IF(COUNTIF(Invoices!AI:AJ,A3043)&lt;&gt;0,IF(COUNTIF(Invoices!AI:AJ,A3043)&lt;&gt;0,SUMIF(Invoices!AI:AJ,A3043,Invoices!AJ:AJ)/COUNTIF(Invoices!AI:AJ,A3043),0),IF(COUNTIF(Invoices!AK:AL,A3043)&lt;&gt;0,IF(COUNTIF(Invoices!AK:AL,A3043)&lt;&gt;0,SUMIF(Invoices!AK:AL,A3043,Invoices!AL:AL)/COUNTIF(Invoices!AK:AL,A3043),0),IF(COUNTIF(Invoices!AM:AN,A3043)&lt;&gt;0,IF(COUNTIF(Invoices!AM:AN,A3043)&lt;&gt;0,SUMIF(Invoices!AM:AN,A3043,Invoices!AN:AN)/COUNTIF(Invoices!AM:AN,A3043),0),"Not Available")))))))))))))))</f>
        <v>Not Available</v>
      </c>
    </row>
    <row r="3044" spans="1:5" ht="13" x14ac:dyDescent="0.15">
      <c r="A3044" s="6" t="s">
        <v>4552</v>
      </c>
      <c r="B3044" s="6" t="s">
        <v>1303</v>
      </c>
      <c r="C3044" s="6" t="s">
        <v>1574</v>
      </c>
      <c r="D3044" s="6" t="s">
        <v>810</v>
      </c>
      <c r="E3044" t="str">
        <f>IF(COUNTIF(Invoices!K:L,A3044)&lt;&gt;0,IF(COUNTIF(Invoices!K:L,A3044)&lt;&gt;0,SUMIF(Invoices!K:L,A3044,Invoices!L:L)/COUNTIF(Invoices!K:L,A3044),0),IF(COUNTIF(Invoices!M:N,A3044)&lt;&gt;0,IF(COUNTIF(Invoices!M:N,A3044)&lt;&gt;0,SUMIF(Invoices!M:N,A3044,Invoices!N:N)/COUNTIF(Invoices!M:N,A3044),0),IF(COUNTIF(Invoices!O:P,A3044)&lt;&gt;0,IF(COUNTIF(Invoices!O:P,A3044)&lt;&gt;0,SUMIF(Invoices!O:P,A3044,Invoices!P:P)/COUNTIF(Invoices!O:P,A3044),0),IF(COUNTIF(Invoices!Q:R,A3044)&lt;&gt;0,IF(COUNTIF(Invoices!Q:R,A3044)&lt;&gt;0,SUMIF(Invoices!Q:R,A3044,Invoices!R:R)/COUNTIF(Invoices!Q:R,A3044),0),IF(COUNTIF(Invoices!S:T,A3044)&lt;&gt;0,IF(COUNTIF(Invoices!S:T,A3044)&lt;&gt;0,SUMIF(Invoices!S:T,A3044,Invoices!T:T)/COUNTIF(Invoices!S:T,A3044),0),IF(COUNTIF(Invoices!U:V,A3044)&lt;&gt;0,IF(COUNTIF(Invoices!U:V,A3044)&lt;&gt;0,SUMIF(Invoices!U:V,A3044,Invoices!V:V)/COUNTIF(Invoices!U:V,A3044),0),IF(COUNTIF(Invoices!W:X,A3044)&lt;&gt;0,IF(COUNTIF(Invoices!W:X,A3044)&lt;&gt;0,SUMIF(Invoices!W:X,A3044,Invoices!X:X)/COUNTIF(Invoices!W:X,A3044),0),IF(COUNTIF(Invoices!Y:Z,A3044)&lt;&gt;0,IF(COUNTIF(Invoices!Y:Z,A3044)&lt;&gt;0,SUMIF(Invoices!Y:Z,A3044,Invoices!Z:Z)/COUNTIF(Invoices!Y:Z,A3044),0),IF(COUNTIF(Invoices!AA:AB,A3044)&lt;&gt;0,IF(COUNTIF(Invoices!AA:AB,A3044)&lt;&gt;0,SUMIF(Invoices!AA:AB,A3044,Invoices!AB:AB)/COUNTIF(Invoices!AA:AB,A3044),0),IF(COUNTIF(Invoices!AC:AD,A3044)&lt;&gt;0,IF(COUNTIF(Invoices!AC:AD,A3044)&lt;&gt;0,SUMIF(Invoices!AC:AD,A3044,Invoices!AD:AD)/COUNTIF(Invoices!AC:AD,A3044),0),IF(COUNTIF(Invoices!AE:AF,A3044)&lt;&gt;0,IF(COUNTIF(Invoices!AE:AF,A3044)&lt;&gt;0,SUMIF(Invoices!AE:AF,A3044,Invoices!AF:AF)/COUNTIF(Invoices!AE:AF,A3044),0),IF(COUNTIF(Invoices!AG:AH,A3044)&lt;&gt;0,IF(COUNTIF(Invoices!AG:AH,A3044)&lt;&gt;0,SUMIF(Invoices!AG:AH,A3044,Invoices!AH:AH)/COUNTIF(Invoices!AG:AH,A3044),0),IF(COUNTIF(Invoices!AI:AJ,A3044)&lt;&gt;0,IF(COUNTIF(Invoices!AI:AJ,A3044)&lt;&gt;0,SUMIF(Invoices!AI:AJ,A3044,Invoices!AJ:AJ)/COUNTIF(Invoices!AI:AJ,A3044),0),IF(COUNTIF(Invoices!AK:AL,A3044)&lt;&gt;0,IF(COUNTIF(Invoices!AK:AL,A3044)&lt;&gt;0,SUMIF(Invoices!AK:AL,A3044,Invoices!AL:AL)/COUNTIF(Invoices!AK:AL,A3044),0),IF(COUNTIF(Invoices!AM:AN,A3044)&lt;&gt;0,IF(COUNTIF(Invoices!AM:AN,A3044)&lt;&gt;0,SUMIF(Invoices!AM:AN,A3044,Invoices!AN:AN)/COUNTIF(Invoices!AM:AN,A3044),0),"Not Available")))))))))))))))</f>
        <v>Not Available</v>
      </c>
    </row>
    <row r="3045" spans="1:5" ht="13" x14ac:dyDescent="0.15">
      <c r="A3045" s="6" t="s">
        <v>4553</v>
      </c>
      <c r="B3045" s="6" t="s">
        <v>640</v>
      </c>
      <c r="C3045" s="6" t="s">
        <v>641</v>
      </c>
      <c r="D3045" s="6" t="s">
        <v>642</v>
      </c>
      <c r="E3045" t="str">
        <f>IF(COUNTIF(Invoices!K:L,A3045)&lt;&gt;0,IF(COUNTIF(Invoices!K:L,A3045)&lt;&gt;0,SUMIF(Invoices!K:L,A3045,Invoices!L:L)/COUNTIF(Invoices!K:L,A3045),0),IF(COUNTIF(Invoices!M:N,A3045)&lt;&gt;0,IF(COUNTIF(Invoices!M:N,A3045)&lt;&gt;0,SUMIF(Invoices!M:N,A3045,Invoices!N:N)/COUNTIF(Invoices!M:N,A3045),0),IF(COUNTIF(Invoices!O:P,A3045)&lt;&gt;0,IF(COUNTIF(Invoices!O:P,A3045)&lt;&gt;0,SUMIF(Invoices!O:P,A3045,Invoices!P:P)/COUNTIF(Invoices!O:P,A3045),0),IF(COUNTIF(Invoices!Q:R,A3045)&lt;&gt;0,IF(COUNTIF(Invoices!Q:R,A3045)&lt;&gt;0,SUMIF(Invoices!Q:R,A3045,Invoices!R:R)/COUNTIF(Invoices!Q:R,A3045),0),IF(COUNTIF(Invoices!S:T,A3045)&lt;&gt;0,IF(COUNTIF(Invoices!S:T,A3045)&lt;&gt;0,SUMIF(Invoices!S:T,A3045,Invoices!T:T)/COUNTIF(Invoices!S:T,A3045),0),IF(COUNTIF(Invoices!U:V,A3045)&lt;&gt;0,IF(COUNTIF(Invoices!U:V,A3045)&lt;&gt;0,SUMIF(Invoices!U:V,A3045,Invoices!V:V)/COUNTIF(Invoices!U:V,A3045),0),IF(COUNTIF(Invoices!W:X,A3045)&lt;&gt;0,IF(COUNTIF(Invoices!W:X,A3045)&lt;&gt;0,SUMIF(Invoices!W:X,A3045,Invoices!X:X)/COUNTIF(Invoices!W:X,A3045),0),IF(COUNTIF(Invoices!Y:Z,A3045)&lt;&gt;0,IF(COUNTIF(Invoices!Y:Z,A3045)&lt;&gt;0,SUMIF(Invoices!Y:Z,A3045,Invoices!Z:Z)/COUNTIF(Invoices!Y:Z,A3045),0),IF(COUNTIF(Invoices!AA:AB,A3045)&lt;&gt;0,IF(COUNTIF(Invoices!AA:AB,A3045)&lt;&gt;0,SUMIF(Invoices!AA:AB,A3045,Invoices!AB:AB)/COUNTIF(Invoices!AA:AB,A3045),0),IF(COUNTIF(Invoices!AC:AD,A3045)&lt;&gt;0,IF(COUNTIF(Invoices!AC:AD,A3045)&lt;&gt;0,SUMIF(Invoices!AC:AD,A3045,Invoices!AD:AD)/COUNTIF(Invoices!AC:AD,A3045),0),IF(COUNTIF(Invoices!AE:AF,A3045)&lt;&gt;0,IF(COUNTIF(Invoices!AE:AF,A3045)&lt;&gt;0,SUMIF(Invoices!AE:AF,A3045,Invoices!AF:AF)/COUNTIF(Invoices!AE:AF,A3045),0),IF(COUNTIF(Invoices!AG:AH,A3045)&lt;&gt;0,IF(COUNTIF(Invoices!AG:AH,A3045)&lt;&gt;0,SUMIF(Invoices!AG:AH,A3045,Invoices!AH:AH)/COUNTIF(Invoices!AG:AH,A3045),0),IF(COUNTIF(Invoices!AI:AJ,A3045)&lt;&gt;0,IF(COUNTIF(Invoices!AI:AJ,A3045)&lt;&gt;0,SUMIF(Invoices!AI:AJ,A3045,Invoices!AJ:AJ)/COUNTIF(Invoices!AI:AJ,A3045),0),IF(COUNTIF(Invoices!AK:AL,A3045)&lt;&gt;0,IF(COUNTIF(Invoices!AK:AL,A3045)&lt;&gt;0,SUMIF(Invoices!AK:AL,A3045,Invoices!AL:AL)/COUNTIF(Invoices!AK:AL,A3045),0),IF(COUNTIF(Invoices!AM:AN,A3045)&lt;&gt;0,IF(COUNTIF(Invoices!AM:AN,A3045)&lt;&gt;0,SUMIF(Invoices!AM:AN,A3045,Invoices!AN:AN)/COUNTIF(Invoices!AM:AN,A3045),0),"Not Available")))))))))))))))</f>
        <v>Not Available</v>
      </c>
    </row>
    <row r="3046" spans="1:5" ht="13" x14ac:dyDescent="0.15">
      <c r="A3046" s="6" t="s">
        <v>4554</v>
      </c>
      <c r="B3046" s="6" t="s">
        <v>4555</v>
      </c>
      <c r="C3046" s="6" t="s">
        <v>897</v>
      </c>
      <c r="D3046" s="6" t="s">
        <v>562</v>
      </c>
      <c r="E3046">
        <f ca="1">IF(COUNTIF(Invoices!K:L,A3046)&lt;&gt;0,IF(COUNTIF(Invoices!K:L,A3046)&lt;&gt;0,SUMIF(Invoices!K:L,A3046,Invoices!L:L)/COUNTIF(Invoices!K:L,A3046),0),IF(COUNTIF(Invoices!M:N,A3046)&lt;&gt;0,IF(COUNTIF(Invoices!M:N,A3046)&lt;&gt;0,SUMIF(Invoices!M:N,A3046,Invoices!N:N)/COUNTIF(Invoices!M:N,A3046),0),IF(COUNTIF(Invoices!O:P,A3046)&lt;&gt;0,IF(COUNTIF(Invoices!O:P,A3046)&lt;&gt;0,SUMIF(Invoices!O:P,A3046,Invoices!P:P)/COUNTIF(Invoices!O:P,A3046),0),IF(COUNTIF(Invoices!Q:R,A3046)&lt;&gt;0,IF(COUNTIF(Invoices!Q:R,A3046)&lt;&gt;0,SUMIF(Invoices!Q:R,A3046,Invoices!R:R)/COUNTIF(Invoices!Q:R,A3046),0),IF(COUNTIF(Invoices!S:T,A3046)&lt;&gt;0,IF(COUNTIF(Invoices!S:T,A3046)&lt;&gt;0,SUMIF(Invoices!S:T,A3046,Invoices!T:T)/COUNTIF(Invoices!S:T,A3046),0),IF(COUNTIF(Invoices!U:V,A3046)&lt;&gt;0,IF(COUNTIF(Invoices!U:V,A3046)&lt;&gt;0,SUMIF(Invoices!U:V,A3046,Invoices!V:V)/COUNTIF(Invoices!U:V,A3046),0),IF(COUNTIF(Invoices!W:X,A3046)&lt;&gt;0,IF(COUNTIF(Invoices!W:X,A3046)&lt;&gt;0,SUMIF(Invoices!W:X,A3046,Invoices!X:X)/COUNTIF(Invoices!W:X,A3046),0),IF(COUNTIF(Invoices!Y:Z,A3046)&lt;&gt;0,IF(COUNTIF(Invoices!Y:Z,A3046)&lt;&gt;0,SUMIF(Invoices!Y:Z,A3046,Invoices!Z:Z)/COUNTIF(Invoices!Y:Z,A3046),0),IF(COUNTIF(Invoices!AA:AB,A3046)&lt;&gt;0,IF(COUNTIF(Invoices!AA:AB,A3046)&lt;&gt;0,SUMIF(Invoices!AA:AB,A3046,Invoices!AB:AB)/COUNTIF(Invoices!AA:AB,A3046),0),IF(COUNTIF(Invoices!AC:AD,A3046)&lt;&gt;0,IF(COUNTIF(Invoices!AC:AD,A3046)&lt;&gt;0,SUMIF(Invoices!AC:AD,A3046,Invoices!AD:AD)/COUNTIF(Invoices!AC:AD,A3046),0),IF(COUNTIF(Invoices!AE:AF,A3046)&lt;&gt;0,IF(COUNTIF(Invoices!AE:AF,A3046)&lt;&gt;0,SUMIF(Invoices!AE:AF,A3046,Invoices!AF:AF)/COUNTIF(Invoices!AE:AF,A3046),0),IF(COUNTIF(Invoices!AG:AH,A3046)&lt;&gt;0,IF(COUNTIF(Invoices!AG:AH,A3046)&lt;&gt;0,SUMIF(Invoices!AG:AH,A3046,Invoices!AH:AH)/COUNTIF(Invoices!AG:AH,A3046),0),IF(COUNTIF(Invoices!AI:AJ,A3046)&lt;&gt;0,IF(COUNTIF(Invoices!AI:AJ,A3046)&lt;&gt;0,SUMIF(Invoices!AI:AJ,A3046,Invoices!AJ:AJ)/COUNTIF(Invoices!AI:AJ,A3046),0),IF(COUNTIF(Invoices!AK:AL,A3046)&lt;&gt;0,IF(COUNTIF(Invoices!AK:AL,A3046)&lt;&gt;0,SUMIF(Invoices!AK:AL,A3046,Invoices!AL:AL)/COUNTIF(Invoices!AK:AL,A3046),0),IF(COUNTIF(Invoices!AM:AN,A3046)&lt;&gt;0,IF(COUNTIF(Invoices!AM:AN,A3046)&lt;&gt;0,SUMIF(Invoices!AM:AN,A3046,Invoices!AN:AN)/COUNTIF(Invoices!AM:AN,A3046),0),"Not Available")))))))))))))))</f>
        <v>0.99</v>
      </c>
    </row>
    <row r="3047" spans="1:5" ht="13" x14ac:dyDescent="0.15">
      <c r="A3047" s="6" t="s">
        <v>4556</v>
      </c>
      <c r="B3047" s="6" t="s">
        <v>1981</v>
      </c>
      <c r="C3047" s="6" t="s">
        <v>1982</v>
      </c>
      <c r="D3047" s="6" t="s">
        <v>522</v>
      </c>
      <c r="E3047">
        <f ca="1">IF(COUNTIF(Invoices!K:L,A3047)&lt;&gt;0,IF(COUNTIF(Invoices!K:L,A3047)&lt;&gt;0,SUMIF(Invoices!K:L,A3047,Invoices!L:L)/COUNTIF(Invoices!K:L,A3047),0),IF(COUNTIF(Invoices!M:N,A3047)&lt;&gt;0,IF(COUNTIF(Invoices!M:N,A3047)&lt;&gt;0,SUMIF(Invoices!M:N,A3047,Invoices!N:N)/COUNTIF(Invoices!M:N,A3047),0),IF(COUNTIF(Invoices!O:P,A3047)&lt;&gt;0,IF(COUNTIF(Invoices!O:P,A3047)&lt;&gt;0,SUMIF(Invoices!O:P,A3047,Invoices!P:P)/COUNTIF(Invoices!O:P,A3047),0),IF(COUNTIF(Invoices!Q:R,A3047)&lt;&gt;0,IF(COUNTIF(Invoices!Q:R,A3047)&lt;&gt;0,SUMIF(Invoices!Q:R,A3047,Invoices!R:R)/COUNTIF(Invoices!Q:R,A3047),0),IF(COUNTIF(Invoices!S:T,A3047)&lt;&gt;0,IF(COUNTIF(Invoices!S:T,A3047)&lt;&gt;0,SUMIF(Invoices!S:T,A3047,Invoices!T:T)/COUNTIF(Invoices!S:T,A3047),0),IF(COUNTIF(Invoices!U:V,A3047)&lt;&gt;0,IF(COUNTIF(Invoices!U:V,A3047)&lt;&gt;0,SUMIF(Invoices!U:V,A3047,Invoices!V:V)/COUNTIF(Invoices!U:V,A3047),0),IF(COUNTIF(Invoices!W:X,A3047)&lt;&gt;0,IF(COUNTIF(Invoices!W:X,A3047)&lt;&gt;0,SUMIF(Invoices!W:X,A3047,Invoices!X:X)/COUNTIF(Invoices!W:X,A3047),0),IF(COUNTIF(Invoices!Y:Z,A3047)&lt;&gt;0,IF(COUNTIF(Invoices!Y:Z,A3047)&lt;&gt;0,SUMIF(Invoices!Y:Z,A3047,Invoices!Z:Z)/COUNTIF(Invoices!Y:Z,A3047),0),IF(COUNTIF(Invoices!AA:AB,A3047)&lt;&gt;0,IF(COUNTIF(Invoices!AA:AB,A3047)&lt;&gt;0,SUMIF(Invoices!AA:AB,A3047,Invoices!AB:AB)/COUNTIF(Invoices!AA:AB,A3047),0),IF(COUNTIF(Invoices!AC:AD,A3047)&lt;&gt;0,IF(COUNTIF(Invoices!AC:AD,A3047)&lt;&gt;0,SUMIF(Invoices!AC:AD,A3047,Invoices!AD:AD)/COUNTIF(Invoices!AC:AD,A3047),0),IF(COUNTIF(Invoices!AE:AF,A3047)&lt;&gt;0,IF(COUNTIF(Invoices!AE:AF,A3047)&lt;&gt;0,SUMIF(Invoices!AE:AF,A3047,Invoices!AF:AF)/COUNTIF(Invoices!AE:AF,A3047),0),IF(COUNTIF(Invoices!AG:AH,A3047)&lt;&gt;0,IF(COUNTIF(Invoices!AG:AH,A3047)&lt;&gt;0,SUMIF(Invoices!AG:AH,A3047,Invoices!AH:AH)/COUNTIF(Invoices!AG:AH,A3047),0),IF(COUNTIF(Invoices!AI:AJ,A3047)&lt;&gt;0,IF(COUNTIF(Invoices!AI:AJ,A3047)&lt;&gt;0,SUMIF(Invoices!AI:AJ,A3047,Invoices!AJ:AJ)/COUNTIF(Invoices!AI:AJ,A3047),0),IF(COUNTIF(Invoices!AK:AL,A3047)&lt;&gt;0,IF(COUNTIF(Invoices!AK:AL,A3047)&lt;&gt;0,SUMIF(Invoices!AK:AL,A3047,Invoices!AL:AL)/COUNTIF(Invoices!AK:AL,A3047),0),IF(COUNTIF(Invoices!AM:AN,A3047)&lt;&gt;0,IF(COUNTIF(Invoices!AM:AN,A3047)&lt;&gt;0,SUMIF(Invoices!AM:AN,A3047,Invoices!AN:AN)/COUNTIF(Invoices!AM:AN,A3047),0),"Not Available")))))))))))))))</f>
        <v>0.99</v>
      </c>
    </row>
    <row r="3048" spans="1:5" ht="13" x14ac:dyDescent="0.15">
      <c r="A3048" s="6" t="s">
        <v>4557</v>
      </c>
      <c r="B3048" s="6" t="s">
        <v>1316</v>
      </c>
      <c r="C3048" s="6" t="s">
        <v>1317</v>
      </c>
      <c r="D3048" s="6" t="s">
        <v>1318</v>
      </c>
      <c r="E3048">
        <f ca="1">IF(COUNTIF(Invoices!K:L,A3048)&lt;&gt;0,IF(COUNTIF(Invoices!K:L,A3048)&lt;&gt;0,SUMIF(Invoices!K:L,A3048,Invoices!L:L)/COUNTIF(Invoices!K:L,A3048),0),IF(COUNTIF(Invoices!M:N,A3048)&lt;&gt;0,IF(COUNTIF(Invoices!M:N,A3048)&lt;&gt;0,SUMIF(Invoices!M:N,A3048,Invoices!N:N)/COUNTIF(Invoices!M:N,A3048),0),IF(COUNTIF(Invoices!O:P,A3048)&lt;&gt;0,IF(COUNTIF(Invoices!O:P,A3048)&lt;&gt;0,SUMIF(Invoices!O:P,A3048,Invoices!P:P)/COUNTIF(Invoices!O:P,A3048),0),IF(COUNTIF(Invoices!Q:R,A3048)&lt;&gt;0,IF(COUNTIF(Invoices!Q:R,A3048)&lt;&gt;0,SUMIF(Invoices!Q:R,A3048,Invoices!R:R)/COUNTIF(Invoices!Q:R,A3048),0),IF(COUNTIF(Invoices!S:T,A3048)&lt;&gt;0,IF(COUNTIF(Invoices!S:T,A3048)&lt;&gt;0,SUMIF(Invoices!S:T,A3048,Invoices!T:T)/COUNTIF(Invoices!S:T,A3048),0),IF(COUNTIF(Invoices!U:V,A3048)&lt;&gt;0,IF(COUNTIF(Invoices!U:V,A3048)&lt;&gt;0,SUMIF(Invoices!U:V,A3048,Invoices!V:V)/COUNTIF(Invoices!U:V,A3048),0),IF(COUNTIF(Invoices!W:X,A3048)&lt;&gt;0,IF(COUNTIF(Invoices!W:X,A3048)&lt;&gt;0,SUMIF(Invoices!W:X,A3048,Invoices!X:X)/COUNTIF(Invoices!W:X,A3048),0),IF(COUNTIF(Invoices!Y:Z,A3048)&lt;&gt;0,IF(COUNTIF(Invoices!Y:Z,A3048)&lt;&gt;0,SUMIF(Invoices!Y:Z,A3048,Invoices!Z:Z)/COUNTIF(Invoices!Y:Z,A3048),0),IF(COUNTIF(Invoices!AA:AB,A3048)&lt;&gt;0,IF(COUNTIF(Invoices!AA:AB,A3048)&lt;&gt;0,SUMIF(Invoices!AA:AB,A3048,Invoices!AB:AB)/COUNTIF(Invoices!AA:AB,A3048),0),IF(COUNTIF(Invoices!AC:AD,A3048)&lt;&gt;0,IF(COUNTIF(Invoices!AC:AD,A3048)&lt;&gt;0,SUMIF(Invoices!AC:AD,A3048,Invoices!AD:AD)/COUNTIF(Invoices!AC:AD,A3048),0),IF(COUNTIF(Invoices!AE:AF,A3048)&lt;&gt;0,IF(COUNTIF(Invoices!AE:AF,A3048)&lt;&gt;0,SUMIF(Invoices!AE:AF,A3048,Invoices!AF:AF)/COUNTIF(Invoices!AE:AF,A3048),0),IF(COUNTIF(Invoices!AG:AH,A3048)&lt;&gt;0,IF(COUNTIF(Invoices!AG:AH,A3048)&lt;&gt;0,SUMIF(Invoices!AG:AH,A3048,Invoices!AH:AH)/COUNTIF(Invoices!AG:AH,A3048),0),IF(COUNTIF(Invoices!AI:AJ,A3048)&lt;&gt;0,IF(COUNTIF(Invoices!AI:AJ,A3048)&lt;&gt;0,SUMIF(Invoices!AI:AJ,A3048,Invoices!AJ:AJ)/COUNTIF(Invoices!AI:AJ,A3048),0),IF(COUNTIF(Invoices!AK:AL,A3048)&lt;&gt;0,IF(COUNTIF(Invoices!AK:AL,A3048)&lt;&gt;0,SUMIF(Invoices!AK:AL,A3048,Invoices!AL:AL)/COUNTIF(Invoices!AK:AL,A3048),0),IF(COUNTIF(Invoices!AM:AN,A3048)&lt;&gt;0,IF(COUNTIF(Invoices!AM:AN,A3048)&lt;&gt;0,SUMIF(Invoices!AM:AN,A3048,Invoices!AN:AN)/COUNTIF(Invoices!AM:AN,A3048),0),"Not Available")))))))))))))))</f>
        <v>0.99</v>
      </c>
    </row>
    <row r="3049" spans="1:5" ht="13" x14ac:dyDescent="0.15">
      <c r="A3049" s="6" t="s">
        <v>4558</v>
      </c>
      <c r="B3049" s="6" t="s">
        <v>640</v>
      </c>
      <c r="C3049" s="6" t="s">
        <v>641</v>
      </c>
      <c r="D3049" s="6" t="s">
        <v>642</v>
      </c>
      <c r="E3049" t="str">
        <f>IF(COUNTIF(Invoices!K:L,A3049)&lt;&gt;0,IF(COUNTIF(Invoices!K:L,A3049)&lt;&gt;0,SUMIF(Invoices!K:L,A3049,Invoices!L:L)/COUNTIF(Invoices!K:L,A3049),0),IF(COUNTIF(Invoices!M:N,A3049)&lt;&gt;0,IF(COUNTIF(Invoices!M:N,A3049)&lt;&gt;0,SUMIF(Invoices!M:N,A3049,Invoices!N:N)/COUNTIF(Invoices!M:N,A3049),0),IF(COUNTIF(Invoices!O:P,A3049)&lt;&gt;0,IF(COUNTIF(Invoices!O:P,A3049)&lt;&gt;0,SUMIF(Invoices!O:P,A3049,Invoices!P:P)/COUNTIF(Invoices!O:P,A3049),0),IF(COUNTIF(Invoices!Q:R,A3049)&lt;&gt;0,IF(COUNTIF(Invoices!Q:R,A3049)&lt;&gt;0,SUMIF(Invoices!Q:R,A3049,Invoices!R:R)/COUNTIF(Invoices!Q:R,A3049),0),IF(COUNTIF(Invoices!S:T,A3049)&lt;&gt;0,IF(COUNTIF(Invoices!S:T,A3049)&lt;&gt;0,SUMIF(Invoices!S:T,A3049,Invoices!T:T)/COUNTIF(Invoices!S:T,A3049),0),IF(COUNTIF(Invoices!U:V,A3049)&lt;&gt;0,IF(COUNTIF(Invoices!U:V,A3049)&lt;&gt;0,SUMIF(Invoices!U:V,A3049,Invoices!V:V)/COUNTIF(Invoices!U:V,A3049),0),IF(COUNTIF(Invoices!W:X,A3049)&lt;&gt;0,IF(COUNTIF(Invoices!W:X,A3049)&lt;&gt;0,SUMIF(Invoices!W:X,A3049,Invoices!X:X)/COUNTIF(Invoices!W:X,A3049),0),IF(COUNTIF(Invoices!Y:Z,A3049)&lt;&gt;0,IF(COUNTIF(Invoices!Y:Z,A3049)&lt;&gt;0,SUMIF(Invoices!Y:Z,A3049,Invoices!Z:Z)/COUNTIF(Invoices!Y:Z,A3049),0),IF(COUNTIF(Invoices!AA:AB,A3049)&lt;&gt;0,IF(COUNTIF(Invoices!AA:AB,A3049)&lt;&gt;0,SUMIF(Invoices!AA:AB,A3049,Invoices!AB:AB)/COUNTIF(Invoices!AA:AB,A3049),0),IF(COUNTIF(Invoices!AC:AD,A3049)&lt;&gt;0,IF(COUNTIF(Invoices!AC:AD,A3049)&lt;&gt;0,SUMIF(Invoices!AC:AD,A3049,Invoices!AD:AD)/COUNTIF(Invoices!AC:AD,A3049),0),IF(COUNTIF(Invoices!AE:AF,A3049)&lt;&gt;0,IF(COUNTIF(Invoices!AE:AF,A3049)&lt;&gt;0,SUMIF(Invoices!AE:AF,A3049,Invoices!AF:AF)/COUNTIF(Invoices!AE:AF,A3049),0),IF(COUNTIF(Invoices!AG:AH,A3049)&lt;&gt;0,IF(COUNTIF(Invoices!AG:AH,A3049)&lt;&gt;0,SUMIF(Invoices!AG:AH,A3049,Invoices!AH:AH)/COUNTIF(Invoices!AG:AH,A3049),0),IF(COUNTIF(Invoices!AI:AJ,A3049)&lt;&gt;0,IF(COUNTIF(Invoices!AI:AJ,A3049)&lt;&gt;0,SUMIF(Invoices!AI:AJ,A3049,Invoices!AJ:AJ)/COUNTIF(Invoices!AI:AJ,A3049),0),IF(COUNTIF(Invoices!AK:AL,A3049)&lt;&gt;0,IF(COUNTIF(Invoices!AK:AL,A3049)&lt;&gt;0,SUMIF(Invoices!AK:AL,A3049,Invoices!AL:AL)/COUNTIF(Invoices!AK:AL,A3049),0),IF(COUNTIF(Invoices!AM:AN,A3049)&lt;&gt;0,IF(COUNTIF(Invoices!AM:AN,A3049)&lt;&gt;0,SUMIF(Invoices!AM:AN,A3049,Invoices!AN:AN)/COUNTIF(Invoices!AM:AN,A3049),0),"Not Available")))))))))))))))</f>
        <v>Not Available</v>
      </c>
    </row>
    <row r="3050" spans="1:5" ht="13" x14ac:dyDescent="0.15">
      <c r="A3050" s="6" t="s">
        <v>4559</v>
      </c>
      <c r="B3050" s="6" t="s">
        <v>854</v>
      </c>
      <c r="C3050" s="6" t="s">
        <v>1351</v>
      </c>
      <c r="D3050" s="6" t="s">
        <v>574</v>
      </c>
      <c r="E3050">
        <f ca="1">IF(COUNTIF(Invoices!K:L,A3050)&lt;&gt;0,IF(COUNTIF(Invoices!K:L,A3050)&lt;&gt;0,SUMIF(Invoices!K:L,A3050,Invoices!L:L)/COUNTIF(Invoices!K:L,A3050),0),IF(COUNTIF(Invoices!M:N,A3050)&lt;&gt;0,IF(COUNTIF(Invoices!M:N,A3050)&lt;&gt;0,SUMIF(Invoices!M:N,A3050,Invoices!N:N)/COUNTIF(Invoices!M:N,A3050),0),IF(COUNTIF(Invoices!O:P,A3050)&lt;&gt;0,IF(COUNTIF(Invoices!O:P,A3050)&lt;&gt;0,SUMIF(Invoices!O:P,A3050,Invoices!P:P)/COUNTIF(Invoices!O:P,A3050),0),IF(COUNTIF(Invoices!Q:R,A3050)&lt;&gt;0,IF(COUNTIF(Invoices!Q:R,A3050)&lt;&gt;0,SUMIF(Invoices!Q:R,A3050,Invoices!R:R)/COUNTIF(Invoices!Q:R,A3050),0),IF(COUNTIF(Invoices!S:T,A3050)&lt;&gt;0,IF(COUNTIF(Invoices!S:T,A3050)&lt;&gt;0,SUMIF(Invoices!S:T,A3050,Invoices!T:T)/COUNTIF(Invoices!S:T,A3050),0),IF(COUNTIF(Invoices!U:V,A3050)&lt;&gt;0,IF(COUNTIF(Invoices!U:V,A3050)&lt;&gt;0,SUMIF(Invoices!U:V,A3050,Invoices!V:V)/COUNTIF(Invoices!U:V,A3050),0),IF(COUNTIF(Invoices!W:X,A3050)&lt;&gt;0,IF(COUNTIF(Invoices!W:X,A3050)&lt;&gt;0,SUMIF(Invoices!W:X,A3050,Invoices!X:X)/COUNTIF(Invoices!W:X,A3050),0),IF(COUNTIF(Invoices!Y:Z,A3050)&lt;&gt;0,IF(COUNTIF(Invoices!Y:Z,A3050)&lt;&gt;0,SUMIF(Invoices!Y:Z,A3050,Invoices!Z:Z)/COUNTIF(Invoices!Y:Z,A3050),0),IF(COUNTIF(Invoices!AA:AB,A3050)&lt;&gt;0,IF(COUNTIF(Invoices!AA:AB,A3050)&lt;&gt;0,SUMIF(Invoices!AA:AB,A3050,Invoices!AB:AB)/COUNTIF(Invoices!AA:AB,A3050),0),IF(COUNTIF(Invoices!AC:AD,A3050)&lt;&gt;0,IF(COUNTIF(Invoices!AC:AD,A3050)&lt;&gt;0,SUMIF(Invoices!AC:AD,A3050,Invoices!AD:AD)/COUNTIF(Invoices!AC:AD,A3050),0),IF(COUNTIF(Invoices!AE:AF,A3050)&lt;&gt;0,IF(COUNTIF(Invoices!AE:AF,A3050)&lt;&gt;0,SUMIF(Invoices!AE:AF,A3050,Invoices!AF:AF)/COUNTIF(Invoices!AE:AF,A3050),0),IF(COUNTIF(Invoices!AG:AH,A3050)&lt;&gt;0,IF(COUNTIF(Invoices!AG:AH,A3050)&lt;&gt;0,SUMIF(Invoices!AG:AH,A3050,Invoices!AH:AH)/COUNTIF(Invoices!AG:AH,A3050),0),IF(COUNTIF(Invoices!AI:AJ,A3050)&lt;&gt;0,IF(COUNTIF(Invoices!AI:AJ,A3050)&lt;&gt;0,SUMIF(Invoices!AI:AJ,A3050,Invoices!AJ:AJ)/COUNTIF(Invoices!AI:AJ,A3050),0),IF(COUNTIF(Invoices!AK:AL,A3050)&lt;&gt;0,IF(COUNTIF(Invoices!AK:AL,A3050)&lt;&gt;0,SUMIF(Invoices!AK:AL,A3050,Invoices!AL:AL)/COUNTIF(Invoices!AK:AL,A3050),0),IF(COUNTIF(Invoices!AM:AN,A3050)&lt;&gt;0,IF(COUNTIF(Invoices!AM:AN,A3050)&lt;&gt;0,SUMIF(Invoices!AM:AN,A3050,Invoices!AN:AN)/COUNTIF(Invoices!AM:AN,A3050),0),"Not Available")))))))))))))))</f>
        <v>0.99</v>
      </c>
    </row>
    <row r="3051" spans="1:5" ht="13" x14ac:dyDescent="0.15">
      <c r="A3051" s="6" t="s">
        <v>4560</v>
      </c>
      <c r="B3051" s="6" t="s">
        <v>1809</v>
      </c>
      <c r="C3051" s="6" t="s">
        <v>1198</v>
      </c>
      <c r="D3051" s="6" t="s">
        <v>522</v>
      </c>
      <c r="E3051">
        <f ca="1">IF(COUNTIF(Invoices!K:L,A3051)&lt;&gt;0,IF(COUNTIF(Invoices!K:L,A3051)&lt;&gt;0,SUMIF(Invoices!K:L,A3051,Invoices!L:L)/COUNTIF(Invoices!K:L,A3051),0),IF(COUNTIF(Invoices!M:N,A3051)&lt;&gt;0,IF(COUNTIF(Invoices!M:N,A3051)&lt;&gt;0,SUMIF(Invoices!M:N,A3051,Invoices!N:N)/COUNTIF(Invoices!M:N,A3051),0),IF(COUNTIF(Invoices!O:P,A3051)&lt;&gt;0,IF(COUNTIF(Invoices!O:P,A3051)&lt;&gt;0,SUMIF(Invoices!O:P,A3051,Invoices!P:P)/COUNTIF(Invoices!O:P,A3051),0),IF(COUNTIF(Invoices!Q:R,A3051)&lt;&gt;0,IF(COUNTIF(Invoices!Q:R,A3051)&lt;&gt;0,SUMIF(Invoices!Q:R,A3051,Invoices!R:R)/COUNTIF(Invoices!Q:R,A3051),0),IF(COUNTIF(Invoices!S:T,A3051)&lt;&gt;0,IF(COUNTIF(Invoices!S:T,A3051)&lt;&gt;0,SUMIF(Invoices!S:T,A3051,Invoices!T:T)/COUNTIF(Invoices!S:T,A3051),0),IF(COUNTIF(Invoices!U:V,A3051)&lt;&gt;0,IF(COUNTIF(Invoices!U:V,A3051)&lt;&gt;0,SUMIF(Invoices!U:V,A3051,Invoices!V:V)/COUNTIF(Invoices!U:V,A3051),0),IF(COUNTIF(Invoices!W:X,A3051)&lt;&gt;0,IF(COUNTIF(Invoices!W:X,A3051)&lt;&gt;0,SUMIF(Invoices!W:X,A3051,Invoices!X:X)/COUNTIF(Invoices!W:X,A3051),0),IF(COUNTIF(Invoices!Y:Z,A3051)&lt;&gt;0,IF(COUNTIF(Invoices!Y:Z,A3051)&lt;&gt;0,SUMIF(Invoices!Y:Z,A3051,Invoices!Z:Z)/COUNTIF(Invoices!Y:Z,A3051),0),IF(COUNTIF(Invoices!AA:AB,A3051)&lt;&gt;0,IF(COUNTIF(Invoices!AA:AB,A3051)&lt;&gt;0,SUMIF(Invoices!AA:AB,A3051,Invoices!AB:AB)/COUNTIF(Invoices!AA:AB,A3051),0),IF(COUNTIF(Invoices!AC:AD,A3051)&lt;&gt;0,IF(COUNTIF(Invoices!AC:AD,A3051)&lt;&gt;0,SUMIF(Invoices!AC:AD,A3051,Invoices!AD:AD)/COUNTIF(Invoices!AC:AD,A3051),0),IF(COUNTIF(Invoices!AE:AF,A3051)&lt;&gt;0,IF(COUNTIF(Invoices!AE:AF,A3051)&lt;&gt;0,SUMIF(Invoices!AE:AF,A3051,Invoices!AF:AF)/COUNTIF(Invoices!AE:AF,A3051),0),IF(COUNTIF(Invoices!AG:AH,A3051)&lt;&gt;0,IF(COUNTIF(Invoices!AG:AH,A3051)&lt;&gt;0,SUMIF(Invoices!AG:AH,A3051,Invoices!AH:AH)/COUNTIF(Invoices!AG:AH,A3051),0),IF(COUNTIF(Invoices!AI:AJ,A3051)&lt;&gt;0,IF(COUNTIF(Invoices!AI:AJ,A3051)&lt;&gt;0,SUMIF(Invoices!AI:AJ,A3051,Invoices!AJ:AJ)/COUNTIF(Invoices!AI:AJ,A3051),0),IF(COUNTIF(Invoices!AK:AL,A3051)&lt;&gt;0,IF(COUNTIF(Invoices!AK:AL,A3051)&lt;&gt;0,SUMIF(Invoices!AK:AL,A3051,Invoices!AL:AL)/COUNTIF(Invoices!AK:AL,A3051),0),IF(COUNTIF(Invoices!AM:AN,A3051)&lt;&gt;0,IF(COUNTIF(Invoices!AM:AN,A3051)&lt;&gt;0,SUMIF(Invoices!AM:AN,A3051,Invoices!AN:AN)/COUNTIF(Invoices!AM:AN,A3051),0),"Not Available")))))))))))))))</f>
        <v>0.99</v>
      </c>
    </row>
    <row r="3052" spans="1:5" ht="13" x14ac:dyDescent="0.15">
      <c r="A3052" s="6" t="s">
        <v>4561</v>
      </c>
      <c r="B3052" s="6" t="s">
        <v>562</v>
      </c>
      <c r="C3052" s="6" t="s">
        <v>752</v>
      </c>
      <c r="D3052" s="6" t="s">
        <v>562</v>
      </c>
      <c r="E3052">
        <f ca="1">IF(COUNTIF(Invoices!K:L,A3052)&lt;&gt;0,IF(COUNTIF(Invoices!K:L,A3052)&lt;&gt;0,SUMIF(Invoices!K:L,A3052,Invoices!L:L)/COUNTIF(Invoices!K:L,A3052),0),IF(COUNTIF(Invoices!M:N,A3052)&lt;&gt;0,IF(COUNTIF(Invoices!M:N,A3052)&lt;&gt;0,SUMIF(Invoices!M:N,A3052,Invoices!N:N)/COUNTIF(Invoices!M:N,A3052),0),IF(COUNTIF(Invoices!O:P,A3052)&lt;&gt;0,IF(COUNTIF(Invoices!O:P,A3052)&lt;&gt;0,SUMIF(Invoices!O:P,A3052,Invoices!P:P)/COUNTIF(Invoices!O:P,A3052),0),IF(COUNTIF(Invoices!Q:R,A3052)&lt;&gt;0,IF(COUNTIF(Invoices!Q:R,A3052)&lt;&gt;0,SUMIF(Invoices!Q:R,A3052,Invoices!R:R)/COUNTIF(Invoices!Q:R,A3052),0),IF(COUNTIF(Invoices!S:T,A3052)&lt;&gt;0,IF(COUNTIF(Invoices!S:T,A3052)&lt;&gt;0,SUMIF(Invoices!S:T,A3052,Invoices!T:T)/COUNTIF(Invoices!S:T,A3052),0),IF(COUNTIF(Invoices!U:V,A3052)&lt;&gt;0,IF(COUNTIF(Invoices!U:V,A3052)&lt;&gt;0,SUMIF(Invoices!U:V,A3052,Invoices!V:V)/COUNTIF(Invoices!U:V,A3052),0),IF(COUNTIF(Invoices!W:X,A3052)&lt;&gt;0,IF(COUNTIF(Invoices!W:X,A3052)&lt;&gt;0,SUMIF(Invoices!W:X,A3052,Invoices!X:X)/COUNTIF(Invoices!W:X,A3052),0),IF(COUNTIF(Invoices!Y:Z,A3052)&lt;&gt;0,IF(COUNTIF(Invoices!Y:Z,A3052)&lt;&gt;0,SUMIF(Invoices!Y:Z,A3052,Invoices!Z:Z)/COUNTIF(Invoices!Y:Z,A3052),0),IF(COUNTIF(Invoices!AA:AB,A3052)&lt;&gt;0,IF(COUNTIF(Invoices!AA:AB,A3052)&lt;&gt;0,SUMIF(Invoices!AA:AB,A3052,Invoices!AB:AB)/COUNTIF(Invoices!AA:AB,A3052),0),IF(COUNTIF(Invoices!AC:AD,A3052)&lt;&gt;0,IF(COUNTIF(Invoices!AC:AD,A3052)&lt;&gt;0,SUMIF(Invoices!AC:AD,A3052,Invoices!AD:AD)/COUNTIF(Invoices!AC:AD,A3052),0),IF(COUNTIF(Invoices!AE:AF,A3052)&lt;&gt;0,IF(COUNTIF(Invoices!AE:AF,A3052)&lt;&gt;0,SUMIF(Invoices!AE:AF,A3052,Invoices!AF:AF)/COUNTIF(Invoices!AE:AF,A3052),0),IF(COUNTIF(Invoices!AG:AH,A3052)&lt;&gt;0,IF(COUNTIF(Invoices!AG:AH,A3052)&lt;&gt;0,SUMIF(Invoices!AG:AH,A3052,Invoices!AH:AH)/COUNTIF(Invoices!AG:AH,A3052),0),IF(COUNTIF(Invoices!AI:AJ,A3052)&lt;&gt;0,IF(COUNTIF(Invoices!AI:AJ,A3052)&lt;&gt;0,SUMIF(Invoices!AI:AJ,A3052,Invoices!AJ:AJ)/COUNTIF(Invoices!AI:AJ,A3052),0),IF(COUNTIF(Invoices!AK:AL,A3052)&lt;&gt;0,IF(COUNTIF(Invoices!AK:AL,A3052)&lt;&gt;0,SUMIF(Invoices!AK:AL,A3052,Invoices!AL:AL)/COUNTIF(Invoices!AK:AL,A3052),0),IF(COUNTIF(Invoices!AM:AN,A3052)&lt;&gt;0,IF(COUNTIF(Invoices!AM:AN,A3052)&lt;&gt;0,SUMIF(Invoices!AM:AN,A3052,Invoices!AN:AN)/COUNTIF(Invoices!AM:AN,A3052),0),"Not Available")))))))))))))))</f>
        <v>0.99</v>
      </c>
    </row>
    <row r="3053" spans="1:5" ht="13" x14ac:dyDescent="0.15">
      <c r="A3053" s="6" t="s">
        <v>4562</v>
      </c>
      <c r="B3053" s="6" t="s">
        <v>1592</v>
      </c>
      <c r="C3053" s="6" t="s">
        <v>1388</v>
      </c>
      <c r="D3053" s="6" t="s">
        <v>1389</v>
      </c>
      <c r="E3053">
        <f ca="1">IF(COUNTIF(Invoices!K:L,A3053)&lt;&gt;0,IF(COUNTIF(Invoices!K:L,A3053)&lt;&gt;0,SUMIF(Invoices!K:L,A3053,Invoices!L:L)/COUNTIF(Invoices!K:L,A3053),0),IF(COUNTIF(Invoices!M:N,A3053)&lt;&gt;0,IF(COUNTIF(Invoices!M:N,A3053)&lt;&gt;0,SUMIF(Invoices!M:N,A3053,Invoices!N:N)/COUNTIF(Invoices!M:N,A3053),0),IF(COUNTIF(Invoices!O:P,A3053)&lt;&gt;0,IF(COUNTIF(Invoices!O:P,A3053)&lt;&gt;0,SUMIF(Invoices!O:P,A3053,Invoices!P:P)/COUNTIF(Invoices!O:P,A3053),0),IF(COUNTIF(Invoices!Q:R,A3053)&lt;&gt;0,IF(COUNTIF(Invoices!Q:R,A3053)&lt;&gt;0,SUMIF(Invoices!Q:R,A3053,Invoices!R:R)/COUNTIF(Invoices!Q:R,A3053),0),IF(COUNTIF(Invoices!S:T,A3053)&lt;&gt;0,IF(COUNTIF(Invoices!S:T,A3053)&lt;&gt;0,SUMIF(Invoices!S:T,A3053,Invoices!T:T)/COUNTIF(Invoices!S:T,A3053),0),IF(COUNTIF(Invoices!U:V,A3053)&lt;&gt;0,IF(COUNTIF(Invoices!U:V,A3053)&lt;&gt;0,SUMIF(Invoices!U:V,A3053,Invoices!V:V)/COUNTIF(Invoices!U:V,A3053),0),IF(COUNTIF(Invoices!W:X,A3053)&lt;&gt;0,IF(COUNTIF(Invoices!W:X,A3053)&lt;&gt;0,SUMIF(Invoices!W:X,A3053,Invoices!X:X)/COUNTIF(Invoices!W:X,A3053),0),IF(COUNTIF(Invoices!Y:Z,A3053)&lt;&gt;0,IF(COUNTIF(Invoices!Y:Z,A3053)&lt;&gt;0,SUMIF(Invoices!Y:Z,A3053,Invoices!Z:Z)/COUNTIF(Invoices!Y:Z,A3053),0),IF(COUNTIF(Invoices!AA:AB,A3053)&lt;&gt;0,IF(COUNTIF(Invoices!AA:AB,A3053)&lt;&gt;0,SUMIF(Invoices!AA:AB,A3053,Invoices!AB:AB)/COUNTIF(Invoices!AA:AB,A3053),0),IF(COUNTIF(Invoices!AC:AD,A3053)&lt;&gt;0,IF(COUNTIF(Invoices!AC:AD,A3053)&lt;&gt;0,SUMIF(Invoices!AC:AD,A3053,Invoices!AD:AD)/COUNTIF(Invoices!AC:AD,A3053),0),IF(COUNTIF(Invoices!AE:AF,A3053)&lt;&gt;0,IF(COUNTIF(Invoices!AE:AF,A3053)&lt;&gt;0,SUMIF(Invoices!AE:AF,A3053,Invoices!AF:AF)/COUNTIF(Invoices!AE:AF,A3053),0),IF(COUNTIF(Invoices!AG:AH,A3053)&lt;&gt;0,IF(COUNTIF(Invoices!AG:AH,A3053)&lt;&gt;0,SUMIF(Invoices!AG:AH,A3053,Invoices!AH:AH)/COUNTIF(Invoices!AG:AH,A3053),0),IF(COUNTIF(Invoices!AI:AJ,A3053)&lt;&gt;0,IF(COUNTIF(Invoices!AI:AJ,A3053)&lt;&gt;0,SUMIF(Invoices!AI:AJ,A3053,Invoices!AJ:AJ)/COUNTIF(Invoices!AI:AJ,A3053),0),IF(COUNTIF(Invoices!AK:AL,A3053)&lt;&gt;0,IF(COUNTIF(Invoices!AK:AL,A3053)&lt;&gt;0,SUMIF(Invoices!AK:AL,A3053,Invoices!AL:AL)/COUNTIF(Invoices!AK:AL,A3053),0),IF(COUNTIF(Invoices!AM:AN,A3053)&lt;&gt;0,IF(COUNTIF(Invoices!AM:AN,A3053)&lt;&gt;0,SUMIF(Invoices!AM:AN,A3053,Invoices!AN:AN)/COUNTIF(Invoices!AM:AN,A3053),0),"Not Available")))))))))))))))</f>
        <v>0.99</v>
      </c>
    </row>
    <row r="3054" spans="1:5" ht="13" x14ac:dyDescent="0.15">
      <c r="A3054" s="6" t="s">
        <v>4563</v>
      </c>
      <c r="B3054" s="6" t="s">
        <v>640</v>
      </c>
      <c r="C3054" s="6" t="s">
        <v>641</v>
      </c>
      <c r="D3054" s="6" t="s">
        <v>642</v>
      </c>
      <c r="E3054" t="str">
        <f>IF(COUNTIF(Invoices!K:L,A3054)&lt;&gt;0,IF(COUNTIF(Invoices!K:L,A3054)&lt;&gt;0,SUMIF(Invoices!K:L,A3054,Invoices!L:L)/COUNTIF(Invoices!K:L,A3054),0),IF(COUNTIF(Invoices!M:N,A3054)&lt;&gt;0,IF(COUNTIF(Invoices!M:N,A3054)&lt;&gt;0,SUMIF(Invoices!M:N,A3054,Invoices!N:N)/COUNTIF(Invoices!M:N,A3054),0),IF(COUNTIF(Invoices!O:P,A3054)&lt;&gt;0,IF(COUNTIF(Invoices!O:P,A3054)&lt;&gt;0,SUMIF(Invoices!O:P,A3054,Invoices!P:P)/COUNTIF(Invoices!O:P,A3054),0),IF(COUNTIF(Invoices!Q:R,A3054)&lt;&gt;0,IF(COUNTIF(Invoices!Q:R,A3054)&lt;&gt;0,SUMIF(Invoices!Q:R,A3054,Invoices!R:R)/COUNTIF(Invoices!Q:R,A3054),0),IF(COUNTIF(Invoices!S:T,A3054)&lt;&gt;0,IF(COUNTIF(Invoices!S:T,A3054)&lt;&gt;0,SUMIF(Invoices!S:T,A3054,Invoices!T:T)/COUNTIF(Invoices!S:T,A3054),0),IF(COUNTIF(Invoices!U:V,A3054)&lt;&gt;0,IF(COUNTIF(Invoices!U:V,A3054)&lt;&gt;0,SUMIF(Invoices!U:V,A3054,Invoices!V:V)/COUNTIF(Invoices!U:V,A3054),0),IF(COUNTIF(Invoices!W:X,A3054)&lt;&gt;0,IF(COUNTIF(Invoices!W:X,A3054)&lt;&gt;0,SUMIF(Invoices!W:X,A3054,Invoices!X:X)/COUNTIF(Invoices!W:X,A3054),0),IF(COUNTIF(Invoices!Y:Z,A3054)&lt;&gt;0,IF(COUNTIF(Invoices!Y:Z,A3054)&lt;&gt;0,SUMIF(Invoices!Y:Z,A3054,Invoices!Z:Z)/COUNTIF(Invoices!Y:Z,A3054),0),IF(COUNTIF(Invoices!AA:AB,A3054)&lt;&gt;0,IF(COUNTIF(Invoices!AA:AB,A3054)&lt;&gt;0,SUMIF(Invoices!AA:AB,A3054,Invoices!AB:AB)/COUNTIF(Invoices!AA:AB,A3054),0),IF(COUNTIF(Invoices!AC:AD,A3054)&lt;&gt;0,IF(COUNTIF(Invoices!AC:AD,A3054)&lt;&gt;0,SUMIF(Invoices!AC:AD,A3054,Invoices!AD:AD)/COUNTIF(Invoices!AC:AD,A3054),0),IF(COUNTIF(Invoices!AE:AF,A3054)&lt;&gt;0,IF(COUNTIF(Invoices!AE:AF,A3054)&lt;&gt;0,SUMIF(Invoices!AE:AF,A3054,Invoices!AF:AF)/COUNTIF(Invoices!AE:AF,A3054),0),IF(COUNTIF(Invoices!AG:AH,A3054)&lt;&gt;0,IF(COUNTIF(Invoices!AG:AH,A3054)&lt;&gt;0,SUMIF(Invoices!AG:AH,A3054,Invoices!AH:AH)/COUNTIF(Invoices!AG:AH,A3054),0),IF(COUNTIF(Invoices!AI:AJ,A3054)&lt;&gt;0,IF(COUNTIF(Invoices!AI:AJ,A3054)&lt;&gt;0,SUMIF(Invoices!AI:AJ,A3054,Invoices!AJ:AJ)/COUNTIF(Invoices!AI:AJ,A3054),0),IF(COUNTIF(Invoices!AK:AL,A3054)&lt;&gt;0,IF(COUNTIF(Invoices!AK:AL,A3054)&lt;&gt;0,SUMIF(Invoices!AK:AL,A3054,Invoices!AL:AL)/COUNTIF(Invoices!AK:AL,A3054),0),IF(COUNTIF(Invoices!AM:AN,A3054)&lt;&gt;0,IF(COUNTIF(Invoices!AM:AN,A3054)&lt;&gt;0,SUMIF(Invoices!AM:AN,A3054,Invoices!AN:AN)/COUNTIF(Invoices!AM:AN,A3054),0),"Not Available")))))))))))))))</f>
        <v>Not Available</v>
      </c>
    </row>
    <row r="3055" spans="1:5" ht="13" x14ac:dyDescent="0.15">
      <c r="A3055" s="6" t="s">
        <v>4564</v>
      </c>
      <c r="B3055" s="6" t="s">
        <v>573</v>
      </c>
      <c r="C3055" s="6" t="s">
        <v>618</v>
      </c>
      <c r="D3055" s="6" t="s">
        <v>574</v>
      </c>
      <c r="E3055">
        <f ca="1">IF(COUNTIF(Invoices!K:L,A3055)&lt;&gt;0,IF(COUNTIF(Invoices!K:L,A3055)&lt;&gt;0,SUMIF(Invoices!K:L,A3055,Invoices!L:L)/COUNTIF(Invoices!K:L,A3055),0),IF(COUNTIF(Invoices!M:N,A3055)&lt;&gt;0,IF(COUNTIF(Invoices!M:N,A3055)&lt;&gt;0,SUMIF(Invoices!M:N,A3055,Invoices!N:N)/COUNTIF(Invoices!M:N,A3055),0),IF(COUNTIF(Invoices!O:P,A3055)&lt;&gt;0,IF(COUNTIF(Invoices!O:P,A3055)&lt;&gt;0,SUMIF(Invoices!O:P,A3055,Invoices!P:P)/COUNTIF(Invoices!O:P,A3055),0),IF(COUNTIF(Invoices!Q:R,A3055)&lt;&gt;0,IF(COUNTIF(Invoices!Q:R,A3055)&lt;&gt;0,SUMIF(Invoices!Q:R,A3055,Invoices!R:R)/COUNTIF(Invoices!Q:R,A3055),0),IF(COUNTIF(Invoices!S:T,A3055)&lt;&gt;0,IF(COUNTIF(Invoices!S:T,A3055)&lt;&gt;0,SUMIF(Invoices!S:T,A3055,Invoices!T:T)/COUNTIF(Invoices!S:T,A3055),0),IF(COUNTIF(Invoices!U:V,A3055)&lt;&gt;0,IF(COUNTIF(Invoices!U:V,A3055)&lt;&gt;0,SUMIF(Invoices!U:V,A3055,Invoices!V:V)/COUNTIF(Invoices!U:V,A3055),0),IF(COUNTIF(Invoices!W:X,A3055)&lt;&gt;0,IF(COUNTIF(Invoices!W:X,A3055)&lt;&gt;0,SUMIF(Invoices!W:X,A3055,Invoices!X:X)/COUNTIF(Invoices!W:X,A3055),0),IF(COUNTIF(Invoices!Y:Z,A3055)&lt;&gt;0,IF(COUNTIF(Invoices!Y:Z,A3055)&lt;&gt;0,SUMIF(Invoices!Y:Z,A3055,Invoices!Z:Z)/COUNTIF(Invoices!Y:Z,A3055),0),IF(COUNTIF(Invoices!AA:AB,A3055)&lt;&gt;0,IF(COUNTIF(Invoices!AA:AB,A3055)&lt;&gt;0,SUMIF(Invoices!AA:AB,A3055,Invoices!AB:AB)/COUNTIF(Invoices!AA:AB,A3055),0),IF(COUNTIF(Invoices!AC:AD,A3055)&lt;&gt;0,IF(COUNTIF(Invoices!AC:AD,A3055)&lt;&gt;0,SUMIF(Invoices!AC:AD,A3055,Invoices!AD:AD)/COUNTIF(Invoices!AC:AD,A3055),0),IF(COUNTIF(Invoices!AE:AF,A3055)&lt;&gt;0,IF(COUNTIF(Invoices!AE:AF,A3055)&lt;&gt;0,SUMIF(Invoices!AE:AF,A3055,Invoices!AF:AF)/COUNTIF(Invoices!AE:AF,A3055),0),IF(COUNTIF(Invoices!AG:AH,A3055)&lt;&gt;0,IF(COUNTIF(Invoices!AG:AH,A3055)&lt;&gt;0,SUMIF(Invoices!AG:AH,A3055,Invoices!AH:AH)/COUNTIF(Invoices!AG:AH,A3055),0),IF(COUNTIF(Invoices!AI:AJ,A3055)&lt;&gt;0,IF(COUNTIF(Invoices!AI:AJ,A3055)&lt;&gt;0,SUMIF(Invoices!AI:AJ,A3055,Invoices!AJ:AJ)/COUNTIF(Invoices!AI:AJ,A3055),0),IF(COUNTIF(Invoices!AK:AL,A3055)&lt;&gt;0,IF(COUNTIF(Invoices!AK:AL,A3055)&lt;&gt;0,SUMIF(Invoices!AK:AL,A3055,Invoices!AL:AL)/COUNTIF(Invoices!AK:AL,A3055),0),IF(COUNTIF(Invoices!AM:AN,A3055)&lt;&gt;0,IF(COUNTIF(Invoices!AM:AN,A3055)&lt;&gt;0,SUMIF(Invoices!AM:AN,A3055,Invoices!AN:AN)/COUNTIF(Invoices!AM:AN,A3055),0),"Not Available")))))))))))))))</f>
        <v>0.98999999999999988</v>
      </c>
    </row>
    <row r="3056" spans="1:5" ht="13" x14ac:dyDescent="0.15">
      <c r="A3056" s="6" t="s">
        <v>4564</v>
      </c>
      <c r="B3056" s="6" t="s">
        <v>806</v>
      </c>
      <c r="C3056" s="6" t="s">
        <v>620</v>
      </c>
      <c r="D3056" s="6" t="s">
        <v>574</v>
      </c>
      <c r="E3056">
        <f ca="1">IF(COUNTIF(Invoices!K:L,A3056)&lt;&gt;0,IF(COUNTIF(Invoices!K:L,A3056)&lt;&gt;0,SUMIF(Invoices!K:L,A3056,Invoices!L:L)/COUNTIF(Invoices!K:L,A3056),0),IF(COUNTIF(Invoices!M:N,A3056)&lt;&gt;0,IF(COUNTIF(Invoices!M:N,A3056)&lt;&gt;0,SUMIF(Invoices!M:N,A3056,Invoices!N:N)/COUNTIF(Invoices!M:N,A3056),0),IF(COUNTIF(Invoices!O:P,A3056)&lt;&gt;0,IF(COUNTIF(Invoices!O:P,A3056)&lt;&gt;0,SUMIF(Invoices!O:P,A3056,Invoices!P:P)/COUNTIF(Invoices!O:P,A3056),0),IF(COUNTIF(Invoices!Q:R,A3056)&lt;&gt;0,IF(COUNTIF(Invoices!Q:R,A3056)&lt;&gt;0,SUMIF(Invoices!Q:R,A3056,Invoices!R:R)/COUNTIF(Invoices!Q:R,A3056),0),IF(COUNTIF(Invoices!S:T,A3056)&lt;&gt;0,IF(COUNTIF(Invoices!S:T,A3056)&lt;&gt;0,SUMIF(Invoices!S:T,A3056,Invoices!T:T)/COUNTIF(Invoices!S:T,A3056),0),IF(COUNTIF(Invoices!U:V,A3056)&lt;&gt;0,IF(COUNTIF(Invoices!U:V,A3056)&lt;&gt;0,SUMIF(Invoices!U:V,A3056,Invoices!V:V)/COUNTIF(Invoices!U:V,A3056),0),IF(COUNTIF(Invoices!W:X,A3056)&lt;&gt;0,IF(COUNTIF(Invoices!W:X,A3056)&lt;&gt;0,SUMIF(Invoices!W:X,A3056,Invoices!X:X)/COUNTIF(Invoices!W:X,A3056),0),IF(COUNTIF(Invoices!Y:Z,A3056)&lt;&gt;0,IF(COUNTIF(Invoices!Y:Z,A3056)&lt;&gt;0,SUMIF(Invoices!Y:Z,A3056,Invoices!Z:Z)/COUNTIF(Invoices!Y:Z,A3056),0),IF(COUNTIF(Invoices!AA:AB,A3056)&lt;&gt;0,IF(COUNTIF(Invoices!AA:AB,A3056)&lt;&gt;0,SUMIF(Invoices!AA:AB,A3056,Invoices!AB:AB)/COUNTIF(Invoices!AA:AB,A3056),0),IF(COUNTIF(Invoices!AC:AD,A3056)&lt;&gt;0,IF(COUNTIF(Invoices!AC:AD,A3056)&lt;&gt;0,SUMIF(Invoices!AC:AD,A3056,Invoices!AD:AD)/COUNTIF(Invoices!AC:AD,A3056),0),IF(COUNTIF(Invoices!AE:AF,A3056)&lt;&gt;0,IF(COUNTIF(Invoices!AE:AF,A3056)&lt;&gt;0,SUMIF(Invoices!AE:AF,A3056,Invoices!AF:AF)/COUNTIF(Invoices!AE:AF,A3056),0),IF(COUNTIF(Invoices!AG:AH,A3056)&lt;&gt;0,IF(COUNTIF(Invoices!AG:AH,A3056)&lt;&gt;0,SUMIF(Invoices!AG:AH,A3056,Invoices!AH:AH)/COUNTIF(Invoices!AG:AH,A3056),0),IF(COUNTIF(Invoices!AI:AJ,A3056)&lt;&gt;0,IF(COUNTIF(Invoices!AI:AJ,A3056)&lt;&gt;0,SUMIF(Invoices!AI:AJ,A3056,Invoices!AJ:AJ)/COUNTIF(Invoices!AI:AJ,A3056),0),IF(COUNTIF(Invoices!AK:AL,A3056)&lt;&gt;0,IF(COUNTIF(Invoices!AK:AL,A3056)&lt;&gt;0,SUMIF(Invoices!AK:AL,A3056,Invoices!AL:AL)/COUNTIF(Invoices!AK:AL,A3056),0),IF(COUNTIF(Invoices!AM:AN,A3056)&lt;&gt;0,IF(COUNTIF(Invoices!AM:AN,A3056)&lt;&gt;0,SUMIF(Invoices!AM:AN,A3056,Invoices!AN:AN)/COUNTIF(Invoices!AM:AN,A3056),0),"Not Available")))))))))))))))</f>
        <v>0.98999999999999988</v>
      </c>
    </row>
    <row r="3057" spans="1:5" ht="13" x14ac:dyDescent="0.15">
      <c r="A3057" s="6" t="s">
        <v>4564</v>
      </c>
      <c r="C3057" s="6" t="s">
        <v>621</v>
      </c>
      <c r="D3057" s="6" t="s">
        <v>574</v>
      </c>
      <c r="E3057">
        <f ca="1">IF(COUNTIF(Invoices!K:L,A3057)&lt;&gt;0,IF(COUNTIF(Invoices!K:L,A3057)&lt;&gt;0,SUMIF(Invoices!K:L,A3057,Invoices!L:L)/COUNTIF(Invoices!K:L,A3057),0),IF(COUNTIF(Invoices!M:N,A3057)&lt;&gt;0,IF(COUNTIF(Invoices!M:N,A3057)&lt;&gt;0,SUMIF(Invoices!M:N,A3057,Invoices!N:N)/COUNTIF(Invoices!M:N,A3057),0),IF(COUNTIF(Invoices!O:P,A3057)&lt;&gt;0,IF(COUNTIF(Invoices!O:P,A3057)&lt;&gt;0,SUMIF(Invoices!O:P,A3057,Invoices!P:P)/COUNTIF(Invoices!O:P,A3057),0),IF(COUNTIF(Invoices!Q:R,A3057)&lt;&gt;0,IF(COUNTIF(Invoices!Q:R,A3057)&lt;&gt;0,SUMIF(Invoices!Q:R,A3057,Invoices!R:R)/COUNTIF(Invoices!Q:R,A3057),0),IF(COUNTIF(Invoices!S:T,A3057)&lt;&gt;0,IF(COUNTIF(Invoices!S:T,A3057)&lt;&gt;0,SUMIF(Invoices!S:T,A3057,Invoices!T:T)/COUNTIF(Invoices!S:T,A3057),0),IF(COUNTIF(Invoices!U:V,A3057)&lt;&gt;0,IF(COUNTIF(Invoices!U:V,A3057)&lt;&gt;0,SUMIF(Invoices!U:V,A3057,Invoices!V:V)/COUNTIF(Invoices!U:V,A3057),0),IF(COUNTIF(Invoices!W:X,A3057)&lt;&gt;0,IF(COUNTIF(Invoices!W:X,A3057)&lt;&gt;0,SUMIF(Invoices!W:X,A3057,Invoices!X:X)/COUNTIF(Invoices!W:X,A3057),0),IF(COUNTIF(Invoices!Y:Z,A3057)&lt;&gt;0,IF(COUNTIF(Invoices!Y:Z,A3057)&lt;&gt;0,SUMIF(Invoices!Y:Z,A3057,Invoices!Z:Z)/COUNTIF(Invoices!Y:Z,A3057),0),IF(COUNTIF(Invoices!AA:AB,A3057)&lt;&gt;0,IF(COUNTIF(Invoices!AA:AB,A3057)&lt;&gt;0,SUMIF(Invoices!AA:AB,A3057,Invoices!AB:AB)/COUNTIF(Invoices!AA:AB,A3057),0),IF(COUNTIF(Invoices!AC:AD,A3057)&lt;&gt;0,IF(COUNTIF(Invoices!AC:AD,A3057)&lt;&gt;0,SUMIF(Invoices!AC:AD,A3057,Invoices!AD:AD)/COUNTIF(Invoices!AC:AD,A3057),0),IF(COUNTIF(Invoices!AE:AF,A3057)&lt;&gt;0,IF(COUNTIF(Invoices!AE:AF,A3057)&lt;&gt;0,SUMIF(Invoices!AE:AF,A3057,Invoices!AF:AF)/COUNTIF(Invoices!AE:AF,A3057),0),IF(COUNTIF(Invoices!AG:AH,A3057)&lt;&gt;0,IF(COUNTIF(Invoices!AG:AH,A3057)&lt;&gt;0,SUMIF(Invoices!AG:AH,A3057,Invoices!AH:AH)/COUNTIF(Invoices!AG:AH,A3057),0),IF(COUNTIF(Invoices!AI:AJ,A3057)&lt;&gt;0,IF(COUNTIF(Invoices!AI:AJ,A3057)&lt;&gt;0,SUMIF(Invoices!AI:AJ,A3057,Invoices!AJ:AJ)/COUNTIF(Invoices!AI:AJ,A3057),0),IF(COUNTIF(Invoices!AK:AL,A3057)&lt;&gt;0,IF(COUNTIF(Invoices!AK:AL,A3057)&lt;&gt;0,SUMIF(Invoices!AK:AL,A3057,Invoices!AL:AL)/COUNTIF(Invoices!AK:AL,A3057),0),IF(COUNTIF(Invoices!AM:AN,A3057)&lt;&gt;0,IF(COUNTIF(Invoices!AM:AN,A3057)&lt;&gt;0,SUMIF(Invoices!AM:AN,A3057,Invoices!AN:AN)/COUNTIF(Invoices!AM:AN,A3057),0),"Not Available")))))))))))))))</f>
        <v>0.98999999999999988</v>
      </c>
    </row>
    <row r="3058" spans="1:5" ht="13" x14ac:dyDescent="0.15">
      <c r="A3058" s="6" t="s">
        <v>4564</v>
      </c>
      <c r="B3058" s="6" t="s">
        <v>573</v>
      </c>
      <c r="C3058" s="6" t="s">
        <v>1895</v>
      </c>
      <c r="D3058" s="6" t="s">
        <v>574</v>
      </c>
      <c r="E3058">
        <f ca="1">IF(COUNTIF(Invoices!K:L,A3058)&lt;&gt;0,IF(COUNTIF(Invoices!K:L,A3058)&lt;&gt;0,SUMIF(Invoices!K:L,A3058,Invoices!L:L)/COUNTIF(Invoices!K:L,A3058),0),IF(COUNTIF(Invoices!M:N,A3058)&lt;&gt;0,IF(COUNTIF(Invoices!M:N,A3058)&lt;&gt;0,SUMIF(Invoices!M:N,A3058,Invoices!N:N)/COUNTIF(Invoices!M:N,A3058),0),IF(COUNTIF(Invoices!O:P,A3058)&lt;&gt;0,IF(COUNTIF(Invoices!O:P,A3058)&lt;&gt;0,SUMIF(Invoices!O:P,A3058,Invoices!P:P)/COUNTIF(Invoices!O:P,A3058),0),IF(COUNTIF(Invoices!Q:R,A3058)&lt;&gt;0,IF(COUNTIF(Invoices!Q:R,A3058)&lt;&gt;0,SUMIF(Invoices!Q:R,A3058,Invoices!R:R)/COUNTIF(Invoices!Q:R,A3058),0),IF(COUNTIF(Invoices!S:T,A3058)&lt;&gt;0,IF(COUNTIF(Invoices!S:T,A3058)&lt;&gt;0,SUMIF(Invoices!S:T,A3058,Invoices!T:T)/COUNTIF(Invoices!S:T,A3058),0),IF(COUNTIF(Invoices!U:V,A3058)&lt;&gt;0,IF(COUNTIF(Invoices!U:V,A3058)&lt;&gt;0,SUMIF(Invoices!U:V,A3058,Invoices!V:V)/COUNTIF(Invoices!U:V,A3058),0),IF(COUNTIF(Invoices!W:X,A3058)&lt;&gt;0,IF(COUNTIF(Invoices!W:X,A3058)&lt;&gt;0,SUMIF(Invoices!W:X,A3058,Invoices!X:X)/COUNTIF(Invoices!W:X,A3058),0),IF(COUNTIF(Invoices!Y:Z,A3058)&lt;&gt;0,IF(COUNTIF(Invoices!Y:Z,A3058)&lt;&gt;0,SUMIF(Invoices!Y:Z,A3058,Invoices!Z:Z)/COUNTIF(Invoices!Y:Z,A3058),0),IF(COUNTIF(Invoices!AA:AB,A3058)&lt;&gt;0,IF(COUNTIF(Invoices!AA:AB,A3058)&lt;&gt;0,SUMIF(Invoices!AA:AB,A3058,Invoices!AB:AB)/COUNTIF(Invoices!AA:AB,A3058),0),IF(COUNTIF(Invoices!AC:AD,A3058)&lt;&gt;0,IF(COUNTIF(Invoices!AC:AD,A3058)&lt;&gt;0,SUMIF(Invoices!AC:AD,A3058,Invoices!AD:AD)/COUNTIF(Invoices!AC:AD,A3058),0),IF(COUNTIF(Invoices!AE:AF,A3058)&lt;&gt;0,IF(COUNTIF(Invoices!AE:AF,A3058)&lt;&gt;0,SUMIF(Invoices!AE:AF,A3058,Invoices!AF:AF)/COUNTIF(Invoices!AE:AF,A3058),0),IF(COUNTIF(Invoices!AG:AH,A3058)&lt;&gt;0,IF(COUNTIF(Invoices!AG:AH,A3058)&lt;&gt;0,SUMIF(Invoices!AG:AH,A3058,Invoices!AH:AH)/COUNTIF(Invoices!AG:AH,A3058),0),IF(COUNTIF(Invoices!AI:AJ,A3058)&lt;&gt;0,IF(COUNTIF(Invoices!AI:AJ,A3058)&lt;&gt;0,SUMIF(Invoices!AI:AJ,A3058,Invoices!AJ:AJ)/COUNTIF(Invoices!AI:AJ,A3058),0),IF(COUNTIF(Invoices!AK:AL,A3058)&lt;&gt;0,IF(COUNTIF(Invoices!AK:AL,A3058)&lt;&gt;0,SUMIF(Invoices!AK:AL,A3058,Invoices!AL:AL)/COUNTIF(Invoices!AK:AL,A3058),0),IF(COUNTIF(Invoices!AM:AN,A3058)&lt;&gt;0,IF(COUNTIF(Invoices!AM:AN,A3058)&lt;&gt;0,SUMIF(Invoices!AM:AN,A3058,Invoices!AN:AN)/COUNTIF(Invoices!AM:AN,A3058),0),"Not Available")))))))))))))))</f>
        <v>0.98999999999999988</v>
      </c>
    </row>
    <row r="3059" spans="1:5" ht="13" x14ac:dyDescent="0.15">
      <c r="A3059" s="6" t="s">
        <v>4564</v>
      </c>
      <c r="B3059" s="6" t="s">
        <v>573</v>
      </c>
      <c r="C3059" s="6" t="s">
        <v>623</v>
      </c>
      <c r="D3059" s="6" t="s">
        <v>574</v>
      </c>
      <c r="E3059">
        <f ca="1">IF(COUNTIF(Invoices!K:L,A3059)&lt;&gt;0,IF(COUNTIF(Invoices!K:L,A3059)&lt;&gt;0,SUMIF(Invoices!K:L,A3059,Invoices!L:L)/COUNTIF(Invoices!K:L,A3059),0),IF(COUNTIF(Invoices!M:N,A3059)&lt;&gt;0,IF(COUNTIF(Invoices!M:N,A3059)&lt;&gt;0,SUMIF(Invoices!M:N,A3059,Invoices!N:N)/COUNTIF(Invoices!M:N,A3059),0),IF(COUNTIF(Invoices!O:P,A3059)&lt;&gt;0,IF(COUNTIF(Invoices!O:P,A3059)&lt;&gt;0,SUMIF(Invoices!O:P,A3059,Invoices!P:P)/COUNTIF(Invoices!O:P,A3059),0),IF(COUNTIF(Invoices!Q:R,A3059)&lt;&gt;0,IF(COUNTIF(Invoices!Q:R,A3059)&lt;&gt;0,SUMIF(Invoices!Q:R,A3059,Invoices!R:R)/COUNTIF(Invoices!Q:R,A3059),0),IF(COUNTIF(Invoices!S:T,A3059)&lt;&gt;0,IF(COUNTIF(Invoices!S:T,A3059)&lt;&gt;0,SUMIF(Invoices!S:T,A3059,Invoices!T:T)/COUNTIF(Invoices!S:T,A3059),0),IF(COUNTIF(Invoices!U:V,A3059)&lt;&gt;0,IF(COUNTIF(Invoices!U:V,A3059)&lt;&gt;0,SUMIF(Invoices!U:V,A3059,Invoices!V:V)/COUNTIF(Invoices!U:V,A3059),0),IF(COUNTIF(Invoices!W:X,A3059)&lt;&gt;0,IF(COUNTIF(Invoices!W:X,A3059)&lt;&gt;0,SUMIF(Invoices!W:X,A3059,Invoices!X:X)/COUNTIF(Invoices!W:X,A3059),0),IF(COUNTIF(Invoices!Y:Z,A3059)&lt;&gt;0,IF(COUNTIF(Invoices!Y:Z,A3059)&lt;&gt;0,SUMIF(Invoices!Y:Z,A3059,Invoices!Z:Z)/COUNTIF(Invoices!Y:Z,A3059),0),IF(COUNTIF(Invoices!AA:AB,A3059)&lt;&gt;0,IF(COUNTIF(Invoices!AA:AB,A3059)&lt;&gt;0,SUMIF(Invoices!AA:AB,A3059,Invoices!AB:AB)/COUNTIF(Invoices!AA:AB,A3059),0),IF(COUNTIF(Invoices!AC:AD,A3059)&lt;&gt;0,IF(COUNTIF(Invoices!AC:AD,A3059)&lt;&gt;0,SUMIF(Invoices!AC:AD,A3059,Invoices!AD:AD)/COUNTIF(Invoices!AC:AD,A3059),0),IF(COUNTIF(Invoices!AE:AF,A3059)&lt;&gt;0,IF(COUNTIF(Invoices!AE:AF,A3059)&lt;&gt;0,SUMIF(Invoices!AE:AF,A3059,Invoices!AF:AF)/COUNTIF(Invoices!AE:AF,A3059),0),IF(COUNTIF(Invoices!AG:AH,A3059)&lt;&gt;0,IF(COUNTIF(Invoices!AG:AH,A3059)&lt;&gt;0,SUMIF(Invoices!AG:AH,A3059,Invoices!AH:AH)/COUNTIF(Invoices!AG:AH,A3059),0),IF(COUNTIF(Invoices!AI:AJ,A3059)&lt;&gt;0,IF(COUNTIF(Invoices!AI:AJ,A3059)&lt;&gt;0,SUMIF(Invoices!AI:AJ,A3059,Invoices!AJ:AJ)/COUNTIF(Invoices!AI:AJ,A3059),0),IF(COUNTIF(Invoices!AK:AL,A3059)&lt;&gt;0,IF(COUNTIF(Invoices!AK:AL,A3059)&lt;&gt;0,SUMIF(Invoices!AK:AL,A3059,Invoices!AL:AL)/COUNTIF(Invoices!AK:AL,A3059),0),IF(COUNTIF(Invoices!AM:AN,A3059)&lt;&gt;0,IF(COUNTIF(Invoices!AM:AN,A3059)&lt;&gt;0,SUMIF(Invoices!AM:AN,A3059,Invoices!AN:AN)/COUNTIF(Invoices!AM:AN,A3059),0),"Not Available")))))))))))))))</f>
        <v>0.98999999999999988</v>
      </c>
    </row>
    <row r="3060" spans="1:5" ht="13" x14ac:dyDescent="0.15">
      <c r="A3060" s="6" t="s">
        <v>4565</v>
      </c>
      <c r="B3060" s="6" t="s">
        <v>1813</v>
      </c>
      <c r="C3060" s="6" t="s">
        <v>615</v>
      </c>
      <c r="D3060" s="6" t="s">
        <v>574</v>
      </c>
      <c r="E3060">
        <f ca="1">IF(COUNTIF(Invoices!K:L,A3060)&lt;&gt;0,IF(COUNTIF(Invoices!K:L,A3060)&lt;&gt;0,SUMIF(Invoices!K:L,A3060,Invoices!L:L)/COUNTIF(Invoices!K:L,A3060),0),IF(COUNTIF(Invoices!M:N,A3060)&lt;&gt;0,IF(COUNTIF(Invoices!M:N,A3060)&lt;&gt;0,SUMIF(Invoices!M:N,A3060,Invoices!N:N)/COUNTIF(Invoices!M:N,A3060),0),IF(COUNTIF(Invoices!O:P,A3060)&lt;&gt;0,IF(COUNTIF(Invoices!O:P,A3060)&lt;&gt;0,SUMIF(Invoices!O:P,A3060,Invoices!P:P)/COUNTIF(Invoices!O:P,A3060),0),IF(COUNTIF(Invoices!Q:R,A3060)&lt;&gt;0,IF(COUNTIF(Invoices!Q:R,A3060)&lt;&gt;0,SUMIF(Invoices!Q:R,A3060,Invoices!R:R)/COUNTIF(Invoices!Q:R,A3060),0),IF(COUNTIF(Invoices!S:T,A3060)&lt;&gt;0,IF(COUNTIF(Invoices!S:T,A3060)&lt;&gt;0,SUMIF(Invoices!S:T,A3060,Invoices!T:T)/COUNTIF(Invoices!S:T,A3060),0),IF(COUNTIF(Invoices!U:V,A3060)&lt;&gt;0,IF(COUNTIF(Invoices!U:V,A3060)&lt;&gt;0,SUMIF(Invoices!U:V,A3060,Invoices!V:V)/COUNTIF(Invoices!U:V,A3060),0),IF(COUNTIF(Invoices!W:X,A3060)&lt;&gt;0,IF(COUNTIF(Invoices!W:X,A3060)&lt;&gt;0,SUMIF(Invoices!W:X,A3060,Invoices!X:X)/COUNTIF(Invoices!W:X,A3060),0),IF(COUNTIF(Invoices!Y:Z,A3060)&lt;&gt;0,IF(COUNTIF(Invoices!Y:Z,A3060)&lt;&gt;0,SUMIF(Invoices!Y:Z,A3060,Invoices!Z:Z)/COUNTIF(Invoices!Y:Z,A3060),0),IF(COUNTIF(Invoices!AA:AB,A3060)&lt;&gt;0,IF(COUNTIF(Invoices!AA:AB,A3060)&lt;&gt;0,SUMIF(Invoices!AA:AB,A3060,Invoices!AB:AB)/COUNTIF(Invoices!AA:AB,A3060),0),IF(COUNTIF(Invoices!AC:AD,A3060)&lt;&gt;0,IF(COUNTIF(Invoices!AC:AD,A3060)&lt;&gt;0,SUMIF(Invoices!AC:AD,A3060,Invoices!AD:AD)/COUNTIF(Invoices!AC:AD,A3060),0),IF(COUNTIF(Invoices!AE:AF,A3060)&lt;&gt;0,IF(COUNTIF(Invoices!AE:AF,A3060)&lt;&gt;0,SUMIF(Invoices!AE:AF,A3060,Invoices!AF:AF)/COUNTIF(Invoices!AE:AF,A3060),0),IF(COUNTIF(Invoices!AG:AH,A3060)&lt;&gt;0,IF(COUNTIF(Invoices!AG:AH,A3060)&lt;&gt;0,SUMIF(Invoices!AG:AH,A3060,Invoices!AH:AH)/COUNTIF(Invoices!AG:AH,A3060),0),IF(COUNTIF(Invoices!AI:AJ,A3060)&lt;&gt;0,IF(COUNTIF(Invoices!AI:AJ,A3060)&lt;&gt;0,SUMIF(Invoices!AI:AJ,A3060,Invoices!AJ:AJ)/COUNTIF(Invoices!AI:AJ,A3060),0),IF(COUNTIF(Invoices!AK:AL,A3060)&lt;&gt;0,IF(COUNTIF(Invoices!AK:AL,A3060)&lt;&gt;0,SUMIF(Invoices!AK:AL,A3060,Invoices!AL:AL)/COUNTIF(Invoices!AK:AL,A3060),0),IF(COUNTIF(Invoices!AM:AN,A3060)&lt;&gt;0,IF(COUNTIF(Invoices!AM:AN,A3060)&lt;&gt;0,SUMIF(Invoices!AM:AN,A3060,Invoices!AN:AN)/COUNTIF(Invoices!AM:AN,A3060),0),"Not Available")))))))))))))))</f>
        <v>0.99</v>
      </c>
    </row>
    <row r="3061" spans="1:5" ht="13" x14ac:dyDescent="0.15">
      <c r="A3061" s="6" t="s">
        <v>4566</v>
      </c>
      <c r="B3061" s="6" t="s">
        <v>562</v>
      </c>
      <c r="C3061" s="6" t="s">
        <v>910</v>
      </c>
      <c r="D3061" s="6" t="s">
        <v>562</v>
      </c>
      <c r="E3061">
        <f ca="1">IF(COUNTIF(Invoices!K:L,A3061)&lt;&gt;0,IF(COUNTIF(Invoices!K:L,A3061)&lt;&gt;0,SUMIF(Invoices!K:L,A3061,Invoices!L:L)/COUNTIF(Invoices!K:L,A3061),0),IF(COUNTIF(Invoices!M:N,A3061)&lt;&gt;0,IF(COUNTIF(Invoices!M:N,A3061)&lt;&gt;0,SUMIF(Invoices!M:N,A3061,Invoices!N:N)/COUNTIF(Invoices!M:N,A3061),0),IF(COUNTIF(Invoices!O:P,A3061)&lt;&gt;0,IF(COUNTIF(Invoices!O:P,A3061)&lt;&gt;0,SUMIF(Invoices!O:P,A3061,Invoices!P:P)/COUNTIF(Invoices!O:P,A3061),0),IF(COUNTIF(Invoices!Q:R,A3061)&lt;&gt;0,IF(COUNTIF(Invoices!Q:R,A3061)&lt;&gt;0,SUMIF(Invoices!Q:R,A3061,Invoices!R:R)/COUNTIF(Invoices!Q:R,A3061),0),IF(COUNTIF(Invoices!S:T,A3061)&lt;&gt;0,IF(COUNTIF(Invoices!S:T,A3061)&lt;&gt;0,SUMIF(Invoices!S:T,A3061,Invoices!T:T)/COUNTIF(Invoices!S:T,A3061),0),IF(COUNTIF(Invoices!U:V,A3061)&lt;&gt;0,IF(COUNTIF(Invoices!U:V,A3061)&lt;&gt;0,SUMIF(Invoices!U:V,A3061,Invoices!V:V)/COUNTIF(Invoices!U:V,A3061),0),IF(COUNTIF(Invoices!W:X,A3061)&lt;&gt;0,IF(COUNTIF(Invoices!W:X,A3061)&lt;&gt;0,SUMIF(Invoices!W:X,A3061,Invoices!X:X)/COUNTIF(Invoices!W:X,A3061),0),IF(COUNTIF(Invoices!Y:Z,A3061)&lt;&gt;0,IF(COUNTIF(Invoices!Y:Z,A3061)&lt;&gt;0,SUMIF(Invoices!Y:Z,A3061,Invoices!Z:Z)/COUNTIF(Invoices!Y:Z,A3061),0),IF(COUNTIF(Invoices!AA:AB,A3061)&lt;&gt;0,IF(COUNTIF(Invoices!AA:AB,A3061)&lt;&gt;0,SUMIF(Invoices!AA:AB,A3061,Invoices!AB:AB)/COUNTIF(Invoices!AA:AB,A3061),0),IF(COUNTIF(Invoices!AC:AD,A3061)&lt;&gt;0,IF(COUNTIF(Invoices!AC:AD,A3061)&lt;&gt;0,SUMIF(Invoices!AC:AD,A3061,Invoices!AD:AD)/COUNTIF(Invoices!AC:AD,A3061),0),IF(COUNTIF(Invoices!AE:AF,A3061)&lt;&gt;0,IF(COUNTIF(Invoices!AE:AF,A3061)&lt;&gt;0,SUMIF(Invoices!AE:AF,A3061,Invoices!AF:AF)/COUNTIF(Invoices!AE:AF,A3061),0),IF(COUNTIF(Invoices!AG:AH,A3061)&lt;&gt;0,IF(COUNTIF(Invoices!AG:AH,A3061)&lt;&gt;0,SUMIF(Invoices!AG:AH,A3061,Invoices!AH:AH)/COUNTIF(Invoices!AG:AH,A3061),0),IF(COUNTIF(Invoices!AI:AJ,A3061)&lt;&gt;0,IF(COUNTIF(Invoices!AI:AJ,A3061)&lt;&gt;0,SUMIF(Invoices!AI:AJ,A3061,Invoices!AJ:AJ)/COUNTIF(Invoices!AI:AJ,A3061),0),IF(COUNTIF(Invoices!AK:AL,A3061)&lt;&gt;0,IF(COUNTIF(Invoices!AK:AL,A3061)&lt;&gt;0,SUMIF(Invoices!AK:AL,A3061,Invoices!AL:AL)/COUNTIF(Invoices!AK:AL,A3061),0),IF(COUNTIF(Invoices!AM:AN,A3061)&lt;&gt;0,IF(COUNTIF(Invoices!AM:AN,A3061)&lt;&gt;0,SUMIF(Invoices!AM:AN,A3061,Invoices!AN:AN)/COUNTIF(Invoices!AM:AN,A3061),0),"Not Available")))))))))))))))</f>
        <v>0.99</v>
      </c>
    </row>
    <row r="3062" spans="1:5" ht="13" x14ac:dyDescent="0.15">
      <c r="A3062" s="6" t="s">
        <v>4567</v>
      </c>
      <c r="B3062" s="6" t="s">
        <v>1762</v>
      </c>
      <c r="C3062" s="6" t="s">
        <v>1763</v>
      </c>
      <c r="D3062" s="6" t="s">
        <v>1762</v>
      </c>
      <c r="E3062">
        <f ca="1">IF(COUNTIF(Invoices!K:L,A3062)&lt;&gt;0,IF(COUNTIF(Invoices!K:L,A3062)&lt;&gt;0,SUMIF(Invoices!K:L,A3062,Invoices!L:L)/COUNTIF(Invoices!K:L,A3062),0),IF(COUNTIF(Invoices!M:N,A3062)&lt;&gt;0,IF(COUNTIF(Invoices!M:N,A3062)&lt;&gt;0,SUMIF(Invoices!M:N,A3062,Invoices!N:N)/COUNTIF(Invoices!M:N,A3062),0),IF(COUNTIF(Invoices!O:P,A3062)&lt;&gt;0,IF(COUNTIF(Invoices!O:P,A3062)&lt;&gt;0,SUMIF(Invoices!O:P,A3062,Invoices!P:P)/COUNTIF(Invoices!O:P,A3062),0),IF(COUNTIF(Invoices!Q:R,A3062)&lt;&gt;0,IF(COUNTIF(Invoices!Q:R,A3062)&lt;&gt;0,SUMIF(Invoices!Q:R,A3062,Invoices!R:R)/COUNTIF(Invoices!Q:R,A3062),0),IF(COUNTIF(Invoices!S:T,A3062)&lt;&gt;0,IF(COUNTIF(Invoices!S:T,A3062)&lt;&gt;0,SUMIF(Invoices!S:T,A3062,Invoices!T:T)/COUNTIF(Invoices!S:T,A3062),0),IF(COUNTIF(Invoices!U:V,A3062)&lt;&gt;0,IF(COUNTIF(Invoices!U:V,A3062)&lt;&gt;0,SUMIF(Invoices!U:V,A3062,Invoices!V:V)/COUNTIF(Invoices!U:V,A3062),0),IF(COUNTIF(Invoices!W:X,A3062)&lt;&gt;0,IF(COUNTIF(Invoices!W:X,A3062)&lt;&gt;0,SUMIF(Invoices!W:X,A3062,Invoices!X:X)/COUNTIF(Invoices!W:X,A3062),0),IF(COUNTIF(Invoices!Y:Z,A3062)&lt;&gt;0,IF(COUNTIF(Invoices!Y:Z,A3062)&lt;&gt;0,SUMIF(Invoices!Y:Z,A3062,Invoices!Z:Z)/COUNTIF(Invoices!Y:Z,A3062),0),IF(COUNTIF(Invoices!AA:AB,A3062)&lt;&gt;0,IF(COUNTIF(Invoices!AA:AB,A3062)&lt;&gt;0,SUMIF(Invoices!AA:AB,A3062,Invoices!AB:AB)/COUNTIF(Invoices!AA:AB,A3062),0),IF(COUNTIF(Invoices!AC:AD,A3062)&lt;&gt;0,IF(COUNTIF(Invoices!AC:AD,A3062)&lt;&gt;0,SUMIF(Invoices!AC:AD,A3062,Invoices!AD:AD)/COUNTIF(Invoices!AC:AD,A3062),0),IF(COUNTIF(Invoices!AE:AF,A3062)&lt;&gt;0,IF(COUNTIF(Invoices!AE:AF,A3062)&lt;&gt;0,SUMIF(Invoices!AE:AF,A3062,Invoices!AF:AF)/COUNTIF(Invoices!AE:AF,A3062),0),IF(COUNTIF(Invoices!AG:AH,A3062)&lt;&gt;0,IF(COUNTIF(Invoices!AG:AH,A3062)&lt;&gt;0,SUMIF(Invoices!AG:AH,A3062,Invoices!AH:AH)/COUNTIF(Invoices!AG:AH,A3062),0),IF(COUNTIF(Invoices!AI:AJ,A3062)&lt;&gt;0,IF(COUNTIF(Invoices!AI:AJ,A3062)&lt;&gt;0,SUMIF(Invoices!AI:AJ,A3062,Invoices!AJ:AJ)/COUNTIF(Invoices!AI:AJ,A3062),0),IF(COUNTIF(Invoices!AK:AL,A3062)&lt;&gt;0,IF(COUNTIF(Invoices!AK:AL,A3062)&lt;&gt;0,SUMIF(Invoices!AK:AL,A3062,Invoices!AL:AL)/COUNTIF(Invoices!AK:AL,A3062),0),IF(COUNTIF(Invoices!AM:AN,A3062)&lt;&gt;0,IF(COUNTIF(Invoices!AM:AN,A3062)&lt;&gt;0,SUMIF(Invoices!AM:AN,A3062,Invoices!AN:AN)/COUNTIF(Invoices!AM:AN,A3062),0),"Not Available")))))))))))))))</f>
        <v>0.99</v>
      </c>
    </row>
    <row r="3063" spans="1:5" ht="13" x14ac:dyDescent="0.15">
      <c r="A3063" s="6" t="s">
        <v>4567</v>
      </c>
      <c r="B3063" s="6" t="s">
        <v>2016</v>
      </c>
      <c r="C3063" s="6" t="s">
        <v>1982</v>
      </c>
      <c r="D3063" s="6" t="s">
        <v>522</v>
      </c>
      <c r="E3063">
        <f ca="1">IF(COUNTIF(Invoices!K:L,A3063)&lt;&gt;0,IF(COUNTIF(Invoices!K:L,A3063)&lt;&gt;0,SUMIF(Invoices!K:L,A3063,Invoices!L:L)/COUNTIF(Invoices!K:L,A3063),0),IF(COUNTIF(Invoices!M:N,A3063)&lt;&gt;0,IF(COUNTIF(Invoices!M:N,A3063)&lt;&gt;0,SUMIF(Invoices!M:N,A3063,Invoices!N:N)/COUNTIF(Invoices!M:N,A3063),0),IF(COUNTIF(Invoices!O:P,A3063)&lt;&gt;0,IF(COUNTIF(Invoices!O:P,A3063)&lt;&gt;0,SUMIF(Invoices!O:P,A3063,Invoices!P:P)/COUNTIF(Invoices!O:P,A3063),0),IF(COUNTIF(Invoices!Q:R,A3063)&lt;&gt;0,IF(COUNTIF(Invoices!Q:R,A3063)&lt;&gt;0,SUMIF(Invoices!Q:R,A3063,Invoices!R:R)/COUNTIF(Invoices!Q:R,A3063),0),IF(COUNTIF(Invoices!S:T,A3063)&lt;&gt;0,IF(COUNTIF(Invoices!S:T,A3063)&lt;&gt;0,SUMIF(Invoices!S:T,A3063,Invoices!T:T)/COUNTIF(Invoices!S:T,A3063),0),IF(COUNTIF(Invoices!U:V,A3063)&lt;&gt;0,IF(COUNTIF(Invoices!U:V,A3063)&lt;&gt;0,SUMIF(Invoices!U:V,A3063,Invoices!V:V)/COUNTIF(Invoices!U:V,A3063),0),IF(COUNTIF(Invoices!W:X,A3063)&lt;&gt;0,IF(COUNTIF(Invoices!W:X,A3063)&lt;&gt;0,SUMIF(Invoices!W:X,A3063,Invoices!X:X)/COUNTIF(Invoices!W:X,A3063),0),IF(COUNTIF(Invoices!Y:Z,A3063)&lt;&gt;0,IF(COUNTIF(Invoices!Y:Z,A3063)&lt;&gt;0,SUMIF(Invoices!Y:Z,A3063,Invoices!Z:Z)/COUNTIF(Invoices!Y:Z,A3063),0),IF(COUNTIF(Invoices!AA:AB,A3063)&lt;&gt;0,IF(COUNTIF(Invoices!AA:AB,A3063)&lt;&gt;0,SUMIF(Invoices!AA:AB,A3063,Invoices!AB:AB)/COUNTIF(Invoices!AA:AB,A3063),0),IF(COUNTIF(Invoices!AC:AD,A3063)&lt;&gt;0,IF(COUNTIF(Invoices!AC:AD,A3063)&lt;&gt;0,SUMIF(Invoices!AC:AD,A3063,Invoices!AD:AD)/COUNTIF(Invoices!AC:AD,A3063),0),IF(COUNTIF(Invoices!AE:AF,A3063)&lt;&gt;0,IF(COUNTIF(Invoices!AE:AF,A3063)&lt;&gt;0,SUMIF(Invoices!AE:AF,A3063,Invoices!AF:AF)/COUNTIF(Invoices!AE:AF,A3063),0),IF(COUNTIF(Invoices!AG:AH,A3063)&lt;&gt;0,IF(COUNTIF(Invoices!AG:AH,A3063)&lt;&gt;0,SUMIF(Invoices!AG:AH,A3063,Invoices!AH:AH)/COUNTIF(Invoices!AG:AH,A3063),0),IF(COUNTIF(Invoices!AI:AJ,A3063)&lt;&gt;0,IF(COUNTIF(Invoices!AI:AJ,A3063)&lt;&gt;0,SUMIF(Invoices!AI:AJ,A3063,Invoices!AJ:AJ)/COUNTIF(Invoices!AI:AJ,A3063),0),IF(COUNTIF(Invoices!AK:AL,A3063)&lt;&gt;0,IF(COUNTIF(Invoices!AK:AL,A3063)&lt;&gt;0,SUMIF(Invoices!AK:AL,A3063,Invoices!AL:AL)/COUNTIF(Invoices!AK:AL,A3063),0),IF(COUNTIF(Invoices!AM:AN,A3063)&lt;&gt;0,IF(COUNTIF(Invoices!AM:AN,A3063)&lt;&gt;0,SUMIF(Invoices!AM:AN,A3063,Invoices!AN:AN)/COUNTIF(Invoices!AM:AN,A3063),0),"Not Available")))))))))))))))</f>
        <v>0.99</v>
      </c>
    </row>
    <row r="3064" spans="1:5" ht="13" x14ac:dyDescent="0.15">
      <c r="A3064" s="6" t="s">
        <v>4568</v>
      </c>
      <c r="B3064" s="6" t="s">
        <v>1147</v>
      </c>
      <c r="C3064" s="6" t="s">
        <v>1098</v>
      </c>
      <c r="D3064" s="6" t="s">
        <v>522</v>
      </c>
      <c r="E3064">
        <f ca="1">IF(COUNTIF(Invoices!K:L,A3064)&lt;&gt;0,IF(COUNTIF(Invoices!K:L,A3064)&lt;&gt;0,SUMIF(Invoices!K:L,A3064,Invoices!L:L)/COUNTIF(Invoices!K:L,A3064),0),IF(COUNTIF(Invoices!M:N,A3064)&lt;&gt;0,IF(COUNTIF(Invoices!M:N,A3064)&lt;&gt;0,SUMIF(Invoices!M:N,A3064,Invoices!N:N)/COUNTIF(Invoices!M:N,A3064),0),IF(COUNTIF(Invoices!O:P,A3064)&lt;&gt;0,IF(COUNTIF(Invoices!O:P,A3064)&lt;&gt;0,SUMIF(Invoices!O:P,A3064,Invoices!P:P)/COUNTIF(Invoices!O:P,A3064),0),IF(COUNTIF(Invoices!Q:R,A3064)&lt;&gt;0,IF(COUNTIF(Invoices!Q:R,A3064)&lt;&gt;0,SUMIF(Invoices!Q:R,A3064,Invoices!R:R)/COUNTIF(Invoices!Q:R,A3064),0),IF(COUNTIF(Invoices!S:T,A3064)&lt;&gt;0,IF(COUNTIF(Invoices!S:T,A3064)&lt;&gt;0,SUMIF(Invoices!S:T,A3064,Invoices!T:T)/COUNTIF(Invoices!S:T,A3064),0),IF(COUNTIF(Invoices!U:V,A3064)&lt;&gt;0,IF(COUNTIF(Invoices!U:V,A3064)&lt;&gt;0,SUMIF(Invoices!U:V,A3064,Invoices!V:V)/COUNTIF(Invoices!U:V,A3064),0),IF(COUNTIF(Invoices!W:X,A3064)&lt;&gt;0,IF(COUNTIF(Invoices!W:X,A3064)&lt;&gt;0,SUMIF(Invoices!W:X,A3064,Invoices!X:X)/COUNTIF(Invoices!W:X,A3064),0),IF(COUNTIF(Invoices!Y:Z,A3064)&lt;&gt;0,IF(COUNTIF(Invoices!Y:Z,A3064)&lt;&gt;0,SUMIF(Invoices!Y:Z,A3064,Invoices!Z:Z)/COUNTIF(Invoices!Y:Z,A3064),0),IF(COUNTIF(Invoices!AA:AB,A3064)&lt;&gt;0,IF(COUNTIF(Invoices!AA:AB,A3064)&lt;&gt;0,SUMIF(Invoices!AA:AB,A3064,Invoices!AB:AB)/COUNTIF(Invoices!AA:AB,A3064),0),IF(COUNTIF(Invoices!AC:AD,A3064)&lt;&gt;0,IF(COUNTIF(Invoices!AC:AD,A3064)&lt;&gt;0,SUMIF(Invoices!AC:AD,A3064,Invoices!AD:AD)/COUNTIF(Invoices!AC:AD,A3064),0),IF(COUNTIF(Invoices!AE:AF,A3064)&lt;&gt;0,IF(COUNTIF(Invoices!AE:AF,A3064)&lt;&gt;0,SUMIF(Invoices!AE:AF,A3064,Invoices!AF:AF)/COUNTIF(Invoices!AE:AF,A3064),0),IF(COUNTIF(Invoices!AG:AH,A3064)&lt;&gt;0,IF(COUNTIF(Invoices!AG:AH,A3064)&lt;&gt;0,SUMIF(Invoices!AG:AH,A3064,Invoices!AH:AH)/COUNTIF(Invoices!AG:AH,A3064),0),IF(COUNTIF(Invoices!AI:AJ,A3064)&lt;&gt;0,IF(COUNTIF(Invoices!AI:AJ,A3064)&lt;&gt;0,SUMIF(Invoices!AI:AJ,A3064,Invoices!AJ:AJ)/COUNTIF(Invoices!AI:AJ,A3064),0),IF(COUNTIF(Invoices!AK:AL,A3064)&lt;&gt;0,IF(COUNTIF(Invoices!AK:AL,A3064)&lt;&gt;0,SUMIF(Invoices!AK:AL,A3064,Invoices!AL:AL)/COUNTIF(Invoices!AK:AL,A3064),0),IF(COUNTIF(Invoices!AM:AN,A3064)&lt;&gt;0,IF(COUNTIF(Invoices!AM:AN,A3064)&lt;&gt;0,SUMIF(Invoices!AM:AN,A3064,Invoices!AN:AN)/COUNTIF(Invoices!AM:AN,A3064),0),"Not Available")))))))))))))))</f>
        <v>0.99</v>
      </c>
    </row>
    <row r="3065" spans="1:5" ht="13" x14ac:dyDescent="0.15">
      <c r="A3065" s="6" t="s">
        <v>4569</v>
      </c>
      <c r="B3065" s="6" t="s">
        <v>927</v>
      </c>
      <c r="C3065" s="6" t="s">
        <v>928</v>
      </c>
      <c r="D3065" s="6" t="s">
        <v>522</v>
      </c>
      <c r="E3065" t="str">
        <f>IF(COUNTIF(Invoices!K:L,A3065)&lt;&gt;0,IF(COUNTIF(Invoices!K:L,A3065)&lt;&gt;0,SUMIF(Invoices!K:L,A3065,Invoices!L:L)/COUNTIF(Invoices!K:L,A3065),0),IF(COUNTIF(Invoices!M:N,A3065)&lt;&gt;0,IF(COUNTIF(Invoices!M:N,A3065)&lt;&gt;0,SUMIF(Invoices!M:N,A3065,Invoices!N:N)/COUNTIF(Invoices!M:N,A3065),0),IF(COUNTIF(Invoices!O:P,A3065)&lt;&gt;0,IF(COUNTIF(Invoices!O:P,A3065)&lt;&gt;0,SUMIF(Invoices!O:P,A3065,Invoices!P:P)/COUNTIF(Invoices!O:P,A3065),0),IF(COUNTIF(Invoices!Q:R,A3065)&lt;&gt;0,IF(COUNTIF(Invoices!Q:R,A3065)&lt;&gt;0,SUMIF(Invoices!Q:R,A3065,Invoices!R:R)/COUNTIF(Invoices!Q:R,A3065),0),IF(COUNTIF(Invoices!S:T,A3065)&lt;&gt;0,IF(COUNTIF(Invoices!S:T,A3065)&lt;&gt;0,SUMIF(Invoices!S:T,A3065,Invoices!T:T)/COUNTIF(Invoices!S:T,A3065),0),IF(COUNTIF(Invoices!U:V,A3065)&lt;&gt;0,IF(COUNTIF(Invoices!U:V,A3065)&lt;&gt;0,SUMIF(Invoices!U:V,A3065,Invoices!V:V)/COUNTIF(Invoices!U:V,A3065),0),IF(COUNTIF(Invoices!W:X,A3065)&lt;&gt;0,IF(COUNTIF(Invoices!W:X,A3065)&lt;&gt;0,SUMIF(Invoices!W:X,A3065,Invoices!X:X)/COUNTIF(Invoices!W:X,A3065),0),IF(COUNTIF(Invoices!Y:Z,A3065)&lt;&gt;0,IF(COUNTIF(Invoices!Y:Z,A3065)&lt;&gt;0,SUMIF(Invoices!Y:Z,A3065,Invoices!Z:Z)/COUNTIF(Invoices!Y:Z,A3065),0),IF(COUNTIF(Invoices!AA:AB,A3065)&lt;&gt;0,IF(COUNTIF(Invoices!AA:AB,A3065)&lt;&gt;0,SUMIF(Invoices!AA:AB,A3065,Invoices!AB:AB)/COUNTIF(Invoices!AA:AB,A3065),0),IF(COUNTIF(Invoices!AC:AD,A3065)&lt;&gt;0,IF(COUNTIF(Invoices!AC:AD,A3065)&lt;&gt;0,SUMIF(Invoices!AC:AD,A3065,Invoices!AD:AD)/COUNTIF(Invoices!AC:AD,A3065),0),IF(COUNTIF(Invoices!AE:AF,A3065)&lt;&gt;0,IF(COUNTIF(Invoices!AE:AF,A3065)&lt;&gt;0,SUMIF(Invoices!AE:AF,A3065,Invoices!AF:AF)/COUNTIF(Invoices!AE:AF,A3065),0),IF(COUNTIF(Invoices!AG:AH,A3065)&lt;&gt;0,IF(COUNTIF(Invoices!AG:AH,A3065)&lt;&gt;0,SUMIF(Invoices!AG:AH,A3065,Invoices!AH:AH)/COUNTIF(Invoices!AG:AH,A3065),0),IF(COUNTIF(Invoices!AI:AJ,A3065)&lt;&gt;0,IF(COUNTIF(Invoices!AI:AJ,A3065)&lt;&gt;0,SUMIF(Invoices!AI:AJ,A3065,Invoices!AJ:AJ)/COUNTIF(Invoices!AI:AJ,A3065),0),IF(COUNTIF(Invoices!AK:AL,A3065)&lt;&gt;0,IF(COUNTIF(Invoices!AK:AL,A3065)&lt;&gt;0,SUMIF(Invoices!AK:AL,A3065,Invoices!AL:AL)/COUNTIF(Invoices!AK:AL,A3065),0),IF(COUNTIF(Invoices!AM:AN,A3065)&lt;&gt;0,IF(COUNTIF(Invoices!AM:AN,A3065)&lt;&gt;0,SUMIF(Invoices!AM:AN,A3065,Invoices!AN:AN)/COUNTIF(Invoices!AM:AN,A3065),0),"Not Available")))))))))))))))</f>
        <v>Not Available</v>
      </c>
    </row>
    <row r="3066" spans="1:5" ht="13" x14ac:dyDescent="0.15">
      <c r="A3066" s="6" t="s">
        <v>4570</v>
      </c>
      <c r="B3066" s="6" t="s">
        <v>4571</v>
      </c>
      <c r="C3066" s="6" t="s">
        <v>1136</v>
      </c>
      <c r="D3066" s="6" t="s">
        <v>681</v>
      </c>
      <c r="E3066">
        <f ca="1">IF(COUNTIF(Invoices!K:L,A3066)&lt;&gt;0,IF(COUNTIF(Invoices!K:L,A3066)&lt;&gt;0,SUMIF(Invoices!K:L,A3066,Invoices!L:L)/COUNTIF(Invoices!K:L,A3066),0),IF(COUNTIF(Invoices!M:N,A3066)&lt;&gt;0,IF(COUNTIF(Invoices!M:N,A3066)&lt;&gt;0,SUMIF(Invoices!M:N,A3066,Invoices!N:N)/COUNTIF(Invoices!M:N,A3066),0),IF(COUNTIF(Invoices!O:P,A3066)&lt;&gt;0,IF(COUNTIF(Invoices!O:P,A3066)&lt;&gt;0,SUMIF(Invoices!O:P,A3066,Invoices!P:P)/COUNTIF(Invoices!O:P,A3066),0),IF(COUNTIF(Invoices!Q:R,A3066)&lt;&gt;0,IF(COUNTIF(Invoices!Q:R,A3066)&lt;&gt;0,SUMIF(Invoices!Q:R,A3066,Invoices!R:R)/COUNTIF(Invoices!Q:R,A3066),0),IF(COUNTIF(Invoices!S:T,A3066)&lt;&gt;0,IF(COUNTIF(Invoices!S:T,A3066)&lt;&gt;0,SUMIF(Invoices!S:T,A3066,Invoices!T:T)/COUNTIF(Invoices!S:T,A3066),0),IF(COUNTIF(Invoices!U:V,A3066)&lt;&gt;0,IF(COUNTIF(Invoices!U:V,A3066)&lt;&gt;0,SUMIF(Invoices!U:V,A3066,Invoices!V:V)/COUNTIF(Invoices!U:V,A3066),0),IF(COUNTIF(Invoices!W:X,A3066)&lt;&gt;0,IF(COUNTIF(Invoices!W:X,A3066)&lt;&gt;0,SUMIF(Invoices!W:X,A3066,Invoices!X:X)/COUNTIF(Invoices!W:X,A3066),0),IF(COUNTIF(Invoices!Y:Z,A3066)&lt;&gt;0,IF(COUNTIF(Invoices!Y:Z,A3066)&lt;&gt;0,SUMIF(Invoices!Y:Z,A3066,Invoices!Z:Z)/COUNTIF(Invoices!Y:Z,A3066),0),IF(COUNTIF(Invoices!AA:AB,A3066)&lt;&gt;0,IF(COUNTIF(Invoices!AA:AB,A3066)&lt;&gt;0,SUMIF(Invoices!AA:AB,A3066,Invoices!AB:AB)/COUNTIF(Invoices!AA:AB,A3066),0),IF(COUNTIF(Invoices!AC:AD,A3066)&lt;&gt;0,IF(COUNTIF(Invoices!AC:AD,A3066)&lt;&gt;0,SUMIF(Invoices!AC:AD,A3066,Invoices!AD:AD)/COUNTIF(Invoices!AC:AD,A3066),0),IF(COUNTIF(Invoices!AE:AF,A3066)&lt;&gt;0,IF(COUNTIF(Invoices!AE:AF,A3066)&lt;&gt;0,SUMIF(Invoices!AE:AF,A3066,Invoices!AF:AF)/COUNTIF(Invoices!AE:AF,A3066),0),IF(COUNTIF(Invoices!AG:AH,A3066)&lt;&gt;0,IF(COUNTIF(Invoices!AG:AH,A3066)&lt;&gt;0,SUMIF(Invoices!AG:AH,A3066,Invoices!AH:AH)/COUNTIF(Invoices!AG:AH,A3066),0),IF(COUNTIF(Invoices!AI:AJ,A3066)&lt;&gt;0,IF(COUNTIF(Invoices!AI:AJ,A3066)&lt;&gt;0,SUMIF(Invoices!AI:AJ,A3066,Invoices!AJ:AJ)/COUNTIF(Invoices!AI:AJ,A3066),0),IF(COUNTIF(Invoices!AK:AL,A3066)&lt;&gt;0,IF(COUNTIF(Invoices!AK:AL,A3066)&lt;&gt;0,SUMIF(Invoices!AK:AL,A3066,Invoices!AL:AL)/COUNTIF(Invoices!AK:AL,A3066),0),IF(COUNTIF(Invoices!AM:AN,A3066)&lt;&gt;0,IF(COUNTIF(Invoices!AM:AN,A3066)&lt;&gt;0,SUMIF(Invoices!AM:AN,A3066,Invoices!AN:AN)/COUNTIF(Invoices!AM:AN,A3066),0),"Not Available")))))))))))))))</f>
        <v>0.99</v>
      </c>
    </row>
    <row r="3067" spans="1:5" ht="13" x14ac:dyDescent="0.15">
      <c r="A3067" s="6" t="s">
        <v>4572</v>
      </c>
      <c r="B3067" s="6" t="s">
        <v>4573</v>
      </c>
      <c r="C3067" s="6" t="s">
        <v>943</v>
      </c>
      <c r="D3067" s="6" t="s">
        <v>522</v>
      </c>
      <c r="E3067">
        <f ca="1">IF(COUNTIF(Invoices!K:L,A3067)&lt;&gt;0,IF(COUNTIF(Invoices!K:L,A3067)&lt;&gt;0,SUMIF(Invoices!K:L,A3067,Invoices!L:L)/COUNTIF(Invoices!K:L,A3067),0),IF(COUNTIF(Invoices!M:N,A3067)&lt;&gt;0,IF(COUNTIF(Invoices!M:N,A3067)&lt;&gt;0,SUMIF(Invoices!M:N,A3067,Invoices!N:N)/COUNTIF(Invoices!M:N,A3067),0),IF(COUNTIF(Invoices!O:P,A3067)&lt;&gt;0,IF(COUNTIF(Invoices!O:P,A3067)&lt;&gt;0,SUMIF(Invoices!O:P,A3067,Invoices!P:P)/COUNTIF(Invoices!O:P,A3067),0),IF(COUNTIF(Invoices!Q:R,A3067)&lt;&gt;0,IF(COUNTIF(Invoices!Q:R,A3067)&lt;&gt;0,SUMIF(Invoices!Q:R,A3067,Invoices!R:R)/COUNTIF(Invoices!Q:R,A3067),0),IF(COUNTIF(Invoices!S:T,A3067)&lt;&gt;0,IF(COUNTIF(Invoices!S:T,A3067)&lt;&gt;0,SUMIF(Invoices!S:T,A3067,Invoices!T:T)/COUNTIF(Invoices!S:T,A3067),0),IF(COUNTIF(Invoices!U:V,A3067)&lt;&gt;0,IF(COUNTIF(Invoices!U:V,A3067)&lt;&gt;0,SUMIF(Invoices!U:V,A3067,Invoices!V:V)/COUNTIF(Invoices!U:V,A3067),0),IF(COUNTIF(Invoices!W:X,A3067)&lt;&gt;0,IF(COUNTIF(Invoices!W:X,A3067)&lt;&gt;0,SUMIF(Invoices!W:X,A3067,Invoices!X:X)/COUNTIF(Invoices!W:X,A3067),0),IF(COUNTIF(Invoices!Y:Z,A3067)&lt;&gt;0,IF(COUNTIF(Invoices!Y:Z,A3067)&lt;&gt;0,SUMIF(Invoices!Y:Z,A3067,Invoices!Z:Z)/COUNTIF(Invoices!Y:Z,A3067),0),IF(COUNTIF(Invoices!AA:AB,A3067)&lt;&gt;0,IF(COUNTIF(Invoices!AA:AB,A3067)&lt;&gt;0,SUMIF(Invoices!AA:AB,A3067,Invoices!AB:AB)/COUNTIF(Invoices!AA:AB,A3067),0),IF(COUNTIF(Invoices!AC:AD,A3067)&lt;&gt;0,IF(COUNTIF(Invoices!AC:AD,A3067)&lt;&gt;0,SUMIF(Invoices!AC:AD,A3067,Invoices!AD:AD)/COUNTIF(Invoices!AC:AD,A3067),0),IF(COUNTIF(Invoices!AE:AF,A3067)&lt;&gt;0,IF(COUNTIF(Invoices!AE:AF,A3067)&lt;&gt;0,SUMIF(Invoices!AE:AF,A3067,Invoices!AF:AF)/COUNTIF(Invoices!AE:AF,A3067),0),IF(COUNTIF(Invoices!AG:AH,A3067)&lt;&gt;0,IF(COUNTIF(Invoices!AG:AH,A3067)&lt;&gt;0,SUMIF(Invoices!AG:AH,A3067,Invoices!AH:AH)/COUNTIF(Invoices!AG:AH,A3067),0),IF(COUNTIF(Invoices!AI:AJ,A3067)&lt;&gt;0,IF(COUNTIF(Invoices!AI:AJ,A3067)&lt;&gt;0,SUMIF(Invoices!AI:AJ,A3067,Invoices!AJ:AJ)/COUNTIF(Invoices!AI:AJ,A3067),0),IF(COUNTIF(Invoices!AK:AL,A3067)&lt;&gt;0,IF(COUNTIF(Invoices!AK:AL,A3067)&lt;&gt;0,SUMIF(Invoices!AK:AL,A3067,Invoices!AL:AL)/COUNTIF(Invoices!AK:AL,A3067),0),IF(COUNTIF(Invoices!AM:AN,A3067)&lt;&gt;0,IF(COUNTIF(Invoices!AM:AN,A3067)&lt;&gt;0,SUMIF(Invoices!AM:AN,A3067,Invoices!AN:AN)/COUNTIF(Invoices!AM:AN,A3067),0),"Not Available")))))))))))))))</f>
        <v>0.99</v>
      </c>
    </row>
    <row r="3068" spans="1:5" ht="13" x14ac:dyDescent="0.15">
      <c r="A3068" s="6" t="s">
        <v>4574</v>
      </c>
      <c r="B3068" s="6" t="s">
        <v>1208</v>
      </c>
      <c r="C3068" s="6" t="s">
        <v>1209</v>
      </c>
      <c r="D3068" s="6" t="s">
        <v>1210</v>
      </c>
      <c r="E3068">
        <f ca="1">IF(COUNTIF(Invoices!K:L,A3068)&lt;&gt;0,IF(COUNTIF(Invoices!K:L,A3068)&lt;&gt;0,SUMIF(Invoices!K:L,A3068,Invoices!L:L)/COUNTIF(Invoices!K:L,A3068),0),IF(COUNTIF(Invoices!M:N,A3068)&lt;&gt;0,IF(COUNTIF(Invoices!M:N,A3068)&lt;&gt;0,SUMIF(Invoices!M:N,A3068,Invoices!N:N)/COUNTIF(Invoices!M:N,A3068),0),IF(COUNTIF(Invoices!O:P,A3068)&lt;&gt;0,IF(COUNTIF(Invoices!O:P,A3068)&lt;&gt;0,SUMIF(Invoices!O:P,A3068,Invoices!P:P)/COUNTIF(Invoices!O:P,A3068),0),IF(COUNTIF(Invoices!Q:R,A3068)&lt;&gt;0,IF(COUNTIF(Invoices!Q:R,A3068)&lt;&gt;0,SUMIF(Invoices!Q:R,A3068,Invoices!R:R)/COUNTIF(Invoices!Q:R,A3068),0),IF(COUNTIF(Invoices!S:T,A3068)&lt;&gt;0,IF(COUNTIF(Invoices!S:T,A3068)&lt;&gt;0,SUMIF(Invoices!S:T,A3068,Invoices!T:T)/COUNTIF(Invoices!S:T,A3068),0),IF(COUNTIF(Invoices!U:V,A3068)&lt;&gt;0,IF(COUNTIF(Invoices!U:V,A3068)&lt;&gt;0,SUMIF(Invoices!U:V,A3068,Invoices!V:V)/COUNTIF(Invoices!U:V,A3068),0),IF(COUNTIF(Invoices!W:X,A3068)&lt;&gt;0,IF(COUNTIF(Invoices!W:X,A3068)&lt;&gt;0,SUMIF(Invoices!W:X,A3068,Invoices!X:X)/COUNTIF(Invoices!W:X,A3068),0),IF(COUNTIF(Invoices!Y:Z,A3068)&lt;&gt;0,IF(COUNTIF(Invoices!Y:Z,A3068)&lt;&gt;0,SUMIF(Invoices!Y:Z,A3068,Invoices!Z:Z)/COUNTIF(Invoices!Y:Z,A3068),0),IF(COUNTIF(Invoices!AA:AB,A3068)&lt;&gt;0,IF(COUNTIF(Invoices!AA:AB,A3068)&lt;&gt;0,SUMIF(Invoices!AA:AB,A3068,Invoices!AB:AB)/COUNTIF(Invoices!AA:AB,A3068),0),IF(COUNTIF(Invoices!AC:AD,A3068)&lt;&gt;0,IF(COUNTIF(Invoices!AC:AD,A3068)&lt;&gt;0,SUMIF(Invoices!AC:AD,A3068,Invoices!AD:AD)/COUNTIF(Invoices!AC:AD,A3068),0),IF(COUNTIF(Invoices!AE:AF,A3068)&lt;&gt;0,IF(COUNTIF(Invoices!AE:AF,A3068)&lt;&gt;0,SUMIF(Invoices!AE:AF,A3068,Invoices!AF:AF)/COUNTIF(Invoices!AE:AF,A3068),0),IF(COUNTIF(Invoices!AG:AH,A3068)&lt;&gt;0,IF(COUNTIF(Invoices!AG:AH,A3068)&lt;&gt;0,SUMIF(Invoices!AG:AH,A3068,Invoices!AH:AH)/COUNTIF(Invoices!AG:AH,A3068),0),IF(COUNTIF(Invoices!AI:AJ,A3068)&lt;&gt;0,IF(COUNTIF(Invoices!AI:AJ,A3068)&lt;&gt;0,SUMIF(Invoices!AI:AJ,A3068,Invoices!AJ:AJ)/COUNTIF(Invoices!AI:AJ,A3068),0),IF(COUNTIF(Invoices!AK:AL,A3068)&lt;&gt;0,IF(COUNTIF(Invoices!AK:AL,A3068)&lt;&gt;0,SUMIF(Invoices!AK:AL,A3068,Invoices!AL:AL)/COUNTIF(Invoices!AK:AL,A3068),0),IF(COUNTIF(Invoices!AM:AN,A3068)&lt;&gt;0,IF(COUNTIF(Invoices!AM:AN,A3068)&lt;&gt;0,SUMIF(Invoices!AM:AN,A3068,Invoices!AN:AN)/COUNTIF(Invoices!AM:AN,A3068),0),"Not Available")))))))))))))))</f>
        <v>0.99</v>
      </c>
    </row>
    <row r="3069" spans="1:5" ht="13" x14ac:dyDescent="0.15">
      <c r="A3069" s="6" t="s">
        <v>4575</v>
      </c>
      <c r="B3069" s="6" t="s">
        <v>1120</v>
      </c>
      <c r="C3069" s="6" t="s">
        <v>1121</v>
      </c>
      <c r="D3069" s="6" t="s">
        <v>562</v>
      </c>
      <c r="E3069">
        <f ca="1">IF(COUNTIF(Invoices!K:L,A3069)&lt;&gt;0,IF(COUNTIF(Invoices!K:L,A3069)&lt;&gt;0,SUMIF(Invoices!K:L,A3069,Invoices!L:L)/COUNTIF(Invoices!K:L,A3069),0),IF(COUNTIF(Invoices!M:N,A3069)&lt;&gt;0,IF(COUNTIF(Invoices!M:N,A3069)&lt;&gt;0,SUMIF(Invoices!M:N,A3069,Invoices!N:N)/COUNTIF(Invoices!M:N,A3069),0),IF(COUNTIF(Invoices!O:P,A3069)&lt;&gt;0,IF(COUNTIF(Invoices!O:P,A3069)&lt;&gt;0,SUMIF(Invoices!O:P,A3069,Invoices!P:P)/COUNTIF(Invoices!O:P,A3069),0),IF(COUNTIF(Invoices!Q:R,A3069)&lt;&gt;0,IF(COUNTIF(Invoices!Q:R,A3069)&lt;&gt;0,SUMIF(Invoices!Q:R,A3069,Invoices!R:R)/COUNTIF(Invoices!Q:R,A3069),0),IF(COUNTIF(Invoices!S:T,A3069)&lt;&gt;0,IF(COUNTIF(Invoices!S:T,A3069)&lt;&gt;0,SUMIF(Invoices!S:T,A3069,Invoices!T:T)/COUNTIF(Invoices!S:T,A3069),0),IF(COUNTIF(Invoices!U:V,A3069)&lt;&gt;0,IF(COUNTIF(Invoices!U:V,A3069)&lt;&gt;0,SUMIF(Invoices!U:V,A3069,Invoices!V:V)/COUNTIF(Invoices!U:V,A3069),0),IF(COUNTIF(Invoices!W:X,A3069)&lt;&gt;0,IF(COUNTIF(Invoices!W:X,A3069)&lt;&gt;0,SUMIF(Invoices!W:X,A3069,Invoices!X:X)/COUNTIF(Invoices!W:X,A3069),0),IF(COUNTIF(Invoices!Y:Z,A3069)&lt;&gt;0,IF(COUNTIF(Invoices!Y:Z,A3069)&lt;&gt;0,SUMIF(Invoices!Y:Z,A3069,Invoices!Z:Z)/COUNTIF(Invoices!Y:Z,A3069),0),IF(COUNTIF(Invoices!AA:AB,A3069)&lt;&gt;0,IF(COUNTIF(Invoices!AA:AB,A3069)&lt;&gt;0,SUMIF(Invoices!AA:AB,A3069,Invoices!AB:AB)/COUNTIF(Invoices!AA:AB,A3069),0),IF(COUNTIF(Invoices!AC:AD,A3069)&lt;&gt;0,IF(COUNTIF(Invoices!AC:AD,A3069)&lt;&gt;0,SUMIF(Invoices!AC:AD,A3069,Invoices!AD:AD)/COUNTIF(Invoices!AC:AD,A3069),0),IF(COUNTIF(Invoices!AE:AF,A3069)&lt;&gt;0,IF(COUNTIF(Invoices!AE:AF,A3069)&lt;&gt;0,SUMIF(Invoices!AE:AF,A3069,Invoices!AF:AF)/COUNTIF(Invoices!AE:AF,A3069),0),IF(COUNTIF(Invoices!AG:AH,A3069)&lt;&gt;0,IF(COUNTIF(Invoices!AG:AH,A3069)&lt;&gt;0,SUMIF(Invoices!AG:AH,A3069,Invoices!AH:AH)/COUNTIF(Invoices!AG:AH,A3069),0),IF(COUNTIF(Invoices!AI:AJ,A3069)&lt;&gt;0,IF(COUNTIF(Invoices!AI:AJ,A3069)&lt;&gt;0,SUMIF(Invoices!AI:AJ,A3069,Invoices!AJ:AJ)/COUNTIF(Invoices!AI:AJ,A3069),0),IF(COUNTIF(Invoices!AK:AL,A3069)&lt;&gt;0,IF(COUNTIF(Invoices!AK:AL,A3069)&lt;&gt;0,SUMIF(Invoices!AK:AL,A3069,Invoices!AL:AL)/COUNTIF(Invoices!AK:AL,A3069),0),IF(COUNTIF(Invoices!AM:AN,A3069)&lt;&gt;0,IF(COUNTIF(Invoices!AM:AN,A3069)&lt;&gt;0,SUMIF(Invoices!AM:AN,A3069,Invoices!AN:AN)/COUNTIF(Invoices!AM:AN,A3069),0),"Not Available")))))))))))))))</f>
        <v>0.99</v>
      </c>
    </row>
    <row r="3070" spans="1:5" ht="13" x14ac:dyDescent="0.15">
      <c r="A3070" s="6" t="s">
        <v>4576</v>
      </c>
      <c r="B3070" s="6" t="s">
        <v>1303</v>
      </c>
      <c r="C3070" s="6" t="s">
        <v>1304</v>
      </c>
      <c r="D3070" s="6" t="s">
        <v>810</v>
      </c>
      <c r="E3070" t="str">
        <f>IF(COUNTIF(Invoices!K:L,A3070)&lt;&gt;0,IF(COUNTIF(Invoices!K:L,A3070)&lt;&gt;0,SUMIF(Invoices!K:L,A3070,Invoices!L:L)/COUNTIF(Invoices!K:L,A3070),0),IF(COUNTIF(Invoices!M:N,A3070)&lt;&gt;0,IF(COUNTIF(Invoices!M:N,A3070)&lt;&gt;0,SUMIF(Invoices!M:N,A3070,Invoices!N:N)/COUNTIF(Invoices!M:N,A3070),0),IF(COUNTIF(Invoices!O:P,A3070)&lt;&gt;0,IF(COUNTIF(Invoices!O:P,A3070)&lt;&gt;0,SUMIF(Invoices!O:P,A3070,Invoices!P:P)/COUNTIF(Invoices!O:P,A3070),0),IF(COUNTIF(Invoices!Q:R,A3070)&lt;&gt;0,IF(COUNTIF(Invoices!Q:R,A3070)&lt;&gt;0,SUMIF(Invoices!Q:R,A3070,Invoices!R:R)/COUNTIF(Invoices!Q:R,A3070),0),IF(COUNTIF(Invoices!S:T,A3070)&lt;&gt;0,IF(COUNTIF(Invoices!S:T,A3070)&lt;&gt;0,SUMIF(Invoices!S:T,A3070,Invoices!T:T)/COUNTIF(Invoices!S:T,A3070),0),IF(COUNTIF(Invoices!U:V,A3070)&lt;&gt;0,IF(COUNTIF(Invoices!U:V,A3070)&lt;&gt;0,SUMIF(Invoices!U:V,A3070,Invoices!V:V)/COUNTIF(Invoices!U:V,A3070),0),IF(COUNTIF(Invoices!W:X,A3070)&lt;&gt;0,IF(COUNTIF(Invoices!W:X,A3070)&lt;&gt;0,SUMIF(Invoices!W:X,A3070,Invoices!X:X)/COUNTIF(Invoices!W:X,A3070),0),IF(COUNTIF(Invoices!Y:Z,A3070)&lt;&gt;0,IF(COUNTIF(Invoices!Y:Z,A3070)&lt;&gt;0,SUMIF(Invoices!Y:Z,A3070,Invoices!Z:Z)/COUNTIF(Invoices!Y:Z,A3070),0),IF(COUNTIF(Invoices!AA:AB,A3070)&lt;&gt;0,IF(COUNTIF(Invoices!AA:AB,A3070)&lt;&gt;0,SUMIF(Invoices!AA:AB,A3070,Invoices!AB:AB)/COUNTIF(Invoices!AA:AB,A3070),0),IF(COUNTIF(Invoices!AC:AD,A3070)&lt;&gt;0,IF(COUNTIF(Invoices!AC:AD,A3070)&lt;&gt;0,SUMIF(Invoices!AC:AD,A3070,Invoices!AD:AD)/COUNTIF(Invoices!AC:AD,A3070),0),IF(COUNTIF(Invoices!AE:AF,A3070)&lt;&gt;0,IF(COUNTIF(Invoices!AE:AF,A3070)&lt;&gt;0,SUMIF(Invoices!AE:AF,A3070,Invoices!AF:AF)/COUNTIF(Invoices!AE:AF,A3070),0),IF(COUNTIF(Invoices!AG:AH,A3070)&lt;&gt;0,IF(COUNTIF(Invoices!AG:AH,A3070)&lt;&gt;0,SUMIF(Invoices!AG:AH,A3070,Invoices!AH:AH)/COUNTIF(Invoices!AG:AH,A3070),0),IF(COUNTIF(Invoices!AI:AJ,A3070)&lt;&gt;0,IF(COUNTIF(Invoices!AI:AJ,A3070)&lt;&gt;0,SUMIF(Invoices!AI:AJ,A3070,Invoices!AJ:AJ)/COUNTIF(Invoices!AI:AJ,A3070),0),IF(COUNTIF(Invoices!AK:AL,A3070)&lt;&gt;0,IF(COUNTIF(Invoices!AK:AL,A3070)&lt;&gt;0,SUMIF(Invoices!AK:AL,A3070,Invoices!AL:AL)/COUNTIF(Invoices!AK:AL,A3070),0),IF(COUNTIF(Invoices!AM:AN,A3070)&lt;&gt;0,IF(COUNTIF(Invoices!AM:AN,A3070)&lt;&gt;0,SUMIF(Invoices!AM:AN,A3070,Invoices!AN:AN)/COUNTIF(Invoices!AM:AN,A3070),0),"Not Available")))))))))))))))</f>
        <v>Not Available</v>
      </c>
    </row>
    <row r="3071" spans="1:5" ht="13" x14ac:dyDescent="0.15">
      <c r="A3071" s="6" t="s">
        <v>4577</v>
      </c>
      <c r="C3071" s="6" t="s">
        <v>2143</v>
      </c>
      <c r="D3071" s="6" t="s">
        <v>535</v>
      </c>
      <c r="E3071" t="str">
        <f>IF(COUNTIF(Invoices!K:L,A3071)&lt;&gt;0,IF(COUNTIF(Invoices!K:L,A3071)&lt;&gt;0,SUMIF(Invoices!K:L,A3071,Invoices!L:L)/COUNTIF(Invoices!K:L,A3071),0),IF(COUNTIF(Invoices!M:N,A3071)&lt;&gt;0,IF(COUNTIF(Invoices!M:N,A3071)&lt;&gt;0,SUMIF(Invoices!M:N,A3071,Invoices!N:N)/COUNTIF(Invoices!M:N,A3071),0),IF(COUNTIF(Invoices!O:P,A3071)&lt;&gt;0,IF(COUNTIF(Invoices!O:P,A3071)&lt;&gt;0,SUMIF(Invoices!O:P,A3071,Invoices!P:P)/COUNTIF(Invoices!O:P,A3071),0),IF(COUNTIF(Invoices!Q:R,A3071)&lt;&gt;0,IF(COUNTIF(Invoices!Q:R,A3071)&lt;&gt;0,SUMIF(Invoices!Q:R,A3071,Invoices!R:R)/COUNTIF(Invoices!Q:R,A3071),0),IF(COUNTIF(Invoices!S:T,A3071)&lt;&gt;0,IF(COUNTIF(Invoices!S:T,A3071)&lt;&gt;0,SUMIF(Invoices!S:T,A3071,Invoices!T:T)/COUNTIF(Invoices!S:T,A3071),0),IF(COUNTIF(Invoices!U:V,A3071)&lt;&gt;0,IF(COUNTIF(Invoices!U:V,A3071)&lt;&gt;0,SUMIF(Invoices!U:V,A3071,Invoices!V:V)/COUNTIF(Invoices!U:V,A3071),0),IF(COUNTIF(Invoices!W:X,A3071)&lt;&gt;0,IF(COUNTIF(Invoices!W:X,A3071)&lt;&gt;0,SUMIF(Invoices!W:X,A3071,Invoices!X:X)/COUNTIF(Invoices!W:X,A3071),0),IF(COUNTIF(Invoices!Y:Z,A3071)&lt;&gt;0,IF(COUNTIF(Invoices!Y:Z,A3071)&lt;&gt;0,SUMIF(Invoices!Y:Z,A3071,Invoices!Z:Z)/COUNTIF(Invoices!Y:Z,A3071),0),IF(COUNTIF(Invoices!AA:AB,A3071)&lt;&gt;0,IF(COUNTIF(Invoices!AA:AB,A3071)&lt;&gt;0,SUMIF(Invoices!AA:AB,A3071,Invoices!AB:AB)/COUNTIF(Invoices!AA:AB,A3071),0),IF(COUNTIF(Invoices!AC:AD,A3071)&lt;&gt;0,IF(COUNTIF(Invoices!AC:AD,A3071)&lt;&gt;0,SUMIF(Invoices!AC:AD,A3071,Invoices!AD:AD)/COUNTIF(Invoices!AC:AD,A3071),0),IF(COUNTIF(Invoices!AE:AF,A3071)&lt;&gt;0,IF(COUNTIF(Invoices!AE:AF,A3071)&lt;&gt;0,SUMIF(Invoices!AE:AF,A3071,Invoices!AF:AF)/COUNTIF(Invoices!AE:AF,A3071),0),IF(COUNTIF(Invoices!AG:AH,A3071)&lt;&gt;0,IF(COUNTIF(Invoices!AG:AH,A3071)&lt;&gt;0,SUMIF(Invoices!AG:AH,A3071,Invoices!AH:AH)/COUNTIF(Invoices!AG:AH,A3071),0),IF(COUNTIF(Invoices!AI:AJ,A3071)&lt;&gt;0,IF(COUNTIF(Invoices!AI:AJ,A3071)&lt;&gt;0,SUMIF(Invoices!AI:AJ,A3071,Invoices!AJ:AJ)/COUNTIF(Invoices!AI:AJ,A3071),0),IF(COUNTIF(Invoices!AK:AL,A3071)&lt;&gt;0,IF(COUNTIF(Invoices!AK:AL,A3071)&lt;&gt;0,SUMIF(Invoices!AK:AL,A3071,Invoices!AL:AL)/COUNTIF(Invoices!AK:AL,A3071),0),IF(COUNTIF(Invoices!AM:AN,A3071)&lt;&gt;0,IF(COUNTIF(Invoices!AM:AN,A3071)&lt;&gt;0,SUMIF(Invoices!AM:AN,A3071,Invoices!AN:AN)/COUNTIF(Invoices!AM:AN,A3071),0),"Not Available")))))))))))))))</f>
        <v>Not Available</v>
      </c>
    </row>
    <row r="3072" spans="1:5" ht="13" x14ac:dyDescent="0.15">
      <c r="A3072" s="6" t="s">
        <v>4578</v>
      </c>
      <c r="C3072" s="6" t="s">
        <v>517</v>
      </c>
      <c r="D3072" s="6" t="s">
        <v>518</v>
      </c>
      <c r="E3072">
        <f ca="1">IF(COUNTIF(Invoices!K:L,A3072)&lt;&gt;0,IF(COUNTIF(Invoices!K:L,A3072)&lt;&gt;0,SUMIF(Invoices!K:L,A3072,Invoices!L:L)/COUNTIF(Invoices!K:L,A3072),0),IF(COUNTIF(Invoices!M:N,A3072)&lt;&gt;0,IF(COUNTIF(Invoices!M:N,A3072)&lt;&gt;0,SUMIF(Invoices!M:N,A3072,Invoices!N:N)/COUNTIF(Invoices!M:N,A3072),0),IF(COUNTIF(Invoices!O:P,A3072)&lt;&gt;0,IF(COUNTIF(Invoices!O:P,A3072)&lt;&gt;0,SUMIF(Invoices!O:P,A3072,Invoices!P:P)/COUNTIF(Invoices!O:P,A3072),0),IF(COUNTIF(Invoices!Q:R,A3072)&lt;&gt;0,IF(COUNTIF(Invoices!Q:R,A3072)&lt;&gt;0,SUMIF(Invoices!Q:R,A3072,Invoices!R:R)/COUNTIF(Invoices!Q:R,A3072),0),IF(COUNTIF(Invoices!S:T,A3072)&lt;&gt;0,IF(COUNTIF(Invoices!S:T,A3072)&lt;&gt;0,SUMIF(Invoices!S:T,A3072,Invoices!T:T)/COUNTIF(Invoices!S:T,A3072),0),IF(COUNTIF(Invoices!U:V,A3072)&lt;&gt;0,IF(COUNTIF(Invoices!U:V,A3072)&lt;&gt;0,SUMIF(Invoices!U:V,A3072,Invoices!V:V)/COUNTIF(Invoices!U:V,A3072),0),IF(COUNTIF(Invoices!W:X,A3072)&lt;&gt;0,IF(COUNTIF(Invoices!W:X,A3072)&lt;&gt;0,SUMIF(Invoices!W:X,A3072,Invoices!X:X)/COUNTIF(Invoices!W:X,A3072),0),IF(COUNTIF(Invoices!Y:Z,A3072)&lt;&gt;0,IF(COUNTIF(Invoices!Y:Z,A3072)&lt;&gt;0,SUMIF(Invoices!Y:Z,A3072,Invoices!Z:Z)/COUNTIF(Invoices!Y:Z,A3072),0),IF(COUNTIF(Invoices!AA:AB,A3072)&lt;&gt;0,IF(COUNTIF(Invoices!AA:AB,A3072)&lt;&gt;0,SUMIF(Invoices!AA:AB,A3072,Invoices!AB:AB)/COUNTIF(Invoices!AA:AB,A3072),0),IF(COUNTIF(Invoices!AC:AD,A3072)&lt;&gt;0,IF(COUNTIF(Invoices!AC:AD,A3072)&lt;&gt;0,SUMIF(Invoices!AC:AD,A3072,Invoices!AD:AD)/COUNTIF(Invoices!AC:AD,A3072),0),IF(COUNTIF(Invoices!AE:AF,A3072)&lt;&gt;0,IF(COUNTIF(Invoices!AE:AF,A3072)&lt;&gt;0,SUMIF(Invoices!AE:AF,A3072,Invoices!AF:AF)/COUNTIF(Invoices!AE:AF,A3072),0),IF(COUNTIF(Invoices!AG:AH,A3072)&lt;&gt;0,IF(COUNTIF(Invoices!AG:AH,A3072)&lt;&gt;0,SUMIF(Invoices!AG:AH,A3072,Invoices!AH:AH)/COUNTIF(Invoices!AG:AH,A3072),0),IF(COUNTIF(Invoices!AI:AJ,A3072)&lt;&gt;0,IF(COUNTIF(Invoices!AI:AJ,A3072)&lt;&gt;0,SUMIF(Invoices!AI:AJ,A3072,Invoices!AJ:AJ)/COUNTIF(Invoices!AI:AJ,A3072),0),IF(COUNTIF(Invoices!AK:AL,A3072)&lt;&gt;0,IF(COUNTIF(Invoices!AK:AL,A3072)&lt;&gt;0,SUMIF(Invoices!AK:AL,A3072,Invoices!AL:AL)/COUNTIF(Invoices!AK:AL,A3072),0),IF(COUNTIF(Invoices!AM:AN,A3072)&lt;&gt;0,IF(COUNTIF(Invoices!AM:AN,A3072)&lt;&gt;0,SUMIF(Invoices!AM:AN,A3072,Invoices!AN:AN)/COUNTIF(Invoices!AM:AN,A3072),0),"Not Available")))))))))))))))</f>
        <v>1.99</v>
      </c>
    </row>
    <row r="3073" spans="1:5" ht="13" x14ac:dyDescent="0.15">
      <c r="A3073" s="6" t="s">
        <v>4579</v>
      </c>
      <c r="B3073" s="6" t="s">
        <v>1501</v>
      </c>
      <c r="C3073" s="6" t="s">
        <v>1351</v>
      </c>
      <c r="D3073" s="6" t="s">
        <v>574</v>
      </c>
      <c r="E3073">
        <f ca="1">IF(COUNTIF(Invoices!K:L,A3073)&lt;&gt;0,IF(COUNTIF(Invoices!K:L,A3073)&lt;&gt;0,SUMIF(Invoices!K:L,A3073,Invoices!L:L)/COUNTIF(Invoices!K:L,A3073),0),IF(COUNTIF(Invoices!M:N,A3073)&lt;&gt;0,IF(COUNTIF(Invoices!M:N,A3073)&lt;&gt;0,SUMIF(Invoices!M:N,A3073,Invoices!N:N)/COUNTIF(Invoices!M:N,A3073),0),IF(COUNTIF(Invoices!O:P,A3073)&lt;&gt;0,IF(COUNTIF(Invoices!O:P,A3073)&lt;&gt;0,SUMIF(Invoices!O:P,A3073,Invoices!P:P)/COUNTIF(Invoices!O:P,A3073),0),IF(COUNTIF(Invoices!Q:R,A3073)&lt;&gt;0,IF(COUNTIF(Invoices!Q:R,A3073)&lt;&gt;0,SUMIF(Invoices!Q:R,A3073,Invoices!R:R)/COUNTIF(Invoices!Q:R,A3073),0),IF(COUNTIF(Invoices!S:T,A3073)&lt;&gt;0,IF(COUNTIF(Invoices!S:T,A3073)&lt;&gt;0,SUMIF(Invoices!S:T,A3073,Invoices!T:T)/COUNTIF(Invoices!S:T,A3073),0),IF(COUNTIF(Invoices!U:V,A3073)&lt;&gt;0,IF(COUNTIF(Invoices!U:V,A3073)&lt;&gt;0,SUMIF(Invoices!U:V,A3073,Invoices!V:V)/COUNTIF(Invoices!U:V,A3073),0),IF(COUNTIF(Invoices!W:X,A3073)&lt;&gt;0,IF(COUNTIF(Invoices!W:X,A3073)&lt;&gt;0,SUMIF(Invoices!W:X,A3073,Invoices!X:X)/COUNTIF(Invoices!W:X,A3073),0),IF(COUNTIF(Invoices!Y:Z,A3073)&lt;&gt;0,IF(COUNTIF(Invoices!Y:Z,A3073)&lt;&gt;0,SUMIF(Invoices!Y:Z,A3073,Invoices!Z:Z)/COUNTIF(Invoices!Y:Z,A3073),0),IF(COUNTIF(Invoices!AA:AB,A3073)&lt;&gt;0,IF(COUNTIF(Invoices!AA:AB,A3073)&lt;&gt;0,SUMIF(Invoices!AA:AB,A3073,Invoices!AB:AB)/COUNTIF(Invoices!AA:AB,A3073),0),IF(COUNTIF(Invoices!AC:AD,A3073)&lt;&gt;0,IF(COUNTIF(Invoices!AC:AD,A3073)&lt;&gt;0,SUMIF(Invoices!AC:AD,A3073,Invoices!AD:AD)/COUNTIF(Invoices!AC:AD,A3073),0),IF(COUNTIF(Invoices!AE:AF,A3073)&lt;&gt;0,IF(COUNTIF(Invoices!AE:AF,A3073)&lt;&gt;0,SUMIF(Invoices!AE:AF,A3073,Invoices!AF:AF)/COUNTIF(Invoices!AE:AF,A3073),0),IF(COUNTIF(Invoices!AG:AH,A3073)&lt;&gt;0,IF(COUNTIF(Invoices!AG:AH,A3073)&lt;&gt;0,SUMIF(Invoices!AG:AH,A3073,Invoices!AH:AH)/COUNTIF(Invoices!AG:AH,A3073),0),IF(COUNTIF(Invoices!AI:AJ,A3073)&lt;&gt;0,IF(COUNTIF(Invoices!AI:AJ,A3073)&lt;&gt;0,SUMIF(Invoices!AI:AJ,A3073,Invoices!AJ:AJ)/COUNTIF(Invoices!AI:AJ,A3073),0),IF(COUNTIF(Invoices!AK:AL,A3073)&lt;&gt;0,IF(COUNTIF(Invoices!AK:AL,A3073)&lt;&gt;0,SUMIF(Invoices!AK:AL,A3073,Invoices!AL:AL)/COUNTIF(Invoices!AK:AL,A3073),0),IF(COUNTIF(Invoices!AM:AN,A3073)&lt;&gt;0,IF(COUNTIF(Invoices!AM:AN,A3073)&lt;&gt;0,SUMIF(Invoices!AM:AN,A3073,Invoices!AN:AN)/COUNTIF(Invoices!AM:AN,A3073),0),"Not Available")))))))))))))))</f>
        <v>0.99</v>
      </c>
    </row>
    <row r="3074" spans="1:5" ht="13" x14ac:dyDescent="0.15">
      <c r="A3074" s="6" t="s">
        <v>4579</v>
      </c>
      <c r="B3074" s="6" t="s">
        <v>1501</v>
      </c>
      <c r="C3074" s="6" t="s">
        <v>623</v>
      </c>
      <c r="D3074" s="6" t="s">
        <v>574</v>
      </c>
      <c r="E3074">
        <f ca="1">IF(COUNTIF(Invoices!K:L,A3074)&lt;&gt;0,IF(COUNTIF(Invoices!K:L,A3074)&lt;&gt;0,SUMIF(Invoices!K:L,A3074,Invoices!L:L)/COUNTIF(Invoices!K:L,A3074),0),IF(COUNTIF(Invoices!M:N,A3074)&lt;&gt;0,IF(COUNTIF(Invoices!M:N,A3074)&lt;&gt;0,SUMIF(Invoices!M:N,A3074,Invoices!N:N)/COUNTIF(Invoices!M:N,A3074),0),IF(COUNTIF(Invoices!O:P,A3074)&lt;&gt;0,IF(COUNTIF(Invoices!O:P,A3074)&lt;&gt;0,SUMIF(Invoices!O:P,A3074,Invoices!P:P)/COUNTIF(Invoices!O:P,A3074),0),IF(COUNTIF(Invoices!Q:R,A3074)&lt;&gt;0,IF(COUNTIF(Invoices!Q:R,A3074)&lt;&gt;0,SUMIF(Invoices!Q:R,A3074,Invoices!R:R)/COUNTIF(Invoices!Q:R,A3074),0),IF(COUNTIF(Invoices!S:T,A3074)&lt;&gt;0,IF(COUNTIF(Invoices!S:T,A3074)&lt;&gt;0,SUMIF(Invoices!S:T,A3074,Invoices!T:T)/COUNTIF(Invoices!S:T,A3074),0),IF(COUNTIF(Invoices!U:V,A3074)&lt;&gt;0,IF(COUNTIF(Invoices!U:V,A3074)&lt;&gt;0,SUMIF(Invoices!U:V,A3074,Invoices!V:V)/COUNTIF(Invoices!U:V,A3074),0),IF(COUNTIF(Invoices!W:X,A3074)&lt;&gt;0,IF(COUNTIF(Invoices!W:X,A3074)&lt;&gt;0,SUMIF(Invoices!W:X,A3074,Invoices!X:X)/COUNTIF(Invoices!W:X,A3074),0),IF(COUNTIF(Invoices!Y:Z,A3074)&lt;&gt;0,IF(COUNTIF(Invoices!Y:Z,A3074)&lt;&gt;0,SUMIF(Invoices!Y:Z,A3074,Invoices!Z:Z)/COUNTIF(Invoices!Y:Z,A3074),0),IF(COUNTIF(Invoices!AA:AB,A3074)&lt;&gt;0,IF(COUNTIF(Invoices!AA:AB,A3074)&lt;&gt;0,SUMIF(Invoices!AA:AB,A3074,Invoices!AB:AB)/COUNTIF(Invoices!AA:AB,A3074),0),IF(COUNTIF(Invoices!AC:AD,A3074)&lt;&gt;0,IF(COUNTIF(Invoices!AC:AD,A3074)&lt;&gt;0,SUMIF(Invoices!AC:AD,A3074,Invoices!AD:AD)/COUNTIF(Invoices!AC:AD,A3074),0),IF(COUNTIF(Invoices!AE:AF,A3074)&lt;&gt;0,IF(COUNTIF(Invoices!AE:AF,A3074)&lt;&gt;0,SUMIF(Invoices!AE:AF,A3074,Invoices!AF:AF)/COUNTIF(Invoices!AE:AF,A3074),0),IF(COUNTIF(Invoices!AG:AH,A3074)&lt;&gt;0,IF(COUNTIF(Invoices!AG:AH,A3074)&lt;&gt;0,SUMIF(Invoices!AG:AH,A3074,Invoices!AH:AH)/COUNTIF(Invoices!AG:AH,A3074),0),IF(COUNTIF(Invoices!AI:AJ,A3074)&lt;&gt;0,IF(COUNTIF(Invoices!AI:AJ,A3074)&lt;&gt;0,SUMIF(Invoices!AI:AJ,A3074,Invoices!AJ:AJ)/COUNTIF(Invoices!AI:AJ,A3074),0),IF(COUNTIF(Invoices!AK:AL,A3074)&lt;&gt;0,IF(COUNTIF(Invoices!AK:AL,A3074)&lt;&gt;0,SUMIF(Invoices!AK:AL,A3074,Invoices!AL:AL)/COUNTIF(Invoices!AK:AL,A3074),0),IF(COUNTIF(Invoices!AM:AN,A3074)&lt;&gt;0,IF(COUNTIF(Invoices!AM:AN,A3074)&lt;&gt;0,SUMIF(Invoices!AM:AN,A3074,Invoices!AN:AN)/COUNTIF(Invoices!AM:AN,A3074),0),"Not Available")))))))))))))))</f>
        <v>0.99</v>
      </c>
    </row>
    <row r="3075" spans="1:5" ht="13" x14ac:dyDescent="0.15">
      <c r="A3075" s="6" t="s">
        <v>4580</v>
      </c>
      <c r="B3075" s="6" t="s">
        <v>663</v>
      </c>
      <c r="C3075" s="6" t="s">
        <v>664</v>
      </c>
      <c r="D3075" s="6" t="s">
        <v>663</v>
      </c>
      <c r="E3075">
        <f ca="1">IF(COUNTIF(Invoices!K:L,A3075)&lt;&gt;0,IF(COUNTIF(Invoices!K:L,A3075)&lt;&gt;0,SUMIF(Invoices!K:L,A3075,Invoices!L:L)/COUNTIF(Invoices!K:L,A3075),0),IF(COUNTIF(Invoices!M:N,A3075)&lt;&gt;0,IF(COUNTIF(Invoices!M:N,A3075)&lt;&gt;0,SUMIF(Invoices!M:N,A3075,Invoices!N:N)/COUNTIF(Invoices!M:N,A3075),0),IF(COUNTIF(Invoices!O:P,A3075)&lt;&gt;0,IF(COUNTIF(Invoices!O:P,A3075)&lt;&gt;0,SUMIF(Invoices!O:P,A3075,Invoices!P:P)/COUNTIF(Invoices!O:P,A3075),0),IF(COUNTIF(Invoices!Q:R,A3075)&lt;&gt;0,IF(COUNTIF(Invoices!Q:R,A3075)&lt;&gt;0,SUMIF(Invoices!Q:R,A3075,Invoices!R:R)/COUNTIF(Invoices!Q:R,A3075),0),IF(COUNTIF(Invoices!S:T,A3075)&lt;&gt;0,IF(COUNTIF(Invoices!S:T,A3075)&lt;&gt;0,SUMIF(Invoices!S:T,A3075,Invoices!T:T)/COUNTIF(Invoices!S:T,A3075),0),IF(COUNTIF(Invoices!U:V,A3075)&lt;&gt;0,IF(COUNTIF(Invoices!U:V,A3075)&lt;&gt;0,SUMIF(Invoices!U:V,A3075,Invoices!V:V)/COUNTIF(Invoices!U:V,A3075),0),IF(COUNTIF(Invoices!W:X,A3075)&lt;&gt;0,IF(COUNTIF(Invoices!W:X,A3075)&lt;&gt;0,SUMIF(Invoices!W:X,A3075,Invoices!X:X)/COUNTIF(Invoices!W:X,A3075),0),IF(COUNTIF(Invoices!Y:Z,A3075)&lt;&gt;0,IF(COUNTIF(Invoices!Y:Z,A3075)&lt;&gt;0,SUMIF(Invoices!Y:Z,A3075,Invoices!Z:Z)/COUNTIF(Invoices!Y:Z,A3075),0),IF(COUNTIF(Invoices!AA:AB,A3075)&lt;&gt;0,IF(COUNTIF(Invoices!AA:AB,A3075)&lt;&gt;0,SUMIF(Invoices!AA:AB,A3075,Invoices!AB:AB)/COUNTIF(Invoices!AA:AB,A3075),0),IF(COUNTIF(Invoices!AC:AD,A3075)&lt;&gt;0,IF(COUNTIF(Invoices!AC:AD,A3075)&lt;&gt;0,SUMIF(Invoices!AC:AD,A3075,Invoices!AD:AD)/COUNTIF(Invoices!AC:AD,A3075),0),IF(COUNTIF(Invoices!AE:AF,A3075)&lt;&gt;0,IF(COUNTIF(Invoices!AE:AF,A3075)&lt;&gt;0,SUMIF(Invoices!AE:AF,A3075,Invoices!AF:AF)/COUNTIF(Invoices!AE:AF,A3075),0),IF(COUNTIF(Invoices!AG:AH,A3075)&lt;&gt;0,IF(COUNTIF(Invoices!AG:AH,A3075)&lt;&gt;0,SUMIF(Invoices!AG:AH,A3075,Invoices!AH:AH)/COUNTIF(Invoices!AG:AH,A3075),0),IF(COUNTIF(Invoices!AI:AJ,A3075)&lt;&gt;0,IF(COUNTIF(Invoices!AI:AJ,A3075)&lt;&gt;0,SUMIF(Invoices!AI:AJ,A3075,Invoices!AJ:AJ)/COUNTIF(Invoices!AI:AJ,A3075),0),IF(COUNTIF(Invoices!AK:AL,A3075)&lt;&gt;0,IF(COUNTIF(Invoices!AK:AL,A3075)&lt;&gt;0,SUMIF(Invoices!AK:AL,A3075,Invoices!AL:AL)/COUNTIF(Invoices!AK:AL,A3075),0),IF(COUNTIF(Invoices!AM:AN,A3075)&lt;&gt;0,IF(COUNTIF(Invoices!AM:AN,A3075)&lt;&gt;0,SUMIF(Invoices!AM:AN,A3075,Invoices!AN:AN)/COUNTIF(Invoices!AM:AN,A3075),0),"Not Available")))))))))))))))</f>
        <v>0.99</v>
      </c>
    </row>
    <row r="3076" spans="1:5" ht="13" x14ac:dyDescent="0.15">
      <c r="A3076" s="6" t="s">
        <v>4581</v>
      </c>
      <c r="C3076" s="6" t="s">
        <v>762</v>
      </c>
      <c r="D3076" s="6" t="s">
        <v>762</v>
      </c>
      <c r="E3076" t="str">
        <f>IF(COUNTIF(Invoices!K:L,A3076)&lt;&gt;0,IF(COUNTIF(Invoices!K:L,A3076)&lt;&gt;0,SUMIF(Invoices!K:L,A3076,Invoices!L:L)/COUNTIF(Invoices!K:L,A3076),0),IF(COUNTIF(Invoices!M:N,A3076)&lt;&gt;0,IF(COUNTIF(Invoices!M:N,A3076)&lt;&gt;0,SUMIF(Invoices!M:N,A3076,Invoices!N:N)/COUNTIF(Invoices!M:N,A3076),0),IF(COUNTIF(Invoices!O:P,A3076)&lt;&gt;0,IF(COUNTIF(Invoices!O:P,A3076)&lt;&gt;0,SUMIF(Invoices!O:P,A3076,Invoices!P:P)/COUNTIF(Invoices!O:P,A3076),0),IF(COUNTIF(Invoices!Q:R,A3076)&lt;&gt;0,IF(COUNTIF(Invoices!Q:R,A3076)&lt;&gt;0,SUMIF(Invoices!Q:R,A3076,Invoices!R:R)/COUNTIF(Invoices!Q:R,A3076),0),IF(COUNTIF(Invoices!S:T,A3076)&lt;&gt;0,IF(COUNTIF(Invoices!S:T,A3076)&lt;&gt;0,SUMIF(Invoices!S:T,A3076,Invoices!T:T)/COUNTIF(Invoices!S:T,A3076),0),IF(COUNTIF(Invoices!U:V,A3076)&lt;&gt;0,IF(COUNTIF(Invoices!U:V,A3076)&lt;&gt;0,SUMIF(Invoices!U:V,A3076,Invoices!V:V)/COUNTIF(Invoices!U:V,A3076),0),IF(COUNTIF(Invoices!W:X,A3076)&lt;&gt;0,IF(COUNTIF(Invoices!W:X,A3076)&lt;&gt;0,SUMIF(Invoices!W:X,A3076,Invoices!X:X)/COUNTIF(Invoices!W:X,A3076),0),IF(COUNTIF(Invoices!Y:Z,A3076)&lt;&gt;0,IF(COUNTIF(Invoices!Y:Z,A3076)&lt;&gt;0,SUMIF(Invoices!Y:Z,A3076,Invoices!Z:Z)/COUNTIF(Invoices!Y:Z,A3076),0),IF(COUNTIF(Invoices!AA:AB,A3076)&lt;&gt;0,IF(COUNTIF(Invoices!AA:AB,A3076)&lt;&gt;0,SUMIF(Invoices!AA:AB,A3076,Invoices!AB:AB)/COUNTIF(Invoices!AA:AB,A3076),0),IF(COUNTIF(Invoices!AC:AD,A3076)&lt;&gt;0,IF(COUNTIF(Invoices!AC:AD,A3076)&lt;&gt;0,SUMIF(Invoices!AC:AD,A3076,Invoices!AD:AD)/COUNTIF(Invoices!AC:AD,A3076),0),IF(COUNTIF(Invoices!AE:AF,A3076)&lt;&gt;0,IF(COUNTIF(Invoices!AE:AF,A3076)&lt;&gt;0,SUMIF(Invoices!AE:AF,A3076,Invoices!AF:AF)/COUNTIF(Invoices!AE:AF,A3076),0),IF(COUNTIF(Invoices!AG:AH,A3076)&lt;&gt;0,IF(COUNTIF(Invoices!AG:AH,A3076)&lt;&gt;0,SUMIF(Invoices!AG:AH,A3076,Invoices!AH:AH)/COUNTIF(Invoices!AG:AH,A3076),0),IF(COUNTIF(Invoices!AI:AJ,A3076)&lt;&gt;0,IF(COUNTIF(Invoices!AI:AJ,A3076)&lt;&gt;0,SUMIF(Invoices!AI:AJ,A3076,Invoices!AJ:AJ)/COUNTIF(Invoices!AI:AJ,A3076),0),IF(COUNTIF(Invoices!AK:AL,A3076)&lt;&gt;0,IF(COUNTIF(Invoices!AK:AL,A3076)&lt;&gt;0,SUMIF(Invoices!AK:AL,A3076,Invoices!AL:AL)/COUNTIF(Invoices!AK:AL,A3076),0),IF(COUNTIF(Invoices!AM:AN,A3076)&lt;&gt;0,IF(COUNTIF(Invoices!AM:AN,A3076)&lt;&gt;0,SUMIF(Invoices!AM:AN,A3076,Invoices!AN:AN)/COUNTIF(Invoices!AM:AN,A3076),0),"Not Available")))))))))))))))</f>
        <v>Not Available</v>
      </c>
    </row>
    <row r="3077" spans="1:5" ht="13" x14ac:dyDescent="0.15">
      <c r="A3077" s="6" t="s">
        <v>4582</v>
      </c>
      <c r="C3077" s="6" t="s">
        <v>2030</v>
      </c>
      <c r="D3077" s="6" t="s">
        <v>959</v>
      </c>
      <c r="E3077" t="str">
        <f>IF(COUNTIF(Invoices!K:L,A3077)&lt;&gt;0,IF(COUNTIF(Invoices!K:L,A3077)&lt;&gt;0,SUMIF(Invoices!K:L,A3077,Invoices!L:L)/COUNTIF(Invoices!K:L,A3077),0),IF(COUNTIF(Invoices!M:N,A3077)&lt;&gt;0,IF(COUNTIF(Invoices!M:N,A3077)&lt;&gt;0,SUMIF(Invoices!M:N,A3077,Invoices!N:N)/COUNTIF(Invoices!M:N,A3077),0),IF(COUNTIF(Invoices!O:P,A3077)&lt;&gt;0,IF(COUNTIF(Invoices!O:P,A3077)&lt;&gt;0,SUMIF(Invoices!O:P,A3077,Invoices!P:P)/COUNTIF(Invoices!O:P,A3077),0),IF(COUNTIF(Invoices!Q:R,A3077)&lt;&gt;0,IF(COUNTIF(Invoices!Q:R,A3077)&lt;&gt;0,SUMIF(Invoices!Q:R,A3077,Invoices!R:R)/COUNTIF(Invoices!Q:R,A3077),0),IF(COUNTIF(Invoices!S:T,A3077)&lt;&gt;0,IF(COUNTIF(Invoices!S:T,A3077)&lt;&gt;0,SUMIF(Invoices!S:T,A3077,Invoices!T:T)/COUNTIF(Invoices!S:T,A3077),0),IF(COUNTIF(Invoices!U:V,A3077)&lt;&gt;0,IF(COUNTIF(Invoices!U:V,A3077)&lt;&gt;0,SUMIF(Invoices!U:V,A3077,Invoices!V:V)/COUNTIF(Invoices!U:V,A3077),0),IF(COUNTIF(Invoices!W:X,A3077)&lt;&gt;0,IF(COUNTIF(Invoices!W:X,A3077)&lt;&gt;0,SUMIF(Invoices!W:X,A3077,Invoices!X:X)/COUNTIF(Invoices!W:X,A3077),0),IF(COUNTIF(Invoices!Y:Z,A3077)&lt;&gt;0,IF(COUNTIF(Invoices!Y:Z,A3077)&lt;&gt;0,SUMIF(Invoices!Y:Z,A3077,Invoices!Z:Z)/COUNTIF(Invoices!Y:Z,A3077),0),IF(COUNTIF(Invoices!AA:AB,A3077)&lt;&gt;0,IF(COUNTIF(Invoices!AA:AB,A3077)&lt;&gt;0,SUMIF(Invoices!AA:AB,A3077,Invoices!AB:AB)/COUNTIF(Invoices!AA:AB,A3077),0),IF(COUNTIF(Invoices!AC:AD,A3077)&lt;&gt;0,IF(COUNTIF(Invoices!AC:AD,A3077)&lt;&gt;0,SUMIF(Invoices!AC:AD,A3077,Invoices!AD:AD)/COUNTIF(Invoices!AC:AD,A3077),0),IF(COUNTIF(Invoices!AE:AF,A3077)&lt;&gt;0,IF(COUNTIF(Invoices!AE:AF,A3077)&lt;&gt;0,SUMIF(Invoices!AE:AF,A3077,Invoices!AF:AF)/COUNTIF(Invoices!AE:AF,A3077),0),IF(COUNTIF(Invoices!AG:AH,A3077)&lt;&gt;0,IF(COUNTIF(Invoices!AG:AH,A3077)&lt;&gt;0,SUMIF(Invoices!AG:AH,A3077,Invoices!AH:AH)/COUNTIF(Invoices!AG:AH,A3077),0),IF(COUNTIF(Invoices!AI:AJ,A3077)&lt;&gt;0,IF(COUNTIF(Invoices!AI:AJ,A3077)&lt;&gt;0,SUMIF(Invoices!AI:AJ,A3077,Invoices!AJ:AJ)/COUNTIF(Invoices!AI:AJ,A3077),0),IF(COUNTIF(Invoices!AK:AL,A3077)&lt;&gt;0,IF(COUNTIF(Invoices!AK:AL,A3077)&lt;&gt;0,SUMIF(Invoices!AK:AL,A3077,Invoices!AL:AL)/COUNTIF(Invoices!AK:AL,A3077),0),IF(COUNTIF(Invoices!AM:AN,A3077)&lt;&gt;0,IF(COUNTIF(Invoices!AM:AN,A3077)&lt;&gt;0,SUMIF(Invoices!AM:AN,A3077,Invoices!AN:AN)/COUNTIF(Invoices!AM:AN,A3077),0),"Not Available")))))))))))))))</f>
        <v>Not Available</v>
      </c>
    </row>
    <row r="3078" spans="1:5" ht="13" x14ac:dyDescent="0.15">
      <c r="A3078" s="6" t="s">
        <v>4583</v>
      </c>
      <c r="C3078" s="6" t="s">
        <v>1227</v>
      </c>
      <c r="D3078" s="6" t="s">
        <v>1227</v>
      </c>
      <c r="E3078" t="str">
        <f>IF(COUNTIF(Invoices!K:L,A3078)&lt;&gt;0,IF(COUNTIF(Invoices!K:L,A3078)&lt;&gt;0,SUMIF(Invoices!K:L,A3078,Invoices!L:L)/COUNTIF(Invoices!K:L,A3078),0),IF(COUNTIF(Invoices!M:N,A3078)&lt;&gt;0,IF(COUNTIF(Invoices!M:N,A3078)&lt;&gt;0,SUMIF(Invoices!M:N,A3078,Invoices!N:N)/COUNTIF(Invoices!M:N,A3078),0),IF(COUNTIF(Invoices!O:P,A3078)&lt;&gt;0,IF(COUNTIF(Invoices!O:P,A3078)&lt;&gt;0,SUMIF(Invoices!O:P,A3078,Invoices!P:P)/COUNTIF(Invoices!O:P,A3078),0),IF(COUNTIF(Invoices!Q:R,A3078)&lt;&gt;0,IF(COUNTIF(Invoices!Q:R,A3078)&lt;&gt;0,SUMIF(Invoices!Q:R,A3078,Invoices!R:R)/COUNTIF(Invoices!Q:R,A3078),0),IF(COUNTIF(Invoices!S:T,A3078)&lt;&gt;0,IF(COUNTIF(Invoices!S:T,A3078)&lt;&gt;0,SUMIF(Invoices!S:T,A3078,Invoices!T:T)/COUNTIF(Invoices!S:T,A3078),0),IF(COUNTIF(Invoices!U:V,A3078)&lt;&gt;0,IF(COUNTIF(Invoices!U:V,A3078)&lt;&gt;0,SUMIF(Invoices!U:V,A3078,Invoices!V:V)/COUNTIF(Invoices!U:V,A3078),0),IF(COUNTIF(Invoices!W:X,A3078)&lt;&gt;0,IF(COUNTIF(Invoices!W:X,A3078)&lt;&gt;0,SUMIF(Invoices!W:X,A3078,Invoices!X:X)/COUNTIF(Invoices!W:X,A3078),0),IF(COUNTIF(Invoices!Y:Z,A3078)&lt;&gt;0,IF(COUNTIF(Invoices!Y:Z,A3078)&lt;&gt;0,SUMIF(Invoices!Y:Z,A3078,Invoices!Z:Z)/COUNTIF(Invoices!Y:Z,A3078),0),IF(COUNTIF(Invoices!AA:AB,A3078)&lt;&gt;0,IF(COUNTIF(Invoices!AA:AB,A3078)&lt;&gt;0,SUMIF(Invoices!AA:AB,A3078,Invoices!AB:AB)/COUNTIF(Invoices!AA:AB,A3078),0),IF(COUNTIF(Invoices!AC:AD,A3078)&lt;&gt;0,IF(COUNTIF(Invoices!AC:AD,A3078)&lt;&gt;0,SUMIF(Invoices!AC:AD,A3078,Invoices!AD:AD)/COUNTIF(Invoices!AC:AD,A3078),0),IF(COUNTIF(Invoices!AE:AF,A3078)&lt;&gt;0,IF(COUNTIF(Invoices!AE:AF,A3078)&lt;&gt;0,SUMIF(Invoices!AE:AF,A3078,Invoices!AF:AF)/COUNTIF(Invoices!AE:AF,A3078),0),IF(COUNTIF(Invoices!AG:AH,A3078)&lt;&gt;0,IF(COUNTIF(Invoices!AG:AH,A3078)&lt;&gt;0,SUMIF(Invoices!AG:AH,A3078,Invoices!AH:AH)/COUNTIF(Invoices!AG:AH,A3078),0),IF(COUNTIF(Invoices!AI:AJ,A3078)&lt;&gt;0,IF(COUNTIF(Invoices!AI:AJ,A3078)&lt;&gt;0,SUMIF(Invoices!AI:AJ,A3078,Invoices!AJ:AJ)/COUNTIF(Invoices!AI:AJ,A3078),0),IF(COUNTIF(Invoices!AK:AL,A3078)&lt;&gt;0,IF(COUNTIF(Invoices!AK:AL,A3078)&lt;&gt;0,SUMIF(Invoices!AK:AL,A3078,Invoices!AL:AL)/COUNTIF(Invoices!AK:AL,A3078),0),IF(COUNTIF(Invoices!AM:AN,A3078)&lt;&gt;0,IF(COUNTIF(Invoices!AM:AN,A3078)&lt;&gt;0,SUMIF(Invoices!AM:AN,A3078,Invoices!AN:AN)/COUNTIF(Invoices!AM:AN,A3078),0),"Not Available")))))))))))))))</f>
        <v>Not Available</v>
      </c>
    </row>
    <row r="3079" spans="1:5" ht="13" x14ac:dyDescent="0.15">
      <c r="A3079" s="6" t="s">
        <v>4583</v>
      </c>
      <c r="C3079" s="6" t="s">
        <v>1327</v>
      </c>
      <c r="D3079" s="6" t="s">
        <v>1182</v>
      </c>
      <c r="E3079" t="str">
        <f>IF(COUNTIF(Invoices!K:L,A3079)&lt;&gt;0,IF(COUNTIF(Invoices!K:L,A3079)&lt;&gt;0,SUMIF(Invoices!K:L,A3079,Invoices!L:L)/COUNTIF(Invoices!K:L,A3079),0),IF(COUNTIF(Invoices!M:N,A3079)&lt;&gt;0,IF(COUNTIF(Invoices!M:N,A3079)&lt;&gt;0,SUMIF(Invoices!M:N,A3079,Invoices!N:N)/COUNTIF(Invoices!M:N,A3079),0),IF(COUNTIF(Invoices!O:P,A3079)&lt;&gt;0,IF(COUNTIF(Invoices!O:P,A3079)&lt;&gt;0,SUMIF(Invoices!O:P,A3079,Invoices!P:P)/COUNTIF(Invoices!O:P,A3079),0),IF(COUNTIF(Invoices!Q:R,A3079)&lt;&gt;0,IF(COUNTIF(Invoices!Q:R,A3079)&lt;&gt;0,SUMIF(Invoices!Q:R,A3079,Invoices!R:R)/COUNTIF(Invoices!Q:R,A3079),0),IF(COUNTIF(Invoices!S:T,A3079)&lt;&gt;0,IF(COUNTIF(Invoices!S:T,A3079)&lt;&gt;0,SUMIF(Invoices!S:T,A3079,Invoices!T:T)/COUNTIF(Invoices!S:T,A3079),0),IF(COUNTIF(Invoices!U:V,A3079)&lt;&gt;0,IF(COUNTIF(Invoices!U:V,A3079)&lt;&gt;0,SUMIF(Invoices!U:V,A3079,Invoices!V:V)/COUNTIF(Invoices!U:V,A3079),0),IF(COUNTIF(Invoices!W:X,A3079)&lt;&gt;0,IF(COUNTIF(Invoices!W:X,A3079)&lt;&gt;0,SUMIF(Invoices!W:X,A3079,Invoices!X:X)/COUNTIF(Invoices!W:X,A3079),0),IF(COUNTIF(Invoices!Y:Z,A3079)&lt;&gt;0,IF(COUNTIF(Invoices!Y:Z,A3079)&lt;&gt;0,SUMIF(Invoices!Y:Z,A3079,Invoices!Z:Z)/COUNTIF(Invoices!Y:Z,A3079),0),IF(COUNTIF(Invoices!AA:AB,A3079)&lt;&gt;0,IF(COUNTIF(Invoices!AA:AB,A3079)&lt;&gt;0,SUMIF(Invoices!AA:AB,A3079,Invoices!AB:AB)/COUNTIF(Invoices!AA:AB,A3079),0),IF(COUNTIF(Invoices!AC:AD,A3079)&lt;&gt;0,IF(COUNTIF(Invoices!AC:AD,A3079)&lt;&gt;0,SUMIF(Invoices!AC:AD,A3079,Invoices!AD:AD)/COUNTIF(Invoices!AC:AD,A3079),0),IF(COUNTIF(Invoices!AE:AF,A3079)&lt;&gt;0,IF(COUNTIF(Invoices!AE:AF,A3079)&lt;&gt;0,SUMIF(Invoices!AE:AF,A3079,Invoices!AF:AF)/COUNTIF(Invoices!AE:AF,A3079),0),IF(COUNTIF(Invoices!AG:AH,A3079)&lt;&gt;0,IF(COUNTIF(Invoices!AG:AH,A3079)&lt;&gt;0,SUMIF(Invoices!AG:AH,A3079,Invoices!AH:AH)/COUNTIF(Invoices!AG:AH,A3079),0),IF(COUNTIF(Invoices!AI:AJ,A3079)&lt;&gt;0,IF(COUNTIF(Invoices!AI:AJ,A3079)&lt;&gt;0,SUMIF(Invoices!AI:AJ,A3079,Invoices!AJ:AJ)/COUNTIF(Invoices!AI:AJ,A3079),0),IF(COUNTIF(Invoices!AK:AL,A3079)&lt;&gt;0,IF(COUNTIF(Invoices!AK:AL,A3079)&lt;&gt;0,SUMIF(Invoices!AK:AL,A3079,Invoices!AL:AL)/COUNTIF(Invoices!AK:AL,A3079),0),IF(COUNTIF(Invoices!AM:AN,A3079)&lt;&gt;0,IF(COUNTIF(Invoices!AM:AN,A3079)&lt;&gt;0,SUMIF(Invoices!AM:AN,A3079,Invoices!AN:AN)/COUNTIF(Invoices!AM:AN,A3079),0),"Not Available")))))))))))))))</f>
        <v>Not Available</v>
      </c>
    </row>
    <row r="3080" spans="1:5" ht="13" x14ac:dyDescent="0.15">
      <c r="A3080" s="6" t="s">
        <v>4584</v>
      </c>
      <c r="C3080" s="6" t="s">
        <v>692</v>
      </c>
      <c r="D3080" s="6" t="s">
        <v>693</v>
      </c>
      <c r="E3080">
        <f ca="1">IF(COUNTIF(Invoices!K:L,A3080)&lt;&gt;0,IF(COUNTIF(Invoices!K:L,A3080)&lt;&gt;0,SUMIF(Invoices!K:L,A3080,Invoices!L:L)/COUNTIF(Invoices!K:L,A3080),0),IF(COUNTIF(Invoices!M:N,A3080)&lt;&gt;0,IF(COUNTIF(Invoices!M:N,A3080)&lt;&gt;0,SUMIF(Invoices!M:N,A3080,Invoices!N:N)/COUNTIF(Invoices!M:N,A3080),0),IF(COUNTIF(Invoices!O:P,A3080)&lt;&gt;0,IF(COUNTIF(Invoices!O:P,A3080)&lt;&gt;0,SUMIF(Invoices!O:P,A3080,Invoices!P:P)/COUNTIF(Invoices!O:P,A3080),0),IF(COUNTIF(Invoices!Q:R,A3080)&lt;&gt;0,IF(COUNTIF(Invoices!Q:R,A3080)&lt;&gt;0,SUMIF(Invoices!Q:R,A3080,Invoices!R:R)/COUNTIF(Invoices!Q:R,A3080),0),IF(COUNTIF(Invoices!S:T,A3080)&lt;&gt;0,IF(COUNTIF(Invoices!S:T,A3080)&lt;&gt;0,SUMIF(Invoices!S:T,A3080,Invoices!T:T)/COUNTIF(Invoices!S:T,A3080),0),IF(COUNTIF(Invoices!U:V,A3080)&lt;&gt;0,IF(COUNTIF(Invoices!U:V,A3080)&lt;&gt;0,SUMIF(Invoices!U:V,A3080,Invoices!V:V)/COUNTIF(Invoices!U:V,A3080),0),IF(COUNTIF(Invoices!W:X,A3080)&lt;&gt;0,IF(COUNTIF(Invoices!W:X,A3080)&lt;&gt;0,SUMIF(Invoices!W:X,A3080,Invoices!X:X)/COUNTIF(Invoices!W:X,A3080),0),IF(COUNTIF(Invoices!Y:Z,A3080)&lt;&gt;0,IF(COUNTIF(Invoices!Y:Z,A3080)&lt;&gt;0,SUMIF(Invoices!Y:Z,A3080,Invoices!Z:Z)/COUNTIF(Invoices!Y:Z,A3080),0),IF(COUNTIF(Invoices!AA:AB,A3080)&lt;&gt;0,IF(COUNTIF(Invoices!AA:AB,A3080)&lt;&gt;0,SUMIF(Invoices!AA:AB,A3080,Invoices!AB:AB)/COUNTIF(Invoices!AA:AB,A3080),0),IF(COUNTIF(Invoices!AC:AD,A3080)&lt;&gt;0,IF(COUNTIF(Invoices!AC:AD,A3080)&lt;&gt;0,SUMIF(Invoices!AC:AD,A3080,Invoices!AD:AD)/COUNTIF(Invoices!AC:AD,A3080),0),IF(COUNTIF(Invoices!AE:AF,A3080)&lt;&gt;0,IF(COUNTIF(Invoices!AE:AF,A3080)&lt;&gt;0,SUMIF(Invoices!AE:AF,A3080,Invoices!AF:AF)/COUNTIF(Invoices!AE:AF,A3080),0),IF(COUNTIF(Invoices!AG:AH,A3080)&lt;&gt;0,IF(COUNTIF(Invoices!AG:AH,A3080)&lt;&gt;0,SUMIF(Invoices!AG:AH,A3080,Invoices!AH:AH)/COUNTIF(Invoices!AG:AH,A3080),0),IF(COUNTIF(Invoices!AI:AJ,A3080)&lt;&gt;0,IF(COUNTIF(Invoices!AI:AJ,A3080)&lt;&gt;0,SUMIF(Invoices!AI:AJ,A3080,Invoices!AJ:AJ)/COUNTIF(Invoices!AI:AJ,A3080),0),IF(COUNTIF(Invoices!AK:AL,A3080)&lt;&gt;0,IF(COUNTIF(Invoices!AK:AL,A3080)&lt;&gt;0,SUMIF(Invoices!AK:AL,A3080,Invoices!AL:AL)/COUNTIF(Invoices!AK:AL,A3080),0),IF(COUNTIF(Invoices!AM:AN,A3080)&lt;&gt;0,IF(COUNTIF(Invoices!AM:AN,A3080)&lt;&gt;0,SUMIF(Invoices!AM:AN,A3080,Invoices!AN:AN)/COUNTIF(Invoices!AM:AN,A3080),0),"Not Available")))))))))))))))</f>
        <v>1.99</v>
      </c>
    </row>
    <row r="3081" spans="1:5" ht="13" x14ac:dyDescent="0.15">
      <c r="A3081" s="6" t="s">
        <v>4585</v>
      </c>
      <c r="B3081" s="6" t="s">
        <v>568</v>
      </c>
      <c r="C3081" s="6" t="s">
        <v>569</v>
      </c>
      <c r="D3081" s="6" t="s">
        <v>570</v>
      </c>
      <c r="E3081" t="str">
        <f>IF(COUNTIF(Invoices!K:L,A3081)&lt;&gt;0,IF(COUNTIF(Invoices!K:L,A3081)&lt;&gt;0,SUMIF(Invoices!K:L,A3081,Invoices!L:L)/COUNTIF(Invoices!K:L,A3081),0),IF(COUNTIF(Invoices!M:N,A3081)&lt;&gt;0,IF(COUNTIF(Invoices!M:N,A3081)&lt;&gt;0,SUMIF(Invoices!M:N,A3081,Invoices!N:N)/COUNTIF(Invoices!M:N,A3081),0),IF(COUNTIF(Invoices!O:P,A3081)&lt;&gt;0,IF(COUNTIF(Invoices!O:P,A3081)&lt;&gt;0,SUMIF(Invoices!O:P,A3081,Invoices!P:P)/COUNTIF(Invoices!O:P,A3081),0),IF(COUNTIF(Invoices!Q:R,A3081)&lt;&gt;0,IF(COUNTIF(Invoices!Q:R,A3081)&lt;&gt;0,SUMIF(Invoices!Q:R,A3081,Invoices!R:R)/COUNTIF(Invoices!Q:R,A3081),0),IF(COUNTIF(Invoices!S:T,A3081)&lt;&gt;0,IF(COUNTIF(Invoices!S:T,A3081)&lt;&gt;0,SUMIF(Invoices!S:T,A3081,Invoices!T:T)/COUNTIF(Invoices!S:T,A3081),0),IF(COUNTIF(Invoices!U:V,A3081)&lt;&gt;0,IF(COUNTIF(Invoices!U:V,A3081)&lt;&gt;0,SUMIF(Invoices!U:V,A3081,Invoices!V:V)/COUNTIF(Invoices!U:V,A3081),0),IF(COUNTIF(Invoices!W:X,A3081)&lt;&gt;0,IF(COUNTIF(Invoices!W:X,A3081)&lt;&gt;0,SUMIF(Invoices!W:X,A3081,Invoices!X:X)/COUNTIF(Invoices!W:X,A3081),0),IF(COUNTIF(Invoices!Y:Z,A3081)&lt;&gt;0,IF(COUNTIF(Invoices!Y:Z,A3081)&lt;&gt;0,SUMIF(Invoices!Y:Z,A3081,Invoices!Z:Z)/COUNTIF(Invoices!Y:Z,A3081),0),IF(COUNTIF(Invoices!AA:AB,A3081)&lt;&gt;0,IF(COUNTIF(Invoices!AA:AB,A3081)&lt;&gt;0,SUMIF(Invoices!AA:AB,A3081,Invoices!AB:AB)/COUNTIF(Invoices!AA:AB,A3081),0),IF(COUNTIF(Invoices!AC:AD,A3081)&lt;&gt;0,IF(COUNTIF(Invoices!AC:AD,A3081)&lt;&gt;0,SUMIF(Invoices!AC:AD,A3081,Invoices!AD:AD)/COUNTIF(Invoices!AC:AD,A3081),0),IF(COUNTIF(Invoices!AE:AF,A3081)&lt;&gt;0,IF(COUNTIF(Invoices!AE:AF,A3081)&lt;&gt;0,SUMIF(Invoices!AE:AF,A3081,Invoices!AF:AF)/COUNTIF(Invoices!AE:AF,A3081),0),IF(COUNTIF(Invoices!AG:AH,A3081)&lt;&gt;0,IF(COUNTIF(Invoices!AG:AH,A3081)&lt;&gt;0,SUMIF(Invoices!AG:AH,A3081,Invoices!AH:AH)/COUNTIF(Invoices!AG:AH,A3081),0),IF(COUNTIF(Invoices!AI:AJ,A3081)&lt;&gt;0,IF(COUNTIF(Invoices!AI:AJ,A3081)&lt;&gt;0,SUMIF(Invoices!AI:AJ,A3081,Invoices!AJ:AJ)/COUNTIF(Invoices!AI:AJ,A3081),0),IF(COUNTIF(Invoices!AK:AL,A3081)&lt;&gt;0,IF(COUNTIF(Invoices!AK:AL,A3081)&lt;&gt;0,SUMIF(Invoices!AK:AL,A3081,Invoices!AL:AL)/COUNTIF(Invoices!AK:AL,A3081),0),IF(COUNTIF(Invoices!AM:AN,A3081)&lt;&gt;0,IF(COUNTIF(Invoices!AM:AN,A3081)&lt;&gt;0,SUMIF(Invoices!AM:AN,A3081,Invoices!AN:AN)/COUNTIF(Invoices!AM:AN,A3081),0),"Not Available")))))))))))))))</f>
        <v>Not Available</v>
      </c>
    </row>
    <row r="3082" spans="1:5" ht="13" x14ac:dyDescent="0.15">
      <c r="A3082" s="6" t="s">
        <v>4586</v>
      </c>
      <c r="B3082" s="6" t="s">
        <v>606</v>
      </c>
      <c r="C3082" s="6" t="s">
        <v>1118</v>
      </c>
      <c r="D3082" s="6" t="s">
        <v>608</v>
      </c>
      <c r="E3082" t="str">
        <f>IF(COUNTIF(Invoices!K:L,A3082)&lt;&gt;0,IF(COUNTIF(Invoices!K:L,A3082)&lt;&gt;0,SUMIF(Invoices!K:L,A3082,Invoices!L:L)/COUNTIF(Invoices!K:L,A3082),0),IF(COUNTIF(Invoices!M:N,A3082)&lt;&gt;0,IF(COUNTIF(Invoices!M:N,A3082)&lt;&gt;0,SUMIF(Invoices!M:N,A3082,Invoices!N:N)/COUNTIF(Invoices!M:N,A3082),0),IF(COUNTIF(Invoices!O:P,A3082)&lt;&gt;0,IF(COUNTIF(Invoices!O:P,A3082)&lt;&gt;0,SUMIF(Invoices!O:P,A3082,Invoices!P:P)/COUNTIF(Invoices!O:P,A3082),0),IF(COUNTIF(Invoices!Q:R,A3082)&lt;&gt;0,IF(COUNTIF(Invoices!Q:R,A3082)&lt;&gt;0,SUMIF(Invoices!Q:R,A3082,Invoices!R:R)/COUNTIF(Invoices!Q:R,A3082),0),IF(COUNTIF(Invoices!S:T,A3082)&lt;&gt;0,IF(COUNTIF(Invoices!S:T,A3082)&lt;&gt;0,SUMIF(Invoices!S:T,A3082,Invoices!T:T)/COUNTIF(Invoices!S:T,A3082),0),IF(COUNTIF(Invoices!U:V,A3082)&lt;&gt;0,IF(COUNTIF(Invoices!U:V,A3082)&lt;&gt;0,SUMIF(Invoices!U:V,A3082,Invoices!V:V)/COUNTIF(Invoices!U:V,A3082),0),IF(COUNTIF(Invoices!W:X,A3082)&lt;&gt;0,IF(COUNTIF(Invoices!W:X,A3082)&lt;&gt;0,SUMIF(Invoices!W:X,A3082,Invoices!X:X)/COUNTIF(Invoices!W:X,A3082),0),IF(COUNTIF(Invoices!Y:Z,A3082)&lt;&gt;0,IF(COUNTIF(Invoices!Y:Z,A3082)&lt;&gt;0,SUMIF(Invoices!Y:Z,A3082,Invoices!Z:Z)/COUNTIF(Invoices!Y:Z,A3082),0),IF(COUNTIF(Invoices!AA:AB,A3082)&lt;&gt;0,IF(COUNTIF(Invoices!AA:AB,A3082)&lt;&gt;0,SUMIF(Invoices!AA:AB,A3082,Invoices!AB:AB)/COUNTIF(Invoices!AA:AB,A3082),0),IF(COUNTIF(Invoices!AC:AD,A3082)&lt;&gt;0,IF(COUNTIF(Invoices!AC:AD,A3082)&lt;&gt;0,SUMIF(Invoices!AC:AD,A3082,Invoices!AD:AD)/COUNTIF(Invoices!AC:AD,A3082),0),IF(COUNTIF(Invoices!AE:AF,A3082)&lt;&gt;0,IF(COUNTIF(Invoices!AE:AF,A3082)&lt;&gt;0,SUMIF(Invoices!AE:AF,A3082,Invoices!AF:AF)/COUNTIF(Invoices!AE:AF,A3082),0),IF(COUNTIF(Invoices!AG:AH,A3082)&lt;&gt;0,IF(COUNTIF(Invoices!AG:AH,A3082)&lt;&gt;0,SUMIF(Invoices!AG:AH,A3082,Invoices!AH:AH)/COUNTIF(Invoices!AG:AH,A3082),0),IF(COUNTIF(Invoices!AI:AJ,A3082)&lt;&gt;0,IF(COUNTIF(Invoices!AI:AJ,A3082)&lt;&gt;0,SUMIF(Invoices!AI:AJ,A3082,Invoices!AJ:AJ)/COUNTIF(Invoices!AI:AJ,A3082),0),IF(COUNTIF(Invoices!AK:AL,A3082)&lt;&gt;0,IF(COUNTIF(Invoices!AK:AL,A3082)&lt;&gt;0,SUMIF(Invoices!AK:AL,A3082,Invoices!AL:AL)/COUNTIF(Invoices!AK:AL,A3082),0),IF(COUNTIF(Invoices!AM:AN,A3082)&lt;&gt;0,IF(COUNTIF(Invoices!AM:AN,A3082)&lt;&gt;0,SUMIF(Invoices!AM:AN,A3082,Invoices!AN:AN)/COUNTIF(Invoices!AM:AN,A3082),0),"Not Available")))))))))))))))</f>
        <v>Not Available</v>
      </c>
    </row>
    <row r="3083" spans="1:5" ht="13" x14ac:dyDescent="0.15">
      <c r="A3083" s="6" t="s">
        <v>4587</v>
      </c>
      <c r="B3083" s="6" t="s">
        <v>1208</v>
      </c>
      <c r="C3083" s="6" t="s">
        <v>2353</v>
      </c>
      <c r="D3083" s="6" t="s">
        <v>1210</v>
      </c>
      <c r="E3083">
        <f ca="1">IF(COUNTIF(Invoices!K:L,A3083)&lt;&gt;0,IF(COUNTIF(Invoices!K:L,A3083)&lt;&gt;0,SUMIF(Invoices!K:L,A3083,Invoices!L:L)/COUNTIF(Invoices!K:L,A3083),0),IF(COUNTIF(Invoices!M:N,A3083)&lt;&gt;0,IF(COUNTIF(Invoices!M:N,A3083)&lt;&gt;0,SUMIF(Invoices!M:N,A3083,Invoices!N:N)/COUNTIF(Invoices!M:N,A3083),0),IF(COUNTIF(Invoices!O:P,A3083)&lt;&gt;0,IF(COUNTIF(Invoices!O:P,A3083)&lt;&gt;0,SUMIF(Invoices!O:P,A3083,Invoices!P:P)/COUNTIF(Invoices!O:P,A3083),0),IF(COUNTIF(Invoices!Q:R,A3083)&lt;&gt;0,IF(COUNTIF(Invoices!Q:R,A3083)&lt;&gt;0,SUMIF(Invoices!Q:R,A3083,Invoices!R:R)/COUNTIF(Invoices!Q:R,A3083),0),IF(COUNTIF(Invoices!S:T,A3083)&lt;&gt;0,IF(COUNTIF(Invoices!S:T,A3083)&lt;&gt;0,SUMIF(Invoices!S:T,A3083,Invoices!T:T)/COUNTIF(Invoices!S:T,A3083),0),IF(COUNTIF(Invoices!U:V,A3083)&lt;&gt;0,IF(COUNTIF(Invoices!U:V,A3083)&lt;&gt;0,SUMIF(Invoices!U:V,A3083,Invoices!V:V)/COUNTIF(Invoices!U:V,A3083),0),IF(COUNTIF(Invoices!W:X,A3083)&lt;&gt;0,IF(COUNTIF(Invoices!W:X,A3083)&lt;&gt;0,SUMIF(Invoices!W:X,A3083,Invoices!X:X)/COUNTIF(Invoices!W:X,A3083),0),IF(COUNTIF(Invoices!Y:Z,A3083)&lt;&gt;0,IF(COUNTIF(Invoices!Y:Z,A3083)&lt;&gt;0,SUMIF(Invoices!Y:Z,A3083,Invoices!Z:Z)/COUNTIF(Invoices!Y:Z,A3083),0),IF(COUNTIF(Invoices!AA:AB,A3083)&lt;&gt;0,IF(COUNTIF(Invoices!AA:AB,A3083)&lt;&gt;0,SUMIF(Invoices!AA:AB,A3083,Invoices!AB:AB)/COUNTIF(Invoices!AA:AB,A3083),0),IF(COUNTIF(Invoices!AC:AD,A3083)&lt;&gt;0,IF(COUNTIF(Invoices!AC:AD,A3083)&lt;&gt;0,SUMIF(Invoices!AC:AD,A3083,Invoices!AD:AD)/COUNTIF(Invoices!AC:AD,A3083),0),IF(COUNTIF(Invoices!AE:AF,A3083)&lt;&gt;0,IF(COUNTIF(Invoices!AE:AF,A3083)&lt;&gt;0,SUMIF(Invoices!AE:AF,A3083,Invoices!AF:AF)/COUNTIF(Invoices!AE:AF,A3083),0),IF(COUNTIF(Invoices!AG:AH,A3083)&lt;&gt;0,IF(COUNTIF(Invoices!AG:AH,A3083)&lt;&gt;0,SUMIF(Invoices!AG:AH,A3083,Invoices!AH:AH)/COUNTIF(Invoices!AG:AH,A3083),0),IF(COUNTIF(Invoices!AI:AJ,A3083)&lt;&gt;0,IF(COUNTIF(Invoices!AI:AJ,A3083)&lt;&gt;0,SUMIF(Invoices!AI:AJ,A3083,Invoices!AJ:AJ)/COUNTIF(Invoices!AI:AJ,A3083),0),IF(COUNTIF(Invoices!AK:AL,A3083)&lt;&gt;0,IF(COUNTIF(Invoices!AK:AL,A3083)&lt;&gt;0,SUMIF(Invoices!AK:AL,A3083,Invoices!AL:AL)/COUNTIF(Invoices!AK:AL,A3083),0),IF(COUNTIF(Invoices!AM:AN,A3083)&lt;&gt;0,IF(COUNTIF(Invoices!AM:AN,A3083)&lt;&gt;0,SUMIF(Invoices!AM:AN,A3083,Invoices!AN:AN)/COUNTIF(Invoices!AM:AN,A3083),0),"Not Available")))))))))))))))</f>
        <v>0.99</v>
      </c>
    </row>
    <row r="3084" spans="1:5" ht="13" x14ac:dyDescent="0.15">
      <c r="A3084" s="6" t="s">
        <v>4588</v>
      </c>
      <c r="C3084" s="6" t="s">
        <v>1167</v>
      </c>
      <c r="D3084" s="6" t="s">
        <v>1168</v>
      </c>
      <c r="E3084" t="str">
        <f>IF(COUNTIF(Invoices!K:L,A3084)&lt;&gt;0,IF(COUNTIF(Invoices!K:L,A3084)&lt;&gt;0,SUMIF(Invoices!K:L,A3084,Invoices!L:L)/COUNTIF(Invoices!K:L,A3084),0),IF(COUNTIF(Invoices!M:N,A3084)&lt;&gt;0,IF(COUNTIF(Invoices!M:N,A3084)&lt;&gt;0,SUMIF(Invoices!M:N,A3084,Invoices!N:N)/COUNTIF(Invoices!M:N,A3084),0),IF(COUNTIF(Invoices!O:P,A3084)&lt;&gt;0,IF(COUNTIF(Invoices!O:P,A3084)&lt;&gt;0,SUMIF(Invoices!O:P,A3084,Invoices!P:P)/COUNTIF(Invoices!O:P,A3084),0),IF(COUNTIF(Invoices!Q:R,A3084)&lt;&gt;0,IF(COUNTIF(Invoices!Q:R,A3084)&lt;&gt;0,SUMIF(Invoices!Q:R,A3084,Invoices!R:R)/COUNTIF(Invoices!Q:R,A3084),0),IF(COUNTIF(Invoices!S:T,A3084)&lt;&gt;0,IF(COUNTIF(Invoices!S:T,A3084)&lt;&gt;0,SUMIF(Invoices!S:T,A3084,Invoices!T:T)/COUNTIF(Invoices!S:T,A3084),0),IF(COUNTIF(Invoices!U:V,A3084)&lt;&gt;0,IF(COUNTIF(Invoices!U:V,A3084)&lt;&gt;0,SUMIF(Invoices!U:V,A3084,Invoices!V:V)/COUNTIF(Invoices!U:V,A3084),0),IF(COUNTIF(Invoices!W:X,A3084)&lt;&gt;0,IF(COUNTIF(Invoices!W:X,A3084)&lt;&gt;0,SUMIF(Invoices!W:X,A3084,Invoices!X:X)/COUNTIF(Invoices!W:X,A3084),0),IF(COUNTIF(Invoices!Y:Z,A3084)&lt;&gt;0,IF(COUNTIF(Invoices!Y:Z,A3084)&lt;&gt;0,SUMIF(Invoices!Y:Z,A3084,Invoices!Z:Z)/COUNTIF(Invoices!Y:Z,A3084),0),IF(COUNTIF(Invoices!AA:AB,A3084)&lt;&gt;0,IF(COUNTIF(Invoices!AA:AB,A3084)&lt;&gt;0,SUMIF(Invoices!AA:AB,A3084,Invoices!AB:AB)/COUNTIF(Invoices!AA:AB,A3084),0),IF(COUNTIF(Invoices!AC:AD,A3084)&lt;&gt;0,IF(COUNTIF(Invoices!AC:AD,A3084)&lt;&gt;0,SUMIF(Invoices!AC:AD,A3084,Invoices!AD:AD)/COUNTIF(Invoices!AC:AD,A3084),0),IF(COUNTIF(Invoices!AE:AF,A3084)&lt;&gt;0,IF(COUNTIF(Invoices!AE:AF,A3084)&lt;&gt;0,SUMIF(Invoices!AE:AF,A3084,Invoices!AF:AF)/COUNTIF(Invoices!AE:AF,A3084),0),IF(COUNTIF(Invoices!AG:AH,A3084)&lt;&gt;0,IF(COUNTIF(Invoices!AG:AH,A3084)&lt;&gt;0,SUMIF(Invoices!AG:AH,A3084,Invoices!AH:AH)/COUNTIF(Invoices!AG:AH,A3084),0),IF(COUNTIF(Invoices!AI:AJ,A3084)&lt;&gt;0,IF(COUNTIF(Invoices!AI:AJ,A3084)&lt;&gt;0,SUMIF(Invoices!AI:AJ,A3084,Invoices!AJ:AJ)/COUNTIF(Invoices!AI:AJ,A3084),0),IF(COUNTIF(Invoices!AK:AL,A3084)&lt;&gt;0,IF(COUNTIF(Invoices!AK:AL,A3084)&lt;&gt;0,SUMIF(Invoices!AK:AL,A3084,Invoices!AL:AL)/COUNTIF(Invoices!AK:AL,A3084),0),IF(COUNTIF(Invoices!AM:AN,A3084)&lt;&gt;0,IF(COUNTIF(Invoices!AM:AN,A3084)&lt;&gt;0,SUMIF(Invoices!AM:AN,A3084,Invoices!AN:AN)/COUNTIF(Invoices!AM:AN,A3084),0),"Not Available")))))))))))))))</f>
        <v>Not Available</v>
      </c>
    </row>
    <row r="3085" spans="1:5" ht="13" x14ac:dyDescent="0.15">
      <c r="A3085" s="6" t="s">
        <v>4589</v>
      </c>
      <c r="B3085" s="6" t="s">
        <v>1473</v>
      </c>
      <c r="C3085" s="6" t="s">
        <v>1472</v>
      </c>
      <c r="D3085" s="6" t="s">
        <v>1021</v>
      </c>
      <c r="E3085">
        <f ca="1">IF(COUNTIF(Invoices!K:L,A3085)&lt;&gt;0,IF(COUNTIF(Invoices!K:L,A3085)&lt;&gt;0,SUMIF(Invoices!K:L,A3085,Invoices!L:L)/COUNTIF(Invoices!K:L,A3085),0),IF(COUNTIF(Invoices!M:N,A3085)&lt;&gt;0,IF(COUNTIF(Invoices!M:N,A3085)&lt;&gt;0,SUMIF(Invoices!M:N,A3085,Invoices!N:N)/COUNTIF(Invoices!M:N,A3085),0),IF(COUNTIF(Invoices!O:P,A3085)&lt;&gt;0,IF(COUNTIF(Invoices!O:P,A3085)&lt;&gt;0,SUMIF(Invoices!O:P,A3085,Invoices!P:P)/COUNTIF(Invoices!O:P,A3085),0),IF(COUNTIF(Invoices!Q:R,A3085)&lt;&gt;0,IF(COUNTIF(Invoices!Q:R,A3085)&lt;&gt;0,SUMIF(Invoices!Q:R,A3085,Invoices!R:R)/COUNTIF(Invoices!Q:R,A3085),0),IF(COUNTIF(Invoices!S:T,A3085)&lt;&gt;0,IF(COUNTIF(Invoices!S:T,A3085)&lt;&gt;0,SUMIF(Invoices!S:T,A3085,Invoices!T:T)/COUNTIF(Invoices!S:T,A3085),0),IF(COUNTIF(Invoices!U:V,A3085)&lt;&gt;0,IF(COUNTIF(Invoices!U:V,A3085)&lt;&gt;0,SUMIF(Invoices!U:V,A3085,Invoices!V:V)/COUNTIF(Invoices!U:V,A3085),0),IF(COUNTIF(Invoices!W:X,A3085)&lt;&gt;0,IF(COUNTIF(Invoices!W:X,A3085)&lt;&gt;0,SUMIF(Invoices!W:X,A3085,Invoices!X:X)/COUNTIF(Invoices!W:X,A3085),0),IF(COUNTIF(Invoices!Y:Z,A3085)&lt;&gt;0,IF(COUNTIF(Invoices!Y:Z,A3085)&lt;&gt;0,SUMIF(Invoices!Y:Z,A3085,Invoices!Z:Z)/COUNTIF(Invoices!Y:Z,A3085),0),IF(COUNTIF(Invoices!AA:AB,A3085)&lt;&gt;0,IF(COUNTIF(Invoices!AA:AB,A3085)&lt;&gt;0,SUMIF(Invoices!AA:AB,A3085,Invoices!AB:AB)/COUNTIF(Invoices!AA:AB,A3085),0),IF(COUNTIF(Invoices!AC:AD,A3085)&lt;&gt;0,IF(COUNTIF(Invoices!AC:AD,A3085)&lt;&gt;0,SUMIF(Invoices!AC:AD,A3085,Invoices!AD:AD)/COUNTIF(Invoices!AC:AD,A3085),0),IF(COUNTIF(Invoices!AE:AF,A3085)&lt;&gt;0,IF(COUNTIF(Invoices!AE:AF,A3085)&lt;&gt;0,SUMIF(Invoices!AE:AF,A3085,Invoices!AF:AF)/COUNTIF(Invoices!AE:AF,A3085),0),IF(COUNTIF(Invoices!AG:AH,A3085)&lt;&gt;0,IF(COUNTIF(Invoices!AG:AH,A3085)&lt;&gt;0,SUMIF(Invoices!AG:AH,A3085,Invoices!AH:AH)/COUNTIF(Invoices!AG:AH,A3085),0),IF(COUNTIF(Invoices!AI:AJ,A3085)&lt;&gt;0,IF(COUNTIF(Invoices!AI:AJ,A3085)&lt;&gt;0,SUMIF(Invoices!AI:AJ,A3085,Invoices!AJ:AJ)/COUNTIF(Invoices!AI:AJ,A3085),0),IF(COUNTIF(Invoices!AK:AL,A3085)&lt;&gt;0,IF(COUNTIF(Invoices!AK:AL,A3085)&lt;&gt;0,SUMIF(Invoices!AK:AL,A3085,Invoices!AL:AL)/COUNTIF(Invoices!AK:AL,A3085),0),IF(COUNTIF(Invoices!AM:AN,A3085)&lt;&gt;0,IF(COUNTIF(Invoices!AM:AN,A3085)&lt;&gt;0,SUMIF(Invoices!AM:AN,A3085,Invoices!AN:AN)/COUNTIF(Invoices!AM:AN,A3085),0),"Not Available")))))))))))))))</f>
        <v>0.99</v>
      </c>
    </row>
    <row r="3086" spans="1:5" ht="13" x14ac:dyDescent="0.15">
      <c r="A3086" s="6" t="s">
        <v>4590</v>
      </c>
      <c r="C3086" s="6" t="s">
        <v>1241</v>
      </c>
      <c r="D3086" s="6" t="s">
        <v>1242</v>
      </c>
      <c r="E3086">
        <f ca="1">IF(COUNTIF(Invoices!K:L,A3086)&lt;&gt;0,IF(COUNTIF(Invoices!K:L,A3086)&lt;&gt;0,SUMIF(Invoices!K:L,A3086,Invoices!L:L)/COUNTIF(Invoices!K:L,A3086),0),IF(COUNTIF(Invoices!M:N,A3086)&lt;&gt;0,IF(COUNTIF(Invoices!M:N,A3086)&lt;&gt;0,SUMIF(Invoices!M:N,A3086,Invoices!N:N)/COUNTIF(Invoices!M:N,A3086),0),IF(COUNTIF(Invoices!O:P,A3086)&lt;&gt;0,IF(COUNTIF(Invoices!O:P,A3086)&lt;&gt;0,SUMIF(Invoices!O:P,A3086,Invoices!P:P)/COUNTIF(Invoices!O:P,A3086),0),IF(COUNTIF(Invoices!Q:R,A3086)&lt;&gt;0,IF(COUNTIF(Invoices!Q:R,A3086)&lt;&gt;0,SUMIF(Invoices!Q:R,A3086,Invoices!R:R)/COUNTIF(Invoices!Q:R,A3086),0),IF(COUNTIF(Invoices!S:T,A3086)&lt;&gt;0,IF(COUNTIF(Invoices!S:T,A3086)&lt;&gt;0,SUMIF(Invoices!S:T,A3086,Invoices!T:T)/COUNTIF(Invoices!S:T,A3086),0),IF(COUNTIF(Invoices!U:V,A3086)&lt;&gt;0,IF(COUNTIF(Invoices!U:V,A3086)&lt;&gt;0,SUMIF(Invoices!U:V,A3086,Invoices!V:V)/COUNTIF(Invoices!U:V,A3086),0),IF(COUNTIF(Invoices!W:X,A3086)&lt;&gt;0,IF(COUNTIF(Invoices!W:X,A3086)&lt;&gt;0,SUMIF(Invoices!W:X,A3086,Invoices!X:X)/COUNTIF(Invoices!W:X,A3086),0),IF(COUNTIF(Invoices!Y:Z,A3086)&lt;&gt;0,IF(COUNTIF(Invoices!Y:Z,A3086)&lt;&gt;0,SUMIF(Invoices!Y:Z,A3086,Invoices!Z:Z)/COUNTIF(Invoices!Y:Z,A3086),0),IF(COUNTIF(Invoices!AA:AB,A3086)&lt;&gt;0,IF(COUNTIF(Invoices!AA:AB,A3086)&lt;&gt;0,SUMIF(Invoices!AA:AB,A3086,Invoices!AB:AB)/COUNTIF(Invoices!AA:AB,A3086),0),IF(COUNTIF(Invoices!AC:AD,A3086)&lt;&gt;0,IF(COUNTIF(Invoices!AC:AD,A3086)&lt;&gt;0,SUMIF(Invoices!AC:AD,A3086,Invoices!AD:AD)/COUNTIF(Invoices!AC:AD,A3086),0),IF(COUNTIF(Invoices!AE:AF,A3086)&lt;&gt;0,IF(COUNTIF(Invoices!AE:AF,A3086)&lt;&gt;0,SUMIF(Invoices!AE:AF,A3086,Invoices!AF:AF)/COUNTIF(Invoices!AE:AF,A3086),0),IF(COUNTIF(Invoices!AG:AH,A3086)&lt;&gt;0,IF(COUNTIF(Invoices!AG:AH,A3086)&lt;&gt;0,SUMIF(Invoices!AG:AH,A3086,Invoices!AH:AH)/COUNTIF(Invoices!AG:AH,A3086),0),IF(COUNTIF(Invoices!AI:AJ,A3086)&lt;&gt;0,IF(COUNTIF(Invoices!AI:AJ,A3086)&lt;&gt;0,SUMIF(Invoices!AI:AJ,A3086,Invoices!AJ:AJ)/COUNTIF(Invoices!AI:AJ,A3086),0),IF(COUNTIF(Invoices!AK:AL,A3086)&lt;&gt;0,IF(COUNTIF(Invoices!AK:AL,A3086)&lt;&gt;0,SUMIF(Invoices!AK:AL,A3086,Invoices!AL:AL)/COUNTIF(Invoices!AK:AL,A3086),0),IF(COUNTIF(Invoices!AM:AN,A3086)&lt;&gt;0,IF(COUNTIF(Invoices!AM:AN,A3086)&lt;&gt;0,SUMIF(Invoices!AM:AN,A3086,Invoices!AN:AN)/COUNTIF(Invoices!AM:AN,A3086),0),"Not Available")))))))))))))))</f>
        <v>0.99</v>
      </c>
    </row>
    <row r="3087" spans="1:5" ht="13" x14ac:dyDescent="0.15">
      <c r="A3087" s="6" t="s">
        <v>4591</v>
      </c>
      <c r="B3087" s="6" t="s">
        <v>695</v>
      </c>
      <c r="C3087" s="6" t="s">
        <v>696</v>
      </c>
      <c r="D3087" s="6" t="s">
        <v>697</v>
      </c>
      <c r="E3087" t="str">
        <f>IF(COUNTIF(Invoices!K:L,A3087)&lt;&gt;0,IF(COUNTIF(Invoices!K:L,A3087)&lt;&gt;0,SUMIF(Invoices!K:L,A3087,Invoices!L:L)/COUNTIF(Invoices!K:L,A3087),0),IF(COUNTIF(Invoices!M:N,A3087)&lt;&gt;0,IF(COUNTIF(Invoices!M:N,A3087)&lt;&gt;0,SUMIF(Invoices!M:N,A3087,Invoices!N:N)/COUNTIF(Invoices!M:N,A3087),0),IF(COUNTIF(Invoices!O:P,A3087)&lt;&gt;0,IF(COUNTIF(Invoices!O:P,A3087)&lt;&gt;0,SUMIF(Invoices!O:P,A3087,Invoices!P:P)/COUNTIF(Invoices!O:P,A3087),0),IF(COUNTIF(Invoices!Q:R,A3087)&lt;&gt;0,IF(COUNTIF(Invoices!Q:R,A3087)&lt;&gt;0,SUMIF(Invoices!Q:R,A3087,Invoices!R:R)/COUNTIF(Invoices!Q:R,A3087),0),IF(COUNTIF(Invoices!S:T,A3087)&lt;&gt;0,IF(COUNTIF(Invoices!S:T,A3087)&lt;&gt;0,SUMIF(Invoices!S:T,A3087,Invoices!T:T)/COUNTIF(Invoices!S:T,A3087),0),IF(COUNTIF(Invoices!U:V,A3087)&lt;&gt;0,IF(COUNTIF(Invoices!U:V,A3087)&lt;&gt;0,SUMIF(Invoices!U:V,A3087,Invoices!V:V)/COUNTIF(Invoices!U:V,A3087),0),IF(COUNTIF(Invoices!W:X,A3087)&lt;&gt;0,IF(COUNTIF(Invoices!W:X,A3087)&lt;&gt;0,SUMIF(Invoices!W:X,A3087,Invoices!X:X)/COUNTIF(Invoices!W:X,A3087),0),IF(COUNTIF(Invoices!Y:Z,A3087)&lt;&gt;0,IF(COUNTIF(Invoices!Y:Z,A3087)&lt;&gt;0,SUMIF(Invoices!Y:Z,A3087,Invoices!Z:Z)/COUNTIF(Invoices!Y:Z,A3087),0),IF(COUNTIF(Invoices!AA:AB,A3087)&lt;&gt;0,IF(COUNTIF(Invoices!AA:AB,A3087)&lt;&gt;0,SUMIF(Invoices!AA:AB,A3087,Invoices!AB:AB)/COUNTIF(Invoices!AA:AB,A3087),0),IF(COUNTIF(Invoices!AC:AD,A3087)&lt;&gt;0,IF(COUNTIF(Invoices!AC:AD,A3087)&lt;&gt;0,SUMIF(Invoices!AC:AD,A3087,Invoices!AD:AD)/COUNTIF(Invoices!AC:AD,A3087),0),IF(COUNTIF(Invoices!AE:AF,A3087)&lt;&gt;0,IF(COUNTIF(Invoices!AE:AF,A3087)&lt;&gt;0,SUMIF(Invoices!AE:AF,A3087,Invoices!AF:AF)/COUNTIF(Invoices!AE:AF,A3087),0),IF(COUNTIF(Invoices!AG:AH,A3087)&lt;&gt;0,IF(COUNTIF(Invoices!AG:AH,A3087)&lt;&gt;0,SUMIF(Invoices!AG:AH,A3087,Invoices!AH:AH)/COUNTIF(Invoices!AG:AH,A3087),0),IF(COUNTIF(Invoices!AI:AJ,A3087)&lt;&gt;0,IF(COUNTIF(Invoices!AI:AJ,A3087)&lt;&gt;0,SUMIF(Invoices!AI:AJ,A3087,Invoices!AJ:AJ)/COUNTIF(Invoices!AI:AJ,A3087),0),IF(COUNTIF(Invoices!AK:AL,A3087)&lt;&gt;0,IF(COUNTIF(Invoices!AK:AL,A3087)&lt;&gt;0,SUMIF(Invoices!AK:AL,A3087,Invoices!AL:AL)/COUNTIF(Invoices!AK:AL,A3087),0),IF(COUNTIF(Invoices!AM:AN,A3087)&lt;&gt;0,IF(COUNTIF(Invoices!AM:AN,A3087)&lt;&gt;0,SUMIF(Invoices!AM:AN,A3087,Invoices!AN:AN)/COUNTIF(Invoices!AM:AN,A3087),0),"Not Available")))))))))))))))</f>
        <v>Not Available</v>
      </c>
    </row>
    <row r="3088" spans="1:5" ht="13" x14ac:dyDescent="0.15">
      <c r="A3088" s="6" t="s">
        <v>4592</v>
      </c>
      <c r="B3088" s="6" t="s">
        <v>695</v>
      </c>
      <c r="C3088" s="6" t="s">
        <v>696</v>
      </c>
      <c r="D3088" s="6" t="s">
        <v>697</v>
      </c>
      <c r="E3088">
        <f ca="1">IF(COUNTIF(Invoices!K:L,A3088)&lt;&gt;0,IF(COUNTIF(Invoices!K:L,A3088)&lt;&gt;0,SUMIF(Invoices!K:L,A3088,Invoices!L:L)/COUNTIF(Invoices!K:L,A3088),0),IF(COUNTIF(Invoices!M:N,A3088)&lt;&gt;0,IF(COUNTIF(Invoices!M:N,A3088)&lt;&gt;0,SUMIF(Invoices!M:N,A3088,Invoices!N:N)/COUNTIF(Invoices!M:N,A3088),0),IF(COUNTIF(Invoices!O:P,A3088)&lt;&gt;0,IF(COUNTIF(Invoices!O:P,A3088)&lt;&gt;0,SUMIF(Invoices!O:P,A3088,Invoices!P:P)/COUNTIF(Invoices!O:P,A3088),0),IF(COUNTIF(Invoices!Q:R,A3088)&lt;&gt;0,IF(COUNTIF(Invoices!Q:R,A3088)&lt;&gt;0,SUMIF(Invoices!Q:R,A3088,Invoices!R:R)/COUNTIF(Invoices!Q:R,A3088),0),IF(COUNTIF(Invoices!S:T,A3088)&lt;&gt;0,IF(COUNTIF(Invoices!S:T,A3088)&lt;&gt;0,SUMIF(Invoices!S:T,A3088,Invoices!T:T)/COUNTIF(Invoices!S:T,A3088),0),IF(COUNTIF(Invoices!U:V,A3088)&lt;&gt;0,IF(COUNTIF(Invoices!U:V,A3088)&lt;&gt;0,SUMIF(Invoices!U:V,A3088,Invoices!V:V)/COUNTIF(Invoices!U:V,A3088),0),IF(COUNTIF(Invoices!W:X,A3088)&lt;&gt;0,IF(COUNTIF(Invoices!W:X,A3088)&lt;&gt;0,SUMIF(Invoices!W:X,A3088,Invoices!X:X)/COUNTIF(Invoices!W:X,A3088),0),IF(COUNTIF(Invoices!Y:Z,A3088)&lt;&gt;0,IF(COUNTIF(Invoices!Y:Z,A3088)&lt;&gt;0,SUMIF(Invoices!Y:Z,A3088,Invoices!Z:Z)/COUNTIF(Invoices!Y:Z,A3088),0),IF(COUNTIF(Invoices!AA:AB,A3088)&lt;&gt;0,IF(COUNTIF(Invoices!AA:AB,A3088)&lt;&gt;0,SUMIF(Invoices!AA:AB,A3088,Invoices!AB:AB)/COUNTIF(Invoices!AA:AB,A3088),0),IF(COUNTIF(Invoices!AC:AD,A3088)&lt;&gt;0,IF(COUNTIF(Invoices!AC:AD,A3088)&lt;&gt;0,SUMIF(Invoices!AC:AD,A3088,Invoices!AD:AD)/COUNTIF(Invoices!AC:AD,A3088),0),IF(COUNTIF(Invoices!AE:AF,A3088)&lt;&gt;0,IF(COUNTIF(Invoices!AE:AF,A3088)&lt;&gt;0,SUMIF(Invoices!AE:AF,A3088,Invoices!AF:AF)/COUNTIF(Invoices!AE:AF,A3088),0),IF(COUNTIF(Invoices!AG:AH,A3088)&lt;&gt;0,IF(COUNTIF(Invoices!AG:AH,A3088)&lt;&gt;0,SUMIF(Invoices!AG:AH,A3088,Invoices!AH:AH)/COUNTIF(Invoices!AG:AH,A3088),0),IF(COUNTIF(Invoices!AI:AJ,A3088)&lt;&gt;0,IF(COUNTIF(Invoices!AI:AJ,A3088)&lt;&gt;0,SUMIF(Invoices!AI:AJ,A3088,Invoices!AJ:AJ)/COUNTIF(Invoices!AI:AJ,A3088),0),IF(COUNTIF(Invoices!AK:AL,A3088)&lt;&gt;0,IF(COUNTIF(Invoices!AK:AL,A3088)&lt;&gt;0,SUMIF(Invoices!AK:AL,A3088,Invoices!AL:AL)/COUNTIF(Invoices!AK:AL,A3088),0),IF(COUNTIF(Invoices!AM:AN,A3088)&lt;&gt;0,IF(COUNTIF(Invoices!AM:AN,A3088)&lt;&gt;0,SUMIF(Invoices!AM:AN,A3088,Invoices!AN:AN)/COUNTIF(Invoices!AM:AN,A3088),0),"Not Available")))))))))))))))</f>
        <v>0.99</v>
      </c>
    </row>
    <row r="3089" spans="1:5" ht="13" x14ac:dyDescent="0.15">
      <c r="A3089" s="6" t="s">
        <v>4593</v>
      </c>
      <c r="C3089" s="6" t="s">
        <v>762</v>
      </c>
      <c r="D3089" s="6" t="s">
        <v>762</v>
      </c>
      <c r="E3089" t="str">
        <f>IF(COUNTIF(Invoices!K:L,A3089)&lt;&gt;0,IF(COUNTIF(Invoices!K:L,A3089)&lt;&gt;0,SUMIF(Invoices!K:L,A3089,Invoices!L:L)/COUNTIF(Invoices!K:L,A3089),0),IF(COUNTIF(Invoices!M:N,A3089)&lt;&gt;0,IF(COUNTIF(Invoices!M:N,A3089)&lt;&gt;0,SUMIF(Invoices!M:N,A3089,Invoices!N:N)/COUNTIF(Invoices!M:N,A3089),0),IF(COUNTIF(Invoices!O:P,A3089)&lt;&gt;0,IF(COUNTIF(Invoices!O:P,A3089)&lt;&gt;0,SUMIF(Invoices!O:P,A3089,Invoices!P:P)/COUNTIF(Invoices!O:P,A3089),0),IF(COUNTIF(Invoices!Q:R,A3089)&lt;&gt;0,IF(COUNTIF(Invoices!Q:R,A3089)&lt;&gt;0,SUMIF(Invoices!Q:R,A3089,Invoices!R:R)/COUNTIF(Invoices!Q:R,A3089),0),IF(COUNTIF(Invoices!S:T,A3089)&lt;&gt;0,IF(COUNTIF(Invoices!S:T,A3089)&lt;&gt;0,SUMIF(Invoices!S:T,A3089,Invoices!T:T)/COUNTIF(Invoices!S:T,A3089),0),IF(COUNTIF(Invoices!U:V,A3089)&lt;&gt;0,IF(COUNTIF(Invoices!U:V,A3089)&lt;&gt;0,SUMIF(Invoices!U:V,A3089,Invoices!V:V)/COUNTIF(Invoices!U:V,A3089),0),IF(COUNTIF(Invoices!W:X,A3089)&lt;&gt;0,IF(COUNTIF(Invoices!W:X,A3089)&lt;&gt;0,SUMIF(Invoices!W:X,A3089,Invoices!X:X)/COUNTIF(Invoices!W:X,A3089),0),IF(COUNTIF(Invoices!Y:Z,A3089)&lt;&gt;0,IF(COUNTIF(Invoices!Y:Z,A3089)&lt;&gt;0,SUMIF(Invoices!Y:Z,A3089,Invoices!Z:Z)/COUNTIF(Invoices!Y:Z,A3089),0),IF(COUNTIF(Invoices!AA:AB,A3089)&lt;&gt;0,IF(COUNTIF(Invoices!AA:AB,A3089)&lt;&gt;0,SUMIF(Invoices!AA:AB,A3089,Invoices!AB:AB)/COUNTIF(Invoices!AA:AB,A3089),0),IF(COUNTIF(Invoices!AC:AD,A3089)&lt;&gt;0,IF(COUNTIF(Invoices!AC:AD,A3089)&lt;&gt;0,SUMIF(Invoices!AC:AD,A3089,Invoices!AD:AD)/COUNTIF(Invoices!AC:AD,A3089),0),IF(COUNTIF(Invoices!AE:AF,A3089)&lt;&gt;0,IF(COUNTIF(Invoices!AE:AF,A3089)&lt;&gt;0,SUMIF(Invoices!AE:AF,A3089,Invoices!AF:AF)/COUNTIF(Invoices!AE:AF,A3089),0),IF(COUNTIF(Invoices!AG:AH,A3089)&lt;&gt;0,IF(COUNTIF(Invoices!AG:AH,A3089)&lt;&gt;0,SUMIF(Invoices!AG:AH,A3089,Invoices!AH:AH)/COUNTIF(Invoices!AG:AH,A3089),0),IF(COUNTIF(Invoices!AI:AJ,A3089)&lt;&gt;0,IF(COUNTIF(Invoices!AI:AJ,A3089)&lt;&gt;0,SUMIF(Invoices!AI:AJ,A3089,Invoices!AJ:AJ)/COUNTIF(Invoices!AI:AJ,A3089),0),IF(COUNTIF(Invoices!AK:AL,A3089)&lt;&gt;0,IF(COUNTIF(Invoices!AK:AL,A3089)&lt;&gt;0,SUMIF(Invoices!AK:AL,A3089,Invoices!AL:AL)/COUNTIF(Invoices!AK:AL,A3089),0),IF(COUNTIF(Invoices!AM:AN,A3089)&lt;&gt;0,IF(COUNTIF(Invoices!AM:AN,A3089)&lt;&gt;0,SUMIF(Invoices!AM:AN,A3089,Invoices!AN:AN)/COUNTIF(Invoices!AM:AN,A3089),0),"Not Available")))))))))))))))</f>
        <v>Not Available</v>
      </c>
    </row>
    <row r="3090" spans="1:5" ht="13" x14ac:dyDescent="0.15">
      <c r="A3090" s="6" t="s">
        <v>4594</v>
      </c>
      <c r="C3090" s="6" t="s">
        <v>1483</v>
      </c>
      <c r="D3090" s="6" t="s">
        <v>518</v>
      </c>
      <c r="E3090" t="str">
        <f>IF(COUNTIF(Invoices!K:L,A3090)&lt;&gt;0,IF(COUNTIF(Invoices!K:L,A3090)&lt;&gt;0,SUMIF(Invoices!K:L,A3090,Invoices!L:L)/COUNTIF(Invoices!K:L,A3090),0),IF(COUNTIF(Invoices!M:N,A3090)&lt;&gt;0,IF(COUNTIF(Invoices!M:N,A3090)&lt;&gt;0,SUMIF(Invoices!M:N,A3090,Invoices!N:N)/COUNTIF(Invoices!M:N,A3090),0),IF(COUNTIF(Invoices!O:P,A3090)&lt;&gt;0,IF(COUNTIF(Invoices!O:P,A3090)&lt;&gt;0,SUMIF(Invoices!O:P,A3090,Invoices!P:P)/COUNTIF(Invoices!O:P,A3090),0),IF(COUNTIF(Invoices!Q:R,A3090)&lt;&gt;0,IF(COUNTIF(Invoices!Q:R,A3090)&lt;&gt;0,SUMIF(Invoices!Q:R,A3090,Invoices!R:R)/COUNTIF(Invoices!Q:R,A3090),0),IF(COUNTIF(Invoices!S:T,A3090)&lt;&gt;0,IF(COUNTIF(Invoices!S:T,A3090)&lt;&gt;0,SUMIF(Invoices!S:T,A3090,Invoices!T:T)/COUNTIF(Invoices!S:T,A3090),0),IF(COUNTIF(Invoices!U:V,A3090)&lt;&gt;0,IF(COUNTIF(Invoices!U:V,A3090)&lt;&gt;0,SUMIF(Invoices!U:V,A3090,Invoices!V:V)/COUNTIF(Invoices!U:V,A3090),0),IF(COUNTIF(Invoices!W:X,A3090)&lt;&gt;0,IF(COUNTIF(Invoices!W:X,A3090)&lt;&gt;0,SUMIF(Invoices!W:X,A3090,Invoices!X:X)/COUNTIF(Invoices!W:X,A3090),0),IF(COUNTIF(Invoices!Y:Z,A3090)&lt;&gt;0,IF(COUNTIF(Invoices!Y:Z,A3090)&lt;&gt;0,SUMIF(Invoices!Y:Z,A3090,Invoices!Z:Z)/COUNTIF(Invoices!Y:Z,A3090),0),IF(COUNTIF(Invoices!AA:AB,A3090)&lt;&gt;0,IF(COUNTIF(Invoices!AA:AB,A3090)&lt;&gt;0,SUMIF(Invoices!AA:AB,A3090,Invoices!AB:AB)/COUNTIF(Invoices!AA:AB,A3090),0),IF(COUNTIF(Invoices!AC:AD,A3090)&lt;&gt;0,IF(COUNTIF(Invoices!AC:AD,A3090)&lt;&gt;0,SUMIF(Invoices!AC:AD,A3090,Invoices!AD:AD)/COUNTIF(Invoices!AC:AD,A3090),0),IF(COUNTIF(Invoices!AE:AF,A3090)&lt;&gt;0,IF(COUNTIF(Invoices!AE:AF,A3090)&lt;&gt;0,SUMIF(Invoices!AE:AF,A3090,Invoices!AF:AF)/COUNTIF(Invoices!AE:AF,A3090),0),IF(COUNTIF(Invoices!AG:AH,A3090)&lt;&gt;0,IF(COUNTIF(Invoices!AG:AH,A3090)&lt;&gt;0,SUMIF(Invoices!AG:AH,A3090,Invoices!AH:AH)/COUNTIF(Invoices!AG:AH,A3090),0),IF(COUNTIF(Invoices!AI:AJ,A3090)&lt;&gt;0,IF(COUNTIF(Invoices!AI:AJ,A3090)&lt;&gt;0,SUMIF(Invoices!AI:AJ,A3090,Invoices!AJ:AJ)/COUNTIF(Invoices!AI:AJ,A3090),0),IF(COUNTIF(Invoices!AK:AL,A3090)&lt;&gt;0,IF(COUNTIF(Invoices!AK:AL,A3090)&lt;&gt;0,SUMIF(Invoices!AK:AL,A3090,Invoices!AL:AL)/COUNTIF(Invoices!AK:AL,A3090),0),IF(COUNTIF(Invoices!AM:AN,A3090)&lt;&gt;0,IF(COUNTIF(Invoices!AM:AN,A3090)&lt;&gt;0,SUMIF(Invoices!AM:AN,A3090,Invoices!AN:AN)/COUNTIF(Invoices!AM:AN,A3090),0),"Not Available")))))))))))))))</f>
        <v>Not Available</v>
      </c>
    </row>
    <row r="3091" spans="1:5" ht="13" x14ac:dyDescent="0.15">
      <c r="A3091" s="6" t="s">
        <v>4595</v>
      </c>
      <c r="C3091" s="6" t="s">
        <v>1483</v>
      </c>
      <c r="D3091" s="6" t="s">
        <v>518</v>
      </c>
      <c r="E3091" t="str">
        <f>IF(COUNTIF(Invoices!K:L,A3091)&lt;&gt;0,IF(COUNTIF(Invoices!K:L,A3091)&lt;&gt;0,SUMIF(Invoices!K:L,A3091,Invoices!L:L)/COUNTIF(Invoices!K:L,A3091),0),IF(COUNTIF(Invoices!M:N,A3091)&lt;&gt;0,IF(COUNTIF(Invoices!M:N,A3091)&lt;&gt;0,SUMIF(Invoices!M:N,A3091,Invoices!N:N)/COUNTIF(Invoices!M:N,A3091),0),IF(COUNTIF(Invoices!O:P,A3091)&lt;&gt;0,IF(COUNTIF(Invoices!O:P,A3091)&lt;&gt;0,SUMIF(Invoices!O:P,A3091,Invoices!P:P)/COUNTIF(Invoices!O:P,A3091),0),IF(COUNTIF(Invoices!Q:R,A3091)&lt;&gt;0,IF(COUNTIF(Invoices!Q:R,A3091)&lt;&gt;0,SUMIF(Invoices!Q:R,A3091,Invoices!R:R)/COUNTIF(Invoices!Q:R,A3091),0),IF(COUNTIF(Invoices!S:T,A3091)&lt;&gt;0,IF(COUNTIF(Invoices!S:T,A3091)&lt;&gt;0,SUMIF(Invoices!S:T,A3091,Invoices!T:T)/COUNTIF(Invoices!S:T,A3091),0),IF(COUNTIF(Invoices!U:V,A3091)&lt;&gt;0,IF(COUNTIF(Invoices!U:V,A3091)&lt;&gt;0,SUMIF(Invoices!U:V,A3091,Invoices!V:V)/COUNTIF(Invoices!U:V,A3091),0),IF(COUNTIF(Invoices!W:X,A3091)&lt;&gt;0,IF(COUNTIF(Invoices!W:X,A3091)&lt;&gt;0,SUMIF(Invoices!W:X,A3091,Invoices!X:X)/COUNTIF(Invoices!W:X,A3091),0),IF(COUNTIF(Invoices!Y:Z,A3091)&lt;&gt;0,IF(COUNTIF(Invoices!Y:Z,A3091)&lt;&gt;0,SUMIF(Invoices!Y:Z,A3091,Invoices!Z:Z)/COUNTIF(Invoices!Y:Z,A3091),0),IF(COUNTIF(Invoices!AA:AB,A3091)&lt;&gt;0,IF(COUNTIF(Invoices!AA:AB,A3091)&lt;&gt;0,SUMIF(Invoices!AA:AB,A3091,Invoices!AB:AB)/COUNTIF(Invoices!AA:AB,A3091),0),IF(COUNTIF(Invoices!AC:AD,A3091)&lt;&gt;0,IF(COUNTIF(Invoices!AC:AD,A3091)&lt;&gt;0,SUMIF(Invoices!AC:AD,A3091,Invoices!AD:AD)/COUNTIF(Invoices!AC:AD,A3091),0),IF(COUNTIF(Invoices!AE:AF,A3091)&lt;&gt;0,IF(COUNTIF(Invoices!AE:AF,A3091)&lt;&gt;0,SUMIF(Invoices!AE:AF,A3091,Invoices!AF:AF)/COUNTIF(Invoices!AE:AF,A3091),0),IF(COUNTIF(Invoices!AG:AH,A3091)&lt;&gt;0,IF(COUNTIF(Invoices!AG:AH,A3091)&lt;&gt;0,SUMIF(Invoices!AG:AH,A3091,Invoices!AH:AH)/COUNTIF(Invoices!AG:AH,A3091),0),IF(COUNTIF(Invoices!AI:AJ,A3091)&lt;&gt;0,IF(COUNTIF(Invoices!AI:AJ,A3091)&lt;&gt;0,SUMIF(Invoices!AI:AJ,A3091,Invoices!AJ:AJ)/COUNTIF(Invoices!AI:AJ,A3091),0),IF(COUNTIF(Invoices!AK:AL,A3091)&lt;&gt;0,IF(COUNTIF(Invoices!AK:AL,A3091)&lt;&gt;0,SUMIF(Invoices!AK:AL,A3091,Invoices!AL:AL)/COUNTIF(Invoices!AK:AL,A3091),0),IF(COUNTIF(Invoices!AM:AN,A3091)&lt;&gt;0,IF(COUNTIF(Invoices!AM:AN,A3091)&lt;&gt;0,SUMIF(Invoices!AM:AN,A3091,Invoices!AN:AN)/COUNTIF(Invoices!AM:AN,A3091),0),"Not Available")))))))))))))))</f>
        <v>Not Available</v>
      </c>
    </row>
    <row r="3092" spans="1:5" ht="13" x14ac:dyDescent="0.15">
      <c r="A3092" s="6" t="s">
        <v>4596</v>
      </c>
      <c r="C3092" s="6" t="s">
        <v>1483</v>
      </c>
      <c r="D3092" s="6" t="s">
        <v>518</v>
      </c>
      <c r="E3092">
        <f ca="1">IF(COUNTIF(Invoices!K:L,A3092)&lt;&gt;0,IF(COUNTIF(Invoices!K:L,A3092)&lt;&gt;0,SUMIF(Invoices!K:L,A3092,Invoices!L:L)/COUNTIF(Invoices!K:L,A3092),0),IF(COUNTIF(Invoices!M:N,A3092)&lt;&gt;0,IF(COUNTIF(Invoices!M:N,A3092)&lt;&gt;0,SUMIF(Invoices!M:N,A3092,Invoices!N:N)/COUNTIF(Invoices!M:N,A3092),0),IF(COUNTIF(Invoices!O:P,A3092)&lt;&gt;0,IF(COUNTIF(Invoices!O:P,A3092)&lt;&gt;0,SUMIF(Invoices!O:P,A3092,Invoices!P:P)/COUNTIF(Invoices!O:P,A3092),0),IF(COUNTIF(Invoices!Q:R,A3092)&lt;&gt;0,IF(COUNTIF(Invoices!Q:R,A3092)&lt;&gt;0,SUMIF(Invoices!Q:R,A3092,Invoices!R:R)/COUNTIF(Invoices!Q:R,A3092),0),IF(COUNTIF(Invoices!S:T,A3092)&lt;&gt;0,IF(COUNTIF(Invoices!S:T,A3092)&lt;&gt;0,SUMIF(Invoices!S:T,A3092,Invoices!T:T)/COUNTIF(Invoices!S:T,A3092),0),IF(COUNTIF(Invoices!U:V,A3092)&lt;&gt;0,IF(COUNTIF(Invoices!U:V,A3092)&lt;&gt;0,SUMIF(Invoices!U:V,A3092,Invoices!V:V)/COUNTIF(Invoices!U:V,A3092),0),IF(COUNTIF(Invoices!W:X,A3092)&lt;&gt;0,IF(COUNTIF(Invoices!W:X,A3092)&lt;&gt;0,SUMIF(Invoices!W:X,A3092,Invoices!X:X)/COUNTIF(Invoices!W:X,A3092),0),IF(COUNTIF(Invoices!Y:Z,A3092)&lt;&gt;0,IF(COUNTIF(Invoices!Y:Z,A3092)&lt;&gt;0,SUMIF(Invoices!Y:Z,A3092,Invoices!Z:Z)/COUNTIF(Invoices!Y:Z,A3092),0),IF(COUNTIF(Invoices!AA:AB,A3092)&lt;&gt;0,IF(COUNTIF(Invoices!AA:AB,A3092)&lt;&gt;0,SUMIF(Invoices!AA:AB,A3092,Invoices!AB:AB)/COUNTIF(Invoices!AA:AB,A3092),0),IF(COUNTIF(Invoices!AC:AD,A3092)&lt;&gt;0,IF(COUNTIF(Invoices!AC:AD,A3092)&lt;&gt;0,SUMIF(Invoices!AC:AD,A3092,Invoices!AD:AD)/COUNTIF(Invoices!AC:AD,A3092),0),IF(COUNTIF(Invoices!AE:AF,A3092)&lt;&gt;0,IF(COUNTIF(Invoices!AE:AF,A3092)&lt;&gt;0,SUMIF(Invoices!AE:AF,A3092,Invoices!AF:AF)/COUNTIF(Invoices!AE:AF,A3092),0),IF(COUNTIF(Invoices!AG:AH,A3092)&lt;&gt;0,IF(COUNTIF(Invoices!AG:AH,A3092)&lt;&gt;0,SUMIF(Invoices!AG:AH,A3092,Invoices!AH:AH)/COUNTIF(Invoices!AG:AH,A3092),0),IF(COUNTIF(Invoices!AI:AJ,A3092)&lt;&gt;0,IF(COUNTIF(Invoices!AI:AJ,A3092)&lt;&gt;0,SUMIF(Invoices!AI:AJ,A3092,Invoices!AJ:AJ)/COUNTIF(Invoices!AI:AJ,A3092),0),IF(COUNTIF(Invoices!AK:AL,A3092)&lt;&gt;0,IF(COUNTIF(Invoices!AK:AL,A3092)&lt;&gt;0,SUMIF(Invoices!AK:AL,A3092,Invoices!AL:AL)/COUNTIF(Invoices!AK:AL,A3092),0),IF(COUNTIF(Invoices!AM:AN,A3092)&lt;&gt;0,IF(COUNTIF(Invoices!AM:AN,A3092)&lt;&gt;0,SUMIF(Invoices!AM:AN,A3092,Invoices!AN:AN)/COUNTIF(Invoices!AM:AN,A3092),0),"Not Available")))))))))))))))</f>
        <v>1.99</v>
      </c>
    </row>
    <row r="3093" spans="1:5" ht="13" x14ac:dyDescent="0.15">
      <c r="A3093" s="6" t="s">
        <v>4597</v>
      </c>
      <c r="C3093" s="6" t="s">
        <v>1443</v>
      </c>
      <c r="D3093" s="6" t="s">
        <v>574</v>
      </c>
      <c r="E3093">
        <f ca="1">IF(COUNTIF(Invoices!K:L,A3093)&lt;&gt;0,IF(COUNTIF(Invoices!K:L,A3093)&lt;&gt;0,SUMIF(Invoices!K:L,A3093,Invoices!L:L)/COUNTIF(Invoices!K:L,A3093),0),IF(COUNTIF(Invoices!M:N,A3093)&lt;&gt;0,IF(COUNTIF(Invoices!M:N,A3093)&lt;&gt;0,SUMIF(Invoices!M:N,A3093,Invoices!N:N)/COUNTIF(Invoices!M:N,A3093),0),IF(COUNTIF(Invoices!O:P,A3093)&lt;&gt;0,IF(COUNTIF(Invoices!O:P,A3093)&lt;&gt;0,SUMIF(Invoices!O:P,A3093,Invoices!P:P)/COUNTIF(Invoices!O:P,A3093),0),IF(COUNTIF(Invoices!Q:R,A3093)&lt;&gt;0,IF(COUNTIF(Invoices!Q:R,A3093)&lt;&gt;0,SUMIF(Invoices!Q:R,A3093,Invoices!R:R)/COUNTIF(Invoices!Q:R,A3093),0),IF(COUNTIF(Invoices!S:T,A3093)&lt;&gt;0,IF(COUNTIF(Invoices!S:T,A3093)&lt;&gt;0,SUMIF(Invoices!S:T,A3093,Invoices!T:T)/COUNTIF(Invoices!S:T,A3093),0),IF(COUNTIF(Invoices!U:V,A3093)&lt;&gt;0,IF(COUNTIF(Invoices!U:V,A3093)&lt;&gt;0,SUMIF(Invoices!U:V,A3093,Invoices!V:V)/COUNTIF(Invoices!U:V,A3093),0),IF(COUNTIF(Invoices!W:X,A3093)&lt;&gt;0,IF(COUNTIF(Invoices!W:X,A3093)&lt;&gt;0,SUMIF(Invoices!W:X,A3093,Invoices!X:X)/COUNTIF(Invoices!W:X,A3093),0),IF(COUNTIF(Invoices!Y:Z,A3093)&lt;&gt;0,IF(COUNTIF(Invoices!Y:Z,A3093)&lt;&gt;0,SUMIF(Invoices!Y:Z,A3093,Invoices!Z:Z)/COUNTIF(Invoices!Y:Z,A3093),0),IF(COUNTIF(Invoices!AA:AB,A3093)&lt;&gt;0,IF(COUNTIF(Invoices!AA:AB,A3093)&lt;&gt;0,SUMIF(Invoices!AA:AB,A3093,Invoices!AB:AB)/COUNTIF(Invoices!AA:AB,A3093),0),IF(COUNTIF(Invoices!AC:AD,A3093)&lt;&gt;0,IF(COUNTIF(Invoices!AC:AD,A3093)&lt;&gt;0,SUMIF(Invoices!AC:AD,A3093,Invoices!AD:AD)/COUNTIF(Invoices!AC:AD,A3093),0),IF(COUNTIF(Invoices!AE:AF,A3093)&lt;&gt;0,IF(COUNTIF(Invoices!AE:AF,A3093)&lt;&gt;0,SUMIF(Invoices!AE:AF,A3093,Invoices!AF:AF)/COUNTIF(Invoices!AE:AF,A3093),0),IF(COUNTIF(Invoices!AG:AH,A3093)&lt;&gt;0,IF(COUNTIF(Invoices!AG:AH,A3093)&lt;&gt;0,SUMIF(Invoices!AG:AH,A3093,Invoices!AH:AH)/COUNTIF(Invoices!AG:AH,A3093),0),IF(COUNTIF(Invoices!AI:AJ,A3093)&lt;&gt;0,IF(COUNTIF(Invoices!AI:AJ,A3093)&lt;&gt;0,SUMIF(Invoices!AI:AJ,A3093,Invoices!AJ:AJ)/COUNTIF(Invoices!AI:AJ,A3093),0),IF(COUNTIF(Invoices!AK:AL,A3093)&lt;&gt;0,IF(COUNTIF(Invoices!AK:AL,A3093)&lt;&gt;0,SUMIF(Invoices!AK:AL,A3093,Invoices!AL:AL)/COUNTIF(Invoices!AK:AL,A3093),0),IF(COUNTIF(Invoices!AM:AN,A3093)&lt;&gt;0,IF(COUNTIF(Invoices!AM:AN,A3093)&lt;&gt;0,SUMIF(Invoices!AM:AN,A3093,Invoices!AN:AN)/COUNTIF(Invoices!AM:AN,A3093),0),"Not Available")))))))))))))))</f>
        <v>0.99</v>
      </c>
    </row>
    <row r="3094" spans="1:5" ht="13" x14ac:dyDescent="0.15">
      <c r="A3094" s="6" t="s">
        <v>4598</v>
      </c>
      <c r="B3094" s="6" t="s">
        <v>4599</v>
      </c>
      <c r="C3094" s="6" t="s">
        <v>1150</v>
      </c>
      <c r="D3094" s="6" t="s">
        <v>1151</v>
      </c>
      <c r="E3094" t="str">
        <f>IF(COUNTIF(Invoices!K:L,A3094)&lt;&gt;0,IF(COUNTIF(Invoices!K:L,A3094)&lt;&gt;0,SUMIF(Invoices!K:L,A3094,Invoices!L:L)/COUNTIF(Invoices!K:L,A3094),0),IF(COUNTIF(Invoices!M:N,A3094)&lt;&gt;0,IF(COUNTIF(Invoices!M:N,A3094)&lt;&gt;0,SUMIF(Invoices!M:N,A3094,Invoices!N:N)/COUNTIF(Invoices!M:N,A3094),0),IF(COUNTIF(Invoices!O:P,A3094)&lt;&gt;0,IF(COUNTIF(Invoices!O:P,A3094)&lt;&gt;0,SUMIF(Invoices!O:P,A3094,Invoices!P:P)/COUNTIF(Invoices!O:P,A3094),0),IF(COUNTIF(Invoices!Q:R,A3094)&lt;&gt;0,IF(COUNTIF(Invoices!Q:R,A3094)&lt;&gt;0,SUMIF(Invoices!Q:R,A3094,Invoices!R:R)/COUNTIF(Invoices!Q:R,A3094),0),IF(COUNTIF(Invoices!S:T,A3094)&lt;&gt;0,IF(COUNTIF(Invoices!S:T,A3094)&lt;&gt;0,SUMIF(Invoices!S:T,A3094,Invoices!T:T)/COUNTIF(Invoices!S:T,A3094),0),IF(COUNTIF(Invoices!U:V,A3094)&lt;&gt;0,IF(COUNTIF(Invoices!U:V,A3094)&lt;&gt;0,SUMIF(Invoices!U:V,A3094,Invoices!V:V)/COUNTIF(Invoices!U:V,A3094),0),IF(COUNTIF(Invoices!W:X,A3094)&lt;&gt;0,IF(COUNTIF(Invoices!W:X,A3094)&lt;&gt;0,SUMIF(Invoices!W:X,A3094,Invoices!X:X)/COUNTIF(Invoices!W:X,A3094),0),IF(COUNTIF(Invoices!Y:Z,A3094)&lt;&gt;0,IF(COUNTIF(Invoices!Y:Z,A3094)&lt;&gt;0,SUMIF(Invoices!Y:Z,A3094,Invoices!Z:Z)/COUNTIF(Invoices!Y:Z,A3094),0),IF(COUNTIF(Invoices!AA:AB,A3094)&lt;&gt;0,IF(COUNTIF(Invoices!AA:AB,A3094)&lt;&gt;0,SUMIF(Invoices!AA:AB,A3094,Invoices!AB:AB)/COUNTIF(Invoices!AA:AB,A3094),0),IF(COUNTIF(Invoices!AC:AD,A3094)&lt;&gt;0,IF(COUNTIF(Invoices!AC:AD,A3094)&lt;&gt;0,SUMIF(Invoices!AC:AD,A3094,Invoices!AD:AD)/COUNTIF(Invoices!AC:AD,A3094),0),IF(COUNTIF(Invoices!AE:AF,A3094)&lt;&gt;0,IF(COUNTIF(Invoices!AE:AF,A3094)&lt;&gt;0,SUMIF(Invoices!AE:AF,A3094,Invoices!AF:AF)/COUNTIF(Invoices!AE:AF,A3094),0),IF(COUNTIF(Invoices!AG:AH,A3094)&lt;&gt;0,IF(COUNTIF(Invoices!AG:AH,A3094)&lt;&gt;0,SUMIF(Invoices!AG:AH,A3094,Invoices!AH:AH)/COUNTIF(Invoices!AG:AH,A3094),0),IF(COUNTIF(Invoices!AI:AJ,A3094)&lt;&gt;0,IF(COUNTIF(Invoices!AI:AJ,A3094)&lt;&gt;0,SUMIF(Invoices!AI:AJ,A3094,Invoices!AJ:AJ)/COUNTIF(Invoices!AI:AJ,A3094),0),IF(COUNTIF(Invoices!AK:AL,A3094)&lt;&gt;0,IF(COUNTIF(Invoices!AK:AL,A3094)&lt;&gt;0,SUMIF(Invoices!AK:AL,A3094,Invoices!AL:AL)/COUNTIF(Invoices!AK:AL,A3094),0),IF(COUNTIF(Invoices!AM:AN,A3094)&lt;&gt;0,IF(COUNTIF(Invoices!AM:AN,A3094)&lt;&gt;0,SUMIF(Invoices!AM:AN,A3094,Invoices!AN:AN)/COUNTIF(Invoices!AM:AN,A3094),0),"Not Available")))))))))))))))</f>
        <v>Not Available</v>
      </c>
    </row>
    <row r="3095" spans="1:5" ht="13" x14ac:dyDescent="0.15">
      <c r="A3095" s="6" t="s">
        <v>4600</v>
      </c>
      <c r="B3095" s="6" t="s">
        <v>3077</v>
      </c>
      <c r="C3095" s="6" t="s">
        <v>1020</v>
      </c>
      <c r="D3095" s="6" t="s">
        <v>1021</v>
      </c>
      <c r="E3095">
        <f ca="1">IF(COUNTIF(Invoices!K:L,A3095)&lt;&gt;0,IF(COUNTIF(Invoices!K:L,A3095)&lt;&gt;0,SUMIF(Invoices!K:L,A3095,Invoices!L:L)/COUNTIF(Invoices!K:L,A3095),0),IF(COUNTIF(Invoices!M:N,A3095)&lt;&gt;0,IF(COUNTIF(Invoices!M:N,A3095)&lt;&gt;0,SUMIF(Invoices!M:N,A3095,Invoices!N:N)/COUNTIF(Invoices!M:N,A3095),0),IF(COUNTIF(Invoices!O:P,A3095)&lt;&gt;0,IF(COUNTIF(Invoices!O:P,A3095)&lt;&gt;0,SUMIF(Invoices!O:P,A3095,Invoices!P:P)/COUNTIF(Invoices!O:P,A3095),0),IF(COUNTIF(Invoices!Q:R,A3095)&lt;&gt;0,IF(COUNTIF(Invoices!Q:R,A3095)&lt;&gt;0,SUMIF(Invoices!Q:R,A3095,Invoices!R:R)/COUNTIF(Invoices!Q:R,A3095),0),IF(COUNTIF(Invoices!S:T,A3095)&lt;&gt;0,IF(COUNTIF(Invoices!S:T,A3095)&lt;&gt;0,SUMIF(Invoices!S:T,A3095,Invoices!T:T)/COUNTIF(Invoices!S:T,A3095),0),IF(COUNTIF(Invoices!U:V,A3095)&lt;&gt;0,IF(COUNTIF(Invoices!U:V,A3095)&lt;&gt;0,SUMIF(Invoices!U:V,A3095,Invoices!V:V)/COUNTIF(Invoices!U:V,A3095),0),IF(COUNTIF(Invoices!W:X,A3095)&lt;&gt;0,IF(COUNTIF(Invoices!W:X,A3095)&lt;&gt;0,SUMIF(Invoices!W:X,A3095,Invoices!X:X)/COUNTIF(Invoices!W:X,A3095),0),IF(COUNTIF(Invoices!Y:Z,A3095)&lt;&gt;0,IF(COUNTIF(Invoices!Y:Z,A3095)&lt;&gt;0,SUMIF(Invoices!Y:Z,A3095,Invoices!Z:Z)/COUNTIF(Invoices!Y:Z,A3095),0),IF(COUNTIF(Invoices!AA:AB,A3095)&lt;&gt;0,IF(COUNTIF(Invoices!AA:AB,A3095)&lt;&gt;0,SUMIF(Invoices!AA:AB,A3095,Invoices!AB:AB)/COUNTIF(Invoices!AA:AB,A3095),0),IF(COUNTIF(Invoices!AC:AD,A3095)&lt;&gt;0,IF(COUNTIF(Invoices!AC:AD,A3095)&lt;&gt;0,SUMIF(Invoices!AC:AD,A3095,Invoices!AD:AD)/COUNTIF(Invoices!AC:AD,A3095),0),IF(COUNTIF(Invoices!AE:AF,A3095)&lt;&gt;0,IF(COUNTIF(Invoices!AE:AF,A3095)&lt;&gt;0,SUMIF(Invoices!AE:AF,A3095,Invoices!AF:AF)/COUNTIF(Invoices!AE:AF,A3095),0),IF(COUNTIF(Invoices!AG:AH,A3095)&lt;&gt;0,IF(COUNTIF(Invoices!AG:AH,A3095)&lt;&gt;0,SUMIF(Invoices!AG:AH,A3095,Invoices!AH:AH)/COUNTIF(Invoices!AG:AH,A3095),0),IF(COUNTIF(Invoices!AI:AJ,A3095)&lt;&gt;0,IF(COUNTIF(Invoices!AI:AJ,A3095)&lt;&gt;0,SUMIF(Invoices!AI:AJ,A3095,Invoices!AJ:AJ)/COUNTIF(Invoices!AI:AJ,A3095),0),IF(COUNTIF(Invoices!AK:AL,A3095)&lt;&gt;0,IF(COUNTIF(Invoices!AK:AL,A3095)&lt;&gt;0,SUMIF(Invoices!AK:AL,A3095,Invoices!AL:AL)/COUNTIF(Invoices!AK:AL,A3095),0),IF(COUNTIF(Invoices!AM:AN,A3095)&lt;&gt;0,IF(COUNTIF(Invoices!AM:AN,A3095)&lt;&gt;0,SUMIF(Invoices!AM:AN,A3095,Invoices!AN:AN)/COUNTIF(Invoices!AM:AN,A3095),0),"Not Available")))))))))))))))</f>
        <v>0.99</v>
      </c>
    </row>
    <row r="3096" spans="1:5" ht="13" x14ac:dyDescent="0.15">
      <c r="A3096" s="6" t="s">
        <v>4601</v>
      </c>
      <c r="B3096" s="6" t="s">
        <v>1320</v>
      </c>
      <c r="C3096" s="6" t="s">
        <v>1743</v>
      </c>
      <c r="D3096" s="6" t="s">
        <v>1322</v>
      </c>
      <c r="E3096" t="str">
        <f>IF(COUNTIF(Invoices!K:L,A3096)&lt;&gt;0,IF(COUNTIF(Invoices!K:L,A3096)&lt;&gt;0,SUMIF(Invoices!K:L,A3096,Invoices!L:L)/COUNTIF(Invoices!K:L,A3096),0),IF(COUNTIF(Invoices!M:N,A3096)&lt;&gt;0,IF(COUNTIF(Invoices!M:N,A3096)&lt;&gt;0,SUMIF(Invoices!M:N,A3096,Invoices!N:N)/COUNTIF(Invoices!M:N,A3096),0),IF(COUNTIF(Invoices!O:P,A3096)&lt;&gt;0,IF(COUNTIF(Invoices!O:P,A3096)&lt;&gt;0,SUMIF(Invoices!O:P,A3096,Invoices!P:P)/COUNTIF(Invoices!O:P,A3096),0),IF(COUNTIF(Invoices!Q:R,A3096)&lt;&gt;0,IF(COUNTIF(Invoices!Q:R,A3096)&lt;&gt;0,SUMIF(Invoices!Q:R,A3096,Invoices!R:R)/COUNTIF(Invoices!Q:R,A3096),0),IF(COUNTIF(Invoices!S:T,A3096)&lt;&gt;0,IF(COUNTIF(Invoices!S:T,A3096)&lt;&gt;0,SUMIF(Invoices!S:T,A3096,Invoices!T:T)/COUNTIF(Invoices!S:T,A3096),0),IF(COUNTIF(Invoices!U:V,A3096)&lt;&gt;0,IF(COUNTIF(Invoices!U:V,A3096)&lt;&gt;0,SUMIF(Invoices!U:V,A3096,Invoices!V:V)/COUNTIF(Invoices!U:V,A3096),0),IF(COUNTIF(Invoices!W:X,A3096)&lt;&gt;0,IF(COUNTIF(Invoices!W:X,A3096)&lt;&gt;0,SUMIF(Invoices!W:X,A3096,Invoices!X:X)/COUNTIF(Invoices!W:X,A3096),0),IF(COUNTIF(Invoices!Y:Z,A3096)&lt;&gt;0,IF(COUNTIF(Invoices!Y:Z,A3096)&lt;&gt;0,SUMIF(Invoices!Y:Z,A3096,Invoices!Z:Z)/COUNTIF(Invoices!Y:Z,A3096),0),IF(COUNTIF(Invoices!AA:AB,A3096)&lt;&gt;0,IF(COUNTIF(Invoices!AA:AB,A3096)&lt;&gt;0,SUMIF(Invoices!AA:AB,A3096,Invoices!AB:AB)/COUNTIF(Invoices!AA:AB,A3096),0),IF(COUNTIF(Invoices!AC:AD,A3096)&lt;&gt;0,IF(COUNTIF(Invoices!AC:AD,A3096)&lt;&gt;0,SUMIF(Invoices!AC:AD,A3096,Invoices!AD:AD)/COUNTIF(Invoices!AC:AD,A3096),0),IF(COUNTIF(Invoices!AE:AF,A3096)&lt;&gt;0,IF(COUNTIF(Invoices!AE:AF,A3096)&lt;&gt;0,SUMIF(Invoices!AE:AF,A3096,Invoices!AF:AF)/COUNTIF(Invoices!AE:AF,A3096),0),IF(COUNTIF(Invoices!AG:AH,A3096)&lt;&gt;0,IF(COUNTIF(Invoices!AG:AH,A3096)&lt;&gt;0,SUMIF(Invoices!AG:AH,A3096,Invoices!AH:AH)/COUNTIF(Invoices!AG:AH,A3096),0),IF(COUNTIF(Invoices!AI:AJ,A3096)&lt;&gt;0,IF(COUNTIF(Invoices!AI:AJ,A3096)&lt;&gt;0,SUMIF(Invoices!AI:AJ,A3096,Invoices!AJ:AJ)/COUNTIF(Invoices!AI:AJ,A3096),0),IF(COUNTIF(Invoices!AK:AL,A3096)&lt;&gt;0,IF(COUNTIF(Invoices!AK:AL,A3096)&lt;&gt;0,SUMIF(Invoices!AK:AL,A3096,Invoices!AL:AL)/COUNTIF(Invoices!AK:AL,A3096),0),IF(COUNTIF(Invoices!AM:AN,A3096)&lt;&gt;0,IF(COUNTIF(Invoices!AM:AN,A3096)&lt;&gt;0,SUMIF(Invoices!AM:AN,A3096,Invoices!AN:AN)/COUNTIF(Invoices!AM:AN,A3096),0),"Not Available")))))))))))))))</f>
        <v>Not Available</v>
      </c>
    </row>
    <row r="3097" spans="1:5" ht="13" x14ac:dyDescent="0.15">
      <c r="A3097" s="6" t="s">
        <v>4602</v>
      </c>
      <c r="B3097" s="6" t="s">
        <v>4603</v>
      </c>
      <c r="C3097" s="6" t="s">
        <v>1735</v>
      </c>
      <c r="D3097" s="6" t="s">
        <v>608</v>
      </c>
      <c r="E3097">
        <f ca="1">IF(COUNTIF(Invoices!K:L,A3097)&lt;&gt;0,IF(COUNTIF(Invoices!K:L,A3097)&lt;&gt;0,SUMIF(Invoices!K:L,A3097,Invoices!L:L)/COUNTIF(Invoices!K:L,A3097),0),IF(COUNTIF(Invoices!M:N,A3097)&lt;&gt;0,IF(COUNTIF(Invoices!M:N,A3097)&lt;&gt;0,SUMIF(Invoices!M:N,A3097,Invoices!N:N)/COUNTIF(Invoices!M:N,A3097),0),IF(COUNTIF(Invoices!O:P,A3097)&lt;&gt;0,IF(COUNTIF(Invoices!O:P,A3097)&lt;&gt;0,SUMIF(Invoices!O:P,A3097,Invoices!P:P)/COUNTIF(Invoices!O:P,A3097),0),IF(COUNTIF(Invoices!Q:R,A3097)&lt;&gt;0,IF(COUNTIF(Invoices!Q:R,A3097)&lt;&gt;0,SUMIF(Invoices!Q:R,A3097,Invoices!R:R)/COUNTIF(Invoices!Q:R,A3097),0),IF(COUNTIF(Invoices!S:T,A3097)&lt;&gt;0,IF(COUNTIF(Invoices!S:T,A3097)&lt;&gt;0,SUMIF(Invoices!S:T,A3097,Invoices!T:T)/COUNTIF(Invoices!S:T,A3097),0),IF(COUNTIF(Invoices!U:V,A3097)&lt;&gt;0,IF(COUNTIF(Invoices!U:V,A3097)&lt;&gt;0,SUMIF(Invoices!U:V,A3097,Invoices!V:V)/COUNTIF(Invoices!U:V,A3097),0),IF(COUNTIF(Invoices!W:X,A3097)&lt;&gt;0,IF(COUNTIF(Invoices!W:X,A3097)&lt;&gt;0,SUMIF(Invoices!W:X,A3097,Invoices!X:X)/COUNTIF(Invoices!W:X,A3097),0),IF(COUNTIF(Invoices!Y:Z,A3097)&lt;&gt;0,IF(COUNTIF(Invoices!Y:Z,A3097)&lt;&gt;0,SUMIF(Invoices!Y:Z,A3097,Invoices!Z:Z)/COUNTIF(Invoices!Y:Z,A3097),0),IF(COUNTIF(Invoices!AA:AB,A3097)&lt;&gt;0,IF(COUNTIF(Invoices!AA:AB,A3097)&lt;&gt;0,SUMIF(Invoices!AA:AB,A3097,Invoices!AB:AB)/COUNTIF(Invoices!AA:AB,A3097),0),IF(COUNTIF(Invoices!AC:AD,A3097)&lt;&gt;0,IF(COUNTIF(Invoices!AC:AD,A3097)&lt;&gt;0,SUMIF(Invoices!AC:AD,A3097,Invoices!AD:AD)/COUNTIF(Invoices!AC:AD,A3097),0),IF(COUNTIF(Invoices!AE:AF,A3097)&lt;&gt;0,IF(COUNTIF(Invoices!AE:AF,A3097)&lt;&gt;0,SUMIF(Invoices!AE:AF,A3097,Invoices!AF:AF)/COUNTIF(Invoices!AE:AF,A3097),0),IF(COUNTIF(Invoices!AG:AH,A3097)&lt;&gt;0,IF(COUNTIF(Invoices!AG:AH,A3097)&lt;&gt;0,SUMIF(Invoices!AG:AH,A3097,Invoices!AH:AH)/COUNTIF(Invoices!AG:AH,A3097),0),IF(COUNTIF(Invoices!AI:AJ,A3097)&lt;&gt;0,IF(COUNTIF(Invoices!AI:AJ,A3097)&lt;&gt;0,SUMIF(Invoices!AI:AJ,A3097,Invoices!AJ:AJ)/COUNTIF(Invoices!AI:AJ,A3097),0),IF(COUNTIF(Invoices!AK:AL,A3097)&lt;&gt;0,IF(COUNTIF(Invoices!AK:AL,A3097)&lt;&gt;0,SUMIF(Invoices!AK:AL,A3097,Invoices!AL:AL)/COUNTIF(Invoices!AK:AL,A3097),0),IF(COUNTIF(Invoices!AM:AN,A3097)&lt;&gt;0,IF(COUNTIF(Invoices!AM:AN,A3097)&lt;&gt;0,SUMIF(Invoices!AM:AN,A3097,Invoices!AN:AN)/COUNTIF(Invoices!AM:AN,A3097),0),"Not Available")))))))))))))))</f>
        <v>0.99</v>
      </c>
    </row>
    <row r="3098" spans="1:5" ht="13" x14ac:dyDescent="0.15">
      <c r="A3098" s="6" t="s">
        <v>4604</v>
      </c>
      <c r="B3098" s="6" t="s">
        <v>4605</v>
      </c>
      <c r="C3098" s="6" t="s">
        <v>1628</v>
      </c>
      <c r="D3098" s="6" t="s">
        <v>1629</v>
      </c>
      <c r="E3098" t="str">
        <f>IF(COUNTIF(Invoices!K:L,A3098)&lt;&gt;0,IF(COUNTIF(Invoices!K:L,A3098)&lt;&gt;0,SUMIF(Invoices!K:L,A3098,Invoices!L:L)/COUNTIF(Invoices!K:L,A3098),0),IF(COUNTIF(Invoices!M:N,A3098)&lt;&gt;0,IF(COUNTIF(Invoices!M:N,A3098)&lt;&gt;0,SUMIF(Invoices!M:N,A3098,Invoices!N:N)/COUNTIF(Invoices!M:N,A3098),0),IF(COUNTIF(Invoices!O:P,A3098)&lt;&gt;0,IF(COUNTIF(Invoices!O:P,A3098)&lt;&gt;0,SUMIF(Invoices!O:P,A3098,Invoices!P:P)/COUNTIF(Invoices!O:P,A3098),0),IF(COUNTIF(Invoices!Q:R,A3098)&lt;&gt;0,IF(COUNTIF(Invoices!Q:R,A3098)&lt;&gt;0,SUMIF(Invoices!Q:R,A3098,Invoices!R:R)/COUNTIF(Invoices!Q:R,A3098),0),IF(COUNTIF(Invoices!S:T,A3098)&lt;&gt;0,IF(COUNTIF(Invoices!S:T,A3098)&lt;&gt;0,SUMIF(Invoices!S:T,A3098,Invoices!T:T)/COUNTIF(Invoices!S:T,A3098),0),IF(COUNTIF(Invoices!U:V,A3098)&lt;&gt;0,IF(COUNTIF(Invoices!U:V,A3098)&lt;&gt;0,SUMIF(Invoices!U:V,A3098,Invoices!V:V)/COUNTIF(Invoices!U:V,A3098),0),IF(COUNTIF(Invoices!W:X,A3098)&lt;&gt;0,IF(COUNTIF(Invoices!W:X,A3098)&lt;&gt;0,SUMIF(Invoices!W:X,A3098,Invoices!X:X)/COUNTIF(Invoices!W:X,A3098),0),IF(COUNTIF(Invoices!Y:Z,A3098)&lt;&gt;0,IF(COUNTIF(Invoices!Y:Z,A3098)&lt;&gt;0,SUMIF(Invoices!Y:Z,A3098,Invoices!Z:Z)/COUNTIF(Invoices!Y:Z,A3098),0),IF(COUNTIF(Invoices!AA:AB,A3098)&lt;&gt;0,IF(COUNTIF(Invoices!AA:AB,A3098)&lt;&gt;0,SUMIF(Invoices!AA:AB,A3098,Invoices!AB:AB)/COUNTIF(Invoices!AA:AB,A3098),0),IF(COUNTIF(Invoices!AC:AD,A3098)&lt;&gt;0,IF(COUNTIF(Invoices!AC:AD,A3098)&lt;&gt;0,SUMIF(Invoices!AC:AD,A3098,Invoices!AD:AD)/COUNTIF(Invoices!AC:AD,A3098),0),IF(COUNTIF(Invoices!AE:AF,A3098)&lt;&gt;0,IF(COUNTIF(Invoices!AE:AF,A3098)&lt;&gt;0,SUMIF(Invoices!AE:AF,A3098,Invoices!AF:AF)/COUNTIF(Invoices!AE:AF,A3098),0),IF(COUNTIF(Invoices!AG:AH,A3098)&lt;&gt;0,IF(COUNTIF(Invoices!AG:AH,A3098)&lt;&gt;0,SUMIF(Invoices!AG:AH,A3098,Invoices!AH:AH)/COUNTIF(Invoices!AG:AH,A3098),0),IF(COUNTIF(Invoices!AI:AJ,A3098)&lt;&gt;0,IF(COUNTIF(Invoices!AI:AJ,A3098)&lt;&gt;0,SUMIF(Invoices!AI:AJ,A3098,Invoices!AJ:AJ)/COUNTIF(Invoices!AI:AJ,A3098),0),IF(COUNTIF(Invoices!AK:AL,A3098)&lt;&gt;0,IF(COUNTIF(Invoices!AK:AL,A3098)&lt;&gt;0,SUMIF(Invoices!AK:AL,A3098,Invoices!AL:AL)/COUNTIF(Invoices!AK:AL,A3098),0),IF(COUNTIF(Invoices!AM:AN,A3098)&lt;&gt;0,IF(COUNTIF(Invoices!AM:AN,A3098)&lt;&gt;0,SUMIF(Invoices!AM:AN,A3098,Invoices!AN:AN)/COUNTIF(Invoices!AM:AN,A3098),0),"Not Available")))))))))))))))</f>
        <v>Not Available</v>
      </c>
    </row>
    <row r="3099" spans="1:5" ht="13" x14ac:dyDescent="0.15">
      <c r="A3099" s="6" t="s">
        <v>4606</v>
      </c>
      <c r="C3099" s="6" t="s">
        <v>1010</v>
      </c>
      <c r="D3099" s="6" t="s">
        <v>600</v>
      </c>
      <c r="E3099">
        <f ca="1">IF(COUNTIF(Invoices!K:L,A3099)&lt;&gt;0,IF(COUNTIF(Invoices!K:L,A3099)&lt;&gt;0,SUMIF(Invoices!K:L,A3099,Invoices!L:L)/COUNTIF(Invoices!K:L,A3099),0),IF(COUNTIF(Invoices!M:N,A3099)&lt;&gt;0,IF(COUNTIF(Invoices!M:N,A3099)&lt;&gt;0,SUMIF(Invoices!M:N,A3099,Invoices!N:N)/COUNTIF(Invoices!M:N,A3099),0),IF(COUNTIF(Invoices!O:P,A3099)&lt;&gt;0,IF(COUNTIF(Invoices!O:P,A3099)&lt;&gt;0,SUMIF(Invoices!O:P,A3099,Invoices!P:P)/COUNTIF(Invoices!O:P,A3099),0),IF(COUNTIF(Invoices!Q:R,A3099)&lt;&gt;0,IF(COUNTIF(Invoices!Q:R,A3099)&lt;&gt;0,SUMIF(Invoices!Q:R,A3099,Invoices!R:R)/COUNTIF(Invoices!Q:R,A3099),0),IF(COUNTIF(Invoices!S:T,A3099)&lt;&gt;0,IF(COUNTIF(Invoices!S:T,A3099)&lt;&gt;0,SUMIF(Invoices!S:T,A3099,Invoices!T:T)/COUNTIF(Invoices!S:T,A3099),0),IF(COUNTIF(Invoices!U:V,A3099)&lt;&gt;0,IF(COUNTIF(Invoices!U:V,A3099)&lt;&gt;0,SUMIF(Invoices!U:V,A3099,Invoices!V:V)/COUNTIF(Invoices!U:V,A3099),0),IF(COUNTIF(Invoices!W:X,A3099)&lt;&gt;0,IF(COUNTIF(Invoices!W:X,A3099)&lt;&gt;0,SUMIF(Invoices!W:X,A3099,Invoices!X:X)/COUNTIF(Invoices!W:X,A3099),0),IF(COUNTIF(Invoices!Y:Z,A3099)&lt;&gt;0,IF(COUNTIF(Invoices!Y:Z,A3099)&lt;&gt;0,SUMIF(Invoices!Y:Z,A3099,Invoices!Z:Z)/COUNTIF(Invoices!Y:Z,A3099),0),IF(COUNTIF(Invoices!AA:AB,A3099)&lt;&gt;0,IF(COUNTIF(Invoices!AA:AB,A3099)&lt;&gt;0,SUMIF(Invoices!AA:AB,A3099,Invoices!AB:AB)/COUNTIF(Invoices!AA:AB,A3099),0),IF(COUNTIF(Invoices!AC:AD,A3099)&lt;&gt;0,IF(COUNTIF(Invoices!AC:AD,A3099)&lt;&gt;0,SUMIF(Invoices!AC:AD,A3099,Invoices!AD:AD)/COUNTIF(Invoices!AC:AD,A3099),0),IF(COUNTIF(Invoices!AE:AF,A3099)&lt;&gt;0,IF(COUNTIF(Invoices!AE:AF,A3099)&lt;&gt;0,SUMIF(Invoices!AE:AF,A3099,Invoices!AF:AF)/COUNTIF(Invoices!AE:AF,A3099),0),IF(COUNTIF(Invoices!AG:AH,A3099)&lt;&gt;0,IF(COUNTIF(Invoices!AG:AH,A3099)&lt;&gt;0,SUMIF(Invoices!AG:AH,A3099,Invoices!AH:AH)/COUNTIF(Invoices!AG:AH,A3099),0),IF(COUNTIF(Invoices!AI:AJ,A3099)&lt;&gt;0,IF(COUNTIF(Invoices!AI:AJ,A3099)&lt;&gt;0,SUMIF(Invoices!AI:AJ,A3099,Invoices!AJ:AJ)/COUNTIF(Invoices!AI:AJ,A3099),0),IF(COUNTIF(Invoices!AK:AL,A3099)&lt;&gt;0,IF(COUNTIF(Invoices!AK:AL,A3099)&lt;&gt;0,SUMIF(Invoices!AK:AL,A3099,Invoices!AL:AL)/COUNTIF(Invoices!AK:AL,A3099),0),IF(COUNTIF(Invoices!AM:AN,A3099)&lt;&gt;0,IF(COUNTIF(Invoices!AM:AN,A3099)&lt;&gt;0,SUMIF(Invoices!AM:AN,A3099,Invoices!AN:AN)/COUNTIF(Invoices!AM:AN,A3099),0),"Not Available")))))))))))))))</f>
        <v>0.99</v>
      </c>
    </row>
    <row r="3100" spans="1:5" ht="13" x14ac:dyDescent="0.15">
      <c r="A3100" s="6" t="s">
        <v>4607</v>
      </c>
      <c r="B3100" s="6" t="s">
        <v>4608</v>
      </c>
      <c r="C3100" s="6" t="s">
        <v>1633</v>
      </c>
      <c r="D3100" s="6" t="s">
        <v>1634</v>
      </c>
      <c r="E3100">
        <f ca="1">IF(COUNTIF(Invoices!K:L,A3100)&lt;&gt;0,IF(COUNTIF(Invoices!K:L,A3100)&lt;&gt;0,SUMIF(Invoices!K:L,A3100,Invoices!L:L)/COUNTIF(Invoices!K:L,A3100),0),IF(COUNTIF(Invoices!M:N,A3100)&lt;&gt;0,IF(COUNTIF(Invoices!M:N,A3100)&lt;&gt;0,SUMIF(Invoices!M:N,A3100,Invoices!N:N)/COUNTIF(Invoices!M:N,A3100),0),IF(COUNTIF(Invoices!O:P,A3100)&lt;&gt;0,IF(COUNTIF(Invoices!O:P,A3100)&lt;&gt;0,SUMIF(Invoices!O:P,A3100,Invoices!P:P)/COUNTIF(Invoices!O:P,A3100),0),IF(COUNTIF(Invoices!Q:R,A3100)&lt;&gt;0,IF(COUNTIF(Invoices!Q:R,A3100)&lt;&gt;0,SUMIF(Invoices!Q:R,A3100,Invoices!R:R)/COUNTIF(Invoices!Q:R,A3100),0),IF(COUNTIF(Invoices!S:T,A3100)&lt;&gt;0,IF(COUNTIF(Invoices!S:T,A3100)&lt;&gt;0,SUMIF(Invoices!S:T,A3100,Invoices!T:T)/COUNTIF(Invoices!S:T,A3100),0),IF(COUNTIF(Invoices!U:V,A3100)&lt;&gt;0,IF(COUNTIF(Invoices!U:V,A3100)&lt;&gt;0,SUMIF(Invoices!U:V,A3100,Invoices!V:V)/COUNTIF(Invoices!U:V,A3100),0),IF(COUNTIF(Invoices!W:X,A3100)&lt;&gt;0,IF(COUNTIF(Invoices!W:X,A3100)&lt;&gt;0,SUMIF(Invoices!W:X,A3100,Invoices!X:X)/COUNTIF(Invoices!W:X,A3100),0),IF(COUNTIF(Invoices!Y:Z,A3100)&lt;&gt;0,IF(COUNTIF(Invoices!Y:Z,A3100)&lt;&gt;0,SUMIF(Invoices!Y:Z,A3100,Invoices!Z:Z)/COUNTIF(Invoices!Y:Z,A3100),0),IF(COUNTIF(Invoices!AA:AB,A3100)&lt;&gt;0,IF(COUNTIF(Invoices!AA:AB,A3100)&lt;&gt;0,SUMIF(Invoices!AA:AB,A3100,Invoices!AB:AB)/COUNTIF(Invoices!AA:AB,A3100),0),IF(COUNTIF(Invoices!AC:AD,A3100)&lt;&gt;0,IF(COUNTIF(Invoices!AC:AD,A3100)&lt;&gt;0,SUMIF(Invoices!AC:AD,A3100,Invoices!AD:AD)/COUNTIF(Invoices!AC:AD,A3100),0),IF(COUNTIF(Invoices!AE:AF,A3100)&lt;&gt;0,IF(COUNTIF(Invoices!AE:AF,A3100)&lt;&gt;0,SUMIF(Invoices!AE:AF,A3100,Invoices!AF:AF)/COUNTIF(Invoices!AE:AF,A3100),0),IF(COUNTIF(Invoices!AG:AH,A3100)&lt;&gt;0,IF(COUNTIF(Invoices!AG:AH,A3100)&lt;&gt;0,SUMIF(Invoices!AG:AH,A3100,Invoices!AH:AH)/COUNTIF(Invoices!AG:AH,A3100),0),IF(COUNTIF(Invoices!AI:AJ,A3100)&lt;&gt;0,IF(COUNTIF(Invoices!AI:AJ,A3100)&lt;&gt;0,SUMIF(Invoices!AI:AJ,A3100,Invoices!AJ:AJ)/COUNTIF(Invoices!AI:AJ,A3100),0),IF(COUNTIF(Invoices!AK:AL,A3100)&lt;&gt;0,IF(COUNTIF(Invoices!AK:AL,A3100)&lt;&gt;0,SUMIF(Invoices!AK:AL,A3100,Invoices!AL:AL)/COUNTIF(Invoices!AK:AL,A3100),0),IF(COUNTIF(Invoices!AM:AN,A3100)&lt;&gt;0,IF(COUNTIF(Invoices!AM:AN,A3100)&lt;&gt;0,SUMIF(Invoices!AM:AN,A3100,Invoices!AN:AN)/COUNTIF(Invoices!AM:AN,A3100),0),"Not Available")))))))))))))))</f>
        <v>0.99</v>
      </c>
    </row>
    <row r="3101" spans="1:5" ht="13" x14ac:dyDescent="0.15">
      <c r="A3101" s="6" t="s">
        <v>4609</v>
      </c>
      <c r="B3101" s="6" t="s">
        <v>663</v>
      </c>
      <c r="C3101" s="6" t="s">
        <v>664</v>
      </c>
      <c r="D3101" s="6" t="s">
        <v>663</v>
      </c>
      <c r="E3101" t="str">
        <f>IF(COUNTIF(Invoices!K:L,A3101)&lt;&gt;0,IF(COUNTIF(Invoices!K:L,A3101)&lt;&gt;0,SUMIF(Invoices!K:L,A3101,Invoices!L:L)/COUNTIF(Invoices!K:L,A3101),0),IF(COUNTIF(Invoices!M:N,A3101)&lt;&gt;0,IF(COUNTIF(Invoices!M:N,A3101)&lt;&gt;0,SUMIF(Invoices!M:N,A3101,Invoices!N:N)/COUNTIF(Invoices!M:N,A3101),0),IF(COUNTIF(Invoices!O:P,A3101)&lt;&gt;0,IF(COUNTIF(Invoices!O:P,A3101)&lt;&gt;0,SUMIF(Invoices!O:P,A3101,Invoices!P:P)/COUNTIF(Invoices!O:P,A3101),0),IF(COUNTIF(Invoices!Q:R,A3101)&lt;&gt;0,IF(COUNTIF(Invoices!Q:R,A3101)&lt;&gt;0,SUMIF(Invoices!Q:R,A3101,Invoices!R:R)/COUNTIF(Invoices!Q:R,A3101),0),IF(COUNTIF(Invoices!S:T,A3101)&lt;&gt;0,IF(COUNTIF(Invoices!S:T,A3101)&lt;&gt;0,SUMIF(Invoices!S:T,A3101,Invoices!T:T)/COUNTIF(Invoices!S:T,A3101),0),IF(COUNTIF(Invoices!U:V,A3101)&lt;&gt;0,IF(COUNTIF(Invoices!U:V,A3101)&lt;&gt;0,SUMIF(Invoices!U:V,A3101,Invoices!V:V)/COUNTIF(Invoices!U:V,A3101),0),IF(COUNTIF(Invoices!W:X,A3101)&lt;&gt;0,IF(COUNTIF(Invoices!W:X,A3101)&lt;&gt;0,SUMIF(Invoices!W:X,A3101,Invoices!X:X)/COUNTIF(Invoices!W:X,A3101),0),IF(COUNTIF(Invoices!Y:Z,A3101)&lt;&gt;0,IF(COUNTIF(Invoices!Y:Z,A3101)&lt;&gt;0,SUMIF(Invoices!Y:Z,A3101,Invoices!Z:Z)/COUNTIF(Invoices!Y:Z,A3101),0),IF(COUNTIF(Invoices!AA:AB,A3101)&lt;&gt;0,IF(COUNTIF(Invoices!AA:AB,A3101)&lt;&gt;0,SUMIF(Invoices!AA:AB,A3101,Invoices!AB:AB)/COUNTIF(Invoices!AA:AB,A3101),0),IF(COUNTIF(Invoices!AC:AD,A3101)&lt;&gt;0,IF(COUNTIF(Invoices!AC:AD,A3101)&lt;&gt;0,SUMIF(Invoices!AC:AD,A3101,Invoices!AD:AD)/COUNTIF(Invoices!AC:AD,A3101),0),IF(COUNTIF(Invoices!AE:AF,A3101)&lt;&gt;0,IF(COUNTIF(Invoices!AE:AF,A3101)&lt;&gt;0,SUMIF(Invoices!AE:AF,A3101,Invoices!AF:AF)/COUNTIF(Invoices!AE:AF,A3101),0),IF(COUNTIF(Invoices!AG:AH,A3101)&lt;&gt;0,IF(COUNTIF(Invoices!AG:AH,A3101)&lt;&gt;0,SUMIF(Invoices!AG:AH,A3101,Invoices!AH:AH)/COUNTIF(Invoices!AG:AH,A3101),0),IF(COUNTIF(Invoices!AI:AJ,A3101)&lt;&gt;0,IF(COUNTIF(Invoices!AI:AJ,A3101)&lt;&gt;0,SUMIF(Invoices!AI:AJ,A3101,Invoices!AJ:AJ)/COUNTIF(Invoices!AI:AJ,A3101),0),IF(COUNTIF(Invoices!AK:AL,A3101)&lt;&gt;0,IF(COUNTIF(Invoices!AK:AL,A3101)&lt;&gt;0,SUMIF(Invoices!AK:AL,A3101,Invoices!AL:AL)/COUNTIF(Invoices!AK:AL,A3101),0),IF(COUNTIF(Invoices!AM:AN,A3101)&lt;&gt;0,IF(COUNTIF(Invoices!AM:AN,A3101)&lt;&gt;0,SUMIF(Invoices!AM:AN,A3101,Invoices!AN:AN)/COUNTIF(Invoices!AM:AN,A3101),0),"Not Available")))))))))))))))</f>
        <v>Not Available</v>
      </c>
    </row>
    <row r="3102" spans="1:5" ht="13" x14ac:dyDescent="0.15">
      <c r="A3102" s="6" t="s">
        <v>4610</v>
      </c>
      <c r="B3102" s="6" t="s">
        <v>1109</v>
      </c>
      <c r="C3102" s="6" t="s">
        <v>1110</v>
      </c>
      <c r="D3102" s="6" t="s">
        <v>1111</v>
      </c>
      <c r="E3102" t="str">
        <f>IF(COUNTIF(Invoices!K:L,A3102)&lt;&gt;0,IF(COUNTIF(Invoices!K:L,A3102)&lt;&gt;0,SUMIF(Invoices!K:L,A3102,Invoices!L:L)/COUNTIF(Invoices!K:L,A3102),0),IF(COUNTIF(Invoices!M:N,A3102)&lt;&gt;0,IF(COUNTIF(Invoices!M:N,A3102)&lt;&gt;0,SUMIF(Invoices!M:N,A3102,Invoices!N:N)/COUNTIF(Invoices!M:N,A3102),0),IF(COUNTIF(Invoices!O:P,A3102)&lt;&gt;0,IF(COUNTIF(Invoices!O:P,A3102)&lt;&gt;0,SUMIF(Invoices!O:P,A3102,Invoices!P:P)/COUNTIF(Invoices!O:P,A3102),0),IF(COUNTIF(Invoices!Q:R,A3102)&lt;&gt;0,IF(COUNTIF(Invoices!Q:R,A3102)&lt;&gt;0,SUMIF(Invoices!Q:R,A3102,Invoices!R:R)/COUNTIF(Invoices!Q:R,A3102),0),IF(COUNTIF(Invoices!S:T,A3102)&lt;&gt;0,IF(COUNTIF(Invoices!S:T,A3102)&lt;&gt;0,SUMIF(Invoices!S:T,A3102,Invoices!T:T)/COUNTIF(Invoices!S:T,A3102),0),IF(COUNTIF(Invoices!U:V,A3102)&lt;&gt;0,IF(COUNTIF(Invoices!U:V,A3102)&lt;&gt;0,SUMIF(Invoices!U:V,A3102,Invoices!V:V)/COUNTIF(Invoices!U:V,A3102),0),IF(COUNTIF(Invoices!W:X,A3102)&lt;&gt;0,IF(COUNTIF(Invoices!W:X,A3102)&lt;&gt;0,SUMIF(Invoices!W:X,A3102,Invoices!X:X)/COUNTIF(Invoices!W:X,A3102),0),IF(COUNTIF(Invoices!Y:Z,A3102)&lt;&gt;0,IF(COUNTIF(Invoices!Y:Z,A3102)&lt;&gt;0,SUMIF(Invoices!Y:Z,A3102,Invoices!Z:Z)/COUNTIF(Invoices!Y:Z,A3102),0),IF(COUNTIF(Invoices!AA:AB,A3102)&lt;&gt;0,IF(COUNTIF(Invoices!AA:AB,A3102)&lt;&gt;0,SUMIF(Invoices!AA:AB,A3102,Invoices!AB:AB)/COUNTIF(Invoices!AA:AB,A3102),0),IF(COUNTIF(Invoices!AC:AD,A3102)&lt;&gt;0,IF(COUNTIF(Invoices!AC:AD,A3102)&lt;&gt;0,SUMIF(Invoices!AC:AD,A3102,Invoices!AD:AD)/COUNTIF(Invoices!AC:AD,A3102),0),IF(COUNTIF(Invoices!AE:AF,A3102)&lt;&gt;0,IF(COUNTIF(Invoices!AE:AF,A3102)&lt;&gt;0,SUMIF(Invoices!AE:AF,A3102,Invoices!AF:AF)/COUNTIF(Invoices!AE:AF,A3102),0),IF(COUNTIF(Invoices!AG:AH,A3102)&lt;&gt;0,IF(COUNTIF(Invoices!AG:AH,A3102)&lt;&gt;0,SUMIF(Invoices!AG:AH,A3102,Invoices!AH:AH)/COUNTIF(Invoices!AG:AH,A3102),0),IF(COUNTIF(Invoices!AI:AJ,A3102)&lt;&gt;0,IF(COUNTIF(Invoices!AI:AJ,A3102)&lt;&gt;0,SUMIF(Invoices!AI:AJ,A3102,Invoices!AJ:AJ)/COUNTIF(Invoices!AI:AJ,A3102),0),IF(COUNTIF(Invoices!AK:AL,A3102)&lt;&gt;0,IF(COUNTIF(Invoices!AK:AL,A3102)&lt;&gt;0,SUMIF(Invoices!AK:AL,A3102,Invoices!AL:AL)/COUNTIF(Invoices!AK:AL,A3102),0),IF(COUNTIF(Invoices!AM:AN,A3102)&lt;&gt;0,IF(COUNTIF(Invoices!AM:AN,A3102)&lt;&gt;0,SUMIF(Invoices!AM:AN,A3102,Invoices!AN:AN)/COUNTIF(Invoices!AM:AN,A3102),0),"Not Available")))))))))))))))</f>
        <v>Not Available</v>
      </c>
    </row>
    <row r="3103" spans="1:5" ht="13" x14ac:dyDescent="0.15">
      <c r="A3103" s="6" t="s">
        <v>4611</v>
      </c>
      <c r="B3103" s="6" t="s">
        <v>555</v>
      </c>
      <c r="C3103" s="6" t="s">
        <v>554</v>
      </c>
      <c r="D3103" s="6" t="s">
        <v>555</v>
      </c>
      <c r="E3103">
        <f ca="1">IF(COUNTIF(Invoices!K:L,A3103)&lt;&gt;0,IF(COUNTIF(Invoices!K:L,A3103)&lt;&gt;0,SUMIF(Invoices!K:L,A3103,Invoices!L:L)/COUNTIF(Invoices!K:L,A3103),0),IF(COUNTIF(Invoices!M:N,A3103)&lt;&gt;0,IF(COUNTIF(Invoices!M:N,A3103)&lt;&gt;0,SUMIF(Invoices!M:N,A3103,Invoices!N:N)/COUNTIF(Invoices!M:N,A3103),0),IF(COUNTIF(Invoices!O:P,A3103)&lt;&gt;0,IF(COUNTIF(Invoices!O:P,A3103)&lt;&gt;0,SUMIF(Invoices!O:P,A3103,Invoices!P:P)/COUNTIF(Invoices!O:P,A3103),0),IF(COUNTIF(Invoices!Q:R,A3103)&lt;&gt;0,IF(COUNTIF(Invoices!Q:R,A3103)&lt;&gt;0,SUMIF(Invoices!Q:R,A3103,Invoices!R:R)/COUNTIF(Invoices!Q:R,A3103),0),IF(COUNTIF(Invoices!S:T,A3103)&lt;&gt;0,IF(COUNTIF(Invoices!S:T,A3103)&lt;&gt;0,SUMIF(Invoices!S:T,A3103,Invoices!T:T)/COUNTIF(Invoices!S:T,A3103),0),IF(COUNTIF(Invoices!U:V,A3103)&lt;&gt;0,IF(COUNTIF(Invoices!U:V,A3103)&lt;&gt;0,SUMIF(Invoices!U:V,A3103,Invoices!V:V)/COUNTIF(Invoices!U:V,A3103),0),IF(COUNTIF(Invoices!W:X,A3103)&lt;&gt;0,IF(COUNTIF(Invoices!W:X,A3103)&lt;&gt;0,SUMIF(Invoices!W:X,A3103,Invoices!X:X)/COUNTIF(Invoices!W:X,A3103),0),IF(COUNTIF(Invoices!Y:Z,A3103)&lt;&gt;0,IF(COUNTIF(Invoices!Y:Z,A3103)&lt;&gt;0,SUMIF(Invoices!Y:Z,A3103,Invoices!Z:Z)/COUNTIF(Invoices!Y:Z,A3103),0),IF(COUNTIF(Invoices!AA:AB,A3103)&lt;&gt;0,IF(COUNTIF(Invoices!AA:AB,A3103)&lt;&gt;0,SUMIF(Invoices!AA:AB,A3103,Invoices!AB:AB)/COUNTIF(Invoices!AA:AB,A3103),0),IF(COUNTIF(Invoices!AC:AD,A3103)&lt;&gt;0,IF(COUNTIF(Invoices!AC:AD,A3103)&lt;&gt;0,SUMIF(Invoices!AC:AD,A3103,Invoices!AD:AD)/COUNTIF(Invoices!AC:AD,A3103),0),IF(COUNTIF(Invoices!AE:AF,A3103)&lt;&gt;0,IF(COUNTIF(Invoices!AE:AF,A3103)&lt;&gt;0,SUMIF(Invoices!AE:AF,A3103,Invoices!AF:AF)/COUNTIF(Invoices!AE:AF,A3103),0),IF(COUNTIF(Invoices!AG:AH,A3103)&lt;&gt;0,IF(COUNTIF(Invoices!AG:AH,A3103)&lt;&gt;0,SUMIF(Invoices!AG:AH,A3103,Invoices!AH:AH)/COUNTIF(Invoices!AG:AH,A3103),0),IF(COUNTIF(Invoices!AI:AJ,A3103)&lt;&gt;0,IF(COUNTIF(Invoices!AI:AJ,A3103)&lt;&gt;0,SUMIF(Invoices!AI:AJ,A3103,Invoices!AJ:AJ)/COUNTIF(Invoices!AI:AJ,A3103),0),IF(COUNTIF(Invoices!AK:AL,A3103)&lt;&gt;0,IF(COUNTIF(Invoices!AK:AL,A3103)&lt;&gt;0,SUMIF(Invoices!AK:AL,A3103,Invoices!AL:AL)/COUNTIF(Invoices!AK:AL,A3103),0),IF(COUNTIF(Invoices!AM:AN,A3103)&lt;&gt;0,IF(COUNTIF(Invoices!AM:AN,A3103)&lt;&gt;0,SUMIF(Invoices!AM:AN,A3103,Invoices!AN:AN)/COUNTIF(Invoices!AM:AN,A3103),0),"Not Available")))))))))))))))</f>
        <v>0.99</v>
      </c>
    </row>
    <row r="3104" spans="1:5" ht="13" x14ac:dyDescent="0.15">
      <c r="A3104" s="6" t="s">
        <v>4612</v>
      </c>
      <c r="B3104" s="6" t="s">
        <v>1473</v>
      </c>
      <c r="C3104" s="6" t="s">
        <v>1472</v>
      </c>
      <c r="D3104" s="6" t="s">
        <v>1021</v>
      </c>
      <c r="E3104">
        <f ca="1">IF(COUNTIF(Invoices!K:L,A3104)&lt;&gt;0,IF(COUNTIF(Invoices!K:L,A3104)&lt;&gt;0,SUMIF(Invoices!K:L,A3104,Invoices!L:L)/COUNTIF(Invoices!K:L,A3104),0),IF(COUNTIF(Invoices!M:N,A3104)&lt;&gt;0,IF(COUNTIF(Invoices!M:N,A3104)&lt;&gt;0,SUMIF(Invoices!M:N,A3104,Invoices!N:N)/COUNTIF(Invoices!M:N,A3104),0),IF(COUNTIF(Invoices!O:P,A3104)&lt;&gt;0,IF(COUNTIF(Invoices!O:P,A3104)&lt;&gt;0,SUMIF(Invoices!O:P,A3104,Invoices!P:P)/COUNTIF(Invoices!O:P,A3104),0),IF(COUNTIF(Invoices!Q:R,A3104)&lt;&gt;0,IF(COUNTIF(Invoices!Q:R,A3104)&lt;&gt;0,SUMIF(Invoices!Q:R,A3104,Invoices!R:R)/COUNTIF(Invoices!Q:R,A3104),0),IF(COUNTIF(Invoices!S:T,A3104)&lt;&gt;0,IF(COUNTIF(Invoices!S:T,A3104)&lt;&gt;0,SUMIF(Invoices!S:T,A3104,Invoices!T:T)/COUNTIF(Invoices!S:T,A3104),0),IF(COUNTIF(Invoices!U:V,A3104)&lt;&gt;0,IF(COUNTIF(Invoices!U:V,A3104)&lt;&gt;0,SUMIF(Invoices!U:V,A3104,Invoices!V:V)/COUNTIF(Invoices!U:V,A3104),0),IF(COUNTIF(Invoices!W:X,A3104)&lt;&gt;0,IF(COUNTIF(Invoices!W:X,A3104)&lt;&gt;0,SUMIF(Invoices!W:X,A3104,Invoices!X:X)/COUNTIF(Invoices!W:X,A3104),0),IF(COUNTIF(Invoices!Y:Z,A3104)&lt;&gt;0,IF(COUNTIF(Invoices!Y:Z,A3104)&lt;&gt;0,SUMIF(Invoices!Y:Z,A3104,Invoices!Z:Z)/COUNTIF(Invoices!Y:Z,A3104),0),IF(COUNTIF(Invoices!AA:AB,A3104)&lt;&gt;0,IF(COUNTIF(Invoices!AA:AB,A3104)&lt;&gt;0,SUMIF(Invoices!AA:AB,A3104,Invoices!AB:AB)/COUNTIF(Invoices!AA:AB,A3104),0),IF(COUNTIF(Invoices!AC:AD,A3104)&lt;&gt;0,IF(COUNTIF(Invoices!AC:AD,A3104)&lt;&gt;0,SUMIF(Invoices!AC:AD,A3104,Invoices!AD:AD)/COUNTIF(Invoices!AC:AD,A3104),0),IF(COUNTIF(Invoices!AE:AF,A3104)&lt;&gt;0,IF(COUNTIF(Invoices!AE:AF,A3104)&lt;&gt;0,SUMIF(Invoices!AE:AF,A3104,Invoices!AF:AF)/COUNTIF(Invoices!AE:AF,A3104),0),IF(COUNTIF(Invoices!AG:AH,A3104)&lt;&gt;0,IF(COUNTIF(Invoices!AG:AH,A3104)&lt;&gt;0,SUMIF(Invoices!AG:AH,A3104,Invoices!AH:AH)/COUNTIF(Invoices!AG:AH,A3104),0),IF(COUNTIF(Invoices!AI:AJ,A3104)&lt;&gt;0,IF(COUNTIF(Invoices!AI:AJ,A3104)&lt;&gt;0,SUMIF(Invoices!AI:AJ,A3104,Invoices!AJ:AJ)/COUNTIF(Invoices!AI:AJ,A3104),0),IF(COUNTIF(Invoices!AK:AL,A3104)&lt;&gt;0,IF(COUNTIF(Invoices!AK:AL,A3104)&lt;&gt;0,SUMIF(Invoices!AK:AL,A3104,Invoices!AL:AL)/COUNTIF(Invoices!AK:AL,A3104),0),IF(COUNTIF(Invoices!AM:AN,A3104)&lt;&gt;0,IF(COUNTIF(Invoices!AM:AN,A3104)&lt;&gt;0,SUMIF(Invoices!AM:AN,A3104,Invoices!AN:AN)/COUNTIF(Invoices!AM:AN,A3104),0),"Not Available")))))))))))))))</f>
        <v>0.99</v>
      </c>
    </row>
    <row r="3105" spans="1:5" ht="13" x14ac:dyDescent="0.15">
      <c r="A3105" s="6" t="s">
        <v>4613</v>
      </c>
      <c r="B3105" s="6" t="s">
        <v>4614</v>
      </c>
      <c r="C3105" s="6" t="s">
        <v>1659</v>
      </c>
      <c r="D3105" s="6" t="s">
        <v>681</v>
      </c>
      <c r="E3105" t="str">
        <f>IF(COUNTIF(Invoices!K:L,A3105)&lt;&gt;0,IF(COUNTIF(Invoices!K:L,A3105)&lt;&gt;0,SUMIF(Invoices!K:L,A3105,Invoices!L:L)/COUNTIF(Invoices!K:L,A3105),0),IF(COUNTIF(Invoices!M:N,A3105)&lt;&gt;0,IF(COUNTIF(Invoices!M:N,A3105)&lt;&gt;0,SUMIF(Invoices!M:N,A3105,Invoices!N:N)/COUNTIF(Invoices!M:N,A3105),0),IF(COUNTIF(Invoices!O:P,A3105)&lt;&gt;0,IF(COUNTIF(Invoices!O:P,A3105)&lt;&gt;0,SUMIF(Invoices!O:P,A3105,Invoices!P:P)/COUNTIF(Invoices!O:P,A3105),0),IF(COUNTIF(Invoices!Q:R,A3105)&lt;&gt;0,IF(COUNTIF(Invoices!Q:R,A3105)&lt;&gt;0,SUMIF(Invoices!Q:R,A3105,Invoices!R:R)/COUNTIF(Invoices!Q:R,A3105),0),IF(COUNTIF(Invoices!S:T,A3105)&lt;&gt;0,IF(COUNTIF(Invoices!S:T,A3105)&lt;&gt;0,SUMIF(Invoices!S:T,A3105,Invoices!T:T)/COUNTIF(Invoices!S:T,A3105),0),IF(COUNTIF(Invoices!U:V,A3105)&lt;&gt;0,IF(COUNTIF(Invoices!U:V,A3105)&lt;&gt;0,SUMIF(Invoices!U:V,A3105,Invoices!V:V)/COUNTIF(Invoices!U:V,A3105),0),IF(COUNTIF(Invoices!W:X,A3105)&lt;&gt;0,IF(COUNTIF(Invoices!W:X,A3105)&lt;&gt;0,SUMIF(Invoices!W:X,A3105,Invoices!X:X)/COUNTIF(Invoices!W:X,A3105),0),IF(COUNTIF(Invoices!Y:Z,A3105)&lt;&gt;0,IF(COUNTIF(Invoices!Y:Z,A3105)&lt;&gt;0,SUMIF(Invoices!Y:Z,A3105,Invoices!Z:Z)/COUNTIF(Invoices!Y:Z,A3105),0),IF(COUNTIF(Invoices!AA:AB,A3105)&lt;&gt;0,IF(COUNTIF(Invoices!AA:AB,A3105)&lt;&gt;0,SUMIF(Invoices!AA:AB,A3105,Invoices!AB:AB)/COUNTIF(Invoices!AA:AB,A3105),0),IF(COUNTIF(Invoices!AC:AD,A3105)&lt;&gt;0,IF(COUNTIF(Invoices!AC:AD,A3105)&lt;&gt;0,SUMIF(Invoices!AC:AD,A3105,Invoices!AD:AD)/COUNTIF(Invoices!AC:AD,A3105),0),IF(COUNTIF(Invoices!AE:AF,A3105)&lt;&gt;0,IF(COUNTIF(Invoices!AE:AF,A3105)&lt;&gt;0,SUMIF(Invoices!AE:AF,A3105,Invoices!AF:AF)/COUNTIF(Invoices!AE:AF,A3105),0),IF(COUNTIF(Invoices!AG:AH,A3105)&lt;&gt;0,IF(COUNTIF(Invoices!AG:AH,A3105)&lt;&gt;0,SUMIF(Invoices!AG:AH,A3105,Invoices!AH:AH)/COUNTIF(Invoices!AG:AH,A3105),0),IF(COUNTIF(Invoices!AI:AJ,A3105)&lt;&gt;0,IF(COUNTIF(Invoices!AI:AJ,A3105)&lt;&gt;0,SUMIF(Invoices!AI:AJ,A3105,Invoices!AJ:AJ)/COUNTIF(Invoices!AI:AJ,A3105),0),IF(COUNTIF(Invoices!AK:AL,A3105)&lt;&gt;0,IF(COUNTIF(Invoices!AK:AL,A3105)&lt;&gt;0,SUMIF(Invoices!AK:AL,A3105,Invoices!AL:AL)/COUNTIF(Invoices!AK:AL,A3105),0),IF(COUNTIF(Invoices!AM:AN,A3105)&lt;&gt;0,IF(COUNTIF(Invoices!AM:AN,A3105)&lt;&gt;0,SUMIF(Invoices!AM:AN,A3105,Invoices!AN:AN)/COUNTIF(Invoices!AM:AN,A3105),0),"Not Available")))))))))))))))</f>
        <v>Not Available</v>
      </c>
    </row>
    <row r="3106" spans="1:5" ht="13" x14ac:dyDescent="0.15">
      <c r="A3106" s="6" t="s">
        <v>4615</v>
      </c>
      <c r="B3106" s="6" t="s">
        <v>1021</v>
      </c>
      <c r="C3106" s="6" t="s">
        <v>1051</v>
      </c>
      <c r="D3106" s="6" t="s">
        <v>1021</v>
      </c>
      <c r="E3106" t="str">
        <f>IF(COUNTIF(Invoices!K:L,A3106)&lt;&gt;0,IF(COUNTIF(Invoices!K:L,A3106)&lt;&gt;0,SUMIF(Invoices!K:L,A3106,Invoices!L:L)/COUNTIF(Invoices!K:L,A3106),0),IF(COUNTIF(Invoices!M:N,A3106)&lt;&gt;0,IF(COUNTIF(Invoices!M:N,A3106)&lt;&gt;0,SUMIF(Invoices!M:N,A3106,Invoices!N:N)/COUNTIF(Invoices!M:N,A3106),0),IF(COUNTIF(Invoices!O:P,A3106)&lt;&gt;0,IF(COUNTIF(Invoices!O:P,A3106)&lt;&gt;0,SUMIF(Invoices!O:P,A3106,Invoices!P:P)/COUNTIF(Invoices!O:P,A3106),0),IF(COUNTIF(Invoices!Q:R,A3106)&lt;&gt;0,IF(COUNTIF(Invoices!Q:R,A3106)&lt;&gt;0,SUMIF(Invoices!Q:R,A3106,Invoices!R:R)/COUNTIF(Invoices!Q:R,A3106),0),IF(COUNTIF(Invoices!S:T,A3106)&lt;&gt;0,IF(COUNTIF(Invoices!S:T,A3106)&lt;&gt;0,SUMIF(Invoices!S:T,A3106,Invoices!T:T)/COUNTIF(Invoices!S:T,A3106),0),IF(COUNTIF(Invoices!U:V,A3106)&lt;&gt;0,IF(COUNTIF(Invoices!U:V,A3106)&lt;&gt;0,SUMIF(Invoices!U:V,A3106,Invoices!V:V)/COUNTIF(Invoices!U:V,A3106),0),IF(COUNTIF(Invoices!W:X,A3106)&lt;&gt;0,IF(COUNTIF(Invoices!W:X,A3106)&lt;&gt;0,SUMIF(Invoices!W:X,A3106,Invoices!X:X)/COUNTIF(Invoices!W:X,A3106),0),IF(COUNTIF(Invoices!Y:Z,A3106)&lt;&gt;0,IF(COUNTIF(Invoices!Y:Z,A3106)&lt;&gt;0,SUMIF(Invoices!Y:Z,A3106,Invoices!Z:Z)/COUNTIF(Invoices!Y:Z,A3106),0),IF(COUNTIF(Invoices!AA:AB,A3106)&lt;&gt;0,IF(COUNTIF(Invoices!AA:AB,A3106)&lt;&gt;0,SUMIF(Invoices!AA:AB,A3106,Invoices!AB:AB)/COUNTIF(Invoices!AA:AB,A3106),0),IF(COUNTIF(Invoices!AC:AD,A3106)&lt;&gt;0,IF(COUNTIF(Invoices!AC:AD,A3106)&lt;&gt;0,SUMIF(Invoices!AC:AD,A3106,Invoices!AD:AD)/COUNTIF(Invoices!AC:AD,A3106),0),IF(COUNTIF(Invoices!AE:AF,A3106)&lt;&gt;0,IF(COUNTIF(Invoices!AE:AF,A3106)&lt;&gt;0,SUMIF(Invoices!AE:AF,A3106,Invoices!AF:AF)/COUNTIF(Invoices!AE:AF,A3106),0),IF(COUNTIF(Invoices!AG:AH,A3106)&lt;&gt;0,IF(COUNTIF(Invoices!AG:AH,A3106)&lt;&gt;0,SUMIF(Invoices!AG:AH,A3106,Invoices!AH:AH)/COUNTIF(Invoices!AG:AH,A3106),0),IF(COUNTIF(Invoices!AI:AJ,A3106)&lt;&gt;0,IF(COUNTIF(Invoices!AI:AJ,A3106)&lt;&gt;0,SUMIF(Invoices!AI:AJ,A3106,Invoices!AJ:AJ)/COUNTIF(Invoices!AI:AJ,A3106),0),IF(COUNTIF(Invoices!AK:AL,A3106)&lt;&gt;0,IF(COUNTIF(Invoices!AK:AL,A3106)&lt;&gt;0,SUMIF(Invoices!AK:AL,A3106,Invoices!AL:AL)/COUNTIF(Invoices!AK:AL,A3106),0),IF(COUNTIF(Invoices!AM:AN,A3106)&lt;&gt;0,IF(COUNTIF(Invoices!AM:AN,A3106)&lt;&gt;0,SUMIF(Invoices!AM:AN,A3106,Invoices!AN:AN)/COUNTIF(Invoices!AM:AN,A3106),0),"Not Available")))))))))))))))</f>
        <v>Not Available</v>
      </c>
    </row>
    <row r="3107" spans="1:5" ht="13" x14ac:dyDescent="0.15">
      <c r="A3107" s="6" t="s">
        <v>4616</v>
      </c>
      <c r="B3107" s="6" t="s">
        <v>625</v>
      </c>
      <c r="C3107" s="6" t="s">
        <v>626</v>
      </c>
      <c r="D3107" s="6" t="s">
        <v>522</v>
      </c>
      <c r="E3107" t="str">
        <f>IF(COUNTIF(Invoices!K:L,A3107)&lt;&gt;0,IF(COUNTIF(Invoices!K:L,A3107)&lt;&gt;0,SUMIF(Invoices!K:L,A3107,Invoices!L:L)/COUNTIF(Invoices!K:L,A3107),0),IF(COUNTIF(Invoices!M:N,A3107)&lt;&gt;0,IF(COUNTIF(Invoices!M:N,A3107)&lt;&gt;0,SUMIF(Invoices!M:N,A3107,Invoices!N:N)/COUNTIF(Invoices!M:N,A3107),0),IF(COUNTIF(Invoices!O:P,A3107)&lt;&gt;0,IF(COUNTIF(Invoices!O:P,A3107)&lt;&gt;0,SUMIF(Invoices!O:P,A3107,Invoices!P:P)/COUNTIF(Invoices!O:P,A3107),0),IF(COUNTIF(Invoices!Q:R,A3107)&lt;&gt;0,IF(COUNTIF(Invoices!Q:R,A3107)&lt;&gt;0,SUMIF(Invoices!Q:R,A3107,Invoices!R:R)/COUNTIF(Invoices!Q:R,A3107),0),IF(COUNTIF(Invoices!S:T,A3107)&lt;&gt;0,IF(COUNTIF(Invoices!S:T,A3107)&lt;&gt;0,SUMIF(Invoices!S:T,A3107,Invoices!T:T)/COUNTIF(Invoices!S:T,A3107),0),IF(COUNTIF(Invoices!U:V,A3107)&lt;&gt;0,IF(COUNTIF(Invoices!U:V,A3107)&lt;&gt;0,SUMIF(Invoices!U:V,A3107,Invoices!V:V)/COUNTIF(Invoices!U:V,A3107),0),IF(COUNTIF(Invoices!W:X,A3107)&lt;&gt;0,IF(COUNTIF(Invoices!W:X,A3107)&lt;&gt;0,SUMIF(Invoices!W:X,A3107,Invoices!X:X)/COUNTIF(Invoices!W:X,A3107),0),IF(COUNTIF(Invoices!Y:Z,A3107)&lt;&gt;0,IF(COUNTIF(Invoices!Y:Z,A3107)&lt;&gt;0,SUMIF(Invoices!Y:Z,A3107,Invoices!Z:Z)/COUNTIF(Invoices!Y:Z,A3107),0),IF(COUNTIF(Invoices!AA:AB,A3107)&lt;&gt;0,IF(COUNTIF(Invoices!AA:AB,A3107)&lt;&gt;0,SUMIF(Invoices!AA:AB,A3107,Invoices!AB:AB)/COUNTIF(Invoices!AA:AB,A3107),0),IF(COUNTIF(Invoices!AC:AD,A3107)&lt;&gt;0,IF(COUNTIF(Invoices!AC:AD,A3107)&lt;&gt;0,SUMIF(Invoices!AC:AD,A3107,Invoices!AD:AD)/COUNTIF(Invoices!AC:AD,A3107),0),IF(COUNTIF(Invoices!AE:AF,A3107)&lt;&gt;0,IF(COUNTIF(Invoices!AE:AF,A3107)&lt;&gt;0,SUMIF(Invoices!AE:AF,A3107,Invoices!AF:AF)/COUNTIF(Invoices!AE:AF,A3107),0),IF(COUNTIF(Invoices!AG:AH,A3107)&lt;&gt;0,IF(COUNTIF(Invoices!AG:AH,A3107)&lt;&gt;0,SUMIF(Invoices!AG:AH,A3107,Invoices!AH:AH)/COUNTIF(Invoices!AG:AH,A3107),0),IF(COUNTIF(Invoices!AI:AJ,A3107)&lt;&gt;0,IF(COUNTIF(Invoices!AI:AJ,A3107)&lt;&gt;0,SUMIF(Invoices!AI:AJ,A3107,Invoices!AJ:AJ)/COUNTIF(Invoices!AI:AJ,A3107),0),IF(COUNTIF(Invoices!AK:AL,A3107)&lt;&gt;0,IF(COUNTIF(Invoices!AK:AL,A3107)&lt;&gt;0,SUMIF(Invoices!AK:AL,A3107,Invoices!AL:AL)/COUNTIF(Invoices!AK:AL,A3107),0),IF(COUNTIF(Invoices!AM:AN,A3107)&lt;&gt;0,IF(COUNTIF(Invoices!AM:AN,A3107)&lt;&gt;0,SUMIF(Invoices!AM:AN,A3107,Invoices!AN:AN)/COUNTIF(Invoices!AM:AN,A3107),0),"Not Available")))))))))))))))</f>
        <v>Not Available</v>
      </c>
    </row>
    <row r="3108" spans="1:5" ht="13" x14ac:dyDescent="0.15">
      <c r="A3108" s="6" t="s">
        <v>4617</v>
      </c>
      <c r="C3108" s="6" t="s">
        <v>517</v>
      </c>
      <c r="D3108" s="6" t="s">
        <v>518</v>
      </c>
      <c r="E3108" t="str">
        <f>IF(COUNTIF(Invoices!K:L,A3108)&lt;&gt;0,IF(COUNTIF(Invoices!K:L,A3108)&lt;&gt;0,SUMIF(Invoices!K:L,A3108,Invoices!L:L)/COUNTIF(Invoices!K:L,A3108),0),IF(COUNTIF(Invoices!M:N,A3108)&lt;&gt;0,IF(COUNTIF(Invoices!M:N,A3108)&lt;&gt;0,SUMIF(Invoices!M:N,A3108,Invoices!N:N)/COUNTIF(Invoices!M:N,A3108),0),IF(COUNTIF(Invoices!O:P,A3108)&lt;&gt;0,IF(COUNTIF(Invoices!O:P,A3108)&lt;&gt;0,SUMIF(Invoices!O:P,A3108,Invoices!P:P)/COUNTIF(Invoices!O:P,A3108),0),IF(COUNTIF(Invoices!Q:R,A3108)&lt;&gt;0,IF(COUNTIF(Invoices!Q:R,A3108)&lt;&gt;0,SUMIF(Invoices!Q:R,A3108,Invoices!R:R)/COUNTIF(Invoices!Q:R,A3108),0),IF(COUNTIF(Invoices!S:T,A3108)&lt;&gt;0,IF(COUNTIF(Invoices!S:T,A3108)&lt;&gt;0,SUMIF(Invoices!S:T,A3108,Invoices!T:T)/COUNTIF(Invoices!S:T,A3108),0),IF(COUNTIF(Invoices!U:V,A3108)&lt;&gt;0,IF(COUNTIF(Invoices!U:V,A3108)&lt;&gt;0,SUMIF(Invoices!U:V,A3108,Invoices!V:V)/COUNTIF(Invoices!U:V,A3108),0),IF(COUNTIF(Invoices!W:X,A3108)&lt;&gt;0,IF(COUNTIF(Invoices!W:X,A3108)&lt;&gt;0,SUMIF(Invoices!W:X,A3108,Invoices!X:X)/COUNTIF(Invoices!W:X,A3108),0),IF(COUNTIF(Invoices!Y:Z,A3108)&lt;&gt;0,IF(COUNTIF(Invoices!Y:Z,A3108)&lt;&gt;0,SUMIF(Invoices!Y:Z,A3108,Invoices!Z:Z)/COUNTIF(Invoices!Y:Z,A3108),0),IF(COUNTIF(Invoices!AA:AB,A3108)&lt;&gt;0,IF(COUNTIF(Invoices!AA:AB,A3108)&lt;&gt;0,SUMIF(Invoices!AA:AB,A3108,Invoices!AB:AB)/COUNTIF(Invoices!AA:AB,A3108),0),IF(COUNTIF(Invoices!AC:AD,A3108)&lt;&gt;0,IF(COUNTIF(Invoices!AC:AD,A3108)&lt;&gt;0,SUMIF(Invoices!AC:AD,A3108,Invoices!AD:AD)/COUNTIF(Invoices!AC:AD,A3108),0),IF(COUNTIF(Invoices!AE:AF,A3108)&lt;&gt;0,IF(COUNTIF(Invoices!AE:AF,A3108)&lt;&gt;0,SUMIF(Invoices!AE:AF,A3108,Invoices!AF:AF)/COUNTIF(Invoices!AE:AF,A3108),0),IF(COUNTIF(Invoices!AG:AH,A3108)&lt;&gt;0,IF(COUNTIF(Invoices!AG:AH,A3108)&lt;&gt;0,SUMIF(Invoices!AG:AH,A3108,Invoices!AH:AH)/COUNTIF(Invoices!AG:AH,A3108),0),IF(COUNTIF(Invoices!AI:AJ,A3108)&lt;&gt;0,IF(COUNTIF(Invoices!AI:AJ,A3108)&lt;&gt;0,SUMIF(Invoices!AI:AJ,A3108,Invoices!AJ:AJ)/COUNTIF(Invoices!AI:AJ,A3108),0),IF(COUNTIF(Invoices!AK:AL,A3108)&lt;&gt;0,IF(COUNTIF(Invoices!AK:AL,A3108)&lt;&gt;0,SUMIF(Invoices!AK:AL,A3108,Invoices!AL:AL)/COUNTIF(Invoices!AK:AL,A3108),0),IF(COUNTIF(Invoices!AM:AN,A3108)&lt;&gt;0,IF(COUNTIF(Invoices!AM:AN,A3108)&lt;&gt;0,SUMIF(Invoices!AM:AN,A3108,Invoices!AN:AN)/COUNTIF(Invoices!AM:AN,A3108),0),"Not Available")))))))))))))))</f>
        <v>Not Available</v>
      </c>
    </row>
    <row r="3109" spans="1:5" ht="13" x14ac:dyDescent="0.15">
      <c r="A3109" s="6" t="s">
        <v>4618</v>
      </c>
      <c r="B3109" s="6" t="s">
        <v>4143</v>
      </c>
      <c r="C3109" s="6" t="s">
        <v>735</v>
      </c>
      <c r="D3109" s="6" t="s">
        <v>736</v>
      </c>
      <c r="E3109" t="str">
        <f>IF(COUNTIF(Invoices!K:L,A3109)&lt;&gt;0,IF(COUNTIF(Invoices!K:L,A3109)&lt;&gt;0,SUMIF(Invoices!K:L,A3109,Invoices!L:L)/COUNTIF(Invoices!K:L,A3109),0),IF(COUNTIF(Invoices!M:N,A3109)&lt;&gt;0,IF(COUNTIF(Invoices!M:N,A3109)&lt;&gt;0,SUMIF(Invoices!M:N,A3109,Invoices!N:N)/COUNTIF(Invoices!M:N,A3109),0),IF(COUNTIF(Invoices!O:P,A3109)&lt;&gt;0,IF(COUNTIF(Invoices!O:P,A3109)&lt;&gt;0,SUMIF(Invoices!O:P,A3109,Invoices!P:P)/COUNTIF(Invoices!O:P,A3109),0),IF(COUNTIF(Invoices!Q:R,A3109)&lt;&gt;0,IF(COUNTIF(Invoices!Q:R,A3109)&lt;&gt;0,SUMIF(Invoices!Q:R,A3109,Invoices!R:R)/COUNTIF(Invoices!Q:R,A3109),0),IF(COUNTIF(Invoices!S:T,A3109)&lt;&gt;0,IF(COUNTIF(Invoices!S:T,A3109)&lt;&gt;0,SUMIF(Invoices!S:T,A3109,Invoices!T:T)/COUNTIF(Invoices!S:T,A3109),0),IF(COUNTIF(Invoices!U:V,A3109)&lt;&gt;0,IF(COUNTIF(Invoices!U:V,A3109)&lt;&gt;0,SUMIF(Invoices!U:V,A3109,Invoices!V:V)/COUNTIF(Invoices!U:V,A3109),0),IF(COUNTIF(Invoices!W:X,A3109)&lt;&gt;0,IF(COUNTIF(Invoices!W:X,A3109)&lt;&gt;0,SUMIF(Invoices!W:X,A3109,Invoices!X:X)/COUNTIF(Invoices!W:X,A3109),0),IF(COUNTIF(Invoices!Y:Z,A3109)&lt;&gt;0,IF(COUNTIF(Invoices!Y:Z,A3109)&lt;&gt;0,SUMIF(Invoices!Y:Z,A3109,Invoices!Z:Z)/COUNTIF(Invoices!Y:Z,A3109),0),IF(COUNTIF(Invoices!AA:AB,A3109)&lt;&gt;0,IF(COUNTIF(Invoices!AA:AB,A3109)&lt;&gt;0,SUMIF(Invoices!AA:AB,A3109,Invoices!AB:AB)/COUNTIF(Invoices!AA:AB,A3109),0),IF(COUNTIF(Invoices!AC:AD,A3109)&lt;&gt;0,IF(COUNTIF(Invoices!AC:AD,A3109)&lt;&gt;0,SUMIF(Invoices!AC:AD,A3109,Invoices!AD:AD)/COUNTIF(Invoices!AC:AD,A3109),0),IF(COUNTIF(Invoices!AE:AF,A3109)&lt;&gt;0,IF(COUNTIF(Invoices!AE:AF,A3109)&lt;&gt;0,SUMIF(Invoices!AE:AF,A3109,Invoices!AF:AF)/COUNTIF(Invoices!AE:AF,A3109),0),IF(COUNTIF(Invoices!AG:AH,A3109)&lt;&gt;0,IF(COUNTIF(Invoices!AG:AH,A3109)&lt;&gt;0,SUMIF(Invoices!AG:AH,A3109,Invoices!AH:AH)/COUNTIF(Invoices!AG:AH,A3109),0),IF(COUNTIF(Invoices!AI:AJ,A3109)&lt;&gt;0,IF(COUNTIF(Invoices!AI:AJ,A3109)&lt;&gt;0,SUMIF(Invoices!AI:AJ,A3109,Invoices!AJ:AJ)/COUNTIF(Invoices!AI:AJ,A3109),0),IF(COUNTIF(Invoices!AK:AL,A3109)&lt;&gt;0,IF(COUNTIF(Invoices!AK:AL,A3109)&lt;&gt;0,SUMIF(Invoices!AK:AL,A3109,Invoices!AL:AL)/COUNTIF(Invoices!AK:AL,A3109),0),IF(COUNTIF(Invoices!AM:AN,A3109)&lt;&gt;0,IF(COUNTIF(Invoices!AM:AN,A3109)&lt;&gt;0,SUMIF(Invoices!AM:AN,A3109,Invoices!AN:AN)/COUNTIF(Invoices!AM:AN,A3109),0),"Not Available")))))))))))))))</f>
        <v>Not Available</v>
      </c>
    </row>
    <row r="3110" spans="1:5" ht="13" x14ac:dyDescent="0.15">
      <c r="A3110" s="6" t="s">
        <v>4619</v>
      </c>
      <c r="C3110" s="6" t="s">
        <v>768</v>
      </c>
      <c r="D3110" s="6" t="s">
        <v>518</v>
      </c>
      <c r="E3110">
        <f ca="1">IF(COUNTIF(Invoices!K:L,A3110)&lt;&gt;0,IF(COUNTIF(Invoices!K:L,A3110)&lt;&gt;0,SUMIF(Invoices!K:L,A3110,Invoices!L:L)/COUNTIF(Invoices!K:L,A3110),0),IF(COUNTIF(Invoices!M:N,A3110)&lt;&gt;0,IF(COUNTIF(Invoices!M:N,A3110)&lt;&gt;0,SUMIF(Invoices!M:N,A3110,Invoices!N:N)/COUNTIF(Invoices!M:N,A3110),0),IF(COUNTIF(Invoices!O:P,A3110)&lt;&gt;0,IF(COUNTIF(Invoices!O:P,A3110)&lt;&gt;0,SUMIF(Invoices!O:P,A3110,Invoices!P:P)/COUNTIF(Invoices!O:P,A3110),0),IF(COUNTIF(Invoices!Q:R,A3110)&lt;&gt;0,IF(COUNTIF(Invoices!Q:R,A3110)&lt;&gt;0,SUMIF(Invoices!Q:R,A3110,Invoices!R:R)/COUNTIF(Invoices!Q:R,A3110),0),IF(COUNTIF(Invoices!S:T,A3110)&lt;&gt;0,IF(COUNTIF(Invoices!S:T,A3110)&lt;&gt;0,SUMIF(Invoices!S:T,A3110,Invoices!T:T)/COUNTIF(Invoices!S:T,A3110),0),IF(COUNTIF(Invoices!U:V,A3110)&lt;&gt;0,IF(COUNTIF(Invoices!U:V,A3110)&lt;&gt;0,SUMIF(Invoices!U:V,A3110,Invoices!V:V)/COUNTIF(Invoices!U:V,A3110),0),IF(COUNTIF(Invoices!W:X,A3110)&lt;&gt;0,IF(COUNTIF(Invoices!W:X,A3110)&lt;&gt;0,SUMIF(Invoices!W:X,A3110,Invoices!X:X)/COUNTIF(Invoices!W:X,A3110),0),IF(COUNTIF(Invoices!Y:Z,A3110)&lt;&gt;0,IF(COUNTIF(Invoices!Y:Z,A3110)&lt;&gt;0,SUMIF(Invoices!Y:Z,A3110,Invoices!Z:Z)/COUNTIF(Invoices!Y:Z,A3110),0),IF(COUNTIF(Invoices!AA:AB,A3110)&lt;&gt;0,IF(COUNTIF(Invoices!AA:AB,A3110)&lt;&gt;0,SUMIF(Invoices!AA:AB,A3110,Invoices!AB:AB)/COUNTIF(Invoices!AA:AB,A3110),0),IF(COUNTIF(Invoices!AC:AD,A3110)&lt;&gt;0,IF(COUNTIF(Invoices!AC:AD,A3110)&lt;&gt;0,SUMIF(Invoices!AC:AD,A3110,Invoices!AD:AD)/COUNTIF(Invoices!AC:AD,A3110),0),IF(COUNTIF(Invoices!AE:AF,A3110)&lt;&gt;0,IF(COUNTIF(Invoices!AE:AF,A3110)&lt;&gt;0,SUMIF(Invoices!AE:AF,A3110,Invoices!AF:AF)/COUNTIF(Invoices!AE:AF,A3110),0),IF(COUNTIF(Invoices!AG:AH,A3110)&lt;&gt;0,IF(COUNTIF(Invoices!AG:AH,A3110)&lt;&gt;0,SUMIF(Invoices!AG:AH,A3110,Invoices!AH:AH)/COUNTIF(Invoices!AG:AH,A3110),0),IF(COUNTIF(Invoices!AI:AJ,A3110)&lt;&gt;0,IF(COUNTIF(Invoices!AI:AJ,A3110)&lt;&gt;0,SUMIF(Invoices!AI:AJ,A3110,Invoices!AJ:AJ)/COUNTIF(Invoices!AI:AJ,A3110),0),IF(COUNTIF(Invoices!AK:AL,A3110)&lt;&gt;0,IF(COUNTIF(Invoices!AK:AL,A3110)&lt;&gt;0,SUMIF(Invoices!AK:AL,A3110,Invoices!AL:AL)/COUNTIF(Invoices!AK:AL,A3110),0),IF(COUNTIF(Invoices!AM:AN,A3110)&lt;&gt;0,IF(COUNTIF(Invoices!AM:AN,A3110)&lt;&gt;0,SUMIF(Invoices!AM:AN,A3110,Invoices!AN:AN)/COUNTIF(Invoices!AM:AN,A3110),0),"Not Available")))))))))))))))</f>
        <v>1.99</v>
      </c>
    </row>
    <row r="3111" spans="1:5" ht="13" x14ac:dyDescent="0.15">
      <c r="A3111" s="6" t="s">
        <v>4620</v>
      </c>
      <c r="C3111" s="6" t="s">
        <v>768</v>
      </c>
      <c r="D3111" s="6" t="s">
        <v>518</v>
      </c>
      <c r="E3111">
        <f ca="1">IF(COUNTIF(Invoices!K:L,A3111)&lt;&gt;0,IF(COUNTIF(Invoices!K:L,A3111)&lt;&gt;0,SUMIF(Invoices!K:L,A3111,Invoices!L:L)/COUNTIF(Invoices!K:L,A3111),0),IF(COUNTIF(Invoices!M:N,A3111)&lt;&gt;0,IF(COUNTIF(Invoices!M:N,A3111)&lt;&gt;0,SUMIF(Invoices!M:N,A3111,Invoices!N:N)/COUNTIF(Invoices!M:N,A3111),0),IF(COUNTIF(Invoices!O:P,A3111)&lt;&gt;0,IF(COUNTIF(Invoices!O:P,A3111)&lt;&gt;0,SUMIF(Invoices!O:P,A3111,Invoices!P:P)/COUNTIF(Invoices!O:P,A3111),0),IF(COUNTIF(Invoices!Q:R,A3111)&lt;&gt;0,IF(COUNTIF(Invoices!Q:R,A3111)&lt;&gt;0,SUMIF(Invoices!Q:R,A3111,Invoices!R:R)/COUNTIF(Invoices!Q:R,A3111),0),IF(COUNTIF(Invoices!S:T,A3111)&lt;&gt;0,IF(COUNTIF(Invoices!S:T,A3111)&lt;&gt;0,SUMIF(Invoices!S:T,A3111,Invoices!T:T)/COUNTIF(Invoices!S:T,A3111),0),IF(COUNTIF(Invoices!U:V,A3111)&lt;&gt;0,IF(COUNTIF(Invoices!U:V,A3111)&lt;&gt;0,SUMIF(Invoices!U:V,A3111,Invoices!V:V)/COUNTIF(Invoices!U:V,A3111),0),IF(COUNTIF(Invoices!W:X,A3111)&lt;&gt;0,IF(COUNTIF(Invoices!W:X,A3111)&lt;&gt;0,SUMIF(Invoices!W:X,A3111,Invoices!X:X)/COUNTIF(Invoices!W:X,A3111),0),IF(COUNTIF(Invoices!Y:Z,A3111)&lt;&gt;0,IF(COUNTIF(Invoices!Y:Z,A3111)&lt;&gt;0,SUMIF(Invoices!Y:Z,A3111,Invoices!Z:Z)/COUNTIF(Invoices!Y:Z,A3111),0),IF(COUNTIF(Invoices!AA:AB,A3111)&lt;&gt;0,IF(COUNTIF(Invoices!AA:AB,A3111)&lt;&gt;0,SUMIF(Invoices!AA:AB,A3111,Invoices!AB:AB)/COUNTIF(Invoices!AA:AB,A3111),0),IF(COUNTIF(Invoices!AC:AD,A3111)&lt;&gt;0,IF(COUNTIF(Invoices!AC:AD,A3111)&lt;&gt;0,SUMIF(Invoices!AC:AD,A3111,Invoices!AD:AD)/COUNTIF(Invoices!AC:AD,A3111),0),IF(COUNTIF(Invoices!AE:AF,A3111)&lt;&gt;0,IF(COUNTIF(Invoices!AE:AF,A3111)&lt;&gt;0,SUMIF(Invoices!AE:AF,A3111,Invoices!AF:AF)/COUNTIF(Invoices!AE:AF,A3111),0),IF(COUNTIF(Invoices!AG:AH,A3111)&lt;&gt;0,IF(COUNTIF(Invoices!AG:AH,A3111)&lt;&gt;0,SUMIF(Invoices!AG:AH,A3111,Invoices!AH:AH)/COUNTIF(Invoices!AG:AH,A3111),0),IF(COUNTIF(Invoices!AI:AJ,A3111)&lt;&gt;0,IF(COUNTIF(Invoices!AI:AJ,A3111)&lt;&gt;0,SUMIF(Invoices!AI:AJ,A3111,Invoices!AJ:AJ)/COUNTIF(Invoices!AI:AJ,A3111),0),IF(COUNTIF(Invoices!AK:AL,A3111)&lt;&gt;0,IF(COUNTIF(Invoices!AK:AL,A3111)&lt;&gt;0,SUMIF(Invoices!AK:AL,A3111,Invoices!AL:AL)/COUNTIF(Invoices!AK:AL,A3111),0),IF(COUNTIF(Invoices!AM:AN,A3111)&lt;&gt;0,IF(COUNTIF(Invoices!AM:AN,A3111)&lt;&gt;0,SUMIF(Invoices!AM:AN,A3111,Invoices!AN:AN)/COUNTIF(Invoices!AM:AN,A3111),0),"Not Available")))))))))))))))</f>
        <v>1.99</v>
      </c>
    </row>
    <row r="3112" spans="1:5" ht="13" x14ac:dyDescent="0.15">
      <c r="A3112" s="6" t="s">
        <v>4621</v>
      </c>
      <c r="C3112" s="6" t="s">
        <v>768</v>
      </c>
      <c r="D3112" s="6" t="s">
        <v>518</v>
      </c>
      <c r="E3112" t="str">
        <f>IF(COUNTIF(Invoices!K:L,A3112)&lt;&gt;0,IF(COUNTIF(Invoices!K:L,A3112)&lt;&gt;0,SUMIF(Invoices!K:L,A3112,Invoices!L:L)/COUNTIF(Invoices!K:L,A3112),0),IF(COUNTIF(Invoices!M:N,A3112)&lt;&gt;0,IF(COUNTIF(Invoices!M:N,A3112)&lt;&gt;0,SUMIF(Invoices!M:N,A3112,Invoices!N:N)/COUNTIF(Invoices!M:N,A3112),0),IF(COUNTIF(Invoices!O:P,A3112)&lt;&gt;0,IF(COUNTIF(Invoices!O:P,A3112)&lt;&gt;0,SUMIF(Invoices!O:P,A3112,Invoices!P:P)/COUNTIF(Invoices!O:P,A3112),0),IF(COUNTIF(Invoices!Q:R,A3112)&lt;&gt;0,IF(COUNTIF(Invoices!Q:R,A3112)&lt;&gt;0,SUMIF(Invoices!Q:R,A3112,Invoices!R:R)/COUNTIF(Invoices!Q:R,A3112),0),IF(COUNTIF(Invoices!S:T,A3112)&lt;&gt;0,IF(COUNTIF(Invoices!S:T,A3112)&lt;&gt;0,SUMIF(Invoices!S:T,A3112,Invoices!T:T)/COUNTIF(Invoices!S:T,A3112),0),IF(COUNTIF(Invoices!U:V,A3112)&lt;&gt;0,IF(COUNTIF(Invoices!U:V,A3112)&lt;&gt;0,SUMIF(Invoices!U:V,A3112,Invoices!V:V)/COUNTIF(Invoices!U:V,A3112),0),IF(COUNTIF(Invoices!W:X,A3112)&lt;&gt;0,IF(COUNTIF(Invoices!W:X,A3112)&lt;&gt;0,SUMIF(Invoices!W:X,A3112,Invoices!X:X)/COUNTIF(Invoices!W:X,A3112),0),IF(COUNTIF(Invoices!Y:Z,A3112)&lt;&gt;0,IF(COUNTIF(Invoices!Y:Z,A3112)&lt;&gt;0,SUMIF(Invoices!Y:Z,A3112,Invoices!Z:Z)/COUNTIF(Invoices!Y:Z,A3112),0),IF(COUNTIF(Invoices!AA:AB,A3112)&lt;&gt;0,IF(COUNTIF(Invoices!AA:AB,A3112)&lt;&gt;0,SUMIF(Invoices!AA:AB,A3112,Invoices!AB:AB)/COUNTIF(Invoices!AA:AB,A3112),0),IF(COUNTIF(Invoices!AC:AD,A3112)&lt;&gt;0,IF(COUNTIF(Invoices!AC:AD,A3112)&lt;&gt;0,SUMIF(Invoices!AC:AD,A3112,Invoices!AD:AD)/COUNTIF(Invoices!AC:AD,A3112),0),IF(COUNTIF(Invoices!AE:AF,A3112)&lt;&gt;0,IF(COUNTIF(Invoices!AE:AF,A3112)&lt;&gt;0,SUMIF(Invoices!AE:AF,A3112,Invoices!AF:AF)/COUNTIF(Invoices!AE:AF,A3112),0),IF(COUNTIF(Invoices!AG:AH,A3112)&lt;&gt;0,IF(COUNTIF(Invoices!AG:AH,A3112)&lt;&gt;0,SUMIF(Invoices!AG:AH,A3112,Invoices!AH:AH)/COUNTIF(Invoices!AG:AH,A3112),0),IF(COUNTIF(Invoices!AI:AJ,A3112)&lt;&gt;0,IF(COUNTIF(Invoices!AI:AJ,A3112)&lt;&gt;0,SUMIF(Invoices!AI:AJ,A3112,Invoices!AJ:AJ)/COUNTIF(Invoices!AI:AJ,A3112),0),IF(COUNTIF(Invoices!AK:AL,A3112)&lt;&gt;0,IF(COUNTIF(Invoices!AK:AL,A3112)&lt;&gt;0,SUMIF(Invoices!AK:AL,A3112,Invoices!AL:AL)/COUNTIF(Invoices!AK:AL,A3112),0),IF(COUNTIF(Invoices!AM:AN,A3112)&lt;&gt;0,IF(COUNTIF(Invoices!AM:AN,A3112)&lt;&gt;0,SUMIF(Invoices!AM:AN,A3112,Invoices!AN:AN)/COUNTIF(Invoices!AM:AN,A3112),0),"Not Available")))))))))))))))</f>
        <v>Not Available</v>
      </c>
    </row>
    <row r="3113" spans="1:5" ht="13" x14ac:dyDescent="0.15">
      <c r="A3113" s="6" t="s">
        <v>4622</v>
      </c>
      <c r="B3113" s="6" t="s">
        <v>2016</v>
      </c>
      <c r="C3113" s="6" t="s">
        <v>1982</v>
      </c>
      <c r="D3113" s="6" t="s">
        <v>522</v>
      </c>
      <c r="E3113">
        <f ca="1">IF(COUNTIF(Invoices!K:L,A3113)&lt;&gt;0,IF(COUNTIF(Invoices!K:L,A3113)&lt;&gt;0,SUMIF(Invoices!K:L,A3113,Invoices!L:L)/COUNTIF(Invoices!K:L,A3113),0),IF(COUNTIF(Invoices!M:N,A3113)&lt;&gt;0,IF(COUNTIF(Invoices!M:N,A3113)&lt;&gt;0,SUMIF(Invoices!M:N,A3113,Invoices!N:N)/COUNTIF(Invoices!M:N,A3113),0),IF(COUNTIF(Invoices!O:P,A3113)&lt;&gt;0,IF(COUNTIF(Invoices!O:P,A3113)&lt;&gt;0,SUMIF(Invoices!O:P,A3113,Invoices!P:P)/COUNTIF(Invoices!O:P,A3113),0),IF(COUNTIF(Invoices!Q:R,A3113)&lt;&gt;0,IF(COUNTIF(Invoices!Q:R,A3113)&lt;&gt;0,SUMIF(Invoices!Q:R,A3113,Invoices!R:R)/COUNTIF(Invoices!Q:R,A3113),0),IF(COUNTIF(Invoices!S:T,A3113)&lt;&gt;0,IF(COUNTIF(Invoices!S:T,A3113)&lt;&gt;0,SUMIF(Invoices!S:T,A3113,Invoices!T:T)/COUNTIF(Invoices!S:T,A3113),0),IF(COUNTIF(Invoices!U:V,A3113)&lt;&gt;0,IF(COUNTIF(Invoices!U:V,A3113)&lt;&gt;0,SUMIF(Invoices!U:V,A3113,Invoices!V:V)/COUNTIF(Invoices!U:V,A3113),0),IF(COUNTIF(Invoices!W:X,A3113)&lt;&gt;0,IF(COUNTIF(Invoices!W:X,A3113)&lt;&gt;0,SUMIF(Invoices!W:X,A3113,Invoices!X:X)/COUNTIF(Invoices!W:X,A3113),0),IF(COUNTIF(Invoices!Y:Z,A3113)&lt;&gt;0,IF(COUNTIF(Invoices!Y:Z,A3113)&lt;&gt;0,SUMIF(Invoices!Y:Z,A3113,Invoices!Z:Z)/COUNTIF(Invoices!Y:Z,A3113),0),IF(COUNTIF(Invoices!AA:AB,A3113)&lt;&gt;0,IF(COUNTIF(Invoices!AA:AB,A3113)&lt;&gt;0,SUMIF(Invoices!AA:AB,A3113,Invoices!AB:AB)/COUNTIF(Invoices!AA:AB,A3113),0),IF(COUNTIF(Invoices!AC:AD,A3113)&lt;&gt;0,IF(COUNTIF(Invoices!AC:AD,A3113)&lt;&gt;0,SUMIF(Invoices!AC:AD,A3113,Invoices!AD:AD)/COUNTIF(Invoices!AC:AD,A3113),0),IF(COUNTIF(Invoices!AE:AF,A3113)&lt;&gt;0,IF(COUNTIF(Invoices!AE:AF,A3113)&lt;&gt;0,SUMIF(Invoices!AE:AF,A3113,Invoices!AF:AF)/COUNTIF(Invoices!AE:AF,A3113),0),IF(COUNTIF(Invoices!AG:AH,A3113)&lt;&gt;0,IF(COUNTIF(Invoices!AG:AH,A3113)&lt;&gt;0,SUMIF(Invoices!AG:AH,A3113,Invoices!AH:AH)/COUNTIF(Invoices!AG:AH,A3113),0),IF(COUNTIF(Invoices!AI:AJ,A3113)&lt;&gt;0,IF(COUNTIF(Invoices!AI:AJ,A3113)&lt;&gt;0,SUMIF(Invoices!AI:AJ,A3113,Invoices!AJ:AJ)/COUNTIF(Invoices!AI:AJ,A3113),0),IF(COUNTIF(Invoices!AK:AL,A3113)&lt;&gt;0,IF(COUNTIF(Invoices!AK:AL,A3113)&lt;&gt;0,SUMIF(Invoices!AK:AL,A3113,Invoices!AL:AL)/COUNTIF(Invoices!AK:AL,A3113),0),IF(COUNTIF(Invoices!AM:AN,A3113)&lt;&gt;0,IF(COUNTIF(Invoices!AM:AN,A3113)&lt;&gt;0,SUMIF(Invoices!AM:AN,A3113,Invoices!AN:AN)/COUNTIF(Invoices!AM:AN,A3113),0),"Not Available")))))))))))))))</f>
        <v>0.99</v>
      </c>
    </row>
    <row r="3114" spans="1:5" ht="13" x14ac:dyDescent="0.15">
      <c r="A3114" s="6" t="s">
        <v>4623</v>
      </c>
      <c r="B3114" s="6" t="s">
        <v>1473</v>
      </c>
      <c r="C3114" s="6" t="s">
        <v>1472</v>
      </c>
      <c r="D3114" s="6" t="s">
        <v>1021</v>
      </c>
      <c r="E3114" t="str">
        <f>IF(COUNTIF(Invoices!K:L,A3114)&lt;&gt;0,IF(COUNTIF(Invoices!K:L,A3114)&lt;&gt;0,SUMIF(Invoices!K:L,A3114,Invoices!L:L)/COUNTIF(Invoices!K:L,A3114),0),IF(COUNTIF(Invoices!M:N,A3114)&lt;&gt;0,IF(COUNTIF(Invoices!M:N,A3114)&lt;&gt;0,SUMIF(Invoices!M:N,A3114,Invoices!N:N)/COUNTIF(Invoices!M:N,A3114),0),IF(COUNTIF(Invoices!O:P,A3114)&lt;&gt;0,IF(COUNTIF(Invoices!O:P,A3114)&lt;&gt;0,SUMIF(Invoices!O:P,A3114,Invoices!P:P)/COUNTIF(Invoices!O:P,A3114),0),IF(COUNTIF(Invoices!Q:R,A3114)&lt;&gt;0,IF(COUNTIF(Invoices!Q:R,A3114)&lt;&gt;0,SUMIF(Invoices!Q:R,A3114,Invoices!R:R)/COUNTIF(Invoices!Q:R,A3114),0),IF(COUNTIF(Invoices!S:T,A3114)&lt;&gt;0,IF(COUNTIF(Invoices!S:T,A3114)&lt;&gt;0,SUMIF(Invoices!S:T,A3114,Invoices!T:T)/COUNTIF(Invoices!S:T,A3114),0),IF(COUNTIF(Invoices!U:V,A3114)&lt;&gt;0,IF(COUNTIF(Invoices!U:V,A3114)&lt;&gt;0,SUMIF(Invoices!U:V,A3114,Invoices!V:V)/COUNTIF(Invoices!U:V,A3114),0),IF(COUNTIF(Invoices!W:X,A3114)&lt;&gt;0,IF(COUNTIF(Invoices!W:X,A3114)&lt;&gt;0,SUMIF(Invoices!W:X,A3114,Invoices!X:X)/COUNTIF(Invoices!W:X,A3114),0),IF(COUNTIF(Invoices!Y:Z,A3114)&lt;&gt;0,IF(COUNTIF(Invoices!Y:Z,A3114)&lt;&gt;0,SUMIF(Invoices!Y:Z,A3114,Invoices!Z:Z)/COUNTIF(Invoices!Y:Z,A3114),0),IF(COUNTIF(Invoices!AA:AB,A3114)&lt;&gt;0,IF(COUNTIF(Invoices!AA:AB,A3114)&lt;&gt;0,SUMIF(Invoices!AA:AB,A3114,Invoices!AB:AB)/COUNTIF(Invoices!AA:AB,A3114),0),IF(COUNTIF(Invoices!AC:AD,A3114)&lt;&gt;0,IF(COUNTIF(Invoices!AC:AD,A3114)&lt;&gt;0,SUMIF(Invoices!AC:AD,A3114,Invoices!AD:AD)/COUNTIF(Invoices!AC:AD,A3114),0),IF(COUNTIF(Invoices!AE:AF,A3114)&lt;&gt;0,IF(COUNTIF(Invoices!AE:AF,A3114)&lt;&gt;0,SUMIF(Invoices!AE:AF,A3114,Invoices!AF:AF)/COUNTIF(Invoices!AE:AF,A3114),0),IF(COUNTIF(Invoices!AG:AH,A3114)&lt;&gt;0,IF(COUNTIF(Invoices!AG:AH,A3114)&lt;&gt;0,SUMIF(Invoices!AG:AH,A3114,Invoices!AH:AH)/COUNTIF(Invoices!AG:AH,A3114),0),IF(COUNTIF(Invoices!AI:AJ,A3114)&lt;&gt;0,IF(COUNTIF(Invoices!AI:AJ,A3114)&lt;&gt;0,SUMIF(Invoices!AI:AJ,A3114,Invoices!AJ:AJ)/COUNTIF(Invoices!AI:AJ,A3114),0),IF(COUNTIF(Invoices!AK:AL,A3114)&lt;&gt;0,IF(COUNTIF(Invoices!AK:AL,A3114)&lt;&gt;0,SUMIF(Invoices!AK:AL,A3114,Invoices!AL:AL)/COUNTIF(Invoices!AK:AL,A3114),0),IF(COUNTIF(Invoices!AM:AN,A3114)&lt;&gt;0,IF(COUNTIF(Invoices!AM:AN,A3114)&lt;&gt;0,SUMIF(Invoices!AM:AN,A3114,Invoices!AN:AN)/COUNTIF(Invoices!AM:AN,A3114),0),"Not Available")))))))))))))))</f>
        <v>Not Available</v>
      </c>
    </row>
    <row r="3115" spans="1:5" ht="13" x14ac:dyDescent="0.15">
      <c r="A3115" s="6" t="s">
        <v>4624</v>
      </c>
      <c r="B3115" s="6" t="s">
        <v>606</v>
      </c>
      <c r="C3115" s="6" t="s">
        <v>1118</v>
      </c>
      <c r="D3115" s="6" t="s">
        <v>608</v>
      </c>
      <c r="E3115" t="str">
        <f>IF(COUNTIF(Invoices!K:L,A3115)&lt;&gt;0,IF(COUNTIF(Invoices!K:L,A3115)&lt;&gt;0,SUMIF(Invoices!K:L,A3115,Invoices!L:L)/COUNTIF(Invoices!K:L,A3115),0),IF(COUNTIF(Invoices!M:N,A3115)&lt;&gt;0,IF(COUNTIF(Invoices!M:N,A3115)&lt;&gt;0,SUMIF(Invoices!M:N,A3115,Invoices!N:N)/COUNTIF(Invoices!M:N,A3115),0),IF(COUNTIF(Invoices!O:P,A3115)&lt;&gt;0,IF(COUNTIF(Invoices!O:P,A3115)&lt;&gt;0,SUMIF(Invoices!O:P,A3115,Invoices!P:P)/COUNTIF(Invoices!O:P,A3115),0),IF(COUNTIF(Invoices!Q:R,A3115)&lt;&gt;0,IF(COUNTIF(Invoices!Q:R,A3115)&lt;&gt;0,SUMIF(Invoices!Q:R,A3115,Invoices!R:R)/COUNTIF(Invoices!Q:R,A3115),0),IF(COUNTIF(Invoices!S:T,A3115)&lt;&gt;0,IF(COUNTIF(Invoices!S:T,A3115)&lt;&gt;0,SUMIF(Invoices!S:T,A3115,Invoices!T:T)/COUNTIF(Invoices!S:T,A3115),0),IF(COUNTIF(Invoices!U:V,A3115)&lt;&gt;0,IF(COUNTIF(Invoices!U:V,A3115)&lt;&gt;0,SUMIF(Invoices!U:V,A3115,Invoices!V:V)/COUNTIF(Invoices!U:V,A3115),0),IF(COUNTIF(Invoices!W:X,A3115)&lt;&gt;0,IF(COUNTIF(Invoices!W:X,A3115)&lt;&gt;0,SUMIF(Invoices!W:X,A3115,Invoices!X:X)/COUNTIF(Invoices!W:X,A3115),0),IF(COUNTIF(Invoices!Y:Z,A3115)&lt;&gt;0,IF(COUNTIF(Invoices!Y:Z,A3115)&lt;&gt;0,SUMIF(Invoices!Y:Z,A3115,Invoices!Z:Z)/COUNTIF(Invoices!Y:Z,A3115),0),IF(COUNTIF(Invoices!AA:AB,A3115)&lt;&gt;0,IF(COUNTIF(Invoices!AA:AB,A3115)&lt;&gt;0,SUMIF(Invoices!AA:AB,A3115,Invoices!AB:AB)/COUNTIF(Invoices!AA:AB,A3115),0),IF(COUNTIF(Invoices!AC:AD,A3115)&lt;&gt;0,IF(COUNTIF(Invoices!AC:AD,A3115)&lt;&gt;0,SUMIF(Invoices!AC:AD,A3115,Invoices!AD:AD)/COUNTIF(Invoices!AC:AD,A3115),0),IF(COUNTIF(Invoices!AE:AF,A3115)&lt;&gt;0,IF(COUNTIF(Invoices!AE:AF,A3115)&lt;&gt;0,SUMIF(Invoices!AE:AF,A3115,Invoices!AF:AF)/COUNTIF(Invoices!AE:AF,A3115),0),IF(COUNTIF(Invoices!AG:AH,A3115)&lt;&gt;0,IF(COUNTIF(Invoices!AG:AH,A3115)&lt;&gt;0,SUMIF(Invoices!AG:AH,A3115,Invoices!AH:AH)/COUNTIF(Invoices!AG:AH,A3115),0),IF(COUNTIF(Invoices!AI:AJ,A3115)&lt;&gt;0,IF(COUNTIF(Invoices!AI:AJ,A3115)&lt;&gt;0,SUMIF(Invoices!AI:AJ,A3115,Invoices!AJ:AJ)/COUNTIF(Invoices!AI:AJ,A3115),0),IF(COUNTIF(Invoices!AK:AL,A3115)&lt;&gt;0,IF(COUNTIF(Invoices!AK:AL,A3115)&lt;&gt;0,SUMIF(Invoices!AK:AL,A3115,Invoices!AL:AL)/COUNTIF(Invoices!AK:AL,A3115),0),IF(COUNTIF(Invoices!AM:AN,A3115)&lt;&gt;0,IF(COUNTIF(Invoices!AM:AN,A3115)&lt;&gt;0,SUMIF(Invoices!AM:AN,A3115,Invoices!AN:AN)/COUNTIF(Invoices!AM:AN,A3115),0),"Not Available")))))))))))))))</f>
        <v>Not Available</v>
      </c>
    </row>
    <row r="3116" spans="1:5" ht="13" x14ac:dyDescent="0.15">
      <c r="A3116" s="6" t="s">
        <v>4625</v>
      </c>
      <c r="B3116" s="6" t="s">
        <v>1269</v>
      </c>
      <c r="C3116" s="6" t="s">
        <v>586</v>
      </c>
      <c r="D3116" s="6" t="s">
        <v>587</v>
      </c>
      <c r="E3116" t="str">
        <f>IF(COUNTIF(Invoices!K:L,A3116)&lt;&gt;0,IF(COUNTIF(Invoices!K:L,A3116)&lt;&gt;0,SUMIF(Invoices!K:L,A3116,Invoices!L:L)/COUNTIF(Invoices!K:L,A3116),0),IF(COUNTIF(Invoices!M:N,A3116)&lt;&gt;0,IF(COUNTIF(Invoices!M:N,A3116)&lt;&gt;0,SUMIF(Invoices!M:N,A3116,Invoices!N:N)/COUNTIF(Invoices!M:N,A3116),0),IF(COUNTIF(Invoices!O:P,A3116)&lt;&gt;0,IF(COUNTIF(Invoices!O:P,A3116)&lt;&gt;0,SUMIF(Invoices!O:P,A3116,Invoices!P:P)/COUNTIF(Invoices!O:P,A3116),0),IF(COUNTIF(Invoices!Q:R,A3116)&lt;&gt;0,IF(COUNTIF(Invoices!Q:R,A3116)&lt;&gt;0,SUMIF(Invoices!Q:R,A3116,Invoices!R:R)/COUNTIF(Invoices!Q:R,A3116),0),IF(COUNTIF(Invoices!S:T,A3116)&lt;&gt;0,IF(COUNTIF(Invoices!S:T,A3116)&lt;&gt;0,SUMIF(Invoices!S:T,A3116,Invoices!T:T)/COUNTIF(Invoices!S:T,A3116),0),IF(COUNTIF(Invoices!U:V,A3116)&lt;&gt;0,IF(COUNTIF(Invoices!U:V,A3116)&lt;&gt;0,SUMIF(Invoices!U:V,A3116,Invoices!V:V)/COUNTIF(Invoices!U:V,A3116),0),IF(COUNTIF(Invoices!W:X,A3116)&lt;&gt;0,IF(COUNTIF(Invoices!W:X,A3116)&lt;&gt;0,SUMIF(Invoices!W:X,A3116,Invoices!X:X)/COUNTIF(Invoices!W:X,A3116),0),IF(COUNTIF(Invoices!Y:Z,A3116)&lt;&gt;0,IF(COUNTIF(Invoices!Y:Z,A3116)&lt;&gt;0,SUMIF(Invoices!Y:Z,A3116,Invoices!Z:Z)/COUNTIF(Invoices!Y:Z,A3116),0),IF(COUNTIF(Invoices!AA:AB,A3116)&lt;&gt;0,IF(COUNTIF(Invoices!AA:AB,A3116)&lt;&gt;0,SUMIF(Invoices!AA:AB,A3116,Invoices!AB:AB)/COUNTIF(Invoices!AA:AB,A3116),0),IF(COUNTIF(Invoices!AC:AD,A3116)&lt;&gt;0,IF(COUNTIF(Invoices!AC:AD,A3116)&lt;&gt;0,SUMIF(Invoices!AC:AD,A3116,Invoices!AD:AD)/COUNTIF(Invoices!AC:AD,A3116),0),IF(COUNTIF(Invoices!AE:AF,A3116)&lt;&gt;0,IF(COUNTIF(Invoices!AE:AF,A3116)&lt;&gt;0,SUMIF(Invoices!AE:AF,A3116,Invoices!AF:AF)/COUNTIF(Invoices!AE:AF,A3116),0),IF(COUNTIF(Invoices!AG:AH,A3116)&lt;&gt;0,IF(COUNTIF(Invoices!AG:AH,A3116)&lt;&gt;0,SUMIF(Invoices!AG:AH,A3116,Invoices!AH:AH)/COUNTIF(Invoices!AG:AH,A3116),0),IF(COUNTIF(Invoices!AI:AJ,A3116)&lt;&gt;0,IF(COUNTIF(Invoices!AI:AJ,A3116)&lt;&gt;0,SUMIF(Invoices!AI:AJ,A3116,Invoices!AJ:AJ)/COUNTIF(Invoices!AI:AJ,A3116),0),IF(COUNTIF(Invoices!AK:AL,A3116)&lt;&gt;0,IF(COUNTIF(Invoices!AK:AL,A3116)&lt;&gt;0,SUMIF(Invoices!AK:AL,A3116,Invoices!AL:AL)/COUNTIF(Invoices!AK:AL,A3116),0),IF(COUNTIF(Invoices!AM:AN,A3116)&lt;&gt;0,IF(COUNTIF(Invoices!AM:AN,A3116)&lt;&gt;0,SUMIF(Invoices!AM:AN,A3116,Invoices!AN:AN)/COUNTIF(Invoices!AM:AN,A3116),0),"Not Available")))))))))))))))</f>
        <v>Not Available</v>
      </c>
    </row>
    <row r="3117" spans="1:5" ht="13" x14ac:dyDescent="0.15">
      <c r="A3117" s="6" t="s">
        <v>4626</v>
      </c>
      <c r="B3117" s="6" t="s">
        <v>3979</v>
      </c>
      <c r="C3117" s="6" t="s">
        <v>1772</v>
      </c>
      <c r="D3117" s="6" t="s">
        <v>1773</v>
      </c>
      <c r="E3117">
        <f ca="1">IF(COUNTIF(Invoices!K:L,A3117)&lt;&gt;0,IF(COUNTIF(Invoices!K:L,A3117)&lt;&gt;0,SUMIF(Invoices!K:L,A3117,Invoices!L:L)/COUNTIF(Invoices!K:L,A3117),0),IF(COUNTIF(Invoices!M:N,A3117)&lt;&gt;0,IF(COUNTIF(Invoices!M:N,A3117)&lt;&gt;0,SUMIF(Invoices!M:N,A3117,Invoices!N:N)/COUNTIF(Invoices!M:N,A3117),0),IF(COUNTIF(Invoices!O:P,A3117)&lt;&gt;0,IF(COUNTIF(Invoices!O:P,A3117)&lt;&gt;0,SUMIF(Invoices!O:P,A3117,Invoices!P:P)/COUNTIF(Invoices!O:P,A3117),0),IF(COUNTIF(Invoices!Q:R,A3117)&lt;&gt;0,IF(COUNTIF(Invoices!Q:R,A3117)&lt;&gt;0,SUMIF(Invoices!Q:R,A3117,Invoices!R:R)/COUNTIF(Invoices!Q:R,A3117),0),IF(COUNTIF(Invoices!S:T,A3117)&lt;&gt;0,IF(COUNTIF(Invoices!S:T,A3117)&lt;&gt;0,SUMIF(Invoices!S:T,A3117,Invoices!T:T)/COUNTIF(Invoices!S:T,A3117),0),IF(COUNTIF(Invoices!U:V,A3117)&lt;&gt;0,IF(COUNTIF(Invoices!U:V,A3117)&lt;&gt;0,SUMIF(Invoices!U:V,A3117,Invoices!V:V)/COUNTIF(Invoices!U:V,A3117),0),IF(COUNTIF(Invoices!W:X,A3117)&lt;&gt;0,IF(COUNTIF(Invoices!W:X,A3117)&lt;&gt;0,SUMIF(Invoices!W:X,A3117,Invoices!X:X)/COUNTIF(Invoices!W:X,A3117),0),IF(COUNTIF(Invoices!Y:Z,A3117)&lt;&gt;0,IF(COUNTIF(Invoices!Y:Z,A3117)&lt;&gt;0,SUMIF(Invoices!Y:Z,A3117,Invoices!Z:Z)/COUNTIF(Invoices!Y:Z,A3117),0),IF(COUNTIF(Invoices!AA:AB,A3117)&lt;&gt;0,IF(COUNTIF(Invoices!AA:AB,A3117)&lt;&gt;0,SUMIF(Invoices!AA:AB,A3117,Invoices!AB:AB)/COUNTIF(Invoices!AA:AB,A3117),0),IF(COUNTIF(Invoices!AC:AD,A3117)&lt;&gt;0,IF(COUNTIF(Invoices!AC:AD,A3117)&lt;&gt;0,SUMIF(Invoices!AC:AD,A3117,Invoices!AD:AD)/COUNTIF(Invoices!AC:AD,A3117),0),IF(COUNTIF(Invoices!AE:AF,A3117)&lt;&gt;0,IF(COUNTIF(Invoices!AE:AF,A3117)&lt;&gt;0,SUMIF(Invoices!AE:AF,A3117,Invoices!AF:AF)/COUNTIF(Invoices!AE:AF,A3117),0),IF(COUNTIF(Invoices!AG:AH,A3117)&lt;&gt;0,IF(COUNTIF(Invoices!AG:AH,A3117)&lt;&gt;0,SUMIF(Invoices!AG:AH,A3117,Invoices!AH:AH)/COUNTIF(Invoices!AG:AH,A3117),0),IF(COUNTIF(Invoices!AI:AJ,A3117)&lt;&gt;0,IF(COUNTIF(Invoices!AI:AJ,A3117)&lt;&gt;0,SUMIF(Invoices!AI:AJ,A3117,Invoices!AJ:AJ)/COUNTIF(Invoices!AI:AJ,A3117),0),IF(COUNTIF(Invoices!AK:AL,A3117)&lt;&gt;0,IF(COUNTIF(Invoices!AK:AL,A3117)&lt;&gt;0,SUMIF(Invoices!AK:AL,A3117,Invoices!AL:AL)/COUNTIF(Invoices!AK:AL,A3117),0),IF(COUNTIF(Invoices!AM:AN,A3117)&lt;&gt;0,IF(COUNTIF(Invoices!AM:AN,A3117)&lt;&gt;0,SUMIF(Invoices!AM:AN,A3117,Invoices!AN:AN)/COUNTIF(Invoices!AM:AN,A3117),0),"Not Available")))))))))))))))</f>
        <v>0.99</v>
      </c>
    </row>
    <row r="3118" spans="1:5" ht="13" x14ac:dyDescent="0.15">
      <c r="A3118" s="6" t="s">
        <v>4627</v>
      </c>
      <c r="B3118" s="6" t="s">
        <v>795</v>
      </c>
      <c r="C3118" s="6" t="s">
        <v>796</v>
      </c>
      <c r="D3118" s="6" t="s">
        <v>797</v>
      </c>
      <c r="E3118" t="str">
        <f>IF(COUNTIF(Invoices!K:L,A3118)&lt;&gt;0,IF(COUNTIF(Invoices!K:L,A3118)&lt;&gt;0,SUMIF(Invoices!K:L,A3118,Invoices!L:L)/COUNTIF(Invoices!K:L,A3118),0),IF(COUNTIF(Invoices!M:N,A3118)&lt;&gt;0,IF(COUNTIF(Invoices!M:N,A3118)&lt;&gt;0,SUMIF(Invoices!M:N,A3118,Invoices!N:N)/COUNTIF(Invoices!M:N,A3118),0),IF(COUNTIF(Invoices!O:P,A3118)&lt;&gt;0,IF(COUNTIF(Invoices!O:P,A3118)&lt;&gt;0,SUMIF(Invoices!O:P,A3118,Invoices!P:P)/COUNTIF(Invoices!O:P,A3118),0),IF(COUNTIF(Invoices!Q:R,A3118)&lt;&gt;0,IF(COUNTIF(Invoices!Q:R,A3118)&lt;&gt;0,SUMIF(Invoices!Q:R,A3118,Invoices!R:R)/COUNTIF(Invoices!Q:R,A3118),0),IF(COUNTIF(Invoices!S:T,A3118)&lt;&gt;0,IF(COUNTIF(Invoices!S:T,A3118)&lt;&gt;0,SUMIF(Invoices!S:T,A3118,Invoices!T:T)/COUNTIF(Invoices!S:T,A3118),0),IF(COUNTIF(Invoices!U:V,A3118)&lt;&gt;0,IF(COUNTIF(Invoices!U:V,A3118)&lt;&gt;0,SUMIF(Invoices!U:V,A3118,Invoices!V:V)/COUNTIF(Invoices!U:V,A3118),0),IF(COUNTIF(Invoices!W:X,A3118)&lt;&gt;0,IF(COUNTIF(Invoices!W:X,A3118)&lt;&gt;0,SUMIF(Invoices!W:X,A3118,Invoices!X:X)/COUNTIF(Invoices!W:X,A3118),0),IF(COUNTIF(Invoices!Y:Z,A3118)&lt;&gt;0,IF(COUNTIF(Invoices!Y:Z,A3118)&lt;&gt;0,SUMIF(Invoices!Y:Z,A3118,Invoices!Z:Z)/COUNTIF(Invoices!Y:Z,A3118),0),IF(COUNTIF(Invoices!AA:AB,A3118)&lt;&gt;0,IF(COUNTIF(Invoices!AA:AB,A3118)&lt;&gt;0,SUMIF(Invoices!AA:AB,A3118,Invoices!AB:AB)/COUNTIF(Invoices!AA:AB,A3118),0),IF(COUNTIF(Invoices!AC:AD,A3118)&lt;&gt;0,IF(COUNTIF(Invoices!AC:AD,A3118)&lt;&gt;0,SUMIF(Invoices!AC:AD,A3118,Invoices!AD:AD)/COUNTIF(Invoices!AC:AD,A3118),0),IF(COUNTIF(Invoices!AE:AF,A3118)&lt;&gt;0,IF(COUNTIF(Invoices!AE:AF,A3118)&lt;&gt;0,SUMIF(Invoices!AE:AF,A3118,Invoices!AF:AF)/COUNTIF(Invoices!AE:AF,A3118),0),IF(COUNTIF(Invoices!AG:AH,A3118)&lt;&gt;0,IF(COUNTIF(Invoices!AG:AH,A3118)&lt;&gt;0,SUMIF(Invoices!AG:AH,A3118,Invoices!AH:AH)/COUNTIF(Invoices!AG:AH,A3118),0),IF(COUNTIF(Invoices!AI:AJ,A3118)&lt;&gt;0,IF(COUNTIF(Invoices!AI:AJ,A3118)&lt;&gt;0,SUMIF(Invoices!AI:AJ,A3118,Invoices!AJ:AJ)/COUNTIF(Invoices!AI:AJ,A3118),0),IF(COUNTIF(Invoices!AK:AL,A3118)&lt;&gt;0,IF(COUNTIF(Invoices!AK:AL,A3118)&lt;&gt;0,SUMIF(Invoices!AK:AL,A3118,Invoices!AL:AL)/COUNTIF(Invoices!AK:AL,A3118),0),IF(COUNTIF(Invoices!AM:AN,A3118)&lt;&gt;0,IF(COUNTIF(Invoices!AM:AN,A3118)&lt;&gt;0,SUMIF(Invoices!AM:AN,A3118,Invoices!AN:AN)/COUNTIF(Invoices!AM:AN,A3118),0),"Not Available")))))))))))))))</f>
        <v>Not Available</v>
      </c>
    </row>
    <row r="3119" spans="1:5" ht="13" x14ac:dyDescent="0.15">
      <c r="A3119" s="6" t="s">
        <v>4628</v>
      </c>
      <c r="C3119" s="6" t="s">
        <v>1067</v>
      </c>
      <c r="D3119" s="6" t="s">
        <v>1068</v>
      </c>
      <c r="E3119">
        <f ca="1">IF(COUNTIF(Invoices!K:L,A3119)&lt;&gt;0,IF(COUNTIF(Invoices!K:L,A3119)&lt;&gt;0,SUMIF(Invoices!K:L,A3119,Invoices!L:L)/COUNTIF(Invoices!K:L,A3119),0),IF(COUNTIF(Invoices!M:N,A3119)&lt;&gt;0,IF(COUNTIF(Invoices!M:N,A3119)&lt;&gt;0,SUMIF(Invoices!M:N,A3119,Invoices!N:N)/COUNTIF(Invoices!M:N,A3119),0),IF(COUNTIF(Invoices!O:P,A3119)&lt;&gt;0,IF(COUNTIF(Invoices!O:P,A3119)&lt;&gt;0,SUMIF(Invoices!O:P,A3119,Invoices!P:P)/COUNTIF(Invoices!O:P,A3119),0),IF(COUNTIF(Invoices!Q:R,A3119)&lt;&gt;0,IF(COUNTIF(Invoices!Q:R,A3119)&lt;&gt;0,SUMIF(Invoices!Q:R,A3119,Invoices!R:R)/COUNTIF(Invoices!Q:R,A3119),0),IF(COUNTIF(Invoices!S:T,A3119)&lt;&gt;0,IF(COUNTIF(Invoices!S:T,A3119)&lt;&gt;0,SUMIF(Invoices!S:T,A3119,Invoices!T:T)/COUNTIF(Invoices!S:T,A3119),0),IF(COUNTIF(Invoices!U:V,A3119)&lt;&gt;0,IF(COUNTIF(Invoices!U:V,A3119)&lt;&gt;0,SUMIF(Invoices!U:V,A3119,Invoices!V:V)/COUNTIF(Invoices!U:V,A3119),0),IF(COUNTIF(Invoices!W:X,A3119)&lt;&gt;0,IF(COUNTIF(Invoices!W:X,A3119)&lt;&gt;0,SUMIF(Invoices!W:X,A3119,Invoices!X:X)/COUNTIF(Invoices!W:X,A3119),0),IF(COUNTIF(Invoices!Y:Z,A3119)&lt;&gt;0,IF(COUNTIF(Invoices!Y:Z,A3119)&lt;&gt;0,SUMIF(Invoices!Y:Z,A3119,Invoices!Z:Z)/COUNTIF(Invoices!Y:Z,A3119),0),IF(COUNTIF(Invoices!AA:AB,A3119)&lt;&gt;0,IF(COUNTIF(Invoices!AA:AB,A3119)&lt;&gt;0,SUMIF(Invoices!AA:AB,A3119,Invoices!AB:AB)/COUNTIF(Invoices!AA:AB,A3119),0),IF(COUNTIF(Invoices!AC:AD,A3119)&lt;&gt;0,IF(COUNTIF(Invoices!AC:AD,A3119)&lt;&gt;0,SUMIF(Invoices!AC:AD,A3119,Invoices!AD:AD)/COUNTIF(Invoices!AC:AD,A3119),0),IF(COUNTIF(Invoices!AE:AF,A3119)&lt;&gt;0,IF(COUNTIF(Invoices!AE:AF,A3119)&lt;&gt;0,SUMIF(Invoices!AE:AF,A3119,Invoices!AF:AF)/COUNTIF(Invoices!AE:AF,A3119),0),IF(COUNTIF(Invoices!AG:AH,A3119)&lt;&gt;0,IF(COUNTIF(Invoices!AG:AH,A3119)&lt;&gt;0,SUMIF(Invoices!AG:AH,A3119,Invoices!AH:AH)/COUNTIF(Invoices!AG:AH,A3119),0),IF(COUNTIF(Invoices!AI:AJ,A3119)&lt;&gt;0,IF(COUNTIF(Invoices!AI:AJ,A3119)&lt;&gt;0,SUMIF(Invoices!AI:AJ,A3119,Invoices!AJ:AJ)/COUNTIF(Invoices!AI:AJ,A3119),0),IF(COUNTIF(Invoices!AK:AL,A3119)&lt;&gt;0,IF(COUNTIF(Invoices!AK:AL,A3119)&lt;&gt;0,SUMIF(Invoices!AK:AL,A3119,Invoices!AL:AL)/COUNTIF(Invoices!AK:AL,A3119),0),IF(COUNTIF(Invoices!AM:AN,A3119)&lt;&gt;0,IF(COUNTIF(Invoices!AM:AN,A3119)&lt;&gt;0,SUMIF(Invoices!AM:AN,A3119,Invoices!AN:AN)/COUNTIF(Invoices!AM:AN,A3119),0),"Not Available")))))))))))))))</f>
        <v>0.99</v>
      </c>
    </row>
    <row r="3120" spans="1:5" ht="13" x14ac:dyDescent="0.15">
      <c r="A3120" s="6" t="s">
        <v>4628</v>
      </c>
      <c r="B3120" s="6" t="s">
        <v>4629</v>
      </c>
      <c r="C3120" s="6" t="s">
        <v>1002</v>
      </c>
      <c r="D3120" s="6" t="s">
        <v>1003</v>
      </c>
      <c r="E3120">
        <f ca="1">IF(COUNTIF(Invoices!K:L,A3120)&lt;&gt;0,IF(COUNTIF(Invoices!K:L,A3120)&lt;&gt;0,SUMIF(Invoices!K:L,A3120,Invoices!L:L)/COUNTIF(Invoices!K:L,A3120),0),IF(COUNTIF(Invoices!M:N,A3120)&lt;&gt;0,IF(COUNTIF(Invoices!M:N,A3120)&lt;&gt;0,SUMIF(Invoices!M:N,A3120,Invoices!N:N)/COUNTIF(Invoices!M:N,A3120),0),IF(COUNTIF(Invoices!O:P,A3120)&lt;&gt;0,IF(COUNTIF(Invoices!O:P,A3120)&lt;&gt;0,SUMIF(Invoices!O:P,A3120,Invoices!P:P)/COUNTIF(Invoices!O:P,A3120),0),IF(COUNTIF(Invoices!Q:R,A3120)&lt;&gt;0,IF(COUNTIF(Invoices!Q:R,A3120)&lt;&gt;0,SUMIF(Invoices!Q:R,A3120,Invoices!R:R)/COUNTIF(Invoices!Q:R,A3120),0),IF(COUNTIF(Invoices!S:T,A3120)&lt;&gt;0,IF(COUNTIF(Invoices!S:T,A3120)&lt;&gt;0,SUMIF(Invoices!S:T,A3120,Invoices!T:T)/COUNTIF(Invoices!S:T,A3120),0),IF(COUNTIF(Invoices!U:V,A3120)&lt;&gt;0,IF(COUNTIF(Invoices!U:V,A3120)&lt;&gt;0,SUMIF(Invoices!U:V,A3120,Invoices!V:V)/COUNTIF(Invoices!U:V,A3120),0),IF(COUNTIF(Invoices!W:X,A3120)&lt;&gt;0,IF(COUNTIF(Invoices!W:X,A3120)&lt;&gt;0,SUMIF(Invoices!W:X,A3120,Invoices!X:X)/COUNTIF(Invoices!W:X,A3120),0),IF(COUNTIF(Invoices!Y:Z,A3120)&lt;&gt;0,IF(COUNTIF(Invoices!Y:Z,A3120)&lt;&gt;0,SUMIF(Invoices!Y:Z,A3120,Invoices!Z:Z)/COUNTIF(Invoices!Y:Z,A3120),0),IF(COUNTIF(Invoices!AA:AB,A3120)&lt;&gt;0,IF(COUNTIF(Invoices!AA:AB,A3120)&lt;&gt;0,SUMIF(Invoices!AA:AB,A3120,Invoices!AB:AB)/COUNTIF(Invoices!AA:AB,A3120),0),IF(COUNTIF(Invoices!AC:AD,A3120)&lt;&gt;0,IF(COUNTIF(Invoices!AC:AD,A3120)&lt;&gt;0,SUMIF(Invoices!AC:AD,A3120,Invoices!AD:AD)/COUNTIF(Invoices!AC:AD,A3120),0),IF(COUNTIF(Invoices!AE:AF,A3120)&lt;&gt;0,IF(COUNTIF(Invoices!AE:AF,A3120)&lt;&gt;0,SUMIF(Invoices!AE:AF,A3120,Invoices!AF:AF)/COUNTIF(Invoices!AE:AF,A3120),0),IF(COUNTIF(Invoices!AG:AH,A3120)&lt;&gt;0,IF(COUNTIF(Invoices!AG:AH,A3120)&lt;&gt;0,SUMIF(Invoices!AG:AH,A3120,Invoices!AH:AH)/COUNTIF(Invoices!AG:AH,A3120),0),IF(COUNTIF(Invoices!AI:AJ,A3120)&lt;&gt;0,IF(COUNTIF(Invoices!AI:AJ,A3120)&lt;&gt;0,SUMIF(Invoices!AI:AJ,A3120,Invoices!AJ:AJ)/COUNTIF(Invoices!AI:AJ,A3120),0),IF(COUNTIF(Invoices!AK:AL,A3120)&lt;&gt;0,IF(COUNTIF(Invoices!AK:AL,A3120)&lt;&gt;0,SUMIF(Invoices!AK:AL,A3120,Invoices!AL:AL)/COUNTIF(Invoices!AK:AL,A3120),0),IF(COUNTIF(Invoices!AM:AN,A3120)&lt;&gt;0,IF(COUNTIF(Invoices!AM:AN,A3120)&lt;&gt;0,SUMIF(Invoices!AM:AN,A3120,Invoices!AN:AN)/COUNTIF(Invoices!AM:AN,A3120),0),"Not Available")))))))))))))))</f>
        <v>0.99</v>
      </c>
    </row>
    <row r="3121" spans="1:5" ht="13" x14ac:dyDescent="0.15">
      <c r="A3121" s="6" t="s">
        <v>4630</v>
      </c>
      <c r="B3121" s="6" t="s">
        <v>529</v>
      </c>
      <c r="C3121" s="6" t="s">
        <v>1329</v>
      </c>
      <c r="D3121" s="6" t="s">
        <v>529</v>
      </c>
      <c r="E3121" t="str">
        <f>IF(COUNTIF(Invoices!K:L,A3121)&lt;&gt;0,IF(COUNTIF(Invoices!K:L,A3121)&lt;&gt;0,SUMIF(Invoices!K:L,A3121,Invoices!L:L)/COUNTIF(Invoices!K:L,A3121),0),IF(COUNTIF(Invoices!M:N,A3121)&lt;&gt;0,IF(COUNTIF(Invoices!M:N,A3121)&lt;&gt;0,SUMIF(Invoices!M:N,A3121,Invoices!N:N)/COUNTIF(Invoices!M:N,A3121),0),IF(COUNTIF(Invoices!O:P,A3121)&lt;&gt;0,IF(COUNTIF(Invoices!O:P,A3121)&lt;&gt;0,SUMIF(Invoices!O:P,A3121,Invoices!P:P)/COUNTIF(Invoices!O:P,A3121),0),IF(COUNTIF(Invoices!Q:R,A3121)&lt;&gt;0,IF(COUNTIF(Invoices!Q:R,A3121)&lt;&gt;0,SUMIF(Invoices!Q:R,A3121,Invoices!R:R)/COUNTIF(Invoices!Q:R,A3121),0),IF(COUNTIF(Invoices!S:T,A3121)&lt;&gt;0,IF(COUNTIF(Invoices!S:T,A3121)&lt;&gt;0,SUMIF(Invoices!S:T,A3121,Invoices!T:T)/COUNTIF(Invoices!S:T,A3121),0),IF(COUNTIF(Invoices!U:V,A3121)&lt;&gt;0,IF(COUNTIF(Invoices!U:V,A3121)&lt;&gt;0,SUMIF(Invoices!U:V,A3121,Invoices!V:V)/COUNTIF(Invoices!U:V,A3121),0),IF(COUNTIF(Invoices!W:X,A3121)&lt;&gt;0,IF(COUNTIF(Invoices!W:X,A3121)&lt;&gt;0,SUMIF(Invoices!W:X,A3121,Invoices!X:X)/COUNTIF(Invoices!W:X,A3121),0),IF(COUNTIF(Invoices!Y:Z,A3121)&lt;&gt;0,IF(COUNTIF(Invoices!Y:Z,A3121)&lt;&gt;0,SUMIF(Invoices!Y:Z,A3121,Invoices!Z:Z)/COUNTIF(Invoices!Y:Z,A3121),0),IF(COUNTIF(Invoices!AA:AB,A3121)&lt;&gt;0,IF(COUNTIF(Invoices!AA:AB,A3121)&lt;&gt;0,SUMIF(Invoices!AA:AB,A3121,Invoices!AB:AB)/COUNTIF(Invoices!AA:AB,A3121),0),IF(COUNTIF(Invoices!AC:AD,A3121)&lt;&gt;0,IF(COUNTIF(Invoices!AC:AD,A3121)&lt;&gt;0,SUMIF(Invoices!AC:AD,A3121,Invoices!AD:AD)/COUNTIF(Invoices!AC:AD,A3121),0),IF(COUNTIF(Invoices!AE:AF,A3121)&lt;&gt;0,IF(COUNTIF(Invoices!AE:AF,A3121)&lt;&gt;0,SUMIF(Invoices!AE:AF,A3121,Invoices!AF:AF)/COUNTIF(Invoices!AE:AF,A3121),0),IF(COUNTIF(Invoices!AG:AH,A3121)&lt;&gt;0,IF(COUNTIF(Invoices!AG:AH,A3121)&lt;&gt;0,SUMIF(Invoices!AG:AH,A3121,Invoices!AH:AH)/COUNTIF(Invoices!AG:AH,A3121),0),IF(COUNTIF(Invoices!AI:AJ,A3121)&lt;&gt;0,IF(COUNTIF(Invoices!AI:AJ,A3121)&lt;&gt;0,SUMIF(Invoices!AI:AJ,A3121,Invoices!AJ:AJ)/COUNTIF(Invoices!AI:AJ,A3121),0),IF(COUNTIF(Invoices!AK:AL,A3121)&lt;&gt;0,IF(COUNTIF(Invoices!AK:AL,A3121)&lt;&gt;0,SUMIF(Invoices!AK:AL,A3121,Invoices!AL:AL)/COUNTIF(Invoices!AK:AL,A3121),0),IF(COUNTIF(Invoices!AM:AN,A3121)&lt;&gt;0,IF(COUNTIF(Invoices!AM:AN,A3121)&lt;&gt;0,SUMIF(Invoices!AM:AN,A3121,Invoices!AN:AN)/COUNTIF(Invoices!AM:AN,A3121),0),"Not Available")))))))))))))))</f>
        <v>Not Available</v>
      </c>
    </row>
    <row r="3122" spans="1:5" ht="13" x14ac:dyDescent="0.15">
      <c r="A3122" s="6" t="s">
        <v>4631</v>
      </c>
      <c r="B3122" s="6" t="s">
        <v>4632</v>
      </c>
      <c r="C3122" s="6" t="s">
        <v>607</v>
      </c>
      <c r="D3122" s="6" t="s">
        <v>608</v>
      </c>
      <c r="E3122">
        <f ca="1">IF(COUNTIF(Invoices!K:L,A3122)&lt;&gt;0,IF(COUNTIF(Invoices!K:L,A3122)&lt;&gt;0,SUMIF(Invoices!K:L,A3122,Invoices!L:L)/COUNTIF(Invoices!K:L,A3122),0),IF(COUNTIF(Invoices!M:N,A3122)&lt;&gt;0,IF(COUNTIF(Invoices!M:N,A3122)&lt;&gt;0,SUMIF(Invoices!M:N,A3122,Invoices!N:N)/COUNTIF(Invoices!M:N,A3122),0),IF(COUNTIF(Invoices!O:P,A3122)&lt;&gt;0,IF(COUNTIF(Invoices!O:P,A3122)&lt;&gt;0,SUMIF(Invoices!O:P,A3122,Invoices!P:P)/COUNTIF(Invoices!O:P,A3122),0),IF(COUNTIF(Invoices!Q:R,A3122)&lt;&gt;0,IF(COUNTIF(Invoices!Q:R,A3122)&lt;&gt;0,SUMIF(Invoices!Q:R,A3122,Invoices!R:R)/COUNTIF(Invoices!Q:R,A3122),0),IF(COUNTIF(Invoices!S:T,A3122)&lt;&gt;0,IF(COUNTIF(Invoices!S:T,A3122)&lt;&gt;0,SUMIF(Invoices!S:T,A3122,Invoices!T:T)/COUNTIF(Invoices!S:T,A3122),0),IF(COUNTIF(Invoices!U:V,A3122)&lt;&gt;0,IF(COUNTIF(Invoices!U:V,A3122)&lt;&gt;0,SUMIF(Invoices!U:V,A3122,Invoices!V:V)/COUNTIF(Invoices!U:V,A3122),0),IF(COUNTIF(Invoices!W:X,A3122)&lt;&gt;0,IF(COUNTIF(Invoices!W:X,A3122)&lt;&gt;0,SUMIF(Invoices!W:X,A3122,Invoices!X:X)/COUNTIF(Invoices!W:X,A3122),0),IF(COUNTIF(Invoices!Y:Z,A3122)&lt;&gt;0,IF(COUNTIF(Invoices!Y:Z,A3122)&lt;&gt;0,SUMIF(Invoices!Y:Z,A3122,Invoices!Z:Z)/COUNTIF(Invoices!Y:Z,A3122),0),IF(COUNTIF(Invoices!AA:AB,A3122)&lt;&gt;0,IF(COUNTIF(Invoices!AA:AB,A3122)&lt;&gt;0,SUMIF(Invoices!AA:AB,A3122,Invoices!AB:AB)/COUNTIF(Invoices!AA:AB,A3122),0),IF(COUNTIF(Invoices!AC:AD,A3122)&lt;&gt;0,IF(COUNTIF(Invoices!AC:AD,A3122)&lt;&gt;0,SUMIF(Invoices!AC:AD,A3122,Invoices!AD:AD)/COUNTIF(Invoices!AC:AD,A3122),0),IF(COUNTIF(Invoices!AE:AF,A3122)&lt;&gt;0,IF(COUNTIF(Invoices!AE:AF,A3122)&lt;&gt;0,SUMIF(Invoices!AE:AF,A3122,Invoices!AF:AF)/COUNTIF(Invoices!AE:AF,A3122),0),IF(COUNTIF(Invoices!AG:AH,A3122)&lt;&gt;0,IF(COUNTIF(Invoices!AG:AH,A3122)&lt;&gt;0,SUMIF(Invoices!AG:AH,A3122,Invoices!AH:AH)/COUNTIF(Invoices!AG:AH,A3122),0),IF(COUNTIF(Invoices!AI:AJ,A3122)&lt;&gt;0,IF(COUNTIF(Invoices!AI:AJ,A3122)&lt;&gt;0,SUMIF(Invoices!AI:AJ,A3122,Invoices!AJ:AJ)/COUNTIF(Invoices!AI:AJ,A3122),0),IF(COUNTIF(Invoices!AK:AL,A3122)&lt;&gt;0,IF(COUNTIF(Invoices!AK:AL,A3122)&lt;&gt;0,SUMIF(Invoices!AK:AL,A3122,Invoices!AL:AL)/COUNTIF(Invoices!AK:AL,A3122),0),IF(COUNTIF(Invoices!AM:AN,A3122)&lt;&gt;0,IF(COUNTIF(Invoices!AM:AN,A3122)&lt;&gt;0,SUMIF(Invoices!AM:AN,A3122,Invoices!AN:AN)/COUNTIF(Invoices!AM:AN,A3122),0),"Not Available")))))))))))))))</f>
        <v>0.99</v>
      </c>
    </row>
    <row r="3123" spans="1:5" ht="13" x14ac:dyDescent="0.15">
      <c r="A3123" s="6" t="s">
        <v>4633</v>
      </c>
      <c r="B3123" s="6" t="s">
        <v>774</v>
      </c>
      <c r="C3123" s="6" t="s">
        <v>775</v>
      </c>
      <c r="D3123" s="6" t="s">
        <v>681</v>
      </c>
      <c r="E3123" t="str">
        <f>IF(COUNTIF(Invoices!K:L,A3123)&lt;&gt;0,IF(COUNTIF(Invoices!K:L,A3123)&lt;&gt;0,SUMIF(Invoices!K:L,A3123,Invoices!L:L)/COUNTIF(Invoices!K:L,A3123),0),IF(COUNTIF(Invoices!M:N,A3123)&lt;&gt;0,IF(COUNTIF(Invoices!M:N,A3123)&lt;&gt;0,SUMIF(Invoices!M:N,A3123,Invoices!N:N)/COUNTIF(Invoices!M:N,A3123),0),IF(COUNTIF(Invoices!O:P,A3123)&lt;&gt;0,IF(COUNTIF(Invoices!O:P,A3123)&lt;&gt;0,SUMIF(Invoices!O:P,A3123,Invoices!P:P)/COUNTIF(Invoices!O:P,A3123),0),IF(COUNTIF(Invoices!Q:R,A3123)&lt;&gt;0,IF(COUNTIF(Invoices!Q:R,A3123)&lt;&gt;0,SUMIF(Invoices!Q:R,A3123,Invoices!R:R)/COUNTIF(Invoices!Q:R,A3123),0),IF(COUNTIF(Invoices!S:T,A3123)&lt;&gt;0,IF(COUNTIF(Invoices!S:T,A3123)&lt;&gt;0,SUMIF(Invoices!S:T,A3123,Invoices!T:T)/COUNTIF(Invoices!S:T,A3123),0),IF(COUNTIF(Invoices!U:V,A3123)&lt;&gt;0,IF(COUNTIF(Invoices!U:V,A3123)&lt;&gt;0,SUMIF(Invoices!U:V,A3123,Invoices!V:V)/COUNTIF(Invoices!U:V,A3123),0),IF(COUNTIF(Invoices!W:X,A3123)&lt;&gt;0,IF(COUNTIF(Invoices!W:X,A3123)&lt;&gt;0,SUMIF(Invoices!W:X,A3123,Invoices!X:X)/COUNTIF(Invoices!W:X,A3123),0),IF(COUNTIF(Invoices!Y:Z,A3123)&lt;&gt;0,IF(COUNTIF(Invoices!Y:Z,A3123)&lt;&gt;0,SUMIF(Invoices!Y:Z,A3123,Invoices!Z:Z)/COUNTIF(Invoices!Y:Z,A3123),0),IF(COUNTIF(Invoices!AA:AB,A3123)&lt;&gt;0,IF(COUNTIF(Invoices!AA:AB,A3123)&lt;&gt;0,SUMIF(Invoices!AA:AB,A3123,Invoices!AB:AB)/COUNTIF(Invoices!AA:AB,A3123),0),IF(COUNTIF(Invoices!AC:AD,A3123)&lt;&gt;0,IF(COUNTIF(Invoices!AC:AD,A3123)&lt;&gt;0,SUMIF(Invoices!AC:AD,A3123,Invoices!AD:AD)/COUNTIF(Invoices!AC:AD,A3123),0),IF(COUNTIF(Invoices!AE:AF,A3123)&lt;&gt;0,IF(COUNTIF(Invoices!AE:AF,A3123)&lt;&gt;0,SUMIF(Invoices!AE:AF,A3123,Invoices!AF:AF)/COUNTIF(Invoices!AE:AF,A3123),0),IF(COUNTIF(Invoices!AG:AH,A3123)&lt;&gt;0,IF(COUNTIF(Invoices!AG:AH,A3123)&lt;&gt;0,SUMIF(Invoices!AG:AH,A3123,Invoices!AH:AH)/COUNTIF(Invoices!AG:AH,A3123),0),IF(COUNTIF(Invoices!AI:AJ,A3123)&lt;&gt;0,IF(COUNTIF(Invoices!AI:AJ,A3123)&lt;&gt;0,SUMIF(Invoices!AI:AJ,A3123,Invoices!AJ:AJ)/COUNTIF(Invoices!AI:AJ,A3123),0),IF(COUNTIF(Invoices!AK:AL,A3123)&lt;&gt;0,IF(COUNTIF(Invoices!AK:AL,A3123)&lt;&gt;0,SUMIF(Invoices!AK:AL,A3123,Invoices!AL:AL)/COUNTIF(Invoices!AK:AL,A3123),0),IF(COUNTIF(Invoices!AM:AN,A3123)&lt;&gt;0,IF(COUNTIF(Invoices!AM:AN,A3123)&lt;&gt;0,SUMIF(Invoices!AM:AN,A3123,Invoices!AN:AN)/COUNTIF(Invoices!AM:AN,A3123),0),"Not Available")))))))))))))))</f>
        <v>Not Available</v>
      </c>
    </row>
    <row r="3124" spans="1:5" ht="13" x14ac:dyDescent="0.15">
      <c r="A3124" s="6" t="s">
        <v>4634</v>
      </c>
      <c r="B3124" s="6" t="s">
        <v>912</v>
      </c>
      <c r="C3124" s="6" t="s">
        <v>913</v>
      </c>
      <c r="D3124" s="6" t="s">
        <v>912</v>
      </c>
      <c r="E3124">
        <f ca="1">IF(COUNTIF(Invoices!K:L,A3124)&lt;&gt;0,IF(COUNTIF(Invoices!K:L,A3124)&lt;&gt;0,SUMIF(Invoices!K:L,A3124,Invoices!L:L)/COUNTIF(Invoices!K:L,A3124),0),IF(COUNTIF(Invoices!M:N,A3124)&lt;&gt;0,IF(COUNTIF(Invoices!M:N,A3124)&lt;&gt;0,SUMIF(Invoices!M:N,A3124,Invoices!N:N)/COUNTIF(Invoices!M:N,A3124),0),IF(COUNTIF(Invoices!O:P,A3124)&lt;&gt;0,IF(COUNTIF(Invoices!O:P,A3124)&lt;&gt;0,SUMIF(Invoices!O:P,A3124,Invoices!P:P)/COUNTIF(Invoices!O:P,A3124),0),IF(COUNTIF(Invoices!Q:R,A3124)&lt;&gt;0,IF(COUNTIF(Invoices!Q:R,A3124)&lt;&gt;0,SUMIF(Invoices!Q:R,A3124,Invoices!R:R)/COUNTIF(Invoices!Q:R,A3124),0),IF(COUNTIF(Invoices!S:T,A3124)&lt;&gt;0,IF(COUNTIF(Invoices!S:T,A3124)&lt;&gt;0,SUMIF(Invoices!S:T,A3124,Invoices!T:T)/COUNTIF(Invoices!S:T,A3124),0),IF(COUNTIF(Invoices!U:V,A3124)&lt;&gt;0,IF(COUNTIF(Invoices!U:V,A3124)&lt;&gt;0,SUMIF(Invoices!U:V,A3124,Invoices!V:V)/COUNTIF(Invoices!U:V,A3124),0),IF(COUNTIF(Invoices!W:X,A3124)&lt;&gt;0,IF(COUNTIF(Invoices!W:X,A3124)&lt;&gt;0,SUMIF(Invoices!W:X,A3124,Invoices!X:X)/COUNTIF(Invoices!W:X,A3124),0),IF(COUNTIF(Invoices!Y:Z,A3124)&lt;&gt;0,IF(COUNTIF(Invoices!Y:Z,A3124)&lt;&gt;0,SUMIF(Invoices!Y:Z,A3124,Invoices!Z:Z)/COUNTIF(Invoices!Y:Z,A3124),0),IF(COUNTIF(Invoices!AA:AB,A3124)&lt;&gt;0,IF(COUNTIF(Invoices!AA:AB,A3124)&lt;&gt;0,SUMIF(Invoices!AA:AB,A3124,Invoices!AB:AB)/COUNTIF(Invoices!AA:AB,A3124),0),IF(COUNTIF(Invoices!AC:AD,A3124)&lt;&gt;0,IF(COUNTIF(Invoices!AC:AD,A3124)&lt;&gt;0,SUMIF(Invoices!AC:AD,A3124,Invoices!AD:AD)/COUNTIF(Invoices!AC:AD,A3124),0),IF(COUNTIF(Invoices!AE:AF,A3124)&lt;&gt;0,IF(COUNTIF(Invoices!AE:AF,A3124)&lt;&gt;0,SUMIF(Invoices!AE:AF,A3124,Invoices!AF:AF)/COUNTIF(Invoices!AE:AF,A3124),0),IF(COUNTIF(Invoices!AG:AH,A3124)&lt;&gt;0,IF(COUNTIF(Invoices!AG:AH,A3124)&lt;&gt;0,SUMIF(Invoices!AG:AH,A3124,Invoices!AH:AH)/COUNTIF(Invoices!AG:AH,A3124),0),IF(COUNTIF(Invoices!AI:AJ,A3124)&lt;&gt;0,IF(COUNTIF(Invoices!AI:AJ,A3124)&lt;&gt;0,SUMIF(Invoices!AI:AJ,A3124,Invoices!AJ:AJ)/COUNTIF(Invoices!AI:AJ,A3124),0),IF(COUNTIF(Invoices!AK:AL,A3124)&lt;&gt;0,IF(COUNTIF(Invoices!AK:AL,A3124)&lt;&gt;0,SUMIF(Invoices!AK:AL,A3124,Invoices!AL:AL)/COUNTIF(Invoices!AK:AL,A3124),0),IF(COUNTIF(Invoices!AM:AN,A3124)&lt;&gt;0,IF(COUNTIF(Invoices!AM:AN,A3124)&lt;&gt;0,SUMIF(Invoices!AM:AN,A3124,Invoices!AN:AN)/COUNTIF(Invoices!AM:AN,A3124),0),"Not Available")))))))))))))))</f>
        <v>0.99</v>
      </c>
    </row>
    <row r="3125" spans="1:5" ht="13" x14ac:dyDescent="0.15">
      <c r="A3125" s="6" t="s">
        <v>4635</v>
      </c>
      <c r="C3125" s="6" t="s">
        <v>921</v>
      </c>
      <c r="D3125" s="6" t="s">
        <v>921</v>
      </c>
      <c r="E3125" t="str">
        <f>IF(COUNTIF(Invoices!K:L,A3125)&lt;&gt;0,IF(COUNTIF(Invoices!K:L,A3125)&lt;&gt;0,SUMIF(Invoices!K:L,A3125,Invoices!L:L)/COUNTIF(Invoices!K:L,A3125),0),IF(COUNTIF(Invoices!M:N,A3125)&lt;&gt;0,IF(COUNTIF(Invoices!M:N,A3125)&lt;&gt;0,SUMIF(Invoices!M:N,A3125,Invoices!N:N)/COUNTIF(Invoices!M:N,A3125),0),IF(COUNTIF(Invoices!O:P,A3125)&lt;&gt;0,IF(COUNTIF(Invoices!O:P,A3125)&lt;&gt;0,SUMIF(Invoices!O:P,A3125,Invoices!P:P)/COUNTIF(Invoices!O:P,A3125),0),IF(COUNTIF(Invoices!Q:R,A3125)&lt;&gt;0,IF(COUNTIF(Invoices!Q:R,A3125)&lt;&gt;0,SUMIF(Invoices!Q:R,A3125,Invoices!R:R)/COUNTIF(Invoices!Q:R,A3125),0),IF(COUNTIF(Invoices!S:T,A3125)&lt;&gt;0,IF(COUNTIF(Invoices!S:T,A3125)&lt;&gt;0,SUMIF(Invoices!S:T,A3125,Invoices!T:T)/COUNTIF(Invoices!S:T,A3125),0),IF(COUNTIF(Invoices!U:V,A3125)&lt;&gt;0,IF(COUNTIF(Invoices!U:V,A3125)&lt;&gt;0,SUMIF(Invoices!U:V,A3125,Invoices!V:V)/COUNTIF(Invoices!U:V,A3125),0),IF(COUNTIF(Invoices!W:X,A3125)&lt;&gt;0,IF(COUNTIF(Invoices!W:X,A3125)&lt;&gt;0,SUMIF(Invoices!W:X,A3125,Invoices!X:X)/COUNTIF(Invoices!W:X,A3125),0),IF(COUNTIF(Invoices!Y:Z,A3125)&lt;&gt;0,IF(COUNTIF(Invoices!Y:Z,A3125)&lt;&gt;0,SUMIF(Invoices!Y:Z,A3125,Invoices!Z:Z)/COUNTIF(Invoices!Y:Z,A3125),0),IF(COUNTIF(Invoices!AA:AB,A3125)&lt;&gt;0,IF(COUNTIF(Invoices!AA:AB,A3125)&lt;&gt;0,SUMIF(Invoices!AA:AB,A3125,Invoices!AB:AB)/COUNTIF(Invoices!AA:AB,A3125),0),IF(COUNTIF(Invoices!AC:AD,A3125)&lt;&gt;0,IF(COUNTIF(Invoices!AC:AD,A3125)&lt;&gt;0,SUMIF(Invoices!AC:AD,A3125,Invoices!AD:AD)/COUNTIF(Invoices!AC:AD,A3125),0),IF(COUNTIF(Invoices!AE:AF,A3125)&lt;&gt;0,IF(COUNTIF(Invoices!AE:AF,A3125)&lt;&gt;0,SUMIF(Invoices!AE:AF,A3125,Invoices!AF:AF)/COUNTIF(Invoices!AE:AF,A3125),0),IF(COUNTIF(Invoices!AG:AH,A3125)&lt;&gt;0,IF(COUNTIF(Invoices!AG:AH,A3125)&lt;&gt;0,SUMIF(Invoices!AG:AH,A3125,Invoices!AH:AH)/COUNTIF(Invoices!AG:AH,A3125),0),IF(COUNTIF(Invoices!AI:AJ,A3125)&lt;&gt;0,IF(COUNTIF(Invoices!AI:AJ,A3125)&lt;&gt;0,SUMIF(Invoices!AI:AJ,A3125,Invoices!AJ:AJ)/COUNTIF(Invoices!AI:AJ,A3125),0),IF(COUNTIF(Invoices!AK:AL,A3125)&lt;&gt;0,IF(COUNTIF(Invoices!AK:AL,A3125)&lt;&gt;0,SUMIF(Invoices!AK:AL,A3125,Invoices!AL:AL)/COUNTIF(Invoices!AK:AL,A3125),0),IF(COUNTIF(Invoices!AM:AN,A3125)&lt;&gt;0,IF(COUNTIF(Invoices!AM:AN,A3125)&lt;&gt;0,SUMIF(Invoices!AM:AN,A3125,Invoices!AN:AN)/COUNTIF(Invoices!AM:AN,A3125),0),"Not Available")))))))))))))))</f>
        <v>Not Available</v>
      </c>
    </row>
    <row r="3126" spans="1:5" ht="13" x14ac:dyDescent="0.15">
      <c r="A3126" s="6" t="s">
        <v>4636</v>
      </c>
      <c r="B3126" s="6" t="s">
        <v>4637</v>
      </c>
      <c r="C3126" s="6" t="s">
        <v>1033</v>
      </c>
      <c r="D3126" s="6" t="s">
        <v>1034</v>
      </c>
      <c r="E3126" t="str">
        <f>IF(COUNTIF(Invoices!K:L,A3126)&lt;&gt;0,IF(COUNTIF(Invoices!K:L,A3126)&lt;&gt;0,SUMIF(Invoices!K:L,A3126,Invoices!L:L)/COUNTIF(Invoices!K:L,A3126),0),IF(COUNTIF(Invoices!M:N,A3126)&lt;&gt;0,IF(COUNTIF(Invoices!M:N,A3126)&lt;&gt;0,SUMIF(Invoices!M:N,A3126,Invoices!N:N)/COUNTIF(Invoices!M:N,A3126),0),IF(COUNTIF(Invoices!O:P,A3126)&lt;&gt;0,IF(COUNTIF(Invoices!O:P,A3126)&lt;&gt;0,SUMIF(Invoices!O:P,A3126,Invoices!P:P)/COUNTIF(Invoices!O:P,A3126),0),IF(COUNTIF(Invoices!Q:R,A3126)&lt;&gt;0,IF(COUNTIF(Invoices!Q:R,A3126)&lt;&gt;0,SUMIF(Invoices!Q:R,A3126,Invoices!R:R)/COUNTIF(Invoices!Q:R,A3126),0),IF(COUNTIF(Invoices!S:T,A3126)&lt;&gt;0,IF(COUNTIF(Invoices!S:T,A3126)&lt;&gt;0,SUMIF(Invoices!S:T,A3126,Invoices!T:T)/COUNTIF(Invoices!S:T,A3126),0),IF(COUNTIF(Invoices!U:V,A3126)&lt;&gt;0,IF(COUNTIF(Invoices!U:V,A3126)&lt;&gt;0,SUMIF(Invoices!U:V,A3126,Invoices!V:V)/COUNTIF(Invoices!U:V,A3126),0),IF(COUNTIF(Invoices!W:X,A3126)&lt;&gt;0,IF(COUNTIF(Invoices!W:X,A3126)&lt;&gt;0,SUMIF(Invoices!W:X,A3126,Invoices!X:X)/COUNTIF(Invoices!W:X,A3126),0),IF(COUNTIF(Invoices!Y:Z,A3126)&lt;&gt;0,IF(COUNTIF(Invoices!Y:Z,A3126)&lt;&gt;0,SUMIF(Invoices!Y:Z,A3126,Invoices!Z:Z)/COUNTIF(Invoices!Y:Z,A3126),0),IF(COUNTIF(Invoices!AA:AB,A3126)&lt;&gt;0,IF(COUNTIF(Invoices!AA:AB,A3126)&lt;&gt;0,SUMIF(Invoices!AA:AB,A3126,Invoices!AB:AB)/COUNTIF(Invoices!AA:AB,A3126),0),IF(COUNTIF(Invoices!AC:AD,A3126)&lt;&gt;0,IF(COUNTIF(Invoices!AC:AD,A3126)&lt;&gt;0,SUMIF(Invoices!AC:AD,A3126,Invoices!AD:AD)/COUNTIF(Invoices!AC:AD,A3126),0),IF(COUNTIF(Invoices!AE:AF,A3126)&lt;&gt;0,IF(COUNTIF(Invoices!AE:AF,A3126)&lt;&gt;0,SUMIF(Invoices!AE:AF,A3126,Invoices!AF:AF)/COUNTIF(Invoices!AE:AF,A3126),0),IF(COUNTIF(Invoices!AG:AH,A3126)&lt;&gt;0,IF(COUNTIF(Invoices!AG:AH,A3126)&lt;&gt;0,SUMIF(Invoices!AG:AH,A3126,Invoices!AH:AH)/COUNTIF(Invoices!AG:AH,A3126),0),IF(COUNTIF(Invoices!AI:AJ,A3126)&lt;&gt;0,IF(COUNTIF(Invoices!AI:AJ,A3126)&lt;&gt;0,SUMIF(Invoices!AI:AJ,A3126,Invoices!AJ:AJ)/COUNTIF(Invoices!AI:AJ,A3126),0),IF(COUNTIF(Invoices!AK:AL,A3126)&lt;&gt;0,IF(COUNTIF(Invoices!AK:AL,A3126)&lt;&gt;0,SUMIF(Invoices!AK:AL,A3126,Invoices!AL:AL)/COUNTIF(Invoices!AK:AL,A3126),0),IF(COUNTIF(Invoices!AM:AN,A3126)&lt;&gt;0,IF(COUNTIF(Invoices!AM:AN,A3126)&lt;&gt;0,SUMIF(Invoices!AM:AN,A3126,Invoices!AN:AN)/COUNTIF(Invoices!AM:AN,A3126),0),"Not Available")))))))))))))))</f>
        <v>Not Available</v>
      </c>
    </row>
    <row r="3127" spans="1:5" ht="13" x14ac:dyDescent="0.15">
      <c r="A3127" s="6" t="s">
        <v>4638</v>
      </c>
      <c r="B3127" s="6" t="s">
        <v>912</v>
      </c>
      <c r="C3127" s="6" t="s">
        <v>913</v>
      </c>
      <c r="D3127" s="6" t="s">
        <v>912</v>
      </c>
      <c r="E3127" t="str">
        <f>IF(COUNTIF(Invoices!K:L,A3127)&lt;&gt;0,IF(COUNTIF(Invoices!K:L,A3127)&lt;&gt;0,SUMIF(Invoices!K:L,A3127,Invoices!L:L)/COUNTIF(Invoices!K:L,A3127),0),IF(COUNTIF(Invoices!M:N,A3127)&lt;&gt;0,IF(COUNTIF(Invoices!M:N,A3127)&lt;&gt;0,SUMIF(Invoices!M:N,A3127,Invoices!N:N)/COUNTIF(Invoices!M:N,A3127),0),IF(COUNTIF(Invoices!O:P,A3127)&lt;&gt;0,IF(COUNTIF(Invoices!O:P,A3127)&lt;&gt;0,SUMIF(Invoices!O:P,A3127,Invoices!P:P)/COUNTIF(Invoices!O:P,A3127),0),IF(COUNTIF(Invoices!Q:R,A3127)&lt;&gt;0,IF(COUNTIF(Invoices!Q:R,A3127)&lt;&gt;0,SUMIF(Invoices!Q:R,A3127,Invoices!R:R)/COUNTIF(Invoices!Q:R,A3127),0),IF(COUNTIF(Invoices!S:T,A3127)&lt;&gt;0,IF(COUNTIF(Invoices!S:T,A3127)&lt;&gt;0,SUMIF(Invoices!S:T,A3127,Invoices!T:T)/COUNTIF(Invoices!S:T,A3127),0),IF(COUNTIF(Invoices!U:V,A3127)&lt;&gt;0,IF(COUNTIF(Invoices!U:V,A3127)&lt;&gt;0,SUMIF(Invoices!U:V,A3127,Invoices!V:V)/COUNTIF(Invoices!U:V,A3127),0),IF(COUNTIF(Invoices!W:X,A3127)&lt;&gt;0,IF(COUNTIF(Invoices!W:X,A3127)&lt;&gt;0,SUMIF(Invoices!W:X,A3127,Invoices!X:X)/COUNTIF(Invoices!W:X,A3127),0),IF(COUNTIF(Invoices!Y:Z,A3127)&lt;&gt;0,IF(COUNTIF(Invoices!Y:Z,A3127)&lt;&gt;0,SUMIF(Invoices!Y:Z,A3127,Invoices!Z:Z)/COUNTIF(Invoices!Y:Z,A3127),0),IF(COUNTIF(Invoices!AA:AB,A3127)&lt;&gt;0,IF(COUNTIF(Invoices!AA:AB,A3127)&lt;&gt;0,SUMIF(Invoices!AA:AB,A3127,Invoices!AB:AB)/COUNTIF(Invoices!AA:AB,A3127),0),IF(COUNTIF(Invoices!AC:AD,A3127)&lt;&gt;0,IF(COUNTIF(Invoices!AC:AD,A3127)&lt;&gt;0,SUMIF(Invoices!AC:AD,A3127,Invoices!AD:AD)/COUNTIF(Invoices!AC:AD,A3127),0),IF(COUNTIF(Invoices!AE:AF,A3127)&lt;&gt;0,IF(COUNTIF(Invoices!AE:AF,A3127)&lt;&gt;0,SUMIF(Invoices!AE:AF,A3127,Invoices!AF:AF)/COUNTIF(Invoices!AE:AF,A3127),0),IF(COUNTIF(Invoices!AG:AH,A3127)&lt;&gt;0,IF(COUNTIF(Invoices!AG:AH,A3127)&lt;&gt;0,SUMIF(Invoices!AG:AH,A3127,Invoices!AH:AH)/COUNTIF(Invoices!AG:AH,A3127),0),IF(COUNTIF(Invoices!AI:AJ,A3127)&lt;&gt;0,IF(COUNTIF(Invoices!AI:AJ,A3127)&lt;&gt;0,SUMIF(Invoices!AI:AJ,A3127,Invoices!AJ:AJ)/COUNTIF(Invoices!AI:AJ,A3127),0),IF(COUNTIF(Invoices!AK:AL,A3127)&lt;&gt;0,IF(COUNTIF(Invoices!AK:AL,A3127)&lt;&gt;0,SUMIF(Invoices!AK:AL,A3127,Invoices!AL:AL)/COUNTIF(Invoices!AK:AL,A3127),0),IF(COUNTIF(Invoices!AM:AN,A3127)&lt;&gt;0,IF(COUNTIF(Invoices!AM:AN,A3127)&lt;&gt;0,SUMIF(Invoices!AM:AN,A3127,Invoices!AN:AN)/COUNTIF(Invoices!AM:AN,A3127),0),"Not Available")))))))))))))))</f>
        <v>Not Available</v>
      </c>
    </row>
    <row r="3128" spans="1:5" ht="13" x14ac:dyDescent="0.15">
      <c r="A3128" s="6" t="s">
        <v>4639</v>
      </c>
      <c r="B3128" s="6" t="s">
        <v>1320</v>
      </c>
      <c r="C3128" s="6" t="s">
        <v>1321</v>
      </c>
      <c r="D3128" s="6" t="s">
        <v>1322</v>
      </c>
      <c r="E3128">
        <f ca="1">IF(COUNTIF(Invoices!K:L,A3128)&lt;&gt;0,IF(COUNTIF(Invoices!K:L,A3128)&lt;&gt;0,SUMIF(Invoices!K:L,A3128,Invoices!L:L)/COUNTIF(Invoices!K:L,A3128),0),IF(COUNTIF(Invoices!M:N,A3128)&lt;&gt;0,IF(COUNTIF(Invoices!M:N,A3128)&lt;&gt;0,SUMIF(Invoices!M:N,A3128,Invoices!N:N)/COUNTIF(Invoices!M:N,A3128),0),IF(COUNTIF(Invoices!O:P,A3128)&lt;&gt;0,IF(COUNTIF(Invoices!O:P,A3128)&lt;&gt;0,SUMIF(Invoices!O:P,A3128,Invoices!P:P)/COUNTIF(Invoices!O:P,A3128),0),IF(COUNTIF(Invoices!Q:R,A3128)&lt;&gt;0,IF(COUNTIF(Invoices!Q:R,A3128)&lt;&gt;0,SUMIF(Invoices!Q:R,A3128,Invoices!R:R)/COUNTIF(Invoices!Q:R,A3128),0),IF(COUNTIF(Invoices!S:T,A3128)&lt;&gt;0,IF(COUNTIF(Invoices!S:T,A3128)&lt;&gt;0,SUMIF(Invoices!S:T,A3128,Invoices!T:T)/COUNTIF(Invoices!S:T,A3128),0),IF(COUNTIF(Invoices!U:V,A3128)&lt;&gt;0,IF(COUNTIF(Invoices!U:V,A3128)&lt;&gt;0,SUMIF(Invoices!U:V,A3128,Invoices!V:V)/COUNTIF(Invoices!U:V,A3128),0),IF(COUNTIF(Invoices!W:X,A3128)&lt;&gt;0,IF(COUNTIF(Invoices!W:X,A3128)&lt;&gt;0,SUMIF(Invoices!W:X,A3128,Invoices!X:X)/COUNTIF(Invoices!W:X,A3128),0),IF(COUNTIF(Invoices!Y:Z,A3128)&lt;&gt;0,IF(COUNTIF(Invoices!Y:Z,A3128)&lt;&gt;0,SUMIF(Invoices!Y:Z,A3128,Invoices!Z:Z)/COUNTIF(Invoices!Y:Z,A3128),0),IF(COUNTIF(Invoices!AA:AB,A3128)&lt;&gt;0,IF(COUNTIF(Invoices!AA:AB,A3128)&lt;&gt;0,SUMIF(Invoices!AA:AB,A3128,Invoices!AB:AB)/COUNTIF(Invoices!AA:AB,A3128),0),IF(COUNTIF(Invoices!AC:AD,A3128)&lt;&gt;0,IF(COUNTIF(Invoices!AC:AD,A3128)&lt;&gt;0,SUMIF(Invoices!AC:AD,A3128,Invoices!AD:AD)/COUNTIF(Invoices!AC:AD,A3128),0),IF(COUNTIF(Invoices!AE:AF,A3128)&lt;&gt;0,IF(COUNTIF(Invoices!AE:AF,A3128)&lt;&gt;0,SUMIF(Invoices!AE:AF,A3128,Invoices!AF:AF)/COUNTIF(Invoices!AE:AF,A3128),0),IF(COUNTIF(Invoices!AG:AH,A3128)&lt;&gt;0,IF(COUNTIF(Invoices!AG:AH,A3128)&lt;&gt;0,SUMIF(Invoices!AG:AH,A3128,Invoices!AH:AH)/COUNTIF(Invoices!AG:AH,A3128),0),IF(COUNTIF(Invoices!AI:AJ,A3128)&lt;&gt;0,IF(COUNTIF(Invoices!AI:AJ,A3128)&lt;&gt;0,SUMIF(Invoices!AI:AJ,A3128,Invoices!AJ:AJ)/COUNTIF(Invoices!AI:AJ,A3128),0),IF(COUNTIF(Invoices!AK:AL,A3128)&lt;&gt;0,IF(COUNTIF(Invoices!AK:AL,A3128)&lt;&gt;0,SUMIF(Invoices!AK:AL,A3128,Invoices!AL:AL)/COUNTIF(Invoices!AK:AL,A3128),0),IF(COUNTIF(Invoices!AM:AN,A3128)&lt;&gt;0,IF(COUNTIF(Invoices!AM:AN,A3128)&lt;&gt;0,SUMIF(Invoices!AM:AN,A3128,Invoices!AN:AN)/COUNTIF(Invoices!AM:AN,A3128),0),"Not Available")))))))))))))))</f>
        <v>0.99</v>
      </c>
    </row>
    <row r="3129" spans="1:5" ht="13" x14ac:dyDescent="0.15">
      <c r="A3129" s="6" t="s">
        <v>4640</v>
      </c>
      <c r="B3129" s="6" t="s">
        <v>4641</v>
      </c>
      <c r="C3129" s="6" t="s">
        <v>520</v>
      </c>
      <c r="D3129" s="6" t="s">
        <v>522</v>
      </c>
      <c r="E3129">
        <f ca="1">IF(COUNTIF(Invoices!K:L,A3129)&lt;&gt;0,IF(COUNTIF(Invoices!K:L,A3129)&lt;&gt;0,SUMIF(Invoices!K:L,A3129,Invoices!L:L)/COUNTIF(Invoices!K:L,A3129),0),IF(COUNTIF(Invoices!M:N,A3129)&lt;&gt;0,IF(COUNTIF(Invoices!M:N,A3129)&lt;&gt;0,SUMIF(Invoices!M:N,A3129,Invoices!N:N)/COUNTIF(Invoices!M:N,A3129),0),IF(COUNTIF(Invoices!O:P,A3129)&lt;&gt;0,IF(COUNTIF(Invoices!O:P,A3129)&lt;&gt;0,SUMIF(Invoices!O:P,A3129,Invoices!P:P)/COUNTIF(Invoices!O:P,A3129),0),IF(COUNTIF(Invoices!Q:R,A3129)&lt;&gt;0,IF(COUNTIF(Invoices!Q:R,A3129)&lt;&gt;0,SUMIF(Invoices!Q:R,A3129,Invoices!R:R)/COUNTIF(Invoices!Q:R,A3129),0),IF(COUNTIF(Invoices!S:T,A3129)&lt;&gt;0,IF(COUNTIF(Invoices!S:T,A3129)&lt;&gt;0,SUMIF(Invoices!S:T,A3129,Invoices!T:T)/COUNTIF(Invoices!S:T,A3129),0),IF(COUNTIF(Invoices!U:V,A3129)&lt;&gt;0,IF(COUNTIF(Invoices!U:V,A3129)&lt;&gt;0,SUMIF(Invoices!U:V,A3129,Invoices!V:V)/COUNTIF(Invoices!U:V,A3129),0),IF(COUNTIF(Invoices!W:X,A3129)&lt;&gt;0,IF(COUNTIF(Invoices!W:X,A3129)&lt;&gt;0,SUMIF(Invoices!W:X,A3129,Invoices!X:X)/COUNTIF(Invoices!W:X,A3129),0),IF(COUNTIF(Invoices!Y:Z,A3129)&lt;&gt;0,IF(COUNTIF(Invoices!Y:Z,A3129)&lt;&gt;0,SUMIF(Invoices!Y:Z,A3129,Invoices!Z:Z)/COUNTIF(Invoices!Y:Z,A3129),0),IF(COUNTIF(Invoices!AA:AB,A3129)&lt;&gt;0,IF(COUNTIF(Invoices!AA:AB,A3129)&lt;&gt;0,SUMIF(Invoices!AA:AB,A3129,Invoices!AB:AB)/COUNTIF(Invoices!AA:AB,A3129),0),IF(COUNTIF(Invoices!AC:AD,A3129)&lt;&gt;0,IF(COUNTIF(Invoices!AC:AD,A3129)&lt;&gt;0,SUMIF(Invoices!AC:AD,A3129,Invoices!AD:AD)/COUNTIF(Invoices!AC:AD,A3129),0),IF(COUNTIF(Invoices!AE:AF,A3129)&lt;&gt;0,IF(COUNTIF(Invoices!AE:AF,A3129)&lt;&gt;0,SUMIF(Invoices!AE:AF,A3129,Invoices!AF:AF)/COUNTIF(Invoices!AE:AF,A3129),0),IF(COUNTIF(Invoices!AG:AH,A3129)&lt;&gt;0,IF(COUNTIF(Invoices!AG:AH,A3129)&lt;&gt;0,SUMIF(Invoices!AG:AH,A3129,Invoices!AH:AH)/COUNTIF(Invoices!AG:AH,A3129),0),IF(COUNTIF(Invoices!AI:AJ,A3129)&lt;&gt;0,IF(COUNTIF(Invoices!AI:AJ,A3129)&lt;&gt;0,SUMIF(Invoices!AI:AJ,A3129,Invoices!AJ:AJ)/COUNTIF(Invoices!AI:AJ,A3129),0),IF(COUNTIF(Invoices!AK:AL,A3129)&lt;&gt;0,IF(COUNTIF(Invoices!AK:AL,A3129)&lt;&gt;0,SUMIF(Invoices!AK:AL,A3129,Invoices!AL:AL)/COUNTIF(Invoices!AK:AL,A3129),0),IF(COUNTIF(Invoices!AM:AN,A3129)&lt;&gt;0,IF(COUNTIF(Invoices!AM:AN,A3129)&lt;&gt;0,SUMIF(Invoices!AM:AN,A3129,Invoices!AN:AN)/COUNTIF(Invoices!AM:AN,A3129),0),"Not Available")))))))))))))))</f>
        <v>0.99</v>
      </c>
    </row>
    <row r="3130" spans="1:5" ht="13" x14ac:dyDescent="0.15">
      <c r="A3130" s="6" t="s">
        <v>4642</v>
      </c>
      <c r="B3130" s="6" t="s">
        <v>573</v>
      </c>
      <c r="C3130" s="6" t="s">
        <v>1895</v>
      </c>
      <c r="D3130" s="6" t="s">
        <v>574</v>
      </c>
      <c r="E3130">
        <f ca="1">IF(COUNTIF(Invoices!K:L,A3130)&lt;&gt;0,IF(COUNTIF(Invoices!K:L,A3130)&lt;&gt;0,SUMIF(Invoices!K:L,A3130,Invoices!L:L)/COUNTIF(Invoices!K:L,A3130),0),IF(COUNTIF(Invoices!M:N,A3130)&lt;&gt;0,IF(COUNTIF(Invoices!M:N,A3130)&lt;&gt;0,SUMIF(Invoices!M:N,A3130,Invoices!N:N)/COUNTIF(Invoices!M:N,A3130),0),IF(COUNTIF(Invoices!O:P,A3130)&lt;&gt;0,IF(COUNTIF(Invoices!O:P,A3130)&lt;&gt;0,SUMIF(Invoices!O:P,A3130,Invoices!P:P)/COUNTIF(Invoices!O:P,A3130),0),IF(COUNTIF(Invoices!Q:R,A3130)&lt;&gt;0,IF(COUNTIF(Invoices!Q:R,A3130)&lt;&gt;0,SUMIF(Invoices!Q:R,A3130,Invoices!R:R)/COUNTIF(Invoices!Q:R,A3130),0),IF(COUNTIF(Invoices!S:T,A3130)&lt;&gt;0,IF(COUNTIF(Invoices!S:T,A3130)&lt;&gt;0,SUMIF(Invoices!S:T,A3130,Invoices!T:T)/COUNTIF(Invoices!S:T,A3130),0),IF(COUNTIF(Invoices!U:V,A3130)&lt;&gt;0,IF(COUNTIF(Invoices!U:V,A3130)&lt;&gt;0,SUMIF(Invoices!U:V,A3130,Invoices!V:V)/COUNTIF(Invoices!U:V,A3130),0),IF(COUNTIF(Invoices!W:X,A3130)&lt;&gt;0,IF(COUNTIF(Invoices!W:X,A3130)&lt;&gt;0,SUMIF(Invoices!W:X,A3130,Invoices!X:X)/COUNTIF(Invoices!W:X,A3130),0),IF(COUNTIF(Invoices!Y:Z,A3130)&lt;&gt;0,IF(COUNTIF(Invoices!Y:Z,A3130)&lt;&gt;0,SUMIF(Invoices!Y:Z,A3130,Invoices!Z:Z)/COUNTIF(Invoices!Y:Z,A3130),0),IF(COUNTIF(Invoices!AA:AB,A3130)&lt;&gt;0,IF(COUNTIF(Invoices!AA:AB,A3130)&lt;&gt;0,SUMIF(Invoices!AA:AB,A3130,Invoices!AB:AB)/COUNTIF(Invoices!AA:AB,A3130),0),IF(COUNTIF(Invoices!AC:AD,A3130)&lt;&gt;0,IF(COUNTIF(Invoices!AC:AD,A3130)&lt;&gt;0,SUMIF(Invoices!AC:AD,A3130,Invoices!AD:AD)/COUNTIF(Invoices!AC:AD,A3130),0),IF(COUNTIF(Invoices!AE:AF,A3130)&lt;&gt;0,IF(COUNTIF(Invoices!AE:AF,A3130)&lt;&gt;0,SUMIF(Invoices!AE:AF,A3130,Invoices!AF:AF)/COUNTIF(Invoices!AE:AF,A3130),0),IF(COUNTIF(Invoices!AG:AH,A3130)&lt;&gt;0,IF(COUNTIF(Invoices!AG:AH,A3130)&lt;&gt;0,SUMIF(Invoices!AG:AH,A3130,Invoices!AH:AH)/COUNTIF(Invoices!AG:AH,A3130),0),IF(COUNTIF(Invoices!AI:AJ,A3130)&lt;&gt;0,IF(COUNTIF(Invoices!AI:AJ,A3130)&lt;&gt;0,SUMIF(Invoices!AI:AJ,A3130,Invoices!AJ:AJ)/COUNTIF(Invoices!AI:AJ,A3130),0),IF(COUNTIF(Invoices!AK:AL,A3130)&lt;&gt;0,IF(COUNTIF(Invoices!AK:AL,A3130)&lt;&gt;0,SUMIF(Invoices!AK:AL,A3130,Invoices!AL:AL)/COUNTIF(Invoices!AK:AL,A3130),0),IF(COUNTIF(Invoices!AM:AN,A3130)&lt;&gt;0,IF(COUNTIF(Invoices!AM:AN,A3130)&lt;&gt;0,SUMIF(Invoices!AM:AN,A3130,Invoices!AN:AN)/COUNTIF(Invoices!AM:AN,A3130),0),"Not Available")))))))))))))))</f>
        <v>0.99</v>
      </c>
    </row>
    <row r="3131" spans="1:5" ht="13" x14ac:dyDescent="0.15">
      <c r="A3131" s="6" t="s">
        <v>4643</v>
      </c>
      <c r="B3131" s="6" t="s">
        <v>1038</v>
      </c>
      <c r="C3131" s="6" t="s">
        <v>4644</v>
      </c>
      <c r="D3131" s="6" t="s">
        <v>4645</v>
      </c>
      <c r="E3131" t="str">
        <f>IF(COUNTIF(Invoices!K:L,A3131)&lt;&gt;0,IF(COUNTIF(Invoices!K:L,A3131)&lt;&gt;0,SUMIF(Invoices!K:L,A3131,Invoices!L:L)/COUNTIF(Invoices!K:L,A3131),0),IF(COUNTIF(Invoices!M:N,A3131)&lt;&gt;0,IF(COUNTIF(Invoices!M:N,A3131)&lt;&gt;0,SUMIF(Invoices!M:N,A3131,Invoices!N:N)/COUNTIF(Invoices!M:N,A3131),0),IF(COUNTIF(Invoices!O:P,A3131)&lt;&gt;0,IF(COUNTIF(Invoices!O:P,A3131)&lt;&gt;0,SUMIF(Invoices!O:P,A3131,Invoices!P:P)/COUNTIF(Invoices!O:P,A3131),0),IF(COUNTIF(Invoices!Q:R,A3131)&lt;&gt;0,IF(COUNTIF(Invoices!Q:R,A3131)&lt;&gt;0,SUMIF(Invoices!Q:R,A3131,Invoices!R:R)/COUNTIF(Invoices!Q:R,A3131),0),IF(COUNTIF(Invoices!S:T,A3131)&lt;&gt;0,IF(COUNTIF(Invoices!S:T,A3131)&lt;&gt;0,SUMIF(Invoices!S:T,A3131,Invoices!T:T)/COUNTIF(Invoices!S:T,A3131),0),IF(COUNTIF(Invoices!U:V,A3131)&lt;&gt;0,IF(COUNTIF(Invoices!U:V,A3131)&lt;&gt;0,SUMIF(Invoices!U:V,A3131,Invoices!V:V)/COUNTIF(Invoices!U:V,A3131),0),IF(COUNTIF(Invoices!W:X,A3131)&lt;&gt;0,IF(COUNTIF(Invoices!W:X,A3131)&lt;&gt;0,SUMIF(Invoices!W:X,A3131,Invoices!X:X)/COUNTIF(Invoices!W:X,A3131),0),IF(COUNTIF(Invoices!Y:Z,A3131)&lt;&gt;0,IF(COUNTIF(Invoices!Y:Z,A3131)&lt;&gt;0,SUMIF(Invoices!Y:Z,A3131,Invoices!Z:Z)/COUNTIF(Invoices!Y:Z,A3131),0),IF(COUNTIF(Invoices!AA:AB,A3131)&lt;&gt;0,IF(COUNTIF(Invoices!AA:AB,A3131)&lt;&gt;0,SUMIF(Invoices!AA:AB,A3131,Invoices!AB:AB)/COUNTIF(Invoices!AA:AB,A3131),0),IF(COUNTIF(Invoices!AC:AD,A3131)&lt;&gt;0,IF(COUNTIF(Invoices!AC:AD,A3131)&lt;&gt;0,SUMIF(Invoices!AC:AD,A3131,Invoices!AD:AD)/COUNTIF(Invoices!AC:AD,A3131),0),IF(COUNTIF(Invoices!AE:AF,A3131)&lt;&gt;0,IF(COUNTIF(Invoices!AE:AF,A3131)&lt;&gt;0,SUMIF(Invoices!AE:AF,A3131,Invoices!AF:AF)/COUNTIF(Invoices!AE:AF,A3131),0),IF(COUNTIF(Invoices!AG:AH,A3131)&lt;&gt;0,IF(COUNTIF(Invoices!AG:AH,A3131)&lt;&gt;0,SUMIF(Invoices!AG:AH,A3131,Invoices!AH:AH)/COUNTIF(Invoices!AG:AH,A3131),0),IF(COUNTIF(Invoices!AI:AJ,A3131)&lt;&gt;0,IF(COUNTIF(Invoices!AI:AJ,A3131)&lt;&gt;0,SUMIF(Invoices!AI:AJ,A3131,Invoices!AJ:AJ)/COUNTIF(Invoices!AI:AJ,A3131),0),IF(COUNTIF(Invoices!AK:AL,A3131)&lt;&gt;0,IF(COUNTIF(Invoices!AK:AL,A3131)&lt;&gt;0,SUMIF(Invoices!AK:AL,A3131,Invoices!AL:AL)/COUNTIF(Invoices!AK:AL,A3131),0),IF(COUNTIF(Invoices!AM:AN,A3131)&lt;&gt;0,IF(COUNTIF(Invoices!AM:AN,A3131)&lt;&gt;0,SUMIF(Invoices!AM:AN,A3131,Invoices!AN:AN)/COUNTIF(Invoices!AM:AN,A3131),0),"Not Available")))))))))))))))</f>
        <v>Not Available</v>
      </c>
    </row>
    <row r="3132" spans="1:5" ht="13" x14ac:dyDescent="0.15">
      <c r="A3132" s="6" t="s">
        <v>4646</v>
      </c>
      <c r="B3132" s="6" t="s">
        <v>4647</v>
      </c>
      <c r="C3132" s="6" t="s">
        <v>950</v>
      </c>
      <c r="D3132" s="6" t="s">
        <v>655</v>
      </c>
      <c r="E3132">
        <f ca="1">IF(COUNTIF(Invoices!K:L,A3132)&lt;&gt;0,IF(COUNTIF(Invoices!K:L,A3132)&lt;&gt;0,SUMIF(Invoices!K:L,A3132,Invoices!L:L)/COUNTIF(Invoices!K:L,A3132),0),IF(COUNTIF(Invoices!M:N,A3132)&lt;&gt;0,IF(COUNTIF(Invoices!M:N,A3132)&lt;&gt;0,SUMIF(Invoices!M:N,A3132,Invoices!N:N)/COUNTIF(Invoices!M:N,A3132),0),IF(COUNTIF(Invoices!O:P,A3132)&lt;&gt;0,IF(COUNTIF(Invoices!O:P,A3132)&lt;&gt;0,SUMIF(Invoices!O:P,A3132,Invoices!P:P)/COUNTIF(Invoices!O:P,A3132),0),IF(COUNTIF(Invoices!Q:R,A3132)&lt;&gt;0,IF(COUNTIF(Invoices!Q:R,A3132)&lt;&gt;0,SUMIF(Invoices!Q:R,A3132,Invoices!R:R)/COUNTIF(Invoices!Q:R,A3132),0),IF(COUNTIF(Invoices!S:T,A3132)&lt;&gt;0,IF(COUNTIF(Invoices!S:T,A3132)&lt;&gt;0,SUMIF(Invoices!S:T,A3132,Invoices!T:T)/COUNTIF(Invoices!S:T,A3132),0),IF(COUNTIF(Invoices!U:V,A3132)&lt;&gt;0,IF(COUNTIF(Invoices!U:V,A3132)&lt;&gt;0,SUMIF(Invoices!U:V,A3132,Invoices!V:V)/COUNTIF(Invoices!U:V,A3132),0),IF(COUNTIF(Invoices!W:X,A3132)&lt;&gt;0,IF(COUNTIF(Invoices!W:X,A3132)&lt;&gt;0,SUMIF(Invoices!W:X,A3132,Invoices!X:X)/COUNTIF(Invoices!W:X,A3132),0),IF(COUNTIF(Invoices!Y:Z,A3132)&lt;&gt;0,IF(COUNTIF(Invoices!Y:Z,A3132)&lt;&gt;0,SUMIF(Invoices!Y:Z,A3132,Invoices!Z:Z)/COUNTIF(Invoices!Y:Z,A3132),0),IF(COUNTIF(Invoices!AA:AB,A3132)&lt;&gt;0,IF(COUNTIF(Invoices!AA:AB,A3132)&lt;&gt;0,SUMIF(Invoices!AA:AB,A3132,Invoices!AB:AB)/COUNTIF(Invoices!AA:AB,A3132),0),IF(COUNTIF(Invoices!AC:AD,A3132)&lt;&gt;0,IF(COUNTIF(Invoices!AC:AD,A3132)&lt;&gt;0,SUMIF(Invoices!AC:AD,A3132,Invoices!AD:AD)/COUNTIF(Invoices!AC:AD,A3132),0),IF(COUNTIF(Invoices!AE:AF,A3132)&lt;&gt;0,IF(COUNTIF(Invoices!AE:AF,A3132)&lt;&gt;0,SUMIF(Invoices!AE:AF,A3132,Invoices!AF:AF)/COUNTIF(Invoices!AE:AF,A3132),0),IF(COUNTIF(Invoices!AG:AH,A3132)&lt;&gt;0,IF(COUNTIF(Invoices!AG:AH,A3132)&lt;&gt;0,SUMIF(Invoices!AG:AH,A3132,Invoices!AH:AH)/COUNTIF(Invoices!AG:AH,A3132),0),IF(COUNTIF(Invoices!AI:AJ,A3132)&lt;&gt;0,IF(COUNTIF(Invoices!AI:AJ,A3132)&lt;&gt;0,SUMIF(Invoices!AI:AJ,A3132,Invoices!AJ:AJ)/COUNTIF(Invoices!AI:AJ,A3132),0),IF(COUNTIF(Invoices!AK:AL,A3132)&lt;&gt;0,IF(COUNTIF(Invoices!AK:AL,A3132)&lt;&gt;0,SUMIF(Invoices!AK:AL,A3132,Invoices!AL:AL)/COUNTIF(Invoices!AK:AL,A3132),0),IF(COUNTIF(Invoices!AM:AN,A3132)&lt;&gt;0,IF(COUNTIF(Invoices!AM:AN,A3132)&lt;&gt;0,SUMIF(Invoices!AM:AN,A3132,Invoices!AN:AN)/COUNTIF(Invoices!AM:AN,A3132),0),"Not Available")))))))))))))))</f>
        <v>0.99</v>
      </c>
    </row>
    <row r="3133" spans="1:5" ht="13" x14ac:dyDescent="0.15">
      <c r="A3133" s="6" t="s">
        <v>4648</v>
      </c>
      <c r="C3133" s="6" t="s">
        <v>689</v>
      </c>
      <c r="D3133" s="6" t="s">
        <v>690</v>
      </c>
      <c r="E3133" t="str">
        <f>IF(COUNTIF(Invoices!K:L,A3133)&lt;&gt;0,IF(COUNTIF(Invoices!K:L,A3133)&lt;&gt;0,SUMIF(Invoices!K:L,A3133,Invoices!L:L)/COUNTIF(Invoices!K:L,A3133),0),IF(COUNTIF(Invoices!M:N,A3133)&lt;&gt;0,IF(COUNTIF(Invoices!M:N,A3133)&lt;&gt;0,SUMIF(Invoices!M:N,A3133,Invoices!N:N)/COUNTIF(Invoices!M:N,A3133),0),IF(COUNTIF(Invoices!O:P,A3133)&lt;&gt;0,IF(COUNTIF(Invoices!O:P,A3133)&lt;&gt;0,SUMIF(Invoices!O:P,A3133,Invoices!P:P)/COUNTIF(Invoices!O:P,A3133),0),IF(COUNTIF(Invoices!Q:R,A3133)&lt;&gt;0,IF(COUNTIF(Invoices!Q:R,A3133)&lt;&gt;0,SUMIF(Invoices!Q:R,A3133,Invoices!R:R)/COUNTIF(Invoices!Q:R,A3133),0),IF(COUNTIF(Invoices!S:T,A3133)&lt;&gt;0,IF(COUNTIF(Invoices!S:T,A3133)&lt;&gt;0,SUMIF(Invoices!S:T,A3133,Invoices!T:T)/COUNTIF(Invoices!S:T,A3133),0),IF(COUNTIF(Invoices!U:V,A3133)&lt;&gt;0,IF(COUNTIF(Invoices!U:V,A3133)&lt;&gt;0,SUMIF(Invoices!U:V,A3133,Invoices!V:V)/COUNTIF(Invoices!U:V,A3133),0),IF(COUNTIF(Invoices!W:X,A3133)&lt;&gt;0,IF(COUNTIF(Invoices!W:X,A3133)&lt;&gt;0,SUMIF(Invoices!W:X,A3133,Invoices!X:X)/COUNTIF(Invoices!W:X,A3133),0),IF(COUNTIF(Invoices!Y:Z,A3133)&lt;&gt;0,IF(COUNTIF(Invoices!Y:Z,A3133)&lt;&gt;0,SUMIF(Invoices!Y:Z,A3133,Invoices!Z:Z)/COUNTIF(Invoices!Y:Z,A3133),0),IF(COUNTIF(Invoices!AA:AB,A3133)&lt;&gt;0,IF(COUNTIF(Invoices!AA:AB,A3133)&lt;&gt;0,SUMIF(Invoices!AA:AB,A3133,Invoices!AB:AB)/COUNTIF(Invoices!AA:AB,A3133),0),IF(COUNTIF(Invoices!AC:AD,A3133)&lt;&gt;0,IF(COUNTIF(Invoices!AC:AD,A3133)&lt;&gt;0,SUMIF(Invoices!AC:AD,A3133,Invoices!AD:AD)/COUNTIF(Invoices!AC:AD,A3133),0),IF(COUNTIF(Invoices!AE:AF,A3133)&lt;&gt;0,IF(COUNTIF(Invoices!AE:AF,A3133)&lt;&gt;0,SUMIF(Invoices!AE:AF,A3133,Invoices!AF:AF)/COUNTIF(Invoices!AE:AF,A3133),0),IF(COUNTIF(Invoices!AG:AH,A3133)&lt;&gt;0,IF(COUNTIF(Invoices!AG:AH,A3133)&lt;&gt;0,SUMIF(Invoices!AG:AH,A3133,Invoices!AH:AH)/COUNTIF(Invoices!AG:AH,A3133),0),IF(COUNTIF(Invoices!AI:AJ,A3133)&lt;&gt;0,IF(COUNTIF(Invoices!AI:AJ,A3133)&lt;&gt;0,SUMIF(Invoices!AI:AJ,A3133,Invoices!AJ:AJ)/COUNTIF(Invoices!AI:AJ,A3133),0),IF(COUNTIF(Invoices!AK:AL,A3133)&lt;&gt;0,IF(COUNTIF(Invoices!AK:AL,A3133)&lt;&gt;0,SUMIF(Invoices!AK:AL,A3133,Invoices!AL:AL)/COUNTIF(Invoices!AK:AL,A3133),0),IF(COUNTIF(Invoices!AM:AN,A3133)&lt;&gt;0,IF(COUNTIF(Invoices!AM:AN,A3133)&lt;&gt;0,SUMIF(Invoices!AM:AN,A3133,Invoices!AN:AN)/COUNTIF(Invoices!AM:AN,A3133),0),"Not Available")))))))))))))))</f>
        <v>Not Available</v>
      </c>
    </row>
    <row r="3134" spans="1:5" ht="13" x14ac:dyDescent="0.15">
      <c r="A3134" s="6" t="s">
        <v>4649</v>
      </c>
      <c r="B3134" s="6" t="s">
        <v>742</v>
      </c>
      <c r="C3134" s="6" t="s">
        <v>743</v>
      </c>
      <c r="D3134" s="6" t="s">
        <v>744</v>
      </c>
      <c r="E3134">
        <f ca="1">IF(COUNTIF(Invoices!K:L,A3134)&lt;&gt;0,IF(COUNTIF(Invoices!K:L,A3134)&lt;&gt;0,SUMIF(Invoices!K:L,A3134,Invoices!L:L)/COUNTIF(Invoices!K:L,A3134),0),IF(COUNTIF(Invoices!M:N,A3134)&lt;&gt;0,IF(COUNTIF(Invoices!M:N,A3134)&lt;&gt;0,SUMIF(Invoices!M:N,A3134,Invoices!N:N)/COUNTIF(Invoices!M:N,A3134),0),IF(COUNTIF(Invoices!O:P,A3134)&lt;&gt;0,IF(COUNTIF(Invoices!O:P,A3134)&lt;&gt;0,SUMIF(Invoices!O:P,A3134,Invoices!P:P)/COUNTIF(Invoices!O:P,A3134),0),IF(COUNTIF(Invoices!Q:R,A3134)&lt;&gt;0,IF(COUNTIF(Invoices!Q:R,A3134)&lt;&gt;0,SUMIF(Invoices!Q:R,A3134,Invoices!R:R)/COUNTIF(Invoices!Q:R,A3134),0),IF(COUNTIF(Invoices!S:T,A3134)&lt;&gt;0,IF(COUNTIF(Invoices!S:T,A3134)&lt;&gt;0,SUMIF(Invoices!S:T,A3134,Invoices!T:T)/COUNTIF(Invoices!S:T,A3134),0),IF(COUNTIF(Invoices!U:V,A3134)&lt;&gt;0,IF(COUNTIF(Invoices!U:V,A3134)&lt;&gt;0,SUMIF(Invoices!U:V,A3134,Invoices!V:V)/COUNTIF(Invoices!U:V,A3134),0),IF(COUNTIF(Invoices!W:X,A3134)&lt;&gt;0,IF(COUNTIF(Invoices!W:X,A3134)&lt;&gt;0,SUMIF(Invoices!W:X,A3134,Invoices!X:X)/COUNTIF(Invoices!W:X,A3134),0),IF(COUNTIF(Invoices!Y:Z,A3134)&lt;&gt;0,IF(COUNTIF(Invoices!Y:Z,A3134)&lt;&gt;0,SUMIF(Invoices!Y:Z,A3134,Invoices!Z:Z)/COUNTIF(Invoices!Y:Z,A3134),0),IF(COUNTIF(Invoices!AA:AB,A3134)&lt;&gt;0,IF(COUNTIF(Invoices!AA:AB,A3134)&lt;&gt;0,SUMIF(Invoices!AA:AB,A3134,Invoices!AB:AB)/COUNTIF(Invoices!AA:AB,A3134),0),IF(COUNTIF(Invoices!AC:AD,A3134)&lt;&gt;0,IF(COUNTIF(Invoices!AC:AD,A3134)&lt;&gt;0,SUMIF(Invoices!AC:AD,A3134,Invoices!AD:AD)/COUNTIF(Invoices!AC:AD,A3134),0),IF(COUNTIF(Invoices!AE:AF,A3134)&lt;&gt;0,IF(COUNTIF(Invoices!AE:AF,A3134)&lt;&gt;0,SUMIF(Invoices!AE:AF,A3134,Invoices!AF:AF)/COUNTIF(Invoices!AE:AF,A3134),0),IF(COUNTIF(Invoices!AG:AH,A3134)&lt;&gt;0,IF(COUNTIF(Invoices!AG:AH,A3134)&lt;&gt;0,SUMIF(Invoices!AG:AH,A3134,Invoices!AH:AH)/COUNTIF(Invoices!AG:AH,A3134),0),IF(COUNTIF(Invoices!AI:AJ,A3134)&lt;&gt;0,IF(COUNTIF(Invoices!AI:AJ,A3134)&lt;&gt;0,SUMIF(Invoices!AI:AJ,A3134,Invoices!AJ:AJ)/COUNTIF(Invoices!AI:AJ,A3134),0),IF(COUNTIF(Invoices!AK:AL,A3134)&lt;&gt;0,IF(COUNTIF(Invoices!AK:AL,A3134)&lt;&gt;0,SUMIF(Invoices!AK:AL,A3134,Invoices!AL:AL)/COUNTIF(Invoices!AK:AL,A3134),0),IF(COUNTIF(Invoices!AM:AN,A3134)&lt;&gt;0,IF(COUNTIF(Invoices!AM:AN,A3134)&lt;&gt;0,SUMIF(Invoices!AM:AN,A3134,Invoices!AN:AN)/COUNTIF(Invoices!AM:AN,A3134),0),"Not Available")))))))))))))))</f>
        <v>0.99</v>
      </c>
    </row>
    <row r="3135" spans="1:5" ht="13" x14ac:dyDescent="0.15">
      <c r="A3135" s="6" t="s">
        <v>4650</v>
      </c>
      <c r="B3135" s="6" t="s">
        <v>564</v>
      </c>
      <c r="C3135" s="6" t="s">
        <v>565</v>
      </c>
      <c r="D3135" s="6" t="s">
        <v>566</v>
      </c>
      <c r="E3135" t="str">
        <f>IF(COUNTIF(Invoices!K:L,A3135)&lt;&gt;0,IF(COUNTIF(Invoices!K:L,A3135)&lt;&gt;0,SUMIF(Invoices!K:L,A3135,Invoices!L:L)/COUNTIF(Invoices!K:L,A3135),0),IF(COUNTIF(Invoices!M:N,A3135)&lt;&gt;0,IF(COUNTIF(Invoices!M:N,A3135)&lt;&gt;0,SUMIF(Invoices!M:N,A3135,Invoices!N:N)/COUNTIF(Invoices!M:N,A3135),0),IF(COUNTIF(Invoices!O:P,A3135)&lt;&gt;0,IF(COUNTIF(Invoices!O:P,A3135)&lt;&gt;0,SUMIF(Invoices!O:P,A3135,Invoices!P:P)/COUNTIF(Invoices!O:P,A3135),0),IF(COUNTIF(Invoices!Q:R,A3135)&lt;&gt;0,IF(COUNTIF(Invoices!Q:R,A3135)&lt;&gt;0,SUMIF(Invoices!Q:R,A3135,Invoices!R:R)/COUNTIF(Invoices!Q:R,A3135),0),IF(COUNTIF(Invoices!S:T,A3135)&lt;&gt;0,IF(COUNTIF(Invoices!S:T,A3135)&lt;&gt;0,SUMIF(Invoices!S:T,A3135,Invoices!T:T)/COUNTIF(Invoices!S:T,A3135),0),IF(COUNTIF(Invoices!U:V,A3135)&lt;&gt;0,IF(COUNTIF(Invoices!U:V,A3135)&lt;&gt;0,SUMIF(Invoices!U:V,A3135,Invoices!V:V)/COUNTIF(Invoices!U:V,A3135),0),IF(COUNTIF(Invoices!W:X,A3135)&lt;&gt;0,IF(COUNTIF(Invoices!W:X,A3135)&lt;&gt;0,SUMIF(Invoices!W:X,A3135,Invoices!X:X)/COUNTIF(Invoices!W:X,A3135),0),IF(COUNTIF(Invoices!Y:Z,A3135)&lt;&gt;0,IF(COUNTIF(Invoices!Y:Z,A3135)&lt;&gt;0,SUMIF(Invoices!Y:Z,A3135,Invoices!Z:Z)/COUNTIF(Invoices!Y:Z,A3135),0),IF(COUNTIF(Invoices!AA:AB,A3135)&lt;&gt;0,IF(COUNTIF(Invoices!AA:AB,A3135)&lt;&gt;0,SUMIF(Invoices!AA:AB,A3135,Invoices!AB:AB)/COUNTIF(Invoices!AA:AB,A3135),0),IF(COUNTIF(Invoices!AC:AD,A3135)&lt;&gt;0,IF(COUNTIF(Invoices!AC:AD,A3135)&lt;&gt;0,SUMIF(Invoices!AC:AD,A3135,Invoices!AD:AD)/COUNTIF(Invoices!AC:AD,A3135),0),IF(COUNTIF(Invoices!AE:AF,A3135)&lt;&gt;0,IF(COUNTIF(Invoices!AE:AF,A3135)&lt;&gt;0,SUMIF(Invoices!AE:AF,A3135,Invoices!AF:AF)/COUNTIF(Invoices!AE:AF,A3135),0),IF(COUNTIF(Invoices!AG:AH,A3135)&lt;&gt;0,IF(COUNTIF(Invoices!AG:AH,A3135)&lt;&gt;0,SUMIF(Invoices!AG:AH,A3135,Invoices!AH:AH)/COUNTIF(Invoices!AG:AH,A3135),0),IF(COUNTIF(Invoices!AI:AJ,A3135)&lt;&gt;0,IF(COUNTIF(Invoices!AI:AJ,A3135)&lt;&gt;0,SUMIF(Invoices!AI:AJ,A3135,Invoices!AJ:AJ)/COUNTIF(Invoices!AI:AJ,A3135),0),IF(COUNTIF(Invoices!AK:AL,A3135)&lt;&gt;0,IF(COUNTIF(Invoices!AK:AL,A3135)&lt;&gt;0,SUMIF(Invoices!AK:AL,A3135,Invoices!AL:AL)/COUNTIF(Invoices!AK:AL,A3135),0),IF(COUNTIF(Invoices!AM:AN,A3135)&lt;&gt;0,IF(COUNTIF(Invoices!AM:AN,A3135)&lt;&gt;0,SUMIF(Invoices!AM:AN,A3135,Invoices!AN:AN)/COUNTIF(Invoices!AM:AN,A3135),0),"Not Available")))))))))))))))</f>
        <v>Not Available</v>
      </c>
    </row>
    <row r="3136" spans="1:5" ht="13" x14ac:dyDescent="0.15">
      <c r="A3136" s="6" t="s">
        <v>4651</v>
      </c>
      <c r="C3136" s="6" t="s">
        <v>1555</v>
      </c>
      <c r="D3136" s="6" t="s">
        <v>1555</v>
      </c>
      <c r="E3136">
        <f ca="1">IF(COUNTIF(Invoices!K:L,A3136)&lt;&gt;0,IF(COUNTIF(Invoices!K:L,A3136)&lt;&gt;0,SUMIF(Invoices!K:L,A3136,Invoices!L:L)/COUNTIF(Invoices!K:L,A3136),0),IF(COUNTIF(Invoices!M:N,A3136)&lt;&gt;0,IF(COUNTIF(Invoices!M:N,A3136)&lt;&gt;0,SUMIF(Invoices!M:N,A3136,Invoices!N:N)/COUNTIF(Invoices!M:N,A3136),0),IF(COUNTIF(Invoices!O:P,A3136)&lt;&gt;0,IF(COUNTIF(Invoices!O:P,A3136)&lt;&gt;0,SUMIF(Invoices!O:P,A3136,Invoices!P:P)/COUNTIF(Invoices!O:P,A3136),0),IF(COUNTIF(Invoices!Q:R,A3136)&lt;&gt;0,IF(COUNTIF(Invoices!Q:R,A3136)&lt;&gt;0,SUMIF(Invoices!Q:R,A3136,Invoices!R:R)/COUNTIF(Invoices!Q:R,A3136),0),IF(COUNTIF(Invoices!S:T,A3136)&lt;&gt;0,IF(COUNTIF(Invoices!S:T,A3136)&lt;&gt;0,SUMIF(Invoices!S:T,A3136,Invoices!T:T)/COUNTIF(Invoices!S:T,A3136),0),IF(COUNTIF(Invoices!U:V,A3136)&lt;&gt;0,IF(COUNTIF(Invoices!U:V,A3136)&lt;&gt;0,SUMIF(Invoices!U:V,A3136,Invoices!V:V)/COUNTIF(Invoices!U:V,A3136),0),IF(COUNTIF(Invoices!W:X,A3136)&lt;&gt;0,IF(COUNTIF(Invoices!W:X,A3136)&lt;&gt;0,SUMIF(Invoices!W:X,A3136,Invoices!X:X)/COUNTIF(Invoices!W:X,A3136),0),IF(COUNTIF(Invoices!Y:Z,A3136)&lt;&gt;0,IF(COUNTIF(Invoices!Y:Z,A3136)&lt;&gt;0,SUMIF(Invoices!Y:Z,A3136,Invoices!Z:Z)/COUNTIF(Invoices!Y:Z,A3136),0),IF(COUNTIF(Invoices!AA:AB,A3136)&lt;&gt;0,IF(COUNTIF(Invoices!AA:AB,A3136)&lt;&gt;0,SUMIF(Invoices!AA:AB,A3136,Invoices!AB:AB)/COUNTIF(Invoices!AA:AB,A3136),0),IF(COUNTIF(Invoices!AC:AD,A3136)&lt;&gt;0,IF(COUNTIF(Invoices!AC:AD,A3136)&lt;&gt;0,SUMIF(Invoices!AC:AD,A3136,Invoices!AD:AD)/COUNTIF(Invoices!AC:AD,A3136),0),IF(COUNTIF(Invoices!AE:AF,A3136)&lt;&gt;0,IF(COUNTIF(Invoices!AE:AF,A3136)&lt;&gt;0,SUMIF(Invoices!AE:AF,A3136,Invoices!AF:AF)/COUNTIF(Invoices!AE:AF,A3136),0),IF(COUNTIF(Invoices!AG:AH,A3136)&lt;&gt;0,IF(COUNTIF(Invoices!AG:AH,A3136)&lt;&gt;0,SUMIF(Invoices!AG:AH,A3136,Invoices!AH:AH)/COUNTIF(Invoices!AG:AH,A3136),0),IF(COUNTIF(Invoices!AI:AJ,A3136)&lt;&gt;0,IF(COUNTIF(Invoices!AI:AJ,A3136)&lt;&gt;0,SUMIF(Invoices!AI:AJ,A3136,Invoices!AJ:AJ)/COUNTIF(Invoices!AI:AJ,A3136),0),IF(COUNTIF(Invoices!AK:AL,A3136)&lt;&gt;0,IF(COUNTIF(Invoices!AK:AL,A3136)&lt;&gt;0,SUMIF(Invoices!AK:AL,A3136,Invoices!AL:AL)/COUNTIF(Invoices!AK:AL,A3136),0),IF(COUNTIF(Invoices!AM:AN,A3136)&lt;&gt;0,IF(COUNTIF(Invoices!AM:AN,A3136)&lt;&gt;0,SUMIF(Invoices!AM:AN,A3136,Invoices!AN:AN)/COUNTIF(Invoices!AM:AN,A3136),0),"Not Available")))))))))))))))</f>
        <v>0.99</v>
      </c>
    </row>
    <row r="3137" spans="1:5" ht="13" x14ac:dyDescent="0.15">
      <c r="A3137" s="6" t="s">
        <v>4652</v>
      </c>
      <c r="C3137" s="6" t="s">
        <v>830</v>
      </c>
      <c r="D3137" s="6" t="s">
        <v>590</v>
      </c>
      <c r="E3137">
        <f ca="1">IF(COUNTIF(Invoices!K:L,A3137)&lt;&gt;0,IF(COUNTIF(Invoices!K:L,A3137)&lt;&gt;0,SUMIF(Invoices!K:L,A3137,Invoices!L:L)/COUNTIF(Invoices!K:L,A3137),0),IF(COUNTIF(Invoices!M:N,A3137)&lt;&gt;0,IF(COUNTIF(Invoices!M:N,A3137)&lt;&gt;0,SUMIF(Invoices!M:N,A3137,Invoices!N:N)/COUNTIF(Invoices!M:N,A3137),0),IF(COUNTIF(Invoices!O:P,A3137)&lt;&gt;0,IF(COUNTIF(Invoices!O:P,A3137)&lt;&gt;0,SUMIF(Invoices!O:P,A3137,Invoices!P:P)/COUNTIF(Invoices!O:P,A3137),0),IF(COUNTIF(Invoices!Q:R,A3137)&lt;&gt;0,IF(COUNTIF(Invoices!Q:R,A3137)&lt;&gt;0,SUMIF(Invoices!Q:R,A3137,Invoices!R:R)/COUNTIF(Invoices!Q:R,A3137),0),IF(COUNTIF(Invoices!S:T,A3137)&lt;&gt;0,IF(COUNTIF(Invoices!S:T,A3137)&lt;&gt;0,SUMIF(Invoices!S:T,A3137,Invoices!T:T)/COUNTIF(Invoices!S:T,A3137),0),IF(COUNTIF(Invoices!U:V,A3137)&lt;&gt;0,IF(COUNTIF(Invoices!U:V,A3137)&lt;&gt;0,SUMIF(Invoices!U:V,A3137,Invoices!V:V)/COUNTIF(Invoices!U:V,A3137),0),IF(COUNTIF(Invoices!W:X,A3137)&lt;&gt;0,IF(COUNTIF(Invoices!W:X,A3137)&lt;&gt;0,SUMIF(Invoices!W:X,A3137,Invoices!X:X)/COUNTIF(Invoices!W:X,A3137),0),IF(COUNTIF(Invoices!Y:Z,A3137)&lt;&gt;0,IF(COUNTIF(Invoices!Y:Z,A3137)&lt;&gt;0,SUMIF(Invoices!Y:Z,A3137,Invoices!Z:Z)/COUNTIF(Invoices!Y:Z,A3137),0),IF(COUNTIF(Invoices!AA:AB,A3137)&lt;&gt;0,IF(COUNTIF(Invoices!AA:AB,A3137)&lt;&gt;0,SUMIF(Invoices!AA:AB,A3137,Invoices!AB:AB)/COUNTIF(Invoices!AA:AB,A3137),0),IF(COUNTIF(Invoices!AC:AD,A3137)&lt;&gt;0,IF(COUNTIF(Invoices!AC:AD,A3137)&lt;&gt;0,SUMIF(Invoices!AC:AD,A3137,Invoices!AD:AD)/COUNTIF(Invoices!AC:AD,A3137),0),IF(COUNTIF(Invoices!AE:AF,A3137)&lt;&gt;0,IF(COUNTIF(Invoices!AE:AF,A3137)&lt;&gt;0,SUMIF(Invoices!AE:AF,A3137,Invoices!AF:AF)/COUNTIF(Invoices!AE:AF,A3137),0),IF(COUNTIF(Invoices!AG:AH,A3137)&lt;&gt;0,IF(COUNTIF(Invoices!AG:AH,A3137)&lt;&gt;0,SUMIF(Invoices!AG:AH,A3137,Invoices!AH:AH)/COUNTIF(Invoices!AG:AH,A3137),0),IF(COUNTIF(Invoices!AI:AJ,A3137)&lt;&gt;0,IF(COUNTIF(Invoices!AI:AJ,A3137)&lt;&gt;0,SUMIF(Invoices!AI:AJ,A3137,Invoices!AJ:AJ)/COUNTIF(Invoices!AI:AJ,A3137),0),IF(COUNTIF(Invoices!AK:AL,A3137)&lt;&gt;0,IF(COUNTIF(Invoices!AK:AL,A3137)&lt;&gt;0,SUMIF(Invoices!AK:AL,A3137,Invoices!AL:AL)/COUNTIF(Invoices!AK:AL,A3137),0),IF(COUNTIF(Invoices!AM:AN,A3137)&lt;&gt;0,IF(COUNTIF(Invoices!AM:AN,A3137)&lt;&gt;0,SUMIF(Invoices!AM:AN,A3137,Invoices!AN:AN)/COUNTIF(Invoices!AM:AN,A3137),0),"Not Available")))))))))))))))</f>
        <v>0.99</v>
      </c>
    </row>
    <row r="3138" spans="1:5" ht="13" x14ac:dyDescent="0.15">
      <c r="A3138" s="6" t="s">
        <v>4653</v>
      </c>
      <c r="C3138" s="6" t="s">
        <v>1059</v>
      </c>
      <c r="D3138" s="6" t="s">
        <v>1059</v>
      </c>
      <c r="E3138">
        <f ca="1">IF(COUNTIF(Invoices!K:L,A3138)&lt;&gt;0,IF(COUNTIF(Invoices!K:L,A3138)&lt;&gt;0,SUMIF(Invoices!K:L,A3138,Invoices!L:L)/COUNTIF(Invoices!K:L,A3138),0),IF(COUNTIF(Invoices!M:N,A3138)&lt;&gt;0,IF(COUNTIF(Invoices!M:N,A3138)&lt;&gt;0,SUMIF(Invoices!M:N,A3138,Invoices!N:N)/COUNTIF(Invoices!M:N,A3138),0),IF(COUNTIF(Invoices!O:P,A3138)&lt;&gt;0,IF(COUNTIF(Invoices!O:P,A3138)&lt;&gt;0,SUMIF(Invoices!O:P,A3138,Invoices!P:P)/COUNTIF(Invoices!O:P,A3138),0),IF(COUNTIF(Invoices!Q:R,A3138)&lt;&gt;0,IF(COUNTIF(Invoices!Q:R,A3138)&lt;&gt;0,SUMIF(Invoices!Q:R,A3138,Invoices!R:R)/COUNTIF(Invoices!Q:R,A3138),0),IF(COUNTIF(Invoices!S:T,A3138)&lt;&gt;0,IF(COUNTIF(Invoices!S:T,A3138)&lt;&gt;0,SUMIF(Invoices!S:T,A3138,Invoices!T:T)/COUNTIF(Invoices!S:T,A3138),0),IF(COUNTIF(Invoices!U:V,A3138)&lt;&gt;0,IF(COUNTIF(Invoices!U:V,A3138)&lt;&gt;0,SUMIF(Invoices!U:V,A3138,Invoices!V:V)/COUNTIF(Invoices!U:V,A3138),0),IF(COUNTIF(Invoices!W:X,A3138)&lt;&gt;0,IF(COUNTIF(Invoices!W:X,A3138)&lt;&gt;0,SUMIF(Invoices!W:X,A3138,Invoices!X:X)/COUNTIF(Invoices!W:X,A3138),0),IF(COUNTIF(Invoices!Y:Z,A3138)&lt;&gt;0,IF(COUNTIF(Invoices!Y:Z,A3138)&lt;&gt;0,SUMIF(Invoices!Y:Z,A3138,Invoices!Z:Z)/COUNTIF(Invoices!Y:Z,A3138),0),IF(COUNTIF(Invoices!AA:AB,A3138)&lt;&gt;0,IF(COUNTIF(Invoices!AA:AB,A3138)&lt;&gt;0,SUMIF(Invoices!AA:AB,A3138,Invoices!AB:AB)/COUNTIF(Invoices!AA:AB,A3138),0),IF(COUNTIF(Invoices!AC:AD,A3138)&lt;&gt;0,IF(COUNTIF(Invoices!AC:AD,A3138)&lt;&gt;0,SUMIF(Invoices!AC:AD,A3138,Invoices!AD:AD)/COUNTIF(Invoices!AC:AD,A3138),0),IF(COUNTIF(Invoices!AE:AF,A3138)&lt;&gt;0,IF(COUNTIF(Invoices!AE:AF,A3138)&lt;&gt;0,SUMIF(Invoices!AE:AF,A3138,Invoices!AF:AF)/COUNTIF(Invoices!AE:AF,A3138),0),IF(COUNTIF(Invoices!AG:AH,A3138)&lt;&gt;0,IF(COUNTIF(Invoices!AG:AH,A3138)&lt;&gt;0,SUMIF(Invoices!AG:AH,A3138,Invoices!AH:AH)/COUNTIF(Invoices!AG:AH,A3138),0),IF(COUNTIF(Invoices!AI:AJ,A3138)&lt;&gt;0,IF(COUNTIF(Invoices!AI:AJ,A3138)&lt;&gt;0,SUMIF(Invoices!AI:AJ,A3138,Invoices!AJ:AJ)/COUNTIF(Invoices!AI:AJ,A3138),0),IF(COUNTIF(Invoices!AK:AL,A3138)&lt;&gt;0,IF(COUNTIF(Invoices!AK:AL,A3138)&lt;&gt;0,SUMIF(Invoices!AK:AL,A3138,Invoices!AL:AL)/COUNTIF(Invoices!AK:AL,A3138),0),IF(COUNTIF(Invoices!AM:AN,A3138)&lt;&gt;0,IF(COUNTIF(Invoices!AM:AN,A3138)&lt;&gt;0,SUMIF(Invoices!AM:AN,A3138,Invoices!AN:AN)/COUNTIF(Invoices!AM:AN,A3138),0),"Not Available")))))))))))))))</f>
        <v>0.99</v>
      </c>
    </row>
    <row r="3139" spans="1:5" ht="13" x14ac:dyDescent="0.15">
      <c r="A3139" s="6" t="s">
        <v>4654</v>
      </c>
      <c r="C3139" s="6" t="s">
        <v>1042</v>
      </c>
      <c r="D3139" s="6" t="s">
        <v>1043</v>
      </c>
      <c r="E3139">
        <f ca="1">IF(COUNTIF(Invoices!K:L,A3139)&lt;&gt;0,IF(COUNTIF(Invoices!K:L,A3139)&lt;&gt;0,SUMIF(Invoices!K:L,A3139,Invoices!L:L)/COUNTIF(Invoices!K:L,A3139),0),IF(COUNTIF(Invoices!M:N,A3139)&lt;&gt;0,IF(COUNTIF(Invoices!M:N,A3139)&lt;&gt;0,SUMIF(Invoices!M:N,A3139,Invoices!N:N)/COUNTIF(Invoices!M:N,A3139),0),IF(COUNTIF(Invoices!O:P,A3139)&lt;&gt;0,IF(COUNTIF(Invoices!O:P,A3139)&lt;&gt;0,SUMIF(Invoices!O:P,A3139,Invoices!P:P)/COUNTIF(Invoices!O:P,A3139),0),IF(COUNTIF(Invoices!Q:R,A3139)&lt;&gt;0,IF(COUNTIF(Invoices!Q:R,A3139)&lt;&gt;0,SUMIF(Invoices!Q:R,A3139,Invoices!R:R)/COUNTIF(Invoices!Q:R,A3139),0),IF(COUNTIF(Invoices!S:T,A3139)&lt;&gt;0,IF(COUNTIF(Invoices!S:T,A3139)&lt;&gt;0,SUMIF(Invoices!S:T,A3139,Invoices!T:T)/COUNTIF(Invoices!S:T,A3139),0),IF(COUNTIF(Invoices!U:V,A3139)&lt;&gt;0,IF(COUNTIF(Invoices!U:V,A3139)&lt;&gt;0,SUMIF(Invoices!U:V,A3139,Invoices!V:V)/COUNTIF(Invoices!U:V,A3139),0),IF(COUNTIF(Invoices!W:X,A3139)&lt;&gt;0,IF(COUNTIF(Invoices!W:X,A3139)&lt;&gt;0,SUMIF(Invoices!W:X,A3139,Invoices!X:X)/COUNTIF(Invoices!W:X,A3139),0),IF(COUNTIF(Invoices!Y:Z,A3139)&lt;&gt;0,IF(COUNTIF(Invoices!Y:Z,A3139)&lt;&gt;0,SUMIF(Invoices!Y:Z,A3139,Invoices!Z:Z)/COUNTIF(Invoices!Y:Z,A3139),0),IF(COUNTIF(Invoices!AA:AB,A3139)&lt;&gt;0,IF(COUNTIF(Invoices!AA:AB,A3139)&lt;&gt;0,SUMIF(Invoices!AA:AB,A3139,Invoices!AB:AB)/COUNTIF(Invoices!AA:AB,A3139),0),IF(COUNTIF(Invoices!AC:AD,A3139)&lt;&gt;0,IF(COUNTIF(Invoices!AC:AD,A3139)&lt;&gt;0,SUMIF(Invoices!AC:AD,A3139,Invoices!AD:AD)/COUNTIF(Invoices!AC:AD,A3139),0),IF(COUNTIF(Invoices!AE:AF,A3139)&lt;&gt;0,IF(COUNTIF(Invoices!AE:AF,A3139)&lt;&gt;0,SUMIF(Invoices!AE:AF,A3139,Invoices!AF:AF)/COUNTIF(Invoices!AE:AF,A3139),0),IF(COUNTIF(Invoices!AG:AH,A3139)&lt;&gt;0,IF(COUNTIF(Invoices!AG:AH,A3139)&lt;&gt;0,SUMIF(Invoices!AG:AH,A3139,Invoices!AH:AH)/COUNTIF(Invoices!AG:AH,A3139),0),IF(COUNTIF(Invoices!AI:AJ,A3139)&lt;&gt;0,IF(COUNTIF(Invoices!AI:AJ,A3139)&lt;&gt;0,SUMIF(Invoices!AI:AJ,A3139,Invoices!AJ:AJ)/COUNTIF(Invoices!AI:AJ,A3139),0),IF(COUNTIF(Invoices!AK:AL,A3139)&lt;&gt;0,IF(COUNTIF(Invoices!AK:AL,A3139)&lt;&gt;0,SUMIF(Invoices!AK:AL,A3139,Invoices!AL:AL)/COUNTIF(Invoices!AK:AL,A3139),0),IF(COUNTIF(Invoices!AM:AN,A3139)&lt;&gt;0,IF(COUNTIF(Invoices!AM:AN,A3139)&lt;&gt;0,SUMIF(Invoices!AM:AN,A3139,Invoices!AN:AN)/COUNTIF(Invoices!AM:AN,A3139),0),"Not Available")))))))))))))))</f>
        <v>0.99</v>
      </c>
    </row>
    <row r="3140" spans="1:5" ht="13" x14ac:dyDescent="0.15">
      <c r="A3140" s="6" t="s">
        <v>4655</v>
      </c>
      <c r="B3140" s="6" t="s">
        <v>557</v>
      </c>
      <c r="C3140" s="6" t="s">
        <v>558</v>
      </c>
      <c r="D3140" s="6" t="s">
        <v>559</v>
      </c>
      <c r="E3140">
        <f ca="1">IF(COUNTIF(Invoices!K:L,A3140)&lt;&gt;0,IF(COUNTIF(Invoices!K:L,A3140)&lt;&gt;0,SUMIF(Invoices!K:L,A3140,Invoices!L:L)/COUNTIF(Invoices!K:L,A3140),0),IF(COUNTIF(Invoices!M:N,A3140)&lt;&gt;0,IF(COUNTIF(Invoices!M:N,A3140)&lt;&gt;0,SUMIF(Invoices!M:N,A3140,Invoices!N:N)/COUNTIF(Invoices!M:N,A3140),0),IF(COUNTIF(Invoices!O:P,A3140)&lt;&gt;0,IF(COUNTIF(Invoices!O:P,A3140)&lt;&gt;0,SUMIF(Invoices!O:P,A3140,Invoices!P:P)/COUNTIF(Invoices!O:P,A3140),0),IF(COUNTIF(Invoices!Q:R,A3140)&lt;&gt;0,IF(COUNTIF(Invoices!Q:R,A3140)&lt;&gt;0,SUMIF(Invoices!Q:R,A3140,Invoices!R:R)/COUNTIF(Invoices!Q:R,A3140),0),IF(COUNTIF(Invoices!S:T,A3140)&lt;&gt;0,IF(COUNTIF(Invoices!S:T,A3140)&lt;&gt;0,SUMIF(Invoices!S:T,A3140,Invoices!T:T)/COUNTIF(Invoices!S:T,A3140),0),IF(COUNTIF(Invoices!U:V,A3140)&lt;&gt;0,IF(COUNTIF(Invoices!U:V,A3140)&lt;&gt;0,SUMIF(Invoices!U:V,A3140,Invoices!V:V)/COUNTIF(Invoices!U:V,A3140),0),IF(COUNTIF(Invoices!W:X,A3140)&lt;&gt;0,IF(COUNTIF(Invoices!W:X,A3140)&lt;&gt;0,SUMIF(Invoices!W:X,A3140,Invoices!X:X)/COUNTIF(Invoices!W:X,A3140),0),IF(COUNTIF(Invoices!Y:Z,A3140)&lt;&gt;0,IF(COUNTIF(Invoices!Y:Z,A3140)&lt;&gt;0,SUMIF(Invoices!Y:Z,A3140,Invoices!Z:Z)/COUNTIF(Invoices!Y:Z,A3140),0),IF(COUNTIF(Invoices!AA:AB,A3140)&lt;&gt;0,IF(COUNTIF(Invoices!AA:AB,A3140)&lt;&gt;0,SUMIF(Invoices!AA:AB,A3140,Invoices!AB:AB)/COUNTIF(Invoices!AA:AB,A3140),0),IF(COUNTIF(Invoices!AC:AD,A3140)&lt;&gt;0,IF(COUNTIF(Invoices!AC:AD,A3140)&lt;&gt;0,SUMIF(Invoices!AC:AD,A3140,Invoices!AD:AD)/COUNTIF(Invoices!AC:AD,A3140),0),IF(COUNTIF(Invoices!AE:AF,A3140)&lt;&gt;0,IF(COUNTIF(Invoices!AE:AF,A3140)&lt;&gt;0,SUMIF(Invoices!AE:AF,A3140,Invoices!AF:AF)/COUNTIF(Invoices!AE:AF,A3140),0),IF(COUNTIF(Invoices!AG:AH,A3140)&lt;&gt;0,IF(COUNTIF(Invoices!AG:AH,A3140)&lt;&gt;0,SUMIF(Invoices!AG:AH,A3140,Invoices!AH:AH)/COUNTIF(Invoices!AG:AH,A3140),0),IF(COUNTIF(Invoices!AI:AJ,A3140)&lt;&gt;0,IF(COUNTIF(Invoices!AI:AJ,A3140)&lt;&gt;0,SUMIF(Invoices!AI:AJ,A3140,Invoices!AJ:AJ)/COUNTIF(Invoices!AI:AJ,A3140),0),IF(COUNTIF(Invoices!AK:AL,A3140)&lt;&gt;0,IF(COUNTIF(Invoices!AK:AL,A3140)&lt;&gt;0,SUMIF(Invoices!AK:AL,A3140,Invoices!AL:AL)/COUNTIF(Invoices!AK:AL,A3140),0),IF(COUNTIF(Invoices!AM:AN,A3140)&lt;&gt;0,IF(COUNTIF(Invoices!AM:AN,A3140)&lt;&gt;0,SUMIF(Invoices!AM:AN,A3140,Invoices!AN:AN)/COUNTIF(Invoices!AM:AN,A3140),0),"Not Available")))))))))))))))</f>
        <v>0.99</v>
      </c>
    </row>
    <row r="3141" spans="1:5" ht="13" x14ac:dyDescent="0.15">
      <c r="A3141" s="6" t="s">
        <v>4656</v>
      </c>
      <c r="B3141" s="6" t="s">
        <v>553</v>
      </c>
      <c r="C3141" s="6" t="s">
        <v>554</v>
      </c>
      <c r="D3141" s="6" t="s">
        <v>555</v>
      </c>
      <c r="E3141">
        <f ca="1">IF(COUNTIF(Invoices!K:L,A3141)&lt;&gt;0,IF(COUNTIF(Invoices!K:L,A3141)&lt;&gt;0,SUMIF(Invoices!K:L,A3141,Invoices!L:L)/COUNTIF(Invoices!K:L,A3141),0),IF(COUNTIF(Invoices!M:N,A3141)&lt;&gt;0,IF(COUNTIF(Invoices!M:N,A3141)&lt;&gt;0,SUMIF(Invoices!M:N,A3141,Invoices!N:N)/COUNTIF(Invoices!M:N,A3141),0),IF(COUNTIF(Invoices!O:P,A3141)&lt;&gt;0,IF(COUNTIF(Invoices!O:P,A3141)&lt;&gt;0,SUMIF(Invoices!O:P,A3141,Invoices!P:P)/COUNTIF(Invoices!O:P,A3141),0),IF(COUNTIF(Invoices!Q:R,A3141)&lt;&gt;0,IF(COUNTIF(Invoices!Q:R,A3141)&lt;&gt;0,SUMIF(Invoices!Q:R,A3141,Invoices!R:R)/COUNTIF(Invoices!Q:R,A3141),0),IF(COUNTIF(Invoices!S:T,A3141)&lt;&gt;0,IF(COUNTIF(Invoices!S:T,A3141)&lt;&gt;0,SUMIF(Invoices!S:T,A3141,Invoices!T:T)/COUNTIF(Invoices!S:T,A3141),0),IF(COUNTIF(Invoices!U:V,A3141)&lt;&gt;0,IF(COUNTIF(Invoices!U:V,A3141)&lt;&gt;0,SUMIF(Invoices!U:V,A3141,Invoices!V:V)/COUNTIF(Invoices!U:V,A3141),0),IF(COUNTIF(Invoices!W:X,A3141)&lt;&gt;0,IF(COUNTIF(Invoices!W:X,A3141)&lt;&gt;0,SUMIF(Invoices!W:X,A3141,Invoices!X:X)/COUNTIF(Invoices!W:X,A3141),0),IF(COUNTIF(Invoices!Y:Z,A3141)&lt;&gt;0,IF(COUNTIF(Invoices!Y:Z,A3141)&lt;&gt;0,SUMIF(Invoices!Y:Z,A3141,Invoices!Z:Z)/COUNTIF(Invoices!Y:Z,A3141),0),IF(COUNTIF(Invoices!AA:AB,A3141)&lt;&gt;0,IF(COUNTIF(Invoices!AA:AB,A3141)&lt;&gt;0,SUMIF(Invoices!AA:AB,A3141,Invoices!AB:AB)/COUNTIF(Invoices!AA:AB,A3141),0),IF(COUNTIF(Invoices!AC:AD,A3141)&lt;&gt;0,IF(COUNTIF(Invoices!AC:AD,A3141)&lt;&gt;0,SUMIF(Invoices!AC:AD,A3141,Invoices!AD:AD)/COUNTIF(Invoices!AC:AD,A3141),0),IF(COUNTIF(Invoices!AE:AF,A3141)&lt;&gt;0,IF(COUNTIF(Invoices!AE:AF,A3141)&lt;&gt;0,SUMIF(Invoices!AE:AF,A3141,Invoices!AF:AF)/COUNTIF(Invoices!AE:AF,A3141),0),IF(COUNTIF(Invoices!AG:AH,A3141)&lt;&gt;0,IF(COUNTIF(Invoices!AG:AH,A3141)&lt;&gt;0,SUMIF(Invoices!AG:AH,A3141,Invoices!AH:AH)/COUNTIF(Invoices!AG:AH,A3141),0),IF(COUNTIF(Invoices!AI:AJ,A3141)&lt;&gt;0,IF(COUNTIF(Invoices!AI:AJ,A3141)&lt;&gt;0,SUMIF(Invoices!AI:AJ,A3141,Invoices!AJ:AJ)/COUNTIF(Invoices!AI:AJ,A3141),0),IF(COUNTIF(Invoices!AK:AL,A3141)&lt;&gt;0,IF(COUNTIF(Invoices!AK:AL,A3141)&lt;&gt;0,SUMIF(Invoices!AK:AL,A3141,Invoices!AL:AL)/COUNTIF(Invoices!AK:AL,A3141),0),IF(COUNTIF(Invoices!AM:AN,A3141)&lt;&gt;0,IF(COUNTIF(Invoices!AM:AN,A3141)&lt;&gt;0,SUMIF(Invoices!AM:AN,A3141,Invoices!AN:AN)/COUNTIF(Invoices!AM:AN,A3141),0),"Not Available")))))))))))))))</f>
        <v>0.99</v>
      </c>
    </row>
    <row r="3142" spans="1:5" ht="13" x14ac:dyDescent="0.15">
      <c r="A3142" s="6" t="s">
        <v>4657</v>
      </c>
      <c r="B3142" s="6" t="s">
        <v>1580</v>
      </c>
      <c r="C3142" s="6" t="s">
        <v>1581</v>
      </c>
      <c r="D3142" s="6" t="s">
        <v>1227</v>
      </c>
      <c r="E3142">
        <f ca="1">IF(COUNTIF(Invoices!K:L,A3142)&lt;&gt;0,IF(COUNTIF(Invoices!K:L,A3142)&lt;&gt;0,SUMIF(Invoices!K:L,A3142,Invoices!L:L)/COUNTIF(Invoices!K:L,A3142),0),IF(COUNTIF(Invoices!M:N,A3142)&lt;&gt;0,IF(COUNTIF(Invoices!M:N,A3142)&lt;&gt;0,SUMIF(Invoices!M:N,A3142,Invoices!N:N)/COUNTIF(Invoices!M:N,A3142),0),IF(COUNTIF(Invoices!O:P,A3142)&lt;&gt;0,IF(COUNTIF(Invoices!O:P,A3142)&lt;&gt;0,SUMIF(Invoices!O:P,A3142,Invoices!P:P)/COUNTIF(Invoices!O:P,A3142),0),IF(COUNTIF(Invoices!Q:R,A3142)&lt;&gt;0,IF(COUNTIF(Invoices!Q:R,A3142)&lt;&gt;0,SUMIF(Invoices!Q:R,A3142,Invoices!R:R)/COUNTIF(Invoices!Q:R,A3142),0),IF(COUNTIF(Invoices!S:T,A3142)&lt;&gt;0,IF(COUNTIF(Invoices!S:T,A3142)&lt;&gt;0,SUMIF(Invoices!S:T,A3142,Invoices!T:T)/COUNTIF(Invoices!S:T,A3142),0),IF(COUNTIF(Invoices!U:V,A3142)&lt;&gt;0,IF(COUNTIF(Invoices!U:V,A3142)&lt;&gt;0,SUMIF(Invoices!U:V,A3142,Invoices!V:V)/COUNTIF(Invoices!U:V,A3142),0),IF(COUNTIF(Invoices!W:X,A3142)&lt;&gt;0,IF(COUNTIF(Invoices!W:X,A3142)&lt;&gt;0,SUMIF(Invoices!W:X,A3142,Invoices!X:X)/COUNTIF(Invoices!W:X,A3142),0),IF(COUNTIF(Invoices!Y:Z,A3142)&lt;&gt;0,IF(COUNTIF(Invoices!Y:Z,A3142)&lt;&gt;0,SUMIF(Invoices!Y:Z,A3142,Invoices!Z:Z)/COUNTIF(Invoices!Y:Z,A3142),0),IF(COUNTIF(Invoices!AA:AB,A3142)&lt;&gt;0,IF(COUNTIF(Invoices!AA:AB,A3142)&lt;&gt;0,SUMIF(Invoices!AA:AB,A3142,Invoices!AB:AB)/COUNTIF(Invoices!AA:AB,A3142),0),IF(COUNTIF(Invoices!AC:AD,A3142)&lt;&gt;0,IF(COUNTIF(Invoices!AC:AD,A3142)&lt;&gt;0,SUMIF(Invoices!AC:AD,A3142,Invoices!AD:AD)/COUNTIF(Invoices!AC:AD,A3142),0),IF(COUNTIF(Invoices!AE:AF,A3142)&lt;&gt;0,IF(COUNTIF(Invoices!AE:AF,A3142)&lt;&gt;0,SUMIF(Invoices!AE:AF,A3142,Invoices!AF:AF)/COUNTIF(Invoices!AE:AF,A3142),0),IF(COUNTIF(Invoices!AG:AH,A3142)&lt;&gt;0,IF(COUNTIF(Invoices!AG:AH,A3142)&lt;&gt;0,SUMIF(Invoices!AG:AH,A3142,Invoices!AH:AH)/COUNTIF(Invoices!AG:AH,A3142),0),IF(COUNTIF(Invoices!AI:AJ,A3142)&lt;&gt;0,IF(COUNTIF(Invoices!AI:AJ,A3142)&lt;&gt;0,SUMIF(Invoices!AI:AJ,A3142,Invoices!AJ:AJ)/COUNTIF(Invoices!AI:AJ,A3142),0),IF(COUNTIF(Invoices!AK:AL,A3142)&lt;&gt;0,IF(COUNTIF(Invoices!AK:AL,A3142)&lt;&gt;0,SUMIF(Invoices!AK:AL,A3142,Invoices!AL:AL)/COUNTIF(Invoices!AK:AL,A3142),0),IF(COUNTIF(Invoices!AM:AN,A3142)&lt;&gt;0,IF(COUNTIF(Invoices!AM:AN,A3142)&lt;&gt;0,SUMIF(Invoices!AM:AN,A3142,Invoices!AN:AN)/COUNTIF(Invoices!AM:AN,A3142),0),"Not Available")))))))))))))))</f>
        <v>0.99</v>
      </c>
    </row>
    <row r="3143" spans="1:5" ht="13" x14ac:dyDescent="0.15">
      <c r="A3143" s="6" t="s">
        <v>4658</v>
      </c>
      <c r="B3143" s="6" t="s">
        <v>564</v>
      </c>
      <c r="C3143" s="6" t="s">
        <v>565</v>
      </c>
      <c r="D3143" s="6" t="s">
        <v>566</v>
      </c>
      <c r="E3143" t="str">
        <f>IF(COUNTIF(Invoices!K:L,A3143)&lt;&gt;0,IF(COUNTIF(Invoices!K:L,A3143)&lt;&gt;0,SUMIF(Invoices!K:L,A3143,Invoices!L:L)/COUNTIF(Invoices!K:L,A3143),0),IF(COUNTIF(Invoices!M:N,A3143)&lt;&gt;0,IF(COUNTIF(Invoices!M:N,A3143)&lt;&gt;0,SUMIF(Invoices!M:N,A3143,Invoices!N:N)/COUNTIF(Invoices!M:N,A3143),0),IF(COUNTIF(Invoices!O:P,A3143)&lt;&gt;0,IF(COUNTIF(Invoices!O:P,A3143)&lt;&gt;0,SUMIF(Invoices!O:P,A3143,Invoices!P:P)/COUNTIF(Invoices!O:P,A3143),0),IF(COUNTIF(Invoices!Q:R,A3143)&lt;&gt;0,IF(COUNTIF(Invoices!Q:R,A3143)&lt;&gt;0,SUMIF(Invoices!Q:R,A3143,Invoices!R:R)/COUNTIF(Invoices!Q:R,A3143),0),IF(COUNTIF(Invoices!S:T,A3143)&lt;&gt;0,IF(COUNTIF(Invoices!S:T,A3143)&lt;&gt;0,SUMIF(Invoices!S:T,A3143,Invoices!T:T)/COUNTIF(Invoices!S:T,A3143),0),IF(COUNTIF(Invoices!U:V,A3143)&lt;&gt;0,IF(COUNTIF(Invoices!U:V,A3143)&lt;&gt;0,SUMIF(Invoices!U:V,A3143,Invoices!V:V)/COUNTIF(Invoices!U:V,A3143),0),IF(COUNTIF(Invoices!W:X,A3143)&lt;&gt;0,IF(COUNTIF(Invoices!W:X,A3143)&lt;&gt;0,SUMIF(Invoices!W:X,A3143,Invoices!X:X)/COUNTIF(Invoices!W:X,A3143),0),IF(COUNTIF(Invoices!Y:Z,A3143)&lt;&gt;0,IF(COUNTIF(Invoices!Y:Z,A3143)&lt;&gt;0,SUMIF(Invoices!Y:Z,A3143,Invoices!Z:Z)/COUNTIF(Invoices!Y:Z,A3143),0),IF(COUNTIF(Invoices!AA:AB,A3143)&lt;&gt;0,IF(COUNTIF(Invoices!AA:AB,A3143)&lt;&gt;0,SUMIF(Invoices!AA:AB,A3143,Invoices!AB:AB)/COUNTIF(Invoices!AA:AB,A3143),0),IF(COUNTIF(Invoices!AC:AD,A3143)&lt;&gt;0,IF(COUNTIF(Invoices!AC:AD,A3143)&lt;&gt;0,SUMIF(Invoices!AC:AD,A3143,Invoices!AD:AD)/COUNTIF(Invoices!AC:AD,A3143),0),IF(COUNTIF(Invoices!AE:AF,A3143)&lt;&gt;0,IF(COUNTIF(Invoices!AE:AF,A3143)&lt;&gt;0,SUMIF(Invoices!AE:AF,A3143,Invoices!AF:AF)/COUNTIF(Invoices!AE:AF,A3143),0),IF(COUNTIF(Invoices!AG:AH,A3143)&lt;&gt;0,IF(COUNTIF(Invoices!AG:AH,A3143)&lt;&gt;0,SUMIF(Invoices!AG:AH,A3143,Invoices!AH:AH)/COUNTIF(Invoices!AG:AH,A3143),0),IF(COUNTIF(Invoices!AI:AJ,A3143)&lt;&gt;0,IF(COUNTIF(Invoices!AI:AJ,A3143)&lt;&gt;0,SUMIF(Invoices!AI:AJ,A3143,Invoices!AJ:AJ)/COUNTIF(Invoices!AI:AJ,A3143),0),IF(COUNTIF(Invoices!AK:AL,A3143)&lt;&gt;0,IF(COUNTIF(Invoices!AK:AL,A3143)&lt;&gt;0,SUMIF(Invoices!AK:AL,A3143,Invoices!AL:AL)/COUNTIF(Invoices!AK:AL,A3143),0),IF(COUNTIF(Invoices!AM:AN,A3143)&lt;&gt;0,IF(COUNTIF(Invoices!AM:AN,A3143)&lt;&gt;0,SUMIF(Invoices!AM:AN,A3143,Invoices!AN:AN)/COUNTIF(Invoices!AM:AN,A3143),0),"Not Available")))))))))))))))</f>
        <v>Not Available</v>
      </c>
    </row>
    <row r="3144" spans="1:5" ht="13" x14ac:dyDescent="0.15">
      <c r="A3144" s="6" t="s">
        <v>4659</v>
      </c>
      <c r="B3144" s="6" t="s">
        <v>837</v>
      </c>
      <c r="C3144" s="6" t="s">
        <v>838</v>
      </c>
      <c r="D3144" s="6" t="s">
        <v>839</v>
      </c>
      <c r="E3144" t="str">
        <f>IF(COUNTIF(Invoices!K:L,A3144)&lt;&gt;0,IF(COUNTIF(Invoices!K:L,A3144)&lt;&gt;0,SUMIF(Invoices!K:L,A3144,Invoices!L:L)/COUNTIF(Invoices!K:L,A3144),0),IF(COUNTIF(Invoices!M:N,A3144)&lt;&gt;0,IF(COUNTIF(Invoices!M:N,A3144)&lt;&gt;0,SUMIF(Invoices!M:N,A3144,Invoices!N:N)/COUNTIF(Invoices!M:N,A3144),0),IF(COUNTIF(Invoices!O:P,A3144)&lt;&gt;0,IF(COUNTIF(Invoices!O:P,A3144)&lt;&gt;0,SUMIF(Invoices!O:P,A3144,Invoices!P:P)/COUNTIF(Invoices!O:P,A3144),0),IF(COUNTIF(Invoices!Q:R,A3144)&lt;&gt;0,IF(COUNTIF(Invoices!Q:R,A3144)&lt;&gt;0,SUMIF(Invoices!Q:R,A3144,Invoices!R:R)/COUNTIF(Invoices!Q:R,A3144),0),IF(COUNTIF(Invoices!S:T,A3144)&lt;&gt;0,IF(COUNTIF(Invoices!S:T,A3144)&lt;&gt;0,SUMIF(Invoices!S:T,A3144,Invoices!T:T)/COUNTIF(Invoices!S:T,A3144),0),IF(COUNTIF(Invoices!U:V,A3144)&lt;&gt;0,IF(COUNTIF(Invoices!U:V,A3144)&lt;&gt;0,SUMIF(Invoices!U:V,A3144,Invoices!V:V)/COUNTIF(Invoices!U:V,A3144),0),IF(COUNTIF(Invoices!W:X,A3144)&lt;&gt;0,IF(COUNTIF(Invoices!W:X,A3144)&lt;&gt;0,SUMIF(Invoices!W:X,A3144,Invoices!X:X)/COUNTIF(Invoices!W:X,A3144),0),IF(COUNTIF(Invoices!Y:Z,A3144)&lt;&gt;0,IF(COUNTIF(Invoices!Y:Z,A3144)&lt;&gt;0,SUMIF(Invoices!Y:Z,A3144,Invoices!Z:Z)/COUNTIF(Invoices!Y:Z,A3144),0),IF(COUNTIF(Invoices!AA:AB,A3144)&lt;&gt;0,IF(COUNTIF(Invoices!AA:AB,A3144)&lt;&gt;0,SUMIF(Invoices!AA:AB,A3144,Invoices!AB:AB)/COUNTIF(Invoices!AA:AB,A3144),0),IF(COUNTIF(Invoices!AC:AD,A3144)&lt;&gt;0,IF(COUNTIF(Invoices!AC:AD,A3144)&lt;&gt;0,SUMIF(Invoices!AC:AD,A3144,Invoices!AD:AD)/COUNTIF(Invoices!AC:AD,A3144),0),IF(COUNTIF(Invoices!AE:AF,A3144)&lt;&gt;0,IF(COUNTIF(Invoices!AE:AF,A3144)&lt;&gt;0,SUMIF(Invoices!AE:AF,A3144,Invoices!AF:AF)/COUNTIF(Invoices!AE:AF,A3144),0),IF(COUNTIF(Invoices!AG:AH,A3144)&lt;&gt;0,IF(COUNTIF(Invoices!AG:AH,A3144)&lt;&gt;0,SUMIF(Invoices!AG:AH,A3144,Invoices!AH:AH)/COUNTIF(Invoices!AG:AH,A3144),0),IF(COUNTIF(Invoices!AI:AJ,A3144)&lt;&gt;0,IF(COUNTIF(Invoices!AI:AJ,A3144)&lt;&gt;0,SUMIF(Invoices!AI:AJ,A3144,Invoices!AJ:AJ)/COUNTIF(Invoices!AI:AJ,A3144),0),IF(COUNTIF(Invoices!AK:AL,A3144)&lt;&gt;0,IF(COUNTIF(Invoices!AK:AL,A3144)&lt;&gt;0,SUMIF(Invoices!AK:AL,A3144,Invoices!AL:AL)/COUNTIF(Invoices!AK:AL,A3144),0),IF(COUNTIF(Invoices!AM:AN,A3144)&lt;&gt;0,IF(COUNTIF(Invoices!AM:AN,A3144)&lt;&gt;0,SUMIF(Invoices!AM:AN,A3144,Invoices!AN:AN)/COUNTIF(Invoices!AM:AN,A3144),0),"Not Available")))))))))))))))</f>
        <v>Not Available</v>
      </c>
    </row>
    <row r="3145" spans="1:5" ht="13" x14ac:dyDescent="0.15">
      <c r="A3145" s="6" t="s">
        <v>4660</v>
      </c>
      <c r="B3145" s="6" t="s">
        <v>3541</v>
      </c>
      <c r="C3145" s="6" t="s">
        <v>943</v>
      </c>
      <c r="D3145" s="6" t="s">
        <v>522</v>
      </c>
      <c r="E3145" t="str">
        <f>IF(COUNTIF(Invoices!K:L,A3145)&lt;&gt;0,IF(COUNTIF(Invoices!K:L,A3145)&lt;&gt;0,SUMIF(Invoices!K:L,A3145,Invoices!L:L)/COUNTIF(Invoices!K:L,A3145),0),IF(COUNTIF(Invoices!M:N,A3145)&lt;&gt;0,IF(COUNTIF(Invoices!M:N,A3145)&lt;&gt;0,SUMIF(Invoices!M:N,A3145,Invoices!N:N)/COUNTIF(Invoices!M:N,A3145),0),IF(COUNTIF(Invoices!O:P,A3145)&lt;&gt;0,IF(COUNTIF(Invoices!O:P,A3145)&lt;&gt;0,SUMIF(Invoices!O:P,A3145,Invoices!P:P)/COUNTIF(Invoices!O:P,A3145),0),IF(COUNTIF(Invoices!Q:R,A3145)&lt;&gt;0,IF(COUNTIF(Invoices!Q:R,A3145)&lt;&gt;0,SUMIF(Invoices!Q:R,A3145,Invoices!R:R)/COUNTIF(Invoices!Q:R,A3145),0),IF(COUNTIF(Invoices!S:T,A3145)&lt;&gt;0,IF(COUNTIF(Invoices!S:T,A3145)&lt;&gt;0,SUMIF(Invoices!S:T,A3145,Invoices!T:T)/COUNTIF(Invoices!S:T,A3145),0),IF(COUNTIF(Invoices!U:V,A3145)&lt;&gt;0,IF(COUNTIF(Invoices!U:V,A3145)&lt;&gt;0,SUMIF(Invoices!U:V,A3145,Invoices!V:V)/COUNTIF(Invoices!U:V,A3145),0),IF(COUNTIF(Invoices!W:X,A3145)&lt;&gt;0,IF(COUNTIF(Invoices!W:X,A3145)&lt;&gt;0,SUMIF(Invoices!W:X,A3145,Invoices!X:X)/COUNTIF(Invoices!W:X,A3145),0),IF(COUNTIF(Invoices!Y:Z,A3145)&lt;&gt;0,IF(COUNTIF(Invoices!Y:Z,A3145)&lt;&gt;0,SUMIF(Invoices!Y:Z,A3145,Invoices!Z:Z)/COUNTIF(Invoices!Y:Z,A3145),0),IF(COUNTIF(Invoices!AA:AB,A3145)&lt;&gt;0,IF(COUNTIF(Invoices!AA:AB,A3145)&lt;&gt;0,SUMIF(Invoices!AA:AB,A3145,Invoices!AB:AB)/COUNTIF(Invoices!AA:AB,A3145),0),IF(COUNTIF(Invoices!AC:AD,A3145)&lt;&gt;0,IF(COUNTIF(Invoices!AC:AD,A3145)&lt;&gt;0,SUMIF(Invoices!AC:AD,A3145,Invoices!AD:AD)/COUNTIF(Invoices!AC:AD,A3145),0),IF(COUNTIF(Invoices!AE:AF,A3145)&lt;&gt;0,IF(COUNTIF(Invoices!AE:AF,A3145)&lt;&gt;0,SUMIF(Invoices!AE:AF,A3145,Invoices!AF:AF)/COUNTIF(Invoices!AE:AF,A3145),0),IF(COUNTIF(Invoices!AG:AH,A3145)&lt;&gt;0,IF(COUNTIF(Invoices!AG:AH,A3145)&lt;&gt;0,SUMIF(Invoices!AG:AH,A3145,Invoices!AH:AH)/COUNTIF(Invoices!AG:AH,A3145),0),IF(COUNTIF(Invoices!AI:AJ,A3145)&lt;&gt;0,IF(COUNTIF(Invoices!AI:AJ,A3145)&lt;&gt;0,SUMIF(Invoices!AI:AJ,A3145,Invoices!AJ:AJ)/COUNTIF(Invoices!AI:AJ,A3145),0),IF(COUNTIF(Invoices!AK:AL,A3145)&lt;&gt;0,IF(COUNTIF(Invoices!AK:AL,A3145)&lt;&gt;0,SUMIF(Invoices!AK:AL,A3145,Invoices!AL:AL)/COUNTIF(Invoices!AK:AL,A3145),0),IF(COUNTIF(Invoices!AM:AN,A3145)&lt;&gt;0,IF(COUNTIF(Invoices!AM:AN,A3145)&lt;&gt;0,SUMIF(Invoices!AM:AN,A3145,Invoices!AN:AN)/COUNTIF(Invoices!AM:AN,A3145),0),"Not Available")))))))))))))))</f>
        <v>Not Available</v>
      </c>
    </row>
    <row r="3146" spans="1:5" ht="13" x14ac:dyDescent="0.15">
      <c r="A3146" s="6" t="s">
        <v>4661</v>
      </c>
      <c r="B3146" s="6" t="s">
        <v>4662</v>
      </c>
      <c r="C3146" s="6" t="s">
        <v>1782</v>
      </c>
      <c r="D3146" s="6" t="s">
        <v>1783</v>
      </c>
      <c r="E3146" t="str">
        <f>IF(COUNTIF(Invoices!K:L,A3146)&lt;&gt;0,IF(COUNTIF(Invoices!K:L,A3146)&lt;&gt;0,SUMIF(Invoices!K:L,A3146,Invoices!L:L)/COUNTIF(Invoices!K:L,A3146),0),IF(COUNTIF(Invoices!M:N,A3146)&lt;&gt;0,IF(COUNTIF(Invoices!M:N,A3146)&lt;&gt;0,SUMIF(Invoices!M:N,A3146,Invoices!N:N)/COUNTIF(Invoices!M:N,A3146),0),IF(COUNTIF(Invoices!O:P,A3146)&lt;&gt;0,IF(COUNTIF(Invoices!O:P,A3146)&lt;&gt;0,SUMIF(Invoices!O:P,A3146,Invoices!P:P)/COUNTIF(Invoices!O:P,A3146),0),IF(COUNTIF(Invoices!Q:R,A3146)&lt;&gt;0,IF(COUNTIF(Invoices!Q:R,A3146)&lt;&gt;0,SUMIF(Invoices!Q:R,A3146,Invoices!R:R)/COUNTIF(Invoices!Q:R,A3146),0),IF(COUNTIF(Invoices!S:T,A3146)&lt;&gt;0,IF(COUNTIF(Invoices!S:T,A3146)&lt;&gt;0,SUMIF(Invoices!S:T,A3146,Invoices!T:T)/COUNTIF(Invoices!S:T,A3146),0),IF(COUNTIF(Invoices!U:V,A3146)&lt;&gt;0,IF(COUNTIF(Invoices!U:V,A3146)&lt;&gt;0,SUMIF(Invoices!U:V,A3146,Invoices!V:V)/COUNTIF(Invoices!U:V,A3146),0),IF(COUNTIF(Invoices!W:X,A3146)&lt;&gt;0,IF(COUNTIF(Invoices!W:X,A3146)&lt;&gt;0,SUMIF(Invoices!W:X,A3146,Invoices!X:X)/COUNTIF(Invoices!W:X,A3146),0),IF(COUNTIF(Invoices!Y:Z,A3146)&lt;&gt;0,IF(COUNTIF(Invoices!Y:Z,A3146)&lt;&gt;0,SUMIF(Invoices!Y:Z,A3146,Invoices!Z:Z)/COUNTIF(Invoices!Y:Z,A3146),0),IF(COUNTIF(Invoices!AA:AB,A3146)&lt;&gt;0,IF(COUNTIF(Invoices!AA:AB,A3146)&lt;&gt;0,SUMIF(Invoices!AA:AB,A3146,Invoices!AB:AB)/COUNTIF(Invoices!AA:AB,A3146),0),IF(COUNTIF(Invoices!AC:AD,A3146)&lt;&gt;0,IF(COUNTIF(Invoices!AC:AD,A3146)&lt;&gt;0,SUMIF(Invoices!AC:AD,A3146,Invoices!AD:AD)/COUNTIF(Invoices!AC:AD,A3146),0),IF(COUNTIF(Invoices!AE:AF,A3146)&lt;&gt;0,IF(COUNTIF(Invoices!AE:AF,A3146)&lt;&gt;0,SUMIF(Invoices!AE:AF,A3146,Invoices!AF:AF)/COUNTIF(Invoices!AE:AF,A3146),0),IF(COUNTIF(Invoices!AG:AH,A3146)&lt;&gt;0,IF(COUNTIF(Invoices!AG:AH,A3146)&lt;&gt;0,SUMIF(Invoices!AG:AH,A3146,Invoices!AH:AH)/COUNTIF(Invoices!AG:AH,A3146),0),IF(COUNTIF(Invoices!AI:AJ,A3146)&lt;&gt;0,IF(COUNTIF(Invoices!AI:AJ,A3146)&lt;&gt;0,SUMIF(Invoices!AI:AJ,A3146,Invoices!AJ:AJ)/COUNTIF(Invoices!AI:AJ,A3146),0),IF(COUNTIF(Invoices!AK:AL,A3146)&lt;&gt;0,IF(COUNTIF(Invoices!AK:AL,A3146)&lt;&gt;0,SUMIF(Invoices!AK:AL,A3146,Invoices!AL:AL)/COUNTIF(Invoices!AK:AL,A3146),0),IF(COUNTIF(Invoices!AM:AN,A3146)&lt;&gt;0,IF(COUNTIF(Invoices!AM:AN,A3146)&lt;&gt;0,SUMIF(Invoices!AM:AN,A3146,Invoices!AN:AN)/COUNTIF(Invoices!AM:AN,A3146),0),"Not Available")))))))))))))))</f>
        <v>Not Available</v>
      </c>
    </row>
    <row r="3147" spans="1:5" ht="13" x14ac:dyDescent="0.15">
      <c r="A3147" s="6" t="s">
        <v>4663</v>
      </c>
      <c r="B3147" s="6" t="s">
        <v>2590</v>
      </c>
      <c r="C3147" s="6" t="s">
        <v>2232</v>
      </c>
      <c r="D3147" s="6" t="s">
        <v>2233</v>
      </c>
      <c r="E3147" t="str">
        <f>IF(COUNTIF(Invoices!K:L,A3147)&lt;&gt;0,IF(COUNTIF(Invoices!K:L,A3147)&lt;&gt;0,SUMIF(Invoices!K:L,A3147,Invoices!L:L)/COUNTIF(Invoices!K:L,A3147),0),IF(COUNTIF(Invoices!M:N,A3147)&lt;&gt;0,IF(COUNTIF(Invoices!M:N,A3147)&lt;&gt;0,SUMIF(Invoices!M:N,A3147,Invoices!N:N)/COUNTIF(Invoices!M:N,A3147),0),IF(COUNTIF(Invoices!O:P,A3147)&lt;&gt;0,IF(COUNTIF(Invoices!O:P,A3147)&lt;&gt;0,SUMIF(Invoices!O:P,A3147,Invoices!P:P)/COUNTIF(Invoices!O:P,A3147),0),IF(COUNTIF(Invoices!Q:R,A3147)&lt;&gt;0,IF(COUNTIF(Invoices!Q:R,A3147)&lt;&gt;0,SUMIF(Invoices!Q:R,A3147,Invoices!R:R)/COUNTIF(Invoices!Q:R,A3147),0),IF(COUNTIF(Invoices!S:T,A3147)&lt;&gt;0,IF(COUNTIF(Invoices!S:T,A3147)&lt;&gt;0,SUMIF(Invoices!S:T,A3147,Invoices!T:T)/COUNTIF(Invoices!S:T,A3147),0),IF(COUNTIF(Invoices!U:V,A3147)&lt;&gt;0,IF(COUNTIF(Invoices!U:V,A3147)&lt;&gt;0,SUMIF(Invoices!U:V,A3147,Invoices!V:V)/COUNTIF(Invoices!U:V,A3147),0),IF(COUNTIF(Invoices!W:X,A3147)&lt;&gt;0,IF(COUNTIF(Invoices!W:X,A3147)&lt;&gt;0,SUMIF(Invoices!W:X,A3147,Invoices!X:X)/COUNTIF(Invoices!W:X,A3147),0),IF(COUNTIF(Invoices!Y:Z,A3147)&lt;&gt;0,IF(COUNTIF(Invoices!Y:Z,A3147)&lt;&gt;0,SUMIF(Invoices!Y:Z,A3147,Invoices!Z:Z)/COUNTIF(Invoices!Y:Z,A3147),0),IF(COUNTIF(Invoices!AA:AB,A3147)&lt;&gt;0,IF(COUNTIF(Invoices!AA:AB,A3147)&lt;&gt;0,SUMIF(Invoices!AA:AB,A3147,Invoices!AB:AB)/COUNTIF(Invoices!AA:AB,A3147),0),IF(COUNTIF(Invoices!AC:AD,A3147)&lt;&gt;0,IF(COUNTIF(Invoices!AC:AD,A3147)&lt;&gt;0,SUMIF(Invoices!AC:AD,A3147,Invoices!AD:AD)/COUNTIF(Invoices!AC:AD,A3147),0),IF(COUNTIF(Invoices!AE:AF,A3147)&lt;&gt;0,IF(COUNTIF(Invoices!AE:AF,A3147)&lt;&gt;0,SUMIF(Invoices!AE:AF,A3147,Invoices!AF:AF)/COUNTIF(Invoices!AE:AF,A3147),0),IF(COUNTIF(Invoices!AG:AH,A3147)&lt;&gt;0,IF(COUNTIF(Invoices!AG:AH,A3147)&lt;&gt;0,SUMIF(Invoices!AG:AH,A3147,Invoices!AH:AH)/COUNTIF(Invoices!AG:AH,A3147),0),IF(COUNTIF(Invoices!AI:AJ,A3147)&lt;&gt;0,IF(COUNTIF(Invoices!AI:AJ,A3147)&lt;&gt;0,SUMIF(Invoices!AI:AJ,A3147,Invoices!AJ:AJ)/COUNTIF(Invoices!AI:AJ,A3147),0),IF(COUNTIF(Invoices!AK:AL,A3147)&lt;&gt;0,IF(COUNTIF(Invoices!AK:AL,A3147)&lt;&gt;0,SUMIF(Invoices!AK:AL,A3147,Invoices!AL:AL)/COUNTIF(Invoices!AK:AL,A3147),0),IF(COUNTIF(Invoices!AM:AN,A3147)&lt;&gt;0,IF(COUNTIF(Invoices!AM:AN,A3147)&lt;&gt;0,SUMIF(Invoices!AM:AN,A3147,Invoices!AN:AN)/COUNTIF(Invoices!AM:AN,A3147),0),"Not Available")))))))))))))))</f>
        <v>Not Available</v>
      </c>
    </row>
    <row r="3148" spans="1:5" ht="13" x14ac:dyDescent="0.15">
      <c r="A3148" s="6" t="s">
        <v>4664</v>
      </c>
      <c r="B3148" s="6" t="s">
        <v>4665</v>
      </c>
      <c r="C3148" s="6" t="s">
        <v>1428</v>
      </c>
      <c r="D3148" s="6" t="s">
        <v>681</v>
      </c>
      <c r="E3148" t="str">
        <f>IF(COUNTIF(Invoices!K:L,A3148)&lt;&gt;0,IF(COUNTIF(Invoices!K:L,A3148)&lt;&gt;0,SUMIF(Invoices!K:L,A3148,Invoices!L:L)/COUNTIF(Invoices!K:L,A3148),0),IF(COUNTIF(Invoices!M:N,A3148)&lt;&gt;0,IF(COUNTIF(Invoices!M:N,A3148)&lt;&gt;0,SUMIF(Invoices!M:N,A3148,Invoices!N:N)/COUNTIF(Invoices!M:N,A3148),0),IF(COUNTIF(Invoices!O:P,A3148)&lt;&gt;0,IF(COUNTIF(Invoices!O:P,A3148)&lt;&gt;0,SUMIF(Invoices!O:P,A3148,Invoices!P:P)/COUNTIF(Invoices!O:P,A3148),0),IF(COUNTIF(Invoices!Q:R,A3148)&lt;&gt;0,IF(COUNTIF(Invoices!Q:R,A3148)&lt;&gt;0,SUMIF(Invoices!Q:R,A3148,Invoices!R:R)/COUNTIF(Invoices!Q:R,A3148),0),IF(COUNTIF(Invoices!S:T,A3148)&lt;&gt;0,IF(COUNTIF(Invoices!S:T,A3148)&lt;&gt;0,SUMIF(Invoices!S:T,A3148,Invoices!T:T)/COUNTIF(Invoices!S:T,A3148),0),IF(COUNTIF(Invoices!U:V,A3148)&lt;&gt;0,IF(COUNTIF(Invoices!U:V,A3148)&lt;&gt;0,SUMIF(Invoices!U:V,A3148,Invoices!V:V)/COUNTIF(Invoices!U:V,A3148),0),IF(COUNTIF(Invoices!W:X,A3148)&lt;&gt;0,IF(COUNTIF(Invoices!W:X,A3148)&lt;&gt;0,SUMIF(Invoices!W:X,A3148,Invoices!X:X)/COUNTIF(Invoices!W:X,A3148),0),IF(COUNTIF(Invoices!Y:Z,A3148)&lt;&gt;0,IF(COUNTIF(Invoices!Y:Z,A3148)&lt;&gt;0,SUMIF(Invoices!Y:Z,A3148,Invoices!Z:Z)/COUNTIF(Invoices!Y:Z,A3148),0),IF(COUNTIF(Invoices!AA:AB,A3148)&lt;&gt;0,IF(COUNTIF(Invoices!AA:AB,A3148)&lt;&gt;0,SUMIF(Invoices!AA:AB,A3148,Invoices!AB:AB)/COUNTIF(Invoices!AA:AB,A3148),0),IF(COUNTIF(Invoices!AC:AD,A3148)&lt;&gt;0,IF(COUNTIF(Invoices!AC:AD,A3148)&lt;&gt;0,SUMIF(Invoices!AC:AD,A3148,Invoices!AD:AD)/COUNTIF(Invoices!AC:AD,A3148),0),IF(COUNTIF(Invoices!AE:AF,A3148)&lt;&gt;0,IF(COUNTIF(Invoices!AE:AF,A3148)&lt;&gt;0,SUMIF(Invoices!AE:AF,A3148,Invoices!AF:AF)/COUNTIF(Invoices!AE:AF,A3148),0),IF(COUNTIF(Invoices!AG:AH,A3148)&lt;&gt;0,IF(COUNTIF(Invoices!AG:AH,A3148)&lt;&gt;0,SUMIF(Invoices!AG:AH,A3148,Invoices!AH:AH)/COUNTIF(Invoices!AG:AH,A3148),0),IF(COUNTIF(Invoices!AI:AJ,A3148)&lt;&gt;0,IF(COUNTIF(Invoices!AI:AJ,A3148)&lt;&gt;0,SUMIF(Invoices!AI:AJ,A3148,Invoices!AJ:AJ)/COUNTIF(Invoices!AI:AJ,A3148),0),IF(COUNTIF(Invoices!AK:AL,A3148)&lt;&gt;0,IF(COUNTIF(Invoices!AK:AL,A3148)&lt;&gt;0,SUMIF(Invoices!AK:AL,A3148,Invoices!AL:AL)/COUNTIF(Invoices!AK:AL,A3148),0),IF(COUNTIF(Invoices!AM:AN,A3148)&lt;&gt;0,IF(COUNTIF(Invoices!AM:AN,A3148)&lt;&gt;0,SUMIF(Invoices!AM:AN,A3148,Invoices!AN:AN)/COUNTIF(Invoices!AM:AN,A3148),0),"Not Available")))))))))))))))</f>
        <v>Not Available</v>
      </c>
    </row>
    <row r="3149" spans="1:5" ht="13" x14ac:dyDescent="0.15">
      <c r="A3149" s="6" t="s">
        <v>4666</v>
      </c>
      <c r="B3149" s="6" t="s">
        <v>1360</v>
      </c>
      <c r="C3149" s="6" t="s">
        <v>1361</v>
      </c>
      <c r="D3149" s="6" t="s">
        <v>1301</v>
      </c>
      <c r="E3149">
        <f ca="1">IF(COUNTIF(Invoices!K:L,A3149)&lt;&gt;0,IF(COUNTIF(Invoices!K:L,A3149)&lt;&gt;0,SUMIF(Invoices!K:L,A3149,Invoices!L:L)/COUNTIF(Invoices!K:L,A3149),0),IF(COUNTIF(Invoices!M:N,A3149)&lt;&gt;0,IF(COUNTIF(Invoices!M:N,A3149)&lt;&gt;0,SUMIF(Invoices!M:N,A3149,Invoices!N:N)/COUNTIF(Invoices!M:N,A3149),0),IF(COUNTIF(Invoices!O:P,A3149)&lt;&gt;0,IF(COUNTIF(Invoices!O:P,A3149)&lt;&gt;0,SUMIF(Invoices!O:P,A3149,Invoices!P:P)/COUNTIF(Invoices!O:P,A3149),0),IF(COUNTIF(Invoices!Q:R,A3149)&lt;&gt;0,IF(COUNTIF(Invoices!Q:R,A3149)&lt;&gt;0,SUMIF(Invoices!Q:R,A3149,Invoices!R:R)/COUNTIF(Invoices!Q:R,A3149),0),IF(COUNTIF(Invoices!S:T,A3149)&lt;&gt;0,IF(COUNTIF(Invoices!S:T,A3149)&lt;&gt;0,SUMIF(Invoices!S:T,A3149,Invoices!T:T)/COUNTIF(Invoices!S:T,A3149),0),IF(COUNTIF(Invoices!U:V,A3149)&lt;&gt;0,IF(COUNTIF(Invoices!U:V,A3149)&lt;&gt;0,SUMIF(Invoices!U:V,A3149,Invoices!V:V)/COUNTIF(Invoices!U:V,A3149),0),IF(COUNTIF(Invoices!W:X,A3149)&lt;&gt;0,IF(COUNTIF(Invoices!W:X,A3149)&lt;&gt;0,SUMIF(Invoices!W:X,A3149,Invoices!X:X)/COUNTIF(Invoices!W:X,A3149),0),IF(COUNTIF(Invoices!Y:Z,A3149)&lt;&gt;0,IF(COUNTIF(Invoices!Y:Z,A3149)&lt;&gt;0,SUMIF(Invoices!Y:Z,A3149,Invoices!Z:Z)/COUNTIF(Invoices!Y:Z,A3149),0),IF(COUNTIF(Invoices!AA:AB,A3149)&lt;&gt;0,IF(COUNTIF(Invoices!AA:AB,A3149)&lt;&gt;0,SUMIF(Invoices!AA:AB,A3149,Invoices!AB:AB)/COUNTIF(Invoices!AA:AB,A3149),0),IF(COUNTIF(Invoices!AC:AD,A3149)&lt;&gt;0,IF(COUNTIF(Invoices!AC:AD,A3149)&lt;&gt;0,SUMIF(Invoices!AC:AD,A3149,Invoices!AD:AD)/COUNTIF(Invoices!AC:AD,A3149),0),IF(COUNTIF(Invoices!AE:AF,A3149)&lt;&gt;0,IF(COUNTIF(Invoices!AE:AF,A3149)&lt;&gt;0,SUMIF(Invoices!AE:AF,A3149,Invoices!AF:AF)/COUNTIF(Invoices!AE:AF,A3149),0),IF(COUNTIF(Invoices!AG:AH,A3149)&lt;&gt;0,IF(COUNTIF(Invoices!AG:AH,A3149)&lt;&gt;0,SUMIF(Invoices!AG:AH,A3149,Invoices!AH:AH)/COUNTIF(Invoices!AG:AH,A3149),0),IF(COUNTIF(Invoices!AI:AJ,A3149)&lt;&gt;0,IF(COUNTIF(Invoices!AI:AJ,A3149)&lt;&gt;0,SUMIF(Invoices!AI:AJ,A3149,Invoices!AJ:AJ)/COUNTIF(Invoices!AI:AJ,A3149),0),IF(COUNTIF(Invoices!AK:AL,A3149)&lt;&gt;0,IF(COUNTIF(Invoices!AK:AL,A3149)&lt;&gt;0,SUMIF(Invoices!AK:AL,A3149,Invoices!AL:AL)/COUNTIF(Invoices!AK:AL,A3149),0),IF(COUNTIF(Invoices!AM:AN,A3149)&lt;&gt;0,IF(COUNTIF(Invoices!AM:AN,A3149)&lt;&gt;0,SUMIF(Invoices!AM:AN,A3149,Invoices!AN:AN)/COUNTIF(Invoices!AM:AN,A3149),0),"Not Available")))))))))))))))</f>
        <v>0.99</v>
      </c>
    </row>
    <row r="3150" spans="1:5" ht="13" x14ac:dyDescent="0.15">
      <c r="A3150" s="6" t="s">
        <v>4667</v>
      </c>
      <c r="B3150" s="6" t="s">
        <v>917</v>
      </c>
      <c r="C3150" s="6" t="s">
        <v>918</v>
      </c>
      <c r="D3150" s="6" t="s">
        <v>919</v>
      </c>
      <c r="E3150">
        <f ca="1">IF(COUNTIF(Invoices!K:L,A3150)&lt;&gt;0,IF(COUNTIF(Invoices!K:L,A3150)&lt;&gt;0,SUMIF(Invoices!K:L,A3150,Invoices!L:L)/COUNTIF(Invoices!K:L,A3150),0),IF(COUNTIF(Invoices!M:N,A3150)&lt;&gt;0,IF(COUNTIF(Invoices!M:N,A3150)&lt;&gt;0,SUMIF(Invoices!M:N,A3150,Invoices!N:N)/COUNTIF(Invoices!M:N,A3150),0),IF(COUNTIF(Invoices!O:P,A3150)&lt;&gt;0,IF(COUNTIF(Invoices!O:P,A3150)&lt;&gt;0,SUMIF(Invoices!O:P,A3150,Invoices!P:P)/COUNTIF(Invoices!O:P,A3150),0),IF(COUNTIF(Invoices!Q:R,A3150)&lt;&gt;0,IF(COUNTIF(Invoices!Q:R,A3150)&lt;&gt;0,SUMIF(Invoices!Q:R,A3150,Invoices!R:R)/COUNTIF(Invoices!Q:R,A3150),0),IF(COUNTIF(Invoices!S:T,A3150)&lt;&gt;0,IF(COUNTIF(Invoices!S:T,A3150)&lt;&gt;0,SUMIF(Invoices!S:T,A3150,Invoices!T:T)/COUNTIF(Invoices!S:T,A3150),0),IF(COUNTIF(Invoices!U:V,A3150)&lt;&gt;0,IF(COUNTIF(Invoices!U:V,A3150)&lt;&gt;0,SUMIF(Invoices!U:V,A3150,Invoices!V:V)/COUNTIF(Invoices!U:V,A3150),0),IF(COUNTIF(Invoices!W:X,A3150)&lt;&gt;0,IF(COUNTIF(Invoices!W:X,A3150)&lt;&gt;0,SUMIF(Invoices!W:X,A3150,Invoices!X:X)/COUNTIF(Invoices!W:X,A3150),0),IF(COUNTIF(Invoices!Y:Z,A3150)&lt;&gt;0,IF(COUNTIF(Invoices!Y:Z,A3150)&lt;&gt;0,SUMIF(Invoices!Y:Z,A3150,Invoices!Z:Z)/COUNTIF(Invoices!Y:Z,A3150),0),IF(COUNTIF(Invoices!AA:AB,A3150)&lt;&gt;0,IF(COUNTIF(Invoices!AA:AB,A3150)&lt;&gt;0,SUMIF(Invoices!AA:AB,A3150,Invoices!AB:AB)/COUNTIF(Invoices!AA:AB,A3150),0),IF(COUNTIF(Invoices!AC:AD,A3150)&lt;&gt;0,IF(COUNTIF(Invoices!AC:AD,A3150)&lt;&gt;0,SUMIF(Invoices!AC:AD,A3150,Invoices!AD:AD)/COUNTIF(Invoices!AC:AD,A3150),0),IF(COUNTIF(Invoices!AE:AF,A3150)&lt;&gt;0,IF(COUNTIF(Invoices!AE:AF,A3150)&lt;&gt;0,SUMIF(Invoices!AE:AF,A3150,Invoices!AF:AF)/COUNTIF(Invoices!AE:AF,A3150),0),IF(COUNTIF(Invoices!AG:AH,A3150)&lt;&gt;0,IF(COUNTIF(Invoices!AG:AH,A3150)&lt;&gt;0,SUMIF(Invoices!AG:AH,A3150,Invoices!AH:AH)/COUNTIF(Invoices!AG:AH,A3150),0),IF(COUNTIF(Invoices!AI:AJ,A3150)&lt;&gt;0,IF(COUNTIF(Invoices!AI:AJ,A3150)&lt;&gt;0,SUMIF(Invoices!AI:AJ,A3150,Invoices!AJ:AJ)/COUNTIF(Invoices!AI:AJ,A3150),0),IF(COUNTIF(Invoices!AK:AL,A3150)&lt;&gt;0,IF(COUNTIF(Invoices!AK:AL,A3150)&lt;&gt;0,SUMIF(Invoices!AK:AL,A3150,Invoices!AL:AL)/COUNTIF(Invoices!AK:AL,A3150),0),IF(COUNTIF(Invoices!AM:AN,A3150)&lt;&gt;0,IF(COUNTIF(Invoices!AM:AN,A3150)&lt;&gt;0,SUMIF(Invoices!AM:AN,A3150,Invoices!AN:AN)/COUNTIF(Invoices!AM:AN,A3150),0),"Not Available")))))))))))))))</f>
        <v>0.99</v>
      </c>
    </row>
    <row r="3151" spans="1:5" ht="13" x14ac:dyDescent="0.15">
      <c r="A3151" s="6" t="s">
        <v>4668</v>
      </c>
      <c r="B3151" s="6" t="s">
        <v>4669</v>
      </c>
      <c r="C3151" s="6" t="s">
        <v>700</v>
      </c>
      <c r="D3151" s="6" t="s">
        <v>701</v>
      </c>
      <c r="E3151">
        <f ca="1">IF(COUNTIF(Invoices!K:L,A3151)&lt;&gt;0,IF(COUNTIF(Invoices!K:L,A3151)&lt;&gt;0,SUMIF(Invoices!K:L,A3151,Invoices!L:L)/COUNTIF(Invoices!K:L,A3151),0),IF(COUNTIF(Invoices!M:N,A3151)&lt;&gt;0,IF(COUNTIF(Invoices!M:N,A3151)&lt;&gt;0,SUMIF(Invoices!M:N,A3151,Invoices!N:N)/COUNTIF(Invoices!M:N,A3151),0),IF(COUNTIF(Invoices!O:P,A3151)&lt;&gt;0,IF(COUNTIF(Invoices!O:P,A3151)&lt;&gt;0,SUMIF(Invoices!O:P,A3151,Invoices!P:P)/COUNTIF(Invoices!O:P,A3151),0),IF(COUNTIF(Invoices!Q:R,A3151)&lt;&gt;0,IF(COUNTIF(Invoices!Q:R,A3151)&lt;&gt;0,SUMIF(Invoices!Q:R,A3151,Invoices!R:R)/COUNTIF(Invoices!Q:R,A3151),0),IF(COUNTIF(Invoices!S:T,A3151)&lt;&gt;0,IF(COUNTIF(Invoices!S:T,A3151)&lt;&gt;0,SUMIF(Invoices!S:T,A3151,Invoices!T:T)/COUNTIF(Invoices!S:T,A3151),0),IF(COUNTIF(Invoices!U:V,A3151)&lt;&gt;0,IF(COUNTIF(Invoices!U:V,A3151)&lt;&gt;0,SUMIF(Invoices!U:V,A3151,Invoices!V:V)/COUNTIF(Invoices!U:V,A3151),0),IF(COUNTIF(Invoices!W:X,A3151)&lt;&gt;0,IF(COUNTIF(Invoices!W:X,A3151)&lt;&gt;0,SUMIF(Invoices!W:X,A3151,Invoices!X:X)/COUNTIF(Invoices!W:X,A3151),0),IF(COUNTIF(Invoices!Y:Z,A3151)&lt;&gt;0,IF(COUNTIF(Invoices!Y:Z,A3151)&lt;&gt;0,SUMIF(Invoices!Y:Z,A3151,Invoices!Z:Z)/COUNTIF(Invoices!Y:Z,A3151),0),IF(COUNTIF(Invoices!AA:AB,A3151)&lt;&gt;0,IF(COUNTIF(Invoices!AA:AB,A3151)&lt;&gt;0,SUMIF(Invoices!AA:AB,A3151,Invoices!AB:AB)/COUNTIF(Invoices!AA:AB,A3151),0),IF(COUNTIF(Invoices!AC:AD,A3151)&lt;&gt;0,IF(COUNTIF(Invoices!AC:AD,A3151)&lt;&gt;0,SUMIF(Invoices!AC:AD,A3151,Invoices!AD:AD)/COUNTIF(Invoices!AC:AD,A3151),0),IF(COUNTIF(Invoices!AE:AF,A3151)&lt;&gt;0,IF(COUNTIF(Invoices!AE:AF,A3151)&lt;&gt;0,SUMIF(Invoices!AE:AF,A3151,Invoices!AF:AF)/COUNTIF(Invoices!AE:AF,A3151),0),IF(COUNTIF(Invoices!AG:AH,A3151)&lt;&gt;0,IF(COUNTIF(Invoices!AG:AH,A3151)&lt;&gt;0,SUMIF(Invoices!AG:AH,A3151,Invoices!AH:AH)/COUNTIF(Invoices!AG:AH,A3151),0),IF(COUNTIF(Invoices!AI:AJ,A3151)&lt;&gt;0,IF(COUNTIF(Invoices!AI:AJ,A3151)&lt;&gt;0,SUMIF(Invoices!AI:AJ,A3151,Invoices!AJ:AJ)/COUNTIF(Invoices!AI:AJ,A3151),0),IF(COUNTIF(Invoices!AK:AL,A3151)&lt;&gt;0,IF(COUNTIF(Invoices!AK:AL,A3151)&lt;&gt;0,SUMIF(Invoices!AK:AL,A3151,Invoices!AL:AL)/COUNTIF(Invoices!AK:AL,A3151),0),IF(COUNTIF(Invoices!AM:AN,A3151)&lt;&gt;0,IF(COUNTIF(Invoices!AM:AN,A3151)&lt;&gt;0,SUMIF(Invoices!AM:AN,A3151,Invoices!AN:AN)/COUNTIF(Invoices!AM:AN,A3151),0),"Not Available")))))))))))))))</f>
        <v>0.99</v>
      </c>
    </row>
    <row r="3152" spans="1:5" ht="13" x14ac:dyDescent="0.15">
      <c r="A3152" s="6" t="s">
        <v>4670</v>
      </c>
      <c r="C3152" s="6" t="s">
        <v>692</v>
      </c>
      <c r="D3152" s="6" t="s">
        <v>693</v>
      </c>
      <c r="E3152" t="str">
        <f>IF(COUNTIF(Invoices!K:L,A3152)&lt;&gt;0,IF(COUNTIF(Invoices!K:L,A3152)&lt;&gt;0,SUMIF(Invoices!K:L,A3152,Invoices!L:L)/COUNTIF(Invoices!K:L,A3152),0),IF(COUNTIF(Invoices!M:N,A3152)&lt;&gt;0,IF(COUNTIF(Invoices!M:N,A3152)&lt;&gt;0,SUMIF(Invoices!M:N,A3152,Invoices!N:N)/COUNTIF(Invoices!M:N,A3152),0),IF(COUNTIF(Invoices!O:P,A3152)&lt;&gt;0,IF(COUNTIF(Invoices!O:P,A3152)&lt;&gt;0,SUMIF(Invoices!O:P,A3152,Invoices!P:P)/COUNTIF(Invoices!O:P,A3152),0),IF(COUNTIF(Invoices!Q:R,A3152)&lt;&gt;0,IF(COUNTIF(Invoices!Q:R,A3152)&lt;&gt;0,SUMIF(Invoices!Q:R,A3152,Invoices!R:R)/COUNTIF(Invoices!Q:R,A3152),0),IF(COUNTIF(Invoices!S:T,A3152)&lt;&gt;0,IF(COUNTIF(Invoices!S:T,A3152)&lt;&gt;0,SUMIF(Invoices!S:T,A3152,Invoices!T:T)/COUNTIF(Invoices!S:T,A3152),0),IF(COUNTIF(Invoices!U:V,A3152)&lt;&gt;0,IF(COUNTIF(Invoices!U:V,A3152)&lt;&gt;0,SUMIF(Invoices!U:V,A3152,Invoices!V:V)/COUNTIF(Invoices!U:V,A3152),0),IF(COUNTIF(Invoices!W:X,A3152)&lt;&gt;0,IF(COUNTIF(Invoices!W:X,A3152)&lt;&gt;0,SUMIF(Invoices!W:X,A3152,Invoices!X:X)/COUNTIF(Invoices!W:X,A3152),0),IF(COUNTIF(Invoices!Y:Z,A3152)&lt;&gt;0,IF(COUNTIF(Invoices!Y:Z,A3152)&lt;&gt;0,SUMIF(Invoices!Y:Z,A3152,Invoices!Z:Z)/COUNTIF(Invoices!Y:Z,A3152),0),IF(COUNTIF(Invoices!AA:AB,A3152)&lt;&gt;0,IF(COUNTIF(Invoices!AA:AB,A3152)&lt;&gt;0,SUMIF(Invoices!AA:AB,A3152,Invoices!AB:AB)/COUNTIF(Invoices!AA:AB,A3152),0),IF(COUNTIF(Invoices!AC:AD,A3152)&lt;&gt;0,IF(COUNTIF(Invoices!AC:AD,A3152)&lt;&gt;0,SUMIF(Invoices!AC:AD,A3152,Invoices!AD:AD)/COUNTIF(Invoices!AC:AD,A3152),0),IF(COUNTIF(Invoices!AE:AF,A3152)&lt;&gt;0,IF(COUNTIF(Invoices!AE:AF,A3152)&lt;&gt;0,SUMIF(Invoices!AE:AF,A3152,Invoices!AF:AF)/COUNTIF(Invoices!AE:AF,A3152),0),IF(COUNTIF(Invoices!AG:AH,A3152)&lt;&gt;0,IF(COUNTIF(Invoices!AG:AH,A3152)&lt;&gt;0,SUMIF(Invoices!AG:AH,A3152,Invoices!AH:AH)/COUNTIF(Invoices!AG:AH,A3152),0),IF(COUNTIF(Invoices!AI:AJ,A3152)&lt;&gt;0,IF(COUNTIF(Invoices!AI:AJ,A3152)&lt;&gt;0,SUMIF(Invoices!AI:AJ,A3152,Invoices!AJ:AJ)/COUNTIF(Invoices!AI:AJ,A3152),0),IF(COUNTIF(Invoices!AK:AL,A3152)&lt;&gt;0,IF(COUNTIF(Invoices!AK:AL,A3152)&lt;&gt;0,SUMIF(Invoices!AK:AL,A3152,Invoices!AL:AL)/COUNTIF(Invoices!AK:AL,A3152),0),IF(COUNTIF(Invoices!AM:AN,A3152)&lt;&gt;0,IF(COUNTIF(Invoices!AM:AN,A3152)&lt;&gt;0,SUMIF(Invoices!AM:AN,A3152,Invoices!AN:AN)/COUNTIF(Invoices!AM:AN,A3152),0),"Not Available")))))))))))))))</f>
        <v>Not Available</v>
      </c>
    </row>
    <row r="3153" spans="1:5" ht="13" x14ac:dyDescent="0.15">
      <c r="A3153" s="6" t="s">
        <v>4671</v>
      </c>
      <c r="B3153" s="6" t="s">
        <v>1223</v>
      </c>
      <c r="C3153" s="6" t="s">
        <v>977</v>
      </c>
      <c r="D3153" s="6" t="s">
        <v>976</v>
      </c>
      <c r="E3153" t="str">
        <f>IF(COUNTIF(Invoices!K:L,A3153)&lt;&gt;0,IF(COUNTIF(Invoices!K:L,A3153)&lt;&gt;0,SUMIF(Invoices!K:L,A3153,Invoices!L:L)/COUNTIF(Invoices!K:L,A3153),0),IF(COUNTIF(Invoices!M:N,A3153)&lt;&gt;0,IF(COUNTIF(Invoices!M:N,A3153)&lt;&gt;0,SUMIF(Invoices!M:N,A3153,Invoices!N:N)/COUNTIF(Invoices!M:N,A3153),0),IF(COUNTIF(Invoices!O:P,A3153)&lt;&gt;0,IF(COUNTIF(Invoices!O:P,A3153)&lt;&gt;0,SUMIF(Invoices!O:P,A3153,Invoices!P:P)/COUNTIF(Invoices!O:P,A3153),0),IF(COUNTIF(Invoices!Q:R,A3153)&lt;&gt;0,IF(COUNTIF(Invoices!Q:R,A3153)&lt;&gt;0,SUMIF(Invoices!Q:R,A3153,Invoices!R:R)/COUNTIF(Invoices!Q:R,A3153),0),IF(COUNTIF(Invoices!S:T,A3153)&lt;&gt;0,IF(COUNTIF(Invoices!S:T,A3153)&lt;&gt;0,SUMIF(Invoices!S:T,A3153,Invoices!T:T)/COUNTIF(Invoices!S:T,A3153),0),IF(COUNTIF(Invoices!U:V,A3153)&lt;&gt;0,IF(COUNTIF(Invoices!U:V,A3153)&lt;&gt;0,SUMIF(Invoices!U:V,A3153,Invoices!V:V)/COUNTIF(Invoices!U:V,A3153),0),IF(COUNTIF(Invoices!W:X,A3153)&lt;&gt;0,IF(COUNTIF(Invoices!W:X,A3153)&lt;&gt;0,SUMIF(Invoices!W:X,A3153,Invoices!X:X)/COUNTIF(Invoices!W:X,A3153),0),IF(COUNTIF(Invoices!Y:Z,A3153)&lt;&gt;0,IF(COUNTIF(Invoices!Y:Z,A3153)&lt;&gt;0,SUMIF(Invoices!Y:Z,A3153,Invoices!Z:Z)/COUNTIF(Invoices!Y:Z,A3153),0),IF(COUNTIF(Invoices!AA:AB,A3153)&lt;&gt;0,IF(COUNTIF(Invoices!AA:AB,A3153)&lt;&gt;0,SUMIF(Invoices!AA:AB,A3153,Invoices!AB:AB)/COUNTIF(Invoices!AA:AB,A3153),0),IF(COUNTIF(Invoices!AC:AD,A3153)&lt;&gt;0,IF(COUNTIF(Invoices!AC:AD,A3153)&lt;&gt;0,SUMIF(Invoices!AC:AD,A3153,Invoices!AD:AD)/COUNTIF(Invoices!AC:AD,A3153),0),IF(COUNTIF(Invoices!AE:AF,A3153)&lt;&gt;0,IF(COUNTIF(Invoices!AE:AF,A3153)&lt;&gt;0,SUMIF(Invoices!AE:AF,A3153,Invoices!AF:AF)/COUNTIF(Invoices!AE:AF,A3153),0),IF(COUNTIF(Invoices!AG:AH,A3153)&lt;&gt;0,IF(COUNTIF(Invoices!AG:AH,A3153)&lt;&gt;0,SUMIF(Invoices!AG:AH,A3153,Invoices!AH:AH)/COUNTIF(Invoices!AG:AH,A3153),0),IF(COUNTIF(Invoices!AI:AJ,A3153)&lt;&gt;0,IF(COUNTIF(Invoices!AI:AJ,A3153)&lt;&gt;0,SUMIF(Invoices!AI:AJ,A3153,Invoices!AJ:AJ)/COUNTIF(Invoices!AI:AJ,A3153),0),IF(COUNTIF(Invoices!AK:AL,A3153)&lt;&gt;0,IF(COUNTIF(Invoices!AK:AL,A3153)&lt;&gt;0,SUMIF(Invoices!AK:AL,A3153,Invoices!AL:AL)/COUNTIF(Invoices!AK:AL,A3153),0),IF(COUNTIF(Invoices!AM:AN,A3153)&lt;&gt;0,IF(COUNTIF(Invoices!AM:AN,A3153)&lt;&gt;0,SUMIF(Invoices!AM:AN,A3153,Invoices!AN:AN)/COUNTIF(Invoices!AM:AN,A3153),0),"Not Available")))))))))))))))</f>
        <v>Not Available</v>
      </c>
    </row>
    <row r="3154" spans="1:5" ht="13" x14ac:dyDescent="0.15">
      <c r="A3154" s="6" t="s">
        <v>4672</v>
      </c>
      <c r="B3154" s="6" t="s">
        <v>4673</v>
      </c>
      <c r="C3154" s="6" t="s">
        <v>1016</v>
      </c>
      <c r="D3154" s="6" t="s">
        <v>878</v>
      </c>
      <c r="E3154">
        <f ca="1">IF(COUNTIF(Invoices!K:L,A3154)&lt;&gt;0,IF(COUNTIF(Invoices!K:L,A3154)&lt;&gt;0,SUMIF(Invoices!K:L,A3154,Invoices!L:L)/COUNTIF(Invoices!K:L,A3154),0),IF(COUNTIF(Invoices!M:N,A3154)&lt;&gt;0,IF(COUNTIF(Invoices!M:N,A3154)&lt;&gt;0,SUMIF(Invoices!M:N,A3154,Invoices!N:N)/COUNTIF(Invoices!M:N,A3154),0),IF(COUNTIF(Invoices!O:P,A3154)&lt;&gt;0,IF(COUNTIF(Invoices!O:P,A3154)&lt;&gt;0,SUMIF(Invoices!O:P,A3154,Invoices!P:P)/COUNTIF(Invoices!O:P,A3154),0),IF(COUNTIF(Invoices!Q:R,A3154)&lt;&gt;0,IF(COUNTIF(Invoices!Q:R,A3154)&lt;&gt;0,SUMIF(Invoices!Q:R,A3154,Invoices!R:R)/COUNTIF(Invoices!Q:R,A3154),0),IF(COUNTIF(Invoices!S:T,A3154)&lt;&gt;0,IF(COUNTIF(Invoices!S:T,A3154)&lt;&gt;0,SUMIF(Invoices!S:T,A3154,Invoices!T:T)/COUNTIF(Invoices!S:T,A3154),0),IF(COUNTIF(Invoices!U:V,A3154)&lt;&gt;0,IF(COUNTIF(Invoices!U:V,A3154)&lt;&gt;0,SUMIF(Invoices!U:V,A3154,Invoices!V:V)/COUNTIF(Invoices!U:V,A3154),0),IF(COUNTIF(Invoices!W:X,A3154)&lt;&gt;0,IF(COUNTIF(Invoices!W:X,A3154)&lt;&gt;0,SUMIF(Invoices!W:X,A3154,Invoices!X:X)/COUNTIF(Invoices!W:X,A3154),0),IF(COUNTIF(Invoices!Y:Z,A3154)&lt;&gt;0,IF(COUNTIF(Invoices!Y:Z,A3154)&lt;&gt;0,SUMIF(Invoices!Y:Z,A3154,Invoices!Z:Z)/COUNTIF(Invoices!Y:Z,A3154),0),IF(COUNTIF(Invoices!AA:AB,A3154)&lt;&gt;0,IF(COUNTIF(Invoices!AA:AB,A3154)&lt;&gt;0,SUMIF(Invoices!AA:AB,A3154,Invoices!AB:AB)/COUNTIF(Invoices!AA:AB,A3154),0),IF(COUNTIF(Invoices!AC:AD,A3154)&lt;&gt;0,IF(COUNTIF(Invoices!AC:AD,A3154)&lt;&gt;0,SUMIF(Invoices!AC:AD,A3154,Invoices!AD:AD)/COUNTIF(Invoices!AC:AD,A3154),0),IF(COUNTIF(Invoices!AE:AF,A3154)&lt;&gt;0,IF(COUNTIF(Invoices!AE:AF,A3154)&lt;&gt;0,SUMIF(Invoices!AE:AF,A3154,Invoices!AF:AF)/COUNTIF(Invoices!AE:AF,A3154),0),IF(COUNTIF(Invoices!AG:AH,A3154)&lt;&gt;0,IF(COUNTIF(Invoices!AG:AH,A3154)&lt;&gt;0,SUMIF(Invoices!AG:AH,A3154,Invoices!AH:AH)/COUNTIF(Invoices!AG:AH,A3154),0),IF(COUNTIF(Invoices!AI:AJ,A3154)&lt;&gt;0,IF(COUNTIF(Invoices!AI:AJ,A3154)&lt;&gt;0,SUMIF(Invoices!AI:AJ,A3154,Invoices!AJ:AJ)/COUNTIF(Invoices!AI:AJ,A3154),0),IF(COUNTIF(Invoices!AK:AL,A3154)&lt;&gt;0,IF(COUNTIF(Invoices!AK:AL,A3154)&lt;&gt;0,SUMIF(Invoices!AK:AL,A3154,Invoices!AL:AL)/COUNTIF(Invoices!AK:AL,A3154),0),IF(COUNTIF(Invoices!AM:AN,A3154)&lt;&gt;0,IF(COUNTIF(Invoices!AM:AN,A3154)&lt;&gt;0,SUMIF(Invoices!AM:AN,A3154,Invoices!AN:AN)/COUNTIF(Invoices!AM:AN,A3154),0),"Not Available")))))))))))))))</f>
        <v>0.99</v>
      </c>
    </row>
    <row r="3155" spans="1:5" ht="13" x14ac:dyDescent="0.15">
      <c r="A3155" s="6" t="s">
        <v>4674</v>
      </c>
      <c r="B3155" s="6" t="s">
        <v>4675</v>
      </c>
      <c r="C3155" s="6" t="s">
        <v>1231</v>
      </c>
      <c r="D3155" s="6" t="s">
        <v>863</v>
      </c>
      <c r="E3155">
        <f ca="1">IF(COUNTIF(Invoices!K:L,A3155)&lt;&gt;0,IF(COUNTIF(Invoices!K:L,A3155)&lt;&gt;0,SUMIF(Invoices!K:L,A3155,Invoices!L:L)/COUNTIF(Invoices!K:L,A3155),0),IF(COUNTIF(Invoices!M:N,A3155)&lt;&gt;0,IF(COUNTIF(Invoices!M:N,A3155)&lt;&gt;0,SUMIF(Invoices!M:N,A3155,Invoices!N:N)/COUNTIF(Invoices!M:N,A3155),0),IF(COUNTIF(Invoices!O:P,A3155)&lt;&gt;0,IF(COUNTIF(Invoices!O:P,A3155)&lt;&gt;0,SUMIF(Invoices!O:P,A3155,Invoices!P:P)/COUNTIF(Invoices!O:P,A3155),0),IF(COUNTIF(Invoices!Q:R,A3155)&lt;&gt;0,IF(COUNTIF(Invoices!Q:R,A3155)&lt;&gt;0,SUMIF(Invoices!Q:R,A3155,Invoices!R:R)/COUNTIF(Invoices!Q:R,A3155),0),IF(COUNTIF(Invoices!S:T,A3155)&lt;&gt;0,IF(COUNTIF(Invoices!S:T,A3155)&lt;&gt;0,SUMIF(Invoices!S:T,A3155,Invoices!T:T)/COUNTIF(Invoices!S:T,A3155),0),IF(COUNTIF(Invoices!U:V,A3155)&lt;&gt;0,IF(COUNTIF(Invoices!U:V,A3155)&lt;&gt;0,SUMIF(Invoices!U:V,A3155,Invoices!V:V)/COUNTIF(Invoices!U:V,A3155),0),IF(COUNTIF(Invoices!W:X,A3155)&lt;&gt;0,IF(COUNTIF(Invoices!W:X,A3155)&lt;&gt;0,SUMIF(Invoices!W:X,A3155,Invoices!X:X)/COUNTIF(Invoices!W:X,A3155),0),IF(COUNTIF(Invoices!Y:Z,A3155)&lt;&gt;0,IF(COUNTIF(Invoices!Y:Z,A3155)&lt;&gt;0,SUMIF(Invoices!Y:Z,A3155,Invoices!Z:Z)/COUNTIF(Invoices!Y:Z,A3155),0),IF(COUNTIF(Invoices!AA:AB,A3155)&lt;&gt;0,IF(COUNTIF(Invoices!AA:AB,A3155)&lt;&gt;0,SUMIF(Invoices!AA:AB,A3155,Invoices!AB:AB)/COUNTIF(Invoices!AA:AB,A3155),0),IF(COUNTIF(Invoices!AC:AD,A3155)&lt;&gt;0,IF(COUNTIF(Invoices!AC:AD,A3155)&lt;&gt;0,SUMIF(Invoices!AC:AD,A3155,Invoices!AD:AD)/COUNTIF(Invoices!AC:AD,A3155),0),IF(COUNTIF(Invoices!AE:AF,A3155)&lt;&gt;0,IF(COUNTIF(Invoices!AE:AF,A3155)&lt;&gt;0,SUMIF(Invoices!AE:AF,A3155,Invoices!AF:AF)/COUNTIF(Invoices!AE:AF,A3155),0),IF(COUNTIF(Invoices!AG:AH,A3155)&lt;&gt;0,IF(COUNTIF(Invoices!AG:AH,A3155)&lt;&gt;0,SUMIF(Invoices!AG:AH,A3155,Invoices!AH:AH)/COUNTIF(Invoices!AG:AH,A3155),0),IF(COUNTIF(Invoices!AI:AJ,A3155)&lt;&gt;0,IF(COUNTIF(Invoices!AI:AJ,A3155)&lt;&gt;0,SUMIF(Invoices!AI:AJ,A3155,Invoices!AJ:AJ)/COUNTIF(Invoices!AI:AJ,A3155),0),IF(COUNTIF(Invoices!AK:AL,A3155)&lt;&gt;0,IF(COUNTIF(Invoices!AK:AL,A3155)&lt;&gt;0,SUMIF(Invoices!AK:AL,A3155,Invoices!AL:AL)/COUNTIF(Invoices!AK:AL,A3155),0),IF(COUNTIF(Invoices!AM:AN,A3155)&lt;&gt;0,IF(COUNTIF(Invoices!AM:AN,A3155)&lt;&gt;0,SUMIF(Invoices!AM:AN,A3155,Invoices!AN:AN)/COUNTIF(Invoices!AM:AN,A3155),0),"Not Available")))))))))))))))</f>
        <v>0.99</v>
      </c>
    </row>
    <row r="3156" spans="1:5" ht="13" x14ac:dyDescent="0.15">
      <c r="A3156" s="6" t="s">
        <v>4676</v>
      </c>
      <c r="B3156" s="6" t="s">
        <v>553</v>
      </c>
      <c r="C3156" s="6" t="s">
        <v>554</v>
      </c>
      <c r="D3156" s="6" t="s">
        <v>555</v>
      </c>
      <c r="E3156">
        <f ca="1">IF(COUNTIF(Invoices!K:L,A3156)&lt;&gt;0,IF(COUNTIF(Invoices!K:L,A3156)&lt;&gt;0,SUMIF(Invoices!K:L,A3156,Invoices!L:L)/COUNTIF(Invoices!K:L,A3156),0),IF(COUNTIF(Invoices!M:N,A3156)&lt;&gt;0,IF(COUNTIF(Invoices!M:N,A3156)&lt;&gt;0,SUMIF(Invoices!M:N,A3156,Invoices!N:N)/COUNTIF(Invoices!M:N,A3156),0),IF(COUNTIF(Invoices!O:P,A3156)&lt;&gt;0,IF(COUNTIF(Invoices!O:P,A3156)&lt;&gt;0,SUMIF(Invoices!O:P,A3156,Invoices!P:P)/COUNTIF(Invoices!O:P,A3156),0),IF(COUNTIF(Invoices!Q:R,A3156)&lt;&gt;0,IF(COUNTIF(Invoices!Q:R,A3156)&lt;&gt;0,SUMIF(Invoices!Q:R,A3156,Invoices!R:R)/COUNTIF(Invoices!Q:R,A3156),0),IF(COUNTIF(Invoices!S:T,A3156)&lt;&gt;0,IF(COUNTIF(Invoices!S:T,A3156)&lt;&gt;0,SUMIF(Invoices!S:T,A3156,Invoices!T:T)/COUNTIF(Invoices!S:T,A3156),0),IF(COUNTIF(Invoices!U:V,A3156)&lt;&gt;0,IF(COUNTIF(Invoices!U:V,A3156)&lt;&gt;0,SUMIF(Invoices!U:V,A3156,Invoices!V:V)/COUNTIF(Invoices!U:V,A3156),0),IF(COUNTIF(Invoices!W:X,A3156)&lt;&gt;0,IF(COUNTIF(Invoices!W:X,A3156)&lt;&gt;0,SUMIF(Invoices!W:X,A3156,Invoices!X:X)/COUNTIF(Invoices!W:X,A3156),0),IF(COUNTIF(Invoices!Y:Z,A3156)&lt;&gt;0,IF(COUNTIF(Invoices!Y:Z,A3156)&lt;&gt;0,SUMIF(Invoices!Y:Z,A3156,Invoices!Z:Z)/COUNTIF(Invoices!Y:Z,A3156),0),IF(COUNTIF(Invoices!AA:AB,A3156)&lt;&gt;0,IF(COUNTIF(Invoices!AA:AB,A3156)&lt;&gt;0,SUMIF(Invoices!AA:AB,A3156,Invoices!AB:AB)/COUNTIF(Invoices!AA:AB,A3156),0),IF(COUNTIF(Invoices!AC:AD,A3156)&lt;&gt;0,IF(COUNTIF(Invoices!AC:AD,A3156)&lt;&gt;0,SUMIF(Invoices!AC:AD,A3156,Invoices!AD:AD)/COUNTIF(Invoices!AC:AD,A3156),0),IF(COUNTIF(Invoices!AE:AF,A3156)&lt;&gt;0,IF(COUNTIF(Invoices!AE:AF,A3156)&lt;&gt;0,SUMIF(Invoices!AE:AF,A3156,Invoices!AF:AF)/COUNTIF(Invoices!AE:AF,A3156),0),IF(COUNTIF(Invoices!AG:AH,A3156)&lt;&gt;0,IF(COUNTIF(Invoices!AG:AH,A3156)&lt;&gt;0,SUMIF(Invoices!AG:AH,A3156,Invoices!AH:AH)/COUNTIF(Invoices!AG:AH,A3156),0),IF(COUNTIF(Invoices!AI:AJ,A3156)&lt;&gt;0,IF(COUNTIF(Invoices!AI:AJ,A3156)&lt;&gt;0,SUMIF(Invoices!AI:AJ,A3156,Invoices!AJ:AJ)/COUNTIF(Invoices!AI:AJ,A3156),0),IF(COUNTIF(Invoices!AK:AL,A3156)&lt;&gt;0,IF(COUNTIF(Invoices!AK:AL,A3156)&lt;&gt;0,SUMIF(Invoices!AK:AL,A3156,Invoices!AL:AL)/COUNTIF(Invoices!AK:AL,A3156),0),IF(COUNTIF(Invoices!AM:AN,A3156)&lt;&gt;0,IF(COUNTIF(Invoices!AM:AN,A3156)&lt;&gt;0,SUMIF(Invoices!AM:AN,A3156,Invoices!AN:AN)/COUNTIF(Invoices!AM:AN,A3156),0),"Not Available")))))))))))))))</f>
        <v>0.99</v>
      </c>
    </row>
    <row r="3157" spans="1:5" ht="13" x14ac:dyDescent="0.15">
      <c r="A3157" s="6" t="s">
        <v>4677</v>
      </c>
      <c r="B3157" s="6" t="s">
        <v>3385</v>
      </c>
      <c r="C3157" s="6" t="s">
        <v>1798</v>
      </c>
      <c r="D3157" s="6" t="s">
        <v>810</v>
      </c>
      <c r="E3157">
        <f ca="1">IF(COUNTIF(Invoices!K:L,A3157)&lt;&gt;0,IF(COUNTIF(Invoices!K:L,A3157)&lt;&gt;0,SUMIF(Invoices!K:L,A3157,Invoices!L:L)/COUNTIF(Invoices!K:L,A3157),0),IF(COUNTIF(Invoices!M:N,A3157)&lt;&gt;0,IF(COUNTIF(Invoices!M:N,A3157)&lt;&gt;0,SUMIF(Invoices!M:N,A3157,Invoices!N:N)/COUNTIF(Invoices!M:N,A3157),0),IF(COUNTIF(Invoices!O:P,A3157)&lt;&gt;0,IF(COUNTIF(Invoices!O:P,A3157)&lt;&gt;0,SUMIF(Invoices!O:P,A3157,Invoices!P:P)/COUNTIF(Invoices!O:P,A3157),0),IF(COUNTIF(Invoices!Q:R,A3157)&lt;&gt;0,IF(COUNTIF(Invoices!Q:R,A3157)&lt;&gt;0,SUMIF(Invoices!Q:R,A3157,Invoices!R:R)/COUNTIF(Invoices!Q:R,A3157),0),IF(COUNTIF(Invoices!S:T,A3157)&lt;&gt;0,IF(COUNTIF(Invoices!S:T,A3157)&lt;&gt;0,SUMIF(Invoices!S:T,A3157,Invoices!T:T)/COUNTIF(Invoices!S:T,A3157),0),IF(COUNTIF(Invoices!U:V,A3157)&lt;&gt;0,IF(COUNTIF(Invoices!U:V,A3157)&lt;&gt;0,SUMIF(Invoices!U:V,A3157,Invoices!V:V)/COUNTIF(Invoices!U:V,A3157),0),IF(COUNTIF(Invoices!W:X,A3157)&lt;&gt;0,IF(COUNTIF(Invoices!W:X,A3157)&lt;&gt;0,SUMIF(Invoices!W:X,A3157,Invoices!X:X)/COUNTIF(Invoices!W:X,A3157),0),IF(COUNTIF(Invoices!Y:Z,A3157)&lt;&gt;0,IF(COUNTIF(Invoices!Y:Z,A3157)&lt;&gt;0,SUMIF(Invoices!Y:Z,A3157,Invoices!Z:Z)/COUNTIF(Invoices!Y:Z,A3157),0),IF(COUNTIF(Invoices!AA:AB,A3157)&lt;&gt;0,IF(COUNTIF(Invoices!AA:AB,A3157)&lt;&gt;0,SUMIF(Invoices!AA:AB,A3157,Invoices!AB:AB)/COUNTIF(Invoices!AA:AB,A3157),0),IF(COUNTIF(Invoices!AC:AD,A3157)&lt;&gt;0,IF(COUNTIF(Invoices!AC:AD,A3157)&lt;&gt;0,SUMIF(Invoices!AC:AD,A3157,Invoices!AD:AD)/COUNTIF(Invoices!AC:AD,A3157),0),IF(COUNTIF(Invoices!AE:AF,A3157)&lt;&gt;0,IF(COUNTIF(Invoices!AE:AF,A3157)&lt;&gt;0,SUMIF(Invoices!AE:AF,A3157,Invoices!AF:AF)/COUNTIF(Invoices!AE:AF,A3157),0),IF(COUNTIF(Invoices!AG:AH,A3157)&lt;&gt;0,IF(COUNTIF(Invoices!AG:AH,A3157)&lt;&gt;0,SUMIF(Invoices!AG:AH,A3157,Invoices!AH:AH)/COUNTIF(Invoices!AG:AH,A3157),0),IF(COUNTIF(Invoices!AI:AJ,A3157)&lt;&gt;0,IF(COUNTIF(Invoices!AI:AJ,A3157)&lt;&gt;0,SUMIF(Invoices!AI:AJ,A3157,Invoices!AJ:AJ)/COUNTIF(Invoices!AI:AJ,A3157),0),IF(COUNTIF(Invoices!AK:AL,A3157)&lt;&gt;0,IF(COUNTIF(Invoices!AK:AL,A3157)&lt;&gt;0,SUMIF(Invoices!AK:AL,A3157,Invoices!AL:AL)/COUNTIF(Invoices!AK:AL,A3157),0),IF(COUNTIF(Invoices!AM:AN,A3157)&lt;&gt;0,IF(COUNTIF(Invoices!AM:AN,A3157)&lt;&gt;0,SUMIF(Invoices!AM:AN,A3157,Invoices!AN:AN)/COUNTIF(Invoices!AM:AN,A3157),0),"Not Available")))))))))))))))</f>
        <v>0.99</v>
      </c>
    </row>
    <row r="3158" spans="1:5" ht="13" x14ac:dyDescent="0.15">
      <c r="A3158" s="6" t="s">
        <v>851</v>
      </c>
      <c r="B3158" s="6" t="s">
        <v>850</v>
      </c>
      <c r="C3158" s="6" t="s">
        <v>851</v>
      </c>
      <c r="D3158" s="6" t="s">
        <v>850</v>
      </c>
      <c r="E3158" t="str">
        <f>IF(COUNTIF(Invoices!K:L,A3158)&lt;&gt;0,IF(COUNTIF(Invoices!K:L,A3158)&lt;&gt;0,SUMIF(Invoices!K:L,A3158,Invoices!L:L)/COUNTIF(Invoices!K:L,A3158),0),IF(COUNTIF(Invoices!M:N,A3158)&lt;&gt;0,IF(COUNTIF(Invoices!M:N,A3158)&lt;&gt;0,SUMIF(Invoices!M:N,A3158,Invoices!N:N)/COUNTIF(Invoices!M:N,A3158),0),IF(COUNTIF(Invoices!O:P,A3158)&lt;&gt;0,IF(COUNTIF(Invoices!O:P,A3158)&lt;&gt;0,SUMIF(Invoices!O:P,A3158,Invoices!P:P)/COUNTIF(Invoices!O:P,A3158),0),IF(COUNTIF(Invoices!Q:R,A3158)&lt;&gt;0,IF(COUNTIF(Invoices!Q:R,A3158)&lt;&gt;0,SUMIF(Invoices!Q:R,A3158,Invoices!R:R)/COUNTIF(Invoices!Q:R,A3158),0),IF(COUNTIF(Invoices!S:T,A3158)&lt;&gt;0,IF(COUNTIF(Invoices!S:T,A3158)&lt;&gt;0,SUMIF(Invoices!S:T,A3158,Invoices!T:T)/COUNTIF(Invoices!S:T,A3158),0),IF(COUNTIF(Invoices!U:V,A3158)&lt;&gt;0,IF(COUNTIF(Invoices!U:V,A3158)&lt;&gt;0,SUMIF(Invoices!U:V,A3158,Invoices!V:V)/COUNTIF(Invoices!U:V,A3158),0),IF(COUNTIF(Invoices!W:X,A3158)&lt;&gt;0,IF(COUNTIF(Invoices!W:X,A3158)&lt;&gt;0,SUMIF(Invoices!W:X,A3158,Invoices!X:X)/COUNTIF(Invoices!W:X,A3158),0),IF(COUNTIF(Invoices!Y:Z,A3158)&lt;&gt;0,IF(COUNTIF(Invoices!Y:Z,A3158)&lt;&gt;0,SUMIF(Invoices!Y:Z,A3158,Invoices!Z:Z)/COUNTIF(Invoices!Y:Z,A3158),0),IF(COUNTIF(Invoices!AA:AB,A3158)&lt;&gt;0,IF(COUNTIF(Invoices!AA:AB,A3158)&lt;&gt;0,SUMIF(Invoices!AA:AB,A3158,Invoices!AB:AB)/COUNTIF(Invoices!AA:AB,A3158),0),IF(COUNTIF(Invoices!AC:AD,A3158)&lt;&gt;0,IF(COUNTIF(Invoices!AC:AD,A3158)&lt;&gt;0,SUMIF(Invoices!AC:AD,A3158,Invoices!AD:AD)/COUNTIF(Invoices!AC:AD,A3158),0),IF(COUNTIF(Invoices!AE:AF,A3158)&lt;&gt;0,IF(COUNTIF(Invoices!AE:AF,A3158)&lt;&gt;0,SUMIF(Invoices!AE:AF,A3158,Invoices!AF:AF)/COUNTIF(Invoices!AE:AF,A3158),0),IF(COUNTIF(Invoices!AG:AH,A3158)&lt;&gt;0,IF(COUNTIF(Invoices!AG:AH,A3158)&lt;&gt;0,SUMIF(Invoices!AG:AH,A3158,Invoices!AH:AH)/COUNTIF(Invoices!AG:AH,A3158),0),IF(COUNTIF(Invoices!AI:AJ,A3158)&lt;&gt;0,IF(COUNTIF(Invoices!AI:AJ,A3158)&lt;&gt;0,SUMIF(Invoices!AI:AJ,A3158,Invoices!AJ:AJ)/COUNTIF(Invoices!AI:AJ,A3158),0),IF(COUNTIF(Invoices!AK:AL,A3158)&lt;&gt;0,IF(COUNTIF(Invoices!AK:AL,A3158)&lt;&gt;0,SUMIF(Invoices!AK:AL,A3158,Invoices!AL:AL)/COUNTIF(Invoices!AK:AL,A3158),0),IF(COUNTIF(Invoices!AM:AN,A3158)&lt;&gt;0,IF(COUNTIF(Invoices!AM:AN,A3158)&lt;&gt;0,SUMIF(Invoices!AM:AN,A3158,Invoices!AN:AN)/COUNTIF(Invoices!AM:AN,A3158),0),"Not Available")))))))))))))))</f>
        <v>Not Available</v>
      </c>
    </row>
    <row r="3159" spans="1:5" ht="13" x14ac:dyDescent="0.15">
      <c r="A3159" s="6" t="s">
        <v>4678</v>
      </c>
      <c r="B3159" s="6" t="s">
        <v>573</v>
      </c>
      <c r="C3159" s="6" t="s">
        <v>618</v>
      </c>
      <c r="D3159" s="6" t="s">
        <v>574</v>
      </c>
      <c r="E3159">
        <f ca="1">IF(COUNTIF(Invoices!K:L,A3159)&lt;&gt;0,IF(COUNTIF(Invoices!K:L,A3159)&lt;&gt;0,SUMIF(Invoices!K:L,A3159,Invoices!L:L)/COUNTIF(Invoices!K:L,A3159),0),IF(COUNTIF(Invoices!M:N,A3159)&lt;&gt;0,IF(COUNTIF(Invoices!M:N,A3159)&lt;&gt;0,SUMIF(Invoices!M:N,A3159,Invoices!N:N)/COUNTIF(Invoices!M:N,A3159),0),IF(COUNTIF(Invoices!O:P,A3159)&lt;&gt;0,IF(COUNTIF(Invoices!O:P,A3159)&lt;&gt;0,SUMIF(Invoices!O:P,A3159,Invoices!P:P)/COUNTIF(Invoices!O:P,A3159),0),IF(COUNTIF(Invoices!Q:R,A3159)&lt;&gt;0,IF(COUNTIF(Invoices!Q:R,A3159)&lt;&gt;0,SUMIF(Invoices!Q:R,A3159,Invoices!R:R)/COUNTIF(Invoices!Q:R,A3159),0),IF(COUNTIF(Invoices!S:T,A3159)&lt;&gt;0,IF(COUNTIF(Invoices!S:T,A3159)&lt;&gt;0,SUMIF(Invoices!S:T,A3159,Invoices!T:T)/COUNTIF(Invoices!S:T,A3159),0),IF(COUNTIF(Invoices!U:V,A3159)&lt;&gt;0,IF(COUNTIF(Invoices!U:V,A3159)&lt;&gt;0,SUMIF(Invoices!U:V,A3159,Invoices!V:V)/COUNTIF(Invoices!U:V,A3159),0),IF(COUNTIF(Invoices!W:X,A3159)&lt;&gt;0,IF(COUNTIF(Invoices!W:X,A3159)&lt;&gt;0,SUMIF(Invoices!W:X,A3159,Invoices!X:X)/COUNTIF(Invoices!W:X,A3159),0),IF(COUNTIF(Invoices!Y:Z,A3159)&lt;&gt;0,IF(COUNTIF(Invoices!Y:Z,A3159)&lt;&gt;0,SUMIF(Invoices!Y:Z,A3159,Invoices!Z:Z)/COUNTIF(Invoices!Y:Z,A3159),0),IF(COUNTIF(Invoices!AA:AB,A3159)&lt;&gt;0,IF(COUNTIF(Invoices!AA:AB,A3159)&lt;&gt;0,SUMIF(Invoices!AA:AB,A3159,Invoices!AB:AB)/COUNTIF(Invoices!AA:AB,A3159),0),IF(COUNTIF(Invoices!AC:AD,A3159)&lt;&gt;0,IF(COUNTIF(Invoices!AC:AD,A3159)&lt;&gt;0,SUMIF(Invoices!AC:AD,A3159,Invoices!AD:AD)/COUNTIF(Invoices!AC:AD,A3159),0),IF(COUNTIF(Invoices!AE:AF,A3159)&lt;&gt;0,IF(COUNTIF(Invoices!AE:AF,A3159)&lt;&gt;0,SUMIF(Invoices!AE:AF,A3159,Invoices!AF:AF)/COUNTIF(Invoices!AE:AF,A3159),0),IF(COUNTIF(Invoices!AG:AH,A3159)&lt;&gt;0,IF(COUNTIF(Invoices!AG:AH,A3159)&lt;&gt;0,SUMIF(Invoices!AG:AH,A3159,Invoices!AH:AH)/COUNTIF(Invoices!AG:AH,A3159),0),IF(COUNTIF(Invoices!AI:AJ,A3159)&lt;&gt;0,IF(COUNTIF(Invoices!AI:AJ,A3159)&lt;&gt;0,SUMIF(Invoices!AI:AJ,A3159,Invoices!AJ:AJ)/COUNTIF(Invoices!AI:AJ,A3159),0),IF(COUNTIF(Invoices!AK:AL,A3159)&lt;&gt;0,IF(COUNTIF(Invoices!AK:AL,A3159)&lt;&gt;0,SUMIF(Invoices!AK:AL,A3159,Invoices!AL:AL)/COUNTIF(Invoices!AK:AL,A3159),0),IF(COUNTIF(Invoices!AM:AN,A3159)&lt;&gt;0,IF(COUNTIF(Invoices!AM:AN,A3159)&lt;&gt;0,SUMIF(Invoices!AM:AN,A3159,Invoices!AN:AN)/COUNTIF(Invoices!AM:AN,A3159),0),"Not Available")))))))))))))))</f>
        <v>0.99</v>
      </c>
    </row>
    <row r="3160" spans="1:5" ht="13" x14ac:dyDescent="0.15">
      <c r="A3160" s="6" t="s">
        <v>4679</v>
      </c>
      <c r="B3160" s="6" t="s">
        <v>522</v>
      </c>
      <c r="C3160" s="6" t="s">
        <v>1764</v>
      </c>
      <c r="D3160" s="6" t="s">
        <v>522</v>
      </c>
      <c r="E3160" t="str">
        <f>IF(COUNTIF(Invoices!K:L,A3160)&lt;&gt;0,IF(COUNTIF(Invoices!K:L,A3160)&lt;&gt;0,SUMIF(Invoices!K:L,A3160,Invoices!L:L)/COUNTIF(Invoices!K:L,A3160),0),IF(COUNTIF(Invoices!M:N,A3160)&lt;&gt;0,IF(COUNTIF(Invoices!M:N,A3160)&lt;&gt;0,SUMIF(Invoices!M:N,A3160,Invoices!N:N)/COUNTIF(Invoices!M:N,A3160),0),IF(COUNTIF(Invoices!O:P,A3160)&lt;&gt;0,IF(COUNTIF(Invoices!O:P,A3160)&lt;&gt;0,SUMIF(Invoices!O:P,A3160,Invoices!P:P)/COUNTIF(Invoices!O:P,A3160),0),IF(COUNTIF(Invoices!Q:R,A3160)&lt;&gt;0,IF(COUNTIF(Invoices!Q:R,A3160)&lt;&gt;0,SUMIF(Invoices!Q:R,A3160,Invoices!R:R)/COUNTIF(Invoices!Q:R,A3160),0),IF(COUNTIF(Invoices!S:T,A3160)&lt;&gt;0,IF(COUNTIF(Invoices!S:T,A3160)&lt;&gt;0,SUMIF(Invoices!S:T,A3160,Invoices!T:T)/COUNTIF(Invoices!S:T,A3160),0),IF(COUNTIF(Invoices!U:V,A3160)&lt;&gt;0,IF(COUNTIF(Invoices!U:V,A3160)&lt;&gt;0,SUMIF(Invoices!U:V,A3160,Invoices!V:V)/COUNTIF(Invoices!U:V,A3160),0),IF(COUNTIF(Invoices!W:X,A3160)&lt;&gt;0,IF(COUNTIF(Invoices!W:X,A3160)&lt;&gt;0,SUMIF(Invoices!W:X,A3160,Invoices!X:X)/COUNTIF(Invoices!W:X,A3160),0),IF(COUNTIF(Invoices!Y:Z,A3160)&lt;&gt;0,IF(COUNTIF(Invoices!Y:Z,A3160)&lt;&gt;0,SUMIF(Invoices!Y:Z,A3160,Invoices!Z:Z)/COUNTIF(Invoices!Y:Z,A3160),0),IF(COUNTIF(Invoices!AA:AB,A3160)&lt;&gt;0,IF(COUNTIF(Invoices!AA:AB,A3160)&lt;&gt;0,SUMIF(Invoices!AA:AB,A3160,Invoices!AB:AB)/COUNTIF(Invoices!AA:AB,A3160),0),IF(COUNTIF(Invoices!AC:AD,A3160)&lt;&gt;0,IF(COUNTIF(Invoices!AC:AD,A3160)&lt;&gt;0,SUMIF(Invoices!AC:AD,A3160,Invoices!AD:AD)/COUNTIF(Invoices!AC:AD,A3160),0),IF(COUNTIF(Invoices!AE:AF,A3160)&lt;&gt;0,IF(COUNTIF(Invoices!AE:AF,A3160)&lt;&gt;0,SUMIF(Invoices!AE:AF,A3160,Invoices!AF:AF)/COUNTIF(Invoices!AE:AF,A3160),0),IF(COUNTIF(Invoices!AG:AH,A3160)&lt;&gt;0,IF(COUNTIF(Invoices!AG:AH,A3160)&lt;&gt;0,SUMIF(Invoices!AG:AH,A3160,Invoices!AH:AH)/COUNTIF(Invoices!AG:AH,A3160),0),IF(COUNTIF(Invoices!AI:AJ,A3160)&lt;&gt;0,IF(COUNTIF(Invoices!AI:AJ,A3160)&lt;&gt;0,SUMIF(Invoices!AI:AJ,A3160,Invoices!AJ:AJ)/COUNTIF(Invoices!AI:AJ,A3160),0),IF(COUNTIF(Invoices!AK:AL,A3160)&lt;&gt;0,IF(COUNTIF(Invoices!AK:AL,A3160)&lt;&gt;0,SUMIF(Invoices!AK:AL,A3160,Invoices!AL:AL)/COUNTIF(Invoices!AK:AL,A3160),0),IF(COUNTIF(Invoices!AM:AN,A3160)&lt;&gt;0,IF(COUNTIF(Invoices!AM:AN,A3160)&lt;&gt;0,SUMIF(Invoices!AM:AN,A3160,Invoices!AN:AN)/COUNTIF(Invoices!AM:AN,A3160),0),"Not Available")))))))))))))))</f>
        <v>Not Available</v>
      </c>
    </row>
    <row r="3161" spans="1:5" ht="13" x14ac:dyDescent="0.15">
      <c r="A3161" s="6" t="s">
        <v>4680</v>
      </c>
      <c r="B3161" s="6" t="s">
        <v>562</v>
      </c>
      <c r="C3161" s="6" t="s">
        <v>752</v>
      </c>
      <c r="D3161" s="6" t="s">
        <v>562</v>
      </c>
      <c r="E3161">
        <f ca="1">IF(COUNTIF(Invoices!K:L,A3161)&lt;&gt;0,IF(COUNTIF(Invoices!K:L,A3161)&lt;&gt;0,SUMIF(Invoices!K:L,A3161,Invoices!L:L)/COUNTIF(Invoices!K:L,A3161),0),IF(COUNTIF(Invoices!M:N,A3161)&lt;&gt;0,IF(COUNTIF(Invoices!M:N,A3161)&lt;&gt;0,SUMIF(Invoices!M:N,A3161,Invoices!N:N)/COUNTIF(Invoices!M:N,A3161),0),IF(COUNTIF(Invoices!O:P,A3161)&lt;&gt;0,IF(COUNTIF(Invoices!O:P,A3161)&lt;&gt;0,SUMIF(Invoices!O:P,A3161,Invoices!P:P)/COUNTIF(Invoices!O:P,A3161),0),IF(COUNTIF(Invoices!Q:R,A3161)&lt;&gt;0,IF(COUNTIF(Invoices!Q:R,A3161)&lt;&gt;0,SUMIF(Invoices!Q:R,A3161,Invoices!R:R)/COUNTIF(Invoices!Q:R,A3161),0),IF(COUNTIF(Invoices!S:T,A3161)&lt;&gt;0,IF(COUNTIF(Invoices!S:T,A3161)&lt;&gt;0,SUMIF(Invoices!S:T,A3161,Invoices!T:T)/COUNTIF(Invoices!S:T,A3161),0),IF(COUNTIF(Invoices!U:V,A3161)&lt;&gt;0,IF(COUNTIF(Invoices!U:V,A3161)&lt;&gt;0,SUMIF(Invoices!U:V,A3161,Invoices!V:V)/COUNTIF(Invoices!U:V,A3161),0),IF(COUNTIF(Invoices!W:X,A3161)&lt;&gt;0,IF(COUNTIF(Invoices!W:X,A3161)&lt;&gt;0,SUMIF(Invoices!W:X,A3161,Invoices!X:X)/COUNTIF(Invoices!W:X,A3161),0),IF(COUNTIF(Invoices!Y:Z,A3161)&lt;&gt;0,IF(COUNTIF(Invoices!Y:Z,A3161)&lt;&gt;0,SUMIF(Invoices!Y:Z,A3161,Invoices!Z:Z)/COUNTIF(Invoices!Y:Z,A3161),0),IF(COUNTIF(Invoices!AA:AB,A3161)&lt;&gt;0,IF(COUNTIF(Invoices!AA:AB,A3161)&lt;&gt;0,SUMIF(Invoices!AA:AB,A3161,Invoices!AB:AB)/COUNTIF(Invoices!AA:AB,A3161),0),IF(COUNTIF(Invoices!AC:AD,A3161)&lt;&gt;0,IF(COUNTIF(Invoices!AC:AD,A3161)&lt;&gt;0,SUMIF(Invoices!AC:AD,A3161,Invoices!AD:AD)/COUNTIF(Invoices!AC:AD,A3161),0),IF(COUNTIF(Invoices!AE:AF,A3161)&lt;&gt;0,IF(COUNTIF(Invoices!AE:AF,A3161)&lt;&gt;0,SUMIF(Invoices!AE:AF,A3161,Invoices!AF:AF)/COUNTIF(Invoices!AE:AF,A3161),0),IF(COUNTIF(Invoices!AG:AH,A3161)&lt;&gt;0,IF(COUNTIF(Invoices!AG:AH,A3161)&lt;&gt;0,SUMIF(Invoices!AG:AH,A3161,Invoices!AH:AH)/COUNTIF(Invoices!AG:AH,A3161),0),IF(COUNTIF(Invoices!AI:AJ,A3161)&lt;&gt;0,IF(COUNTIF(Invoices!AI:AJ,A3161)&lt;&gt;0,SUMIF(Invoices!AI:AJ,A3161,Invoices!AJ:AJ)/COUNTIF(Invoices!AI:AJ,A3161),0),IF(COUNTIF(Invoices!AK:AL,A3161)&lt;&gt;0,IF(COUNTIF(Invoices!AK:AL,A3161)&lt;&gt;0,SUMIF(Invoices!AK:AL,A3161,Invoices!AL:AL)/COUNTIF(Invoices!AK:AL,A3161),0),IF(COUNTIF(Invoices!AM:AN,A3161)&lt;&gt;0,IF(COUNTIF(Invoices!AM:AN,A3161)&lt;&gt;0,SUMIF(Invoices!AM:AN,A3161,Invoices!AN:AN)/COUNTIF(Invoices!AM:AN,A3161),0),"Not Available")))))))))))))))</f>
        <v>0.99</v>
      </c>
    </row>
    <row r="3162" spans="1:5" ht="13" x14ac:dyDescent="0.15">
      <c r="A3162" s="6" t="s">
        <v>4681</v>
      </c>
      <c r="B3162" s="6" t="s">
        <v>2198</v>
      </c>
      <c r="C3162" s="6" t="s">
        <v>1235</v>
      </c>
      <c r="D3162" s="6" t="s">
        <v>740</v>
      </c>
      <c r="E3162" t="str">
        <f>IF(COUNTIF(Invoices!K:L,A3162)&lt;&gt;0,IF(COUNTIF(Invoices!K:L,A3162)&lt;&gt;0,SUMIF(Invoices!K:L,A3162,Invoices!L:L)/COUNTIF(Invoices!K:L,A3162),0),IF(COUNTIF(Invoices!M:N,A3162)&lt;&gt;0,IF(COUNTIF(Invoices!M:N,A3162)&lt;&gt;0,SUMIF(Invoices!M:N,A3162,Invoices!N:N)/COUNTIF(Invoices!M:N,A3162),0),IF(COUNTIF(Invoices!O:P,A3162)&lt;&gt;0,IF(COUNTIF(Invoices!O:P,A3162)&lt;&gt;0,SUMIF(Invoices!O:P,A3162,Invoices!P:P)/COUNTIF(Invoices!O:P,A3162),0),IF(COUNTIF(Invoices!Q:R,A3162)&lt;&gt;0,IF(COUNTIF(Invoices!Q:R,A3162)&lt;&gt;0,SUMIF(Invoices!Q:R,A3162,Invoices!R:R)/COUNTIF(Invoices!Q:R,A3162),0),IF(COUNTIF(Invoices!S:T,A3162)&lt;&gt;0,IF(COUNTIF(Invoices!S:T,A3162)&lt;&gt;0,SUMIF(Invoices!S:T,A3162,Invoices!T:T)/COUNTIF(Invoices!S:T,A3162),0),IF(COUNTIF(Invoices!U:V,A3162)&lt;&gt;0,IF(COUNTIF(Invoices!U:V,A3162)&lt;&gt;0,SUMIF(Invoices!U:V,A3162,Invoices!V:V)/COUNTIF(Invoices!U:V,A3162),0),IF(COUNTIF(Invoices!W:X,A3162)&lt;&gt;0,IF(COUNTIF(Invoices!W:X,A3162)&lt;&gt;0,SUMIF(Invoices!W:X,A3162,Invoices!X:X)/COUNTIF(Invoices!W:X,A3162),0),IF(COUNTIF(Invoices!Y:Z,A3162)&lt;&gt;0,IF(COUNTIF(Invoices!Y:Z,A3162)&lt;&gt;0,SUMIF(Invoices!Y:Z,A3162,Invoices!Z:Z)/COUNTIF(Invoices!Y:Z,A3162),0),IF(COUNTIF(Invoices!AA:AB,A3162)&lt;&gt;0,IF(COUNTIF(Invoices!AA:AB,A3162)&lt;&gt;0,SUMIF(Invoices!AA:AB,A3162,Invoices!AB:AB)/COUNTIF(Invoices!AA:AB,A3162),0),IF(COUNTIF(Invoices!AC:AD,A3162)&lt;&gt;0,IF(COUNTIF(Invoices!AC:AD,A3162)&lt;&gt;0,SUMIF(Invoices!AC:AD,A3162,Invoices!AD:AD)/COUNTIF(Invoices!AC:AD,A3162),0),IF(COUNTIF(Invoices!AE:AF,A3162)&lt;&gt;0,IF(COUNTIF(Invoices!AE:AF,A3162)&lt;&gt;0,SUMIF(Invoices!AE:AF,A3162,Invoices!AF:AF)/COUNTIF(Invoices!AE:AF,A3162),0),IF(COUNTIF(Invoices!AG:AH,A3162)&lt;&gt;0,IF(COUNTIF(Invoices!AG:AH,A3162)&lt;&gt;0,SUMIF(Invoices!AG:AH,A3162,Invoices!AH:AH)/COUNTIF(Invoices!AG:AH,A3162),0),IF(COUNTIF(Invoices!AI:AJ,A3162)&lt;&gt;0,IF(COUNTIF(Invoices!AI:AJ,A3162)&lt;&gt;0,SUMIF(Invoices!AI:AJ,A3162,Invoices!AJ:AJ)/COUNTIF(Invoices!AI:AJ,A3162),0),IF(COUNTIF(Invoices!AK:AL,A3162)&lt;&gt;0,IF(COUNTIF(Invoices!AK:AL,A3162)&lt;&gt;0,SUMIF(Invoices!AK:AL,A3162,Invoices!AL:AL)/COUNTIF(Invoices!AK:AL,A3162),0),IF(COUNTIF(Invoices!AM:AN,A3162)&lt;&gt;0,IF(COUNTIF(Invoices!AM:AN,A3162)&lt;&gt;0,SUMIF(Invoices!AM:AN,A3162,Invoices!AN:AN)/COUNTIF(Invoices!AM:AN,A3162),0),"Not Available")))))))))))))))</f>
        <v>Not Available</v>
      </c>
    </row>
    <row r="3163" spans="1:5" ht="13" x14ac:dyDescent="0.15">
      <c r="A3163" s="6" t="s">
        <v>4682</v>
      </c>
      <c r="B3163" s="6" t="s">
        <v>1143</v>
      </c>
      <c r="C3163" s="6" t="s">
        <v>1144</v>
      </c>
      <c r="D3163" s="6" t="s">
        <v>559</v>
      </c>
      <c r="E3163" t="str">
        <f>IF(COUNTIF(Invoices!K:L,A3163)&lt;&gt;0,IF(COUNTIF(Invoices!K:L,A3163)&lt;&gt;0,SUMIF(Invoices!K:L,A3163,Invoices!L:L)/COUNTIF(Invoices!K:L,A3163),0),IF(COUNTIF(Invoices!M:N,A3163)&lt;&gt;0,IF(COUNTIF(Invoices!M:N,A3163)&lt;&gt;0,SUMIF(Invoices!M:N,A3163,Invoices!N:N)/COUNTIF(Invoices!M:N,A3163),0),IF(COUNTIF(Invoices!O:P,A3163)&lt;&gt;0,IF(COUNTIF(Invoices!O:P,A3163)&lt;&gt;0,SUMIF(Invoices!O:P,A3163,Invoices!P:P)/COUNTIF(Invoices!O:P,A3163),0),IF(COUNTIF(Invoices!Q:R,A3163)&lt;&gt;0,IF(COUNTIF(Invoices!Q:R,A3163)&lt;&gt;0,SUMIF(Invoices!Q:R,A3163,Invoices!R:R)/COUNTIF(Invoices!Q:R,A3163),0),IF(COUNTIF(Invoices!S:T,A3163)&lt;&gt;0,IF(COUNTIF(Invoices!S:T,A3163)&lt;&gt;0,SUMIF(Invoices!S:T,A3163,Invoices!T:T)/COUNTIF(Invoices!S:T,A3163),0),IF(COUNTIF(Invoices!U:V,A3163)&lt;&gt;0,IF(COUNTIF(Invoices!U:V,A3163)&lt;&gt;0,SUMIF(Invoices!U:V,A3163,Invoices!V:V)/COUNTIF(Invoices!U:V,A3163),0),IF(COUNTIF(Invoices!W:X,A3163)&lt;&gt;0,IF(COUNTIF(Invoices!W:X,A3163)&lt;&gt;0,SUMIF(Invoices!W:X,A3163,Invoices!X:X)/COUNTIF(Invoices!W:X,A3163),0),IF(COUNTIF(Invoices!Y:Z,A3163)&lt;&gt;0,IF(COUNTIF(Invoices!Y:Z,A3163)&lt;&gt;0,SUMIF(Invoices!Y:Z,A3163,Invoices!Z:Z)/COUNTIF(Invoices!Y:Z,A3163),0),IF(COUNTIF(Invoices!AA:AB,A3163)&lt;&gt;0,IF(COUNTIF(Invoices!AA:AB,A3163)&lt;&gt;0,SUMIF(Invoices!AA:AB,A3163,Invoices!AB:AB)/COUNTIF(Invoices!AA:AB,A3163),0),IF(COUNTIF(Invoices!AC:AD,A3163)&lt;&gt;0,IF(COUNTIF(Invoices!AC:AD,A3163)&lt;&gt;0,SUMIF(Invoices!AC:AD,A3163,Invoices!AD:AD)/COUNTIF(Invoices!AC:AD,A3163),0),IF(COUNTIF(Invoices!AE:AF,A3163)&lt;&gt;0,IF(COUNTIF(Invoices!AE:AF,A3163)&lt;&gt;0,SUMIF(Invoices!AE:AF,A3163,Invoices!AF:AF)/COUNTIF(Invoices!AE:AF,A3163),0),IF(COUNTIF(Invoices!AG:AH,A3163)&lt;&gt;0,IF(COUNTIF(Invoices!AG:AH,A3163)&lt;&gt;0,SUMIF(Invoices!AG:AH,A3163,Invoices!AH:AH)/COUNTIF(Invoices!AG:AH,A3163),0),IF(COUNTIF(Invoices!AI:AJ,A3163)&lt;&gt;0,IF(COUNTIF(Invoices!AI:AJ,A3163)&lt;&gt;0,SUMIF(Invoices!AI:AJ,A3163,Invoices!AJ:AJ)/COUNTIF(Invoices!AI:AJ,A3163),0),IF(COUNTIF(Invoices!AK:AL,A3163)&lt;&gt;0,IF(COUNTIF(Invoices!AK:AL,A3163)&lt;&gt;0,SUMIF(Invoices!AK:AL,A3163,Invoices!AL:AL)/COUNTIF(Invoices!AK:AL,A3163),0),IF(COUNTIF(Invoices!AM:AN,A3163)&lt;&gt;0,IF(COUNTIF(Invoices!AM:AN,A3163)&lt;&gt;0,SUMIF(Invoices!AM:AN,A3163,Invoices!AN:AN)/COUNTIF(Invoices!AM:AN,A3163),0),"Not Available")))))))))))))))</f>
        <v>Not Available</v>
      </c>
    </row>
    <row r="3164" spans="1:5" ht="13" x14ac:dyDescent="0.15">
      <c r="A3164" s="6" t="s">
        <v>4683</v>
      </c>
      <c r="C3164" s="6" t="s">
        <v>672</v>
      </c>
      <c r="D3164" s="6" t="s">
        <v>673</v>
      </c>
      <c r="E3164" t="str">
        <f>IF(COUNTIF(Invoices!K:L,A3164)&lt;&gt;0,IF(COUNTIF(Invoices!K:L,A3164)&lt;&gt;0,SUMIF(Invoices!K:L,A3164,Invoices!L:L)/COUNTIF(Invoices!K:L,A3164),0),IF(COUNTIF(Invoices!M:N,A3164)&lt;&gt;0,IF(COUNTIF(Invoices!M:N,A3164)&lt;&gt;0,SUMIF(Invoices!M:N,A3164,Invoices!N:N)/COUNTIF(Invoices!M:N,A3164),0),IF(COUNTIF(Invoices!O:P,A3164)&lt;&gt;0,IF(COUNTIF(Invoices!O:P,A3164)&lt;&gt;0,SUMIF(Invoices!O:P,A3164,Invoices!P:P)/COUNTIF(Invoices!O:P,A3164),0),IF(COUNTIF(Invoices!Q:R,A3164)&lt;&gt;0,IF(COUNTIF(Invoices!Q:R,A3164)&lt;&gt;0,SUMIF(Invoices!Q:R,A3164,Invoices!R:R)/COUNTIF(Invoices!Q:R,A3164),0),IF(COUNTIF(Invoices!S:T,A3164)&lt;&gt;0,IF(COUNTIF(Invoices!S:T,A3164)&lt;&gt;0,SUMIF(Invoices!S:T,A3164,Invoices!T:T)/COUNTIF(Invoices!S:T,A3164),0),IF(COUNTIF(Invoices!U:V,A3164)&lt;&gt;0,IF(COUNTIF(Invoices!U:V,A3164)&lt;&gt;0,SUMIF(Invoices!U:V,A3164,Invoices!V:V)/COUNTIF(Invoices!U:V,A3164),0),IF(COUNTIF(Invoices!W:X,A3164)&lt;&gt;0,IF(COUNTIF(Invoices!W:X,A3164)&lt;&gt;0,SUMIF(Invoices!W:X,A3164,Invoices!X:X)/COUNTIF(Invoices!W:X,A3164),0),IF(COUNTIF(Invoices!Y:Z,A3164)&lt;&gt;0,IF(COUNTIF(Invoices!Y:Z,A3164)&lt;&gt;0,SUMIF(Invoices!Y:Z,A3164,Invoices!Z:Z)/COUNTIF(Invoices!Y:Z,A3164),0),IF(COUNTIF(Invoices!AA:AB,A3164)&lt;&gt;0,IF(COUNTIF(Invoices!AA:AB,A3164)&lt;&gt;0,SUMIF(Invoices!AA:AB,A3164,Invoices!AB:AB)/COUNTIF(Invoices!AA:AB,A3164),0),IF(COUNTIF(Invoices!AC:AD,A3164)&lt;&gt;0,IF(COUNTIF(Invoices!AC:AD,A3164)&lt;&gt;0,SUMIF(Invoices!AC:AD,A3164,Invoices!AD:AD)/COUNTIF(Invoices!AC:AD,A3164),0),IF(COUNTIF(Invoices!AE:AF,A3164)&lt;&gt;0,IF(COUNTIF(Invoices!AE:AF,A3164)&lt;&gt;0,SUMIF(Invoices!AE:AF,A3164,Invoices!AF:AF)/COUNTIF(Invoices!AE:AF,A3164),0),IF(COUNTIF(Invoices!AG:AH,A3164)&lt;&gt;0,IF(COUNTIF(Invoices!AG:AH,A3164)&lt;&gt;0,SUMIF(Invoices!AG:AH,A3164,Invoices!AH:AH)/COUNTIF(Invoices!AG:AH,A3164),0),IF(COUNTIF(Invoices!AI:AJ,A3164)&lt;&gt;0,IF(COUNTIF(Invoices!AI:AJ,A3164)&lt;&gt;0,SUMIF(Invoices!AI:AJ,A3164,Invoices!AJ:AJ)/COUNTIF(Invoices!AI:AJ,A3164),0),IF(COUNTIF(Invoices!AK:AL,A3164)&lt;&gt;0,IF(COUNTIF(Invoices!AK:AL,A3164)&lt;&gt;0,SUMIF(Invoices!AK:AL,A3164,Invoices!AL:AL)/COUNTIF(Invoices!AK:AL,A3164),0),IF(COUNTIF(Invoices!AM:AN,A3164)&lt;&gt;0,IF(COUNTIF(Invoices!AM:AN,A3164)&lt;&gt;0,SUMIF(Invoices!AM:AN,A3164,Invoices!AN:AN)/COUNTIF(Invoices!AM:AN,A3164),0),"Not Available")))))))))))))))</f>
        <v>Not Available</v>
      </c>
    </row>
    <row r="3165" spans="1:5" ht="13" x14ac:dyDescent="0.15">
      <c r="A3165" s="6" t="s">
        <v>4684</v>
      </c>
      <c r="B3165" s="6" t="s">
        <v>4685</v>
      </c>
      <c r="C3165" s="6" t="s">
        <v>1668</v>
      </c>
      <c r="D3165" s="6" t="s">
        <v>810</v>
      </c>
      <c r="E3165">
        <f ca="1">IF(COUNTIF(Invoices!K:L,A3165)&lt;&gt;0,IF(COUNTIF(Invoices!K:L,A3165)&lt;&gt;0,SUMIF(Invoices!K:L,A3165,Invoices!L:L)/COUNTIF(Invoices!K:L,A3165),0),IF(COUNTIF(Invoices!M:N,A3165)&lt;&gt;0,IF(COUNTIF(Invoices!M:N,A3165)&lt;&gt;0,SUMIF(Invoices!M:N,A3165,Invoices!N:N)/COUNTIF(Invoices!M:N,A3165),0),IF(COUNTIF(Invoices!O:P,A3165)&lt;&gt;0,IF(COUNTIF(Invoices!O:P,A3165)&lt;&gt;0,SUMIF(Invoices!O:P,A3165,Invoices!P:P)/COUNTIF(Invoices!O:P,A3165),0),IF(COUNTIF(Invoices!Q:R,A3165)&lt;&gt;0,IF(COUNTIF(Invoices!Q:R,A3165)&lt;&gt;0,SUMIF(Invoices!Q:R,A3165,Invoices!R:R)/COUNTIF(Invoices!Q:R,A3165),0),IF(COUNTIF(Invoices!S:T,A3165)&lt;&gt;0,IF(COUNTIF(Invoices!S:T,A3165)&lt;&gt;0,SUMIF(Invoices!S:T,A3165,Invoices!T:T)/COUNTIF(Invoices!S:T,A3165),0),IF(COUNTIF(Invoices!U:V,A3165)&lt;&gt;0,IF(COUNTIF(Invoices!U:V,A3165)&lt;&gt;0,SUMIF(Invoices!U:V,A3165,Invoices!V:V)/COUNTIF(Invoices!U:V,A3165),0),IF(COUNTIF(Invoices!W:X,A3165)&lt;&gt;0,IF(COUNTIF(Invoices!W:X,A3165)&lt;&gt;0,SUMIF(Invoices!W:X,A3165,Invoices!X:X)/COUNTIF(Invoices!W:X,A3165),0),IF(COUNTIF(Invoices!Y:Z,A3165)&lt;&gt;0,IF(COUNTIF(Invoices!Y:Z,A3165)&lt;&gt;0,SUMIF(Invoices!Y:Z,A3165,Invoices!Z:Z)/COUNTIF(Invoices!Y:Z,A3165),0),IF(COUNTIF(Invoices!AA:AB,A3165)&lt;&gt;0,IF(COUNTIF(Invoices!AA:AB,A3165)&lt;&gt;0,SUMIF(Invoices!AA:AB,A3165,Invoices!AB:AB)/COUNTIF(Invoices!AA:AB,A3165),0),IF(COUNTIF(Invoices!AC:AD,A3165)&lt;&gt;0,IF(COUNTIF(Invoices!AC:AD,A3165)&lt;&gt;0,SUMIF(Invoices!AC:AD,A3165,Invoices!AD:AD)/COUNTIF(Invoices!AC:AD,A3165),0),IF(COUNTIF(Invoices!AE:AF,A3165)&lt;&gt;0,IF(COUNTIF(Invoices!AE:AF,A3165)&lt;&gt;0,SUMIF(Invoices!AE:AF,A3165,Invoices!AF:AF)/COUNTIF(Invoices!AE:AF,A3165),0),IF(COUNTIF(Invoices!AG:AH,A3165)&lt;&gt;0,IF(COUNTIF(Invoices!AG:AH,A3165)&lt;&gt;0,SUMIF(Invoices!AG:AH,A3165,Invoices!AH:AH)/COUNTIF(Invoices!AG:AH,A3165),0),IF(COUNTIF(Invoices!AI:AJ,A3165)&lt;&gt;0,IF(COUNTIF(Invoices!AI:AJ,A3165)&lt;&gt;0,SUMIF(Invoices!AI:AJ,A3165,Invoices!AJ:AJ)/COUNTIF(Invoices!AI:AJ,A3165),0),IF(COUNTIF(Invoices!AK:AL,A3165)&lt;&gt;0,IF(COUNTIF(Invoices!AK:AL,A3165)&lt;&gt;0,SUMIF(Invoices!AK:AL,A3165,Invoices!AL:AL)/COUNTIF(Invoices!AK:AL,A3165),0),IF(COUNTIF(Invoices!AM:AN,A3165)&lt;&gt;0,IF(COUNTIF(Invoices!AM:AN,A3165)&lt;&gt;0,SUMIF(Invoices!AM:AN,A3165,Invoices!AN:AN)/COUNTIF(Invoices!AM:AN,A3165),0),"Not Available")))))))))))))))</f>
        <v>0.99</v>
      </c>
    </row>
    <row r="3166" spans="1:5" ht="13" x14ac:dyDescent="0.15">
      <c r="A3166" s="6" t="s">
        <v>4686</v>
      </c>
      <c r="B3166" s="6" t="s">
        <v>3846</v>
      </c>
      <c r="C3166" s="6" t="s">
        <v>1772</v>
      </c>
      <c r="D3166" s="6" t="s">
        <v>1773</v>
      </c>
      <c r="E3166">
        <f ca="1">IF(COUNTIF(Invoices!K:L,A3166)&lt;&gt;0,IF(COUNTIF(Invoices!K:L,A3166)&lt;&gt;0,SUMIF(Invoices!K:L,A3166,Invoices!L:L)/COUNTIF(Invoices!K:L,A3166),0),IF(COUNTIF(Invoices!M:N,A3166)&lt;&gt;0,IF(COUNTIF(Invoices!M:N,A3166)&lt;&gt;0,SUMIF(Invoices!M:N,A3166,Invoices!N:N)/COUNTIF(Invoices!M:N,A3166),0),IF(COUNTIF(Invoices!O:P,A3166)&lt;&gt;0,IF(COUNTIF(Invoices!O:P,A3166)&lt;&gt;0,SUMIF(Invoices!O:P,A3166,Invoices!P:P)/COUNTIF(Invoices!O:P,A3166),0),IF(COUNTIF(Invoices!Q:R,A3166)&lt;&gt;0,IF(COUNTIF(Invoices!Q:R,A3166)&lt;&gt;0,SUMIF(Invoices!Q:R,A3166,Invoices!R:R)/COUNTIF(Invoices!Q:R,A3166),0),IF(COUNTIF(Invoices!S:T,A3166)&lt;&gt;0,IF(COUNTIF(Invoices!S:T,A3166)&lt;&gt;0,SUMIF(Invoices!S:T,A3166,Invoices!T:T)/COUNTIF(Invoices!S:T,A3166),0),IF(COUNTIF(Invoices!U:V,A3166)&lt;&gt;0,IF(COUNTIF(Invoices!U:V,A3166)&lt;&gt;0,SUMIF(Invoices!U:V,A3166,Invoices!V:V)/COUNTIF(Invoices!U:V,A3166),0),IF(COUNTIF(Invoices!W:X,A3166)&lt;&gt;0,IF(COUNTIF(Invoices!W:X,A3166)&lt;&gt;0,SUMIF(Invoices!W:X,A3166,Invoices!X:X)/COUNTIF(Invoices!W:X,A3166),0),IF(COUNTIF(Invoices!Y:Z,A3166)&lt;&gt;0,IF(COUNTIF(Invoices!Y:Z,A3166)&lt;&gt;0,SUMIF(Invoices!Y:Z,A3166,Invoices!Z:Z)/COUNTIF(Invoices!Y:Z,A3166),0),IF(COUNTIF(Invoices!AA:AB,A3166)&lt;&gt;0,IF(COUNTIF(Invoices!AA:AB,A3166)&lt;&gt;0,SUMIF(Invoices!AA:AB,A3166,Invoices!AB:AB)/COUNTIF(Invoices!AA:AB,A3166),0),IF(COUNTIF(Invoices!AC:AD,A3166)&lt;&gt;0,IF(COUNTIF(Invoices!AC:AD,A3166)&lt;&gt;0,SUMIF(Invoices!AC:AD,A3166,Invoices!AD:AD)/COUNTIF(Invoices!AC:AD,A3166),0),IF(COUNTIF(Invoices!AE:AF,A3166)&lt;&gt;0,IF(COUNTIF(Invoices!AE:AF,A3166)&lt;&gt;0,SUMIF(Invoices!AE:AF,A3166,Invoices!AF:AF)/COUNTIF(Invoices!AE:AF,A3166),0),IF(COUNTIF(Invoices!AG:AH,A3166)&lt;&gt;0,IF(COUNTIF(Invoices!AG:AH,A3166)&lt;&gt;0,SUMIF(Invoices!AG:AH,A3166,Invoices!AH:AH)/COUNTIF(Invoices!AG:AH,A3166),0),IF(COUNTIF(Invoices!AI:AJ,A3166)&lt;&gt;0,IF(COUNTIF(Invoices!AI:AJ,A3166)&lt;&gt;0,SUMIF(Invoices!AI:AJ,A3166,Invoices!AJ:AJ)/COUNTIF(Invoices!AI:AJ,A3166),0),IF(COUNTIF(Invoices!AK:AL,A3166)&lt;&gt;0,IF(COUNTIF(Invoices!AK:AL,A3166)&lt;&gt;0,SUMIF(Invoices!AK:AL,A3166,Invoices!AL:AL)/COUNTIF(Invoices!AK:AL,A3166),0),IF(COUNTIF(Invoices!AM:AN,A3166)&lt;&gt;0,IF(COUNTIF(Invoices!AM:AN,A3166)&lt;&gt;0,SUMIF(Invoices!AM:AN,A3166,Invoices!AN:AN)/COUNTIF(Invoices!AM:AN,A3166),0),"Not Available")))))))))))))))</f>
        <v>0.99</v>
      </c>
    </row>
    <row r="3167" spans="1:5" ht="13" x14ac:dyDescent="0.15">
      <c r="A3167" s="6" t="s">
        <v>4687</v>
      </c>
      <c r="B3167" s="6" t="s">
        <v>2053</v>
      </c>
      <c r="C3167" s="6" t="s">
        <v>778</v>
      </c>
      <c r="D3167" s="6" t="s">
        <v>779</v>
      </c>
      <c r="E3167">
        <f ca="1">IF(COUNTIF(Invoices!K:L,A3167)&lt;&gt;0,IF(COUNTIF(Invoices!K:L,A3167)&lt;&gt;0,SUMIF(Invoices!K:L,A3167,Invoices!L:L)/COUNTIF(Invoices!K:L,A3167),0),IF(COUNTIF(Invoices!M:N,A3167)&lt;&gt;0,IF(COUNTIF(Invoices!M:N,A3167)&lt;&gt;0,SUMIF(Invoices!M:N,A3167,Invoices!N:N)/COUNTIF(Invoices!M:N,A3167),0),IF(COUNTIF(Invoices!O:P,A3167)&lt;&gt;0,IF(COUNTIF(Invoices!O:P,A3167)&lt;&gt;0,SUMIF(Invoices!O:P,A3167,Invoices!P:P)/COUNTIF(Invoices!O:P,A3167),0),IF(COUNTIF(Invoices!Q:R,A3167)&lt;&gt;0,IF(COUNTIF(Invoices!Q:R,A3167)&lt;&gt;0,SUMIF(Invoices!Q:R,A3167,Invoices!R:R)/COUNTIF(Invoices!Q:R,A3167),0),IF(COUNTIF(Invoices!S:T,A3167)&lt;&gt;0,IF(COUNTIF(Invoices!S:T,A3167)&lt;&gt;0,SUMIF(Invoices!S:T,A3167,Invoices!T:T)/COUNTIF(Invoices!S:T,A3167),0),IF(COUNTIF(Invoices!U:V,A3167)&lt;&gt;0,IF(COUNTIF(Invoices!U:V,A3167)&lt;&gt;0,SUMIF(Invoices!U:V,A3167,Invoices!V:V)/COUNTIF(Invoices!U:V,A3167),0),IF(COUNTIF(Invoices!W:X,A3167)&lt;&gt;0,IF(COUNTIF(Invoices!W:X,A3167)&lt;&gt;0,SUMIF(Invoices!W:X,A3167,Invoices!X:X)/COUNTIF(Invoices!W:X,A3167),0),IF(COUNTIF(Invoices!Y:Z,A3167)&lt;&gt;0,IF(COUNTIF(Invoices!Y:Z,A3167)&lt;&gt;0,SUMIF(Invoices!Y:Z,A3167,Invoices!Z:Z)/COUNTIF(Invoices!Y:Z,A3167),0),IF(COUNTIF(Invoices!AA:AB,A3167)&lt;&gt;0,IF(COUNTIF(Invoices!AA:AB,A3167)&lt;&gt;0,SUMIF(Invoices!AA:AB,A3167,Invoices!AB:AB)/COUNTIF(Invoices!AA:AB,A3167),0),IF(COUNTIF(Invoices!AC:AD,A3167)&lt;&gt;0,IF(COUNTIF(Invoices!AC:AD,A3167)&lt;&gt;0,SUMIF(Invoices!AC:AD,A3167,Invoices!AD:AD)/COUNTIF(Invoices!AC:AD,A3167),0),IF(COUNTIF(Invoices!AE:AF,A3167)&lt;&gt;0,IF(COUNTIF(Invoices!AE:AF,A3167)&lt;&gt;0,SUMIF(Invoices!AE:AF,A3167,Invoices!AF:AF)/COUNTIF(Invoices!AE:AF,A3167),0),IF(COUNTIF(Invoices!AG:AH,A3167)&lt;&gt;0,IF(COUNTIF(Invoices!AG:AH,A3167)&lt;&gt;0,SUMIF(Invoices!AG:AH,A3167,Invoices!AH:AH)/COUNTIF(Invoices!AG:AH,A3167),0),IF(COUNTIF(Invoices!AI:AJ,A3167)&lt;&gt;0,IF(COUNTIF(Invoices!AI:AJ,A3167)&lt;&gt;0,SUMIF(Invoices!AI:AJ,A3167,Invoices!AJ:AJ)/COUNTIF(Invoices!AI:AJ,A3167),0),IF(COUNTIF(Invoices!AK:AL,A3167)&lt;&gt;0,IF(COUNTIF(Invoices!AK:AL,A3167)&lt;&gt;0,SUMIF(Invoices!AK:AL,A3167,Invoices!AL:AL)/COUNTIF(Invoices!AK:AL,A3167),0),IF(COUNTIF(Invoices!AM:AN,A3167)&lt;&gt;0,IF(COUNTIF(Invoices!AM:AN,A3167)&lt;&gt;0,SUMIF(Invoices!AM:AN,A3167,Invoices!AN:AN)/COUNTIF(Invoices!AM:AN,A3167),0),"Not Available")))))))))))))))</f>
        <v>0.99</v>
      </c>
    </row>
    <row r="3168" spans="1:5" ht="13" x14ac:dyDescent="0.15">
      <c r="A3168" s="6" t="s">
        <v>4688</v>
      </c>
      <c r="C3168" s="6" t="s">
        <v>1042</v>
      </c>
      <c r="D3168" s="6" t="s">
        <v>1043</v>
      </c>
      <c r="E3168" t="str">
        <f>IF(COUNTIF(Invoices!K:L,A3168)&lt;&gt;0,IF(COUNTIF(Invoices!K:L,A3168)&lt;&gt;0,SUMIF(Invoices!K:L,A3168,Invoices!L:L)/COUNTIF(Invoices!K:L,A3168),0),IF(COUNTIF(Invoices!M:N,A3168)&lt;&gt;0,IF(COUNTIF(Invoices!M:N,A3168)&lt;&gt;0,SUMIF(Invoices!M:N,A3168,Invoices!N:N)/COUNTIF(Invoices!M:N,A3168),0),IF(COUNTIF(Invoices!O:P,A3168)&lt;&gt;0,IF(COUNTIF(Invoices!O:P,A3168)&lt;&gt;0,SUMIF(Invoices!O:P,A3168,Invoices!P:P)/COUNTIF(Invoices!O:P,A3168),0),IF(COUNTIF(Invoices!Q:R,A3168)&lt;&gt;0,IF(COUNTIF(Invoices!Q:R,A3168)&lt;&gt;0,SUMIF(Invoices!Q:R,A3168,Invoices!R:R)/COUNTIF(Invoices!Q:R,A3168),0),IF(COUNTIF(Invoices!S:T,A3168)&lt;&gt;0,IF(COUNTIF(Invoices!S:T,A3168)&lt;&gt;0,SUMIF(Invoices!S:T,A3168,Invoices!T:T)/COUNTIF(Invoices!S:T,A3168),0),IF(COUNTIF(Invoices!U:V,A3168)&lt;&gt;0,IF(COUNTIF(Invoices!U:V,A3168)&lt;&gt;0,SUMIF(Invoices!U:V,A3168,Invoices!V:V)/COUNTIF(Invoices!U:V,A3168),0),IF(COUNTIF(Invoices!W:X,A3168)&lt;&gt;0,IF(COUNTIF(Invoices!W:X,A3168)&lt;&gt;0,SUMIF(Invoices!W:X,A3168,Invoices!X:X)/COUNTIF(Invoices!W:X,A3168),0),IF(COUNTIF(Invoices!Y:Z,A3168)&lt;&gt;0,IF(COUNTIF(Invoices!Y:Z,A3168)&lt;&gt;0,SUMIF(Invoices!Y:Z,A3168,Invoices!Z:Z)/COUNTIF(Invoices!Y:Z,A3168),0),IF(COUNTIF(Invoices!AA:AB,A3168)&lt;&gt;0,IF(COUNTIF(Invoices!AA:AB,A3168)&lt;&gt;0,SUMIF(Invoices!AA:AB,A3168,Invoices!AB:AB)/COUNTIF(Invoices!AA:AB,A3168),0),IF(COUNTIF(Invoices!AC:AD,A3168)&lt;&gt;0,IF(COUNTIF(Invoices!AC:AD,A3168)&lt;&gt;0,SUMIF(Invoices!AC:AD,A3168,Invoices!AD:AD)/COUNTIF(Invoices!AC:AD,A3168),0),IF(COUNTIF(Invoices!AE:AF,A3168)&lt;&gt;0,IF(COUNTIF(Invoices!AE:AF,A3168)&lt;&gt;0,SUMIF(Invoices!AE:AF,A3168,Invoices!AF:AF)/COUNTIF(Invoices!AE:AF,A3168),0),IF(COUNTIF(Invoices!AG:AH,A3168)&lt;&gt;0,IF(COUNTIF(Invoices!AG:AH,A3168)&lt;&gt;0,SUMIF(Invoices!AG:AH,A3168,Invoices!AH:AH)/COUNTIF(Invoices!AG:AH,A3168),0),IF(COUNTIF(Invoices!AI:AJ,A3168)&lt;&gt;0,IF(COUNTIF(Invoices!AI:AJ,A3168)&lt;&gt;0,SUMIF(Invoices!AI:AJ,A3168,Invoices!AJ:AJ)/COUNTIF(Invoices!AI:AJ,A3168),0),IF(COUNTIF(Invoices!AK:AL,A3168)&lt;&gt;0,IF(COUNTIF(Invoices!AK:AL,A3168)&lt;&gt;0,SUMIF(Invoices!AK:AL,A3168,Invoices!AL:AL)/COUNTIF(Invoices!AK:AL,A3168),0),IF(COUNTIF(Invoices!AM:AN,A3168)&lt;&gt;0,IF(COUNTIF(Invoices!AM:AN,A3168)&lt;&gt;0,SUMIF(Invoices!AM:AN,A3168,Invoices!AN:AN)/COUNTIF(Invoices!AM:AN,A3168),0),"Not Available")))))))))))))))</f>
        <v>Not Available</v>
      </c>
    </row>
    <row r="3169" spans="1:5" ht="13" x14ac:dyDescent="0.15">
      <c r="A3169" s="6" t="s">
        <v>4689</v>
      </c>
      <c r="B3169" s="6" t="s">
        <v>4690</v>
      </c>
      <c r="C3169" s="6" t="s">
        <v>1195</v>
      </c>
      <c r="D3169" s="6" t="s">
        <v>863</v>
      </c>
      <c r="E3169">
        <f ca="1">IF(COUNTIF(Invoices!K:L,A3169)&lt;&gt;0,IF(COUNTIF(Invoices!K:L,A3169)&lt;&gt;0,SUMIF(Invoices!K:L,A3169,Invoices!L:L)/COUNTIF(Invoices!K:L,A3169),0),IF(COUNTIF(Invoices!M:N,A3169)&lt;&gt;0,IF(COUNTIF(Invoices!M:N,A3169)&lt;&gt;0,SUMIF(Invoices!M:N,A3169,Invoices!N:N)/COUNTIF(Invoices!M:N,A3169),0),IF(COUNTIF(Invoices!O:P,A3169)&lt;&gt;0,IF(COUNTIF(Invoices!O:P,A3169)&lt;&gt;0,SUMIF(Invoices!O:P,A3169,Invoices!P:P)/COUNTIF(Invoices!O:P,A3169),0),IF(COUNTIF(Invoices!Q:R,A3169)&lt;&gt;0,IF(COUNTIF(Invoices!Q:R,A3169)&lt;&gt;0,SUMIF(Invoices!Q:R,A3169,Invoices!R:R)/COUNTIF(Invoices!Q:R,A3169),0),IF(COUNTIF(Invoices!S:T,A3169)&lt;&gt;0,IF(COUNTIF(Invoices!S:T,A3169)&lt;&gt;0,SUMIF(Invoices!S:T,A3169,Invoices!T:T)/COUNTIF(Invoices!S:T,A3169),0),IF(COUNTIF(Invoices!U:V,A3169)&lt;&gt;0,IF(COUNTIF(Invoices!U:V,A3169)&lt;&gt;0,SUMIF(Invoices!U:V,A3169,Invoices!V:V)/COUNTIF(Invoices!U:V,A3169),0),IF(COUNTIF(Invoices!W:X,A3169)&lt;&gt;0,IF(COUNTIF(Invoices!W:X,A3169)&lt;&gt;0,SUMIF(Invoices!W:X,A3169,Invoices!X:X)/COUNTIF(Invoices!W:X,A3169),0),IF(COUNTIF(Invoices!Y:Z,A3169)&lt;&gt;0,IF(COUNTIF(Invoices!Y:Z,A3169)&lt;&gt;0,SUMIF(Invoices!Y:Z,A3169,Invoices!Z:Z)/COUNTIF(Invoices!Y:Z,A3169),0),IF(COUNTIF(Invoices!AA:AB,A3169)&lt;&gt;0,IF(COUNTIF(Invoices!AA:AB,A3169)&lt;&gt;0,SUMIF(Invoices!AA:AB,A3169,Invoices!AB:AB)/COUNTIF(Invoices!AA:AB,A3169),0),IF(COUNTIF(Invoices!AC:AD,A3169)&lt;&gt;0,IF(COUNTIF(Invoices!AC:AD,A3169)&lt;&gt;0,SUMIF(Invoices!AC:AD,A3169,Invoices!AD:AD)/COUNTIF(Invoices!AC:AD,A3169),0),IF(COUNTIF(Invoices!AE:AF,A3169)&lt;&gt;0,IF(COUNTIF(Invoices!AE:AF,A3169)&lt;&gt;0,SUMIF(Invoices!AE:AF,A3169,Invoices!AF:AF)/COUNTIF(Invoices!AE:AF,A3169),0),IF(COUNTIF(Invoices!AG:AH,A3169)&lt;&gt;0,IF(COUNTIF(Invoices!AG:AH,A3169)&lt;&gt;0,SUMIF(Invoices!AG:AH,A3169,Invoices!AH:AH)/COUNTIF(Invoices!AG:AH,A3169),0),IF(COUNTIF(Invoices!AI:AJ,A3169)&lt;&gt;0,IF(COUNTIF(Invoices!AI:AJ,A3169)&lt;&gt;0,SUMIF(Invoices!AI:AJ,A3169,Invoices!AJ:AJ)/COUNTIF(Invoices!AI:AJ,A3169),0),IF(COUNTIF(Invoices!AK:AL,A3169)&lt;&gt;0,IF(COUNTIF(Invoices!AK:AL,A3169)&lt;&gt;0,SUMIF(Invoices!AK:AL,A3169,Invoices!AL:AL)/COUNTIF(Invoices!AK:AL,A3169),0),IF(COUNTIF(Invoices!AM:AN,A3169)&lt;&gt;0,IF(COUNTIF(Invoices!AM:AN,A3169)&lt;&gt;0,SUMIF(Invoices!AM:AN,A3169,Invoices!AN:AN)/COUNTIF(Invoices!AM:AN,A3169),0),"Not Available")))))))))))))))</f>
        <v>0.99</v>
      </c>
    </row>
    <row r="3170" spans="1:5" ht="13" x14ac:dyDescent="0.15">
      <c r="A3170" s="6" t="s">
        <v>4691</v>
      </c>
      <c r="C3170" s="6" t="s">
        <v>768</v>
      </c>
      <c r="D3170" s="6" t="s">
        <v>518</v>
      </c>
      <c r="E3170" t="str">
        <f>IF(COUNTIF(Invoices!K:L,A3170)&lt;&gt;0,IF(COUNTIF(Invoices!K:L,A3170)&lt;&gt;0,SUMIF(Invoices!K:L,A3170,Invoices!L:L)/COUNTIF(Invoices!K:L,A3170),0),IF(COUNTIF(Invoices!M:N,A3170)&lt;&gt;0,IF(COUNTIF(Invoices!M:N,A3170)&lt;&gt;0,SUMIF(Invoices!M:N,A3170,Invoices!N:N)/COUNTIF(Invoices!M:N,A3170),0),IF(COUNTIF(Invoices!O:P,A3170)&lt;&gt;0,IF(COUNTIF(Invoices!O:P,A3170)&lt;&gt;0,SUMIF(Invoices!O:P,A3170,Invoices!P:P)/COUNTIF(Invoices!O:P,A3170),0),IF(COUNTIF(Invoices!Q:R,A3170)&lt;&gt;0,IF(COUNTIF(Invoices!Q:R,A3170)&lt;&gt;0,SUMIF(Invoices!Q:R,A3170,Invoices!R:R)/COUNTIF(Invoices!Q:R,A3170),0),IF(COUNTIF(Invoices!S:T,A3170)&lt;&gt;0,IF(COUNTIF(Invoices!S:T,A3170)&lt;&gt;0,SUMIF(Invoices!S:T,A3170,Invoices!T:T)/COUNTIF(Invoices!S:T,A3170),0),IF(COUNTIF(Invoices!U:V,A3170)&lt;&gt;0,IF(COUNTIF(Invoices!U:V,A3170)&lt;&gt;0,SUMIF(Invoices!U:V,A3170,Invoices!V:V)/COUNTIF(Invoices!U:V,A3170),0),IF(COUNTIF(Invoices!W:X,A3170)&lt;&gt;0,IF(COUNTIF(Invoices!W:X,A3170)&lt;&gt;0,SUMIF(Invoices!W:X,A3170,Invoices!X:X)/COUNTIF(Invoices!W:X,A3170),0),IF(COUNTIF(Invoices!Y:Z,A3170)&lt;&gt;0,IF(COUNTIF(Invoices!Y:Z,A3170)&lt;&gt;0,SUMIF(Invoices!Y:Z,A3170,Invoices!Z:Z)/COUNTIF(Invoices!Y:Z,A3170),0),IF(COUNTIF(Invoices!AA:AB,A3170)&lt;&gt;0,IF(COUNTIF(Invoices!AA:AB,A3170)&lt;&gt;0,SUMIF(Invoices!AA:AB,A3170,Invoices!AB:AB)/COUNTIF(Invoices!AA:AB,A3170),0),IF(COUNTIF(Invoices!AC:AD,A3170)&lt;&gt;0,IF(COUNTIF(Invoices!AC:AD,A3170)&lt;&gt;0,SUMIF(Invoices!AC:AD,A3170,Invoices!AD:AD)/COUNTIF(Invoices!AC:AD,A3170),0),IF(COUNTIF(Invoices!AE:AF,A3170)&lt;&gt;0,IF(COUNTIF(Invoices!AE:AF,A3170)&lt;&gt;0,SUMIF(Invoices!AE:AF,A3170,Invoices!AF:AF)/COUNTIF(Invoices!AE:AF,A3170),0),IF(COUNTIF(Invoices!AG:AH,A3170)&lt;&gt;0,IF(COUNTIF(Invoices!AG:AH,A3170)&lt;&gt;0,SUMIF(Invoices!AG:AH,A3170,Invoices!AH:AH)/COUNTIF(Invoices!AG:AH,A3170),0),IF(COUNTIF(Invoices!AI:AJ,A3170)&lt;&gt;0,IF(COUNTIF(Invoices!AI:AJ,A3170)&lt;&gt;0,SUMIF(Invoices!AI:AJ,A3170,Invoices!AJ:AJ)/COUNTIF(Invoices!AI:AJ,A3170),0),IF(COUNTIF(Invoices!AK:AL,A3170)&lt;&gt;0,IF(COUNTIF(Invoices!AK:AL,A3170)&lt;&gt;0,SUMIF(Invoices!AK:AL,A3170,Invoices!AL:AL)/COUNTIF(Invoices!AK:AL,A3170),0),IF(COUNTIF(Invoices!AM:AN,A3170)&lt;&gt;0,IF(COUNTIF(Invoices!AM:AN,A3170)&lt;&gt;0,SUMIF(Invoices!AM:AN,A3170,Invoices!AN:AN)/COUNTIF(Invoices!AM:AN,A3170),0),"Not Available")))))))))))))))</f>
        <v>Not Available</v>
      </c>
    </row>
    <row r="3171" spans="1:5" ht="13" x14ac:dyDescent="0.15">
      <c r="A3171" s="6" t="s">
        <v>4692</v>
      </c>
      <c r="C3171" s="6" t="s">
        <v>666</v>
      </c>
      <c r="D3171" s="6" t="s">
        <v>667</v>
      </c>
      <c r="E3171">
        <f ca="1">IF(COUNTIF(Invoices!K:L,A3171)&lt;&gt;0,IF(COUNTIF(Invoices!K:L,A3171)&lt;&gt;0,SUMIF(Invoices!K:L,A3171,Invoices!L:L)/COUNTIF(Invoices!K:L,A3171),0),IF(COUNTIF(Invoices!M:N,A3171)&lt;&gt;0,IF(COUNTIF(Invoices!M:N,A3171)&lt;&gt;0,SUMIF(Invoices!M:N,A3171,Invoices!N:N)/COUNTIF(Invoices!M:N,A3171),0),IF(COUNTIF(Invoices!O:P,A3171)&lt;&gt;0,IF(COUNTIF(Invoices!O:P,A3171)&lt;&gt;0,SUMIF(Invoices!O:P,A3171,Invoices!P:P)/COUNTIF(Invoices!O:P,A3171),0),IF(COUNTIF(Invoices!Q:R,A3171)&lt;&gt;0,IF(COUNTIF(Invoices!Q:R,A3171)&lt;&gt;0,SUMIF(Invoices!Q:R,A3171,Invoices!R:R)/COUNTIF(Invoices!Q:R,A3171),0),IF(COUNTIF(Invoices!S:T,A3171)&lt;&gt;0,IF(COUNTIF(Invoices!S:T,A3171)&lt;&gt;0,SUMIF(Invoices!S:T,A3171,Invoices!T:T)/COUNTIF(Invoices!S:T,A3171),0),IF(COUNTIF(Invoices!U:V,A3171)&lt;&gt;0,IF(COUNTIF(Invoices!U:V,A3171)&lt;&gt;0,SUMIF(Invoices!U:V,A3171,Invoices!V:V)/COUNTIF(Invoices!U:V,A3171),0),IF(COUNTIF(Invoices!W:X,A3171)&lt;&gt;0,IF(COUNTIF(Invoices!W:X,A3171)&lt;&gt;0,SUMIF(Invoices!W:X,A3171,Invoices!X:X)/COUNTIF(Invoices!W:X,A3171),0),IF(COUNTIF(Invoices!Y:Z,A3171)&lt;&gt;0,IF(COUNTIF(Invoices!Y:Z,A3171)&lt;&gt;0,SUMIF(Invoices!Y:Z,A3171,Invoices!Z:Z)/COUNTIF(Invoices!Y:Z,A3171),0),IF(COUNTIF(Invoices!AA:AB,A3171)&lt;&gt;0,IF(COUNTIF(Invoices!AA:AB,A3171)&lt;&gt;0,SUMIF(Invoices!AA:AB,A3171,Invoices!AB:AB)/COUNTIF(Invoices!AA:AB,A3171),0),IF(COUNTIF(Invoices!AC:AD,A3171)&lt;&gt;0,IF(COUNTIF(Invoices!AC:AD,A3171)&lt;&gt;0,SUMIF(Invoices!AC:AD,A3171,Invoices!AD:AD)/COUNTIF(Invoices!AC:AD,A3171),0),IF(COUNTIF(Invoices!AE:AF,A3171)&lt;&gt;0,IF(COUNTIF(Invoices!AE:AF,A3171)&lt;&gt;0,SUMIF(Invoices!AE:AF,A3171,Invoices!AF:AF)/COUNTIF(Invoices!AE:AF,A3171),0),IF(COUNTIF(Invoices!AG:AH,A3171)&lt;&gt;0,IF(COUNTIF(Invoices!AG:AH,A3171)&lt;&gt;0,SUMIF(Invoices!AG:AH,A3171,Invoices!AH:AH)/COUNTIF(Invoices!AG:AH,A3171),0),IF(COUNTIF(Invoices!AI:AJ,A3171)&lt;&gt;0,IF(COUNTIF(Invoices!AI:AJ,A3171)&lt;&gt;0,SUMIF(Invoices!AI:AJ,A3171,Invoices!AJ:AJ)/COUNTIF(Invoices!AI:AJ,A3171),0),IF(COUNTIF(Invoices!AK:AL,A3171)&lt;&gt;0,IF(COUNTIF(Invoices!AK:AL,A3171)&lt;&gt;0,SUMIF(Invoices!AK:AL,A3171,Invoices!AL:AL)/COUNTIF(Invoices!AK:AL,A3171),0),IF(COUNTIF(Invoices!AM:AN,A3171)&lt;&gt;0,IF(COUNTIF(Invoices!AM:AN,A3171)&lt;&gt;0,SUMIF(Invoices!AM:AN,A3171,Invoices!AN:AN)/COUNTIF(Invoices!AM:AN,A3171),0),"Not Available")))))))))))))))</f>
        <v>0.99</v>
      </c>
    </row>
    <row r="3172" spans="1:5" ht="13" x14ac:dyDescent="0.15">
      <c r="A3172" s="6" t="s">
        <v>4693</v>
      </c>
      <c r="B3172" s="6" t="s">
        <v>957</v>
      </c>
      <c r="C3172" s="6" t="s">
        <v>958</v>
      </c>
      <c r="D3172" s="6" t="s">
        <v>959</v>
      </c>
      <c r="E3172">
        <f ca="1">IF(COUNTIF(Invoices!K:L,A3172)&lt;&gt;0,IF(COUNTIF(Invoices!K:L,A3172)&lt;&gt;0,SUMIF(Invoices!K:L,A3172,Invoices!L:L)/COUNTIF(Invoices!K:L,A3172),0),IF(COUNTIF(Invoices!M:N,A3172)&lt;&gt;0,IF(COUNTIF(Invoices!M:N,A3172)&lt;&gt;0,SUMIF(Invoices!M:N,A3172,Invoices!N:N)/COUNTIF(Invoices!M:N,A3172),0),IF(COUNTIF(Invoices!O:P,A3172)&lt;&gt;0,IF(COUNTIF(Invoices!O:P,A3172)&lt;&gt;0,SUMIF(Invoices!O:P,A3172,Invoices!P:P)/COUNTIF(Invoices!O:P,A3172),0),IF(COUNTIF(Invoices!Q:R,A3172)&lt;&gt;0,IF(COUNTIF(Invoices!Q:R,A3172)&lt;&gt;0,SUMIF(Invoices!Q:R,A3172,Invoices!R:R)/COUNTIF(Invoices!Q:R,A3172),0),IF(COUNTIF(Invoices!S:T,A3172)&lt;&gt;0,IF(COUNTIF(Invoices!S:T,A3172)&lt;&gt;0,SUMIF(Invoices!S:T,A3172,Invoices!T:T)/COUNTIF(Invoices!S:T,A3172),0),IF(COUNTIF(Invoices!U:V,A3172)&lt;&gt;0,IF(COUNTIF(Invoices!U:V,A3172)&lt;&gt;0,SUMIF(Invoices!U:V,A3172,Invoices!V:V)/COUNTIF(Invoices!U:V,A3172),0),IF(COUNTIF(Invoices!W:X,A3172)&lt;&gt;0,IF(COUNTIF(Invoices!W:X,A3172)&lt;&gt;0,SUMIF(Invoices!W:X,A3172,Invoices!X:X)/COUNTIF(Invoices!W:X,A3172),0),IF(COUNTIF(Invoices!Y:Z,A3172)&lt;&gt;0,IF(COUNTIF(Invoices!Y:Z,A3172)&lt;&gt;0,SUMIF(Invoices!Y:Z,A3172,Invoices!Z:Z)/COUNTIF(Invoices!Y:Z,A3172),0),IF(COUNTIF(Invoices!AA:AB,A3172)&lt;&gt;0,IF(COUNTIF(Invoices!AA:AB,A3172)&lt;&gt;0,SUMIF(Invoices!AA:AB,A3172,Invoices!AB:AB)/COUNTIF(Invoices!AA:AB,A3172),0),IF(COUNTIF(Invoices!AC:AD,A3172)&lt;&gt;0,IF(COUNTIF(Invoices!AC:AD,A3172)&lt;&gt;0,SUMIF(Invoices!AC:AD,A3172,Invoices!AD:AD)/COUNTIF(Invoices!AC:AD,A3172),0),IF(COUNTIF(Invoices!AE:AF,A3172)&lt;&gt;0,IF(COUNTIF(Invoices!AE:AF,A3172)&lt;&gt;0,SUMIF(Invoices!AE:AF,A3172,Invoices!AF:AF)/COUNTIF(Invoices!AE:AF,A3172),0),IF(COUNTIF(Invoices!AG:AH,A3172)&lt;&gt;0,IF(COUNTIF(Invoices!AG:AH,A3172)&lt;&gt;0,SUMIF(Invoices!AG:AH,A3172,Invoices!AH:AH)/COUNTIF(Invoices!AG:AH,A3172),0),IF(COUNTIF(Invoices!AI:AJ,A3172)&lt;&gt;0,IF(COUNTIF(Invoices!AI:AJ,A3172)&lt;&gt;0,SUMIF(Invoices!AI:AJ,A3172,Invoices!AJ:AJ)/COUNTIF(Invoices!AI:AJ,A3172),0),IF(COUNTIF(Invoices!AK:AL,A3172)&lt;&gt;0,IF(COUNTIF(Invoices!AK:AL,A3172)&lt;&gt;0,SUMIF(Invoices!AK:AL,A3172,Invoices!AL:AL)/COUNTIF(Invoices!AK:AL,A3172),0),IF(COUNTIF(Invoices!AM:AN,A3172)&lt;&gt;0,IF(COUNTIF(Invoices!AM:AN,A3172)&lt;&gt;0,SUMIF(Invoices!AM:AN,A3172,Invoices!AN:AN)/COUNTIF(Invoices!AM:AN,A3172),0),"Not Available")))))))))))))))</f>
        <v>0.99</v>
      </c>
    </row>
    <row r="3173" spans="1:5" ht="13" x14ac:dyDescent="0.15">
      <c r="A3173" s="6" t="s">
        <v>4694</v>
      </c>
      <c r="B3173" s="6" t="s">
        <v>1592</v>
      </c>
      <c r="C3173" s="6" t="s">
        <v>1388</v>
      </c>
      <c r="D3173" s="6" t="s">
        <v>1389</v>
      </c>
      <c r="E3173">
        <f ca="1">IF(COUNTIF(Invoices!K:L,A3173)&lt;&gt;0,IF(COUNTIF(Invoices!K:L,A3173)&lt;&gt;0,SUMIF(Invoices!K:L,A3173,Invoices!L:L)/COUNTIF(Invoices!K:L,A3173),0),IF(COUNTIF(Invoices!M:N,A3173)&lt;&gt;0,IF(COUNTIF(Invoices!M:N,A3173)&lt;&gt;0,SUMIF(Invoices!M:N,A3173,Invoices!N:N)/COUNTIF(Invoices!M:N,A3173),0),IF(COUNTIF(Invoices!O:P,A3173)&lt;&gt;0,IF(COUNTIF(Invoices!O:P,A3173)&lt;&gt;0,SUMIF(Invoices!O:P,A3173,Invoices!P:P)/COUNTIF(Invoices!O:P,A3173),0),IF(COUNTIF(Invoices!Q:R,A3173)&lt;&gt;0,IF(COUNTIF(Invoices!Q:R,A3173)&lt;&gt;0,SUMIF(Invoices!Q:R,A3173,Invoices!R:R)/COUNTIF(Invoices!Q:R,A3173),0),IF(COUNTIF(Invoices!S:T,A3173)&lt;&gt;0,IF(COUNTIF(Invoices!S:T,A3173)&lt;&gt;0,SUMIF(Invoices!S:T,A3173,Invoices!T:T)/COUNTIF(Invoices!S:T,A3173),0),IF(COUNTIF(Invoices!U:V,A3173)&lt;&gt;0,IF(COUNTIF(Invoices!U:V,A3173)&lt;&gt;0,SUMIF(Invoices!U:V,A3173,Invoices!V:V)/COUNTIF(Invoices!U:V,A3173),0),IF(COUNTIF(Invoices!W:X,A3173)&lt;&gt;0,IF(COUNTIF(Invoices!W:X,A3173)&lt;&gt;0,SUMIF(Invoices!W:X,A3173,Invoices!X:X)/COUNTIF(Invoices!W:X,A3173),0),IF(COUNTIF(Invoices!Y:Z,A3173)&lt;&gt;0,IF(COUNTIF(Invoices!Y:Z,A3173)&lt;&gt;0,SUMIF(Invoices!Y:Z,A3173,Invoices!Z:Z)/COUNTIF(Invoices!Y:Z,A3173),0),IF(COUNTIF(Invoices!AA:AB,A3173)&lt;&gt;0,IF(COUNTIF(Invoices!AA:AB,A3173)&lt;&gt;0,SUMIF(Invoices!AA:AB,A3173,Invoices!AB:AB)/COUNTIF(Invoices!AA:AB,A3173),0),IF(COUNTIF(Invoices!AC:AD,A3173)&lt;&gt;0,IF(COUNTIF(Invoices!AC:AD,A3173)&lt;&gt;0,SUMIF(Invoices!AC:AD,A3173,Invoices!AD:AD)/COUNTIF(Invoices!AC:AD,A3173),0),IF(COUNTIF(Invoices!AE:AF,A3173)&lt;&gt;0,IF(COUNTIF(Invoices!AE:AF,A3173)&lt;&gt;0,SUMIF(Invoices!AE:AF,A3173,Invoices!AF:AF)/COUNTIF(Invoices!AE:AF,A3173),0),IF(COUNTIF(Invoices!AG:AH,A3173)&lt;&gt;0,IF(COUNTIF(Invoices!AG:AH,A3173)&lt;&gt;0,SUMIF(Invoices!AG:AH,A3173,Invoices!AH:AH)/COUNTIF(Invoices!AG:AH,A3173),0),IF(COUNTIF(Invoices!AI:AJ,A3173)&lt;&gt;0,IF(COUNTIF(Invoices!AI:AJ,A3173)&lt;&gt;0,SUMIF(Invoices!AI:AJ,A3173,Invoices!AJ:AJ)/COUNTIF(Invoices!AI:AJ,A3173),0),IF(COUNTIF(Invoices!AK:AL,A3173)&lt;&gt;0,IF(COUNTIF(Invoices!AK:AL,A3173)&lt;&gt;0,SUMIF(Invoices!AK:AL,A3173,Invoices!AL:AL)/COUNTIF(Invoices!AK:AL,A3173),0),IF(COUNTIF(Invoices!AM:AN,A3173)&lt;&gt;0,IF(COUNTIF(Invoices!AM:AN,A3173)&lt;&gt;0,SUMIF(Invoices!AM:AN,A3173,Invoices!AN:AN)/COUNTIF(Invoices!AM:AN,A3173),0),"Not Available")))))))))))))))</f>
        <v>0.99</v>
      </c>
    </row>
    <row r="3174" spans="1:5" ht="13" x14ac:dyDescent="0.15">
      <c r="A3174" s="6" t="s">
        <v>4695</v>
      </c>
      <c r="B3174" s="6" t="s">
        <v>1427</v>
      </c>
      <c r="C3174" s="6" t="s">
        <v>1428</v>
      </c>
      <c r="D3174" s="6" t="s">
        <v>681</v>
      </c>
      <c r="E3174" t="str">
        <f>IF(COUNTIF(Invoices!K:L,A3174)&lt;&gt;0,IF(COUNTIF(Invoices!K:L,A3174)&lt;&gt;0,SUMIF(Invoices!K:L,A3174,Invoices!L:L)/COUNTIF(Invoices!K:L,A3174),0),IF(COUNTIF(Invoices!M:N,A3174)&lt;&gt;0,IF(COUNTIF(Invoices!M:N,A3174)&lt;&gt;0,SUMIF(Invoices!M:N,A3174,Invoices!N:N)/COUNTIF(Invoices!M:N,A3174),0),IF(COUNTIF(Invoices!O:P,A3174)&lt;&gt;0,IF(COUNTIF(Invoices!O:P,A3174)&lt;&gt;0,SUMIF(Invoices!O:P,A3174,Invoices!P:P)/COUNTIF(Invoices!O:P,A3174),0),IF(COUNTIF(Invoices!Q:R,A3174)&lt;&gt;0,IF(COUNTIF(Invoices!Q:R,A3174)&lt;&gt;0,SUMIF(Invoices!Q:R,A3174,Invoices!R:R)/COUNTIF(Invoices!Q:R,A3174),0),IF(COUNTIF(Invoices!S:T,A3174)&lt;&gt;0,IF(COUNTIF(Invoices!S:T,A3174)&lt;&gt;0,SUMIF(Invoices!S:T,A3174,Invoices!T:T)/COUNTIF(Invoices!S:T,A3174),0),IF(COUNTIF(Invoices!U:V,A3174)&lt;&gt;0,IF(COUNTIF(Invoices!U:V,A3174)&lt;&gt;0,SUMIF(Invoices!U:V,A3174,Invoices!V:V)/COUNTIF(Invoices!U:V,A3174),0),IF(COUNTIF(Invoices!W:X,A3174)&lt;&gt;0,IF(COUNTIF(Invoices!W:X,A3174)&lt;&gt;0,SUMIF(Invoices!W:X,A3174,Invoices!X:X)/COUNTIF(Invoices!W:X,A3174),0),IF(COUNTIF(Invoices!Y:Z,A3174)&lt;&gt;0,IF(COUNTIF(Invoices!Y:Z,A3174)&lt;&gt;0,SUMIF(Invoices!Y:Z,A3174,Invoices!Z:Z)/COUNTIF(Invoices!Y:Z,A3174),0),IF(COUNTIF(Invoices!AA:AB,A3174)&lt;&gt;0,IF(COUNTIF(Invoices!AA:AB,A3174)&lt;&gt;0,SUMIF(Invoices!AA:AB,A3174,Invoices!AB:AB)/COUNTIF(Invoices!AA:AB,A3174),0),IF(COUNTIF(Invoices!AC:AD,A3174)&lt;&gt;0,IF(COUNTIF(Invoices!AC:AD,A3174)&lt;&gt;0,SUMIF(Invoices!AC:AD,A3174,Invoices!AD:AD)/COUNTIF(Invoices!AC:AD,A3174),0),IF(COUNTIF(Invoices!AE:AF,A3174)&lt;&gt;0,IF(COUNTIF(Invoices!AE:AF,A3174)&lt;&gt;0,SUMIF(Invoices!AE:AF,A3174,Invoices!AF:AF)/COUNTIF(Invoices!AE:AF,A3174),0),IF(COUNTIF(Invoices!AG:AH,A3174)&lt;&gt;0,IF(COUNTIF(Invoices!AG:AH,A3174)&lt;&gt;0,SUMIF(Invoices!AG:AH,A3174,Invoices!AH:AH)/COUNTIF(Invoices!AG:AH,A3174),0),IF(COUNTIF(Invoices!AI:AJ,A3174)&lt;&gt;0,IF(COUNTIF(Invoices!AI:AJ,A3174)&lt;&gt;0,SUMIF(Invoices!AI:AJ,A3174,Invoices!AJ:AJ)/COUNTIF(Invoices!AI:AJ,A3174),0),IF(COUNTIF(Invoices!AK:AL,A3174)&lt;&gt;0,IF(COUNTIF(Invoices!AK:AL,A3174)&lt;&gt;0,SUMIF(Invoices!AK:AL,A3174,Invoices!AL:AL)/COUNTIF(Invoices!AK:AL,A3174),0),IF(COUNTIF(Invoices!AM:AN,A3174)&lt;&gt;0,IF(COUNTIF(Invoices!AM:AN,A3174)&lt;&gt;0,SUMIF(Invoices!AM:AN,A3174,Invoices!AN:AN)/COUNTIF(Invoices!AM:AN,A3174),0),"Not Available")))))))))))))))</f>
        <v>Not Available</v>
      </c>
    </row>
    <row r="3175" spans="1:5" ht="13" x14ac:dyDescent="0.15">
      <c r="A3175" s="6" t="s">
        <v>4696</v>
      </c>
      <c r="B3175" s="6" t="s">
        <v>562</v>
      </c>
      <c r="C3175" s="6" t="s">
        <v>812</v>
      </c>
      <c r="D3175" s="6" t="s">
        <v>562</v>
      </c>
      <c r="E3175" t="str">
        <f>IF(COUNTIF(Invoices!K:L,A3175)&lt;&gt;0,IF(COUNTIF(Invoices!K:L,A3175)&lt;&gt;0,SUMIF(Invoices!K:L,A3175,Invoices!L:L)/COUNTIF(Invoices!K:L,A3175),0),IF(COUNTIF(Invoices!M:N,A3175)&lt;&gt;0,IF(COUNTIF(Invoices!M:N,A3175)&lt;&gt;0,SUMIF(Invoices!M:N,A3175,Invoices!N:N)/COUNTIF(Invoices!M:N,A3175),0),IF(COUNTIF(Invoices!O:P,A3175)&lt;&gt;0,IF(COUNTIF(Invoices!O:P,A3175)&lt;&gt;0,SUMIF(Invoices!O:P,A3175,Invoices!P:P)/COUNTIF(Invoices!O:P,A3175),0),IF(COUNTIF(Invoices!Q:R,A3175)&lt;&gt;0,IF(COUNTIF(Invoices!Q:R,A3175)&lt;&gt;0,SUMIF(Invoices!Q:R,A3175,Invoices!R:R)/COUNTIF(Invoices!Q:R,A3175),0),IF(COUNTIF(Invoices!S:T,A3175)&lt;&gt;0,IF(COUNTIF(Invoices!S:T,A3175)&lt;&gt;0,SUMIF(Invoices!S:T,A3175,Invoices!T:T)/COUNTIF(Invoices!S:T,A3175),0),IF(COUNTIF(Invoices!U:V,A3175)&lt;&gt;0,IF(COUNTIF(Invoices!U:V,A3175)&lt;&gt;0,SUMIF(Invoices!U:V,A3175,Invoices!V:V)/COUNTIF(Invoices!U:V,A3175),0),IF(COUNTIF(Invoices!W:X,A3175)&lt;&gt;0,IF(COUNTIF(Invoices!W:X,A3175)&lt;&gt;0,SUMIF(Invoices!W:X,A3175,Invoices!X:X)/COUNTIF(Invoices!W:X,A3175),0),IF(COUNTIF(Invoices!Y:Z,A3175)&lt;&gt;0,IF(COUNTIF(Invoices!Y:Z,A3175)&lt;&gt;0,SUMIF(Invoices!Y:Z,A3175,Invoices!Z:Z)/COUNTIF(Invoices!Y:Z,A3175),0),IF(COUNTIF(Invoices!AA:AB,A3175)&lt;&gt;0,IF(COUNTIF(Invoices!AA:AB,A3175)&lt;&gt;0,SUMIF(Invoices!AA:AB,A3175,Invoices!AB:AB)/COUNTIF(Invoices!AA:AB,A3175),0),IF(COUNTIF(Invoices!AC:AD,A3175)&lt;&gt;0,IF(COUNTIF(Invoices!AC:AD,A3175)&lt;&gt;0,SUMIF(Invoices!AC:AD,A3175,Invoices!AD:AD)/COUNTIF(Invoices!AC:AD,A3175),0),IF(COUNTIF(Invoices!AE:AF,A3175)&lt;&gt;0,IF(COUNTIF(Invoices!AE:AF,A3175)&lt;&gt;0,SUMIF(Invoices!AE:AF,A3175,Invoices!AF:AF)/COUNTIF(Invoices!AE:AF,A3175),0),IF(COUNTIF(Invoices!AG:AH,A3175)&lt;&gt;0,IF(COUNTIF(Invoices!AG:AH,A3175)&lt;&gt;0,SUMIF(Invoices!AG:AH,A3175,Invoices!AH:AH)/COUNTIF(Invoices!AG:AH,A3175),0),IF(COUNTIF(Invoices!AI:AJ,A3175)&lt;&gt;0,IF(COUNTIF(Invoices!AI:AJ,A3175)&lt;&gt;0,SUMIF(Invoices!AI:AJ,A3175,Invoices!AJ:AJ)/COUNTIF(Invoices!AI:AJ,A3175),0),IF(COUNTIF(Invoices!AK:AL,A3175)&lt;&gt;0,IF(COUNTIF(Invoices!AK:AL,A3175)&lt;&gt;0,SUMIF(Invoices!AK:AL,A3175,Invoices!AL:AL)/COUNTIF(Invoices!AK:AL,A3175),0),IF(COUNTIF(Invoices!AM:AN,A3175)&lt;&gt;0,IF(COUNTIF(Invoices!AM:AN,A3175)&lt;&gt;0,SUMIF(Invoices!AM:AN,A3175,Invoices!AN:AN)/COUNTIF(Invoices!AM:AN,A3175),0),"Not Available")))))))))))))))</f>
        <v>Not Available</v>
      </c>
    </row>
    <row r="3176" spans="1:5" ht="13" x14ac:dyDescent="0.15">
      <c r="A3176" s="6" t="s">
        <v>4697</v>
      </c>
      <c r="C3176" s="6" t="s">
        <v>862</v>
      </c>
      <c r="D3176" s="6" t="s">
        <v>863</v>
      </c>
      <c r="E3176" t="str">
        <f>IF(COUNTIF(Invoices!K:L,A3176)&lt;&gt;0,IF(COUNTIF(Invoices!K:L,A3176)&lt;&gt;0,SUMIF(Invoices!K:L,A3176,Invoices!L:L)/COUNTIF(Invoices!K:L,A3176),0),IF(COUNTIF(Invoices!M:N,A3176)&lt;&gt;0,IF(COUNTIF(Invoices!M:N,A3176)&lt;&gt;0,SUMIF(Invoices!M:N,A3176,Invoices!N:N)/COUNTIF(Invoices!M:N,A3176),0),IF(COUNTIF(Invoices!O:P,A3176)&lt;&gt;0,IF(COUNTIF(Invoices!O:P,A3176)&lt;&gt;0,SUMIF(Invoices!O:P,A3176,Invoices!P:P)/COUNTIF(Invoices!O:P,A3176),0),IF(COUNTIF(Invoices!Q:R,A3176)&lt;&gt;0,IF(COUNTIF(Invoices!Q:R,A3176)&lt;&gt;0,SUMIF(Invoices!Q:R,A3176,Invoices!R:R)/COUNTIF(Invoices!Q:R,A3176),0),IF(COUNTIF(Invoices!S:T,A3176)&lt;&gt;0,IF(COUNTIF(Invoices!S:T,A3176)&lt;&gt;0,SUMIF(Invoices!S:T,A3176,Invoices!T:T)/COUNTIF(Invoices!S:T,A3176),0),IF(COUNTIF(Invoices!U:V,A3176)&lt;&gt;0,IF(COUNTIF(Invoices!U:V,A3176)&lt;&gt;0,SUMIF(Invoices!U:V,A3176,Invoices!V:V)/COUNTIF(Invoices!U:V,A3176),0),IF(COUNTIF(Invoices!W:X,A3176)&lt;&gt;0,IF(COUNTIF(Invoices!W:X,A3176)&lt;&gt;0,SUMIF(Invoices!W:X,A3176,Invoices!X:X)/COUNTIF(Invoices!W:X,A3176),0),IF(COUNTIF(Invoices!Y:Z,A3176)&lt;&gt;0,IF(COUNTIF(Invoices!Y:Z,A3176)&lt;&gt;0,SUMIF(Invoices!Y:Z,A3176,Invoices!Z:Z)/COUNTIF(Invoices!Y:Z,A3176),0),IF(COUNTIF(Invoices!AA:AB,A3176)&lt;&gt;0,IF(COUNTIF(Invoices!AA:AB,A3176)&lt;&gt;0,SUMIF(Invoices!AA:AB,A3176,Invoices!AB:AB)/COUNTIF(Invoices!AA:AB,A3176),0),IF(COUNTIF(Invoices!AC:AD,A3176)&lt;&gt;0,IF(COUNTIF(Invoices!AC:AD,A3176)&lt;&gt;0,SUMIF(Invoices!AC:AD,A3176,Invoices!AD:AD)/COUNTIF(Invoices!AC:AD,A3176),0),IF(COUNTIF(Invoices!AE:AF,A3176)&lt;&gt;0,IF(COUNTIF(Invoices!AE:AF,A3176)&lt;&gt;0,SUMIF(Invoices!AE:AF,A3176,Invoices!AF:AF)/COUNTIF(Invoices!AE:AF,A3176),0),IF(COUNTIF(Invoices!AG:AH,A3176)&lt;&gt;0,IF(COUNTIF(Invoices!AG:AH,A3176)&lt;&gt;0,SUMIF(Invoices!AG:AH,A3176,Invoices!AH:AH)/COUNTIF(Invoices!AG:AH,A3176),0),IF(COUNTIF(Invoices!AI:AJ,A3176)&lt;&gt;0,IF(COUNTIF(Invoices!AI:AJ,A3176)&lt;&gt;0,SUMIF(Invoices!AI:AJ,A3176,Invoices!AJ:AJ)/COUNTIF(Invoices!AI:AJ,A3176),0),IF(COUNTIF(Invoices!AK:AL,A3176)&lt;&gt;0,IF(COUNTIF(Invoices!AK:AL,A3176)&lt;&gt;0,SUMIF(Invoices!AK:AL,A3176,Invoices!AL:AL)/COUNTIF(Invoices!AK:AL,A3176),0),IF(COUNTIF(Invoices!AM:AN,A3176)&lt;&gt;0,IF(COUNTIF(Invoices!AM:AN,A3176)&lt;&gt;0,SUMIF(Invoices!AM:AN,A3176,Invoices!AN:AN)/COUNTIF(Invoices!AM:AN,A3176),0),"Not Available")))))))))))))))</f>
        <v>Not Available</v>
      </c>
    </row>
    <row r="3177" spans="1:5" ht="13" x14ac:dyDescent="0.15">
      <c r="A3177" s="6" t="s">
        <v>4698</v>
      </c>
      <c r="C3177" s="6" t="s">
        <v>689</v>
      </c>
      <c r="D3177" s="6" t="s">
        <v>690</v>
      </c>
      <c r="E3177">
        <f ca="1">IF(COUNTIF(Invoices!K:L,A3177)&lt;&gt;0,IF(COUNTIF(Invoices!K:L,A3177)&lt;&gt;0,SUMIF(Invoices!K:L,A3177,Invoices!L:L)/COUNTIF(Invoices!K:L,A3177),0),IF(COUNTIF(Invoices!M:N,A3177)&lt;&gt;0,IF(COUNTIF(Invoices!M:N,A3177)&lt;&gt;0,SUMIF(Invoices!M:N,A3177,Invoices!N:N)/COUNTIF(Invoices!M:N,A3177),0),IF(COUNTIF(Invoices!O:P,A3177)&lt;&gt;0,IF(COUNTIF(Invoices!O:P,A3177)&lt;&gt;0,SUMIF(Invoices!O:P,A3177,Invoices!P:P)/COUNTIF(Invoices!O:P,A3177),0),IF(COUNTIF(Invoices!Q:R,A3177)&lt;&gt;0,IF(COUNTIF(Invoices!Q:R,A3177)&lt;&gt;0,SUMIF(Invoices!Q:R,A3177,Invoices!R:R)/COUNTIF(Invoices!Q:R,A3177),0),IF(COUNTIF(Invoices!S:T,A3177)&lt;&gt;0,IF(COUNTIF(Invoices!S:T,A3177)&lt;&gt;0,SUMIF(Invoices!S:T,A3177,Invoices!T:T)/COUNTIF(Invoices!S:T,A3177),0),IF(COUNTIF(Invoices!U:V,A3177)&lt;&gt;0,IF(COUNTIF(Invoices!U:V,A3177)&lt;&gt;0,SUMIF(Invoices!U:V,A3177,Invoices!V:V)/COUNTIF(Invoices!U:V,A3177),0),IF(COUNTIF(Invoices!W:X,A3177)&lt;&gt;0,IF(COUNTIF(Invoices!W:X,A3177)&lt;&gt;0,SUMIF(Invoices!W:X,A3177,Invoices!X:X)/COUNTIF(Invoices!W:X,A3177),0),IF(COUNTIF(Invoices!Y:Z,A3177)&lt;&gt;0,IF(COUNTIF(Invoices!Y:Z,A3177)&lt;&gt;0,SUMIF(Invoices!Y:Z,A3177,Invoices!Z:Z)/COUNTIF(Invoices!Y:Z,A3177),0),IF(COUNTIF(Invoices!AA:AB,A3177)&lt;&gt;0,IF(COUNTIF(Invoices!AA:AB,A3177)&lt;&gt;0,SUMIF(Invoices!AA:AB,A3177,Invoices!AB:AB)/COUNTIF(Invoices!AA:AB,A3177),0),IF(COUNTIF(Invoices!AC:AD,A3177)&lt;&gt;0,IF(COUNTIF(Invoices!AC:AD,A3177)&lt;&gt;0,SUMIF(Invoices!AC:AD,A3177,Invoices!AD:AD)/COUNTIF(Invoices!AC:AD,A3177),0),IF(COUNTIF(Invoices!AE:AF,A3177)&lt;&gt;0,IF(COUNTIF(Invoices!AE:AF,A3177)&lt;&gt;0,SUMIF(Invoices!AE:AF,A3177,Invoices!AF:AF)/COUNTIF(Invoices!AE:AF,A3177),0),IF(COUNTIF(Invoices!AG:AH,A3177)&lt;&gt;0,IF(COUNTIF(Invoices!AG:AH,A3177)&lt;&gt;0,SUMIF(Invoices!AG:AH,A3177,Invoices!AH:AH)/COUNTIF(Invoices!AG:AH,A3177),0),IF(COUNTIF(Invoices!AI:AJ,A3177)&lt;&gt;0,IF(COUNTIF(Invoices!AI:AJ,A3177)&lt;&gt;0,SUMIF(Invoices!AI:AJ,A3177,Invoices!AJ:AJ)/COUNTIF(Invoices!AI:AJ,A3177),0),IF(COUNTIF(Invoices!AK:AL,A3177)&lt;&gt;0,IF(COUNTIF(Invoices!AK:AL,A3177)&lt;&gt;0,SUMIF(Invoices!AK:AL,A3177,Invoices!AL:AL)/COUNTIF(Invoices!AK:AL,A3177),0),IF(COUNTIF(Invoices!AM:AN,A3177)&lt;&gt;0,IF(COUNTIF(Invoices!AM:AN,A3177)&lt;&gt;0,SUMIF(Invoices!AM:AN,A3177,Invoices!AN:AN)/COUNTIF(Invoices!AM:AN,A3177),0),"Not Available")))))))))))))))</f>
        <v>0.99</v>
      </c>
    </row>
    <row r="3178" spans="1:5" ht="13" x14ac:dyDescent="0.15">
      <c r="A3178" s="6" t="s">
        <v>4699</v>
      </c>
      <c r="C3178" s="6" t="s">
        <v>1028</v>
      </c>
      <c r="D3178" s="6" t="s">
        <v>690</v>
      </c>
      <c r="E3178" t="str">
        <f>IF(COUNTIF(Invoices!K:L,A3178)&lt;&gt;0,IF(COUNTIF(Invoices!K:L,A3178)&lt;&gt;0,SUMIF(Invoices!K:L,A3178,Invoices!L:L)/COUNTIF(Invoices!K:L,A3178),0),IF(COUNTIF(Invoices!M:N,A3178)&lt;&gt;0,IF(COUNTIF(Invoices!M:N,A3178)&lt;&gt;0,SUMIF(Invoices!M:N,A3178,Invoices!N:N)/COUNTIF(Invoices!M:N,A3178),0),IF(COUNTIF(Invoices!O:P,A3178)&lt;&gt;0,IF(COUNTIF(Invoices!O:P,A3178)&lt;&gt;0,SUMIF(Invoices!O:P,A3178,Invoices!P:P)/COUNTIF(Invoices!O:P,A3178),0),IF(COUNTIF(Invoices!Q:R,A3178)&lt;&gt;0,IF(COUNTIF(Invoices!Q:R,A3178)&lt;&gt;0,SUMIF(Invoices!Q:R,A3178,Invoices!R:R)/COUNTIF(Invoices!Q:R,A3178),0),IF(COUNTIF(Invoices!S:T,A3178)&lt;&gt;0,IF(COUNTIF(Invoices!S:T,A3178)&lt;&gt;0,SUMIF(Invoices!S:T,A3178,Invoices!T:T)/COUNTIF(Invoices!S:T,A3178),0),IF(COUNTIF(Invoices!U:V,A3178)&lt;&gt;0,IF(COUNTIF(Invoices!U:V,A3178)&lt;&gt;0,SUMIF(Invoices!U:V,A3178,Invoices!V:V)/COUNTIF(Invoices!U:V,A3178),0),IF(COUNTIF(Invoices!W:X,A3178)&lt;&gt;0,IF(COUNTIF(Invoices!W:X,A3178)&lt;&gt;0,SUMIF(Invoices!W:X,A3178,Invoices!X:X)/COUNTIF(Invoices!W:X,A3178),0),IF(COUNTIF(Invoices!Y:Z,A3178)&lt;&gt;0,IF(COUNTIF(Invoices!Y:Z,A3178)&lt;&gt;0,SUMIF(Invoices!Y:Z,A3178,Invoices!Z:Z)/COUNTIF(Invoices!Y:Z,A3178),0),IF(COUNTIF(Invoices!AA:AB,A3178)&lt;&gt;0,IF(COUNTIF(Invoices!AA:AB,A3178)&lt;&gt;0,SUMIF(Invoices!AA:AB,A3178,Invoices!AB:AB)/COUNTIF(Invoices!AA:AB,A3178),0),IF(COUNTIF(Invoices!AC:AD,A3178)&lt;&gt;0,IF(COUNTIF(Invoices!AC:AD,A3178)&lt;&gt;0,SUMIF(Invoices!AC:AD,A3178,Invoices!AD:AD)/COUNTIF(Invoices!AC:AD,A3178),0),IF(COUNTIF(Invoices!AE:AF,A3178)&lt;&gt;0,IF(COUNTIF(Invoices!AE:AF,A3178)&lt;&gt;0,SUMIF(Invoices!AE:AF,A3178,Invoices!AF:AF)/COUNTIF(Invoices!AE:AF,A3178),0),IF(COUNTIF(Invoices!AG:AH,A3178)&lt;&gt;0,IF(COUNTIF(Invoices!AG:AH,A3178)&lt;&gt;0,SUMIF(Invoices!AG:AH,A3178,Invoices!AH:AH)/COUNTIF(Invoices!AG:AH,A3178),0),IF(COUNTIF(Invoices!AI:AJ,A3178)&lt;&gt;0,IF(COUNTIF(Invoices!AI:AJ,A3178)&lt;&gt;0,SUMIF(Invoices!AI:AJ,A3178,Invoices!AJ:AJ)/COUNTIF(Invoices!AI:AJ,A3178),0),IF(COUNTIF(Invoices!AK:AL,A3178)&lt;&gt;0,IF(COUNTIF(Invoices!AK:AL,A3178)&lt;&gt;0,SUMIF(Invoices!AK:AL,A3178,Invoices!AL:AL)/COUNTIF(Invoices!AK:AL,A3178),0),IF(COUNTIF(Invoices!AM:AN,A3178)&lt;&gt;0,IF(COUNTIF(Invoices!AM:AN,A3178)&lt;&gt;0,SUMIF(Invoices!AM:AN,A3178,Invoices!AN:AN)/COUNTIF(Invoices!AM:AN,A3178),0),"Not Available")))))))))))))))</f>
        <v>Not Available</v>
      </c>
    </row>
    <row r="3179" spans="1:5" ht="13" x14ac:dyDescent="0.15">
      <c r="A3179" s="6" t="s">
        <v>4700</v>
      </c>
      <c r="C3179" s="6" t="s">
        <v>669</v>
      </c>
      <c r="D3179" s="6" t="s">
        <v>670</v>
      </c>
      <c r="E3179">
        <f ca="1">IF(COUNTIF(Invoices!K:L,A3179)&lt;&gt;0,IF(COUNTIF(Invoices!K:L,A3179)&lt;&gt;0,SUMIF(Invoices!K:L,A3179,Invoices!L:L)/COUNTIF(Invoices!K:L,A3179),0),IF(COUNTIF(Invoices!M:N,A3179)&lt;&gt;0,IF(COUNTIF(Invoices!M:N,A3179)&lt;&gt;0,SUMIF(Invoices!M:N,A3179,Invoices!N:N)/COUNTIF(Invoices!M:N,A3179),0),IF(COUNTIF(Invoices!O:P,A3179)&lt;&gt;0,IF(COUNTIF(Invoices!O:P,A3179)&lt;&gt;0,SUMIF(Invoices!O:P,A3179,Invoices!P:P)/COUNTIF(Invoices!O:P,A3179),0),IF(COUNTIF(Invoices!Q:R,A3179)&lt;&gt;0,IF(COUNTIF(Invoices!Q:R,A3179)&lt;&gt;0,SUMIF(Invoices!Q:R,A3179,Invoices!R:R)/COUNTIF(Invoices!Q:R,A3179),0),IF(COUNTIF(Invoices!S:T,A3179)&lt;&gt;0,IF(COUNTIF(Invoices!S:T,A3179)&lt;&gt;0,SUMIF(Invoices!S:T,A3179,Invoices!T:T)/COUNTIF(Invoices!S:T,A3179),0),IF(COUNTIF(Invoices!U:V,A3179)&lt;&gt;0,IF(COUNTIF(Invoices!U:V,A3179)&lt;&gt;0,SUMIF(Invoices!U:V,A3179,Invoices!V:V)/COUNTIF(Invoices!U:V,A3179),0),IF(COUNTIF(Invoices!W:X,A3179)&lt;&gt;0,IF(COUNTIF(Invoices!W:X,A3179)&lt;&gt;0,SUMIF(Invoices!W:X,A3179,Invoices!X:X)/COUNTIF(Invoices!W:X,A3179),0),IF(COUNTIF(Invoices!Y:Z,A3179)&lt;&gt;0,IF(COUNTIF(Invoices!Y:Z,A3179)&lt;&gt;0,SUMIF(Invoices!Y:Z,A3179,Invoices!Z:Z)/COUNTIF(Invoices!Y:Z,A3179),0),IF(COUNTIF(Invoices!AA:AB,A3179)&lt;&gt;0,IF(COUNTIF(Invoices!AA:AB,A3179)&lt;&gt;0,SUMIF(Invoices!AA:AB,A3179,Invoices!AB:AB)/COUNTIF(Invoices!AA:AB,A3179),0),IF(COUNTIF(Invoices!AC:AD,A3179)&lt;&gt;0,IF(COUNTIF(Invoices!AC:AD,A3179)&lt;&gt;0,SUMIF(Invoices!AC:AD,A3179,Invoices!AD:AD)/COUNTIF(Invoices!AC:AD,A3179),0),IF(COUNTIF(Invoices!AE:AF,A3179)&lt;&gt;0,IF(COUNTIF(Invoices!AE:AF,A3179)&lt;&gt;0,SUMIF(Invoices!AE:AF,A3179,Invoices!AF:AF)/COUNTIF(Invoices!AE:AF,A3179),0),IF(COUNTIF(Invoices!AG:AH,A3179)&lt;&gt;0,IF(COUNTIF(Invoices!AG:AH,A3179)&lt;&gt;0,SUMIF(Invoices!AG:AH,A3179,Invoices!AH:AH)/COUNTIF(Invoices!AG:AH,A3179),0),IF(COUNTIF(Invoices!AI:AJ,A3179)&lt;&gt;0,IF(COUNTIF(Invoices!AI:AJ,A3179)&lt;&gt;0,SUMIF(Invoices!AI:AJ,A3179,Invoices!AJ:AJ)/COUNTIF(Invoices!AI:AJ,A3179),0),IF(COUNTIF(Invoices!AK:AL,A3179)&lt;&gt;0,IF(COUNTIF(Invoices!AK:AL,A3179)&lt;&gt;0,SUMIF(Invoices!AK:AL,A3179,Invoices!AL:AL)/COUNTIF(Invoices!AK:AL,A3179),0),IF(COUNTIF(Invoices!AM:AN,A3179)&lt;&gt;0,IF(COUNTIF(Invoices!AM:AN,A3179)&lt;&gt;0,SUMIF(Invoices!AM:AN,A3179,Invoices!AN:AN)/COUNTIF(Invoices!AM:AN,A3179),0),"Not Available")))))))))))))))</f>
        <v>0.99</v>
      </c>
    </row>
    <row r="3180" spans="1:5" ht="13" x14ac:dyDescent="0.15">
      <c r="A3180" s="6" t="s">
        <v>4701</v>
      </c>
      <c r="B3180" s="6" t="s">
        <v>4702</v>
      </c>
      <c r="C3180" s="6" t="s">
        <v>1087</v>
      </c>
      <c r="D3180" s="6" t="s">
        <v>522</v>
      </c>
      <c r="E3180">
        <f ca="1">IF(COUNTIF(Invoices!K:L,A3180)&lt;&gt;0,IF(COUNTIF(Invoices!K:L,A3180)&lt;&gt;0,SUMIF(Invoices!K:L,A3180,Invoices!L:L)/COUNTIF(Invoices!K:L,A3180),0),IF(COUNTIF(Invoices!M:N,A3180)&lt;&gt;0,IF(COUNTIF(Invoices!M:N,A3180)&lt;&gt;0,SUMIF(Invoices!M:N,A3180,Invoices!N:N)/COUNTIF(Invoices!M:N,A3180),0),IF(COUNTIF(Invoices!O:P,A3180)&lt;&gt;0,IF(COUNTIF(Invoices!O:P,A3180)&lt;&gt;0,SUMIF(Invoices!O:P,A3180,Invoices!P:P)/COUNTIF(Invoices!O:P,A3180),0),IF(COUNTIF(Invoices!Q:R,A3180)&lt;&gt;0,IF(COUNTIF(Invoices!Q:R,A3180)&lt;&gt;0,SUMIF(Invoices!Q:R,A3180,Invoices!R:R)/COUNTIF(Invoices!Q:R,A3180),0),IF(COUNTIF(Invoices!S:T,A3180)&lt;&gt;0,IF(COUNTIF(Invoices!S:T,A3180)&lt;&gt;0,SUMIF(Invoices!S:T,A3180,Invoices!T:T)/COUNTIF(Invoices!S:T,A3180),0),IF(COUNTIF(Invoices!U:V,A3180)&lt;&gt;0,IF(COUNTIF(Invoices!U:V,A3180)&lt;&gt;0,SUMIF(Invoices!U:V,A3180,Invoices!V:V)/COUNTIF(Invoices!U:V,A3180),0),IF(COUNTIF(Invoices!W:X,A3180)&lt;&gt;0,IF(COUNTIF(Invoices!W:X,A3180)&lt;&gt;0,SUMIF(Invoices!W:X,A3180,Invoices!X:X)/COUNTIF(Invoices!W:X,A3180),0),IF(COUNTIF(Invoices!Y:Z,A3180)&lt;&gt;0,IF(COUNTIF(Invoices!Y:Z,A3180)&lt;&gt;0,SUMIF(Invoices!Y:Z,A3180,Invoices!Z:Z)/COUNTIF(Invoices!Y:Z,A3180),0),IF(COUNTIF(Invoices!AA:AB,A3180)&lt;&gt;0,IF(COUNTIF(Invoices!AA:AB,A3180)&lt;&gt;0,SUMIF(Invoices!AA:AB,A3180,Invoices!AB:AB)/COUNTIF(Invoices!AA:AB,A3180),0),IF(COUNTIF(Invoices!AC:AD,A3180)&lt;&gt;0,IF(COUNTIF(Invoices!AC:AD,A3180)&lt;&gt;0,SUMIF(Invoices!AC:AD,A3180,Invoices!AD:AD)/COUNTIF(Invoices!AC:AD,A3180),0),IF(COUNTIF(Invoices!AE:AF,A3180)&lt;&gt;0,IF(COUNTIF(Invoices!AE:AF,A3180)&lt;&gt;0,SUMIF(Invoices!AE:AF,A3180,Invoices!AF:AF)/COUNTIF(Invoices!AE:AF,A3180),0),IF(COUNTIF(Invoices!AG:AH,A3180)&lt;&gt;0,IF(COUNTIF(Invoices!AG:AH,A3180)&lt;&gt;0,SUMIF(Invoices!AG:AH,A3180,Invoices!AH:AH)/COUNTIF(Invoices!AG:AH,A3180),0),IF(COUNTIF(Invoices!AI:AJ,A3180)&lt;&gt;0,IF(COUNTIF(Invoices!AI:AJ,A3180)&lt;&gt;0,SUMIF(Invoices!AI:AJ,A3180,Invoices!AJ:AJ)/COUNTIF(Invoices!AI:AJ,A3180),0),IF(COUNTIF(Invoices!AK:AL,A3180)&lt;&gt;0,IF(COUNTIF(Invoices!AK:AL,A3180)&lt;&gt;0,SUMIF(Invoices!AK:AL,A3180,Invoices!AL:AL)/COUNTIF(Invoices!AK:AL,A3180),0),IF(COUNTIF(Invoices!AM:AN,A3180)&lt;&gt;0,IF(COUNTIF(Invoices!AM:AN,A3180)&lt;&gt;0,SUMIF(Invoices!AM:AN,A3180,Invoices!AN:AN)/COUNTIF(Invoices!AM:AN,A3180),0),"Not Available")))))))))))))))</f>
        <v>0.99</v>
      </c>
    </row>
    <row r="3181" spans="1:5" ht="13" x14ac:dyDescent="0.15">
      <c r="A3181" s="6" t="s">
        <v>4703</v>
      </c>
      <c r="B3181" s="6" t="s">
        <v>4704</v>
      </c>
      <c r="C3181" s="6" t="s">
        <v>1231</v>
      </c>
      <c r="D3181" s="6" t="s">
        <v>863</v>
      </c>
      <c r="E3181" t="str">
        <f>IF(COUNTIF(Invoices!K:L,A3181)&lt;&gt;0,IF(COUNTIF(Invoices!K:L,A3181)&lt;&gt;0,SUMIF(Invoices!K:L,A3181,Invoices!L:L)/COUNTIF(Invoices!K:L,A3181),0),IF(COUNTIF(Invoices!M:N,A3181)&lt;&gt;0,IF(COUNTIF(Invoices!M:N,A3181)&lt;&gt;0,SUMIF(Invoices!M:N,A3181,Invoices!N:N)/COUNTIF(Invoices!M:N,A3181),0),IF(COUNTIF(Invoices!O:P,A3181)&lt;&gt;0,IF(COUNTIF(Invoices!O:P,A3181)&lt;&gt;0,SUMIF(Invoices!O:P,A3181,Invoices!P:P)/COUNTIF(Invoices!O:P,A3181),0),IF(COUNTIF(Invoices!Q:R,A3181)&lt;&gt;0,IF(COUNTIF(Invoices!Q:R,A3181)&lt;&gt;0,SUMIF(Invoices!Q:R,A3181,Invoices!R:R)/COUNTIF(Invoices!Q:R,A3181),0),IF(COUNTIF(Invoices!S:T,A3181)&lt;&gt;0,IF(COUNTIF(Invoices!S:T,A3181)&lt;&gt;0,SUMIF(Invoices!S:T,A3181,Invoices!T:T)/COUNTIF(Invoices!S:T,A3181),0),IF(COUNTIF(Invoices!U:V,A3181)&lt;&gt;0,IF(COUNTIF(Invoices!U:V,A3181)&lt;&gt;0,SUMIF(Invoices!U:V,A3181,Invoices!V:V)/COUNTIF(Invoices!U:V,A3181),0),IF(COUNTIF(Invoices!W:X,A3181)&lt;&gt;0,IF(COUNTIF(Invoices!W:X,A3181)&lt;&gt;0,SUMIF(Invoices!W:X,A3181,Invoices!X:X)/COUNTIF(Invoices!W:X,A3181),0),IF(COUNTIF(Invoices!Y:Z,A3181)&lt;&gt;0,IF(COUNTIF(Invoices!Y:Z,A3181)&lt;&gt;0,SUMIF(Invoices!Y:Z,A3181,Invoices!Z:Z)/COUNTIF(Invoices!Y:Z,A3181),0),IF(COUNTIF(Invoices!AA:AB,A3181)&lt;&gt;0,IF(COUNTIF(Invoices!AA:AB,A3181)&lt;&gt;0,SUMIF(Invoices!AA:AB,A3181,Invoices!AB:AB)/COUNTIF(Invoices!AA:AB,A3181),0),IF(COUNTIF(Invoices!AC:AD,A3181)&lt;&gt;0,IF(COUNTIF(Invoices!AC:AD,A3181)&lt;&gt;0,SUMIF(Invoices!AC:AD,A3181,Invoices!AD:AD)/COUNTIF(Invoices!AC:AD,A3181),0),IF(COUNTIF(Invoices!AE:AF,A3181)&lt;&gt;0,IF(COUNTIF(Invoices!AE:AF,A3181)&lt;&gt;0,SUMIF(Invoices!AE:AF,A3181,Invoices!AF:AF)/COUNTIF(Invoices!AE:AF,A3181),0),IF(COUNTIF(Invoices!AG:AH,A3181)&lt;&gt;0,IF(COUNTIF(Invoices!AG:AH,A3181)&lt;&gt;0,SUMIF(Invoices!AG:AH,A3181,Invoices!AH:AH)/COUNTIF(Invoices!AG:AH,A3181),0),IF(COUNTIF(Invoices!AI:AJ,A3181)&lt;&gt;0,IF(COUNTIF(Invoices!AI:AJ,A3181)&lt;&gt;0,SUMIF(Invoices!AI:AJ,A3181,Invoices!AJ:AJ)/COUNTIF(Invoices!AI:AJ,A3181),0),IF(COUNTIF(Invoices!AK:AL,A3181)&lt;&gt;0,IF(COUNTIF(Invoices!AK:AL,A3181)&lt;&gt;0,SUMIF(Invoices!AK:AL,A3181,Invoices!AL:AL)/COUNTIF(Invoices!AK:AL,A3181),0),IF(COUNTIF(Invoices!AM:AN,A3181)&lt;&gt;0,IF(COUNTIF(Invoices!AM:AN,A3181)&lt;&gt;0,SUMIF(Invoices!AM:AN,A3181,Invoices!AN:AN)/COUNTIF(Invoices!AM:AN,A3181),0),"Not Available")))))))))))))))</f>
        <v>Not Available</v>
      </c>
    </row>
    <row r="3182" spans="1:5" ht="13" x14ac:dyDescent="0.15">
      <c r="A3182" s="6" t="s">
        <v>4705</v>
      </c>
      <c r="B3182" s="6" t="s">
        <v>3061</v>
      </c>
      <c r="C3182" s="6" t="s">
        <v>4706</v>
      </c>
      <c r="D3182" s="6" t="s">
        <v>4707</v>
      </c>
      <c r="E3182" t="str">
        <f>IF(COUNTIF(Invoices!K:L,A3182)&lt;&gt;0,IF(COUNTIF(Invoices!K:L,A3182)&lt;&gt;0,SUMIF(Invoices!K:L,A3182,Invoices!L:L)/COUNTIF(Invoices!K:L,A3182),0),IF(COUNTIF(Invoices!M:N,A3182)&lt;&gt;0,IF(COUNTIF(Invoices!M:N,A3182)&lt;&gt;0,SUMIF(Invoices!M:N,A3182,Invoices!N:N)/COUNTIF(Invoices!M:N,A3182),0),IF(COUNTIF(Invoices!O:P,A3182)&lt;&gt;0,IF(COUNTIF(Invoices!O:P,A3182)&lt;&gt;0,SUMIF(Invoices!O:P,A3182,Invoices!P:P)/COUNTIF(Invoices!O:P,A3182),0),IF(COUNTIF(Invoices!Q:R,A3182)&lt;&gt;0,IF(COUNTIF(Invoices!Q:R,A3182)&lt;&gt;0,SUMIF(Invoices!Q:R,A3182,Invoices!R:R)/COUNTIF(Invoices!Q:R,A3182),0),IF(COUNTIF(Invoices!S:T,A3182)&lt;&gt;0,IF(COUNTIF(Invoices!S:T,A3182)&lt;&gt;0,SUMIF(Invoices!S:T,A3182,Invoices!T:T)/COUNTIF(Invoices!S:T,A3182),0),IF(COUNTIF(Invoices!U:V,A3182)&lt;&gt;0,IF(COUNTIF(Invoices!U:V,A3182)&lt;&gt;0,SUMIF(Invoices!U:V,A3182,Invoices!V:V)/COUNTIF(Invoices!U:V,A3182),0),IF(COUNTIF(Invoices!W:X,A3182)&lt;&gt;0,IF(COUNTIF(Invoices!W:X,A3182)&lt;&gt;0,SUMIF(Invoices!W:X,A3182,Invoices!X:X)/COUNTIF(Invoices!W:X,A3182),0),IF(COUNTIF(Invoices!Y:Z,A3182)&lt;&gt;0,IF(COUNTIF(Invoices!Y:Z,A3182)&lt;&gt;0,SUMIF(Invoices!Y:Z,A3182,Invoices!Z:Z)/COUNTIF(Invoices!Y:Z,A3182),0),IF(COUNTIF(Invoices!AA:AB,A3182)&lt;&gt;0,IF(COUNTIF(Invoices!AA:AB,A3182)&lt;&gt;0,SUMIF(Invoices!AA:AB,A3182,Invoices!AB:AB)/COUNTIF(Invoices!AA:AB,A3182),0),IF(COUNTIF(Invoices!AC:AD,A3182)&lt;&gt;0,IF(COUNTIF(Invoices!AC:AD,A3182)&lt;&gt;0,SUMIF(Invoices!AC:AD,A3182,Invoices!AD:AD)/COUNTIF(Invoices!AC:AD,A3182),0),IF(COUNTIF(Invoices!AE:AF,A3182)&lt;&gt;0,IF(COUNTIF(Invoices!AE:AF,A3182)&lt;&gt;0,SUMIF(Invoices!AE:AF,A3182,Invoices!AF:AF)/COUNTIF(Invoices!AE:AF,A3182),0),IF(COUNTIF(Invoices!AG:AH,A3182)&lt;&gt;0,IF(COUNTIF(Invoices!AG:AH,A3182)&lt;&gt;0,SUMIF(Invoices!AG:AH,A3182,Invoices!AH:AH)/COUNTIF(Invoices!AG:AH,A3182),0),IF(COUNTIF(Invoices!AI:AJ,A3182)&lt;&gt;0,IF(COUNTIF(Invoices!AI:AJ,A3182)&lt;&gt;0,SUMIF(Invoices!AI:AJ,A3182,Invoices!AJ:AJ)/COUNTIF(Invoices!AI:AJ,A3182),0),IF(COUNTIF(Invoices!AK:AL,A3182)&lt;&gt;0,IF(COUNTIF(Invoices!AK:AL,A3182)&lt;&gt;0,SUMIF(Invoices!AK:AL,A3182,Invoices!AL:AL)/COUNTIF(Invoices!AK:AL,A3182),0),IF(COUNTIF(Invoices!AM:AN,A3182)&lt;&gt;0,IF(COUNTIF(Invoices!AM:AN,A3182)&lt;&gt;0,SUMIF(Invoices!AM:AN,A3182,Invoices!AN:AN)/COUNTIF(Invoices!AM:AN,A3182),0),"Not Available")))))))))))))))</f>
        <v>Not Available</v>
      </c>
    </row>
    <row r="3183" spans="1:5" ht="13" x14ac:dyDescent="0.15">
      <c r="A3183" s="6" t="s">
        <v>4708</v>
      </c>
      <c r="C3183" s="6" t="s">
        <v>1431</v>
      </c>
      <c r="D3183" s="6" t="s">
        <v>1432</v>
      </c>
      <c r="E3183">
        <f ca="1">IF(COUNTIF(Invoices!K:L,A3183)&lt;&gt;0,IF(COUNTIF(Invoices!K:L,A3183)&lt;&gt;0,SUMIF(Invoices!K:L,A3183,Invoices!L:L)/COUNTIF(Invoices!K:L,A3183),0),IF(COUNTIF(Invoices!M:N,A3183)&lt;&gt;0,IF(COUNTIF(Invoices!M:N,A3183)&lt;&gt;0,SUMIF(Invoices!M:N,A3183,Invoices!N:N)/COUNTIF(Invoices!M:N,A3183),0),IF(COUNTIF(Invoices!O:P,A3183)&lt;&gt;0,IF(COUNTIF(Invoices!O:P,A3183)&lt;&gt;0,SUMIF(Invoices!O:P,A3183,Invoices!P:P)/COUNTIF(Invoices!O:P,A3183),0),IF(COUNTIF(Invoices!Q:R,A3183)&lt;&gt;0,IF(COUNTIF(Invoices!Q:R,A3183)&lt;&gt;0,SUMIF(Invoices!Q:R,A3183,Invoices!R:R)/COUNTIF(Invoices!Q:R,A3183),0),IF(COUNTIF(Invoices!S:T,A3183)&lt;&gt;0,IF(COUNTIF(Invoices!S:T,A3183)&lt;&gt;0,SUMIF(Invoices!S:T,A3183,Invoices!T:T)/COUNTIF(Invoices!S:T,A3183),0),IF(COUNTIF(Invoices!U:V,A3183)&lt;&gt;0,IF(COUNTIF(Invoices!U:V,A3183)&lt;&gt;0,SUMIF(Invoices!U:V,A3183,Invoices!V:V)/COUNTIF(Invoices!U:V,A3183),0),IF(COUNTIF(Invoices!W:X,A3183)&lt;&gt;0,IF(COUNTIF(Invoices!W:X,A3183)&lt;&gt;0,SUMIF(Invoices!W:X,A3183,Invoices!X:X)/COUNTIF(Invoices!W:X,A3183),0),IF(COUNTIF(Invoices!Y:Z,A3183)&lt;&gt;0,IF(COUNTIF(Invoices!Y:Z,A3183)&lt;&gt;0,SUMIF(Invoices!Y:Z,A3183,Invoices!Z:Z)/COUNTIF(Invoices!Y:Z,A3183),0),IF(COUNTIF(Invoices!AA:AB,A3183)&lt;&gt;0,IF(COUNTIF(Invoices!AA:AB,A3183)&lt;&gt;0,SUMIF(Invoices!AA:AB,A3183,Invoices!AB:AB)/COUNTIF(Invoices!AA:AB,A3183),0),IF(COUNTIF(Invoices!AC:AD,A3183)&lt;&gt;0,IF(COUNTIF(Invoices!AC:AD,A3183)&lt;&gt;0,SUMIF(Invoices!AC:AD,A3183,Invoices!AD:AD)/COUNTIF(Invoices!AC:AD,A3183),0),IF(COUNTIF(Invoices!AE:AF,A3183)&lt;&gt;0,IF(COUNTIF(Invoices!AE:AF,A3183)&lt;&gt;0,SUMIF(Invoices!AE:AF,A3183,Invoices!AF:AF)/COUNTIF(Invoices!AE:AF,A3183),0),IF(COUNTIF(Invoices!AG:AH,A3183)&lt;&gt;0,IF(COUNTIF(Invoices!AG:AH,A3183)&lt;&gt;0,SUMIF(Invoices!AG:AH,A3183,Invoices!AH:AH)/COUNTIF(Invoices!AG:AH,A3183),0),IF(COUNTIF(Invoices!AI:AJ,A3183)&lt;&gt;0,IF(COUNTIF(Invoices!AI:AJ,A3183)&lt;&gt;0,SUMIF(Invoices!AI:AJ,A3183,Invoices!AJ:AJ)/COUNTIF(Invoices!AI:AJ,A3183),0),IF(COUNTIF(Invoices!AK:AL,A3183)&lt;&gt;0,IF(COUNTIF(Invoices!AK:AL,A3183)&lt;&gt;0,SUMIF(Invoices!AK:AL,A3183,Invoices!AL:AL)/COUNTIF(Invoices!AK:AL,A3183),0),IF(COUNTIF(Invoices!AM:AN,A3183)&lt;&gt;0,IF(COUNTIF(Invoices!AM:AN,A3183)&lt;&gt;0,SUMIF(Invoices!AM:AN,A3183,Invoices!AN:AN)/COUNTIF(Invoices!AM:AN,A3183),0),"Not Available")))))))))))))))</f>
        <v>0.99</v>
      </c>
    </row>
    <row r="3184" spans="1:5" ht="13" x14ac:dyDescent="0.15">
      <c r="A3184" s="6" t="s">
        <v>4709</v>
      </c>
      <c r="B3184" s="6" t="s">
        <v>4710</v>
      </c>
      <c r="C3184" s="6" t="s">
        <v>1087</v>
      </c>
      <c r="D3184" s="6" t="s">
        <v>522</v>
      </c>
      <c r="E3184">
        <f ca="1">IF(COUNTIF(Invoices!K:L,A3184)&lt;&gt;0,IF(COUNTIF(Invoices!K:L,A3184)&lt;&gt;0,SUMIF(Invoices!K:L,A3184,Invoices!L:L)/COUNTIF(Invoices!K:L,A3184),0),IF(COUNTIF(Invoices!M:N,A3184)&lt;&gt;0,IF(COUNTIF(Invoices!M:N,A3184)&lt;&gt;0,SUMIF(Invoices!M:N,A3184,Invoices!N:N)/COUNTIF(Invoices!M:N,A3184),0),IF(COUNTIF(Invoices!O:P,A3184)&lt;&gt;0,IF(COUNTIF(Invoices!O:P,A3184)&lt;&gt;0,SUMIF(Invoices!O:P,A3184,Invoices!P:P)/COUNTIF(Invoices!O:P,A3184),0),IF(COUNTIF(Invoices!Q:R,A3184)&lt;&gt;0,IF(COUNTIF(Invoices!Q:R,A3184)&lt;&gt;0,SUMIF(Invoices!Q:R,A3184,Invoices!R:R)/COUNTIF(Invoices!Q:R,A3184),0),IF(COUNTIF(Invoices!S:T,A3184)&lt;&gt;0,IF(COUNTIF(Invoices!S:T,A3184)&lt;&gt;0,SUMIF(Invoices!S:T,A3184,Invoices!T:T)/COUNTIF(Invoices!S:T,A3184),0),IF(COUNTIF(Invoices!U:V,A3184)&lt;&gt;0,IF(COUNTIF(Invoices!U:V,A3184)&lt;&gt;0,SUMIF(Invoices!U:V,A3184,Invoices!V:V)/COUNTIF(Invoices!U:V,A3184),0),IF(COUNTIF(Invoices!W:X,A3184)&lt;&gt;0,IF(COUNTIF(Invoices!W:X,A3184)&lt;&gt;0,SUMIF(Invoices!W:X,A3184,Invoices!X:X)/COUNTIF(Invoices!W:X,A3184),0),IF(COUNTIF(Invoices!Y:Z,A3184)&lt;&gt;0,IF(COUNTIF(Invoices!Y:Z,A3184)&lt;&gt;0,SUMIF(Invoices!Y:Z,A3184,Invoices!Z:Z)/COUNTIF(Invoices!Y:Z,A3184),0),IF(COUNTIF(Invoices!AA:AB,A3184)&lt;&gt;0,IF(COUNTIF(Invoices!AA:AB,A3184)&lt;&gt;0,SUMIF(Invoices!AA:AB,A3184,Invoices!AB:AB)/COUNTIF(Invoices!AA:AB,A3184),0),IF(COUNTIF(Invoices!AC:AD,A3184)&lt;&gt;0,IF(COUNTIF(Invoices!AC:AD,A3184)&lt;&gt;0,SUMIF(Invoices!AC:AD,A3184,Invoices!AD:AD)/COUNTIF(Invoices!AC:AD,A3184),0),IF(COUNTIF(Invoices!AE:AF,A3184)&lt;&gt;0,IF(COUNTIF(Invoices!AE:AF,A3184)&lt;&gt;0,SUMIF(Invoices!AE:AF,A3184,Invoices!AF:AF)/COUNTIF(Invoices!AE:AF,A3184),0),IF(COUNTIF(Invoices!AG:AH,A3184)&lt;&gt;0,IF(COUNTIF(Invoices!AG:AH,A3184)&lt;&gt;0,SUMIF(Invoices!AG:AH,A3184,Invoices!AH:AH)/COUNTIF(Invoices!AG:AH,A3184),0),IF(COUNTIF(Invoices!AI:AJ,A3184)&lt;&gt;0,IF(COUNTIF(Invoices!AI:AJ,A3184)&lt;&gt;0,SUMIF(Invoices!AI:AJ,A3184,Invoices!AJ:AJ)/COUNTIF(Invoices!AI:AJ,A3184),0),IF(COUNTIF(Invoices!AK:AL,A3184)&lt;&gt;0,IF(COUNTIF(Invoices!AK:AL,A3184)&lt;&gt;0,SUMIF(Invoices!AK:AL,A3184,Invoices!AL:AL)/COUNTIF(Invoices!AK:AL,A3184),0),IF(COUNTIF(Invoices!AM:AN,A3184)&lt;&gt;0,IF(COUNTIF(Invoices!AM:AN,A3184)&lt;&gt;0,SUMIF(Invoices!AM:AN,A3184,Invoices!AN:AN)/COUNTIF(Invoices!AM:AN,A3184),0),"Not Available")))))))))))))))</f>
        <v>0.99</v>
      </c>
    </row>
    <row r="3185" spans="1:5" ht="13" x14ac:dyDescent="0.15">
      <c r="A3185" s="6" t="s">
        <v>4711</v>
      </c>
      <c r="B3185" s="6" t="s">
        <v>1208</v>
      </c>
      <c r="C3185" s="6" t="s">
        <v>2353</v>
      </c>
      <c r="D3185" s="6" t="s">
        <v>1210</v>
      </c>
      <c r="E3185" t="str">
        <f>IF(COUNTIF(Invoices!K:L,A3185)&lt;&gt;0,IF(COUNTIF(Invoices!K:L,A3185)&lt;&gt;0,SUMIF(Invoices!K:L,A3185,Invoices!L:L)/COUNTIF(Invoices!K:L,A3185),0),IF(COUNTIF(Invoices!M:N,A3185)&lt;&gt;0,IF(COUNTIF(Invoices!M:N,A3185)&lt;&gt;0,SUMIF(Invoices!M:N,A3185,Invoices!N:N)/COUNTIF(Invoices!M:N,A3185),0),IF(COUNTIF(Invoices!O:P,A3185)&lt;&gt;0,IF(COUNTIF(Invoices!O:P,A3185)&lt;&gt;0,SUMIF(Invoices!O:P,A3185,Invoices!P:P)/COUNTIF(Invoices!O:P,A3185),0),IF(COUNTIF(Invoices!Q:R,A3185)&lt;&gt;0,IF(COUNTIF(Invoices!Q:R,A3185)&lt;&gt;0,SUMIF(Invoices!Q:R,A3185,Invoices!R:R)/COUNTIF(Invoices!Q:R,A3185),0),IF(COUNTIF(Invoices!S:T,A3185)&lt;&gt;0,IF(COUNTIF(Invoices!S:T,A3185)&lt;&gt;0,SUMIF(Invoices!S:T,A3185,Invoices!T:T)/COUNTIF(Invoices!S:T,A3185),0),IF(COUNTIF(Invoices!U:V,A3185)&lt;&gt;0,IF(COUNTIF(Invoices!U:V,A3185)&lt;&gt;0,SUMIF(Invoices!U:V,A3185,Invoices!V:V)/COUNTIF(Invoices!U:V,A3185),0),IF(COUNTIF(Invoices!W:X,A3185)&lt;&gt;0,IF(COUNTIF(Invoices!W:X,A3185)&lt;&gt;0,SUMIF(Invoices!W:X,A3185,Invoices!X:X)/COUNTIF(Invoices!W:X,A3185),0),IF(COUNTIF(Invoices!Y:Z,A3185)&lt;&gt;0,IF(COUNTIF(Invoices!Y:Z,A3185)&lt;&gt;0,SUMIF(Invoices!Y:Z,A3185,Invoices!Z:Z)/COUNTIF(Invoices!Y:Z,A3185),0),IF(COUNTIF(Invoices!AA:AB,A3185)&lt;&gt;0,IF(COUNTIF(Invoices!AA:AB,A3185)&lt;&gt;0,SUMIF(Invoices!AA:AB,A3185,Invoices!AB:AB)/COUNTIF(Invoices!AA:AB,A3185),0),IF(COUNTIF(Invoices!AC:AD,A3185)&lt;&gt;0,IF(COUNTIF(Invoices!AC:AD,A3185)&lt;&gt;0,SUMIF(Invoices!AC:AD,A3185,Invoices!AD:AD)/COUNTIF(Invoices!AC:AD,A3185),0),IF(COUNTIF(Invoices!AE:AF,A3185)&lt;&gt;0,IF(COUNTIF(Invoices!AE:AF,A3185)&lt;&gt;0,SUMIF(Invoices!AE:AF,A3185,Invoices!AF:AF)/COUNTIF(Invoices!AE:AF,A3185),0),IF(COUNTIF(Invoices!AG:AH,A3185)&lt;&gt;0,IF(COUNTIF(Invoices!AG:AH,A3185)&lt;&gt;0,SUMIF(Invoices!AG:AH,A3185,Invoices!AH:AH)/COUNTIF(Invoices!AG:AH,A3185),0),IF(COUNTIF(Invoices!AI:AJ,A3185)&lt;&gt;0,IF(COUNTIF(Invoices!AI:AJ,A3185)&lt;&gt;0,SUMIF(Invoices!AI:AJ,A3185,Invoices!AJ:AJ)/COUNTIF(Invoices!AI:AJ,A3185),0),IF(COUNTIF(Invoices!AK:AL,A3185)&lt;&gt;0,IF(COUNTIF(Invoices!AK:AL,A3185)&lt;&gt;0,SUMIF(Invoices!AK:AL,A3185,Invoices!AL:AL)/COUNTIF(Invoices!AK:AL,A3185),0),IF(COUNTIF(Invoices!AM:AN,A3185)&lt;&gt;0,IF(COUNTIF(Invoices!AM:AN,A3185)&lt;&gt;0,SUMIF(Invoices!AM:AN,A3185,Invoices!AN:AN)/COUNTIF(Invoices!AM:AN,A3185),0),"Not Available")))))))))))))))</f>
        <v>Not Available</v>
      </c>
    </row>
    <row r="3186" spans="1:5" ht="13" x14ac:dyDescent="0.15">
      <c r="A3186" s="6" t="s">
        <v>4712</v>
      </c>
      <c r="B3186" s="6" t="s">
        <v>1423</v>
      </c>
      <c r="C3186" s="6" t="s">
        <v>875</v>
      </c>
      <c r="D3186" s="6" t="s">
        <v>875</v>
      </c>
      <c r="E3186">
        <f ca="1">IF(COUNTIF(Invoices!K:L,A3186)&lt;&gt;0,IF(COUNTIF(Invoices!K:L,A3186)&lt;&gt;0,SUMIF(Invoices!K:L,A3186,Invoices!L:L)/COUNTIF(Invoices!K:L,A3186),0),IF(COUNTIF(Invoices!M:N,A3186)&lt;&gt;0,IF(COUNTIF(Invoices!M:N,A3186)&lt;&gt;0,SUMIF(Invoices!M:N,A3186,Invoices!N:N)/COUNTIF(Invoices!M:N,A3186),0),IF(COUNTIF(Invoices!O:P,A3186)&lt;&gt;0,IF(COUNTIF(Invoices!O:P,A3186)&lt;&gt;0,SUMIF(Invoices!O:P,A3186,Invoices!P:P)/COUNTIF(Invoices!O:P,A3186),0),IF(COUNTIF(Invoices!Q:R,A3186)&lt;&gt;0,IF(COUNTIF(Invoices!Q:R,A3186)&lt;&gt;0,SUMIF(Invoices!Q:R,A3186,Invoices!R:R)/COUNTIF(Invoices!Q:R,A3186),0),IF(COUNTIF(Invoices!S:T,A3186)&lt;&gt;0,IF(COUNTIF(Invoices!S:T,A3186)&lt;&gt;0,SUMIF(Invoices!S:T,A3186,Invoices!T:T)/COUNTIF(Invoices!S:T,A3186),0),IF(COUNTIF(Invoices!U:V,A3186)&lt;&gt;0,IF(COUNTIF(Invoices!U:V,A3186)&lt;&gt;0,SUMIF(Invoices!U:V,A3186,Invoices!V:V)/COUNTIF(Invoices!U:V,A3186),0),IF(COUNTIF(Invoices!W:X,A3186)&lt;&gt;0,IF(COUNTIF(Invoices!W:X,A3186)&lt;&gt;0,SUMIF(Invoices!W:X,A3186,Invoices!X:X)/COUNTIF(Invoices!W:X,A3186),0),IF(COUNTIF(Invoices!Y:Z,A3186)&lt;&gt;0,IF(COUNTIF(Invoices!Y:Z,A3186)&lt;&gt;0,SUMIF(Invoices!Y:Z,A3186,Invoices!Z:Z)/COUNTIF(Invoices!Y:Z,A3186),0),IF(COUNTIF(Invoices!AA:AB,A3186)&lt;&gt;0,IF(COUNTIF(Invoices!AA:AB,A3186)&lt;&gt;0,SUMIF(Invoices!AA:AB,A3186,Invoices!AB:AB)/COUNTIF(Invoices!AA:AB,A3186),0),IF(COUNTIF(Invoices!AC:AD,A3186)&lt;&gt;0,IF(COUNTIF(Invoices!AC:AD,A3186)&lt;&gt;0,SUMIF(Invoices!AC:AD,A3186,Invoices!AD:AD)/COUNTIF(Invoices!AC:AD,A3186),0),IF(COUNTIF(Invoices!AE:AF,A3186)&lt;&gt;0,IF(COUNTIF(Invoices!AE:AF,A3186)&lt;&gt;0,SUMIF(Invoices!AE:AF,A3186,Invoices!AF:AF)/COUNTIF(Invoices!AE:AF,A3186),0),IF(COUNTIF(Invoices!AG:AH,A3186)&lt;&gt;0,IF(COUNTIF(Invoices!AG:AH,A3186)&lt;&gt;0,SUMIF(Invoices!AG:AH,A3186,Invoices!AH:AH)/COUNTIF(Invoices!AG:AH,A3186),0),IF(COUNTIF(Invoices!AI:AJ,A3186)&lt;&gt;0,IF(COUNTIF(Invoices!AI:AJ,A3186)&lt;&gt;0,SUMIF(Invoices!AI:AJ,A3186,Invoices!AJ:AJ)/COUNTIF(Invoices!AI:AJ,A3186),0),IF(COUNTIF(Invoices!AK:AL,A3186)&lt;&gt;0,IF(COUNTIF(Invoices!AK:AL,A3186)&lt;&gt;0,SUMIF(Invoices!AK:AL,A3186,Invoices!AL:AL)/COUNTIF(Invoices!AK:AL,A3186),0),IF(COUNTIF(Invoices!AM:AN,A3186)&lt;&gt;0,IF(COUNTIF(Invoices!AM:AN,A3186)&lt;&gt;0,SUMIF(Invoices!AM:AN,A3186,Invoices!AN:AN)/COUNTIF(Invoices!AM:AN,A3186),0),"Not Available")))))))))))))))</f>
        <v>0.99</v>
      </c>
    </row>
    <row r="3187" spans="1:5" ht="13" x14ac:dyDescent="0.15">
      <c r="A3187" s="6" t="s">
        <v>4713</v>
      </c>
      <c r="B3187" s="6" t="s">
        <v>1320</v>
      </c>
      <c r="C3187" s="6" t="s">
        <v>1321</v>
      </c>
      <c r="D3187" s="6" t="s">
        <v>1322</v>
      </c>
      <c r="E3187" t="str">
        <f>IF(COUNTIF(Invoices!K:L,A3187)&lt;&gt;0,IF(COUNTIF(Invoices!K:L,A3187)&lt;&gt;0,SUMIF(Invoices!K:L,A3187,Invoices!L:L)/COUNTIF(Invoices!K:L,A3187),0),IF(COUNTIF(Invoices!M:N,A3187)&lt;&gt;0,IF(COUNTIF(Invoices!M:N,A3187)&lt;&gt;0,SUMIF(Invoices!M:N,A3187,Invoices!N:N)/COUNTIF(Invoices!M:N,A3187),0),IF(COUNTIF(Invoices!O:P,A3187)&lt;&gt;0,IF(COUNTIF(Invoices!O:P,A3187)&lt;&gt;0,SUMIF(Invoices!O:P,A3187,Invoices!P:P)/COUNTIF(Invoices!O:P,A3187),0),IF(COUNTIF(Invoices!Q:R,A3187)&lt;&gt;0,IF(COUNTIF(Invoices!Q:R,A3187)&lt;&gt;0,SUMIF(Invoices!Q:R,A3187,Invoices!R:R)/COUNTIF(Invoices!Q:R,A3187),0),IF(COUNTIF(Invoices!S:T,A3187)&lt;&gt;0,IF(COUNTIF(Invoices!S:T,A3187)&lt;&gt;0,SUMIF(Invoices!S:T,A3187,Invoices!T:T)/COUNTIF(Invoices!S:T,A3187),0),IF(COUNTIF(Invoices!U:V,A3187)&lt;&gt;0,IF(COUNTIF(Invoices!U:V,A3187)&lt;&gt;0,SUMIF(Invoices!U:V,A3187,Invoices!V:V)/COUNTIF(Invoices!U:V,A3187),0),IF(COUNTIF(Invoices!W:X,A3187)&lt;&gt;0,IF(COUNTIF(Invoices!W:X,A3187)&lt;&gt;0,SUMIF(Invoices!W:X,A3187,Invoices!X:X)/COUNTIF(Invoices!W:X,A3187),0),IF(COUNTIF(Invoices!Y:Z,A3187)&lt;&gt;0,IF(COUNTIF(Invoices!Y:Z,A3187)&lt;&gt;0,SUMIF(Invoices!Y:Z,A3187,Invoices!Z:Z)/COUNTIF(Invoices!Y:Z,A3187),0),IF(COUNTIF(Invoices!AA:AB,A3187)&lt;&gt;0,IF(COUNTIF(Invoices!AA:AB,A3187)&lt;&gt;0,SUMIF(Invoices!AA:AB,A3187,Invoices!AB:AB)/COUNTIF(Invoices!AA:AB,A3187),0),IF(COUNTIF(Invoices!AC:AD,A3187)&lt;&gt;0,IF(COUNTIF(Invoices!AC:AD,A3187)&lt;&gt;0,SUMIF(Invoices!AC:AD,A3187,Invoices!AD:AD)/COUNTIF(Invoices!AC:AD,A3187),0),IF(COUNTIF(Invoices!AE:AF,A3187)&lt;&gt;0,IF(COUNTIF(Invoices!AE:AF,A3187)&lt;&gt;0,SUMIF(Invoices!AE:AF,A3187,Invoices!AF:AF)/COUNTIF(Invoices!AE:AF,A3187),0),IF(COUNTIF(Invoices!AG:AH,A3187)&lt;&gt;0,IF(COUNTIF(Invoices!AG:AH,A3187)&lt;&gt;0,SUMIF(Invoices!AG:AH,A3187,Invoices!AH:AH)/COUNTIF(Invoices!AG:AH,A3187),0),IF(COUNTIF(Invoices!AI:AJ,A3187)&lt;&gt;0,IF(COUNTIF(Invoices!AI:AJ,A3187)&lt;&gt;0,SUMIF(Invoices!AI:AJ,A3187,Invoices!AJ:AJ)/COUNTIF(Invoices!AI:AJ,A3187),0),IF(COUNTIF(Invoices!AK:AL,A3187)&lt;&gt;0,IF(COUNTIF(Invoices!AK:AL,A3187)&lt;&gt;0,SUMIF(Invoices!AK:AL,A3187,Invoices!AL:AL)/COUNTIF(Invoices!AK:AL,A3187),0),IF(COUNTIF(Invoices!AM:AN,A3187)&lt;&gt;0,IF(COUNTIF(Invoices!AM:AN,A3187)&lt;&gt;0,SUMIF(Invoices!AM:AN,A3187,Invoices!AN:AN)/COUNTIF(Invoices!AM:AN,A3187),0),"Not Available")))))))))))))))</f>
        <v>Not Available</v>
      </c>
    </row>
    <row r="3188" spans="1:5" ht="13" x14ac:dyDescent="0.15">
      <c r="A3188" s="6" t="s">
        <v>4714</v>
      </c>
      <c r="B3188" s="6" t="s">
        <v>4715</v>
      </c>
      <c r="C3188" s="6" t="s">
        <v>633</v>
      </c>
      <c r="D3188" s="6" t="s">
        <v>634</v>
      </c>
      <c r="E3188" t="str">
        <f>IF(COUNTIF(Invoices!K:L,A3188)&lt;&gt;0,IF(COUNTIF(Invoices!K:L,A3188)&lt;&gt;0,SUMIF(Invoices!K:L,A3188,Invoices!L:L)/COUNTIF(Invoices!K:L,A3188),0),IF(COUNTIF(Invoices!M:N,A3188)&lt;&gt;0,IF(COUNTIF(Invoices!M:N,A3188)&lt;&gt;0,SUMIF(Invoices!M:N,A3188,Invoices!N:N)/COUNTIF(Invoices!M:N,A3188),0),IF(COUNTIF(Invoices!O:P,A3188)&lt;&gt;0,IF(COUNTIF(Invoices!O:P,A3188)&lt;&gt;0,SUMIF(Invoices!O:P,A3188,Invoices!P:P)/COUNTIF(Invoices!O:P,A3188),0),IF(COUNTIF(Invoices!Q:R,A3188)&lt;&gt;0,IF(COUNTIF(Invoices!Q:R,A3188)&lt;&gt;0,SUMIF(Invoices!Q:R,A3188,Invoices!R:R)/COUNTIF(Invoices!Q:R,A3188),0),IF(COUNTIF(Invoices!S:T,A3188)&lt;&gt;0,IF(COUNTIF(Invoices!S:T,A3188)&lt;&gt;0,SUMIF(Invoices!S:T,A3188,Invoices!T:T)/COUNTIF(Invoices!S:T,A3188),0),IF(COUNTIF(Invoices!U:V,A3188)&lt;&gt;0,IF(COUNTIF(Invoices!U:V,A3188)&lt;&gt;0,SUMIF(Invoices!U:V,A3188,Invoices!V:V)/COUNTIF(Invoices!U:V,A3188),0),IF(COUNTIF(Invoices!W:X,A3188)&lt;&gt;0,IF(COUNTIF(Invoices!W:X,A3188)&lt;&gt;0,SUMIF(Invoices!W:X,A3188,Invoices!X:X)/COUNTIF(Invoices!W:X,A3188),0),IF(COUNTIF(Invoices!Y:Z,A3188)&lt;&gt;0,IF(COUNTIF(Invoices!Y:Z,A3188)&lt;&gt;0,SUMIF(Invoices!Y:Z,A3188,Invoices!Z:Z)/COUNTIF(Invoices!Y:Z,A3188),0),IF(COUNTIF(Invoices!AA:AB,A3188)&lt;&gt;0,IF(COUNTIF(Invoices!AA:AB,A3188)&lt;&gt;0,SUMIF(Invoices!AA:AB,A3188,Invoices!AB:AB)/COUNTIF(Invoices!AA:AB,A3188),0),IF(COUNTIF(Invoices!AC:AD,A3188)&lt;&gt;0,IF(COUNTIF(Invoices!AC:AD,A3188)&lt;&gt;0,SUMIF(Invoices!AC:AD,A3188,Invoices!AD:AD)/COUNTIF(Invoices!AC:AD,A3188),0),IF(COUNTIF(Invoices!AE:AF,A3188)&lt;&gt;0,IF(COUNTIF(Invoices!AE:AF,A3188)&lt;&gt;0,SUMIF(Invoices!AE:AF,A3188,Invoices!AF:AF)/COUNTIF(Invoices!AE:AF,A3188),0),IF(COUNTIF(Invoices!AG:AH,A3188)&lt;&gt;0,IF(COUNTIF(Invoices!AG:AH,A3188)&lt;&gt;0,SUMIF(Invoices!AG:AH,A3188,Invoices!AH:AH)/COUNTIF(Invoices!AG:AH,A3188),0),IF(COUNTIF(Invoices!AI:AJ,A3188)&lt;&gt;0,IF(COUNTIF(Invoices!AI:AJ,A3188)&lt;&gt;0,SUMIF(Invoices!AI:AJ,A3188,Invoices!AJ:AJ)/COUNTIF(Invoices!AI:AJ,A3188),0),IF(COUNTIF(Invoices!AK:AL,A3188)&lt;&gt;0,IF(COUNTIF(Invoices!AK:AL,A3188)&lt;&gt;0,SUMIF(Invoices!AK:AL,A3188,Invoices!AL:AL)/COUNTIF(Invoices!AK:AL,A3188),0),IF(COUNTIF(Invoices!AM:AN,A3188)&lt;&gt;0,IF(COUNTIF(Invoices!AM:AN,A3188)&lt;&gt;0,SUMIF(Invoices!AM:AN,A3188,Invoices!AN:AN)/COUNTIF(Invoices!AM:AN,A3188),0),"Not Available")))))))))))))))</f>
        <v>Not Available</v>
      </c>
    </row>
    <row r="3189" spans="1:5" ht="13" x14ac:dyDescent="0.15">
      <c r="A3189" s="6" t="s">
        <v>4716</v>
      </c>
      <c r="B3189" s="6" t="s">
        <v>4717</v>
      </c>
      <c r="C3189" s="6" t="s">
        <v>4718</v>
      </c>
      <c r="D3189" s="6" t="s">
        <v>4719</v>
      </c>
      <c r="E3189">
        <f ca="1">IF(COUNTIF(Invoices!K:L,A3189)&lt;&gt;0,IF(COUNTIF(Invoices!K:L,A3189)&lt;&gt;0,SUMIF(Invoices!K:L,A3189,Invoices!L:L)/COUNTIF(Invoices!K:L,A3189),0),IF(COUNTIF(Invoices!M:N,A3189)&lt;&gt;0,IF(COUNTIF(Invoices!M:N,A3189)&lt;&gt;0,SUMIF(Invoices!M:N,A3189,Invoices!N:N)/COUNTIF(Invoices!M:N,A3189),0),IF(COUNTIF(Invoices!O:P,A3189)&lt;&gt;0,IF(COUNTIF(Invoices!O:P,A3189)&lt;&gt;0,SUMIF(Invoices!O:P,A3189,Invoices!P:P)/COUNTIF(Invoices!O:P,A3189),0),IF(COUNTIF(Invoices!Q:R,A3189)&lt;&gt;0,IF(COUNTIF(Invoices!Q:R,A3189)&lt;&gt;0,SUMIF(Invoices!Q:R,A3189,Invoices!R:R)/COUNTIF(Invoices!Q:R,A3189),0),IF(COUNTIF(Invoices!S:T,A3189)&lt;&gt;0,IF(COUNTIF(Invoices!S:T,A3189)&lt;&gt;0,SUMIF(Invoices!S:T,A3189,Invoices!T:T)/COUNTIF(Invoices!S:T,A3189),0),IF(COUNTIF(Invoices!U:V,A3189)&lt;&gt;0,IF(COUNTIF(Invoices!U:V,A3189)&lt;&gt;0,SUMIF(Invoices!U:V,A3189,Invoices!V:V)/COUNTIF(Invoices!U:V,A3189),0),IF(COUNTIF(Invoices!W:X,A3189)&lt;&gt;0,IF(COUNTIF(Invoices!W:X,A3189)&lt;&gt;0,SUMIF(Invoices!W:X,A3189,Invoices!X:X)/COUNTIF(Invoices!W:X,A3189),0),IF(COUNTIF(Invoices!Y:Z,A3189)&lt;&gt;0,IF(COUNTIF(Invoices!Y:Z,A3189)&lt;&gt;0,SUMIF(Invoices!Y:Z,A3189,Invoices!Z:Z)/COUNTIF(Invoices!Y:Z,A3189),0),IF(COUNTIF(Invoices!AA:AB,A3189)&lt;&gt;0,IF(COUNTIF(Invoices!AA:AB,A3189)&lt;&gt;0,SUMIF(Invoices!AA:AB,A3189,Invoices!AB:AB)/COUNTIF(Invoices!AA:AB,A3189),0),IF(COUNTIF(Invoices!AC:AD,A3189)&lt;&gt;0,IF(COUNTIF(Invoices!AC:AD,A3189)&lt;&gt;0,SUMIF(Invoices!AC:AD,A3189,Invoices!AD:AD)/COUNTIF(Invoices!AC:AD,A3189),0),IF(COUNTIF(Invoices!AE:AF,A3189)&lt;&gt;0,IF(COUNTIF(Invoices!AE:AF,A3189)&lt;&gt;0,SUMIF(Invoices!AE:AF,A3189,Invoices!AF:AF)/COUNTIF(Invoices!AE:AF,A3189),0),IF(COUNTIF(Invoices!AG:AH,A3189)&lt;&gt;0,IF(COUNTIF(Invoices!AG:AH,A3189)&lt;&gt;0,SUMIF(Invoices!AG:AH,A3189,Invoices!AH:AH)/COUNTIF(Invoices!AG:AH,A3189),0),IF(COUNTIF(Invoices!AI:AJ,A3189)&lt;&gt;0,IF(COUNTIF(Invoices!AI:AJ,A3189)&lt;&gt;0,SUMIF(Invoices!AI:AJ,A3189,Invoices!AJ:AJ)/COUNTIF(Invoices!AI:AJ,A3189),0),IF(COUNTIF(Invoices!AK:AL,A3189)&lt;&gt;0,IF(COUNTIF(Invoices!AK:AL,A3189)&lt;&gt;0,SUMIF(Invoices!AK:AL,A3189,Invoices!AL:AL)/COUNTIF(Invoices!AK:AL,A3189),0),IF(COUNTIF(Invoices!AM:AN,A3189)&lt;&gt;0,IF(COUNTIF(Invoices!AM:AN,A3189)&lt;&gt;0,SUMIF(Invoices!AM:AN,A3189,Invoices!AN:AN)/COUNTIF(Invoices!AM:AN,A3189),0),"Not Available")))))))))))))))</f>
        <v>0.99</v>
      </c>
    </row>
    <row r="3190" spans="1:5" ht="13" x14ac:dyDescent="0.15">
      <c r="A3190" s="6" t="s">
        <v>4720</v>
      </c>
      <c r="C3190" s="6" t="s">
        <v>517</v>
      </c>
      <c r="D3190" s="6" t="s">
        <v>518</v>
      </c>
      <c r="E3190" t="str">
        <f>IF(COUNTIF(Invoices!K:L,A3190)&lt;&gt;0,IF(COUNTIF(Invoices!K:L,A3190)&lt;&gt;0,SUMIF(Invoices!K:L,A3190,Invoices!L:L)/COUNTIF(Invoices!K:L,A3190),0),IF(COUNTIF(Invoices!M:N,A3190)&lt;&gt;0,IF(COUNTIF(Invoices!M:N,A3190)&lt;&gt;0,SUMIF(Invoices!M:N,A3190,Invoices!N:N)/COUNTIF(Invoices!M:N,A3190),0),IF(COUNTIF(Invoices!O:P,A3190)&lt;&gt;0,IF(COUNTIF(Invoices!O:P,A3190)&lt;&gt;0,SUMIF(Invoices!O:P,A3190,Invoices!P:P)/COUNTIF(Invoices!O:P,A3190),0),IF(COUNTIF(Invoices!Q:R,A3190)&lt;&gt;0,IF(COUNTIF(Invoices!Q:R,A3190)&lt;&gt;0,SUMIF(Invoices!Q:R,A3190,Invoices!R:R)/COUNTIF(Invoices!Q:R,A3190),0),IF(COUNTIF(Invoices!S:T,A3190)&lt;&gt;0,IF(COUNTIF(Invoices!S:T,A3190)&lt;&gt;0,SUMIF(Invoices!S:T,A3190,Invoices!T:T)/COUNTIF(Invoices!S:T,A3190),0),IF(COUNTIF(Invoices!U:V,A3190)&lt;&gt;0,IF(COUNTIF(Invoices!U:V,A3190)&lt;&gt;0,SUMIF(Invoices!U:V,A3190,Invoices!V:V)/COUNTIF(Invoices!U:V,A3190),0),IF(COUNTIF(Invoices!W:X,A3190)&lt;&gt;0,IF(COUNTIF(Invoices!W:X,A3190)&lt;&gt;0,SUMIF(Invoices!W:X,A3190,Invoices!X:X)/COUNTIF(Invoices!W:X,A3190),0),IF(COUNTIF(Invoices!Y:Z,A3190)&lt;&gt;0,IF(COUNTIF(Invoices!Y:Z,A3190)&lt;&gt;0,SUMIF(Invoices!Y:Z,A3190,Invoices!Z:Z)/COUNTIF(Invoices!Y:Z,A3190),0),IF(COUNTIF(Invoices!AA:AB,A3190)&lt;&gt;0,IF(COUNTIF(Invoices!AA:AB,A3190)&lt;&gt;0,SUMIF(Invoices!AA:AB,A3190,Invoices!AB:AB)/COUNTIF(Invoices!AA:AB,A3190),0),IF(COUNTIF(Invoices!AC:AD,A3190)&lt;&gt;0,IF(COUNTIF(Invoices!AC:AD,A3190)&lt;&gt;0,SUMIF(Invoices!AC:AD,A3190,Invoices!AD:AD)/COUNTIF(Invoices!AC:AD,A3190),0),IF(COUNTIF(Invoices!AE:AF,A3190)&lt;&gt;0,IF(COUNTIF(Invoices!AE:AF,A3190)&lt;&gt;0,SUMIF(Invoices!AE:AF,A3190,Invoices!AF:AF)/COUNTIF(Invoices!AE:AF,A3190),0),IF(COUNTIF(Invoices!AG:AH,A3190)&lt;&gt;0,IF(COUNTIF(Invoices!AG:AH,A3190)&lt;&gt;0,SUMIF(Invoices!AG:AH,A3190,Invoices!AH:AH)/COUNTIF(Invoices!AG:AH,A3190),0),IF(COUNTIF(Invoices!AI:AJ,A3190)&lt;&gt;0,IF(COUNTIF(Invoices!AI:AJ,A3190)&lt;&gt;0,SUMIF(Invoices!AI:AJ,A3190,Invoices!AJ:AJ)/COUNTIF(Invoices!AI:AJ,A3190),0),IF(COUNTIF(Invoices!AK:AL,A3190)&lt;&gt;0,IF(COUNTIF(Invoices!AK:AL,A3190)&lt;&gt;0,SUMIF(Invoices!AK:AL,A3190,Invoices!AL:AL)/COUNTIF(Invoices!AK:AL,A3190),0),IF(COUNTIF(Invoices!AM:AN,A3190)&lt;&gt;0,IF(COUNTIF(Invoices!AM:AN,A3190)&lt;&gt;0,SUMIF(Invoices!AM:AN,A3190,Invoices!AN:AN)/COUNTIF(Invoices!AM:AN,A3190),0),"Not Available")))))))))))))))</f>
        <v>Not Available</v>
      </c>
    </row>
    <row r="3191" spans="1:5" ht="13" x14ac:dyDescent="0.15">
      <c r="A3191" s="6" t="s">
        <v>4721</v>
      </c>
      <c r="B3191" s="6" t="s">
        <v>562</v>
      </c>
      <c r="C3191" s="6" t="s">
        <v>657</v>
      </c>
      <c r="D3191" s="6" t="s">
        <v>562</v>
      </c>
      <c r="E3191">
        <f ca="1">IF(COUNTIF(Invoices!K:L,A3191)&lt;&gt;0,IF(COUNTIF(Invoices!K:L,A3191)&lt;&gt;0,SUMIF(Invoices!K:L,A3191,Invoices!L:L)/COUNTIF(Invoices!K:L,A3191),0),IF(COUNTIF(Invoices!M:N,A3191)&lt;&gt;0,IF(COUNTIF(Invoices!M:N,A3191)&lt;&gt;0,SUMIF(Invoices!M:N,A3191,Invoices!N:N)/COUNTIF(Invoices!M:N,A3191),0),IF(COUNTIF(Invoices!O:P,A3191)&lt;&gt;0,IF(COUNTIF(Invoices!O:P,A3191)&lt;&gt;0,SUMIF(Invoices!O:P,A3191,Invoices!P:P)/COUNTIF(Invoices!O:P,A3191),0),IF(COUNTIF(Invoices!Q:R,A3191)&lt;&gt;0,IF(COUNTIF(Invoices!Q:R,A3191)&lt;&gt;0,SUMIF(Invoices!Q:R,A3191,Invoices!R:R)/COUNTIF(Invoices!Q:R,A3191),0),IF(COUNTIF(Invoices!S:T,A3191)&lt;&gt;0,IF(COUNTIF(Invoices!S:T,A3191)&lt;&gt;0,SUMIF(Invoices!S:T,A3191,Invoices!T:T)/COUNTIF(Invoices!S:T,A3191),0),IF(COUNTIF(Invoices!U:V,A3191)&lt;&gt;0,IF(COUNTIF(Invoices!U:V,A3191)&lt;&gt;0,SUMIF(Invoices!U:V,A3191,Invoices!V:V)/COUNTIF(Invoices!U:V,A3191),0),IF(COUNTIF(Invoices!W:X,A3191)&lt;&gt;0,IF(COUNTIF(Invoices!W:X,A3191)&lt;&gt;0,SUMIF(Invoices!W:X,A3191,Invoices!X:X)/COUNTIF(Invoices!W:X,A3191),0),IF(COUNTIF(Invoices!Y:Z,A3191)&lt;&gt;0,IF(COUNTIF(Invoices!Y:Z,A3191)&lt;&gt;0,SUMIF(Invoices!Y:Z,A3191,Invoices!Z:Z)/COUNTIF(Invoices!Y:Z,A3191),0),IF(COUNTIF(Invoices!AA:AB,A3191)&lt;&gt;0,IF(COUNTIF(Invoices!AA:AB,A3191)&lt;&gt;0,SUMIF(Invoices!AA:AB,A3191,Invoices!AB:AB)/COUNTIF(Invoices!AA:AB,A3191),0),IF(COUNTIF(Invoices!AC:AD,A3191)&lt;&gt;0,IF(COUNTIF(Invoices!AC:AD,A3191)&lt;&gt;0,SUMIF(Invoices!AC:AD,A3191,Invoices!AD:AD)/COUNTIF(Invoices!AC:AD,A3191),0),IF(COUNTIF(Invoices!AE:AF,A3191)&lt;&gt;0,IF(COUNTIF(Invoices!AE:AF,A3191)&lt;&gt;0,SUMIF(Invoices!AE:AF,A3191,Invoices!AF:AF)/COUNTIF(Invoices!AE:AF,A3191),0),IF(COUNTIF(Invoices!AG:AH,A3191)&lt;&gt;0,IF(COUNTIF(Invoices!AG:AH,A3191)&lt;&gt;0,SUMIF(Invoices!AG:AH,A3191,Invoices!AH:AH)/COUNTIF(Invoices!AG:AH,A3191),0),IF(COUNTIF(Invoices!AI:AJ,A3191)&lt;&gt;0,IF(COUNTIF(Invoices!AI:AJ,A3191)&lt;&gt;0,SUMIF(Invoices!AI:AJ,A3191,Invoices!AJ:AJ)/COUNTIF(Invoices!AI:AJ,A3191),0),IF(COUNTIF(Invoices!AK:AL,A3191)&lt;&gt;0,IF(COUNTIF(Invoices!AK:AL,A3191)&lt;&gt;0,SUMIF(Invoices!AK:AL,A3191,Invoices!AL:AL)/COUNTIF(Invoices!AK:AL,A3191),0),IF(COUNTIF(Invoices!AM:AN,A3191)&lt;&gt;0,IF(COUNTIF(Invoices!AM:AN,A3191)&lt;&gt;0,SUMIF(Invoices!AM:AN,A3191,Invoices!AN:AN)/COUNTIF(Invoices!AM:AN,A3191),0),"Not Available")))))))))))))))</f>
        <v>0.99</v>
      </c>
    </row>
    <row r="3192" spans="1:5" ht="13" x14ac:dyDescent="0.15">
      <c r="A3192" s="6" t="s">
        <v>4722</v>
      </c>
      <c r="C3192" s="6" t="s">
        <v>818</v>
      </c>
      <c r="D3192" s="6" t="s">
        <v>819</v>
      </c>
      <c r="E3192">
        <f ca="1">IF(COUNTIF(Invoices!K:L,A3192)&lt;&gt;0,IF(COUNTIF(Invoices!K:L,A3192)&lt;&gt;0,SUMIF(Invoices!K:L,A3192,Invoices!L:L)/COUNTIF(Invoices!K:L,A3192),0),IF(COUNTIF(Invoices!M:N,A3192)&lt;&gt;0,IF(COUNTIF(Invoices!M:N,A3192)&lt;&gt;0,SUMIF(Invoices!M:N,A3192,Invoices!N:N)/COUNTIF(Invoices!M:N,A3192),0),IF(COUNTIF(Invoices!O:P,A3192)&lt;&gt;0,IF(COUNTIF(Invoices!O:P,A3192)&lt;&gt;0,SUMIF(Invoices!O:P,A3192,Invoices!P:P)/COUNTIF(Invoices!O:P,A3192),0),IF(COUNTIF(Invoices!Q:R,A3192)&lt;&gt;0,IF(COUNTIF(Invoices!Q:R,A3192)&lt;&gt;0,SUMIF(Invoices!Q:R,A3192,Invoices!R:R)/COUNTIF(Invoices!Q:R,A3192),0),IF(COUNTIF(Invoices!S:T,A3192)&lt;&gt;0,IF(COUNTIF(Invoices!S:T,A3192)&lt;&gt;0,SUMIF(Invoices!S:T,A3192,Invoices!T:T)/COUNTIF(Invoices!S:T,A3192),0),IF(COUNTIF(Invoices!U:V,A3192)&lt;&gt;0,IF(COUNTIF(Invoices!U:V,A3192)&lt;&gt;0,SUMIF(Invoices!U:V,A3192,Invoices!V:V)/COUNTIF(Invoices!U:V,A3192),0),IF(COUNTIF(Invoices!W:X,A3192)&lt;&gt;0,IF(COUNTIF(Invoices!W:X,A3192)&lt;&gt;0,SUMIF(Invoices!W:X,A3192,Invoices!X:X)/COUNTIF(Invoices!W:X,A3192),0),IF(COUNTIF(Invoices!Y:Z,A3192)&lt;&gt;0,IF(COUNTIF(Invoices!Y:Z,A3192)&lt;&gt;0,SUMIF(Invoices!Y:Z,A3192,Invoices!Z:Z)/COUNTIF(Invoices!Y:Z,A3192),0),IF(COUNTIF(Invoices!AA:AB,A3192)&lt;&gt;0,IF(COUNTIF(Invoices!AA:AB,A3192)&lt;&gt;0,SUMIF(Invoices!AA:AB,A3192,Invoices!AB:AB)/COUNTIF(Invoices!AA:AB,A3192),0),IF(COUNTIF(Invoices!AC:AD,A3192)&lt;&gt;0,IF(COUNTIF(Invoices!AC:AD,A3192)&lt;&gt;0,SUMIF(Invoices!AC:AD,A3192,Invoices!AD:AD)/COUNTIF(Invoices!AC:AD,A3192),0),IF(COUNTIF(Invoices!AE:AF,A3192)&lt;&gt;0,IF(COUNTIF(Invoices!AE:AF,A3192)&lt;&gt;0,SUMIF(Invoices!AE:AF,A3192,Invoices!AF:AF)/COUNTIF(Invoices!AE:AF,A3192),0),IF(COUNTIF(Invoices!AG:AH,A3192)&lt;&gt;0,IF(COUNTIF(Invoices!AG:AH,A3192)&lt;&gt;0,SUMIF(Invoices!AG:AH,A3192,Invoices!AH:AH)/COUNTIF(Invoices!AG:AH,A3192),0),IF(COUNTIF(Invoices!AI:AJ,A3192)&lt;&gt;0,IF(COUNTIF(Invoices!AI:AJ,A3192)&lt;&gt;0,SUMIF(Invoices!AI:AJ,A3192,Invoices!AJ:AJ)/COUNTIF(Invoices!AI:AJ,A3192),0),IF(COUNTIF(Invoices!AK:AL,A3192)&lt;&gt;0,IF(COUNTIF(Invoices!AK:AL,A3192)&lt;&gt;0,SUMIF(Invoices!AK:AL,A3192,Invoices!AL:AL)/COUNTIF(Invoices!AK:AL,A3192),0),IF(COUNTIF(Invoices!AM:AN,A3192)&lt;&gt;0,IF(COUNTIF(Invoices!AM:AN,A3192)&lt;&gt;0,SUMIF(Invoices!AM:AN,A3192,Invoices!AN:AN)/COUNTIF(Invoices!AM:AN,A3192),0),"Not Available")))))))))))))))</f>
        <v>0.99</v>
      </c>
    </row>
    <row r="3193" spans="1:5" ht="13" x14ac:dyDescent="0.15">
      <c r="A3193" s="6" t="s">
        <v>4723</v>
      </c>
      <c r="B3193" s="6" t="s">
        <v>4724</v>
      </c>
      <c r="C3193" s="6" t="s">
        <v>1314</v>
      </c>
      <c r="D3193" s="6" t="s">
        <v>1313</v>
      </c>
      <c r="E3193" t="str">
        <f>IF(COUNTIF(Invoices!K:L,A3193)&lt;&gt;0,IF(COUNTIF(Invoices!K:L,A3193)&lt;&gt;0,SUMIF(Invoices!K:L,A3193,Invoices!L:L)/COUNTIF(Invoices!K:L,A3193),0),IF(COUNTIF(Invoices!M:N,A3193)&lt;&gt;0,IF(COUNTIF(Invoices!M:N,A3193)&lt;&gt;0,SUMIF(Invoices!M:N,A3193,Invoices!N:N)/COUNTIF(Invoices!M:N,A3193),0),IF(COUNTIF(Invoices!O:P,A3193)&lt;&gt;0,IF(COUNTIF(Invoices!O:P,A3193)&lt;&gt;0,SUMIF(Invoices!O:P,A3193,Invoices!P:P)/COUNTIF(Invoices!O:P,A3193),0),IF(COUNTIF(Invoices!Q:R,A3193)&lt;&gt;0,IF(COUNTIF(Invoices!Q:R,A3193)&lt;&gt;0,SUMIF(Invoices!Q:R,A3193,Invoices!R:R)/COUNTIF(Invoices!Q:R,A3193),0),IF(COUNTIF(Invoices!S:T,A3193)&lt;&gt;0,IF(COUNTIF(Invoices!S:T,A3193)&lt;&gt;0,SUMIF(Invoices!S:T,A3193,Invoices!T:T)/COUNTIF(Invoices!S:T,A3193),0),IF(COUNTIF(Invoices!U:V,A3193)&lt;&gt;0,IF(COUNTIF(Invoices!U:V,A3193)&lt;&gt;0,SUMIF(Invoices!U:V,A3193,Invoices!V:V)/COUNTIF(Invoices!U:V,A3193),0),IF(COUNTIF(Invoices!W:X,A3193)&lt;&gt;0,IF(COUNTIF(Invoices!W:X,A3193)&lt;&gt;0,SUMIF(Invoices!W:X,A3193,Invoices!X:X)/COUNTIF(Invoices!W:X,A3193),0),IF(COUNTIF(Invoices!Y:Z,A3193)&lt;&gt;0,IF(COUNTIF(Invoices!Y:Z,A3193)&lt;&gt;0,SUMIF(Invoices!Y:Z,A3193,Invoices!Z:Z)/COUNTIF(Invoices!Y:Z,A3193),0),IF(COUNTIF(Invoices!AA:AB,A3193)&lt;&gt;0,IF(COUNTIF(Invoices!AA:AB,A3193)&lt;&gt;0,SUMIF(Invoices!AA:AB,A3193,Invoices!AB:AB)/COUNTIF(Invoices!AA:AB,A3193),0),IF(COUNTIF(Invoices!AC:AD,A3193)&lt;&gt;0,IF(COUNTIF(Invoices!AC:AD,A3193)&lt;&gt;0,SUMIF(Invoices!AC:AD,A3193,Invoices!AD:AD)/COUNTIF(Invoices!AC:AD,A3193),0),IF(COUNTIF(Invoices!AE:AF,A3193)&lt;&gt;0,IF(COUNTIF(Invoices!AE:AF,A3193)&lt;&gt;0,SUMIF(Invoices!AE:AF,A3193,Invoices!AF:AF)/COUNTIF(Invoices!AE:AF,A3193),0),IF(COUNTIF(Invoices!AG:AH,A3193)&lt;&gt;0,IF(COUNTIF(Invoices!AG:AH,A3193)&lt;&gt;0,SUMIF(Invoices!AG:AH,A3193,Invoices!AH:AH)/COUNTIF(Invoices!AG:AH,A3193),0),IF(COUNTIF(Invoices!AI:AJ,A3193)&lt;&gt;0,IF(COUNTIF(Invoices!AI:AJ,A3193)&lt;&gt;0,SUMIF(Invoices!AI:AJ,A3193,Invoices!AJ:AJ)/COUNTIF(Invoices!AI:AJ,A3193),0),IF(COUNTIF(Invoices!AK:AL,A3193)&lt;&gt;0,IF(COUNTIF(Invoices!AK:AL,A3193)&lt;&gt;0,SUMIF(Invoices!AK:AL,A3193,Invoices!AL:AL)/COUNTIF(Invoices!AK:AL,A3193),0),IF(COUNTIF(Invoices!AM:AN,A3193)&lt;&gt;0,IF(COUNTIF(Invoices!AM:AN,A3193)&lt;&gt;0,SUMIF(Invoices!AM:AN,A3193,Invoices!AN:AN)/COUNTIF(Invoices!AM:AN,A3193),0),"Not Available")))))))))))))))</f>
        <v>Not Available</v>
      </c>
    </row>
    <row r="3194" spans="1:5" ht="13" x14ac:dyDescent="0.15">
      <c r="A3194" s="6" t="s">
        <v>4725</v>
      </c>
      <c r="C3194" s="6" t="s">
        <v>1431</v>
      </c>
      <c r="D3194" s="6" t="s">
        <v>1432</v>
      </c>
      <c r="E3194">
        <f ca="1">IF(COUNTIF(Invoices!K:L,A3194)&lt;&gt;0,IF(COUNTIF(Invoices!K:L,A3194)&lt;&gt;0,SUMIF(Invoices!K:L,A3194,Invoices!L:L)/COUNTIF(Invoices!K:L,A3194),0),IF(COUNTIF(Invoices!M:N,A3194)&lt;&gt;0,IF(COUNTIF(Invoices!M:N,A3194)&lt;&gt;0,SUMIF(Invoices!M:N,A3194,Invoices!N:N)/COUNTIF(Invoices!M:N,A3194),0),IF(COUNTIF(Invoices!O:P,A3194)&lt;&gt;0,IF(COUNTIF(Invoices!O:P,A3194)&lt;&gt;0,SUMIF(Invoices!O:P,A3194,Invoices!P:P)/COUNTIF(Invoices!O:P,A3194),0),IF(COUNTIF(Invoices!Q:R,A3194)&lt;&gt;0,IF(COUNTIF(Invoices!Q:R,A3194)&lt;&gt;0,SUMIF(Invoices!Q:R,A3194,Invoices!R:R)/COUNTIF(Invoices!Q:R,A3194),0),IF(COUNTIF(Invoices!S:T,A3194)&lt;&gt;0,IF(COUNTIF(Invoices!S:T,A3194)&lt;&gt;0,SUMIF(Invoices!S:T,A3194,Invoices!T:T)/COUNTIF(Invoices!S:T,A3194),0),IF(COUNTIF(Invoices!U:V,A3194)&lt;&gt;0,IF(COUNTIF(Invoices!U:V,A3194)&lt;&gt;0,SUMIF(Invoices!U:V,A3194,Invoices!V:V)/COUNTIF(Invoices!U:V,A3194),0),IF(COUNTIF(Invoices!W:X,A3194)&lt;&gt;0,IF(COUNTIF(Invoices!W:X,A3194)&lt;&gt;0,SUMIF(Invoices!W:X,A3194,Invoices!X:X)/COUNTIF(Invoices!W:X,A3194),0),IF(COUNTIF(Invoices!Y:Z,A3194)&lt;&gt;0,IF(COUNTIF(Invoices!Y:Z,A3194)&lt;&gt;0,SUMIF(Invoices!Y:Z,A3194,Invoices!Z:Z)/COUNTIF(Invoices!Y:Z,A3194),0),IF(COUNTIF(Invoices!AA:AB,A3194)&lt;&gt;0,IF(COUNTIF(Invoices!AA:AB,A3194)&lt;&gt;0,SUMIF(Invoices!AA:AB,A3194,Invoices!AB:AB)/COUNTIF(Invoices!AA:AB,A3194),0),IF(COUNTIF(Invoices!AC:AD,A3194)&lt;&gt;0,IF(COUNTIF(Invoices!AC:AD,A3194)&lt;&gt;0,SUMIF(Invoices!AC:AD,A3194,Invoices!AD:AD)/COUNTIF(Invoices!AC:AD,A3194),0),IF(COUNTIF(Invoices!AE:AF,A3194)&lt;&gt;0,IF(COUNTIF(Invoices!AE:AF,A3194)&lt;&gt;0,SUMIF(Invoices!AE:AF,A3194,Invoices!AF:AF)/COUNTIF(Invoices!AE:AF,A3194),0),IF(COUNTIF(Invoices!AG:AH,A3194)&lt;&gt;0,IF(COUNTIF(Invoices!AG:AH,A3194)&lt;&gt;0,SUMIF(Invoices!AG:AH,A3194,Invoices!AH:AH)/COUNTIF(Invoices!AG:AH,A3194),0),IF(COUNTIF(Invoices!AI:AJ,A3194)&lt;&gt;0,IF(COUNTIF(Invoices!AI:AJ,A3194)&lt;&gt;0,SUMIF(Invoices!AI:AJ,A3194,Invoices!AJ:AJ)/COUNTIF(Invoices!AI:AJ,A3194),0),IF(COUNTIF(Invoices!AK:AL,A3194)&lt;&gt;0,IF(COUNTIF(Invoices!AK:AL,A3194)&lt;&gt;0,SUMIF(Invoices!AK:AL,A3194,Invoices!AL:AL)/COUNTIF(Invoices!AK:AL,A3194),0),IF(COUNTIF(Invoices!AM:AN,A3194)&lt;&gt;0,IF(COUNTIF(Invoices!AM:AN,A3194)&lt;&gt;0,SUMIF(Invoices!AM:AN,A3194,Invoices!AN:AN)/COUNTIF(Invoices!AM:AN,A3194),0),"Not Available")))))))))))))))</f>
        <v>0.99</v>
      </c>
    </row>
    <row r="3195" spans="1:5" ht="13" x14ac:dyDescent="0.15">
      <c r="A3195" s="6" t="s">
        <v>4726</v>
      </c>
      <c r="B3195" s="6" t="s">
        <v>799</v>
      </c>
      <c r="C3195" s="6" t="s">
        <v>800</v>
      </c>
      <c r="D3195" s="6" t="s">
        <v>758</v>
      </c>
      <c r="E3195">
        <f ca="1">IF(COUNTIF(Invoices!K:L,A3195)&lt;&gt;0,IF(COUNTIF(Invoices!K:L,A3195)&lt;&gt;0,SUMIF(Invoices!K:L,A3195,Invoices!L:L)/COUNTIF(Invoices!K:L,A3195),0),IF(COUNTIF(Invoices!M:N,A3195)&lt;&gt;0,IF(COUNTIF(Invoices!M:N,A3195)&lt;&gt;0,SUMIF(Invoices!M:N,A3195,Invoices!N:N)/COUNTIF(Invoices!M:N,A3195),0),IF(COUNTIF(Invoices!O:P,A3195)&lt;&gt;0,IF(COUNTIF(Invoices!O:P,A3195)&lt;&gt;0,SUMIF(Invoices!O:P,A3195,Invoices!P:P)/COUNTIF(Invoices!O:P,A3195),0),IF(COUNTIF(Invoices!Q:R,A3195)&lt;&gt;0,IF(COUNTIF(Invoices!Q:R,A3195)&lt;&gt;0,SUMIF(Invoices!Q:R,A3195,Invoices!R:R)/COUNTIF(Invoices!Q:R,A3195),0),IF(COUNTIF(Invoices!S:T,A3195)&lt;&gt;0,IF(COUNTIF(Invoices!S:T,A3195)&lt;&gt;0,SUMIF(Invoices!S:T,A3195,Invoices!T:T)/COUNTIF(Invoices!S:T,A3195),0),IF(COUNTIF(Invoices!U:V,A3195)&lt;&gt;0,IF(COUNTIF(Invoices!U:V,A3195)&lt;&gt;0,SUMIF(Invoices!U:V,A3195,Invoices!V:V)/COUNTIF(Invoices!U:V,A3195),0),IF(COUNTIF(Invoices!W:X,A3195)&lt;&gt;0,IF(COUNTIF(Invoices!W:X,A3195)&lt;&gt;0,SUMIF(Invoices!W:X,A3195,Invoices!X:X)/COUNTIF(Invoices!W:X,A3195),0),IF(COUNTIF(Invoices!Y:Z,A3195)&lt;&gt;0,IF(COUNTIF(Invoices!Y:Z,A3195)&lt;&gt;0,SUMIF(Invoices!Y:Z,A3195,Invoices!Z:Z)/COUNTIF(Invoices!Y:Z,A3195),0),IF(COUNTIF(Invoices!AA:AB,A3195)&lt;&gt;0,IF(COUNTIF(Invoices!AA:AB,A3195)&lt;&gt;0,SUMIF(Invoices!AA:AB,A3195,Invoices!AB:AB)/COUNTIF(Invoices!AA:AB,A3195),0),IF(COUNTIF(Invoices!AC:AD,A3195)&lt;&gt;0,IF(COUNTIF(Invoices!AC:AD,A3195)&lt;&gt;0,SUMIF(Invoices!AC:AD,A3195,Invoices!AD:AD)/COUNTIF(Invoices!AC:AD,A3195),0),IF(COUNTIF(Invoices!AE:AF,A3195)&lt;&gt;0,IF(COUNTIF(Invoices!AE:AF,A3195)&lt;&gt;0,SUMIF(Invoices!AE:AF,A3195,Invoices!AF:AF)/COUNTIF(Invoices!AE:AF,A3195),0),IF(COUNTIF(Invoices!AG:AH,A3195)&lt;&gt;0,IF(COUNTIF(Invoices!AG:AH,A3195)&lt;&gt;0,SUMIF(Invoices!AG:AH,A3195,Invoices!AH:AH)/COUNTIF(Invoices!AG:AH,A3195),0),IF(COUNTIF(Invoices!AI:AJ,A3195)&lt;&gt;0,IF(COUNTIF(Invoices!AI:AJ,A3195)&lt;&gt;0,SUMIF(Invoices!AI:AJ,A3195,Invoices!AJ:AJ)/COUNTIF(Invoices!AI:AJ,A3195),0),IF(COUNTIF(Invoices!AK:AL,A3195)&lt;&gt;0,IF(COUNTIF(Invoices!AK:AL,A3195)&lt;&gt;0,SUMIF(Invoices!AK:AL,A3195,Invoices!AL:AL)/COUNTIF(Invoices!AK:AL,A3195),0),IF(COUNTIF(Invoices!AM:AN,A3195)&lt;&gt;0,IF(COUNTIF(Invoices!AM:AN,A3195)&lt;&gt;0,SUMIF(Invoices!AM:AN,A3195,Invoices!AN:AN)/COUNTIF(Invoices!AM:AN,A3195),0),"Not Available")))))))))))))))</f>
        <v>0.99</v>
      </c>
    </row>
    <row r="3196" spans="1:5" ht="13" x14ac:dyDescent="0.15">
      <c r="A3196" s="6" t="s">
        <v>4727</v>
      </c>
      <c r="B3196" s="6" t="s">
        <v>4728</v>
      </c>
      <c r="C3196" s="6" t="s">
        <v>783</v>
      </c>
      <c r="D3196" s="6" t="s">
        <v>742</v>
      </c>
      <c r="E3196" t="str">
        <f>IF(COUNTIF(Invoices!K:L,A3196)&lt;&gt;0,IF(COUNTIF(Invoices!K:L,A3196)&lt;&gt;0,SUMIF(Invoices!K:L,A3196,Invoices!L:L)/COUNTIF(Invoices!K:L,A3196),0),IF(COUNTIF(Invoices!M:N,A3196)&lt;&gt;0,IF(COUNTIF(Invoices!M:N,A3196)&lt;&gt;0,SUMIF(Invoices!M:N,A3196,Invoices!N:N)/COUNTIF(Invoices!M:N,A3196),0),IF(COUNTIF(Invoices!O:P,A3196)&lt;&gt;0,IF(COUNTIF(Invoices!O:P,A3196)&lt;&gt;0,SUMIF(Invoices!O:P,A3196,Invoices!P:P)/COUNTIF(Invoices!O:P,A3196),0),IF(COUNTIF(Invoices!Q:R,A3196)&lt;&gt;0,IF(COUNTIF(Invoices!Q:R,A3196)&lt;&gt;0,SUMIF(Invoices!Q:R,A3196,Invoices!R:R)/COUNTIF(Invoices!Q:R,A3196),0),IF(COUNTIF(Invoices!S:T,A3196)&lt;&gt;0,IF(COUNTIF(Invoices!S:T,A3196)&lt;&gt;0,SUMIF(Invoices!S:T,A3196,Invoices!T:T)/COUNTIF(Invoices!S:T,A3196),0),IF(COUNTIF(Invoices!U:V,A3196)&lt;&gt;0,IF(COUNTIF(Invoices!U:V,A3196)&lt;&gt;0,SUMIF(Invoices!U:V,A3196,Invoices!V:V)/COUNTIF(Invoices!U:V,A3196),0),IF(COUNTIF(Invoices!W:X,A3196)&lt;&gt;0,IF(COUNTIF(Invoices!W:X,A3196)&lt;&gt;0,SUMIF(Invoices!W:X,A3196,Invoices!X:X)/COUNTIF(Invoices!W:X,A3196),0),IF(COUNTIF(Invoices!Y:Z,A3196)&lt;&gt;0,IF(COUNTIF(Invoices!Y:Z,A3196)&lt;&gt;0,SUMIF(Invoices!Y:Z,A3196,Invoices!Z:Z)/COUNTIF(Invoices!Y:Z,A3196),0),IF(COUNTIF(Invoices!AA:AB,A3196)&lt;&gt;0,IF(COUNTIF(Invoices!AA:AB,A3196)&lt;&gt;0,SUMIF(Invoices!AA:AB,A3196,Invoices!AB:AB)/COUNTIF(Invoices!AA:AB,A3196),0),IF(COUNTIF(Invoices!AC:AD,A3196)&lt;&gt;0,IF(COUNTIF(Invoices!AC:AD,A3196)&lt;&gt;0,SUMIF(Invoices!AC:AD,A3196,Invoices!AD:AD)/COUNTIF(Invoices!AC:AD,A3196),0),IF(COUNTIF(Invoices!AE:AF,A3196)&lt;&gt;0,IF(COUNTIF(Invoices!AE:AF,A3196)&lt;&gt;0,SUMIF(Invoices!AE:AF,A3196,Invoices!AF:AF)/COUNTIF(Invoices!AE:AF,A3196),0),IF(COUNTIF(Invoices!AG:AH,A3196)&lt;&gt;0,IF(COUNTIF(Invoices!AG:AH,A3196)&lt;&gt;0,SUMIF(Invoices!AG:AH,A3196,Invoices!AH:AH)/COUNTIF(Invoices!AG:AH,A3196),0),IF(COUNTIF(Invoices!AI:AJ,A3196)&lt;&gt;0,IF(COUNTIF(Invoices!AI:AJ,A3196)&lt;&gt;0,SUMIF(Invoices!AI:AJ,A3196,Invoices!AJ:AJ)/COUNTIF(Invoices!AI:AJ,A3196),0),IF(COUNTIF(Invoices!AK:AL,A3196)&lt;&gt;0,IF(COUNTIF(Invoices!AK:AL,A3196)&lt;&gt;0,SUMIF(Invoices!AK:AL,A3196,Invoices!AL:AL)/COUNTIF(Invoices!AK:AL,A3196),0),IF(COUNTIF(Invoices!AM:AN,A3196)&lt;&gt;0,IF(COUNTIF(Invoices!AM:AN,A3196)&lt;&gt;0,SUMIF(Invoices!AM:AN,A3196,Invoices!AN:AN)/COUNTIF(Invoices!AM:AN,A3196),0),"Not Available")))))))))))))))</f>
        <v>Not Available</v>
      </c>
    </row>
    <row r="3197" spans="1:5" ht="13" x14ac:dyDescent="0.15">
      <c r="A3197" s="6" t="s">
        <v>4729</v>
      </c>
      <c r="B3197" s="6" t="s">
        <v>562</v>
      </c>
      <c r="C3197" s="6" t="s">
        <v>812</v>
      </c>
      <c r="D3197" s="6" t="s">
        <v>562</v>
      </c>
      <c r="E3197" t="str">
        <f>IF(COUNTIF(Invoices!K:L,A3197)&lt;&gt;0,IF(COUNTIF(Invoices!K:L,A3197)&lt;&gt;0,SUMIF(Invoices!K:L,A3197,Invoices!L:L)/COUNTIF(Invoices!K:L,A3197),0),IF(COUNTIF(Invoices!M:N,A3197)&lt;&gt;0,IF(COUNTIF(Invoices!M:N,A3197)&lt;&gt;0,SUMIF(Invoices!M:N,A3197,Invoices!N:N)/COUNTIF(Invoices!M:N,A3197),0),IF(COUNTIF(Invoices!O:P,A3197)&lt;&gt;0,IF(COUNTIF(Invoices!O:P,A3197)&lt;&gt;0,SUMIF(Invoices!O:P,A3197,Invoices!P:P)/COUNTIF(Invoices!O:P,A3197),0),IF(COUNTIF(Invoices!Q:R,A3197)&lt;&gt;0,IF(COUNTIF(Invoices!Q:R,A3197)&lt;&gt;0,SUMIF(Invoices!Q:R,A3197,Invoices!R:R)/COUNTIF(Invoices!Q:R,A3197),0),IF(COUNTIF(Invoices!S:T,A3197)&lt;&gt;0,IF(COUNTIF(Invoices!S:T,A3197)&lt;&gt;0,SUMIF(Invoices!S:T,A3197,Invoices!T:T)/COUNTIF(Invoices!S:T,A3197),0),IF(COUNTIF(Invoices!U:V,A3197)&lt;&gt;0,IF(COUNTIF(Invoices!U:V,A3197)&lt;&gt;0,SUMIF(Invoices!U:V,A3197,Invoices!V:V)/COUNTIF(Invoices!U:V,A3197),0),IF(COUNTIF(Invoices!W:X,A3197)&lt;&gt;0,IF(COUNTIF(Invoices!W:X,A3197)&lt;&gt;0,SUMIF(Invoices!W:X,A3197,Invoices!X:X)/COUNTIF(Invoices!W:X,A3197),0),IF(COUNTIF(Invoices!Y:Z,A3197)&lt;&gt;0,IF(COUNTIF(Invoices!Y:Z,A3197)&lt;&gt;0,SUMIF(Invoices!Y:Z,A3197,Invoices!Z:Z)/COUNTIF(Invoices!Y:Z,A3197),0),IF(COUNTIF(Invoices!AA:AB,A3197)&lt;&gt;0,IF(COUNTIF(Invoices!AA:AB,A3197)&lt;&gt;0,SUMIF(Invoices!AA:AB,A3197,Invoices!AB:AB)/COUNTIF(Invoices!AA:AB,A3197),0),IF(COUNTIF(Invoices!AC:AD,A3197)&lt;&gt;0,IF(COUNTIF(Invoices!AC:AD,A3197)&lt;&gt;0,SUMIF(Invoices!AC:AD,A3197,Invoices!AD:AD)/COUNTIF(Invoices!AC:AD,A3197),0),IF(COUNTIF(Invoices!AE:AF,A3197)&lt;&gt;0,IF(COUNTIF(Invoices!AE:AF,A3197)&lt;&gt;0,SUMIF(Invoices!AE:AF,A3197,Invoices!AF:AF)/COUNTIF(Invoices!AE:AF,A3197),0),IF(COUNTIF(Invoices!AG:AH,A3197)&lt;&gt;0,IF(COUNTIF(Invoices!AG:AH,A3197)&lt;&gt;0,SUMIF(Invoices!AG:AH,A3197,Invoices!AH:AH)/COUNTIF(Invoices!AG:AH,A3197),0),IF(COUNTIF(Invoices!AI:AJ,A3197)&lt;&gt;0,IF(COUNTIF(Invoices!AI:AJ,A3197)&lt;&gt;0,SUMIF(Invoices!AI:AJ,A3197,Invoices!AJ:AJ)/COUNTIF(Invoices!AI:AJ,A3197),0),IF(COUNTIF(Invoices!AK:AL,A3197)&lt;&gt;0,IF(COUNTIF(Invoices!AK:AL,A3197)&lt;&gt;0,SUMIF(Invoices!AK:AL,A3197,Invoices!AL:AL)/COUNTIF(Invoices!AK:AL,A3197),0),IF(COUNTIF(Invoices!AM:AN,A3197)&lt;&gt;0,IF(COUNTIF(Invoices!AM:AN,A3197)&lt;&gt;0,SUMIF(Invoices!AM:AN,A3197,Invoices!AN:AN)/COUNTIF(Invoices!AM:AN,A3197),0),"Not Available")))))))))))))))</f>
        <v>Not Available</v>
      </c>
    </row>
    <row r="3198" spans="1:5" ht="13" x14ac:dyDescent="0.15">
      <c r="A3198" s="6" t="s">
        <v>4730</v>
      </c>
      <c r="C3198" s="6" t="s">
        <v>804</v>
      </c>
      <c r="D3198" s="6" t="s">
        <v>677</v>
      </c>
      <c r="E3198">
        <f ca="1">IF(COUNTIF(Invoices!K:L,A3198)&lt;&gt;0,IF(COUNTIF(Invoices!K:L,A3198)&lt;&gt;0,SUMIF(Invoices!K:L,A3198,Invoices!L:L)/COUNTIF(Invoices!K:L,A3198),0),IF(COUNTIF(Invoices!M:N,A3198)&lt;&gt;0,IF(COUNTIF(Invoices!M:N,A3198)&lt;&gt;0,SUMIF(Invoices!M:N,A3198,Invoices!N:N)/COUNTIF(Invoices!M:N,A3198),0),IF(COUNTIF(Invoices!O:P,A3198)&lt;&gt;0,IF(COUNTIF(Invoices!O:P,A3198)&lt;&gt;0,SUMIF(Invoices!O:P,A3198,Invoices!P:P)/COUNTIF(Invoices!O:P,A3198),0),IF(COUNTIF(Invoices!Q:R,A3198)&lt;&gt;0,IF(COUNTIF(Invoices!Q:R,A3198)&lt;&gt;0,SUMIF(Invoices!Q:R,A3198,Invoices!R:R)/COUNTIF(Invoices!Q:R,A3198),0),IF(COUNTIF(Invoices!S:T,A3198)&lt;&gt;0,IF(COUNTIF(Invoices!S:T,A3198)&lt;&gt;0,SUMIF(Invoices!S:T,A3198,Invoices!T:T)/COUNTIF(Invoices!S:T,A3198),0),IF(COUNTIF(Invoices!U:V,A3198)&lt;&gt;0,IF(COUNTIF(Invoices!U:V,A3198)&lt;&gt;0,SUMIF(Invoices!U:V,A3198,Invoices!V:V)/COUNTIF(Invoices!U:V,A3198),0),IF(COUNTIF(Invoices!W:X,A3198)&lt;&gt;0,IF(COUNTIF(Invoices!W:X,A3198)&lt;&gt;0,SUMIF(Invoices!W:X,A3198,Invoices!X:X)/COUNTIF(Invoices!W:X,A3198),0),IF(COUNTIF(Invoices!Y:Z,A3198)&lt;&gt;0,IF(COUNTIF(Invoices!Y:Z,A3198)&lt;&gt;0,SUMIF(Invoices!Y:Z,A3198,Invoices!Z:Z)/COUNTIF(Invoices!Y:Z,A3198),0),IF(COUNTIF(Invoices!AA:AB,A3198)&lt;&gt;0,IF(COUNTIF(Invoices!AA:AB,A3198)&lt;&gt;0,SUMIF(Invoices!AA:AB,A3198,Invoices!AB:AB)/COUNTIF(Invoices!AA:AB,A3198),0),IF(COUNTIF(Invoices!AC:AD,A3198)&lt;&gt;0,IF(COUNTIF(Invoices!AC:AD,A3198)&lt;&gt;0,SUMIF(Invoices!AC:AD,A3198,Invoices!AD:AD)/COUNTIF(Invoices!AC:AD,A3198),0),IF(COUNTIF(Invoices!AE:AF,A3198)&lt;&gt;0,IF(COUNTIF(Invoices!AE:AF,A3198)&lt;&gt;0,SUMIF(Invoices!AE:AF,A3198,Invoices!AF:AF)/COUNTIF(Invoices!AE:AF,A3198),0),IF(COUNTIF(Invoices!AG:AH,A3198)&lt;&gt;0,IF(COUNTIF(Invoices!AG:AH,A3198)&lt;&gt;0,SUMIF(Invoices!AG:AH,A3198,Invoices!AH:AH)/COUNTIF(Invoices!AG:AH,A3198),0),IF(COUNTIF(Invoices!AI:AJ,A3198)&lt;&gt;0,IF(COUNTIF(Invoices!AI:AJ,A3198)&lt;&gt;0,SUMIF(Invoices!AI:AJ,A3198,Invoices!AJ:AJ)/COUNTIF(Invoices!AI:AJ,A3198),0),IF(COUNTIF(Invoices!AK:AL,A3198)&lt;&gt;0,IF(COUNTIF(Invoices!AK:AL,A3198)&lt;&gt;0,SUMIF(Invoices!AK:AL,A3198,Invoices!AL:AL)/COUNTIF(Invoices!AK:AL,A3198),0),IF(COUNTIF(Invoices!AM:AN,A3198)&lt;&gt;0,IF(COUNTIF(Invoices!AM:AN,A3198)&lt;&gt;0,SUMIF(Invoices!AM:AN,A3198,Invoices!AN:AN)/COUNTIF(Invoices!AM:AN,A3198),0),"Not Available")))))))))))))))</f>
        <v>0.99</v>
      </c>
    </row>
    <row r="3199" spans="1:5" ht="13" x14ac:dyDescent="0.15">
      <c r="A3199" s="6" t="s">
        <v>4730</v>
      </c>
      <c r="B3199" s="6" t="s">
        <v>677</v>
      </c>
      <c r="C3199" s="6" t="s">
        <v>676</v>
      </c>
      <c r="D3199" s="6" t="s">
        <v>677</v>
      </c>
      <c r="E3199">
        <f ca="1">IF(COUNTIF(Invoices!K:L,A3199)&lt;&gt;0,IF(COUNTIF(Invoices!K:L,A3199)&lt;&gt;0,SUMIF(Invoices!K:L,A3199,Invoices!L:L)/COUNTIF(Invoices!K:L,A3199),0),IF(COUNTIF(Invoices!M:N,A3199)&lt;&gt;0,IF(COUNTIF(Invoices!M:N,A3199)&lt;&gt;0,SUMIF(Invoices!M:N,A3199,Invoices!N:N)/COUNTIF(Invoices!M:N,A3199),0),IF(COUNTIF(Invoices!O:P,A3199)&lt;&gt;0,IF(COUNTIF(Invoices!O:P,A3199)&lt;&gt;0,SUMIF(Invoices!O:P,A3199,Invoices!P:P)/COUNTIF(Invoices!O:P,A3199),0),IF(COUNTIF(Invoices!Q:R,A3199)&lt;&gt;0,IF(COUNTIF(Invoices!Q:R,A3199)&lt;&gt;0,SUMIF(Invoices!Q:R,A3199,Invoices!R:R)/COUNTIF(Invoices!Q:R,A3199),0),IF(COUNTIF(Invoices!S:T,A3199)&lt;&gt;0,IF(COUNTIF(Invoices!S:T,A3199)&lt;&gt;0,SUMIF(Invoices!S:T,A3199,Invoices!T:T)/COUNTIF(Invoices!S:T,A3199),0),IF(COUNTIF(Invoices!U:V,A3199)&lt;&gt;0,IF(COUNTIF(Invoices!U:V,A3199)&lt;&gt;0,SUMIF(Invoices!U:V,A3199,Invoices!V:V)/COUNTIF(Invoices!U:V,A3199),0),IF(COUNTIF(Invoices!W:X,A3199)&lt;&gt;0,IF(COUNTIF(Invoices!W:X,A3199)&lt;&gt;0,SUMIF(Invoices!W:X,A3199,Invoices!X:X)/COUNTIF(Invoices!W:X,A3199),0),IF(COUNTIF(Invoices!Y:Z,A3199)&lt;&gt;0,IF(COUNTIF(Invoices!Y:Z,A3199)&lt;&gt;0,SUMIF(Invoices!Y:Z,A3199,Invoices!Z:Z)/COUNTIF(Invoices!Y:Z,A3199),0),IF(COUNTIF(Invoices!AA:AB,A3199)&lt;&gt;0,IF(COUNTIF(Invoices!AA:AB,A3199)&lt;&gt;0,SUMIF(Invoices!AA:AB,A3199,Invoices!AB:AB)/COUNTIF(Invoices!AA:AB,A3199),0),IF(COUNTIF(Invoices!AC:AD,A3199)&lt;&gt;0,IF(COUNTIF(Invoices!AC:AD,A3199)&lt;&gt;0,SUMIF(Invoices!AC:AD,A3199,Invoices!AD:AD)/COUNTIF(Invoices!AC:AD,A3199),0),IF(COUNTIF(Invoices!AE:AF,A3199)&lt;&gt;0,IF(COUNTIF(Invoices!AE:AF,A3199)&lt;&gt;0,SUMIF(Invoices!AE:AF,A3199,Invoices!AF:AF)/COUNTIF(Invoices!AE:AF,A3199),0),IF(COUNTIF(Invoices!AG:AH,A3199)&lt;&gt;0,IF(COUNTIF(Invoices!AG:AH,A3199)&lt;&gt;0,SUMIF(Invoices!AG:AH,A3199,Invoices!AH:AH)/COUNTIF(Invoices!AG:AH,A3199),0),IF(COUNTIF(Invoices!AI:AJ,A3199)&lt;&gt;0,IF(COUNTIF(Invoices!AI:AJ,A3199)&lt;&gt;0,SUMIF(Invoices!AI:AJ,A3199,Invoices!AJ:AJ)/COUNTIF(Invoices!AI:AJ,A3199),0),IF(COUNTIF(Invoices!AK:AL,A3199)&lt;&gt;0,IF(COUNTIF(Invoices!AK:AL,A3199)&lt;&gt;0,SUMIF(Invoices!AK:AL,A3199,Invoices!AL:AL)/COUNTIF(Invoices!AK:AL,A3199),0),IF(COUNTIF(Invoices!AM:AN,A3199)&lt;&gt;0,IF(COUNTIF(Invoices!AM:AN,A3199)&lt;&gt;0,SUMIF(Invoices!AM:AN,A3199,Invoices!AN:AN)/COUNTIF(Invoices!AM:AN,A3199),0),"Not Available")))))))))))))))</f>
        <v>0.99</v>
      </c>
    </row>
    <row r="3200" spans="1:5" ht="13" x14ac:dyDescent="0.15">
      <c r="A3200" s="6" t="s">
        <v>4731</v>
      </c>
      <c r="B3200" s="6" t="s">
        <v>1394</v>
      </c>
      <c r="C3200" s="6" t="s">
        <v>1395</v>
      </c>
      <c r="D3200" s="6" t="s">
        <v>878</v>
      </c>
      <c r="E3200">
        <f ca="1">IF(COUNTIF(Invoices!K:L,A3200)&lt;&gt;0,IF(COUNTIF(Invoices!K:L,A3200)&lt;&gt;0,SUMIF(Invoices!K:L,A3200,Invoices!L:L)/COUNTIF(Invoices!K:L,A3200),0),IF(COUNTIF(Invoices!M:N,A3200)&lt;&gt;0,IF(COUNTIF(Invoices!M:N,A3200)&lt;&gt;0,SUMIF(Invoices!M:N,A3200,Invoices!N:N)/COUNTIF(Invoices!M:N,A3200),0),IF(COUNTIF(Invoices!O:P,A3200)&lt;&gt;0,IF(COUNTIF(Invoices!O:P,A3200)&lt;&gt;0,SUMIF(Invoices!O:P,A3200,Invoices!P:P)/COUNTIF(Invoices!O:P,A3200),0),IF(COUNTIF(Invoices!Q:R,A3200)&lt;&gt;0,IF(COUNTIF(Invoices!Q:R,A3200)&lt;&gt;0,SUMIF(Invoices!Q:R,A3200,Invoices!R:R)/COUNTIF(Invoices!Q:R,A3200),0),IF(COUNTIF(Invoices!S:T,A3200)&lt;&gt;0,IF(COUNTIF(Invoices!S:T,A3200)&lt;&gt;0,SUMIF(Invoices!S:T,A3200,Invoices!T:T)/COUNTIF(Invoices!S:T,A3200),0),IF(COUNTIF(Invoices!U:V,A3200)&lt;&gt;0,IF(COUNTIF(Invoices!U:V,A3200)&lt;&gt;0,SUMIF(Invoices!U:V,A3200,Invoices!V:V)/COUNTIF(Invoices!U:V,A3200),0),IF(COUNTIF(Invoices!W:X,A3200)&lt;&gt;0,IF(COUNTIF(Invoices!W:X,A3200)&lt;&gt;0,SUMIF(Invoices!W:X,A3200,Invoices!X:X)/COUNTIF(Invoices!W:X,A3200),0),IF(COUNTIF(Invoices!Y:Z,A3200)&lt;&gt;0,IF(COUNTIF(Invoices!Y:Z,A3200)&lt;&gt;0,SUMIF(Invoices!Y:Z,A3200,Invoices!Z:Z)/COUNTIF(Invoices!Y:Z,A3200),0),IF(COUNTIF(Invoices!AA:AB,A3200)&lt;&gt;0,IF(COUNTIF(Invoices!AA:AB,A3200)&lt;&gt;0,SUMIF(Invoices!AA:AB,A3200,Invoices!AB:AB)/COUNTIF(Invoices!AA:AB,A3200),0),IF(COUNTIF(Invoices!AC:AD,A3200)&lt;&gt;0,IF(COUNTIF(Invoices!AC:AD,A3200)&lt;&gt;0,SUMIF(Invoices!AC:AD,A3200,Invoices!AD:AD)/COUNTIF(Invoices!AC:AD,A3200),0),IF(COUNTIF(Invoices!AE:AF,A3200)&lt;&gt;0,IF(COUNTIF(Invoices!AE:AF,A3200)&lt;&gt;0,SUMIF(Invoices!AE:AF,A3200,Invoices!AF:AF)/COUNTIF(Invoices!AE:AF,A3200),0),IF(COUNTIF(Invoices!AG:AH,A3200)&lt;&gt;0,IF(COUNTIF(Invoices!AG:AH,A3200)&lt;&gt;0,SUMIF(Invoices!AG:AH,A3200,Invoices!AH:AH)/COUNTIF(Invoices!AG:AH,A3200),0),IF(COUNTIF(Invoices!AI:AJ,A3200)&lt;&gt;0,IF(COUNTIF(Invoices!AI:AJ,A3200)&lt;&gt;0,SUMIF(Invoices!AI:AJ,A3200,Invoices!AJ:AJ)/COUNTIF(Invoices!AI:AJ,A3200),0),IF(COUNTIF(Invoices!AK:AL,A3200)&lt;&gt;0,IF(COUNTIF(Invoices!AK:AL,A3200)&lt;&gt;0,SUMIF(Invoices!AK:AL,A3200,Invoices!AL:AL)/COUNTIF(Invoices!AK:AL,A3200),0),IF(COUNTIF(Invoices!AM:AN,A3200)&lt;&gt;0,IF(COUNTIF(Invoices!AM:AN,A3200)&lt;&gt;0,SUMIF(Invoices!AM:AN,A3200,Invoices!AN:AN)/COUNTIF(Invoices!AM:AN,A3200),0),"Not Available")))))))))))))))</f>
        <v>0.99</v>
      </c>
    </row>
    <row r="3201" spans="1:5" ht="13" x14ac:dyDescent="0.15">
      <c r="A3201" s="6" t="s">
        <v>4732</v>
      </c>
      <c r="C3201" s="6" t="s">
        <v>1028</v>
      </c>
      <c r="D3201" s="6" t="s">
        <v>690</v>
      </c>
      <c r="E3201" t="str">
        <f>IF(COUNTIF(Invoices!K:L,A3201)&lt;&gt;0,IF(COUNTIF(Invoices!K:L,A3201)&lt;&gt;0,SUMIF(Invoices!K:L,A3201,Invoices!L:L)/COUNTIF(Invoices!K:L,A3201),0),IF(COUNTIF(Invoices!M:N,A3201)&lt;&gt;0,IF(COUNTIF(Invoices!M:N,A3201)&lt;&gt;0,SUMIF(Invoices!M:N,A3201,Invoices!N:N)/COUNTIF(Invoices!M:N,A3201),0),IF(COUNTIF(Invoices!O:P,A3201)&lt;&gt;0,IF(COUNTIF(Invoices!O:P,A3201)&lt;&gt;0,SUMIF(Invoices!O:P,A3201,Invoices!P:P)/COUNTIF(Invoices!O:P,A3201),0),IF(COUNTIF(Invoices!Q:R,A3201)&lt;&gt;0,IF(COUNTIF(Invoices!Q:R,A3201)&lt;&gt;0,SUMIF(Invoices!Q:R,A3201,Invoices!R:R)/COUNTIF(Invoices!Q:R,A3201),0),IF(COUNTIF(Invoices!S:T,A3201)&lt;&gt;0,IF(COUNTIF(Invoices!S:T,A3201)&lt;&gt;0,SUMIF(Invoices!S:T,A3201,Invoices!T:T)/COUNTIF(Invoices!S:T,A3201),0),IF(COUNTIF(Invoices!U:V,A3201)&lt;&gt;0,IF(COUNTIF(Invoices!U:V,A3201)&lt;&gt;0,SUMIF(Invoices!U:V,A3201,Invoices!V:V)/COUNTIF(Invoices!U:V,A3201),0),IF(COUNTIF(Invoices!W:X,A3201)&lt;&gt;0,IF(COUNTIF(Invoices!W:X,A3201)&lt;&gt;0,SUMIF(Invoices!W:X,A3201,Invoices!X:X)/COUNTIF(Invoices!W:X,A3201),0),IF(COUNTIF(Invoices!Y:Z,A3201)&lt;&gt;0,IF(COUNTIF(Invoices!Y:Z,A3201)&lt;&gt;0,SUMIF(Invoices!Y:Z,A3201,Invoices!Z:Z)/COUNTIF(Invoices!Y:Z,A3201),0),IF(COUNTIF(Invoices!AA:AB,A3201)&lt;&gt;0,IF(COUNTIF(Invoices!AA:AB,A3201)&lt;&gt;0,SUMIF(Invoices!AA:AB,A3201,Invoices!AB:AB)/COUNTIF(Invoices!AA:AB,A3201),0),IF(COUNTIF(Invoices!AC:AD,A3201)&lt;&gt;0,IF(COUNTIF(Invoices!AC:AD,A3201)&lt;&gt;0,SUMIF(Invoices!AC:AD,A3201,Invoices!AD:AD)/COUNTIF(Invoices!AC:AD,A3201),0),IF(COUNTIF(Invoices!AE:AF,A3201)&lt;&gt;0,IF(COUNTIF(Invoices!AE:AF,A3201)&lt;&gt;0,SUMIF(Invoices!AE:AF,A3201,Invoices!AF:AF)/COUNTIF(Invoices!AE:AF,A3201),0),IF(COUNTIF(Invoices!AG:AH,A3201)&lt;&gt;0,IF(COUNTIF(Invoices!AG:AH,A3201)&lt;&gt;0,SUMIF(Invoices!AG:AH,A3201,Invoices!AH:AH)/COUNTIF(Invoices!AG:AH,A3201),0),IF(COUNTIF(Invoices!AI:AJ,A3201)&lt;&gt;0,IF(COUNTIF(Invoices!AI:AJ,A3201)&lt;&gt;0,SUMIF(Invoices!AI:AJ,A3201,Invoices!AJ:AJ)/COUNTIF(Invoices!AI:AJ,A3201),0),IF(COUNTIF(Invoices!AK:AL,A3201)&lt;&gt;0,IF(COUNTIF(Invoices!AK:AL,A3201)&lt;&gt;0,SUMIF(Invoices!AK:AL,A3201,Invoices!AL:AL)/COUNTIF(Invoices!AK:AL,A3201),0),IF(COUNTIF(Invoices!AM:AN,A3201)&lt;&gt;0,IF(COUNTIF(Invoices!AM:AN,A3201)&lt;&gt;0,SUMIF(Invoices!AM:AN,A3201,Invoices!AN:AN)/COUNTIF(Invoices!AM:AN,A3201),0),"Not Available")))))))))))))))</f>
        <v>Not Available</v>
      </c>
    </row>
    <row r="3202" spans="1:5" ht="13" x14ac:dyDescent="0.15">
      <c r="A3202" s="6" t="s">
        <v>4733</v>
      </c>
      <c r="C3202" s="6" t="s">
        <v>754</v>
      </c>
      <c r="D3202" s="6" t="s">
        <v>755</v>
      </c>
      <c r="E3202" t="str">
        <f>IF(COUNTIF(Invoices!K:L,A3202)&lt;&gt;0,IF(COUNTIF(Invoices!K:L,A3202)&lt;&gt;0,SUMIF(Invoices!K:L,A3202,Invoices!L:L)/COUNTIF(Invoices!K:L,A3202),0),IF(COUNTIF(Invoices!M:N,A3202)&lt;&gt;0,IF(COUNTIF(Invoices!M:N,A3202)&lt;&gt;0,SUMIF(Invoices!M:N,A3202,Invoices!N:N)/COUNTIF(Invoices!M:N,A3202),0),IF(COUNTIF(Invoices!O:P,A3202)&lt;&gt;0,IF(COUNTIF(Invoices!O:P,A3202)&lt;&gt;0,SUMIF(Invoices!O:P,A3202,Invoices!P:P)/COUNTIF(Invoices!O:P,A3202),0),IF(COUNTIF(Invoices!Q:R,A3202)&lt;&gt;0,IF(COUNTIF(Invoices!Q:R,A3202)&lt;&gt;0,SUMIF(Invoices!Q:R,A3202,Invoices!R:R)/COUNTIF(Invoices!Q:R,A3202),0),IF(COUNTIF(Invoices!S:T,A3202)&lt;&gt;0,IF(COUNTIF(Invoices!S:T,A3202)&lt;&gt;0,SUMIF(Invoices!S:T,A3202,Invoices!T:T)/COUNTIF(Invoices!S:T,A3202),0),IF(COUNTIF(Invoices!U:V,A3202)&lt;&gt;0,IF(COUNTIF(Invoices!U:V,A3202)&lt;&gt;0,SUMIF(Invoices!U:V,A3202,Invoices!V:V)/COUNTIF(Invoices!U:V,A3202),0),IF(COUNTIF(Invoices!W:X,A3202)&lt;&gt;0,IF(COUNTIF(Invoices!W:X,A3202)&lt;&gt;0,SUMIF(Invoices!W:X,A3202,Invoices!X:X)/COUNTIF(Invoices!W:X,A3202),0),IF(COUNTIF(Invoices!Y:Z,A3202)&lt;&gt;0,IF(COUNTIF(Invoices!Y:Z,A3202)&lt;&gt;0,SUMIF(Invoices!Y:Z,A3202,Invoices!Z:Z)/COUNTIF(Invoices!Y:Z,A3202),0),IF(COUNTIF(Invoices!AA:AB,A3202)&lt;&gt;0,IF(COUNTIF(Invoices!AA:AB,A3202)&lt;&gt;0,SUMIF(Invoices!AA:AB,A3202,Invoices!AB:AB)/COUNTIF(Invoices!AA:AB,A3202),0),IF(COUNTIF(Invoices!AC:AD,A3202)&lt;&gt;0,IF(COUNTIF(Invoices!AC:AD,A3202)&lt;&gt;0,SUMIF(Invoices!AC:AD,A3202,Invoices!AD:AD)/COUNTIF(Invoices!AC:AD,A3202),0),IF(COUNTIF(Invoices!AE:AF,A3202)&lt;&gt;0,IF(COUNTIF(Invoices!AE:AF,A3202)&lt;&gt;0,SUMIF(Invoices!AE:AF,A3202,Invoices!AF:AF)/COUNTIF(Invoices!AE:AF,A3202),0),IF(COUNTIF(Invoices!AG:AH,A3202)&lt;&gt;0,IF(COUNTIF(Invoices!AG:AH,A3202)&lt;&gt;0,SUMIF(Invoices!AG:AH,A3202,Invoices!AH:AH)/COUNTIF(Invoices!AG:AH,A3202),0),IF(COUNTIF(Invoices!AI:AJ,A3202)&lt;&gt;0,IF(COUNTIF(Invoices!AI:AJ,A3202)&lt;&gt;0,SUMIF(Invoices!AI:AJ,A3202,Invoices!AJ:AJ)/COUNTIF(Invoices!AI:AJ,A3202),0),IF(COUNTIF(Invoices!AK:AL,A3202)&lt;&gt;0,IF(COUNTIF(Invoices!AK:AL,A3202)&lt;&gt;0,SUMIF(Invoices!AK:AL,A3202,Invoices!AL:AL)/COUNTIF(Invoices!AK:AL,A3202),0),IF(COUNTIF(Invoices!AM:AN,A3202)&lt;&gt;0,IF(COUNTIF(Invoices!AM:AN,A3202)&lt;&gt;0,SUMIF(Invoices!AM:AN,A3202,Invoices!AN:AN)/COUNTIF(Invoices!AM:AN,A3202),0),"Not Available")))))))))))))))</f>
        <v>Not Available</v>
      </c>
    </row>
    <row r="3203" spans="1:5" ht="13" x14ac:dyDescent="0.15">
      <c r="A3203" s="6" t="s">
        <v>4734</v>
      </c>
      <c r="B3203" s="6" t="s">
        <v>2023</v>
      </c>
      <c r="C3203" s="6" t="s">
        <v>2024</v>
      </c>
      <c r="D3203" s="6" t="s">
        <v>779</v>
      </c>
      <c r="E3203">
        <f ca="1">IF(COUNTIF(Invoices!K:L,A3203)&lt;&gt;0,IF(COUNTIF(Invoices!K:L,A3203)&lt;&gt;0,SUMIF(Invoices!K:L,A3203,Invoices!L:L)/COUNTIF(Invoices!K:L,A3203),0),IF(COUNTIF(Invoices!M:N,A3203)&lt;&gt;0,IF(COUNTIF(Invoices!M:N,A3203)&lt;&gt;0,SUMIF(Invoices!M:N,A3203,Invoices!N:N)/COUNTIF(Invoices!M:N,A3203),0),IF(COUNTIF(Invoices!O:P,A3203)&lt;&gt;0,IF(COUNTIF(Invoices!O:P,A3203)&lt;&gt;0,SUMIF(Invoices!O:P,A3203,Invoices!P:P)/COUNTIF(Invoices!O:P,A3203),0),IF(COUNTIF(Invoices!Q:R,A3203)&lt;&gt;0,IF(COUNTIF(Invoices!Q:R,A3203)&lt;&gt;0,SUMIF(Invoices!Q:R,A3203,Invoices!R:R)/COUNTIF(Invoices!Q:R,A3203),0),IF(COUNTIF(Invoices!S:T,A3203)&lt;&gt;0,IF(COUNTIF(Invoices!S:T,A3203)&lt;&gt;0,SUMIF(Invoices!S:T,A3203,Invoices!T:T)/COUNTIF(Invoices!S:T,A3203),0),IF(COUNTIF(Invoices!U:V,A3203)&lt;&gt;0,IF(COUNTIF(Invoices!U:V,A3203)&lt;&gt;0,SUMIF(Invoices!U:V,A3203,Invoices!V:V)/COUNTIF(Invoices!U:V,A3203),0),IF(COUNTIF(Invoices!W:X,A3203)&lt;&gt;0,IF(COUNTIF(Invoices!W:X,A3203)&lt;&gt;0,SUMIF(Invoices!W:X,A3203,Invoices!X:X)/COUNTIF(Invoices!W:X,A3203),0),IF(COUNTIF(Invoices!Y:Z,A3203)&lt;&gt;0,IF(COUNTIF(Invoices!Y:Z,A3203)&lt;&gt;0,SUMIF(Invoices!Y:Z,A3203,Invoices!Z:Z)/COUNTIF(Invoices!Y:Z,A3203),0),IF(COUNTIF(Invoices!AA:AB,A3203)&lt;&gt;0,IF(COUNTIF(Invoices!AA:AB,A3203)&lt;&gt;0,SUMIF(Invoices!AA:AB,A3203,Invoices!AB:AB)/COUNTIF(Invoices!AA:AB,A3203),0),IF(COUNTIF(Invoices!AC:AD,A3203)&lt;&gt;0,IF(COUNTIF(Invoices!AC:AD,A3203)&lt;&gt;0,SUMIF(Invoices!AC:AD,A3203,Invoices!AD:AD)/COUNTIF(Invoices!AC:AD,A3203),0),IF(COUNTIF(Invoices!AE:AF,A3203)&lt;&gt;0,IF(COUNTIF(Invoices!AE:AF,A3203)&lt;&gt;0,SUMIF(Invoices!AE:AF,A3203,Invoices!AF:AF)/COUNTIF(Invoices!AE:AF,A3203),0),IF(COUNTIF(Invoices!AG:AH,A3203)&lt;&gt;0,IF(COUNTIF(Invoices!AG:AH,A3203)&lt;&gt;0,SUMIF(Invoices!AG:AH,A3203,Invoices!AH:AH)/COUNTIF(Invoices!AG:AH,A3203),0),IF(COUNTIF(Invoices!AI:AJ,A3203)&lt;&gt;0,IF(COUNTIF(Invoices!AI:AJ,A3203)&lt;&gt;0,SUMIF(Invoices!AI:AJ,A3203,Invoices!AJ:AJ)/COUNTIF(Invoices!AI:AJ,A3203),0),IF(COUNTIF(Invoices!AK:AL,A3203)&lt;&gt;0,IF(COUNTIF(Invoices!AK:AL,A3203)&lt;&gt;0,SUMIF(Invoices!AK:AL,A3203,Invoices!AL:AL)/COUNTIF(Invoices!AK:AL,A3203),0),IF(COUNTIF(Invoices!AM:AN,A3203)&lt;&gt;0,IF(COUNTIF(Invoices!AM:AN,A3203)&lt;&gt;0,SUMIF(Invoices!AM:AN,A3203,Invoices!AN:AN)/COUNTIF(Invoices!AM:AN,A3203),0),"Not Available")))))))))))))))</f>
        <v>0.99</v>
      </c>
    </row>
    <row r="3204" spans="1:5" ht="13" x14ac:dyDescent="0.15">
      <c r="A3204" s="6" t="s">
        <v>4735</v>
      </c>
      <c r="B3204" s="6" t="s">
        <v>2198</v>
      </c>
      <c r="C3204" s="6" t="s">
        <v>739</v>
      </c>
      <c r="D3204" s="6" t="s">
        <v>740</v>
      </c>
      <c r="E3204" t="str">
        <f>IF(COUNTIF(Invoices!K:L,A3204)&lt;&gt;0,IF(COUNTIF(Invoices!K:L,A3204)&lt;&gt;0,SUMIF(Invoices!K:L,A3204,Invoices!L:L)/COUNTIF(Invoices!K:L,A3204),0),IF(COUNTIF(Invoices!M:N,A3204)&lt;&gt;0,IF(COUNTIF(Invoices!M:N,A3204)&lt;&gt;0,SUMIF(Invoices!M:N,A3204,Invoices!N:N)/COUNTIF(Invoices!M:N,A3204),0),IF(COUNTIF(Invoices!O:P,A3204)&lt;&gt;0,IF(COUNTIF(Invoices!O:P,A3204)&lt;&gt;0,SUMIF(Invoices!O:P,A3204,Invoices!P:P)/COUNTIF(Invoices!O:P,A3204),0),IF(COUNTIF(Invoices!Q:R,A3204)&lt;&gt;0,IF(COUNTIF(Invoices!Q:R,A3204)&lt;&gt;0,SUMIF(Invoices!Q:R,A3204,Invoices!R:R)/COUNTIF(Invoices!Q:R,A3204),0),IF(COUNTIF(Invoices!S:T,A3204)&lt;&gt;0,IF(COUNTIF(Invoices!S:T,A3204)&lt;&gt;0,SUMIF(Invoices!S:T,A3204,Invoices!T:T)/COUNTIF(Invoices!S:T,A3204),0),IF(COUNTIF(Invoices!U:V,A3204)&lt;&gt;0,IF(COUNTIF(Invoices!U:V,A3204)&lt;&gt;0,SUMIF(Invoices!U:V,A3204,Invoices!V:V)/COUNTIF(Invoices!U:V,A3204),0),IF(COUNTIF(Invoices!W:X,A3204)&lt;&gt;0,IF(COUNTIF(Invoices!W:X,A3204)&lt;&gt;0,SUMIF(Invoices!W:X,A3204,Invoices!X:X)/COUNTIF(Invoices!W:X,A3204),0),IF(COUNTIF(Invoices!Y:Z,A3204)&lt;&gt;0,IF(COUNTIF(Invoices!Y:Z,A3204)&lt;&gt;0,SUMIF(Invoices!Y:Z,A3204,Invoices!Z:Z)/COUNTIF(Invoices!Y:Z,A3204),0),IF(COUNTIF(Invoices!AA:AB,A3204)&lt;&gt;0,IF(COUNTIF(Invoices!AA:AB,A3204)&lt;&gt;0,SUMIF(Invoices!AA:AB,A3204,Invoices!AB:AB)/COUNTIF(Invoices!AA:AB,A3204),0),IF(COUNTIF(Invoices!AC:AD,A3204)&lt;&gt;0,IF(COUNTIF(Invoices!AC:AD,A3204)&lt;&gt;0,SUMIF(Invoices!AC:AD,A3204,Invoices!AD:AD)/COUNTIF(Invoices!AC:AD,A3204),0),IF(COUNTIF(Invoices!AE:AF,A3204)&lt;&gt;0,IF(COUNTIF(Invoices!AE:AF,A3204)&lt;&gt;0,SUMIF(Invoices!AE:AF,A3204,Invoices!AF:AF)/COUNTIF(Invoices!AE:AF,A3204),0),IF(COUNTIF(Invoices!AG:AH,A3204)&lt;&gt;0,IF(COUNTIF(Invoices!AG:AH,A3204)&lt;&gt;0,SUMIF(Invoices!AG:AH,A3204,Invoices!AH:AH)/COUNTIF(Invoices!AG:AH,A3204),0),IF(COUNTIF(Invoices!AI:AJ,A3204)&lt;&gt;0,IF(COUNTIF(Invoices!AI:AJ,A3204)&lt;&gt;0,SUMIF(Invoices!AI:AJ,A3204,Invoices!AJ:AJ)/COUNTIF(Invoices!AI:AJ,A3204),0),IF(COUNTIF(Invoices!AK:AL,A3204)&lt;&gt;0,IF(COUNTIF(Invoices!AK:AL,A3204)&lt;&gt;0,SUMIF(Invoices!AK:AL,A3204,Invoices!AL:AL)/COUNTIF(Invoices!AK:AL,A3204),0),IF(COUNTIF(Invoices!AM:AN,A3204)&lt;&gt;0,IF(COUNTIF(Invoices!AM:AN,A3204)&lt;&gt;0,SUMIF(Invoices!AM:AN,A3204,Invoices!AN:AN)/COUNTIF(Invoices!AM:AN,A3204),0),"Not Available")))))))))))))))</f>
        <v>Not Available</v>
      </c>
    </row>
    <row r="3205" spans="1:5" ht="13" x14ac:dyDescent="0.15">
      <c r="A3205" s="6" t="s">
        <v>4736</v>
      </c>
      <c r="C3205" s="6" t="s">
        <v>669</v>
      </c>
      <c r="D3205" s="6" t="s">
        <v>670</v>
      </c>
      <c r="E3205">
        <f ca="1">IF(COUNTIF(Invoices!K:L,A3205)&lt;&gt;0,IF(COUNTIF(Invoices!K:L,A3205)&lt;&gt;0,SUMIF(Invoices!K:L,A3205,Invoices!L:L)/COUNTIF(Invoices!K:L,A3205),0),IF(COUNTIF(Invoices!M:N,A3205)&lt;&gt;0,IF(COUNTIF(Invoices!M:N,A3205)&lt;&gt;0,SUMIF(Invoices!M:N,A3205,Invoices!N:N)/COUNTIF(Invoices!M:N,A3205),0),IF(COUNTIF(Invoices!O:P,A3205)&lt;&gt;0,IF(COUNTIF(Invoices!O:P,A3205)&lt;&gt;0,SUMIF(Invoices!O:P,A3205,Invoices!P:P)/COUNTIF(Invoices!O:P,A3205),0),IF(COUNTIF(Invoices!Q:R,A3205)&lt;&gt;0,IF(COUNTIF(Invoices!Q:R,A3205)&lt;&gt;0,SUMIF(Invoices!Q:R,A3205,Invoices!R:R)/COUNTIF(Invoices!Q:R,A3205),0),IF(COUNTIF(Invoices!S:T,A3205)&lt;&gt;0,IF(COUNTIF(Invoices!S:T,A3205)&lt;&gt;0,SUMIF(Invoices!S:T,A3205,Invoices!T:T)/COUNTIF(Invoices!S:T,A3205),0),IF(COUNTIF(Invoices!U:V,A3205)&lt;&gt;0,IF(COUNTIF(Invoices!U:V,A3205)&lt;&gt;0,SUMIF(Invoices!U:V,A3205,Invoices!V:V)/COUNTIF(Invoices!U:V,A3205),0),IF(COUNTIF(Invoices!W:X,A3205)&lt;&gt;0,IF(COUNTIF(Invoices!W:X,A3205)&lt;&gt;0,SUMIF(Invoices!W:X,A3205,Invoices!X:X)/COUNTIF(Invoices!W:X,A3205),0),IF(COUNTIF(Invoices!Y:Z,A3205)&lt;&gt;0,IF(COUNTIF(Invoices!Y:Z,A3205)&lt;&gt;0,SUMIF(Invoices!Y:Z,A3205,Invoices!Z:Z)/COUNTIF(Invoices!Y:Z,A3205),0),IF(COUNTIF(Invoices!AA:AB,A3205)&lt;&gt;0,IF(COUNTIF(Invoices!AA:AB,A3205)&lt;&gt;0,SUMIF(Invoices!AA:AB,A3205,Invoices!AB:AB)/COUNTIF(Invoices!AA:AB,A3205),0),IF(COUNTIF(Invoices!AC:AD,A3205)&lt;&gt;0,IF(COUNTIF(Invoices!AC:AD,A3205)&lt;&gt;0,SUMIF(Invoices!AC:AD,A3205,Invoices!AD:AD)/COUNTIF(Invoices!AC:AD,A3205),0),IF(COUNTIF(Invoices!AE:AF,A3205)&lt;&gt;0,IF(COUNTIF(Invoices!AE:AF,A3205)&lt;&gt;0,SUMIF(Invoices!AE:AF,A3205,Invoices!AF:AF)/COUNTIF(Invoices!AE:AF,A3205),0),IF(COUNTIF(Invoices!AG:AH,A3205)&lt;&gt;0,IF(COUNTIF(Invoices!AG:AH,A3205)&lt;&gt;0,SUMIF(Invoices!AG:AH,A3205,Invoices!AH:AH)/COUNTIF(Invoices!AG:AH,A3205),0),IF(COUNTIF(Invoices!AI:AJ,A3205)&lt;&gt;0,IF(COUNTIF(Invoices!AI:AJ,A3205)&lt;&gt;0,SUMIF(Invoices!AI:AJ,A3205,Invoices!AJ:AJ)/COUNTIF(Invoices!AI:AJ,A3205),0),IF(COUNTIF(Invoices!AK:AL,A3205)&lt;&gt;0,IF(COUNTIF(Invoices!AK:AL,A3205)&lt;&gt;0,SUMIF(Invoices!AK:AL,A3205,Invoices!AL:AL)/COUNTIF(Invoices!AK:AL,A3205),0),IF(COUNTIF(Invoices!AM:AN,A3205)&lt;&gt;0,IF(COUNTIF(Invoices!AM:AN,A3205)&lt;&gt;0,SUMIF(Invoices!AM:AN,A3205,Invoices!AN:AN)/COUNTIF(Invoices!AM:AN,A3205),0),"Not Available")))))))))))))))</f>
        <v>0.99</v>
      </c>
    </row>
    <row r="3206" spans="1:5" ht="13" x14ac:dyDescent="0.15">
      <c r="A3206" s="6" t="s">
        <v>4737</v>
      </c>
      <c r="C3206" s="6" t="s">
        <v>1640</v>
      </c>
      <c r="D3206" s="6" t="s">
        <v>1641</v>
      </c>
      <c r="E3206" t="str">
        <f>IF(COUNTIF(Invoices!K:L,A3206)&lt;&gt;0,IF(COUNTIF(Invoices!K:L,A3206)&lt;&gt;0,SUMIF(Invoices!K:L,A3206,Invoices!L:L)/COUNTIF(Invoices!K:L,A3206),0),IF(COUNTIF(Invoices!M:N,A3206)&lt;&gt;0,IF(COUNTIF(Invoices!M:N,A3206)&lt;&gt;0,SUMIF(Invoices!M:N,A3206,Invoices!N:N)/COUNTIF(Invoices!M:N,A3206),0),IF(COUNTIF(Invoices!O:P,A3206)&lt;&gt;0,IF(COUNTIF(Invoices!O:P,A3206)&lt;&gt;0,SUMIF(Invoices!O:P,A3206,Invoices!P:P)/COUNTIF(Invoices!O:P,A3206),0),IF(COUNTIF(Invoices!Q:R,A3206)&lt;&gt;0,IF(COUNTIF(Invoices!Q:R,A3206)&lt;&gt;0,SUMIF(Invoices!Q:R,A3206,Invoices!R:R)/COUNTIF(Invoices!Q:R,A3206),0),IF(COUNTIF(Invoices!S:T,A3206)&lt;&gt;0,IF(COUNTIF(Invoices!S:T,A3206)&lt;&gt;0,SUMIF(Invoices!S:T,A3206,Invoices!T:T)/COUNTIF(Invoices!S:T,A3206),0),IF(COUNTIF(Invoices!U:V,A3206)&lt;&gt;0,IF(COUNTIF(Invoices!U:V,A3206)&lt;&gt;0,SUMIF(Invoices!U:V,A3206,Invoices!V:V)/COUNTIF(Invoices!U:V,A3206),0),IF(COUNTIF(Invoices!W:X,A3206)&lt;&gt;0,IF(COUNTIF(Invoices!W:X,A3206)&lt;&gt;0,SUMIF(Invoices!W:X,A3206,Invoices!X:X)/COUNTIF(Invoices!W:X,A3206),0),IF(COUNTIF(Invoices!Y:Z,A3206)&lt;&gt;0,IF(COUNTIF(Invoices!Y:Z,A3206)&lt;&gt;0,SUMIF(Invoices!Y:Z,A3206,Invoices!Z:Z)/COUNTIF(Invoices!Y:Z,A3206),0),IF(COUNTIF(Invoices!AA:AB,A3206)&lt;&gt;0,IF(COUNTIF(Invoices!AA:AB,A3206)&lt;&gt;0,SUMIF(Invoices!AA:AB,A3206,Invoices!AB:AB)/COUNTIF(Invoices!AA:AB,A3206),0),IF(COUNTIF(Invoices!AC:AD,A3206)&lt;&gt;0,IF(COUNTIF(Invoices!AC:AD,A3206)&lt;&gt;0,SUMIF(Invoices!AC:AD,A3206,Invoices!AD:AD)/COUNTIF(Invoices!AC:AD,A3206),0),IF(COUNTIF(Invoices!AE:AF,A3206)&lt;&gt;0,IF(COUNTIF(Invoices!AE:AF,A3206)&lt;&gt;0,SUMIF(Invoices!AE:AF,A3206,Invoices!AF:AF)/COUNTIF(Invoices!AE:AF,A3206),0),IF(COUNTIF(Invoices!AG:AH,A3206)&lt;&gt;0,IF(COUNTIF(Invoices!AG:AH,A3206)&lt;&gt;0,SUMIF(Invoices!AG:AH,A3206,Invoices!AH:AH)/COUNTIF(Invoices!AG:AH,A3206),0),IF(COUNTIF(Invoices!AI:AJ,A3206)&lt;&gt;0,IF(COUNTIF(Invoices!AI:AJ,A3206)&lt;&gt;0,SUMIF(Invoices!AI:AJ,A3206,Invoices!AJ:AJ)/COUNTIF(Invoices!AI:AJ,A3206),0),IF(COUNTIF(Invoices!AK:AL,A3206)&lt;&gt;0,IF(COUNTIF(Invoices!AK:AL,A3206)&lt;&gt;0,SUMIF(Invoices!AK:AL,A3206,Invoices!AL:AL)/COUNTIF(Invoices!AK:AL,A3206),0),IF(COUNTIF(Invoices!AM:AN,A3206)&lt;&gt;0,IF(COUNTIF(Invoices!AM:AN,A3206)&lt;&gt;0,SUMIF(Invoices!AM:AN,A3206,Invoices!AN:AN)/COUNTIF(Invoices!AM:AN,A3206),0),"Not Available")))))))))))))))</f>
        <v>Not Available</v>
      </c>
    </row>
    <row r="3207" spans="1:5" ht="13" x14ac:dyDescent="0.15">
      <c r="A3207" s="6" t="s">
        <v>4738</v>
      </c>
      <c r="C3207" s="6" t="s">
        <v>666</v>
      </c>
      <c r="D3207" s="6" t="s">
        <v>667</v>
      </c>
      <c r="E3207">
        <f ca="1">IF(COUNTIF(Invoices!K:L,A3207)&lt;&gt;0,IF(COUNTIF(Invoices!K:L,A3207)&lt;&gt;0,SUMIF(Invoices!K:L,A3207,Invoices!L:L)/COUNTIF(Invoices!K:L,A3207),0),IF(COUNTIF(Invoices!M:N,A3207)&lt;&gt;0,IF(COUNTIF(Invoices!M:N,A3207)&lt;&gt;0,SUMIF(Invoices!M:N,A3207,Invoices!N:N)/COUNTIF(Invoices!M:N,A3207),0),IF(COUNTIF(Invoices!O:P,A3207)&lt;&gt;0,IF(COUNTIF(Invoices!O:P,A3207)&lt;&gt;0,SUMIF(Invoices!O:P,A3207,Invoices!P:P)/COUNTIF(Invoices!O:P,A3207),0),IF(COUNTIF(Invoices!Q:R,A3207)&lt;&gt;0,IF(COUNTIF(Invoices!Q:R,A3207)&lt;&gt;0,SUMIF(Invoices!Q:R,A3207,Invoices!R:R)/COUNTIF(Invoices!Q:R,A3207),0),IF(COUNTIF(Invoices!S:T,A3207)&lt;&gt;0,IF(COUNTIF(Invoices!S:T,A3207)&lt;&gt;0,SUMIF(Invoices!S:T,A3207,Invoices!T:T)/COUNTIF(Invoices!S:T,A3207),0),IF(COUNTIF(Invoices!U:V,A3207)&lt;&gt;0,IF(COUNTIF(Invoices!U:V,A3207)&lt;&gt;0,SUMIF(Invoices!U:V,A3207,Invoices!V:V)/COUNTIF(Invoices!U:V,A3207),0),IF(COUNTIF(Invoices!W:X,A3207)&lt;&gt;0,IF(COUNTIF(Invoices!W:X,A3207)&lt;&gt;0,SUMIF(Invoices!W:X,A3207,Invoices!X:X)/COUNTIF(Invoices!W:X,A3207),0),IF(COUNTIF(Invoices!Y:Z,A3207)&lt;&gt;0,IF(COUNTIF(Invoices!Y:Z,A3207)&lt;&gt;0,SUMIF(Invoices!Y:Z,A3207,Invoices!Z:Z)/COUNTIF(Invoices!Y:Z,A3207),0),IF(COUNTIF(Invoices!AA:AB,A3207)&lt;&gt;0,IF(COUNTIF(Invoices!AA:AB,A3207)&lt;&gt;0,SUMIF(Invoices!AA:AB,A3207,Invoices!AB:AB)/COUNTIF(Invoices!AA:AB,A3207),0),IF(COUNTIF(Invoices!AC:AD,A3207)&lt;&gt;0,IF(COUNTIF(Invoices!AC:AD,A3207)&lt;&gt;0,SUMIF(Invoices!AC:AD,A3207,Invoices!AD:AD)/COUNTIF(Invoices!AC:AD,A3207),0),IF(COUNTIF(Invoices!AE:AF,A3207)&lt;&gt;0,IF(COUNTIF(Invoices!AE:AF,A3207)&lt;&gt;0,SUMIF(Invoices!AE:AF,A3207,Invoices!AF:AF)/COUNTIF(Invoices!AE:AF,A3207),0),IF(COUNTIF(Invoices!AG:AH,A3207)&lt;&gt;0,IF(COUNTIF(Invoices!AG:AH,A3207)&lt;&gt;0,SUMIF(Invoices!AG:AH,A3207,Invoices!AH:AH)/COUNTIF(Invoices!AG:AH,A3207),0),IF(COUNTIF(Invoices!AI:AJ,A3207)&lt;&gt;0,IF(COUNTIF(Invoices!AI:AJ,A3207)&lt;&gt;0,SUMIF(Invoices!AI:AJ,A3207,Invoices!AJ:AJ)/COUNTIF(Invoices!AI:AJ,A3207),0),IF(COUNTIF(Invoices!AK:AL,A3207)&lt;&gt;0,IF(COUNTIF(Invoices!AK:AL,A3207)&lt;&gt;0,SUMIF(Invoices!AK:AL,A3207,Invoices!AL:AL)/COUNTIF(Invoices!AK:AL,A3207),0),IF(COUNTIF(Invoices!AM:AN,A3207)&lt;&gt;0,IF(COUNTIF(Invoices!AM:AN,A3207)&lt;&gt;0,SUMIF(Invoices!AM:AN,A3207,Invoices!AN:AN)/COUNTIF(Invoices!AM:AN,A3207),0),"Not Available")))))))))))))))</f>
        <v>0.99</v>
      </c>
    </row>
    <row r="3208" spans="1:5" ht="13" x14ac:dyDescent="0.15">
      <c r="A3208" s="6" t="s">
        <v>4739</v>
      </c>
      <c r="B3208" s="6" t="s">
        <v>795</v>
      </c>
      <c r="C3208" s="6" t="s">
        <v>796</v>
      </c>
      <c r="D3208" s="6" t="s">
        <v>797</v>
      </c>
      <c r="E3208">
        <f ca="1">IF(COUNTIF(Invoices!K:L,A3208)&lt;&gt;0,IF(COUNTIF(Invoices!K:L,A3208)&lt;&gt;0,SUMIF(Invoices!K:L,A3208,Invoices!L:L)/COUNTIF(Invoices!K:L,A3208),0),IF(COUNTIF(Invoices!M:N,A3208)&lt;&gt;0,IF(COUNTIF(Invoices!M:N,A3208)&lt;&gt;0,SUMIF(Invoices!M:N,A3208,Invoices!N:N)/COUNTIF(Invoices!M:N,A3208),0),IF(COUNTIF(Invoices!O:P,A3208)&lt;&gt;0,IF(COUNTIF(Invoices!O:P,A3208)&lt;&gt;0,SUMIF(Invoices!O:P,A3208,Invoices!P:P)/COUNTIF(Invoices!O:P,A3208),0),IF(COUNTIF(Invoices!Q:R,A3208)&lt;&gt;0,IF(COUNTIF(Invoices!Q:R,A3208)&lt;&gt;0,SUMIF(Invoices!Q:R,A3208,Invoices!R:R)/COUNTIF(Invoices!Q:R,A3208),0),IF(COUNTIF(Invoices!S:T,A3208)&lt;&gt;0,IF(COUNTIF(Invoices!S:T,A3208)&lt;&gt;0,SUMIF(Invoices!S:T,A3208,Invoices!T:T)/COUNTIF(Invoices!S:T,A3208),0),IF(COUNTIF(Invoices!U:V,A3208)&lt;&gt;0,IF(COUNTIF(Invoices!U:V,A3208)&lt;&gt;0,SUMIF(Invoices!U:V,A3208,Invoices!V:V)/COUNTIF(Invoices!U:V,A3208),0),IF(COUNTIF(Invoices!W:X,A3208)&lt;&gt;0,IF(COUNTIF(Invoices!W:X,A3208)&lt;&gt;0,SUMIF(Invoices!W:X,A3208,Invoices!X:X)/COUNTIF(Invoices!W:X,A3208),0),IF(COUNTIF(Invoices!Y:Z,A3208)&lt;&gt;0,IF(COUNTIF(Invoices!Y:Z,A3208)&lt;&gt;0,SUMIF(Invoices!Y:Z,A3208,Invoices!Z:Z)/COUNTIF(Invoices!Y:Z,A3208),0),IF(COUNTIF(Invoices!AA:AB,A3208)&lt;&gt;0,IF(COUNTIF(Invoices!AA:AB,A3208)&lt;&gt;0,SUMIF(Invoices!AA:AB,A3208,Invoices!AB:AB)/COUNTIF(Invoices!AA:AB,A3208),0),IF(COUNTIF(Invoices!AC:AD,A3208)&lt;&gt;0,IF(COUNTIF(Invoices!AC:AD,A3208)&lt;&gt;0,SUMIF(Invoices!AC:AD,A3208,Invoices!AD:AD)/COUNTIF(Invoices!AC:AD,A3208),0),IF(COUNTIF(Invoices!AE:AF,A3208)&lt;&gt;0,IF(COUNTIF(Invoices!AE:AF,A3208)&lt;&gt;0,SUMIF(Invoices!AE:AF,A3208,Invoices!AF:AF)/COUNTIF(Invoices!AE:AF,A3208),0),IF(COUNTIF(Invoices!AG:AH,A3208)&lt;&gt;0,IF(COUNTIF(Invoices!AG:AH,A3208)&lt;&gt;0,SUMIF(Invoices!AG:AH,A3208,Invoices!AH:AH)/COUNTIF(Invoices!AG:AH,A3208),0),IF(COUNTIF(Invoices!AI:AJ,A3208)&lt;&gt;0,IF(COUNTIF(Invoices!AI:AJ,A3208)&lt;&gt;0,SUMIF(Invoices!AI:AJ,A3208,Invoices!AJ:AJ)/COUNTIF(Invoices!AI:AJ,A3208),0),IF(COUNTIF(Invoices!AK:AL,A3208)&lt;&gt;0,IF(COUNTIF(Invoices!AK:AL,A3208)&lt;&gt;0,SUMIF(Invoices!AK:AL,A3208,Invoices!AL:AL)/COUNTIF(Invoices!AK:AL,A3208),0),IF(COUNTIF(Invoices!AM:AN,A3208)&lt;&gt;0,IF(COUNTIF(Invoices!AM:AN,A3208)&lt;&gt;0,SUMIF(Invoices!AM:AN,A3208,Invoices!AN:AN)/COUNTIF(Invoices!AM:AN,A3208),0),"Not Available")))))))))))))))</f>
        <v>0.99</v>
      </c>
    </row>
    <row r="3209" spans="1:5" ht="13" x14ac:dyDescent="0.15">
      <c r="A3209" s="6" t="s">
        <v>4739</v>
      </c>
      <c r="C3209" s="6" t="s">
        <v>754</v>
      </c>
      <c r="D3209" s="6" t="s">
        <v>755</v>
      </c>
      <c r="E3209">
        <f ca="1">IF(COUNTIF(Invoices!K:L,A3209)&lt;&gt;0,IF(COUNTIF(Invoices!K:L,A3209)&lt;&gt;0,SUMIF(Invoices!K:L,A3209,Invoices!L:L)/COUNTIF(Invoices!K:L,A3209),0),IF(COUNTIF(Invoices!M:N,A3209)&lt;&gt;0,IF(COUNTIF(Invoices!M:N,A3209)&lt;&gt;0,SUMIF(Invoices!M:N,A3209,Invoices!N:N)/COUNTIF(Invoices!M:N,A3209),0),IF(COUNTIF(Invoices!O:P,A3209)&lt;&gt;0,IF(COUNTIF(Invoices!O:P,A3209)&lt;&gt;0,SUMIF(Invoices!O:P,A3209,Invoices!P:P)/COUNTIF(Invoices!O:P,A3209),0),IF(COUNTIF(Invoices!Q:R,A3209)&lt;&gt;0,IF(COUNTIF(Invoices!Q:R,A3209)&lt;&gt;0,SUMIF(Invoices!Q:R,A3209,Invoices!R:R)/COUNTIF(Invoices!Q:R,A3209),0),IF(COUNTIF(Invoices!S:T,A3209)&lt;&gt;0,IF(COUNTIF(Invoices!S:T,A3209)&lt;&gt;0,SUMIF(Invoices!S:T,A3209,Invoices!T:T)/COUNTIF(Invoices!S:T,A3209),0),IF(COUNTIF(Invoices!U:V,A3209)&lt;&gt;0,IF(COUNTIF(Invoices!U:V,A3209)&lt;&gt;0,SUMIF(Invoices!U:V,A3209,Invoices!V:V)/COUNTIF(Invoices!U:V,A3209),0),IF(COUNTIF(Invoices!W:X,A3209)&lt;&gt;0,IF(COUNTIF(Invoices!W:X,A3209)&lt;&gt;0,SUMIF(Invoices!W:X,A3209,Invoices!X:X)/COUNTIF(Invoices!W:X,A3209),0),IF(COUNTIF(Invoices!Y:Z,A3209)&lt;&gt;0,IF(COUNTIF(Invoices!Y:Z,A3209)&lt;&gt;0,SUMIF(Invoices!Y:Z,A3209,Invoices!Z:Z)/COUNTIF(Invoices!Y:Z,A3209),0),IF(COUNTIF(Invoices!AA:AB,A3209)&lt;&gt;0,IF(COUNTIF(Invoices!AA:AB,A3209)&lt;&gt;0,SUMIF(Invoices!AA:AB,A3209,Invoices!AB:AB)/COUNTIF(Invoices!AA:AB,A3209),0),IF(COUNTIF(Invoices!AC:AD,A3209)&lt;&gt;0,IF(COUNTIF(Invoices!AC:AD,A3209)&lt;&gt;0,SUMIF(Invoices!AC:AD,A3209,Invoices!AD:AD)/COUNTIF(Invoices!AC:AD,A3209),0),IF(COUNTIF(Invoices!AE:AF,A3209)&lt;&gt;0,IF(COUNTIF(Invoices!AE:AF,A3209)&lt;&gt;0,SUMIF(Invoices!AE:AF,A3209,Invoices!AF:AF)/COUNTIF(Invoices!AE:AF,A3209),0),IF(COUNTIF(Invoices!AG:AH,A3209)&lt;&gt;0,IF(COUNTIF(Invoices!AG:AH,A3209)&lt;&gt;0,SUMIF(Invoices!AG:AH,A3209,Invoices!AH:AH)/COUNTIF(Invoices!AG:AH,A3209),0),IF(COUNTIF(Invoices!AI:AJ,A3209)&lt;&gt;0,IF(COUNTIF(Invoices!AI:AJ,A3209)&lt;&gt;0,SUMIF(Invoices!AI:AJ,A3209,Invoices!AJ:AJ)/COUNTIF(Invoices!AI:AJ,A3209),0),IF(COUNTIF(Invoices!AK:AL,A3209)&lt;&gt;0,IF(COUNTIF(Invoices!AK:AL,A3209)&lt;&gt;0,SUMIF(Invoices!AK:AL,A3209,Invoices!AL:AL)/COUNTIF(Invoices!AK:AL,A3209),0),IF(COUNTIF(Invoices!AM:AN,A3209)&lt;&gt;0,IF(COUNTIF(Invoices!AM:AN,A3209)&lt;&gt;0,SUMIF(Invoices!AM:AN,A3209,Invoices!AN:AN)/COUNTIF(Invoices!AM:AN,A3209),0),"Not Available")))))))))))))))</f>
        <v>0.99</v>
      </c>
    </row>
    <row r="3210" spans="1:5" ht="13" x14ac:dyDescent="0.15">
      <c r="A3210" s="6" t="s">
        <v>4740</v>
      </c>
      <c r="C3210" s="6" t="s">
        <v>754</v>
      </c>
      <c r="D3210" s="6" t="s">
        <v>755</v>
      </c>
      <c r="E3210">
        <f ca="1">IF(COUNTIF(Invoices!K:L,A3210)&lt;&gt;0,IF(COUNTIF(Invoices!K:L,A3210)&lt;&gt;0,SUMIF(Invoices!K:L,A3210,Invoices!L:L)/COUNTIF(Invoices!K:L,A3210),0),IF(COUNTIF(Invoices!M:N,A3210)&lt;&gt;0,IF(COUNTIF(Invoices!M:N,A3210)&lt;&gt;0,SUMIF(Invoices!M:N,A3210,Invoices!N:N)/COUNTIF(Invoices!M:N,A3210),0),IF(COUNTIF(Invoices!O:P,A3210)&lt;&gt;0,IF(COUNTIF(Invoices!O:P,A3210)&lt;&gt;0,SUMIF(Invoices!O:P,A3210,Invoices!P:P)/COUNTIF(Invoices!O:P,A3210),0),IF(COUNTIF(Invoices!Q:R,A3210)&lt;&gt;0,IF(COUNTIF(Invoices!Q:R,A3210)&lt;&gt;0,SUMIF(Invoices!Q:R,A3210,Invoices!R:R)/COUNTIF(Invoices!Q:R,A3210),0),IF(COUNTIF(Invoices!S:T,A3210)&lt;&gt;0,IF(COUNTIF(Invoices!S:T,A3210)&lt;&gt;0,SUMIF(Invoices!S:T,A3210,Invoices!T:T)/COUNTIF(Invoices!S:T,A3210),0),IF(COUNTIF(Invoices!U:V,A3210)&lt;&gt;0,IF(COUNTIF(Invoices!U:V,A3210)&lt;&gt;0,SUMIF(Invoices!U:V,A3210,Invoices!V:V)/COUNTIF(Invoices!U:V,A3210),0),IF(COUNTIF(Invoices!W:X,A3210)&lt;&gt;0,IF(COUNTIF(Invoices!W:X,A3210)&lt;&gt;0,SUMIF(Invoices!W:X,A3210,Invoices!X:X)/COUNTIF(Invoices!W:X,A3210),0),IF(COUNTIF(Invoices!Y:Z,A3210)&lt;&gt;0,IF(COUNTIF(Invoices!Y:Z,A3210)&lt;&gt;0,SUMIF(Invoices!Y:Z,A3210,Invoices!Z:Z)/COUNTIF(Invoices!Y:Z,A3210),0),IF(COUNTIF(Invoices!AA:AB,A3210)&lt;&gt;0,IF(COUNTIF(Invoices!AA:AB,A3210)&lt;&gt;0,SUMIF(Invoices!AA:AB,A3210,Invoices!AB:AB)/COUNTIF(Invoices!AA:AB,A3210),0),IF(COUNTIF(Invoices!AC:AD,A3210)&lt;&gt;0,IF(COUNTIF(Invoices!AC:AD,A3210)&lt;&gt;0,SUMIF(Invoices!AC:AD,A3210,Invoices!AD:AD)/COUNTIF(Invoices!AC:AD,A3210),0),IF(COUNTIF(Invoices!AE:AF,A3210)&lt;&gt;0,IF(COUNTIF(Invoices!AE:AF,A3210)&lt;&gt;0,SUMIF(Invoices!AE:AF,A3210,Invoices!AF:AF)/COUNTIF(Invoices!AE:AF,A3210),0),IF(COUNTIF(Invoices!AG:AH,A3210)&lt;&gt;0,IF(COUNTIF(Invoices!AG:AH,A3210)&lt;&gt;0,SUMIF(Invoices!AG:AH,A3210,Invoices!AH:AH)/COUNTIF(Invoices!AG:AH,A3210),0),IF(COUNTIF(Invoices!AI:AJ,A3210)&lt;&gt;0,IF(COUNTIF(Invoices!AI:AJ,A3210)&lt;&gt;0,SUMIF(Invoices!AI:AJ,A3210,Invoices!AJ:AJ)/COUNTIF(Invoices!AI:AJ,A3210),0),IF(COUNTIF(Invoices!AK:AL,A3210)&lt;&gt;0,IF(COUNTIF(Invoices!AK:AL,A3210)&lt;&gt;0,SUMIF(Invoices!AK:AL,A3210,Invoices!AL:AL)/COUNTIF(Invoices!AK:AL,A3210),0),IF(COUNTIF(Invoices!AM:AN,A3210)&lt;&gt;0,IF(COUNTIF(Invoices!AM:AN,A3210)&lt;&gt;0,SUMIF(Invoices!AM:AN,A3210,Invoices!AN:AN)/COUNTIF(Invoices!AM:AN,A3210),0),"Not Available")))))))))))))))</f>
        <v>0.99</v>
      </c>
    </row>
    <row r="3211" spans="1:5" ht="13" x14ac:dyDescent="0.15">
      <c r="A3211" s="6" t="s">
        <v>4741</v>
      </c>
      <c r="C3211" s="6" t="s">
        <v>1042</v>
      </c>
      <c r="D3211" s="6" t="s">
        <v>1043</v>
      </c>
      <c r="E3211">
        <f ca="1">IF(COUNTIF(Invoices!K:L,A3211)&lt;&gt;0,IF(COUNTIF(Invoices!K:L,A3211)&lt;&gt;0,SUMIF(Invoices!K:L,A3211,Invoices!L:L)/COUNTIF(Invoices!K:L,A3211),0),IF(COUNTIF(Invoices!M:N,A3211)&lt;&gt;0,IF(COUNTIF(Invoices!M:N,A3211)&lt;&gt;0,SUMIF(Invoices!M:N,A3211,Invoices!N:N)/COUNTIF(Invoices!M:N,A3211),0),IF(COUNTIF(Invoices!O:P,A3211)&lt;&gt;0,IF(COUNTIF(Invoices!O:P,A3211)&lt;&gt;0,SUMIF(Invoices!O:P,A3211,Invoices!P:P)/COUNTIF(Invoices!O:P,A3211),0),IF(COUNTIF(Invoices!Q:R,A3211)&lt;&gt;0,IF(COUNTIF(Invoices!Q:R,A3211)&lt;&gt;0,SUMIF(Invoices!Q:R,A3211,Invoices!R:R)/COUNTIF(Invoices!Q:R,A3211),0),IF(COUNTIF(Invoices!S:T,A3211)&lt;&gt;0,IF(COUNTIF(Invoices!S:T,A3211)&lt;&gt;0,SUMIF(Invoices!S:T,A3211,Invoices!T:T)/COUNTIF(Invoices!S:T,A3211),0),IF(COUNTIF(Invoices!U:V,A3211)&lt;&gt;0,IF(COUNTIF(Invoices!U:V,A3211)&lt;&gt;0,SUMIF(Invoices!U:V,A3211,Invoices!V:V)/COUNTIF(Invoices!U:V,A3211),0),IF(COUNTIF(Invoices!W:X,A3211)&lt;&gt;0,IF(COUNTIF(Invoices!W:X,A3211)&lt;&gt;0,SUMIF(Invoices!W:X,A3211,Invoices!X:X)/COUNTIF(Invoices!W:X,A3211),0),IF(COUNTIF(Invoices!Y:Z,A3211)&lt;&gt;0,IF(COUNTIF(Invoices!Y:Z,A3211)&lt;&gt;0,SUMIF(Invoices!Y:Z,A3211,Invoices!Z:Z)/COUNTIF(Invoices!Y:Z,A3211),0),IF(COUNTIF(Invoices!AA:AB,A3211)&lt;&gt;0,IF(COUNTIF(Invoices!AA:AB,A3211)&lt;&gt;0,SUMIF(Invoices!AA:AB,A3211,Invoices!AB:AB)/COUNTIF(Invoices!AA:AB,A3211),0),IF(COUNTIF(Invoices!AC:AD,A3211)&lt;&gt;0,IF(COUNTIF(Invoices!AC:AD,A3211)&lt;&gt;0,SUMIF(Invoices!AC:AD,A3211,Invoices!AD:AD)/COUNTIF(Invoices!AC:AD,A3211),0),IF(COUNTIF(Invoices!AE:AF,A3211)&lt;&gt;0,IF(COUNTIF(Invoices!AE:AF,A3211)&lt;&gt;0,SUMIF(Invoices!AE:AF,A3211,Invoices!AF:AF)/COUNTIF(Invoices!AE:AF,A3211),0),IF(COUNTIF(Invoices!AG:AH,A3211)&lt;&gt;0,IF(COUNTIF(Invoices!AG:AH,A3211)&lt;&gt;0,SUMIF(Invoices!AG:AH,A3211,Invoices!AH:AH)/COUNTIF(Invoices!AG:AH,A3211),0),IF(COUNTIF(Invoices!AI:AJ,A3211)&lt;&gt;0,IF(COUNTIF(Invoices!AI:AJ,A3211)&lt;&gt;0,SUMIF(Invoices!AI:AJ,A3211,Invoices!AJ:AJ)/COUNTIF(Invoices!AI:AJ,A3211),0),IF(COUNTIF(Invoices!AK:AL,A3211)&lt;&gt;0,IF(COUNTIF(Invoices!AK:AL,A3211)&lt;&gt;0,SUMIF(Invoices!AK:AL,A3211,Invoices!AL:AL)/COUNTIF(Invoices!AK:AL,A3211),0),IF(COUNTIF(Invoices!AM:AN,A3211)&lt;&gt;0,IF(COUNTIF(Invoices!AM:AN,A3211)&lt;&gt;0,SUMIF(Invoices!AM:AN,A3211,Invoices!AN:AN)/COUNTIF(Invoices!AM:AN,A3211),0),"Not Available")))))))))))))))</f>
        <v>0.99</v>
      </c>
    </row>
    <row r="3212" spans="1:5" ht="13" x14ac:dyDescent="0.15">
      <c r="A3212" s="6" t="s">
        <v>4742</v>
      </c>
      <c r="B3212" s="6" t="s">
        <v>966</v>
      </c>
      <c r="C3212" s="6" t="s">
        <v>967</v>
      </c>
      <c r="D3212" s="6" t="s">
        <v>968</v>
      </c>
      <c r="E3212">
        <f ca="1">IF(COUNTIF(Invoices!K:L,A3212)&lt;&gt;0,IF(COUNTIF(Invoices!K:L,A3212)&lt;&gt;0,SUMIF(Invoices!K:L,A3212,Invoices!L:L)/COUNTIF(Invoices!K:L,A3212),0),IF(COUNTIF(Invoices!M:N,A3212)&lt;&gt;0,IF(COUNTIF(Invoices!M:N,A3212)&lt;&gt;0,SUMIF(Invoices!M:N,A3212,Invoices!N:N)/COUNTIF(Invoices!M:N,A3212),0),IF(COUNTIF(Invoices!O:P,A3212)&lt;&gt;0,IF(COUNTIF(Invoices!O:P,A3212)&lt;&gt;0,SUMIF(Invoices!O:P,A3212,Invoices!P:P)/COUNTIF(Invoices!O:P,A3212),0),IF(COUNTIF(Invoices!Q:R,A3212)&lt;&gt;0,IF(COUNTIF(Invoices!Q:R,A3212)&lt;&gt;0,SUMIF(Invoices!Q:R,A3212,Invoices!R:R)/COUNTIF(Invoices!Q:R,A3212),0),IF(COUNTIF(Invoices!S:T,A3212)&lt;&gt;0,IF(COUNTIF(Invoices!S:T,A3212)&lt;&gt;0,SUMIF(Invoices!S:T,A3212,Invoices!T:T)/COUNTIF(Invoices!S:T,A3212),0),IF(COUNTIF(Invoices!U:V,A3212)&lt;&gt;0,IF(COUNTIF(Invoices!U:V,A3212)&lt;&gt;0,SUMIF(Invoices!U:V,A3212,Invoices!V:V)/COUNTIF(Invoices!U:V,A3212),0),IF(COUNTIF(Invoices!W:X,A3212)&lt;&gt;0,IF(COUNTIF(Invoices!W:X,A3212)&lt;&gt;0,SUMIF(Invoices!W:X,A3212,Invoices!X:X)/COUNTIF(Invoices!W:X,A3212),0),IF(COUNTIF(Invoices!Y:Z,A3212)&lt;&gt;0,IF(COUNTIF(Invoices!Y:Z,A3212)&lt;&gt;0,SUMIF(Invoices!Y:Z,A3212,Invoices!Z:Z)/COUNTIF(Invoices!Y:Z,A3212),0),IF(COUNTIF(Invoices!AA:AB,A3212)&lt;&gt;0,IF(COUNTIF(Invoices!AA:AB,A3212)&lt;&gt;0,SUMIF(Invoices!AA:AB,A3212,Invoices!AB:AB)/COUNTIF(Invoices!AA:AB,A3212),0),IF(COUNTIF(Invoices!AC:AD,A3212)&lt;&gt;0,IF(COUNTIF(Invoices!AC:AD,A3212)&lt;&gt;0,SUMIF(Invoices!AC:AD,A3212,Invoices!AD:AD)/COUNTIF(Invoices!AC:AD,A3212),0),IF(COUNTIF(Invoices!AE:AF,A3212)&lt;&gt;0,IF(COUNTIF(Invoices!AE:AF,A3212)&lt;&gt;0,SUMIF(Invoices!AE:AF,A3212,Invoices!AF:AF)/COUNTIF(Invoices!AE:AF,A3212),0),IF(COUNTIF(Invoices!AG:AH,A3212)&lt;&gt;0,IF(COUNTIF(Invoices!AG:AH,A3212)&lt;&gt;0,SUMIF(Invoices!AG:AH,A3212,Invoices!AH:AH)/COUNTIF(Invoices!AG:AH,A3212),0),IF(COUNTIF(Invoices!AI:AJ,A3212)&lt;&gt;0,IF(COUNTIF(Invoices!AI:AJ,A3212)&lt;&gt;0,SUMIF(Invoices!AI:AJ,A3212,Invoices!AJ:AJ)/COUNTIF(Invoices!AI:AJ,A3212),0),IF(COUNTIF(Invoices!AK:AL,A3212)&lt;&gt;0,IF(COUNTIF(Invoices!AK:AL,A3212)&lt;&gt;0,SUMIF(Invoices!AK:AL,A3212,Invoices!AL:AL)/COUNTIF(Invoices!AK:AL,A3212),0),IF(COUNTIF(Invoices!AM:AN,A3212)&lt;&gt;0,IF(COUNTIF(Invoices!AM:AN,A3212)&lt;&gt;0,SUMIF(Invoices!AM:AN,A3212,Invoices!AN:AN)/COUNTIF(Invoices!AM:AN,A3212),0),"Not Available")))))))))))))))</f>
        <v>0.99</v>
      </c>
    </row>
    <row r="3213" spans="1:5" ht="13" x14ac:dyDescent="0.15">
      <c r="A3213" s="6" t="s">
        <v>4743</v>
      </c>
      <c r="C3213" s="6" t="s">
        <v>689</v>
      </c>
      <c r="D3213" s="6" t="s">
        <v>690</v>
      </c>
      <c r="E3213" t="str">
        <f>IF(COUNTIF(Invoices!K:L,A3213)&lt;&gt;0,IF(COUNTIF(Invoices!K:L,A3213)&lt;&gt;0,SUMIF(Invoices!K:L,A3213,Invoices!L:L)/COUNTIF(Invoices!K:L,A3213),0),IF(COUNTIF(Invoices!M:N,A3213)&lt;&gt;0,IF(COUNTIF(Invoices!M:N,A3213)&lt;&gt;0,SUMIF(Invoices!M:N,A3213,Invoices!N:N)/COUNTIF(Invoices!M:N,A3213),0),IF(COUNTIF(Invoices!O:P,A3213)&lt;&gt;0,IF(COUNTIF(Invoices!O:P,A3213)&lt;&gt;0,SUMIF(Invoices!O:P,A3213,Invoices!P:P)/COUNTIF(Invoices!O:P,A3213),0),IF(COUNTIF(Invoices!Q:R,A3213)&lt;&gt;0,IF(COUNTIF(Invoices!Q:R,A3213)&lt;&gt;0,SUMIF(Invoices!Q:R,A3213,Invoices!R:R)/COUNTIF(Invoices!Q:R,A3213),0),IF(COUNTIF(Invoices!S:T,A3213)&lt;&gt;0,IF(COUNTIF(Invoices!S:T,A3213)&lt;&gt;0,SUMIF(Invoices!S:T,A3213,Invoices!T:T)/COUNTIF(Invoices!S:T,A3213),0),IF(COUNTIF(Invoices!U:V,A3213)&lt;&gt;0,IF(COUNTIF(Invoices!U:V,A3213)&lt;&gt;0,SUMIF(Invoices!U:V,A3213,Invoices!V:V)/COUNTIF(Invoices!U:V,A3213),0),IF(COUNTIF(Invoices!W:X,A3213)&lt;&gt;0,IF(COUNTIF(Invoices!W:X,A3213)&lt;&gt;0,SUMIF(Invoices!W:X,A3213,Invoices!X:X)/COUNTIF(Invoices!W:X,A3213),0),IF(COUNTIF(Invoices!Y:Z,A3213)&lt;&gt;0,IF(COUNTIF(Invoices!Y:Z,A3213)&lt;&gt;0,SUMIF(Invoices!Y:Z,A3213,Invoices!Z:Z)/COUNTIF(Invoices!Y:Z,A3213),0),IF(COUNTIF(Invoices!AA:AB,A3213)&lt;&gt;0,IF(COUNTIF(Invoices!AA:AB,A3213)&lt;&gt;0,SUMIF(Invoices!AA:AB,A3213,Invoices!AB:AB)/COUNTIF(Invoices!AA:AB,A3213),0),IF(COUNTIF(Invoices!AC:AD,A3213)&lt;&gt;0,IF(COUNTIF(Invoices!AC:AD,A3213)&lt;&gt;0,SUMIF(Invoices!AC:AD,A3213,Invoices!AD:AD)/COUNTIF(Invoices!AC:AD,A3213),0),IF(COUNTIF(Invoices!AE:AF,A3213)&lt;&gt;0,IF(COUNTIF(Invoices!AE:AF,A3213)&lt;&gt;0,SUMIF(Invoices!AE:AF,A3213,Invoices!AF:AF)/COUNTIF(Invoices!AE:AF,A3213),0),IF(COUNTIF(Invoices!AG:AH,A3213)&lt;&gt;0,IF(COUNTIF(Invoices!AG:AH,A3213)&lt;&gt;0,SUMIF(Invoices!AG:AH,A3213,Invoices!AH:AH)/COUNTIF(Invoices!AG:AH,A3213),0),IF(COUNTIF(Invoices!AI:AJ,A3213)&lt;&gt;0,IF(COUNTIF(Invoices!AI:AJ,A3213)&lt;&gt;0,SUMIF(Invoices!AI:AJ,A3213,Invoices!AJ:AJ)/COUNTIF(Invoices!AI:AJ,A3213),0),IF(COUNTIF(Invoices!AK:AL,A3213)&lt;&gt;0,IF(COUNTIF(Invoices!AK:AL,A3213)&lt;&gt;0,SUMIF(Invoices!AK:AL,A3213,Invoices!AL:AL)/COUNTIF(Invoices!AK:AL,A3213),0),IF(COUNTIF(Invoices!AM:AN,A3213)&lt;&gt;0,IF(COUNTIF(Invoices!AM:AN,A3213)&lt;&gt;0,SUMIF(Invoices!AM:AN,A3213,Invoices!AN:AN)/COUNTIF(Invoices!AM:AN,A3213),0),"Not Available")))))))))))))))</f>
        <v>Not Available</v>
      </c>
    </row>
    <row r="3214" spans="1:5" ht="13" x14ac:dyDescent="0.15">
      <c r="A3214" s="6" t="s">
        <v>4744</v>
      </c>
      <c r="B3214" s="6" t="s">
        <v>966</v>
      </c>
      <c r="C3214" s="6" t="s">
        <v>967</v>
      </c>
      <c r="D3214" s="6" t="s">
        <v>968</v>
      </c>
      <c r="E3214">
        <f ca="1">IF(COUNTIF(Invoices!K:L,A3214)&lt;&gt;0,IF(COUNTIF(Invoices!K:L,A3214)&lt;&gt;0,SUMIF(Invoices!K:L,A3214,Invoices!L:L)/COUNTIF(Invoices!K:L,A3214),0),IF(COUNTIF(Invoices!M:N,A3214)&lt;&gt;0,IF(COUNTIF(Invoices!M:N,A3214)&lt;&gt;0,SUMIF(Invoices!M:N,A3214,Invoices!N:N)/COUNTIF(Invoices!M:N,A3214),0),IF(COUNTIF(Invoices!O:P,A3214)&lt;&gt;0,IF(COUNTIF(Invoices!O:P,A3214)&lt;&gt;0,SUMIF(Invoices!O:P,A3214,Invoices!P:P)/COUNTIF(Invoices!O:P,A3214),0),IF(COUNTIF(Invoices!Q:R,A3214)&lt;&gt;0,IF(COUNTIF(Invoices!Q:R,A3214)&lt;&gt;0,SUMIF(Invoices!Q:R,A3214,Invoices!R:R)/COUNTIF(Invoices!Q:R,A3214),0),IF(COUNTIF(Invoices!S:T,A3214)&lt;&gt;0,IF(COUNTIF(Invoices!S:T,A3214)&lt;&gt;0,SUMIF(Invoices!S:T,A3214,Invoices!T:T)/COUNTIF(Invoices!S:T,A3214),0),IF(COUNTIF(Invoices!U:V,A3214)&lt;&gt;0,IF(COUNTIF(Invoices!U:V,A3214)&lt;&gt;0,SUMIF(Invoices!U:V,A3214,Invoices!V:V)/COUNTIF(Invoices!U:V,A3214),0),IF(COUNTIF(Invoices!W:X,A3214)&lt;&gt;0,IF(COUNTIF(Invoices!W:X,A3214)&lt;&gt;0,SUMIF(Invoices!W:X,A3214,Invoices!X:X)/COUNTIF(Invoices!W:X,A3214),0),IF(COUNTIF(Invoices!Y:Z,A3214)&lt;&gt;0,IF(COUNTIF(Invoices!Y:Z,A3214)&lt;&gt;0,SUMIF(Invoices!Y:Z,A3214,Invoices!Z:Z)/COUNTIF(Invoices!Y:Z,A3214),0),IF(COUNTIF(Invoices!AA:AB,A3214)&lt;&gt;0,IF(COUNTIF(Invoices!AA:AB,A3214)&lt;&gt;0,SUMIF(Invoices!AA:AB,A3214,Invoices!AB:AB)/COUNTIF(Invoices!AA:AB,A3214),0),IF(COUNTIF(Invoices!AC:AD,A3214)&lt;&gt;0,IF(COUNTIF(Invoices!AC:AD,A3214)&lt;&gt;0,SUMIF(Invoices!AC:AD,A3214,Invoices!AD:AD)/COUNTIF(Invoices!AC:AD,A3214),0),IF(COUNTIF(Invoices!AE:AF,A3214)&lt;&gt;0,IF(COUNTIF(Invoices!AE:AF,A3214)&lt;&gt;0,SUMIF(Invoices!AE:AF,A3214,Invoices!AF:AF)/COUNTIF(Invoices!AE:AF,A3214),0),IF(COUNTIF(Invoices!AG:AH,A3214)&lt;&gt;0,IF(COUNTIF(Invoices!AG:AH,A3214)&lt;&gt;0,SUMIF(Invoices!AG:AH,A3214,Invoices!AH:AH)/COUNTIF(Invoices!AG:AH,A3214),0),IF(COUNTIF(Invoices!AI:AJ,A3214)&lt;&gt;0,IF(COUNTIF(Invoices!AI:AJ,A3214)&lt;&gt;0,SUMIF(Invoices!AI:AJ,A3214,Invoices!AJ:AJ)/COUNTIF(Invoices!AI:AJ,A3214),0),IF(COUNTIF(Invoices!AK:AL,A3214)&lt;&gt;0,IF(COUNTIF(Invoices!AK:AL,A3214)&lt;&gt;0,SUMIF(Invoices!AK:AL,A3214,Invoices!AL:AL)/COUNTIF(Invoices!AK:AL,A3214),0),IF(COUNTIF(Invoices!AM:AN,A3214)&lt;&gt;0,IF(COUNTIF(Invoices!AM:AN,A3214)&lt;&gt;0,SUMIF(Invoices!AM:AN,A3214,Invoices!AN:AN)/COUNTIF(Invoices!AM:AN,A3214),0),"Not Available")))))))))))))))</f>
        <v>0.99</v>
      </c>
    </row>
    <row r="3215" spans="1:5" ht="13" x14ac:dyDescent="0.15">
      <c r="A3215" s="6" t="s">
        <v>4745</v>
      </c>
      <c r="B3215" s="6" t="s">
        <v>4746</v>
      </c>
      <c r="C3215" s="6" t="s">
        <v>1016</v>
      </c>
      <c r="D3215" s="6" t="s">
        <v>878</v>
      </c>
      <c r="E3215">
        <f ca="1">IF(COUNTIF(Invoices!K:L,A3215)&lt;&gt;0,IF(COUNTIF(Invoices!K:L,A3215)&lt;&gt;0,SUMIF(Invoices!K:L,A3215,Invoices!L:L)/COUNTIF(Invoices!K:L,A3215),0),IF(COUNTIF(Invoices!M:N,A3215)&lt;&gt;0,IF(COUNTIF(Invoices!M:N,A3215)&lt;&gt;0,SUMIF(Invoices!M:N,A3215,Invoices!N:N)/COUNTIF(Invoices!M:N,A3215),0),IF(COUNTIF(Invoices!O:P,A3215)&lt;&gt;0,IF(COUNTIF(Invoices!O:P,A3215)&lt;&gt;0,SUMIF(Invoices!O:P,A3215,Invoices!P:P)/COUNTIF(Invoices!O:P,A3215),0),IF(COUNTIF(Invoices!Q:R,A3215)&lt;&gt;0,IF(COUNTIF(Invoices!Q:R,A3215)&lt;&gt;0,SUMIF(Invoices!Q:R,A3215,Invoices!R:R)/COUNTIF(Invoices!Q:R,A3215),0),IF(COUNTIF(Invoices!S:T,A3215)&lt;&gt;0,IF(COUNTIF(Invoices!S:T,A3215)&lt;&gt;0,SUMIF(Invoices!S:T,A3215,Invoices!T:T)/COUNTIF(Invoices!S:T,A3215),0),IF(COUNTIF(Invoices!U:V,A3215)&lt;&gt;0,IF(COUNTIF(Invoices!U:V,A3215)&lt;&gt;0,SUMIF(Invoices!U:V,A3215,Invoices!V:V)/COUNTIF(Invoices!U:V,A3215),0),IF(COUNTIF(Invoices!W:X,A3215)&lt;&gt;0,IF(COUNTIF(Invoices!W:X,A3215)&lt;&gt;0,SUMIF(Invoices!W:X,A3215,Invoices!X:X)/COUNTIF(Invoices!W:X,A3215),0),IF(COUNTIF(Invoices!Y:Z,A3215)&lt;&gt;0,IF(COUNTIF(Invoices!Y:Z,A3215)&lt;&gt;0,SUMIF(Invoices!Y:Z,A3215,Invoices!Z:Z)/COUNTIF(Invoices!Y:Z,A3215),0),IF(COUNTIF(Invoices!AA:AB,A3215)&lt;&gt;0,IF(COUNTIF(Invoices!AA:AB,A3215)&lt;&gt;0,SUMIF(Invoices!AA:AB,A3215,Invoices!AB:AB)/COUNTIF(Invoices!AA:AB,A3215),0),IF(COUNTIF(Invoices!AC:AD,A3215)&lt;&gt;0,IF(COUNTIF(Invoices!AC:AD,A3215)&lt;&gt;0,SUMIF(Invoices!AC:AD,A3215,Invoices!AD:AD)/COUNTIF(Invoices!AC:AD,A3215),0),IF(COUNTIF(Invoices!AE:AF,A3215)&lt;&gt;0,IF(COUNTIF(Invoices!AE:AF,A3215)&lt;&gt;0,SUMIF(Invoices!AE:AF,A3215,Invoices!AF:AF)/COUNTIF(Invoices!AE:AF,A3215),0),IF(COUNTIF(Invoices!AG:AH,A3215)&lt;&gt;0,IF(COUNTIF(Invoices!AG:AH,A3215)&lt;&gt;0,SUMIF(Invoices!AG:AH,A3215,Invoices!AH:AH)/COUNTIF(Invoices!AG:AH,A3215),0),IF(COUNTIF(Invoices!AI:AJ,A3215)&lt;&gt;0,IF(COUNTIF(Invoices!AI:AJ,A3215)&lt;&gt;0,SUMIF(Invoices!AI:AJ,A3215,Invoices!AJ:AJ)/COUNTIF(Invoices!AI:AJ,A3215),0),IF(COUNTIF(Invoices!AK:AL,A3215)&lt;&gt;0,IF(COUNTIF(Invoices!AK:AL,A3215)&lt;&gt;0,SUMIF(Invoices!AK:AL,A3215,Invoices!AL:AL)/COUNTIF(Invoices!AK:AL,A3215),0),IF(COUNTIF(Invoices!AM:AN,A3215)&lt;&gt;0,IF(COUNTIF(Invoices!AM:AN,A3215)&lt;&gt;0,SUMIF(Invoices!AM:AN,A3215,Invoices!AN:AN)/COUNTIF(Invoices!AM:AN,A3215),0),"Not Available")))))))))))))))</f>
        <v>0.99</v>
      </c>
    </row>
    <row r="3216" spans="1:5" ht="13" x14ac:dyDescent="0.15">
      <c r="A3216" s="6" t="s">
        <v>4747</v>
      </c>
      <c r="B3216" s="6" t="s">
        <v>865</v>
      </c>
      <c r="C3216" s="6" t="s">
        <v>866</v>
      </c>
      <c r="D3216" s="6" t="s">
        <v>543</v>
      </c>
      <c r="E3216">
        <f ca="1">IF(COUNTIF(Invoices!K:L,A3216)&lt;&gt;0,IF(COUNTIF(Invoices!K:L,A3216)&lt;&gt;0,SUMIF(Invoices!K:L,A3216,Invoices!L:L)/COUNTIF(Invoices!K:L,A3216),0),IF(COUNTIF(Invoices!M:N,A3216)&lt;&gt;0,IF(COUNTIF(Invoices!M:N,A3216)&lt;&gt;0,SUMIF(Invoices!M:N,A3216,Invoices!N:N)/COUNTIF(Invoices!M:N,A3216),0),IF(COUNTIF(Invoices!O:P,A3216)&lt;&gt;0,IF(COUNTIF(Invoices!O:P,A3216)&lt;&gt;0,SUMIF(Invoices!O:P,A3216,Invoices!P:P)/COUNTIF(Invoices!O:P,A3216),0),IF(COUNTIF(Invoices!Q:R,A3216)&lt;&gt;0,IF(COUNTIF(Invoices!Q:R,A3216)&lt;&gt;0,SUMIF(Invoices!Q:R,A3216,Invoices!R:R)/COUNTIF(Invoices!Q:R,A3216),0),IF(COUNTIF(Invoices!S:T,A3216)&lt;&gt;0,IF(COUNTIF(Invoices!S:T,A3216)&lt;&gt;0,SUMIF(Invoices!S:T,A3216,Invoices!T:T)/COUNTIF(Invoices!S:T,A3216),0),IF(COUNTIF(Invoices!U:V,A3216)&lt;&gt;0,IF(COUNTIF(Invoices!U:V,A3216)&lt;&gt;0,SUMIF(Invoices!U:V,A3216,Invoices!V:V)/COUNTIF(Invoices!U:V,A3216),0),IF(COUNTIF(Invoices!W:X,A3216)&lt;&gt;0,IF(COUNTIF(Invoices!W:X,A3216)&lt;&gt;0,SUMIF(Invoices!W:X,A3216,Invoices!X:X)/COUNTIF(Invoices!W:X,A3216),0),IF(COUNTIF(Invoices!Y:Z,A3216)&lt;&gt;0,IF(COUNTIF(Invoices!Y:Z,A3216)&lt;&gt;0,SUMIF(Invoices!Y:Z,A3216,Invoices!Z:Z)/COUNTIF(Invoices!Y:Z,A3216),0),IF(COUNTIF(Invoices!AA:AB,A3216)&lt;&gt;0,IF(COUNTIF(Invoices!AA:AB,A3216)&lt;&gt;0,SUMIF(Invoices!AA:AB,A3216,Invoices!AB:AB)/COUNTIF(Invoices!AA:AB,A3216),0),IF(COUNTIF(Invoices!AC:AD,A3216)&lt;&gt;0,IF(COUNTIF(Invoices!AC:AD,A3216)&lt;&gt;0,SUMIF(Invoices!AC:AD,A3216,Invoices!AD:AD)/COUNTIF(Invoices!AC:AD,A3216),0),IF(COUNTIF(Invoices!AE:AF,A3216)&lt;&gt;0,IF(COUNTIF(Invoices!AE:AF,A3216)&lt;&gt;0,SUMIF(Invoices!AE:AF,A3216,Invoices!AF:AF)/COUNTIF(Invoices!AE:AF,A3216),0),IF(COUNTIF(Invoices!AG:AH,A3216)&lt;&gt;0,IF(COUNTIF(Invoices!AG:AH,A3216)&lt;&gt;0,SUMIF(Invoices!AG:AH,A3216,Invoices!AH:AH)/COUNTIF(Invoices!AG:AH,A3216),0),IF(COUNTIF(Invoices!AI:AJ,A3216)&lt;&gt;0,IF(COUNTIF(Invoices!AI:AJ,A3216)&lt;&gt;0,SUMIF(Invoices!AI:AJ,A3216,Invoices!AJ:AJ)/COUNTIF(Invoices!AI:AJ,A3216),0),IF(COUNTIF(Invoices!AK:AL,A3216)&lt;&gt;0,IF(COUNTIF(Invoices!AK:AL,A3216)&lt;&gt;0,SUMIF(Invoices!AK:AL,A3216,Invoices!AL:AL)/COUNTIF(Invoices!AK:AL,A3216),0),IF(COUNTIF(Invoices!AM:AN,A3216)&lt;&gt;0,IF(COUNTIF(Invoices!AM:AN,A3216)&lt;&gt;0,SUMIF(Invoices!AM:AN,A3216,Invoices!AN:AN)/COUNTIF(Invoices!AM:AN,A3216),0),"Not Available")))))))))))))))</f>
        <v>0.99</v>
      </c>
    </row>
    <row r="3217" spans="1:5" ht="13" x14ac:dyDescent="0.15">
      <c r="A3217" s="6" t="s">
        <v>4748</v>
      </c>
      <c r="B3217" s="6" t="s">
        <v>4749</v>
      </c>
      <c r="C3217" s="6" t="s">
        <v>752</v>
      </c>
      <c r="D3217" s="6" t="s">
        <v>562</v>
      </c>
      <c r="E3217" t="str">
        <f>IF(COUNTIF(Invoices!K:L,A3217)&lt;&gt;0,IF(COUNTIF(Invoices!K:L,A3217)&lt;&gt;0,SUMIF(Invoices!K:L,A3217,Invoices!L:L)/COUNTIF(Invoices!K:L,A3217),0),IF(COUNTIF(Invoices!M:N,A3217)&lt;&gt;0,IF(COUNTIF(Invoices!M:N,A3217)&lt;&gt;0,SUMIF(Invoices!M:N,A3217,Invoices!N:N)/COUNTIF(Invoices!M:N,A3217),0),IF(COUNTIF(Invoices!O:P,A3217)&lt;&gt;0,IF(COUNTIF(Invoices!O:P,A3217)&lt;&gt;0,SUMIF(Invoices!O:P,A3217,Invoices!P:P)/COUNTIF(Invoices!O:P,A3217),0),IF(COUNTIF(Invoices!Q:R,A3217)&lt;&gt;0,IF(COUNTIF(Invoices!Q:R,A3217)&lt;&gt;0,SUMIF(Invoices!Q:R,A3217,Invoices!R:R)/COUNTIF(Invoices!Q:R,A3217),0),IF(COUNTIF(Invoices!S:T,A3217)&lt;&gt;0,IF(COUNTIF(Invoices!S:T,A3217)&lt;&gt;0,SUMIF(Invoices!S:T,A3217,Invoices!T:T)/COUNTIF(Invoices!S:T,A3217),0),IF(COUNTIF(Invoices!U:V,A3217)&lt;&gt;0,IF(COUNTIF(Invoices!U:V,A3217)&lt;&gt;0,SUMIF(Invoices!U:V,A3217,Invoices!V:V)/COUNTIF(Invoices!U:V,A3217),0),IF(COUNTIF(Invoices!W:X,A3217)&lt;&gt;0,IF(COUNTIF(Invoices!W:X,A3217)&lt;&gt;0,SUMIF(Invoices!W:X,A3217,Invoices!X:X)/COUNTIF(Invoices!W:X,A3217),0),IF(COUNTIF(Invoices!Y:Z,A3217)&lt;&gt;0,IF(COUNTIF(Invoices!Y:Z,A3217)&lt;&gt;0,SUMIF(Invoices!Y:Z,A3217,Invoices!Z:Z)/COUNTIF(Invoices!Y:Z,A3217),0),IF(COUNTIF(Invoices!AA:AB,A3217)&lt;&gt;0,IF(COUNTIF(Invoices!AA:AB,A3217)&lt;&gt;0,SUMIF(Invoices!AA:AB,A3217,Invoices!AB:AB)/COUNTIF(Invoices!AA:AB,A3217),0),IF(COUNTIF(Invoices!AC:AD,A3217)&lt;&gt;0,IF(COUNTIF(Invoices!AC:AD,A3217)&lt;&gt;0,SUMIF(Invoices!AC:AD,A3217,Invoices!AD:AD)/COUNTIF(Invoices!AC:AD,A3217),0),IF(COUNTIF(Invoices!AE:AF,A3217)&lt;&gt;0,IF(COUNTIF(Invoices!AE:AF,A3217)&lt;&gt;0,SUMIF(Invoices!AE:AF,A3217,Invoices!AF:AF)/COUNTIF(Invoices!AE:AF,A3217),0),IF(COUNTIF(Invoices!AG:AH,A3217)&lt;&gt;0,IF(COUNTIF(Invoices!AG:AH,A3217)&lt;&gt;0,SUMIF(Invoices!AG:AH,A3217,Invoices!AH:AH)/COUNTIF(Invoices!AG:AH,A3217),0),IF(COUNTIF(Invoices!AI:AJ,A3217)&lt;&gt;0,IF(COUNTIF(Invoices!AI:AJ,A3217)&lt;&gt;0,SUMIF(Invoices!AI:AJ,A3217,Invoices!AJ:AJ)/COUNTIF(Invoices!AI:AJ,A3217),0),IF(COUNTIF(Invoices!AK:AL,A3217)&lt;&gt;0,IF(COUNTIF(Invoices!AK:AL,A3217)&lt;&gt;0,SUMIF(Invoices!AK:AL,A3217,Invoices!AL:AL)/COUNTIF(Invoices!AK:AL,A3217),0),IF(COUNTIF(Invoices!AM:AN,A3217)&lt;&gt;0,IF(COUNTIF(Invoices!AM:AN,A3217)&lt;&gt;0,SUMIF(Invoices!AM:AN,A3217,Invoices!AN:AN)/COUNTIF(Invoices!AM:AN,A3217),0),"Not Available")))))))))))))))</f>
        <v>Not Available</v>
      </c>
    </row>
    <row r="3218" spans="1:5" ht="13" x14ac:dyDescent="0.15">
      <c r="A3218" s="6" t="s">
        <v>4750</v>
      </c>
      <c r="B3218" s="6" t="s">
        <v>606</v>
      </c>
      <c r="C3218" s="6" t="s">
        <v>607</v>
      </c>
      <c r="D3218" s="6" t="s">
        <v>608</v>
      </c>
      <c r="E3218">
        <f ca="1">IF(COUNTIF(Invoices!K:L,A3218)&lt;&gt;0,IF(COUNTIF(Invoices!K:L,A3218)&lt;&gt;0,SUMIF(Invoices!K:L,A3218,Invoices!L:L)/COUNTIF(Invoices!K:L,A3218),0),IF(COUNTIF(Invoices!M:N,A3218)&lt;&gt;0,IF(COUNTIF(Invoices!M:N,A3218)&lt;&gt;0,SUMIF(Invoices!M:N,A3218,Invoices!N:N)/COUNTIF(Invoices!M:N,A3218),0),IF(COUNTIF(Invoices!O:P,A3218)&lt;&gt;0,IF(COUNTIF(Invoices!O:P,A3218)&lt;&gt;0,SUMIF(Invoices!O:P,A3218,Invoices!P:P)/COUNTIF(Invoices!O:P,A3218),0),IF(COUNTIF(Invoices!Q:R,A3218)&lt;&gt;0,IF(COUNTIF(Invoices!Q:R,A3218)&lt;&gt;0,SUMIF(Invoices!Q:R,A3218,Invoices!R:R)/COUNTIF(Invoices!Q:R,A3218),0),IF(COUNTIF(Invoices!S:T,A3218)&lt;&gt;0,IF(COUNTIF(Invoices!S:T,A3218)&lt;&gt;0,SUMIF(Invoices!S:T,A3218,Invoices!T:T)/COUNTIF(Invoices!S:T,A3218),0),IF(COUNTIF(Invoices!U:V,A3218)&lt;&gt;0,IF(COUNTIF(Invoices!U:V,A3218)&lt;&gt;0,SUMIF(Invoices!U:V,A3218,Invoices!V:V)/COUNTIF(Invoices!U:V,A3218),0),IF(COUNTIF(Invoices!W:X,A3218)&lt;&gt;0,IF(COUNTIF(Invoices!W:X,A3218)&lt;&gt;0,SUMIF(Invoices!W:X,A3218,Invoices!X:X)/COUNTIF(Invoices!W:X,A3218),0),IF(COUNTIF(Invoices!Y:Z,A3218)&lt;&gt;0,IF(COUNTIF(Invoices!Y:Z,A3218)&lt;&gt;0,SUMIF(Invoices!Y:Z,A3218,Invoices!Z:Z)/COUNTIF(Invoices!Y:Z,A3218),0),IF(COUNTIF(Invoices!AA:AB,A3218)&lt;&gt;0,IF(COUNTIF(Invoices!AA:AB,A3218)&lt;&gt;0,SUMIF(Invoices!AA:AB,A3218,Invoices!AB:AB)/COUNTIF(Invoices!AA:AB,A3218),0),IF(COUNTIF(Invoices!AC:AD,A3218)&lt;&gt;0,IF(COUNTIF(Invoices!AC:AD,A3218)&lt;&gt;0,SUMIF(Invoices!AC:AD,A3218,Invoices!AD:AD)/COUNTIF(Invoices!AC:AD,A3218),0),IF(COUNTIF(Invoices!AE:AF,A3218)&lt;&gt;0,IF(COUNTIF(Invoices!AE:AF,A3218)&lt;&gt;0,SUMIF(Invoices!AE:AF,A3218,Invoices!AF:AF)/COUNTIF(Invoices!AE:AF,A3218),0),IF(COUNTIF(Invoices!AG:AH,A3218)&lt;&gt;0,IF(COUNTIF(Invoices!AG:AH,A3218)&lt;&gt;0,SUMIF(Invoices!AG:AH,A3218,Invoices!AH:AH)/COUNTIF(Invoices!AG:AH,A3218),0),IF(COUNTIF(Invoices!AI:AJ,A3218)&lt;&gt;0,IF(COUNTIF(Invoices!AI:AJ,A3218)&lt;&gt;0,SUMIF(Invoices!AI:AJ,A3218,Invoices!AJ:AJ)/COUNTIF(Invoices!AI:AJ,A3218),0),IF(COUNTIF(Invoices!AK:AL,A3218)&lt;&gt;0,IF(COUNTIF(Invoices!AK:AL,A3218)&lt;&gt;0,SUMIF(Invoices!AK:AL,A3218,Invoices!AL:AL)/COUNTIF(Invoices!AK:AL,A3218),0),IF(COUNTIF(Invoices!AM:AN,A3218)&lt;&gt;0,IF(COUNTIF(Invoices!AM:AN,A3218)&lt;&gt;0,SUMIF(Invoices!AM:AN,A3218,Invoices!AN:AN)/COUNTIF(Invoices!AM:AN,A3218),0),"Not Available")))))))))))))))</f>
        <v>0.99</v>
      </c>
    </row>
    <row r="3219" spans="1:5" ht="13" x14ac:dyDescent="0.15">
      <c r="A3219" s="6" t="s">
        <v>4751</v>
      </c>
      <c r="B3219" s="6" t="s">
        <v>4752</v>
      </c>
      <c r="C3219" s="6" t="s">
        <v>713</v>
      </c>
      <c r="D3219" s="6" t="s">
        <v>714</v>
      </c>
      <c r="E3219">
        <f ca="1">IF(COUNTIF(Invoices!K:L,A3219)&lt;&gt;0,IF(COUNTIF(Invoices!K:L,A3219)&lt;&gt;0,SUMIF(Invoices!K:L,A3219,Invoices!L:L)/COUNTIF(Invoices!K:L,A3219),0),IF(COUNTIF(Invoices!M:N,A3219)&lt;&gt;0,IF(COUNTIF(Invoices!M:N,A3219)&lt;&gt;0,SUMIF(Invoices!M:N,A3219,Invoices!N:N)/COUNTIF(Invoices!M:N,A3219),0),IF(COUNTIF(Invoices!O:P,A3219)&lt;&gt;0,IF(COUNTIF(Invoices!O:P,A3219)&lt;&gt;0,SUMIF(Invoices!O:P,A3219,Invoices!P:P)/COUNTIF(Invoices!O:P,A3219),0),IF(COUNTIF(Invoices!Q:R,A3219)&lt;&gt;0,IF(COUNTIF(Invoices!Q:R,A3219)&lt;&gt;0,SUMIF(Invoices!Q:R,A3219,Invoices!R:R)/COUNTIF(Invoices!Q:R,A3219),0),IF(COUNTIF(Invoices!S:T,A3219)&lt;&gt;0,IF(COUNTIF(Invoices!S:T,A3219)&lt;&gt;0,SUMIF(Invoices!S:T,A3219,Invoices!T:T)/COUNTIF(Invoices!S:T,A3219),0),IF(COUNTIF(Invoices!U:V,A3219)&lt;&gt;0,IF(COUNTIF(Invoices!U:V,A3219)&lt;&gt;0,SUMIF(Invoices!U:V,A3219,Invoices!V:V)/COUNTIF(Invoices!U:V,A3219),0),IF(COUNTIF(Invoices!W:X,A3219)&lt;&gt;0,IF(COUNTIF(Invoices!W:X,A3219)&lt;&gt;0,SUMIF(Invoices!W:X,A3219,Invoices!X:X)/COUNTIF(Invoices!W:X,A3219),0),IF(COUNTIF(Invoices!Y:Z,A3219)&lt;&gt;0,IF(COUNTIF(Invoices!Y:Z,A3219)&lt;&gt;0,SUMIF(Invoices!Y:Z,A3219,Invoices!Z:Z)/COUNTIF(Invoices!Y:Z,A3219),0),IF(COUNTIF(Invoices!AA:AB,A3219)&lt;&gt;0,IF(COUNTIF(Invoices!AA:AB,A3219)&lt;&gt;0,SUMIF(Invoices!AA:AB,A3219,Invoices!AB:AB)/COUNTIF(Invoices!AA:AB,A3219),0),IF(COUNTIF(Invoices!AC:AD,A3219)&lt;&gt;0,IF(COUNTIF(Invoices!AC:AD,A3219)&lt;&gt;0,SUMIF(Invoices!AC:AD,A3219,Invoices!AD:AD)/COUNTIF(Invoices!AC:AD,A3219),0),IF(COUNTIF(Invoices!AE:AF,A3219)&lt;&gt;0,IF(COUNTIF(Invoices!AE:AF,A3219)&lt;&gt;0,SUMIF(Invoices!AE:AF,A3219,Invoices!AF:AF)/COUNTIF(Invoices!AE:AF,A3219),0),IF(COUNTIF(Invoices!AG:AH,A3219)&lt;&gt;0,IF(COUNTIF(Invoices!AG:AH,A3219)&lt;&gt;0,SUMIF(Invoices!AG:AH,A3219,Invoices!AH:AH)/COUNTIF(Invoices!AG:AH,A3219),0),IF(COUNTIF(Invoices!AI:AJ,A3219)&lt;&gt;0,IF(COUNTIF(Invoices!AI:AJ,A3219)&lt;&gt;0,SUMIF(Invoices!AI:AJ,A3219,Invoices!AJ:AJ)/COUNTIF(Invoices!AI:AJ,A3219),0),IF(COUNTIF(Invoices!AK:AL,A3219)&lt;&gt;0,IF(COUNTIF(Invoices!AK:AL,A3219)&lt;&gt;0,SUMIF(Invoices!AK:AL,A3219,Invoices!AL:AL)/COUNTIF(Invoices!AK:AL,A3219),0),IF(COUNTIF(Invoices!AM:AN,A3219)&lt;&gt;0,IF(COUNTIF(Invoices!AM:AN,A3219)&lt;&gt;0,SUMIF(Invoices!AM:AN,A3219,Invoices!AN:AN)/COUNTIF(Invoices!AM:AN,A3219),0),"Not Available")))))))))))))))</f>
        <v>0.99</v>
      </c>
    </row>
    <row r="3220" spans="1:5" ht="13" x14ac:dyDescent="0.15">
      <c r="A3220" s="6" t="s">
        <v>4753</v>
      </c>
      <c r="B3220" s="6" t="s">
        <v>1019</v>
      </c>
      <c r="C3220" s="6" t="s">
        <v>1020</v>
      </c>
      <c r="D3220" s="6" t="s">
        <v>1021</v>
      </c>
      <c r="E3220">
        <f ca="1">IF(COUNTIF(Invoices!K:L,A3220)&lt;&gt;0,IF(COUNTIF(Invoices!K:L,A3220)&lt;&gt;0,SUMIF(Invoices!K:L,A3220,Invoices!L:L)/COUNTIF(Invoices!K:L,A3220),0),IF(COUNTIF(Invoices!M:N,A3220)&lt;&gt;0,IF(COUNTIF(Invoices!M:N,A3220)&lt;&gt;0,SUMIF(Invoices!M:N,A3220,Invoices!N:N)/COUNTIF(Invoices!M:N,A3220),0),IF(COUNTIF(Invoices!O:P,A3220)&lt;&gt;0,IF(COUNTIF(Invoices!O:P,A3220)&lt;&gt;0,SUMIF(Invoices!O:P,A3220,Invoices!P:P)/COUNTIF(Invoices!O:P,A3220),0),IF(COUNTIF(Invoices!Q:R,A3220)&lt;&gt;0,IF(COUNTIF(Invoices!Q:R,A3220)&lt;&gt;0,SUMIF(Invoices!Q:R,A3220,Invoices!R:R)/COUNTIF(Invoices!Q:R,A3220),0),IF(COUNTIF(Invoices!S:T,A3220)&lt;&gt;0,IF(COUNTIF(Invoices!S:T,A3220)&lt;&gt;0,SUMIF(Invoices!S:T,A3220,Invoices!T:T)/COUNTIF(Invoices!S:T,A3220),0),IF(COUNTIF(Invoices!U:V,A3220)&lt;&gt;0,IF(COUNTIF(Invoices!U:V,A3220)&lt;&gt;0,SUMIF(Invoices!U:V,A3220,Invoices!V:V)/COUNTIF(Invoices!U:V,A3220),0),IF(COUNTIF(Invoices!W:X,A3220)&lt;&gt;0,IF(COUNTIF(Invoices!W:X,A3220)&lt;&gt;0,SUMIF(Invoices!W:X,A3220,Invoices!X:X)/COUNTIF(Invoices!W:X,A3220),0),IF(COUNTIF(Invoices!Y:Z,A3220)&lt;&gt;0,IF(COUNTIF(Invoices!Y:Z,A3220)&lt;&gt;0,SUMIF(Invoices!Y:Z,A3220,Invoices!Z:Z)/COUNTIF(Invoices!Y:Z,A3220),0),IF(COUNTIF(Invoices!AA:AB,A3220)&lt;&gt;0,IF(COUNTIF(Invoices!AA:AB,A3220)&lt;&gt;0,SUMIF(Invoices!AA:AB,A3220,Invoices!AB:AB)/COUNTIF(Invoices!AA:AB,A3220),0),IF(COUNTIF(Invoices!AC:AD,A3220)&lt;&gt;0,IF(COUNTIF(Invoices!AC:AD,A3220)&lt;&gt;0,SUMIF(Invoices!AC:AD,A3220,Invoices!AD:AD)/COUNTIF(Invoices!AC:AD,A3220),0),IF(COUNTIF(Invoices!AE:AF,A3220)&lt;&gt;0,IF(COUNTIF(Invoices!AE:AF,A3220)&lt;&gt;0,SUMIF(Invoices!AE:AF,A3220,Invoices!AF:AF)/COUNTIF(Invoices!AE:AF,A3220),0),IF(COUNTIF(Invoices!AG:AH,A3220)&lt;&gt;0,IF(COUNTIF(Invoices!AG:AH,A3220)&lt;&gt;0,SUMIF(Invoices!AG:AH,A3220,Invoices!AH:AH)/COUNTIF(Invoices!AG:AH,A3220),0),IF(COUNTIF(Invoices!AI:AJ,A3220)&lt;&gt;0,IF(COUNTIF(Invoices!AI:AJ,A3220)&lt;&gt;0,SUMIF(Invoices!AI:AJ,A3220,Invoices!AJ:AJ)/COUNTIF(Invoices!AI:AJ,A3220),0),IF(COUNTIF(Invoices!AK:AL,A3220)&lt;&gt;0,IF(COUNTIF(Invoices!AK:AL,A3220)&lt;&gt;0,SUMIF(Invoices!AK:AL,A3220,Invoices!AL:AL)/COUNTIF(Invoices!AK:AL,A3220),0),IF(COUNTIF(Invoices!AM:AN,A3220)&lt;&gt;0,IF(COUNTIF(Invoices!AM:AN,A3220)&lt;&gt;0,SUMIF(Invoices!AM:AN,A3220,Invoices!AN:AN)/COUNTIF(Invoices!AM:AN,A3220),0),"Not Available")))))))))))))))</f>
        <v>0.99</v>
      </c>
    </row>
    <row r="3221" spans="1:5" ht="13" x14ac:dyDescent="0.15">
      <c r="A3221" s="6" t="s">
        <v>4754</v>
      </c>
      <c r="B3221" s="6" t="s">
        <v>1580</v>
      </c>
      <c r="C3221" s="6" t="s">
        <v>1581</v>
      </c>
      <c r="D3221" s="6" t="s">
        <v>1227</v>
      </c>
      <c r="E3221">
        <f ca="1">IF(COUNTIF(Invoices!K:L,A3221)&lt;&gt;0,IF(COUNTIF(Invoices!K:L,A3221)&lt;&gt;0,SUMIF(Invoices!K:L,A3221,Invoices!L:L)/COUNTIF(Invoices!K:L,A3221),0),IF(COUNTIF(Invoices!M:N,A3221)&lt;&gt;0,IF(COUNTIF(Invoices!M:N,A3221)&lt;&gt;0,SUMIF(Invoices!M:N,A3221,Invoices!N:N)/COUNTIF(Invoices!M:N,A3221),0),IF(COUNTIF(Invoices!O:P,A3221)&lt;&gt;0,IF(COUNTIF(Invoices!O:P,A3221)&lt;&gt;0,SUMIF(Invoices!O:P,A3221,Invoices!P:P)/COUNTIF(Invoices!O:P,A3221),0),IF(COUNTIF(Invoices!Q:R,A3221)&lt;&gt;0,IF(COUNTIF(Invoices!Q:R,A3221)&lt;&gt;0,SUMIF(Invoices!Q:R,A3221,Invoices!R:R)/COUNTIF(Invoices!Q:R,A3221),0),IF(COUNTIF(Invoices!S:T,A3221)&lt;&gt;0,IF(COUNTIF(Invoices!S:T,A3221)&lt;&gt;0,SUMIF(Invoices!S:T,A3221,Invoices!T:T)/COUNTIF(Invoices!S:T,A3221),0),IF(COUNTIF(Invoices!U:V,A3221)&lt;&gt;0,IF(COUNTIF(Invoices!U:V,A3221)&lt;&gt;0,SUMIF(Invoices!U:V,A3221,Invoices!V:V)/COUNTIF(Invoices!U:V,A3221),0),IF(COUNTIF(Invoices!W:X,A3221)&lt;&gt;0,IF(COUNTIF(Invoices!W:X,A3221)&lt;&gt;0,SUMIF(Invoices!W:X,A3221,Invoices!X:X)/COUNTIF(Invoices!W:X,A3221),0),IF(COUNTIF(Invoices!Y:Z,A3221)&lt;&gt;0,IF(COUNTIF(Invoices!Y:Z,A3221)&lt;&gt;0,SUMIF(Invoices!Y:Z,A3221,Invoices!Z:Z)/COUNTIF(Invoices!Y:Z,A3221),0),IF(COUNTIF(Invoices!AA:AB,A3221)&lt;&gt;0,IF(COUNTIF(Invoices!AA:AB,A3221)&lt;&gt;0,SUMIF(Invoices!AA:AB,A3221,Invoices!AB:AB)/COUNTIF(Invoices!AA:AB,A3221),0),IF(COUNTIF(Invoices!AC:AD,A3221)&lt;&gt;0,IF(COUNTIF(Invoices!AC:AD,A3221)&lt;&gt;0,SUMIF(Invoices!AC:AD,A3221,Invoices!AD:AD)/COUNTIF(Invoices!AC:AD,A3221),0),IF(COUNTIF(Invoices!AE:AF,A3221)&lt;&gt;0,IF(COUNTIF(Invoices!AE:AF,A3221)&lt;&gt;0,SUMIF(Invoices!AE:AF,A3221,Invoices!AF:AF)/COUNTIF(Invoices!AE:AF,A3221),0),IF(COUNTIF(Invoices!AG:AH,A3221)&lt;&gt;0,IF(COUNTIF(Invoices!AG:AH,A3221)&lt;&gt;0,SUMIF(Invoices!AG:AH,A3221,Invoices!AH:AH)/COUNTIF(Invoices!AG:AH,A3221),0),IF(COUNTIF(Invoices!AI:AJ,A3221)&lt;&gt;0,IF(COUNTIF(Invoices!AI:AJ,A3221)&lt;&gt;0,SUMIF(Invoices!AI:AJ,A3221,Invoices!AJ:AJ)/COUNTIF(Invoices!AI:AJ,A3221),0),IF(COUNTIF(Invoices!AK:AL,A3221)&lt;&gt;0,IF(COUNTIF(Invoices!AK:AL,A3221)&lt;&gt;0,SUMIF(Invoices!AK:AL,A3221,Invoices!AL:AL)/COUNTIF(Invoices!AK:AL,A3221),0),IF(COUNTIF(Invoices!AM:AN,A3221)&lt;&gt;0,IF(COUNTIF(Invoices!AM:AN,A3221)&lt;&gt;0,SUMIF(Invoices!AM:AN,A3221,Invoices!AN:AN)/COUNTIF(Invoices!AM:AN,A3221),0),"Not Available")))))))))))))))</f>
        <v>0.99</v>
      </c>
    </row>
    <row r="3222" spans="1:5" ht="13" x14ac:dyDescent="0.15">
      <c r="A3222" s="6" t="s">
        <v>4755</v>
      </c>
      <c r="B3222" s="6" t="s">
        <v>1208</v>
      </c>
      <c r="C3222" s="6" t="s">
        <v>1209</v>
      </c>
      <c r="D3222" s="6" t="s">
        <v>1210</v>
      </c>
      <c r="E3222">
        <f ca="1">IF(COUNTIF(Invoices!K:L,A3222)&lt;&gt;0,IF(COUNTIF(Invoices!K:L,A3222)&lt;&gt;0,SUMIF(Invoices!K:L,A3222,Invoices!L:L)/COUNTIF(Invoices!K:L,A3222),0),IF(COUNTIF(Invoices!M:N,A3222)&lt;&gt;0,IF(COUNTIF(Invoices!M:N,A3222)&lt;&gt;0,SUMIF(Invoices!M:N,A3222,Invoices!N:N)/COUNTIF(Invoices!M:N,A3222),0),IF(COUNTIF(Invoices!O:P,A3222)&lt;&gt;0,IF(COUNTIF(Invoices!O:P,A3222)&lt;&gt;0,SUMIF(Invoices!O:P,A3222,Invoices!P:P)/COUNTIF(Invoices!O:P,A3222),0),IF(COUNTIF(Invoices!Q:R,A3222)&lt;&gt;0,IF(COUNTIF(Invoices!Q:R,A3222)&lt;&gt;0,SUMIF(Invoices!Q:R,A3222,Invoices!R:R)/COUNTIF(Invoices!Q:R,A3222),0),IF(COUNTIF(Invoices!S:T,A3222)&lt;&gt;0,IF(COUNTIF(Invoices!S:T,A3222)&lt;&gt;0,SUMIF(Invoices!S:T,A3222,Invoices!T:T)/COUNTIF(Invoices!S:T,A3222),0),IF(COUNTIF(Invoices!U:V,A3222)&lt;&gt;0,IF(COUNTIF(Invoices!U:V,A3222)&lt;&gt;0,SUMIF(Invoices!U:V,A3222,Invoices!V:V)/COUNTIF(Invoices!U:V,A3222),0),IF(COUNTIF(Invoices!W:X,A3222)&lt;&gt;0,IF(COUNTIF(Invoices!W:X,A3222)&lt;&gt;0,SUMIF(Invoices!W:X,A3222,Invoices!X:X)/COUNTIF(Invoices!W:X,A3222),0),IF(COUNTIF(Invoices!Y:Z,A3222)&lt;&gt;0,IF(COUNTIF(Invoices!Y:Z,A3222)&lt;&gt;0,SUMIF(Invoices!Y:Z,A3222,Invoices!Z:Z)/COUNTIF(Invoices!Y:Z,A3222),0),IF(COUNTIF(Invoices!AA:AB,A3222)&lt;&gt;0,IF(COUNTIF(Invoices!AA:AB,A3222)&lt;&gt;0,SUMIF(Invoices!AA:AB,A3222,Invoices!AB:AB)/COUNTIF(Invoices!AA:AB,A3222),0),IF(COUNTIF(Invoices!AC:AD,A3222)&lt;&gt;0,IF(COUNTIF(Invoices!AC:AD,A3222)&lt;&gt;0,SUMIF(Invoices!AC:AD,A3222,Invoices!AD:AD)/COUNTIF(Invoices!AC:AD,A3222),0),IF(COUNTIF(Invoices!AE:AF,A3222)&lt;&gt;0,IF(COUNTIF(Invoices!AE:AF,A3222)&lt;&gt;0,SUMIF(Invoices!AE:AF,A3222,Invoices!AF:AF)/COUNTIF(Invoices!AE:AF,A3222),0),IF(COUNTIF(Invoices!AG:AH,A3222)&lt;&gt;0,IF(COUNTIF(Invoices!AG:AH,A3222)&lt;&gt;0,SUMIF(Invoices!AG:AH,A3222,Invoices!AH:AH)/COUNTIF(Invoices!AG:AH,A3222),0),IF(COUNTIF(Invoices!AI:AJ,A3222)&lt;&gt;0,IF(COUNTIF(Invoices!AI:AJ,A3222)&lt;&gt;0,SUMIF(Invoices!AI:AJ,A3222,Invoices!AJ:AJ)/COUNTIF(Invoices!AI:AJ,A3222),0),IF(COUNTIF(Invoices!AK:AL,A3222)&lt;&gt;0,IF(COUNTIF(Invoices!AK:AL,A3222)&lt;&gt;0,SUMIF(Invoices!AK:AL,A3222,Invoices!AL:AL)/COUNTIF(Invoices!AK:AL,A3222),0),IF(COUNTIF(Invoices!AM:AN,A3222)&lt;&gt;0,IF(COUNTIF(Invoices!AM:AN,A3222)&lt;&gt;0,SUMIF(Invoices!AM:AN,A3222,Invoices!AN:AN)/COUNTIF(Invoices!AM:AN,A3222),0),"Not Available")))))))))))))))</f>
        <v>0.99</v>
      </c>
    </row>
    <row r="3223" spans="1:5" ht="13" x14ac:dyDescent="0.15">
      <c r="A3223" s="6" t="s">
        <v>4756</v>
      </c>
      <c r="B3223" s="6" t="s">
        <v>758</v>
      </c>
      <c r="C3223" s="6" t="s">
        <v>2040</v>
      </c>
      <c r="D3223" s="6" t="s">
        <v>758</v>
      </c>
      <c r="E3223">
        <f ca="1">IF(COUNTIF(Invoices!K:L,A3223)&lt;&gt;0,IF(COUNTIF(Invoices!K:L,A3223)&lt;&gt;0,SUMIF(Invoices!K:L,A3223,Invoices!L:L)/COUNTIF(Invoices!K:L,A3223),0),IF(COUNTIF(Invoices!M:N,A3223)&lt;&gt;0,IF(COUNTIF(Invoices!M:N,A3223)&lt;&gt;0,SUMIF(Invoices!M:N,A3223,Invoices!N:N)/COUNTIF(Invoices!M:N,A3223),0),IF(COUNTIF(Invoices!O:P,A3223)&lt;&gt;0,IF(COUNTIF(Invoices!O:P,A3223)&lt;&gt;0,SUMIF(Invoices!O:P,A3223,Invoices!P:P)/COUNTIF(Invoices!O:P,A3223),0),IF(COUNTIF(Invoices!Q:R,A3223)&lt;&gt;0,IF(COUNTIF(Invoices!Q:R,A3223)&lt;&gt;0,SUMIF(Invoices!Q:R,A3223,Invoices!R:R)/COUNTIF(Invoices!Q:R,A3223),0),IF(COUNTIF(Invoices!S:T,A3223)&lt;&gt;0,IF(COUNTIF(Invoices!S:T,A3223)&lt;&gt;0,SUMIF(Invoices!S:T,A3223,Invoices!T:T)/COUNTIF(Invoices!S:T,A3223),0),IF(COUNTIF(Invoices!U:V,A3223)&lt;&gt;0,IF(COUNTIF(Invoices!U:V,A3223)&lt;&gt;0,SUMIF(Invoices!U:V,A3223,Invoices!V:V)/COUNTIF(Invoices!U:V,A3223),0),IF(COUNTIF(Invoices!W:X,A3223)&lt;&gt;0,IF(COUNTIF(Invoices!W:X,A3223)&lt;&gt;0,SUMIF(Invoices!W:X,A3223,Invoices!X:X)/COUNTIF(Invoices!W:X,A3223),0),IF(COUNTIF(Invoices!Y:Z,A3223)&lt;&gt;0,IF(COUNTIF(Invoices!Y:Z,A3223)&lt;&gt;0,SUMIF(Invoices!Y:Z,A3223,Invoices!Z:Z)/COUNTIF(Invoices!Y:Z,A3223),0),IF(COUNTIF(Invoices!AA:AB,A3223)&lt;&gt;0,IF(COUNTIF(Invoices!AA:AB,A3223)&lt;&gt;0,SUMIF(Invoices!AA:AB,A3223,Invoices!AB:AB)/COUNTIF(Invoices!AA:AB,A3223),0),IF(COUNTIF(Invoices!AC:AD,A3223)&lt;&gt;0,IF(COUNTIF(Invoices!AC:AD,A3223)&lt;&gt;0,SUMIF(Invoices!AC:AD,A3223,Invoices!AD:AD)/COUNTIF(Invoices!AC:AD,A3223),0),IF(COUNTIF(Invoices!AE:AF,A3223)&lt;&gt;0,IF(COUNTIF(Invoices!AE:AF,A3223)&lt;&gt;0,SUMIF(Invoices!AE:AF,A3223,Invoices!AF:AF)/COUNTIF(Invoices!AE:AF,A3223),0),IF(COUNTIF(Invoices!AG:AH,A3223)&lt;&gt;0,IF(COUNTIF(Invoices!AG:AH,A3223)&lt;&gt;0,SUMIF(Invoices!AG:AH,A3223,Invoices!AH:AH)/COUNTIF(Invoices!AG:AH,A3223),0),IF(COUNTIF(Invoices!AI:AJ,A3223)&lt;&gt;0,IF(COUNTIF(Invoices!AI:AJ,A3223)&lt;&gt;0,SUMIF(Invoices!AI:AJ,A3223,Invoices!AJ:AJ)/COUNTIF(Invoices!AI:AJ,A3223),0),IF(COUNTIF(Invoices!AK:AL,A3223)&lt;&gt;0,IF(COUNTIF(Invoices!AK:AL,A3223)&lt;&gt;0,SUMIF(Invoices!AK:AL,A3223,Invoices!AL:AL)/COUNTIF(Invoices!AK:AL,A3223),0),IF(COUNTIF(Invoices!AM:AN,A3223)&lt;&gt;0,IF(COUNTIF(Invoices!AM:AN,A3223)&lt;&gt;0,SUMIF(Invoices!AM:AN,A3223,Invoices!AN:AN)/COUNTIF(Invoices!AM:AN,A3223),0),"Not Available")))))))))))))))</f>
        <v>0.99</v>
      </c>
    </row>
    <row r="3224" spans="1:5" ht="13" x14ac:dyDescent="0.15">
      <c r="A3224" s="6" t="s">
        <v>4757</v>
      </c>
      <c r="B3224" s="6" t="s">
        <v>4758</v>
      </c>
      <c r="C3224" s="6" t="s">
        <v>587</v>
      </c>
      <c r="D3224" s="6" t="s">
        <v>587</v>
      </c>
      <c r="E3224" t="str">
        <f>IF(COUNTIF(Invoices!K:L,A3224)&lt;&gt;0,IF(COUNTIF(Invoices!K:L,A3224)&lt;&gt;0,SUMIF(Invoices!K:L,A3224,Invoices!L:L)/COUNTIF(Invoices!K:L,A3224),0),IF(COUNTIF(Invoices!M:N,A3224)&lt;&gt;0,IF(COUNTIF(Invoices!M:N,A3224)&lt;&gt;0,SUMIF(Invoices!M:N,A3224,Invoices!N:N)/COUNTIF(Invoices!M:N,A3224),0),IF(COUNTIF(Invoices!O:P,A3224)&lt;&gt;0,IF(COUNTIF(Invoices!O:P,A3224)&lt;&gt;0,SUMIF(Invoices!O:P,A3224,Invoices!P:P)/COUNTIF(Invoices!O:P,A3224),0),IF(COUNTIF(Invoices!Q:R,A3224)&lt;&gt;0,IF(COUNTIF(Invoices!Q:R,A3224)&lt;&gt;0,SUMIF(Invoices!Q:R,A3224,Invoices!R:R)/COUNTIF(Invoices!Q:R,A3224),0),IF(COUNTIF(Invoices!S:T,A3224)&lt;&gt;0,IF(COUNTIF(Invoices!S:T,A3224)&lt;&gt;0,SUMIF(Invoices!S:T,A3224,Invoices!T:T)/COUNTIF(Invoices!S:T,A3224),0),IF(COUNTIF(Invoices!U:V,A3224)&lt;&gt;0,IF(COUNTIF(Invoices!U:V,A3224)&lt;&gt;0,SUMIF(Invoices!U:V,A3224,Invoices!V:V)/COUNTIF(Invoices!U:V,A3224),0),IF(COUNTIF(Invoices!W:X,A3224)&lt;&gt;0,IF(COUNTIF(Invoices!W:X,A3224)&lt;&gt;0,SUMIF(Invoices!W:X,A3224,Invoices!X:X)/COUNTIF(Invoices!W:X,A3224),0),IF(COUNTIF(Invoices!Y:Z,A3224)&lt;&gt;0,IF(COUNTIF(Invoices!Y:Z,A3224)&lt;&gt;0,SUMIF(Invoices!Y:Z,A3224,Invoices!Z:Z)/COUNTIF(Invoices!Y:Z,A3224),0),IF(COUNTIF(Invoices!AA:AB,A3224)&lt;&gt;0,IF(COUNTIF(Invoices!AA:AB,A3224)&lt;&gt;0,SUMIF(Invoices!AA:AB,A3224,Invoices!AB:AB)/COUNTIF(Invoices!AA:AB,A3224),0),IF(COUNTIF(Invoices!AC:AD,A3224)&lt;&gt;0,IF(COUNTIF(Invoices!AC:AD,A3224)&lt;&gt;0,SUMIF(Invoices!AC:AD,A3224,Invoices!AD:AD)/COUNTIF(Invoices!AC:AD,A3224),0),IF(COUNTIF(Invoices!AE:AF,A3224)&lt;&gt;0,IF(COUNTIF(Invoices!AE:AF,A3224)&lt;&gt;0,SUMIF(Invoices!AE:AF,A3224,Invoices!AF:AF)/COUNTIF(Invoices!AE:AF,A3224),0),IF(COUNTIF(Invoices!AG:AH,A3224)&lt;&gt;0,IF(COUNTIF(Invoices!AG:AH,A3224)&lt;&gt;0,SUMIF(Invoices!AG:AH,A3224,Invoices!AH:AH)/COUNTIF(Invoices!AG:AH,A3224),0),IF(COUNTIF(Invoices!AI:AJ,A3224)&lt;&gt;0,IF(COUNTIF(Invoices!AI:AJ,A3224)&lt;&gt;0,SUMIF(Invoices!AI:AJ,A3224,Invoices!AJ:AJ)/COUNTIF(Invoices!AI:AJ,A3224),0),IF(COUNTIF(Invoices!AK:AL,A3224)&lt;&gt;0,IF(COUNTIF(Invoices!AK:AL,A3224)&lt;&gt;0,SUMIF(Invoices!AK:AL,A3224,Invoices!AL:AL)/COUNTIF(Invoices!AK:AL,A3224),0),IF(COUNTIF(Invoices!AM:AN,A3224)&lt;&gt;0,IF(COUNTIF(Invoices!AM:AN,A3224)&lt;&gt;0,SUMIF(Invoices!AM:AN,A3224,Invoices!AN:AN)/COUNTIF(Invoices!AM:AN,A3224),0),"Not Available")))))))))))))))</f>
        <v>Not Available</v>
      </c>
    </row>
    <row r="3225" spans="1:5" ht="13" x14ac:dyDescent="0.15">
      <c r="A3225" s="6" t="s">
        <v>4759</v>
      </c>
      <c r="C3225" s="6" t="s">
        <v>526</v>
      </c>
      <c r="D3225" s="6" t="s">
        <v>527</v>
      </c>
      <c r="E3225" t="str">
        <f>IF(COUNTIF(Invoices!K:L,A3225)&lt;&gt;0,IF(COUNTIF(Invoices!K:L,A3225)&lt;&gt;0,SUMIF(Invoices!K:L,A3225,Invoices!L:L)/COUNTIF(Invoices!K:L,A3225),0),IF(COUNTIF(Invoices!M:N,A3225)&lt;&gt;0,IF(COUNTIF(Invoices!M:N,A3225)&lt;&gt;0,SUMIF(Invoices!M:N,A3225,Invoices!N:N)/COUNTIF(Invoices!M:N,A3225),0),IF(COUNTIF(Invoices!O:P,A3225)&lt;&gt;0,IF(COUNTIF(Invoices!O:P,A3225)&lt;&gt;0,SUMIF(Invoices!O:P,A3225,Invoices!P:P)/COUNTIF(Invoices!O:P,A3225),0),IF(COUNTIF(Invoices!Q:R,A3225)&lt;&gt;0,IF(COUNTIF(Invoices!Q:R,A3225)&lt;&gt;0,SUMIF(Invoices!Q:R,A3225,Invoices!R:R)/COUNTIF(Invoices!Q:R,A3225),0),IF(COUNTIF(Invoices!S:T,A3225)&lt;&gt;0,IF(COUNTIF(Invoices!S:T,A3225)&lt;&gt;0,SUMIF(Invoices!S:T,A3225,Invoices!T:T)/COUNTIF(Invoices!S:T,A3225),0),IF(COUNTIF(Invoices!U:V,A3225)&lt;&gt;0,IF(COUNTIF(Invoices!U:V,A3225)&lt;&gt;0,SUMIF(Invoices!U:V,A3225,Invoices!V:V)/COUNTIF(Invoices!U:V,A3225),0),IF(COUNTIF(Invoices!W:X,A3225)&lt;&gt;0,IF(COUNTIF(Invoices!W:X,A3225)&lt;&gt;0,SUMIF(Invoices!W:X,A3225,Invoices!X:X)/COUNTIF(Invoices!W:X,A3225),0),IF(COUNTIF(Invoices!Y:Z,A3225)&lt;&gt;0,IF(COUNTIF(Invoices!Y:Z,A3225)&lt;&gt;0,SUMIF(Invoices!Y:Z,A3225,Invoices!Z:Z)/COUNTIF(Invoices!Y:Z,A3225),0),IF(COUNTIF(Invoices!AA:AB,A3225)&lt;&gt;0,IF(COUNTIF(Invoices!AA:AB,A3225)&lt;&gt;0,SUMIF(Invoices!AA:AB,A3225,Invoices!AB:AB)/COUNTIF(Invoices!AA:AB,A3225),0),IF(COUNTIF(Invoices!AC:AD,A3225)&lt;&gt;0,IF(COUNTIF(Invoices!AC:AD,A3225)&lt;&gt;0,SUMIF(Invoices!AC:AD,A3225,Invoices!AD:AD)/COUNTIF(Invoices!AC:AD,A3225),0),IF(COUNTIF(Invoices!AE:AF,A3225)&lt;&gt;0,IF(COUNTIF(Invoices!AE:AF,A3225)&lt;&gt;0,SUMIF(Invoices!AE:AF,A3225,Invoices!AF:AF)/COUNTIF(Invoices!AE:AF,A3225),0),IF(COUNTIF(Invoices!AG:AH,A3225)&lt;&gt;0,IF(COUNTIF(Invoices!AG:AH,A3225)&lt;&gt;0,SUMIF(Invoices!AG:AH,A3225,Invoices!AH:AH)/COUNTIF(Invoices!AG:AH,A3225),0),IF(COUNTIF(Invoices!AI:AJ,A3225)&lt;&gt;0,IF(COUNTIF(Invoices!AI:AJ,A3225)&lt;&gt;0,SUMIF(Invoices!AI:AJ,A3225,Invoices!AJ:AJ)/COUNTIF(Invoices!AI:AJ,A3225),0),IF(COUNTIF(Invoices!AK:AL,A3225)&lt;&gt;0,IF(COUNTIF(Invoices!AK:AL,A3225)&lt;&gt;0,SUMIF(Invoices!AK:AL,A3225,Invoices!AL:AL)/COUNTIF(Invoices!AK:AL,A3225),0),IF(COUNTIF(Invoices!AM:AN,A3225)&lt;&gt;0,IF(COUNTIF(Invoices!AM:AN,A3225)&lt;&gt;0,SUMIF(Invoices!AM:AN,A3225,Invoices!AN:AN)/COUNTIF(Invoices!AM:AN,A3225),0),"Not Available")))))))))))))))</f>
        <v>Not Available</v>
      </c>
    </row>
    <row r="3226" spans="1:5" ht="13" x14ac:dyDescent="0.15">
      <c r="A3226" s="6" t="s">
        <v>4760</v>
      </c>
      <c r="C3226" s="6" t="s">
        <v>692</v>
      </c>
      <c r="D3226" s="6" t="s">
        <v>693</v>
      </c>
      <c r="E3226">
        <f ca="1">IF(COUNTIF(Invoices!K:L,A3226)&lt;&gt;0,IF(COUNTIF(Invoices!K:L,A3226)&lt;&gt;0,SUMIF(Invoices!K:L,A3226,Invoices!L:L)/COUNTIF(Invoices!K:L,A3226),0),IF(COUNTIF(Invoices!M:N,A3226)&lt;&gt;0,IF(COUNTIF(Invoices!M:N,A3226)&lt;&gt;0,SUMIF(Invoices!M:N,A3226,Invoices!N:N)/COUNTIF(Invoices!M:N,A3226),0),IF(COUNTIF(Invoices!O:P,A3226)&lt;&gt;0,IF(COUNTIF(Invoices!O:P,A3226)&lt;&gt;0,SUMIF(Invoices!O:P,A3226,Invoices!P:P)/COUNTIF(Invoices!O:P,A3226),0),IF(COUNTIF(Invoices!Q:R,A3226)&lt;&gt;0,IF(COUNTIF(Invoices!Q:R,A3226)&lt;&gt;0,SUMIF(Invoices!Q:R,A3226,Invoices!R:R)/COUNTIF(Invoices!Q:R,A3226),0),IF(COUNTIF(Invoices!S:T,A3226)&lt;&gt;0,IF(COUNTIF(Invoices!S:T,A3226)&lt;&gt;0,SUMIF(Invoices!S:T,A3226,Invoices!T:T)/COUNTIF(Invoices!S:T,A3226),0),IF(COUNTIF(Invoices!U:V,A3226)&lt;&gt;0,IF(COUNTIF(Invoices!U:V,A3226)&lt;&gt;0,SUMIF(Invoices!U:V,A3226,Invoices!V:V)/COUNTIF(Invoices!U:V,A3226),0),IF(COUNTIF(Invoices!W:X,A3226)&lt;&gt;0,IF(COUNTIF(Invoices!W:X,A3226)&lt;&gt;0,SUMIF(Invoices!W:X,A3226,Invoices!X:X)/COUNTIF(Invoices!W:X,A3226),0),IF(COUNTIF(Invoices!Y:Z,A3226)&lt;&gt;0,IF(COUNTIF(Invoices!Y:Z,A3226)&lt;&gt;0,SUMIF(Invoices!Y:Z,A3226,Invoices!Z:Z)/COUNTIF(Invoices!Y:Z,A3226),0),IF(COUNTIF(Invoices!AA:AB,A3226)&lt;&gt;0,IF(COUNTIF(Invoices!AA:AB,A3226)&lt;&gt;0,SUMIF(Invoices!AA:AB,A3226,Invoices!AB:AB)/COUNTIF(Invoices!AA:AB,A3226),0),IF(COUNTIF(Invoices!AC:AD,A3226)&lt;&gt;0,IF(COUNTIF(Invoices!AC:AD,A3226)&lt;&gt;0,SUMIF(Invoices!AC:AD,A3226,Invoices!AD:AD)/COUNTIF(Invoices!AC:AD,A3226),0),IF(COUNTIF(Invoices!AE:AF,A3226)&lt;&gt;0,IF(COUNTIF(Invoices!AE:AF,A3226)&lt;&gt;0,SUMIF(Invoices!AE:AF,A3226,Invoices!AF:AF)/COUNTIF(Invoices!AE:AF,A3226),0),IF(COUNTIF(Invoices!AG:AH,A3226)&lt;&gt;0,IF(COUNTIF(Invoices!AG:AH,A3226)&lt;&gt;0,SUMIF(Invoices!AG:AH,A3226,Invoices!AH:AH)/COUNTIF(Invoices!AG:AH,A3226),0),IF(COUNTIF(Invoices!AI:AJ,A3226)&lt;&gt;0,IF(COUNTIF(Invoices!AI:AJ,A3226)&lt;&gt;0,SUMIF(Invoices!AI:AJ,A3226,Invoices!AJ:AJ)/COUNTIF(Invoices!AI:AJ,A3226),0),IF(COUNTIF(Invoices!AK:AL,A3226)&lt;&gt;0,IF(COUNTIF(Invoices!AK:AL,A3226)&lt;&gt;0,SUMIF(Invoices!AK:AL,A3226,Invoices!AL:AL)/COUNTIF(Invoices!AK:AL,A3226),0),IF(COUNTIF(Invoices!AM:AN,A3226)&lt;&gt;0,IF(COUNTIF(Invoices!AM:AN,A3226)&lt;&gt;0,SUMIF(Invoices!AM:AN,A3226,Invoices!AN:AN)/COUNTIF(Invoices!AM:AN,A3226),0),"Not Available")))))))))))))))</f>
        <v>1.99</v>
      </c>
    </row>
    <row r="3227" spans="1:5" ht="13" x14ac:dyDescent="0.15">
      <c r="A3227" s="6" t="s">
        <v>4761</v>
      </c>
      <c r="B3227" s="6" t="s">
        <v>4762</v>
      </c>
      <c r="C3227" s="6" t="s">
        <v>1231</v>
      </c>
      <c r="D3227" s="6" t="s">
        <v>863</v>
      </c>
      <c r="E3227">
        <f ca="1">IF(COUNTIF(Invoices!K:L,A3227)&lt;&gt;0,IF(COUNTIF(Invoices!K:L,A3227)&lt;&gt;0,SUMIF(Invoices!K:L,A3227,Invoices!L:L)/COUNTIF(Invoices!K:L,A3227),0),IF(COUNTIF(Invoices!M:N,A3227)&lt;&gt;0,IF(COUNTIF(Invoices!M:N,A3227)&lt;&gt;0,SUMIF(Invoices!M:N,A3227,Invoices!N:N)/COUNTIF(Invoices!M:N,A3227),0),IF(COUNTIF(Invoices!O:P,A3227)&lt;&gt;0,IF(COUNTIF(Invoices!O:P,A3227)&lt;&gt;0,SUMIF(Invoices!O:P,A3227,Invoices!P:P)/COUNTIF(Invoices!O:P,A3227),0),IF(COUNTIF(Invoices!Q:R,A3227)&lt;&gt;0,IF(COUNTIF(Invoices!Q:R,A3227)&lt;&gt;0,SUMIF(Invoices!Q:R,A3227,Invoices!R:R)/COUNTIF(Invoices!Q:R,A3227),0),IF(COUNTIF(Invoices!S:T,A3227)&lt;&gt;0,IF(COUNTIF(Invoices!S:T,A3227)&lt;&gt;0,SUMIF(Invoices!S:T,A3227,Invoices!T:T)/COUNTIF(Invoices!S:T,A3227),0),IF(COUNTIF(Invoices!U:V,A3227)&lt;&gt;0,IF(COUNTIF(Invoices!U:V,A3227)&lt;&gt;0,SUMIF(Invoices!U:V,A3227,Invoices!V:V)/COUNTIF(Invoices!U:V,A3227),0),IF(COUNTIF(Invoices!W:X,A3227)&lt;&gt;0,IF(COUNTIF(Invoices!W:X,A3227)&lt;&gt;0,SUMIF(Invoices!W:X,A3227,Invoices!X:X)/COUNTIF(Invoices!W:X,A3227),0),IF(COUNTIF(Invoices!Y:Z,A3227)&lt;&gt;0,IF(COUNTIF(Invoices!Y:Z,A3227)&lt;&gt;0,SUMIF(Invoices!Y:Z,A3227,Invoices!Z:Z)/COUNTIF(Invoices!Y:Z,A3227),0),IF(COUNTIF(Invoices!AA:AB,A3227)&lt;&gt;0,IF(COUNTIF(Invoices!AA:AB,A3227)&lt;&gt;0,SUMIF(Invoices!AA:AB,A3227,Invoices!AB:AB)/COUNTIF(Invoices!AA:AB,A3227),0),IF(COUNTIF(Invoices!AC:AD,A3227)&lt;&gt;0,IF(COUNTIF(Invoices!AC:AD,A3227)&lt;&gt;0,SUMIF(Invoices!AC:AD,A3227,Invoices!AD:AD)/COUNTIF(Invoices!AC:AD,A3227),0),IF(COUNTIF(Invoices!AE:AF,A3227)&lt;&gt;0,IF(COUNTIF(Invoices!AE:AF,A3227)&lt;&gt;0,SUMIF(Invoices!AE:AF,A3227,Invoices!AF:AF)/COUNTIF(Invoices!AE:AF,A3227),0),IF(COUNTIF(Invoices!AG:AH,A3227)&lt;&gt;0,IF(COUNTIF(Invoices!AG:AH,A3227)&lt;&gt;0,SUMIF(Invoices!AG:AH,A3227,Invoices!AH:AH)/COUNTIF(Invoices!AG:AH,A3227),0),IF(COUNTIF(Invoices!AI:AJ,A3227)&lt;&gt;0,IF(COUNTIF(Invoices!AI:AJ,A3227)&lt;&gt;0,SUMIF(Invoices!AI:AJ,A3227,Invoices!AJ:AJ)/COUNTIF(Invoices!AI:AJ,A3227),0),IF(COUNTIF(Invoices!AK:AL,A3227)&lt;&gt;0,IF(COUNTIF(Invoices!AK:AL,A3227)&lt;&gt;0,SUMIF(Invoices!AK:AL,A3227,Invoices!AL:AL)/COUNTIF(Invoices!AK:AL,A3227),0),IF(COUNTIF(Invoices!AM:AN,A3227)&lt;&gt;0,IF(COUNTIF(Invoices!AM:AN,A3227)&lt;&gt;0,SUMIF(Invoices!AM:AN,A3227,Invoices!AN:AN)/COUNTIF(Invoices!AM:AN,A3227),0),"Not Available")))))))))))))))</f>
        <v>0.99</v>
      </c>
    </row>
    <row r="3228" spans="1:5" ht="13" x14ac:dyDescent="0.15">
      <c r="A3228" s="6" t="s">
        <v>4763</v>
      </c>
      <c r="B3228" s="6" t="s">
        <v>4764</v>
      </c>
      <c r="C3228" s="6" t="s">
        <v>1231</v>
      </c>
      <c r="D3228" s="6" t="s">
        <v>863</v>
      </c>
      <c r="E3228" t="str">
        <f>IF(COUNTIF(Invoices!K:L,A3228)&lt;&gt;0,IF(COUNTIF(Invoices!K:L,A3228)&lt;&gt;0,SUMIF(Invoices!K:L,A3228,Invoices!L:L)/COUNTIF(Invoices!K:L,A3228),0),IF(COUNTIF(Invoices!M:N,A3228)&lt;&gt;0,IF(COUNTIF(Invoices!M:N,A3228)&lt;&gt;0,SUMIF(Invoices!M:N,A3228,Invoices!N:N)/COUNTIF(Invoices!M:N,A3228),0),IF(COUNTIF(Invoices!O:P,A3228)&lt;&gt;0,IF(COUNTIF(Invoices!O:P,A3228)&lt;&gt;0,SUMIF(Invoices!O:P,A3228,Invoices!P:P)/COUNTIF(Invoices!O:P,A3228),0),IF(COUNTIF(Invoices!Q:R,A3228)&lt;&gt;0,IF(COUNTIF(Invoices!Q:R,A3228)&lt;&gt;0,SUMIF(Invoices!Q:R,A3228,Invoices!R:R)/COUNTIF(Invoices!Q:R,A3228),0),IF(COUNTIF(Invoices!S:T,A3228)&lt;&gt;0,IF(COUNTIF(Invoices!S:T,A3228)&lt;&gt;0,SUMIF(Invoices!S:T,A3228,Invoices!T:T)/COUNTIF(Invoices!S:T,A3228),0),IF(COUNTIF(Invoices!U:V,A3228)&lt;&gt;0,IF(COUNTIF(Invoices!U:V,A3228)&lt;&gt;0,SUMIF(Invoices!U:V,A3228,Invoices!V:V)/COUNTIF(Invoices!U:V,A3228),0),IF(COUNTIF(Invoices!W:X,A3228)&lt;&gt;0,IF(COUNTIF(Invoices!W:X,A3228)&lt;&gt;0,SUMIF(Invoices!W:X,A3228,Invoices!X:X)/COUNTIF(Invoices!W:X,A3228),0),IF(COUNTIF(Invoices!Y:Z,A3228)&lt;&gt;0,IF(COUNTIF(Invoices!Y:Z,A3228)&lt;&gt;0,SUMIF(Invoices!Y:Z,A3228,Invoices!Z:Z)/COUNTIF(Invoices!Y:Z,A3228),0),IF(COUNTIF(Invoices!AA:AB,A3228)&lt;&gt;0,IF(COUNTIF(Invoices!AA:AB,A3228)&lt;&gt;0,SUMIF(Invoices!AA:AB,A3228,Invoices!AB:AB)/COUNTIF(Invoices!AA:AB,A3228),0),IF(COUNTIF(Invoices!AC:AD,A3228)&lt;&gt;0,IF(COUNTIF(Invoices!AC:AD,A3228)&lt;&gt;0,SUMIF(Invoices!AC:AD,A3228,Invoices!AD:AD)/COUNTIF(Invoices!AC:AD,A3228),0),IF(COUNTIF(Invoices!AE:AF,A3228)&lt;&gt;0,IF(COUNTIF(Invoices!AE:AF,A3228)&lt;&gt;0,SUMIF(Invoices!AE:AF,A3228,Invoices!AF:AF)/COUNTIF(Invoices!AE:AF,A3228),0),IF(COUNTIF(Invoices!AG:AH,A3228)&lt;&gt;0,IF(COUNTIF(Invoices!AG:AH,A3228)&lt;&gt;0,SUMIF(Invoices!AG:AH,A3228,Invoices!AH:AH)/COUNTIF(Invoices!AG:AH,A3228),0),IF(COUNTIF(Invoices!AI:AJ,A3228)&lt;&gt;0,IF(COUNTIF(Invoices!AI:AJ,A3228)&lt;&gt;0,SUMIF(Invoices!AI:AJ,A3228,Invoices!AJ:AJ)/COUNTIF(Invoices!AI:AJ,A3228),0),IF(COUNTIF(Invoices!AK:AL,A3228)&lt;&gt;0,IF(COUNTIF(Invoices!AK:AL,A3228)&lt;&gt;0,SUMIF(Invoices!AK:AL,A3228,Invoices!AL:AL)/COUNTIF(Invoices!AK:AL,A3228),0),IF(COUNTIF(Invoices!AM:AN,A3228)&lt;&gt;0,IF(COUNTIF(Invoices!AM:AN,A3228)&lt;&gt;0,SUMIF(Invoices!AM:AN,A3228,Invoices!AN:AN)/COUNTIF(Invoices!AM:AN,A3228),0),"Not Available")))))))))))))))</f>
        <v>Not Available</v>
      </c>
    </row>
    <row r="3229" spans="1:5" ht="13" x14ac:dyDescent="0.15">
      <c r="A3229" s="6" t="s">
        <v>4765</v>
      </c>
      <c r="B3229" s="6" t="s">
        <v>695</v>
      </c>
      <c r="C3229" s="6" t="s">
        <v>696</v>
      </c>
      <c r="D3229" s="6" t="s">
        <v>697</v>
      </c>
      <c r="E3229">
        <f ca="1">IF(COUNTIF(Invoices!K:L,A3229)&lt;&gt;0,IF(COUNTIF(Invoices!K:L,A3229)&lt;&gt;0,SUMIF(Invoices!K:L,A3229,Invoices!L:L)/COUNTIF(Invoices!K:L,A3229),0),IF(COUNTIF(Invoices!M:N,A3229)&lt;&gt;0,IF(COUNTIF(Invoices!M:N,A3229)&lt;&gt;0,SUMIF(Invoices!M:N,A3229,Invoices!N:N)/COUNTIF(Invoices!M:N,A3229),0),IF(COUNTIF(Invoices!O:P,A3229)&lt;&gt;0,IF(COUNTIF(Invoices!O:P,A3229)&lt;&gt;0,SUMIF(Invoices!O:P,A3229,Invoices!P:P)/COUNTIF(Invoices!O:P,A3229),0),IF(COUNTIF(Invoices!Q:R,A3229)&lt;&gt;0,IF(COUNTIF(Invoices!Q:R,A3229)&lt;&gt;0,SUMIF(Invoices!Q:R,A3229,Invoices!R:R)/COUNTIF(Invoices!Q:R,A3229),0),IF(COUNTIF(Invoices!S:T,A3229)&lt;&gt;0,IF(COUNTIF(Invoices!S:T,A3229)&lt;&gt;0,SUMIF(Invoices!S:T,A3229,Invoices!T:T)/COUNTIF(Invoices!S:T,A3229),0),IF(COUNTIF(Invoices!U:V,A3229)&lt;&gt;0,IF(COUNTIF(Invoices!U:V,A3229)&lt;&gt;0,SUMIF(Invoices!U:V,A3229,Invoices!V:V)/COUNTIF(Invoices!U:V,A3229),0),IF(COUNTIF(Invoices!W:X,A3229)&lt;&gt;0,IF(COUNTIF(Invoices!W:X,A3229)&lt;&gt;0,SUMIF(Invoices!W:X,A3229,Invoices!X:X)/COUNTIF(Invoices!W:X,A3229),0),IF(COUNTIF(Invoices!Y:Z,A3229)&lt;&gt;0,IF(COUNTIF(Invoices!Y:Z,A3229)&lt;&gt;0,SUMIF(Invoices!Y:Z,A3229,Invoices!Z:Z)/COUNTIF(Invoices!Y:Z,A3229),0),IF(COUNTIF(Invoices!AA:AB,A3229)&lt;&gt;0,IF(COUNTIF(Invoices!AA:AB,A3229)&lt;&gt;0,SUMIF(Invoices!AA:AB,A3229,Invoices!AB:AB)/COUNTIF(Invoices!AA:AB,A3229),0),IF(COUNTIF(Invoices!AC:AD,A3229)&lt;&gt;0,IF(COUNTIF(Invoices!AC:AD,A3229)&lt;&gt;0,SUMIF(Invoices!AC:AD,A3229,Invoices!AD:AD)/COUNTIF(Invoices!AC:AD,A3229),0),IF(COUNTIF(Invoices!AE:AF,A3229)&lt;&gt;0,IF(COUNTIF(Invoices!AE:AF,A3229)&lt;&gt;0,SUMIF(Invoices!AE:AF,A3229,Invoices!AF:AF)/COUNTIF(Invoices!AE:AF,A3229),0),IF(COUNTIF(Invoices!AG:AH,A3229)&lt;&gt;0,IF(COUNTIF(Invoices!AG:AH,A3229)&lt;&gt;0,SUMIF(Invoices!AG:AH,A3229,Invoices!AH:AH)/COUNTIF(Invoices!AG:AH,A3229),0),IF(COUNTIF(Invoices!AI:AJ,A3229)&lt;&gt;0,IF(COUNTIF(Invoices!AI:AJ,A3229)&lt;&gt;0,SUMIF(Invoices!AI:AJ,A3229,Invoices!AJ:AJ)/COUNTIF(Invoices!AI:AJ,A3229),0),IF(COUNTIF(Invoices!AK:AL,A3229)&lt;&gt;0,IF(COUNTIF(Invoices!AK:AL,A3229)&lt;&gt;0,SUMIF(Invoices!AK:AL,A3229,Invoices!AL:AL)/COUNTIF(Invoices!AK:AL,A3229),0),IF(COUNTIF(Invoices!AM:AN,A3229)&lt;&gt;0,IF(COUNTIF(Invoices!AM:AN,A3229)&lt;&gt;0,SUMIF(Invoices!AM:AN,A3229,Invoices!AN:AN)/COUNTIF(Invoices!AM:AN,A3229),0),"Not Available")))))))))))))))</f>
        <v>0.99</v>
      </c>
    </row>
    <row r="3230" spans="1:5" ht="13" x14ac:dyDescent="0.15">
      <c r="A3230" s="6" t="s">
        <v>4766</v>
      </c>
      <c r="B3230" s="6" t="s">
        <v>1473</v>
      </c>
      <c r="C3230" s="6" t="s">
        <v>1472</v>
      </c>
      <c r="D3230" s="6" t="s">
        <v>1021</v>
      </c>
      <c r="E3230" t="str">
        <f>IF(COUNTIF(Invoices!K:L,A3230)&lt;&gt;0,IF(COUNTIF(Invoices!K:L,A3230)&lt;&gt;0,SUMIF(Invoices!K:L,A3230,Invoices!L:L)/COUNTIF(Invoices!K:L,A3230),0),IF(COUNTIF(Invoices!M:N,A3230)&lt;&gt;0,IF(COUNTIF(Invoices!M:N,A3230)&lt;&gt;0,SUMIF(Invoices!M:N,A3230,Invoices!N:N)/COUNTIF(Invoices!M:N,A3230),0),IF(COUNTIF(Invoices!O:P,A3230)&lt;&gt;0,IF(COUNTIF(Invoices!O:P,A3230)&lt;&gt;0,SUMIF(Invoices!O:P,A3230,Invoices!P:P)/COUNTIF(Invoices!O:P,A3230),0),IF(COUNTIF(Invoices!Q:R,A3230)&lt;&gt;0,IF(COUNTIF(Invoices!Q:R,A3230)&lt;&gt;0,SUMIF(Invoices!Q:R,A3230,Invoices!R:R)/COUNTIF(Invoices!Q:R,A3230),0),IF(COUNTIF(Invoices!S:T,A3230)&lt;&gt;0,IF(COUNTIF(Invoices!S:T,A3230)&lt;&gt;0,SUMIF(Invoices!S:T,A3230,Invoices!T:T)/COUNTIF(Invoices!S:T,A3230),0),IF(COUNTIF(Invoices!U:V,A3230)&lt;&gt;0,IF(COUNTIF(Invoices!U:V,A3230)&lt;&gt;0,SUMIF(Invoices!U:V,A3230,Invoices!V:V)/COUNTIF(Invoices!U:V,A3230),0),IF(COUNTIF(Invoices!W:X,A3230)&lt;&gt;0,IF(COUNTIF(Invoices!W:X,A3230)&lt;&gt;0,SUMIF(Invoices!W:X,A3230,Invoices!X:X)/COUNTIF(Invoices!W:X,A3230),0),IF(COUNTIF(Invoices!Y:Z,A3230)&lt;&gt;0,IF(COUNTIF(Invoices!Y:Z,A3230)&lt;&gt;0,SUMIF(Invoices!Y:Z,A3230,Invoices!Z:Z)/COUNTIF(Invoices!Y:Z,A3230),0),IF(COUNTIF(Invoices!AA:AB,A3230)&lt;&gt;0,IF(COUNTIF(Invoices!AA:AB,A3230)&lt;&gt;0,SUMIF(Invoices!AA:AB,A3230,Invoices!AB:AB)/COUNTIF(Invoices!AA:AB,A3230),0),IF(COUNTIF(Invoices!AC:AD,A3230)&lt;&gt;0,IF(COUNTIF(Invoices!AC:AD,A3230)&lt;&gt;0,SUMIF(Invoices!AC:AD,A3230,Invoices!AD:AD)/COUNTIF(Invoices!AC:AD,A3230),0),IF(COUNTIF(Invoices!AE:AF,A3230)&lt;&gt;0,IF(COUNTIF(Invoices!AE:AF,A3230)&lt;&gt;0,SUMIF(Invoices!AE:AF,A3230,Invoices!AF:AF)/COUNTIF(Invoices!AE:AF,A3230),0),IF(COUNTIF(Invoices!AG:AH,A3230)&lt;&gt;0,IF(COUNTIF(Invoices!AG:AH,A3230)&lt;&gt;0,SUMIF(Invoices!AG:AH,A3230,Invoices!AH:AH)/COUNTIF(Invoices!AG:AH,A3230),0),IF(COUNTIF(Invoices!AI:AJ,A3230)&lt;&gt;0,IF(COUNTIF(Invoices!AI:AJ,A3230)&lt;&gt;0,SUMIF(Invoices!AI:AJ,A3230,Invoices!AJ:AJ)/COUNTIF(Invoices!AI:AJ,A3230),0),IF(COUNTIF(Invoices!AK:AL,A3230)&lt;&gt;0,IF(COUNTIF(Invoices!AK:AL,A3230)&lt;&gt;0,SUMIF(Invoices!AK:AL,A3230,Invoices!AL:AL)/COUNTIF(Invoices!AK:AL,A3230),0),IF(COUNTIF(Invoices!AM:AN,A3230)&lt;&gt;0,IF(COUNTIF(Invoices!AM:AN,A3230)&lt;&gt;0,SUMIF(Invoices!AM:AN,A3230,Invoices!AN:AN)/COUNTIF(Invoices!AM:AN,A3230),0),"Not Available")))))))))))))))</f>
        <v>Not Available</v>
      </c>
    </row>
    <row r="3231" spans="1:5" ht="13" x14ac:dyDescent="0.15">
      <c r="A3231" s="6" t="s">
        <v>4767</v>
      </c>
      <c r="B3231" s="6" t="s">
        <v>1394</v>
      </c>
      <c r="C3231" s="6" t="s">
        <v>1395</v>
      </c>
      <c r="D3231" s="6" t="s">
        <v>878</v>
      </c>
      <c r="E3231">
        <f ca="1">IF(COUNTIF(Invoices!K:L,A3231)&lt;&gt;0,IF(COUNTIF(Invoices!K:L,A3231)&lt;&gt;0,SUMIF(Invoices!K:L,A3231,Invoices!L:L)/COUNTIF(Invoices!K:L,A3231),0),IF(COUNTIF(Invoices!M:N,A3231)&lt;&gt;0,IF(COUNTIF(Invoices!M:N,A3231)&lt;&gt;0,SUMIF(Invoices!M:N,A3231,Invoices!N:N)/COUNTIF(Invoices!M:N,A3231),0),IF(COUNTIF(Invoices!O:P,A3231)&lt;&gt;0,IF(COUNTIF(Invoices!O:P,A3231)&lt;&gt;0,SUMIF(Invoices!O:P,A3231,Invoices!P:P)/COUNTIF(Invoices!O:P,A3231),0),IF(COUNTIF(Invoices!Q:R,A3231)&lt;&gt;0,IF(COUNTIF(Invoices!Q:R,A3231)&lt;&gt;0,SUMIF(Invoices!Q:R,A3231,Invoices!R:R)/COUNTIF(Invoices!Q:R,A3231),0),IF(COUNTIF(Invoices!S:T,A3231)&lt;&gt;0,IF(COUNTIF(Invoices!S:T,A3231)&lt;&gt;0,SUMIF(Invoices!S:T,A3231,Invoices!T:T)/COUNTIF(Invoices!S:T,A3231),0),IF(COUNTIF(Invoices!U:V,A3231)&lt;&gt;0,IF(COUNTIF(Invoices!U:V,A3231)&lt;&gt;0,SUMIF(Invoices!U:V,A3231,Invoices!V:V)/COUNTIF(Invoices!U:V,A3231),0),IF(COUNTIF(Invoices!W:X,A3231)&lt;&gt;0,IF(COUNTIF(Invoices!W:X,A3231)&lt;&gt;0,SUMIF(Invoices!W:X,A3231,Invoices!X:X)/COUNTIF(Invoices!W:X,A3231),0),IF(COUNTIF(Invoices!Y:Z,A3231)&lt;&gt;0,IF(COUNTIF(Invoices!Y:Z,A3231)&lt;&gt;0,SUMIF(Invoices!Y:Z,A3231,Invoices!Z:Z)/COUNTIF(Invoices!Y:Z,A3231),0),IF(COUNTIF(Invoices!AA:AB,A3231)&lt;&gt;0,IF(COUNTIF(Invoices!AA:AB,A3231)&lt;&gt;0,SUMIF(Invoices!AA:AB,A3231,Invoices!AB:AB)/COUNTIF(Invoices!AA:AB,A3231),0),IF(COUNTIF(Invoices!AC:AD,A3231)&lt;&gt;0,IF(COUNTIF(Invoices!AC:AD,A3231)&lt;&gt;0,SUMIF(Invoices!AC:AD,A3231,Invoices!AD:AD)/COUNTIF(Invoices!AC:AD,A3231),0),IF(COUNTIF(Invoices!AE:AF,A3231)&lt;&gt;0,IF(COUNTIF(Invoices!AE:AF,A3231)&lt;&gt;0,SUMIF(Invoices!AE:AF,A3231,Invoices!AF:AF)/COUNTIF(Invoices!AE:AF,A3231),0),IF(COUNTIF(Invoices!AG:AH,A3231)&lt;&gt;0,IF(COUNTIF(Invoices!AG:AH,A3231)&lt;&gt;0,SUMIF(Invoices!AG:AH,A3231,Invoices!AH:AH)/COUNTIF(Invoices!AG:AH,A3231),0),IF(COUNTIF(Invoices!AI:AJ,A3231)&lt;&gt;0,IF(COUNTIF(Invoices!AI:AJ,A3231)&lt;&gt;0,SUMIF(Invoices!AI:AJ,A3231,Invoices!AJ:AJ)/COUNTIF(Invoices!AI:AJ,A3231),0),IF(COUNTIF(Invoices!AK:AL,A3231)&lt;&gt;0,IF(COUNTIF(Invoices!AK:AL,A3231)&lt;&gt;0,SUMIF(Invoices!AK:AL,A3231,Invoices!AL:AL)/COUNTIF(Invoices!AK:AL,A3231),0),IF(COUNTIF(Invoices!AM:AN,A3231)&lt;&gt;0,IF(COUNTIF(Invoices!AM:AN,A3231)&lt;&gt;0,SUMIF(Invoices!AM:AN,A3231,Invoices!AN:AN)/COUNTIF(Invoices!AM:AN,A3231),0),"Not Available")))))))))))))))</f>
        <v>0.99</v>
      </c>
    </row>
    <row r="3232" spans="1:5" ht="13" x14ac:dyDescent="0.15">
      <c r="A3232" s="6" t="s">
        <v>4768</v>
      </c>
      <c r="B3232" s="6" t="s">
        <v>1795</v>
      </c>
      <c r="C3232" s="6" t="s">
        <v>626</v>
      </c>
      <c r="D3232" s="6" t="s">
        <v>522</v>
      </c>
      <c r="E3232">
        <f ca="1">IF(COUNTIF(Invoices!K:L,A3232)&lt;&gt;0,IF(COUNTIF(Invoices!K:L,A3232)&lt;&gt;0,SUMIF(Invoices!K:L,A3232,Invoices!L:L)/COUNTIF(Invoices!K:L,A3232),0),IF(COUNTIF(Invoices!M:N,A3232)&lt;&gt;0,IF(COUNTIF(Invoices!M:N,A3232)&lt;&gt;0,SUMIF(Invoices!M:N,A3232,Invoices!N:N)/COUNTIF(Invoices!M:N,A3232),0),IF(COUNTIF(Invoices!O:P,A3232)&lt;&gt;0,IF(COUNTIF(Invoices!O:P,A3232)&lt;&gt;0,SUMIF(Invoices!O:P,A3232,Invoices!P:P)/COUNTIF(Invoices!O:P,A3232),0),IF(COUNTIF(Invoices!Q:R,A3232)&lt;&gt;0,IF(COUNTIF(Invoices!Q:R,A3232)&lt;&gt;0,SUMIF(Invoices!Q:R,A3232,Invoices!R:R)/COUNTIF(Invoices!Q:R,A3232),0),IF(COUNTIF(Invoices!S:T,A3232)&lt;&gt;0,IF(COUNTIF(Invoices!S:T,A3232)&lt;&gt;0,SUMIF(Invoices!S:T,A3232,Invoices!T:T)/COUNTIF(Invoices!S:T,A3232),0),IF(COUNTIF(Invoices!U:V,A3232)&lt;&gt;0,IF(COUNTIF(Invoices!U:V,A3232)&lt;&gt;0,SUMIF(Invoices!U:V,A3232,Invoices!V:V)/COUNTIF(Invoices!U:V,A3232),0),IF(COUNTIF(Invoices!W:X,A3232)&lt;&gt;0,IF(COUNTIF(Invoices!W:X,A3232)&lt;&gt;0,SUMIF(Invoices!W:X,A3232,Invoices!X:X)/COUNTIF(Invoices!W:X,A3232),0),IF(COUNTIF(Invoices!Y:Z,A3232)&lt;&gt;0,IF(COUNTIF(Invoices!Y:Z,A3232)&lt;&gt;0,SUMIF(Invoices!Y:Z,A3232,Invoices!Z:Z)/COUNTIF(Invoices!Y:Z,A3232),0),IF(COUNTIF(Invoices!AA:AB,A3232)&lt;&gt;0,IF(COUNTIF(Invoices!AA:AB,A3232)&lt;&gt;0,SUMIF(Invoices!AA:AB,A3232,Invoices!AB:AB)/COUNTIF(Invoices!AA:AB,A3232),0),IF(COUNTIF(Invoices!AC:AD,A3232)&lt;&gt;0,IF(COUNTIF(Invoices!AC:AD,A3232)&lt;&gt;0,SUMIF(Invoices!AC:AD,A3232,Invoices!AD:AD)/COUNTIF(Invoices!AC:AD,A3232),0),IF(COUNTIF(Invoices!AE:AF,A3232)&lt;&gt;0,IF(COUNTIF(Invoices!AE:AF,A3232)&lt;&gt;0,SUMIF(Invoices!AE:AF,A3232,Invoices!AF:AF)/COUNTIF(Invoices!AE:AF,A3232),0),IF(COUNTIF(Invoices!AG:AH,A3232)&lt;&gt;0,IF(COUNTIF(Invoices!AG:AH,A3232)&lt;&gt;0,SUMIF(Invoices!AG:AH,A3232,Invoices!AH:AH)/COUNTIF(Invoices!AG:AH,A3232),0),IF(COUNTIF(Invoices!AI:AJ,A3232)&lt;&gt;0,IF(COUNTIF(Invoices!AI:AJ,A3232)&lt;&gt;0,SUMIF(Invoices!AI:AJ,A3232,Invoices!AJ:AJ)/COUNTIF(Invoices!AI:AJ,A3232),0),IF(COUNTIF(Invoices!AK:AL,A3232)&lt;&gt;0,IF(COUNTIF(Invoices!AK:AL,A3232)&lt;&gt;0,SUMIF(Invoices!AK:AL,A3232,Invoices!AL:AL)/COUNTIF(Invoices!AK:AL,A3232),0),IF(COUNTIF(Invoices!AM:AN,A3232)&lt;&gt;0,IF(COUNTIF(Invoices!AM:AN,A3232)&lt;&gt;0,SUMIF(Invoices!AM:AN,A3232,Invoices!AN:AN)/COUNTIF(Invoices!AM:AN,A3232),0),"Not Available")))))))))))))))</f>
        <v>0.99</v>
      </c>
    </row>
    <row r="3233" spans="1:5" ht="13" x14ac:dyDescent="0.15">
      <c r="A3233" s="6" t="s">
        <v>4769</v>
      </c>
      <c r="C3233" s="6" t="s">
        <v>538</v>
      </c>
      <c r="D3233" s="6" t="s">
        <v>539</v>
      </c>
      <c r="E3233" t="str">
        <f>IF(COUNTIF(Invoices!K:L,A3233)&lt;&gt;0,IF(COUNTIF(Invoices!K:L,A3233)&lt;&gt;0,SUMIF(Invoices!K:L,A3233,Invoices!L:L)/COUNTIF(Invoices!K:L,A3233),0),IF(COUNTIF(Invoices!M:N,A3233)&lt;&gt;0,IF(COUNTIF(Invoices!M:N,A3233)&lt;&gt;0,SUMIF(Invoices!M:N,A3233,Invoices!N:N)/COUNTIF(Invoices!M:N,A3233),0),IF(COUNTIF(Invoices!O:P,A3233)&lt;&gt;0,IF(COUNTIF(Invoices!O:P,A3233)&lt;&gt;0,SUMIF(Invoices!O:P,A3233,Invoices!P:P)/COUNTIF(Invoices!O:P,A3233),0),IF(COUNTIF(Invoices!Q:R,A3233)&lt;&gt;0,IF(COUNTIF(Invoices!Q:R,A3233)&lt;&gt;0,SUMIF(Invoices!Q:R,A3233,Invoices!R:R)/COUNTIF(Invoices!Q:R,A3233),0),IF(COUNTIF(Invoices!S:T,A3233)&lt;&gt;0,IF(COUNTIF(Invoices!S:T,A3233)&lt;&gt;0,SUMIF(Invoices!S:T,A3233,Invoices!T:T)/COUNTIF(Invoices!S:T,A3233),0),IF(COUNTIF(Invoices!U:V,A3233)&lt;&gt;0,IF(COUNTIF(Invoices!U:V,A3233)&lt;&gt;0,SUMIF(Invoices!U:V,A3233,Invoices!V:V)/COUNTIF(Invoices!U:V,A3233),0),IF(COUNTIF(Invoices!W:X,A3233)&lt;&gt;0,IF(COUNTIF(Invoices!W:X,A3233)&lt;&gt;0,SUMIF(Invoices!W:X,A3233,Invoices!X:X)/COUNTIF(Invoices!W:X,A3233),0),IF(COUNTIF(Invoices!Y:Z,A3233)&lt;&gt;0,IF(COUNTIF(Invoices!Y:Z,A3233)&lt;&gt;0,SUMIF(Invoices!Y:Z,A3233,Invoices!Z:Z)/COUNTIF(Invoices!Y:Z,A3233),0),IF(COUNTIF(Invoices!AA:AB,A3233)&lt;&gt;0,IF(COUNTIF(Invoices!AA:AB,A3233)&lt;&gt;0,SUMIF(Invoices!AA:AB,A3233,Invoices!AB:AB)/COUNTIF(Invoices!AA:AB,A3233),0),IF(COUNTIF(Invoices!AC:AD,A3233)&lt;&gt;0,IF(COUNTIF(Invoices!AC:AD,A3233)&lt;&gt;0,SUMIF(Invoices!AC:AD,A3233,Invoices!AD:AD)/COUNTIF(Invoices!AC:AD,A3233),0),IF(COUNTIF(Invoices!AE:AF,A3233)&lt;&gt;0,IF(COUNTIF(Invoices!AE:AF,A3233)&lt;&gt;0,SUMIF(Invoices!AE:AF,A3233,Invoices!AF:AF)/COUNTIF(Invoices!AE:AF,A3233),0),IF(COUNTIF(Invoices!AG:AH,A3233)&lt;&gt;0,IF(COUNTIF(Invoices!AG:AH,A3233)&lt;&gt;0,SUMIF(Invoices!AG:AH,A3233,Invoices!AH:AH)/COUNTIF(Invoices!AG:AH,A3233),0),IF(COUNTIF(Invoices!AI:AJ,A3233)&lt;&gt;0,IF(COUNTIF(Invoices!AI:AJ,A3233)&lt;&gt;0,SUMIF(Invoices!AI:AJ,A3233,Invoices!AJ:AJ)/COUNTIF(Invoices!AI:AJ,A3233),0),IF(COUNTIF(Invoices!AK:AL,A3233)&lt;&gt;0,IF(COUNTIF(Invoices!AK:AL,A3233)&lt;&gt;0,SUMIF(Invoices!AK:AL,A3233,Invoices!AL:AL)/COUNTIF(Invoices!AK:AL,A3233),0),IF(COUNTIF(Invoices!AM:AN,A3233)&lt;&gt;0,IF(COUNTIF(Invoices!AM:AN,A3233)&lt;&gt;0,SUMIF(Invoices!AM:AN,A3233,Invoices!AN:AN)/COUNTIF(Invoices!AM:AN,A3233),0),"Not Available")))))))))))))))</f>
        <v>Not Available</v>
      </c>
    </row>
    <row r="3234" spans="1:5" ht="13" x14ac:dyDescent="0.15">
      <c r="A3234" s="6" t="s">
        <v>4770</v>
      </c>
      <c r="B3234" s="6" t="s">
        <v>562</v>
      </c>
      <c r="C3234" s="6" t="s">
        <v>812</v>
      </c>
      <c r="D3234" s="6" t="s">
        <v>562</v>
      </c>
      <c r="E3234" t="str">
        <f>IF(COUNTIF(Invoices!K:L,A3234)&lt;&gt;0,IF(COUNTIF(Invoices!K:L,A3234)&lt;&gt;0,SUMIF(Invoices!K:L,A3234,Invoices!L:L)/COUNTIF(Invoices!K:L,A3234),0),IF(COUNTIF(Invoices!M:N,A3234)&lt;&gt;0,IF(COUNTIF(Invoices!M:N,A3234)&lt;&gt;0,SUMIF(Invoices!M:N,A3234,Invoices!N:N)/COUNTIF(Invoices!M:N,A3234),0),IF(COUNTIF(Invoices!O:P,A3234)&lt;&gt;0,IF(COUNTIF(Invoices!O:P,A3234)&lt;&gt;0,SUMIF(Invoices!O:P,A3234,Invoices!P:P)/COUNTIF(Invoices!O:P,A3234),0),IF(COUNTIF(Invoices!Q:R,A3234)&lt;&gt;0,IF(COUNTIF(Invoices!Q:R,A3234)&lt;&gt;0,SUMIF(Invoices!Q:R,A3234,Invoices!R:R)/COUNTIF(Invoices!Q:R,A3234),0),IF(COUNTIF(Invoices!S:T,A3234)&lt;&gt;0,IF(COUNTIF(Invoices!S:T,A3234)&lt;&gt;0,SUMIF(Invoices!S:T,A3234,Invoices!T:T)/COUNTIF(Invoices!S:T,A3234),0),IF(COUNTIF(Invoices!U:V,A3234)&lt;&gt;0,IF(COUNTIF(Invoices!U:V,A3234)&lt;&gt;0,SUMIF(Invoices!U:V,A3234,Invoices!V:V)/COUNTIF(Invoices!U:V,A3234),0),IF(COUNTIF(Invoices!W:X,A3234)&lt;&gt;0,IF(COUNTIF(Invoices!W:X,A3234)&lt;&gt;0,SUMIF(Invoices!W:X,A3234,Invoices!X:X)/COUNTIF(Invoices!W:X,A3234),0),IF(COUNTIF(Invoices!Y:Z,A3234)&lt;&gt;0,IF(COUNTIF(Invoices!Y:Z,A3234)&lt;&gt;0,SUMIF(Invoices!Y:Z,A3234,Invoices!Z:Z)/COUNTIF(Invoices!Y:Z,A3234),0),IF(COUNTIF(Invoices!AA:AB,A3234)&lt;&gt;0,IF(COUNTIF(Invoices!AA:AB,A3234)&lt;&gt;0,SUMIF(Invoices!AA:AB,A3234,Invoices!AB:AB)/COUNTIF(Invoices!AA:AB,A3234),0),IF(COUNTIF(Invoices!AC:AD,A3234)&lt;&gt;0,IF(COUNTIF(Invoices!AC:AD,A3234)&lt;&gt;0,SUMIF(Invoices!AC:AD,A3234,Invoices!AD:AD)/COUNTIF(Invoices!AC:AD,A3234),0),IF(COUNTIF(Invoices!AE:AF,A3234)&lt;&gt;0,IF(COUNTIF(Invoices!AE:AF,A3234)&lt;&gt;0,SUMIF(Invoices!AE:AF,A3234,Invoices!AF:AF)/COUNTIF(Invoices!AE:AF,A3234),0),IF(COUNTIF(Invoices!AG:AH,A3234)&lt;&gt;0,IF(COUNTIF(Invoices!AG:AH,A3234)&lt;&gt;0,SUMIF(Invoices!AG:AH,A3234,Invoices!AH:AH)/COUNTIF(Invoices!AG:AH,A3234),0),IF(COUNTIF(Invoices!AI:AJ,A3234)&lt;&gt;0,IF(COUNTIF(Invoices!AI:AJ,A3234)&lt;&gt;0,SUMIF(Invoices!AI:AJ,A3234,Invoices!AJ:AJ)/COUNTIF(Invoices!AI:AJ,A3234),0),IF(COUNTIF(Invoices!AK:AL,A3234)&lt;&gt;0,IF(COUNTIF(Invoices!AK:AL,A3234)&lt;&gt;0,SUMIF(Invoices!AK:AL,A3234,Invoices!AL:AL)/COUNTIF(Invoices!AK:AL,A3234),0),IF(COUNTIF(Invoices!AM:AN,A3234)&lt;&gt;0,IF(COUNTIF(Invoices!AM:AN,A3234)&lt;&gt;0,SUMIF(Invoices!AM:AN,A3234,Invoices!AN:AN)/COUNTIF(Invoices!AM:AN,A3234),0),"Not Available")))))))))))))))</f>
        <v>Not Available</v>
      </c>
    </row>
    <row r="3235" spans="1:5" ht="13" x14ac:dyDescent="0.15">
      <c r="A3235" s="6" t="s">
        <v>4771</v>
      </c>
      <c r="C3235" s="6" t="s">
        <v>1174</v>
      </c>
      <c r="D3235" s="6" t="s">
        <v>570</v>
      </c>
      <c r="E3235">
        <f ca="1">IF(COUNTIF(Invoices!K:L,A3235)&lt;&gt;0,IF(COUNTIF(Invoices!K:L,A3235)&lt;&gt;0,SUMIF(Invoices!K:L,A3235,Invoices!L:L)/COUNTIF(Invoices!K:L,A3235),0),IF(COUNTIF(Invoices!M:N,A3235)&lt;&gt;0,IF(COUNTIF(Invoices!M:N,A3235)&lt;&gt;0,SUMIF(Invoices!M:N,A3235,Invoices!N:N)/COUNTIF(Invoices!M:N,A3235),0),IF(COUNTIF(Invoices!O:P,A3235)&lt;&gt;0,IF(COUNTIF(Invoices!O:P,A3235)&lt;&gt;0,SUMIF(Invoices!O:P,A3235,Invoices!P:P)/COUNTIF(Invoices!O:P,A3235),0),IF(COUNTIF(Invoices!Q:R,A3235)&lt;&gt;0,IF(COUNTIF(Invoices!Q:R,A3235)&lt;&gt;0,SUMIF(Invoices!Q:R,A3235,Invoices!R:R)/COUNTIF(Invoices!Q:R,A3235),0),IF(COUNTIF(Invoices!S:T,A3235)&lt;&gt;0,IF(COUNTIF(Invoices!S:T,A3235)&lt;&gt;0,SUMIF(Invoices!S:T,A3235,Invoices!T:T)/COUNTIF(Invoices!S:T,A3235),0),IF(COUNTIF(Invoices!U:V,A3235)&lt;&gt;0,IF(COUNTIF(Invoices!U:V,A3235)&lt;&gt;0,SUMIF(Invoices!U:V,A3235,Invoices!V:V)/COUNTIF(Invoices!U:V,A3235),0),IF(COUNTIF(Invoices!W:X,A3235)&lt;&gt;0,IF(COUNTIF(Invoices!W:X,A3235)&lt;&gt;0,SUMIF(Invoices!W:X,A3235,Invoices!X:X)/COUNTIF(Invoices!W:X,A3235),0),IF(COUNTIF(Invoices!Y:Z,A3235)&lt;&gt;0,IF(COUNTIF(Invoices!Y:Z,A3235)&lt;&gt;0,SUMIF(Invoices!Y:Z,A3235,Invoices!Z:Z)/COUNTIF(Invoices!Y:Z,A3235),0),IF(COUNTIF(Invoices!AA:AB,A3235)&lt;&gt;0,IF(COUNTIF(Invoices!AA:AB,A3235)&lt;&gt;0,SUMIF(Invoices!AA:AB,A3235,Invoices!AB:AB)/COUNTIF(Invoices!AA:AB,A3235),0),IF(COUNTIF(Invoices!AC:AD,A3235)&lt;&gt;0,IF(COUNTIF(Invoices!AC:AD,A3235)&lt;&gt;0,SUMIF(Invoices!AC:AD,A3235,Invoices!AD:AD)/COUNTIF(Invoices!AC:AD,A3235),0),IF(COUNTIF(Invoices!AE:AF,A3235)&lt;&gt;0,IF(COUNTIF(Invoices!AE:AF,A3235)&lt;&gt;0,SUMIF(Invoices!AE:AF,A3235,Invoices!AF:AF)/COUNTIF(Invoices!AE:AF,A3235),0),IF(COUNTIF(Invoices!AG:AH,A3235)&lt;&gt;0,IF(COUNTIF(Invoices!AG:AH,A3235)&lt;&gt;0,SUMIF(Invoices!AG:AH,A3235,Invoices!AH:AH)/COUNTIF(Invoices!AG:AH,A3235),0),IF(COUNTIF(Invoices!AI:AJ,A3235)&lt;&gt;0,IF(COUNTIF(Invoices!AI:AJ,A3235)&lt;&gt;0,SUMIF(Invoices!AI:AJ,A3235,Invoices!AJ:AJ)/COUNTIF(Invoices!AI:AJ,A3235),0),IF(COUNTIF(Invoices!AK:AL,A3235)&lt;&gt;0,IF(COUNTIF(Invoices!AK:AL,A3235)&lt;&gt;0,SUMIF(Invoices!AK:AL,A3235,Invoices!AL:AL)/COUNTIF(Invoices!AK:AL,A3235),0),IF(COUNTIF(Invoices!AM:AN,A3235)&lt;&gt;0,IF(COUNTIF(Invoices!AM:AN,A3235)&lt;&gt;0,SUMIF(Invoices!AM:AN,A3235,Invoices!AN:AN)/COUNTIF(Invoices!AM:AN,A3235),0),"Not Available")))))))))))))))</f>
        <v>0.99</v>
      </c>
    </row>
    <row r="3236" spans="1:5" ht="13" x14ac:dyDescent="0.15">
      <c r="A3236" s="6" t="s">
        <v>4772</v>
      </c>
      <c r="B3236" s="6" t="s">
        <v>587</v>
      </c>
      <c r="C3236" s="6" t="s">
        <v>1270</v>
      </c>
      <c r="D3236" s="6" t="s">
        <v>587</v>
      </c>
      <c r="E3236">
        <f ca="1">IF(COUNTIF(Invoices!K:L,A3236)&lt;&gt;0,IF(COUNTIF(Invoices!K:L,A3236)&lt;&gt;0,SUMIF(Invoices!K:L,A3236,Invoices!L:L)/COUNTIF(Invoices!K:L,A3236),0),IF(COUNTIF(Invoices!M:N,A3236)&lt;&gt;0,IF(COUNTIF(Invoices!M:N,A3236)&lt;&gt;0,SUMIF(Invoices!M:N,A3236,Invoices!N:N)/COUNTIF(Invoices!M:N,A3236),0),IF(COUNTIF(Invoices!O:P,A3236)&lt;&gt;0,IF(COUNTIF(Invoices!O:P,A3236)&lt;&gt;0,SUMIF(Invoices!O:P,A3236,Invoices!P:P)/COUNTIF(Invoices!O:P,A3236),0),IF(COUNTIF(Invoices!Q:R,A3236)&lt;&gt;0,IF(COUNTIF(Invoices!Q:R,A3236)&lt;&gt;0,SUMIF(Invoices!Q:R,A3236,Invoices!R:R)/COUNTIF(Invoices!Q:R,A3236),0),IF(COUNTIF(Invoices!S:T,A3236)&lt;&gt;0,IF(COUNTIF(Invoices!S:T,A3236)&lt;&gt;0,SUMIF(Invoices!S:T,A3236,Invoices!T:T)/COUNTIF(Invoices!S:T,A3236),0),IF(COUNTIF(Invoices!U:V,A3236)&lt;&gt;0,IF(COUNTIF(Invoices!U:V,A3236)&lt;&gt;0,SUMIF(Invoices!U:V,A3236,Invoices!V:V)/COUNTIF(Invoices!U:V,A3236),0),IF(COUNTIF(Invoices!W:X,A3236)&lt;&gt;0,IF(COUNTIF(Invoices!W:X,A3236)&lt;&gt;0,SUMIF(Invoices!W:X,A3236,Invoices!X:X)/COUNTIF(Invoices!W:X,A3236),0),IF(COUNTIF(Invoices!Y:Z,A3236)&lt;&gt;0,IF(COUNTIF(Invoices!Y:Z,A3236)&lt;&gt;0,SUMIF(Invoices!Y:Z,A3236,Invoices!Z:Z)/COUNTIF(Invoices!Y:Z,A3236),0),IF(COUNTIF(Invoices!AA:AB,A3236)&lt;&gt;0,IF(COUNTIF(Invoices!AA:AB,A3236)&lt;&gt;0,SUMIF(Invoices!AA:AB,A3236,Invoices!AB:AB)/COUNTIF(Invoices!AA:AB,A3236),0),IF(COUNTIF(Invoices!AC:AD,A3236)&lt;&gt;0,IF(COUNTIF(Invoices!AC:AD,A3236)&lt;&gt;0,SUMIF(Invoices!AC:AD,A3236,Invoices!AD:AD)/COUNTIF(Invoices!AC:AD,A3236),0),IF(COUNTIF(Invoices!AE:AF,A3236)&lt;&gt;0,IF(COUNTIF(Invoices!AE:AF,A3236)&lt;&gt;0,SUMIF(Invoices!AE:AF,A3236,Invoices!AF:AF)/COUNTIF(Invoices!AE:AF,A3236),0),IF(COUNTIF(Invoices!AG:AH,A3236)&lt;&gt;0,IF(COUNTIF(Invoices!AG:AH,A3236)&lt;&gt;0,SUMIF(Invoices!AG:AH,A3236,Invoices!AH:AH)/COUNTIF(Invoices!AG:AH,A3236),0),IF(COUNTIF(Invoices!AI:AJ,A3236)&lt;&gt;0,IF(COUNTIF(Invoices!AI:AJ,A3236)&lt;&gt;0,SUMIF(Invoices!AI:AJ,A3236,Invoices!AJ:AJ)/COUNTIF(Invoices!AI:AJ,A3236),0),IF(COUNTIF(Invoices!AK:AL,A3236)&lt;&gt;0,IF(COUNTIF(Invoices!AK:AL,A3236)&lt;&gt;0,SUMIF(Invoices!AK:AL,A3236,Invoices!AL:AL)/COUNTIF(Invoices!AK:AL,A3236),0),IF(COUNTIF(Invoices!AM:AN,A3236)&lt;&gt;0,IF(COUNTIF(Invoices!AM:AN,A3236)&lt;&gt;0,SUMIF(Invoices!AM:AN,A3236,Invoices!AN:AN)/COUNTIF(Invoices!AM:AN,A3236),0),"Not Available")))))))))))))))</f>
        <v>0.99</v>
      </c>
    </row>
    <row r="3237" spans="1:5" ht="13" x14ac:dyDescent="0.15">
      <c r="A3237" s="6" t="s">
        <v>4772</v>
      </c>
      <c r="B3237" s="6" t="s">
        <v>1208</v>
      </c>
      <c r="C3237" s="6" t="s">
        <v>2353</v>
      </c>
      <c r="D3237" s="6" t="s">
        <v>1210</v>
      </c>
      <c r="E3237">
        <f ca="1">IF(COUNTIF(Invoices!K:L,A3237)&lt;&gt;0,IF(COUNTIF(Invoices!K:L,A3237)&lt;&gt;0,SUMIF(Invoices!K:L,A3237,Invoices!L:L)/COUNTIF(Invoices!K:L,A3237),0),IF(COUNTIF(Invoices!M:N,A3237)&lt;&gt;0,IF(COUNTIF(Invoices!M:N,A3237)&lt;&gt;0,SUMIF(Invoices!M:N,A3237,Invoices!N:N)/COUNTIF(Invoices!M:N,A3237),0),IF(COUNTIF(Invoices!O:P,A3237)&lt;&gt;0,IF(COUNTIF(Invoices!O:P,A3237)&lt;&gt;0,SUMIF(Invoices!O:P,A3237,Invoices!P:P)/COUNTIF(Invoices!O:P,A3237),0),IF(COUNTIF(Invoices!Q:R,A3237)&lt;&gt;0,IF(COUNTIF(Invoices!Q:R,A3237)&lt;&gt;0,SUMIF(Invoices!Q:R,A3237,Invoices!R:R)/COUNTIF(Invoices!Q:R,A3237),0),IF(COUNTIF(Invoices!S:T,A3237)&lt;&gt;0,IF(COUNTIF(Invoices!S:T,A3237)&lt;&gt;0,SUMIF(Invoices!S:T,A3237,Invoices!T:T)/COUNTIF(Invoices!S:T,A3237),0),IF(COUNTIF(Invoices!U:V,A3237)&lt;&gt;0,IF(COUNTIF(Invoices!U:V,A3237)&lt;&gt;0,SUMIF(Invoices!U:V,A3237,Invoices!V:V)/COUNTIF(Invoices!U:V,A3237),0),IF(COUNTIF(Invoices!W:X,A3237)&lt;&gt;0,IF(COUNTIF(Invoices!W:X,A3237)&lt;&gt;0,SUMIF(Invoices!W:X,A3237,Invoices!X:X)/COUNTIF(Invoices!W:X,A3237),0),IF(COUNTIF(Invoices!Y:Z,A3237)&lt;&gt;0,IF(COUNTIF(Invoices!Y:Z,A3237)&lt;&gt;0,SUMIF(Invoices!Y:Z,A3237,Invoices!Z:Z)/COUNTIF(Invoices!Y:Z,A3237),0),IF(COUNTIF(Invoices!AA:AB,A3237)&lt;&gt;0,IF(COUNTIF(Invoices!AA:AB,A3237)&lt;&gt;0,SUMIF(Invoices!AA:AB,A3237,Invoices!AB:AB)/COUNTIF(Invoices!AA:AB,A3237),0),IF(COUNTIF(Invoices!AC:AD,A3237)&lt;&gt;0,IF(COUNTIF(Invoices!AC:AD,A3237)&lt;&gt;0,SUMIF(Invoices!AC:AD,A3237,Invoices!AD:AD)/COUNTIF(Invoices!AC:AD,A3237),0),IF(COUNTIF(Invoices!AE:AF,A3237)&lt;&gt;0,IF(COUNTIF(Invoices!AE:AF,A3237)&lt;&gt;0,SUMIF(Invoices!AE:AF,A3237,Invoices!AF:AF)/COUNTIF(Invoices!AE:AF,A3237),0),IF(COUNTIF(Invoices!AG:AH,A3237)&lt;&gt;0,IF(COUNTIF(Invoices!AG:AH,A3237)&lt;&gt;0,SUMIF(Invoices!AG:AH,A3237,Invoices!AH:AH)/COUNTIF(Invoices!AG:AH,A3237),0),IF(COUNTIF(Invoices!AI:AJ,A3237)&lt;&gt;0,IF(COUNTIF(Invoices!AI:AJ,A3237)&lt;&gt;0,SUMIF(Invoices!AI:AJ,A3237,Invoices!AJ:AJ)/COUNTIF(Invoices!AI:AJ,A3237),0),IF(COUNTIF(Invoices!AK:AL,A3237)&lt;&gt;0,IF(COUNTIF(Invoices!AK:AL,A3237)&lt;&gt;0,SUMIF(Invoices!AK:AL,A3237,Invoices!AL:AL)/COUNTIF(Invoices!AK:AL,A3237),0),IF(COUNTIF(Invoices!AM:AN,A3237)&lt;&gt;0,IF(COUNTIF(Invoices!AM:AN,A3237)&lt;&gt;0,SUMIF(Invoices!AM:AN,A3237,Invoices!AN:AN)/COUNTIF(Invoices!AM:AN,A3237),0),"Not Available")))))))))))))))</f>
        <v>0.99</v>
      </c>
    </row>
    <row r="3238" spans="1:5" ht="13" x14ac:dyDescent="0.15">
      <c r="A3238" s="6" t="s">
        <v>1363</v>
      </c>
      <c r="C3238" s="6" t="s">
        <v>1363</v>
      </c>
      <c r="D3238" s="6" t="s">
        <v>1364</v>
      </c>
      <c r="E3238">
        <f ca="1">IF(COUNTIF(Invoices!K:L,A3238)&lt;&gt;0,IF(COUNTIF(Invoices!K:L,A3238)&lt;&gt;0,SUMIF(Invoices!K:L,A3238,Invoices!L:L)/COUNTIF(Invoices!K:L,A3238),0),IF(COUNTIF(Invoices!M:N,A3238)&lt;&gt;0,IF(COUNTIF(Invoices!M:N,A3238)&lt;&gt;0,SUMIF(Invoices!M:N,A3238,Invoices!N:N)/COUNTIF(Invoices!M:N,A3238),0),IF(COUNTIF(Invoices!O:P,A3238)&lt;&gt;0,IF(COUNTIF(Invoices!O:P,A3238)&lt;&gt;0,SUMIF(Invoices!O:P,A3238,Invoices!P:P)/COUNTIF(Invoices!O:P,A3238),0),IF(COUNTIF(Invoices!Q:R,A3238)&lt;&gt;0,IF(COUNTIF(Invoices!Q:R,A3238)&lt;&gt;0,SUMIF(Invoices!Q:R,A3238,Invoices!R:R)/COUNTIF(Invoices!Q:R,A3238),0),IF(COUNTIF(Invoices!S:T,A3238)&lt;&gt;0,IF(COUNTIF(Invoices!S:T,A3238)&lt;&gt;0,SUMIF(Invoices!S:T,A3238,Invoices!T:T)/COUNTIF(Invoices!S:T,A3238),0),IF(COUNTIF(Invoices!U:V,A3238)&lt;&gt;0,IF(COUNTIF(Invoices!U:V,A3238)&lt;&gt;0,SUMIF(Invoices!U:V,A3238,Invoices!V:V)/COUNTIF(Invoices!U:V,A3238),0),IF(COUNTIF(Invoices!W:X,A3238)&lt;&gt;0,IF(COUNTIF(Invoices!W:X,A3238)&lt;&gt;0,SUMIF(Invoices!W:X,A3238,Invoices!X:X)/COUNTIF(Invoices!W:X,A3238),0),IF(COUNTIF(Invoices!Y:Z,A3238)&lt;&gt;0,IF(COUNTIF(Invoices!Y:Z,A3238)&lt;&gt;0,SUMIF(Invoices!Y:Z,A3238,Invoices!Z:Z)/COUNTIF(Invoices!Y:Z,A3238),0),IF(COUNTIF(Invoices!AA:AB,A3238)&lt;&gt;0,IF(COUNTIF(Invoices!AA:AB,A3238)&lt;&gt;0,SUMIF(Invoices!AA:AB,A3238,Invoices!AB:AB)/COUNTIF(Invoices!AA:AB,A3238),0),IF(COUNTIF(Invoices!AC:AD,A3238)&lt;&gt;0,IF(COUNTIF(Invoices!AC:AD,A3238)&lt;&gt;0,SUMIF(Invoices!AC:AD,A3238,Invoices!AD:AD)/COUNTIF(Invoices!AC:AD,A3238),0),IF(COUNTIF(Invoices!AE:AF,A3238)&lt;&gt;0,IF(COUNTIF(Invoices!AE:AF,A3238)&lt;&gt;0,SUMIF(Invoices!AE:AF,A3238,Invoices!AF:AF)/COUNTIF(Invoices!AE:AF,A3238),0),IF(COUNTIF(Invoices!AG:AH,A3238)&lt;&gt;0,IF(COUNTIF(Invoices!AG:AH,A3238)&lt;&gt;0,SUMIF(Invoices!AG:AH,A3238,Invoices!AH:AH)/COUNTIF(Invoices!AG:AH,A3238),0),IF(COUNTIF(Invoices!AI:AJ,A3238)&lt;&gt;0,IF(COUNTIF(Invoices!AI:AJ,A3238)&lt;&gt;0,SUMIF(Invoices!AI:AJ,A3238,Invoices!AJ:AJ)/COUNTIF(Invoices!AI:AJ,A3238),0),IF(COUNTIF(Invoices!AK:AL,A3238)&lt;&gt;0,IF(COUNTIF(Invoices!AK:AL,A3238)&lt;&gt;0,SUMIF(Invoices!AK:AL,A3238,Invoices!AL:AL)/COUNTIF(Invoices!AK:AL,A3238),0),IF(COUNTIF(Invoices!AM:AN,A3238)&lt;&gt;0,IF(COUNTIF(Invoices!AM:AN,A3238)&lt;&gt;0,SUMIF(Invoices!AM:AN,A3238,Invoices!AN:AN)/COUNTIF(Invoices!AM:AN,A3238),0),"Not Available")))))))))))))))</f>
        <v>0.99</v>
      </c>
    </row>
    <row r="3239" spans="1:5" ht="13" x14ac:dyDescent="0.15">
      <c r="A3239" s="6" t="s">
        <v>4773</v>
      </c>
      <c r="B3239" s="6" t="s">
        <v>1143</v>
      </c>
      <c r="C3239" s="6" t="s">
        <v>1144</v>
      </c>
      <c r="D3239" s="6" t="s">
        <v>559</v>
      </c>
      <c r="E3239">
        <f ca="1">IF(COUNTIF(Invoices!K:L,A3239)&lt;&gt;0,IF(COUNTIF(Invoices!K:L,A3239)&lt;&gt;0,SUMIF(Invoices!K:L,A3239,Invoices!L:L)/COUNTIF(Invoices!K:L,A3239),0),IF(COUNTIF(Invoices!M:N,A3239)&lt;&gt;0,IF(COUNTIF(Invoices!M:N,A3239)&lt;&gt;0,SUMIF(Invoices!M:N,A3239,Invoices!N:N)/COUNTIF(Invoices!M:N,A3239),0),IF(COUNTIF(Invoices!O:P,A3239)&lt;&gt;0,IF(COUNTIF(Invoices!O:P,A3239)&lt;&gt;0,SUMIF(Invoices!O:P,A3239,Invoices!P:P)/COUNTIF(Invoices!O:P,A3239),0),IF(COUNTIF(Invoices!Q:R,A3239)&lt;&gt;0,IF(COUNTIF(Invoices!Q:R,A3239)&lt;&gt;0,SUMIF(Invoices!Q:R,A3239,Invoices!R:R)/COUNTIF(Invoices!Q:R,A3239),0),IF(COUNTIF(Invoices!S:T,A3239)&lt;&gt;0,IF(COUNTIF(Invoices!S:T,A3239)&lt;&gt;0,SUMIF(Invoices!S:T,A3239,Invoices!T:T)/COUNTIF(Invoices!S:T,A3239),0),IF(COUNTIF(Invoices!U:V,A3239)&lt;&gt;0,IF(COUNTIF(Invoices!U:V,A3239)&lt;&gt;0,SUMIF(Invoices!U:V,A3239,Invoices!V:V)/COUNTIF(Invoices!U:V,A3239),0),IF(COUNTIF(Invoices!W:X,A3239)&lt;&gt;0,IF(COUNTIF(Invoices!W:X,A3239)&lt;&gt;0,SUMIF(Invoices!W:X,A3239,Invoices!X:X)/COUNTIF(Invoices!W:X,A3239),0),IF(COUNTIF(Invoices!Y:Z,A3239)&lt;&gt;0,IF(COUNTIF(Invoices!Y:Z,A3239)&lt;&gt;0,SUMIF(Invoices!Y:Z,A3239,Invoices!Z:Z)/COUNTIF(Invoices!Y:Z,A3239),0),IF(COUNTIF(Invoices!AA:AB,A3239)&lt;&gt;0,IF(COUNTIF(Invoices!AA:AB,A3239)&lt;&gt;0,SUMIF(Invoices!AA:AB,A3239,Invoices!AB:AB)/COUNTIF(Invoices!AA:AB,A3239),0),IF(COUNTIF(Invoices!AC:AD,A3239)&lt;&gt;0,IF(COUNTIF(Invoices!AC:AD,A3239)&lt;&gt;0,SUMIF(Invoices!AC:AD,A3239,Invoices!AD:AD)/COUNTIF(Invoices!AC:AD,A3239),0),IF(COUNTIF(Invoices!AE:AF,A3239)&lt;&gt;0,IF(COUNTIF(Invoices!AE:AF,A3239)&lt;&gt;0,SUMIF(Invoices!AE:AF,A3239,Invoices!AF:AF)/COUNTIF(Invoices!AE:AF,A3239),0),IF(COUNTIF(Invoices!AG:AH,A3239)&lt;&gt;0,IF(COUNTIF(Invoices!AG:AH,A3239)&lt;&gt;0,SUMIF(Invoices!AG:AH,A3239,Invoices!AH:AH)/COUNTIF(Invoices!AG:AH,A3239),0),IF(COUNTIF(Invoices!AI:AJ,A3239)&lt;&gt;0,IF(COUNTIF(Invoices!AI:AJ,A3239)&lt;&gt;0,SUMIF(Invoices!AI:AJ,A3239,Invoices!AJ:AJ)/COUNTIF(Invoices!AI:AJ,A3239),0),IF(COUNTIF(Invoices!AK:AL,A3239)&lt;&gt;0,IF(COUNTIF(Invoices!AK:AL,A3239)&lt;&gt;0,SUMIF(Invoices!AK:AL,A3239,Invoices!AL:AL)/COUNTIF(Invoices!AK:AL,A3239),0),IF(COUNTIF(Invoices!AM:AN,A3239)&lt;&gt;0,IF(COUNTIF(Invoices!AM:AN,A3239)&lt;&gt;0,SUMIF(Invoices!AM:AN,A3239,Invoices!AN:AN)/COUNTIF(Invoices!AM:AN,A3239),0),"Not Available")))))))))))))))</f>
        <v>0.99</v>
      </c>
    </row>
    <row r="3240" spans="1:5" ht="13" x14ac:dyDescent="0.15">
      <c r="A3240" s="6" t="s">
        <v>4774</v>
      </c>
      <c r="B3240" s="6" t="s">
        <v>1959</v>
      </c>
      <c r="C3240" s="6" t="s">
        <v>1960</v>
      </c>
      <c r="D3240" s="6" t="s">
        <v>912</v>
      </c>
      <c r="E3240" t="str">
        <f>IF(COUNTIF(Invoices!K:L,A3240)&lt;&gt;0,IF(COUNTIF(Invoices!K:L,A3240)&lt;&gt;0,SUMIF(Invoices!K:L,A3240,Invoices!L:L)/COUNTIF(Invoices!K:L,A3240),0),IF(COUNTIF(Invoices!M:N,A3240)&lt;&gt;0,IF(COUNTIF(Invoices!M:N,A3240)&lt;&gt;0,SUMIF(Invoices!M:N,A3240,Invoices!N:N)/COUNTIF(Invoices!M:N,A3240),0),IF(COUNTIF(Invoices!O:P,A3240)&lt;&gt;0,IF(COUNTIF(Invoices!O:P,A3240)&lt;&gt;0,SUMIF(Invoices!O:P,A3240,Invoices!P:P)/COUNTIF(Invoices!O:P,A3240),0),IF(COUNTIF(Invoices!Q:R,A3240)&lt;&gt;0,IF(COUNTIF(Invoices!Q:R,A3240)&lt;&gt;0,SUMIF(Invoices!Q:R,A3240,Invoices!R:R)/COUNTIF(Invoices!Q:R,A3240),0),IF(COUNTIF(Invoices!S:T,A3240)&lt;&gt;0,IF(COUNTIF(Invoices!S:T,A3240)&lt;&gt;0,SUMIF(Invoices!S:T,A3240,Invoices!T:T)/COUNTIF(Invoices!S:T,A3240),0),IF(COUNTIF(Invoices!U:V,A3240)&lt;&gt;0,IF(COUNTIF(Invoices!U:V,A3240)&lt;&gt;0,SUMIF(Invoices!U:V,A3240,Invoices!V:V)/COUNTIF(Invoices!U:V,A3240),0),IF(COUNTIF(Invoices!W:X,A3240)&lt;&gt;0,IF(COUNTIF(Invoices!W:X,A3240)&lt;&gt;0,SUMIF(Invoices!W:X,A3240,Invoices!X:X)/COUNTIF(Invoices!W:X,A3240),0),IF(COUNTIF(Invoices!Y:Z,A3240)&lt;&gt;0,IF(COUNTIF(Invoices!Y:Z,A3240)&lt;&gt;0,SUMIF(Invoices!Y:Z,A3240,Invoices!Z:Z)/COUNTIF(Invoices!Y:Z,A3240),0),IF(COUNTIF(Invoices!AA:AB,A3240)&lt;&gt;0,IF(COUNTIF(Invoices!AA:AB,A3240)&lt;&gt;0,SUMIF(Invoices!AA:AB,A3240,Invoices!AB:AB)/COUNTIF(Invoices!AA:AB,A3240),0),IF(COUNTIF(Invoices!AC:AD,A3240)&lt;&gt;0,IF(COUNTIF(Invoices!AC:AD,A3240)&lt;&gt;0,SUMIF(Invoices!AC:AD,A3240,Invoices!AD:AD)/COUNTIF(Invoices!AC:AD,A3240),0),IF(COUNTIF(Invoices!AE:AF,A3240)&lt;&gt;0,IF(COUNTIF(Invoices!AE:AF,A3240)&lt;&gt;0,SUMIF(Invoices!AE:AF,A3240,Invoices!AF:AF)/COUNTIF(Invoices!AE:AF,A3240),0),IF(COUNTIF(Invoices!AG:AH,A3240)&lt;&gt;0,IF(COUNTIF(Invoices!AG:AH,A3240)&lt;&gt;0,SUMIF(Invoices!AG:AH,A3240,Invoices!AH:AH)/COUNTIF(Invoices!AG:AH,A3240),0),IF(COUNTIF(Invoices!AI:AJ,A3240)&lt;&gt;0,IF(COUNTIF(Invoices!AI:AJ,A3240)&lt;&gt;0,SUMIF(Invoices!AI:AJ,A3240,Invoices!AJ:AJ)/COUNTIF(Invoices!AI:AJ,A3240),0),IF(COUNTIF(Invoices!AK:AL,A3240)&lt;&gt;0,IF(COUNTIF(Invoices!AK:AL,A3240)&lt;&gt;0,SUMIF(Invoices!AK:AL,A3240,Invoices!AL:AL)/COUNTIF(Invoices!AK:AL,A3240),0),IF(COUNTIF(Invoices!AM:AN,A3240)&lt;&gt;0,IF(COUNTIF(Invoices!AM:AN,A3240)&lt;&gt;0,SUMIF(Invoices!AM:AN,A3240,Invoices!AN:AN)/COUNTIF(Invoices!AM:AN,A3240),0),"Not Available")))))))))))))))</f>
        <v>Not Available</v>
      </c>
    </row>
    <row r="3241" spans="1:5" ht="13" x14ac:dyDescent="0.15">
      <c r="A3241" s="6" t="s">
        <v>4775</v>
      </c>
      <c r="B3241" s="6" t="s">
        <v>1366</v>
      </c>
      <c r="C3241" s="6" t="s">
        <v>1367</v>
      </c>
      <c r="D3241" s="6" t="s">
        <v>1368</v>
      </c>
      <c r="E3241" t="str">
        <f>IF(COUNTIF(Invoices!K:L,A3241)&lt;&gt;0,IF(COUNTIF(Invoices!K:L,A3241)&lt;&gt;0,SUMIF(Invoices!K:L,A3241,Invoices!L:L)/COUNTIF(Invoices!K:L,A3241),0),IF(COUNTIF(Invoices!M:N,A3241)&lt;&gt;0,IF(COUNTIF(Invoices!M:N,A3241)&lt;&gt;0,SUMIF(Invoices!M:N,A3241,Invoices!N:N)/COUNTIF(Invoices!M:N,A3241),0),IF(COUNTIF(Invoices!O:P,A3241)&lt;&gt;0,IF(COUNTIF(Invoices!O:P,A3241)&lt;&gt;0,SUMIF(Invoices!O:P,A3241,Invoices!P:P)/COUNTIF(Invoices!O:P,A3241),0),IF(COUNTIF(Invoices!Q:R,A3241)&lt;&gt;0,IF(COUNTIF(Invoices!Q:R,A3241)&lt;&gt;0,SUMIF(Invoices!Q:R,A3241,Invoices!R:R)/COUNTIF(Invoices!Q:R,A3241),0),IF(COUNTIF(Invoices!S:T,A3241)&lt;&gt;0,IF(COUNTIF(Invoices!S:T,A3241)&lt;&gt;0,SUMIF(Invoices!S:T,A3241,Invoices!T:T)/COUNTIF(Invoices!S:T,A3241),0),IF(COUNTIF(Invoices!U:V,A3241)&lt;&gt;0,IF(COUNTIF(Invoices!U:V,A3241)&lt;&gt;0,SUMIF(Invoices!U:V,A3241,Invoices!V:V)/COUNTIF(Invoices!U:V,A3241),0),IF(COUNTIF(Invoices!W:X,A3241)&lt;&gt;0,IF(COUNTIF(Invoices!W:X,A3241)&lt;&gt;0,SUMIF(Invoices!W:X,A3241,Invoices!X:X)/COUNTIF(Invoices!W:X,A3241),0),IF(COUNTIF(Invoices!Y:Z,A3241)&lt;&gt;0,IF(COUNTIF(Invoices!Y:Z,A3241)&lt;&gt;0,SUMIF(Invoices!Y:Z,A3241,Invoices!Z:Z)/COUNTIF(Invoices!Y:Z,A3241),0),IF(COUNTIF(Invoices!AA:AB,A3241)&lt;&gt;0,IF(COUNTIF(Invoices!AA:AB,A3241)&lt;&gt;0,SUMIF(Invoices!AA:AB,A3241,Invoices!AB:AB)/COUNTIF(Invoices!AA:AB,A3241),0),IF(COUNTIF(Invoices!AC:AD,A3241)&lt;&gt;0,IF(COUNTIF(Invoices!AC:AD,A3241)&lt;&gt;0,SUMIF(Invoices!AC:AD,A3241,Invoices!AD:AD)/COUNTIF(Invoices!AC:AD,A3241),0),IF(COUNTIF(Invoices!AE:AF,A3241)&lt;&gt;0,IF(COUNTIF(Invoices!AE:AF,A3241)&lt;&gt;0,SUMIF(Invoices!AE:AF,A3241,Invoices!AF:AF)/COUNTIF(Invoices!AE:AF,A3241),0),IF(COUNTIF(Invoices!AG:AH,A3241)&lt;&gt;0,IF(COUNTIF(Invoices!AG:AH,A3241)&lt;&gt;0,SUMIF(Invoices!AG:AH,A3241,Invoices!AH:AH)/COUNTIF(Invoices!AG:AH,A3241),0),IF(COUNTIF(Invoices!AI:AJ,A3241)&lt;&gt;0,IF(COUNTIF(Invoices!AI:AJ,A3241)&lt;&gt;0,SUMIF(Invoices!AI:AJ,A3241,Invoices!AJ:AJ)/COUNTIF(Invoices!AI:AJ,A3241),0),IF(COUNTIF(Invoices!AK:AL,A3241)&lt;&gt;0,IF(COUNTIF(Invoices!AK:AL,A3241)&lt;&gt;0,SUMIF(Invoices!AK:AL,A3241,Invoices!AL:AL)/COUNTIF(Invoices!AK:AL,A3241),0),IF(COUNTIF(Invoices!AM:AN,A3241)&lt;&gt;0,IF(COUNTIF(Invoices!AM:AN,A3241)&lt;&gt;0,SUMIF(Invoices!AM:AN,A3241,Invoices!AN:AN)/COUNTIF(Invoices!AM:AN,A3241),0),"Not Available")))))))))))))))</f>
        <v>Not Available</v>
      </c>
    </row>
    <row r="3242" spans="1:5" ht="13" x14ac:dyDescent="0.15">
      <c r="A3242" s="6" t="s">
        <v>4776</v>
      </c>
      <c r="B3242" s="6" t="s">
        <v>4777</v>
      </c>
      <c r="C3242" s="6" t="s">
        <v>1002</v>
      </c>
      <c r="D3242" s="6" t="s">
        <v>1003</v>
      </c>
      <c r="E3242" t="str">
        <f>IF(COUNTIF(Invoices!K:L,A3242)&lt;&gt;0,IF(COUNTIF(Invoices!K:L,A3242)&lt;&gt;0,SUMIF(Invoices!K:L,A3242,Invoices!L:L)/COUNTIF(Invoices!K:L,A3242),0),IF(COUNTIF(Invoices!M:N,A3242)&lt;&gt;0,IF(COUNTIF(Invoices!M:N,A3242)&lt;&gt;0,SUMIF(Invoices!M:N,A3242,Invoices!N:N)/COUNTIF(Invoices!M:N,A3242),0),IF(COUNTIF(Invoices!O:P,A3242)&lt;&gt;0,IF(COUNTIF(Invoices!O:P,A3242)&lt;&gt;0,SUMIF(Invoices!O:P,A3242,Invoices!P:P)/COUNTIF(Invoices!O:P,A3242),0),IF(COUNTIF(Invoices!Q:R,A3242)&lt;&gt;0,IF(COUNTIF(Invoices!Q:R,A3242)&lt;&gt;0,SUMIF(Invoices!Q:R,A3242,Invoices!R:R)/COUNTIF(Invoices!Q:R,A3242),0),IF(COUNTIF(Invoices!S:T,A3242)&lt;&gt;0,IF(COUNTIF(Invoices!S:T,A3242)&lt;&gt;0,SUMIF(Invoices!S:T,A3242,Invoices!T:T)/COUNTIF(Invoices!S:T,A3242),0),IF(COUNTIF(Invoices!U:V,A3242)&lt;&gt;0,IF(COUNTIF(Invoices!U:V,A3242)&lt;&gt;0,SUMIF(Invoices!U:V,A3242,Invoices!V:V)/COUNTIF(Invoices!U:V,A3242),0),IF(COUNTIF(Invoices!W:X,A3242)&lt;&gt;0,IF(COUNTIF(Invoices!W:X,A3242)&lt;&gt;0,SUMIF(Invoices!W:X,A3242,Invoices!X:X)/COUNTIF(Invoices!W:X,A3242),0),IF(COUNTIF(Invoices!Y:Z,A3242)&lt;&gt;0,IF(COUNTIF(Invoices!Y:Z,A3242)&lt;&gt;0,SUMIF(Invoices!Y:Z,A3242,Invoices!Z:Z)/COUNTIF(Invoices!Y:Z,A3242),0),IF(COUNTIF(Invoices!AA:AB,A3242)&lt;&gt;0,IF(COUNTIF(Invoices!AA:AB,A3242)&lt;&gt;0,SUMIF(Invoices!AA:AB,A3242,Invoices!AB:AB)/COUNTIF(Invoices!AA:AB,A3242),0),IF(COUNTIF(Invoices!AC:AD,A3242)&lt;&gt;0,IF(COUNTIF(Invoices!AC:AD,A3242)&lt;&gt;0,SUMIF(Invoices!AC:AD,A3242,Invoices!AD:AD)/COUNTIF(Invoices!AC:AD,A3242),0),IF(COUNTIF(Invoices!AE:AF,A3242)&lt;&gt;0,IF(COUNTIF(Invoices!AE:AF,A3242)&lt;&gt;0,SUMIF(Invoices!AE:AF,A3242,Invoices!AF:AF)/COUNTIF(Invoices!AE:AF,A3242),0),IF(COUNTIF(Invoices!AG:AH,A3242)&lt;&gt;0,IF(COUNTIF(Invoices!AG:AH,A3242)&lt;&gt;0,SUMIF(Invoices!AG:AH,A3242,Invoices!AH:AH)/COUNTIF(Invoices!AG:AH,A3242),0),IF(COUNTIF(Invoices!AI:AJ,A3242)&lt;&gt;0,IF(COUNTIF(Invoices!AI:AJ,A3242)&lt;&gt;0,SUMIF(Invoices!AI:AJ,A3242,Invoices!AJ:AJ)/COUNTIF(Invoices!AI:AJ,A3242),0),IF(COUNTIF(Invoices!AK:AL,A3242)&lt;&gt;0,IF(COUNTIF(Invoices!AK:AL,A3242)&lt;&gt;0,SUMIF(Invoices!AK:AL,A3242,Invoices!AL:AL)/COUNTIF(Invoices!AK:AL,A3242),0),IF(COUNTIF(Invoices!AM:AN,A3242)&lt;&gt;0,IF(COUNTIF(Invoices!AM:AN,A3242)&lt;&gt;0,SUMIF(Invoices!AM:AN,A3242,Invoices!AN:AN)/COUNTIF(Invoices!AM:AN,A3242),0),"Not Available")))))))))))))))</f>
        <v>Not Available</v>
      </c>
    </row>
    <row r="3243" spans="1:5" ht="13" x14ac:dyDescent="0.15">
      <c r="A3243" s="6" t="s">
        <v>4778</v>
      </c>
      <c r="B3243" s="6" t="s">
        <v>4779</v>
      </c>
      <c r="C3243" s="6" t="s">
        <v>1497</v>
      </c>
      <c r="D3243" s="6" t="s">
        <v>1498</v>
      </c>
      <c r="E3243" t="str">
        <f>IF(COUNTIF(Invoices!K:L,A3243)&lt;&gt;0,IF(COUNTIF(Invoices!K:L,A3243)&lt;&gt;0,SUMIF(Invoices!K:L,A3243,Invoices!L:L)/COUNTIF(Invoices!K:L,A3243),0),IF(COUNTIF(Invoices!M:N,A3243)&lt;&gt;0,IF(COUNTIF(Invoices!M:N,A3243)&lt;&gt;0,SUMIF(Invoices!M:N,A3243,Invoices!N:N)/COUNTIF(Invoices!M:N,A3243),0),IF(COUNTIF(Invoices!O:P,A3243)&lt;&gt;0,IF(COUNTIF(Invoices!O:P,A3243)&lt;&gt;0,SUMIF(Invoices!O:P,A3243,Invoices!P:P)/COUNTIF(Invoices!O:P,A3243),0),IF(COUNTIF(Invoices!Q:R,A3243)&lt;&gt;0,IF(COUNTIF(Invoices!Q:R,A3243)&lt;&gt;0,SUMIF(Invoices!Q:R,A3243,Invoices!R:R)/COUNTIF(Invoices!Q:R,A3243),0),IF(COUNTIF(Invoices!S:T,A3243)&lt;&gt;0,IF(COUNTIF(Invoices!S:T,A3243)&lt;&gt;0,SUMIF(Invoices!S:T,A3243,Invoices!T:T)/COUNTIF(Invoices!S:T,A3243),0),IF(COUNTIF(Invoices!U:V,A3243)&lt;&gt;0,IF(COUNTIF(Invoices!U:V,A3243)&lt;&gt;0,SUMIF(Invoices!U:V,A3243,Invoices!V:V)/COUNTIF(Invoices!U:V,A3243),0),IF(COUNTIF(Invoices!W:X,A3243)&lt;&gt;0,IF(COUNTIF(Invoices!W:X,A3243)&lt;&gt;0,SUMIF(Invoices!W:X,A3243,Invoices!X:X)/COUNTIF(Invoices!W:X,A3243),0),IF(COUNTIF(Invoices!Y:Z,A3243)&lt;&gt;0,IF(COUNTIF(Invoices!Y:Z,A3243)&lt;&gt;0,SUMIF(Invoices!Y:Z,A3243,Invoices!Z:Z)/COUNTIF(Invoices!Y:Z,A3243),0),IF(COUNTIF(Invoices!AA:AB,A3243)&lt;&gt;0,IF(COUNTIF(Invoices!AA:AB,A3243)&lt;&gt;0,SUMIF(Invoices!AA:AB,A3243,Invoices!AB:AB)/COUNTIF(Invoices!AA:AB,A3243),0),IF(COUNTIF(Invoices!AC:AD,A3243)&lt;&gt;0,IF(COUNTIF(Invoices!AC:AD,A3243)&lt;&gt;0,SUMIF(Invoices!AC:AD,A3243,Invoices!AD:AD)/COUNTIF(Invoices!AC:AD,A3243),0),IF(COUNTIF(Invoices!AE:AF,A3243)&lt;&gt;0,IF(COUNTIF(Invoices!AE:AF,A3243)&lt;&gt;0,SUMIF(Invoices!AE:AF,A3243,Invoices!AF:AF)/COUNTIF(Invoices!AE:AF,A3243),0),IF(COUNTIF(Invoices!AG:AH,A3243)&lt;&gt;0,IF(COUNTIF(Invoices!AG:AH,A3243)&lt;&gt;0,SUMIF(Invoices!AG:AH,A3243,Invoices!AH:AH)/COUNTIF(Invoices!AG:AH,A3243),0),IF(COUNTIF(Invoices!AI:AJ,A3243)&lt;&gt;0,IF(COUNTIF(Invoices!AI:AJ,A3243)&lt;&gt;0,SUMIF(Invoices!AI:AJ,A3243,Invoices!AJ:AJ)/COUNTIF(Invoices!AI:AJ,A3243),0),IF(COUNTIF(Invoices!AK:AL,A3243)&lt;&gt;0,IF(COUNTIF(Invoices!AK:AL,A3243)&lt;&gt;0,SUMIF(Invoices!AK:AL,A3243,Invoices!AL:AL)/COUNTIF(Invoices!AK:AL,A3243),0),IF(COUNTIF(Invoices!AM:AN,A3243)&lt;&gt;0,IF(COUNTIF(Invoices!AM:AN,A3243)&lt;&gt;0,SUMIF(Invoices!AM:AN,A3243,Invoices!AN:AN)/COUNTIF(Invoices!AM:AN,A3243),0),"Not Available")))))))))))))))</f>
        <v>Not Available</v>
      </c>
    </row>
    <row r="3244" spans="1:5" ht="13" x14ac:dyDescent="0.15">
      <c r="A3244" s="6" t="s">
        <v>4780</v>
      </c>
      <c r="C3244" s="6" t="s">
        <v>666</v>
      </c>
      <c r="D3244" s="6" t="s">
        <v>667</v>
      </c>
      <c r="E3244">
        <f ca="1">IF(COUNTIF(Invoices!K:L,A3244)&lt;&gt;0,IF(COUNTIF(Invoices!K:L,A3244)&lt;&gt;0,SUMIF(Invoices!K:L,A3244,Invoices!L:L)/COUNTIF(Invoices!K:L,A3244),0),IF(COUNTIF(Invoices!M:N,A3244)&lt;&gt;0,IF(COUNTIF(Invoices!M:N,A3244)&lt;&gt;0,SUMIF(Invoices!M:N,A3244,Invoices!N:N)/COUNTIF(Invoices!M:N,A3244),0),IF(COUNTIF(Invoices!O:P,A3244)&lt;&gt;0,IF(COUNTIF(Invoices!O:P,A3244)&lt;&gt;0,SUMIF(Invoices!O:P,A3244,Invoices!P:P)/COUNTIF(Invoices!O:P,A3244),0),IF(COUNTIF(Invoices!Q:R,A3244)&lt;&gt;0,IF(COUNTIF(Invoices!Q:R,A3244)&lt;&gt;0,SUMIF(Invoices!Q:R,A3244,Invoices!R:R)/COUNTIF(Invoices!Q:R,A3244),0),IF(COUNTIF(Invoices!S:T,A3244)&lt;&gt;0,IF(COUNTIF(Invoices!S:T,A3244)&lt;&gt;0,SUMIF(Invoices!S:T,A3244,Invoices!T:T)/COUNTIF(Invoices!S:T,A3244),0),IF(COUNTIF(Invoices!U:V,A3244)&lt;&gt;0,IF(COUNTIF(Invoices!U:V,A3244)&lt;&gt;0,SUMIF(Invoices!U:V,A3244,Invoices!V:V)/COUNTIF(Invoices!U:V,A3244),0),IF(COUNTIF(Invoices!W:X,A3244)&lt;&gt;0,IF(COUNTIF(Invoices!W:X,A3244)&lt;&gt;0,SUMIF(Invoices!W:X,A3244,Invoices!X:X)/COUNTIF(Invoices!W:X,A3244),0),IF(COUNTIF(Invoices!Y:Z,A3244)&lt;&gt;0,IF(COUNTIF(Invoices!Y:Z,A3244)&lt;&gt;0,SUMIF(Invoices!Y:Z,A3244,Invoices!Z:Z)/COUNTIF(Invoices!Y:Z,A3244),0),IF(COUNTIF(Invoices!AA:AB,A3244)&lt;&gt;0,IF(COUNTIF(Invoices!AA:AB,A3244)&lt;&gt;0,SUMIF(Invoices!AA:AB,A3244,Invoices!AB:AB)/COUNTIF(Invoices!AA:AB,A3244),0),IF(COUNTIF(Invoices!AC:AD,A3244)&lt;&gt;0,IF(COUNTIF(Invoices!AC:AD,A3244)&lt;&gt;0,SUMIF(Invoices!AC:AD,A3244,Invoices!AD:AD)/COUNTIF(Invoices!AC:AD,A3244),0),IF(COUNTIF(Invoices!AE:AF,A3244)&lt;&gt;0,IF(COUNTIF(Invoices!AE:AF,A3244)&lt;&gt;0,SUMIF(Invoices!AE:AF,A3244,Invoices!AF:AF)/COUNTIF(Invoices!AE:AF,A3244),0),IF(COUNTIF(Invoices!AG:AH,A3244)&lt;&gt;0,IF(COUNTIF(Invoices!AG:AH,A3244)&lt;&gt;0,SUMIF(Invoices!AG:AH,A3244,Invoices!AH:AH)/COUNTIF(Invoices!AG:AH,A3244),0),IF(COUNTIF(Invoices!AI:AJ,A3244)&lt;&gt;0,IF(COUNTIF(Invoices!AI:AJ,A3244)&lt;&gt;0,SUMIF(Invoices!AI:AJ,A3244,Invoices!AJ:AJ)/COUNTIF(Invoices!AI:AJ,A3244),0),IF(COUNTIF(Invoices!AK:AL,A3244)&lt;&gt;0,IF(COUNTIF(Invoices!AK:AL,A3244)&lt;&gt;0,SUMIF(Invoices!AK:AL,A3244,Invoices!AL:AL)/COUNTIF(Invoices!AK:AL,A3244),0),IF(COUNTIF(Invoices!AM:AN,A3244)&lt;&gt;0,IF(COUNTIF(Invoices!AM:AN,A3244)&lt;&gt;0,SUMIF(Invoices!AM:AN,A3244,Invoices!AN:AN)/COUNTIF(Invoices!AM:AN,A3244),0),"Not Available")))))))))))))))</f>
        <v>0.99</v>
      </c>
    </row>
    <row r="3245" spans="1:5" ht="13" x14ac:dyDescent="0.15">
      <c r="A3245" s="6" t="s">
        <v>4781</v>
      </c>
      <c r="C3245" s="6" t="s">
        <v>666</v>
      </c>
      <c r="D3245" s="6" t="s">
        <v>667</v>
      </c>
      <c r="E3245" t="str">
        <f>IF(COUNTIF(Invoices!K:L,A3245)&lt;&gt;0,IF(COUNTIF(Invoices!K:L,A3245)&lt;&gt;0,SUMIF(Invoices!K:L,A3245,Invoices!L:L)/COUNTIF(Invoices!K:L,A3245),0),IF(COUNTIF(Invoices!M:N,A3245)&lt;&gt;0,IF(COUNTIF(Invoices!M:N,A3245)&lt;&gt;0,SUMIF(Invoices!M:N,A3245,Invoices!N:N)/COUNTIF(Invoices!M:N,A3245),0),IF(COUNTIF(Invoices!O:P,A3245)&lt;&gt;0,IF(COUNTIF(Invoices!O:P,A3245)&lt;&gt;0,SUMIF(Invoices!O:P,A3245,Invoices!P:P)/COUNTIF(Invoices!O:P,A3245),0),IF(COUNTIF(Invoices!Q:R,A3245)&lt;&gt;0,IF(COUNTIF(Invoices!Q:R,A3245)&lt;&gt;0,SUMIF(Invoices!Q:R,A3245,Invoices!R:R)/COUNTIF(Invoices!Q:R,A3245),0),IF(COUNTIF(Invoices!S:T,A3245)&lt;&gt;0,IF(COUNTIF(Invoices!S:T,A3245)&lt;&gt;0,SUMIF(Invoices!S:T,A3245,Invoices!T:T)/COUNTIF(Invoices!S:T,A3245),0),IF(COUNTIF(Invoices!U:V,A3245)&lt;&gt;0,IF(COUNTIF(Invoices!U:V,A3245)&lt;&gt;0,SUMIF(Invoices!U:V,A3245,Invoices!V:V)/COUNTIF(Invoices!U:V,A3245),0),IF(COUNTIF(Invoices!W:X,A3245)&lt;&gt;0,IF(COUNTIF(Invoices!W:X,A3245)&lt;&gt;0,SUMIF(Invoices!W:X,A3245,Invoices!X:X)/COUNTIF(Invoices!W:X,A3245),0),IF(COUNTIF(Invoices!Y:Z,A3245)&lt;&gt;0,IF(COUNTIF(Invoices!Y:Z,A3245)&lt;&gt;0,SUMIF(Invoices!Y:Z,A3245,Invoices!Z:Z)/COUNTIF(Invoices!Y:Z,A3245),0),IF(COUNTIF(Invoices!AA:AB,A3245)&lt;&gt;0,IF(COUNTIF(Invoices!AA:AB,A3245)&lt;&gt;0,SUMIF(Invoices!AA:AB,A3245,Invoices!AB:AB)/COUNTIF(Invoices!AA:AB,A3245),0),IF(COUNTIF(Invoices!AC:AD,A3245)&lt;&gt;0,IF(COUNTIF(Invoices!AC:AD,A3245)&lt;&gt;0,SUMIF(Invoices!AC:AD,A3245,Invoices!AD:AD)/COUNTIF(Invoices!AC:AD,A3245),0),IF(COUNTIF(Invoices!AE:AF,A3245)&lt;&gt;0,IF(COUNTIF(Invoices!AE:AF,A3245)&lt;&gt;0,SUMIF(Invoices!AE:AF,A3245,Invoices!AF:AF)/COUNTIF(Invoices!AE:AF,A3245),0),IF(COUNTIF(Invoices!AG:AH,A3245)&lt;&gt;0,IF(COUNTIF(Invoices!AG:AH,A3245)&lt;&gt;0,SUMIF(Invoices!AG:AH,A3245,Invoices!AH:AH)/COUNTIF(Invoices!AG:AH,A3245),0),IF(COUNTIF(Invoices!AI:AJ,A3245)&lt;&gt;0,IF(COUNTIF(Invoices!AI:AJ,A3245)&lt;&gt;0,SUMIF(Invoices!AI:AJ,A3245,Invoices!AJ:AJ)/COUNTIF(Invoices!AI:AJ,A3245),0),IF(COUNTIF(Invoices!AK:AL,A3245)&lt;&gt;0,IF(COUNTIF(Invoices!AK:AL,A3245)&lt;&gt;0,SUMIF(Invoices!AK:AL,A3245,Invoices!AL:AL)/COUNTIF(Invoices!AK:AL,A3245),0),IF(COUNTIF(Invoices!AM:AN,A3245)&lt;&gt;0,IF(COUNTIF(Invoices!AM:AN,A3245)&lt;&gt;0,SUMIF(Invoices!AM:AN,A3245,Invoices!AN:AN)/COUNTIF(Invoices!AM:AN,A3245),0),"Not Available")))))))))))))))</f>
        <v>Not Available</v>
      </c>
    </row>
    <row r="3246" spans="1:5" ht="13" x14ac:dyDescent="0.15">
      <c r="A3246" s="6" t="s">
        <v>4782</v>
      </c>
      <c r="B3246" s="6" t="s">
        <v>1394</v>
      </c>
      <c r="C3246" s="6" t="s">
        <v>1395</v>
      </c>
      <c r="D3246" s="6" t="s">
        <v>878</v>
      </c>
      <c r="E3246">
        <f ca="1">IF(COUNTIF(Invoices!K:L,A3246)&lt;&gt;0,IF(COUNTIF(Invoices!K:L,A3246)&lt;&gt;0,SUMIF(Invoices!K:L,A3246,Invoices!L:L)/COUNTIF(Invoices!K:L,A3246),0),IF(COUNTIF(Invoices!M:N,A3246)&lt;&gt;0,IF(COUNTIF(Invoices!M:N,A3246)&lt;&gt;0,SUMIF(Invoices!M:N,A3246,Invoices!N:N)/COUNTIF(Invoices!M:N,A3246),0),IF(COUNTIF(Invoices!O:P,A3246)&lt;&gt;0,IF(COUNTIF(Invoices!O:P,A3246)&lt;&gt;0,SUMIF(Invoices!O:P,A3246,Invoices!P:P)/COUNTIF(Invoices!O:P,A3246),0),IF(COUNTIF(Invoices!Q:R,A3246)&lt;&gt;0,IF(COUNTIF(Invoices!Q:R,A3246)&lt;&gt;0,SUMIF(Invoices!Q:R,A3246,Invoices!R:R)/COUNTIF(Invoices!Q:R,A3246),0),IF(COUNTIF(Invoices!S:T,A3246)&lt;&gt;0,IF(COUNTIF(Invoices!S:T,A3246)&lt;&gt;0,SUMIF(Invoices!S:T,A3246,Invoices!T:T)/COUNTIF(Invoices!S:T,A3246),0),IF(COUNTIF(Invoices!U:V,A3246)&lt;&gt;0,IF(COUNTIF(Invoices!U:V,A3246)&lt;&gt;0,SUMIF(Invoices!U:V,A3246,Invoices!V:V)/COUNTIF(Invoices!U:V,A3246),0),IF(COUNTIF(Invoices!W:X,A3246)&lt;&gt;0,IF(COUNTIF(Invoices!W:X,A3246)&lt;&gt;0,SUMIF(Invoices!W:X,A3246,Invoices!X:X)/COUNTIF(Invoices!W:X,A3246),0),IF(COUNTIF(Invoices!Y:Z,A3246)&lt;&gt;0,IF(COUNTIF(Invoices!Y:Z,A3246)&lt;&gt;0,SUMIF(Invoices!Y:Z,A3246,Invoices!Z:Z)/COUNTIF(Invoices!Y:Z,A3246),0),IF(COUNTIF(Invoices!AA:AB,A3246)&lt;&gt;0,IF(COUNTIF(Invoices!AA:AB,A3246)&lt;&gt;0,SUMIF(Invoices!AA:AB,A3246,Invoices!AB:AB)/COUNTIF(Invoices!AA:AB,A3246),0),IF(COUNTIF(Invoices!AC:AD,A3246)&lt;&gt;0,IF(COUNTIF(Invoices!AC:AD,A3246)&lt;&gt;0,SUMIF(Invoices!AC:AD,A3246,Invoices!AD:AD)/COUNTIF(Invoices!AC:AD,A3246),0),IF(COUNTIF(Invoices!AE:AF,A3246)&lt;&gt;0,IF(COUNTIF(Invoices!AE:AF,A3246)&lt;&gt;0,SUMIF(Invoices!AE:AF,A3246,Invoices!AF:AF)/COUNTIF(Invoices!AE:AF,A3246),0),IF(COUNTIF(Invoices!AG:AH,A3246)&lt;&gt;0,IF(COUNTIF(Invoices!AG:AH,A3246)&lt;&gt;0,SUMIF(Invoices!AG:AH,A3246,Invoices!AH:AH)/COUNTIF(Invoices!AG:AH,A3246),0),IF(COUNTIF(Invoices!AI:AJ,A3246)&lt;&gt;0,IF(COUNTIF(Invoices!AI:AJ,A3246)&lt;&gt;0,SUMIF(Invoices!AI:AJ,A3246,Invoices!AJ:AJ)/COUNTIF(Invoices!AI:AJ,A3246),0),IF(COUNTIF(Invoices!AK:AL,A3246)&lt;&gt;0,IF(COUNTIF(Invoices!AK:AL,A3246)&lt;&gt;0,SUMIF(Invoices!AK:AL,A3246,Invoices!AL:AL)/COUNTIF(Invoices!AK:AL,A3246),0),IF(COUNTIF(Invoices!AM:AN,A3246)&lt;&gt;0,IF(COUNTIF(Invoices!AM:AN,A3246)&lt;&gt;0,SUMIF(Invoices!AM:AN,A3246,Invoices!AN:AN)/COUNTIF(Invoices!AM:AN,A3246),0),"Not Available")))))))))))))))</f>
        <v>0.99</v>
      </c>
    </row>
    <row r="3247" spans="1:5" ht="13" x14ac:dyDescent="0.15">
      <c r="A3247" s="6" t="s">
        <v>4783</v>
      </c>
      <c r="C3247" s="6" t="s">
        <v>862</v>
      </c>
      <c r="D3247" s="6" t="s">
        <v>863</v>
      </c>
      <c r="E3247" t="str">
        <f>IF(COUNTIF(Invoices!K:L,A3247)&lt;&gt;0,IF(COUNTIF(Invoices!K:L,A3247)&lt;&gt;0,SUMIF(Invoices!K:L,A3247,Invoices!L:L)/COUNTIF(Invoices!K:L,A3247),0),IF(COUNTIF(Invoices!M:N,A3247)&lt;&gt;0,IF(COUNTIF(Invoices!M:N,A3247)&lt;&gt;0,SUMIF(Invoices!M:N,A3247,Invoices!N:N)/COUNTIF(Invoices!M:N,A3247),0),IF(COUNTIF(Invoices!O:P,A3247)&lt;&gt;0,IF(COUNTIF(Invoices!O:P,A3247)&lt;&gt;0,SUMIF(Invoices!O:P,A3247,Invoices!P:P)/COUNTIF(Invoices!O:P,A3247),0),IF(COUNTIF(Invoices!Q:R,A3247)&lt;&gt;0,IF(COUNTIF(Invoices!Q:R,A3247)&lt;&gt;0,SUMIF(Invoices!Q:R,A3247,Invoices!R:R)/COUNTIF(Invoices!Q:R,A3247),0),IF(COUNTIF(Invoices!S:T,A3247)&lt;&gt;0,IF(COUNTIF(Invoices!S:T,A3247)&lt;&gt;0,SUMIF(Invoices!S:T,A3247,Invoices!T:T)/COUNTIF(Invoices!S:T,A3247),0),IF(COUNTIF(Invoices!U:V,A3247)&lt;&gt;0,IF(COUNTIF(Invoices!U:V,A3247)&lt;&gt;0,SUMIF(Invoices!U:V,A3247,Invoices!V:V)/COUNTIF(Invoices!U:V,A3247),0),IF(COUNTIF(Invoices!W:X,A3247)&lt;&gt;0,IF(COUNTIF(Invoices!W:X,A3247)&lt;&gt;0,SUMIF(Invoices!W:X,A3247,Invoices!X:X)/COUNTIF(Invoices!W:X,A3247),0),IF(COUNTIF(Invoices!Y:Z,A3247)&lt;&gt;0,IF(COUNTIF(Invoices!Y:Z,A3247)&lt;&gt;0,SUMIF(Invoices!Y:Z,A3247,Invoices!Z:Z)/COUNTIF(Invoices!Y:Z,A3247),0),IF(COUNTIF(Invoices!AA:AB,A3247)&lt;&gt;0,IF(COUNTIF(Invoices!AA:AB,A3247)&lt;&gt;0,SUMIF(Invoices!AA:AB,A3247,Invoices!AB:AB)/COUNTIF(Invoices!AA:AB,A3247),0),IF(COUNTIF(Invoices!AC:AD,A3247)&lt;&gt;0,IF(COUNTIF(Invoices!AC:AD,A3247)&lt;&gt;0,SUMIF(Invoices!AC:AD,A3247,Invoices!AD:AD)/COUNTIF(Invoices!AC:AD,A3247),0),IF(COUNTIF(Invoices!AE:AF,A3247)&lt;&gt;0,IF(COUNTIF(Invoices!AE:AF,A3247)&lt;&gt;0,SUMIF(Invoices!AE:AF,A3247,Invoices!AF:AF)/COUNTIF(Invoices!AE:AF,A3247),0),IF(COUNTIF(Invoices!AG:AH,A3247)&lt;&gt;0,IF(COUNTIF(Invoices!AG:AH,A3247)&lt;&gt;0,SUMIF(Invoices!AG:AH,A3247,Invoices!AH:AH)/COUNTIF(Invoices!AG:AH,A3247),0),IF(COUNTIF(Invoices!AI:AJ,A3247)&lt;&gt;0,IF(COUNTIF(Invoices!AI:AJ,A3247)&lt;&gt;0,SUMIF(Invoices!AI:AJ,A3247,Invoices!AJ:AJ)/COUNTIF(Invoices!AI:AJ,A3247),0),IF(COUNTIF(Invoices!AK:AL,A3247)&lt;&gt;0,IF(COUNTIF(Invoices!AK:AL,A3247)&lt;&gt;0,SUMIF(Invoices!AK:AL,A3247,Invoices!AL:AL)/COUNTIF(Invoices!AK:AL,A3247),0),IF(COUNTIF(Invoices!AM:AN,A3247)&lt;&gt;0,IF(COUNTIF(Invoices!AM:AN,A3247)&lt;&gt;0,SUMIF(Invoices!AM:AN,A3247,Invoices!AN:AN)/COUNTIF(Invoices!AM:AN,A3247),0),"Not Available")))))))))))))))</f>
        <v>Not Available</v>
      </c>
    </row>
    <row r="3248" spans="1:5" ht="13" x14ac:dyDescent="0.15">
      <c r="A3248" s="6" t="s">
        <v>4784</v>
      </c>
      <c r="C3248" s="6" t="s">
        <v>1391</v>
      </c>
      <c r="D3248" s="6" t="s">
        <v>673</v>
      </c>
      <c r="E3248" t="str">
        <f>IF(COUNTIF(Invoices!K:L,A3248)&lt;&gt;0,IF(COUNTIF(Invoices!K:L,A3248)&lt;&gt;0,SUMIF(Invoices!K:L,A3248,Invoices!L:L)/COUNTIF(Invoices!K:L,A3248),0),IF(COUNTIF(Invoices!M:N,A3248)&lt;&gt;0,IF(COUNTIF(Invoices!M:N,A3248)&lt;&gt;0,SUMIF(Invoices!M:N,A3248,Invoices!N:N)/COUNTIF(Invoices!M:N,A3248),0),IF(COUNTIF(Invoices!O:P,A3248)&lt;&gt;0,IF(COUNTIF(Invoices!O:P,A3248)&lt;&gt;0,SUMIF(Invoices!O:P,A3248,Invoices!P:P)/COUNTIF(Invoices!O:P,A3248),0),IF(COUNTIF(Invoices!Q:R,A3248)&lt;&gt;0,IF(COUNTIF(Invoices!Q:R,A3248)&lt;&gt;0,SUMIF(Invoices!Q:R,A3248,Invoices!R:R)/COUNTIF(Invoices!Q:R,A3248),0),IF(COUNTIF(Invoices!S:T,A3248)&lt;&gt;0,IF(COUNTIF(Invoices!S:T,A3248)&lt;&gt;0,SUMIF(Invoices!S:T,A3248,Invoices!T:T)/COUNTIF(Invoices!S:T,A3248),0),IF(COUNTIF(Invoices!U:V,A3248)&lt;&gt;0,IF(COUNTIF(Invoices!U:V,A3248)&lt;&gt;0,SUMIF(Invoices!U:V,A3248,Invoices!V:V)/COUNTIF(Invoices!U:V,A3248),0),IF(COUNTIF(Invoices!W:X,A3248)&lt;&gt;0,IF(COUNTIF(Invoices!W:X,A3248)&lt;&gt;0,SUMIF(Invoices!W:X,A3248,Invoices!X:X)/COUNTIF(Invoices!W:X,A3248),0),IF(COUNTIF(Invoices!Y:Z,A3248)&lt;&gt;0,IF(COUNTIF(Invoices!Y:Z,A3248)&lt;&gt;0,SUMIF(Invoices!Y:Z,A3248,Invoices!Z:Z)/COUNTIF(Invoices!Y:Z,A3248),0),IF(COUNTIF(Invoices!AA:AB,A3248)&lt;&gt;0,IF(COUNTIF(Invoices!AA:AB,A3248)&lt;&gt;0,SUMIF(Invoices!AA:AB,A3248,Invoices!AB:AB)/COUNTIF(Invoices!AA:AB,A3248),0),IF(COUNTIF(Invoices!AC:AD,A3248)&lt;&gt;0,IF(COUNTIF(Invoices!AC:AD,A3248)&lt;&gt;0,SUMIF(Invoices!AC:AD,A3248,Invoices!AD:AD)/COUNTIF(Invoices!AC:AD,A3248),0),IF(COUNTIF(Invoices!AE:AF,A3248)&lt;&gt;0,IF(COUNTIF(Invoices!AE:AF,A3248)&lt;&gt;0,SUMIF(Invoices!AE:AF,A3248,Invoices!AF:AF)/COUNTIF(Invoices!AE:AF,A3248),0),IF(COUNTIF(Invoices!AG:AH,A3248)&lt;&gt;0,IF(COUNTIF(Invoices!AG:AH,A3248)&lt;&gt;0,SUMIF(Invoices!AG:AH,A3248,Invoices!AH:AH)/COUNTIF(Invoices!AG:AH,A3248),0),IF(COUNTIF(Invoices!AI:AJ,A3248)&lt;&gt;0,IF(COUNTIF(Invoices!AI:AJ,A3248)&lt;&gt;0,SUMIF(Invoices!AI:AJ,A3248,Invoices!AJ:AJ)/COUNTIF(Invoices!AI:AJ,A3248),0),IF(COUNTIF(Invoices!AK:AL,A3248)&lt;&gt;0,IF(COUNTIF(Invoices!AK:AL,A3248)&lt;&gt;0,SUMIF(Invoices!AK:AL,A3248,Invoices!AL:AL)/COUNTIF(Invoices!AK:AL,A3248),0),IF(COUNTIF(Invoices!AM:AN,A3248)&lt;&gt;0,IF(COUNTIF(Invoices!AM:AN,A3248)&lt;&gt;0,SUMIF(Invoices!AM:AN,A3248,Invoices!AN:AN)/COUNTIF(Invoices!AM:AN,A3248),0),"Not Available")))))))))))))))</f>
        <v>Not Available</v>
      </c>
    </row>
    <row r="3249" spans="1:5" ht="13" x14ac:dyDescent="0.15">
      <c r="A3249" s="6" t="s">
        <v>4785</v>
      </c>
      <c r="C3249" s="6" t="s">
        <v>1070</v>
      </c>
      <c r="D3249" s="6" t="s">
        <v>1071</v>
      </c>
      <c r="E3249">
        <f ca="1">IF(COUNTIF(Invoices!K:L,A3249)&lt;&gt;0,IF(COUNTIF(Invoices!K:L,A3249)&lt;&gt;0,SUMIF(Invoices!K:L,A3249,Invoices!L:L)/COUNTIF(Invoices!K:L,A3249),0),IF(COUNTIF(Invoices!M:N,A3249)&lt;&gt;0,IF(COUNTIF(Invoices!M:N,A3249)&lt;&gt;0,SUMIF(Invoices!M:N,A3249,Invoices!N:N)/COUNTIF(Invoices!M:N,A3249),0),IF(COUNTIF(Invoices!O:P,A3249)&lt;&gt;0,IF(COUNTIF(Invoices!O:P,A3249)&lt;&gt;0,SUMIF(Invoices!O:P,A3249,Invoices!P:P)/COUNTIF(Invoices!O:P,A3249),0),IF(COUNTIF(Invoices!Q:R,A3249)&lt;&gt;0,IF(COUNTIF(Invoices!Q:R,A3249)&lt;&gt;0,SUMIF(Invoices!Q:R,A3249,Invoices!R:R)/COUNTIF(Invoices!Q:R,A3249),0),IF(COUNTIF(Invoices!S:T,A3249)&lt;&gt;0,IF(COUNTIF(Invoices!S:T,A3249)&lt;&gt;0,SUMIF(Invoices!S:T,A3249,Invoices!T:T)/COUNTIF(Invoices!S:T,A3249),0),IF(COUNTIF(Invoices!U:V,A3249)&lt;&gt;0,IF(COUNTIF(Invoices!U:V,A3249)&lt;&gt;0,SUMIF(Invoices!U:V,A3249,Invoices!V:V)/COUNTIF(Invoices!U:V,A3249),0),IF(COUNTIF(Invoices!W:X,A3249)&lt;&gt;0,IF(COUNTIF(Invoices!W:X,A3249)&lt;&gt;0,SUMIF(Invoices!W:X,A3249,Invoices!X:X)/COUNTIF(Invoices!W:X,A3249),0),IF(COUNTIF(Invoices!Y:Z,A3249)&lt;&gt;0,IF(COUNTIF(Invoices!Y:Z,A3249)&lt;&gt;0,SUMIF(Invoices!Y:Z,A3249,Invoices!Z:Z)/COUNTIF(Invoices!Y:Z,A3249),0),IF(COUNTIF(Invoices!AA:AB,A3249)&lt;&gt;0,IF(COUNTIF(Invoices!AA:AB,A3249)&lt;&gt;0,SUMIF(Invoices!AA:AB,A3249,Invoices!AB:AB)/COUNTIF(Invoices!AA:AB,A3249),0),IF(COUNTIF(Invoices!AC:AD,A3249)&lt;&gt;0,IF(COUNTIF(Invoices!AC:AD,A3249)&lt;&gt;0,SUMIF(Invoices!AC:AD,A3249,Invoices!AD:AD)/COUNTIF(Invoices!AC:AD,A3249),0),IF(COUNTIF(Invoices!AE:AF,A3249)&lt;&gt;0,IF(COUNTIF(Invoices!AE:AF,A3249)&lt;&gt;0,SUMIF(Invoices!AE:AF,A3249,Invoices!AF:AF)/COUNTIF(Invoices!AE:AF,A3249),0),IF(COUNTIF(Invoices!AG:AH,A3249)&lt;&gt;0,IF(COUNTIF(Invoices!AG:AH,A3249)&lt;&gt;0,SUMIF(Invoices!AG:AH,A3249,Invoices!AH:AH)/COUNTIF(Invoices!AG:AH,A3249),0),IF(COUNTIF(Invoices!AI:AJ,A3249)&lt;&gt;0,IF(COUNTIF(Invoices!AI:AJ,A3249)&lt;&gt;0,SUMIF(Invoices!AI:AJ,A3249,Invoices!AJ:AJ)/COUNTIF(Invoices!AI:AJ,A3249),0),IF(COUNTIF(Invoices!AK:AL,A3249)&lt;&gt;0,IF(COUNTIF(Invoices!AK:AL,A3249)&lt;&gt;0,SUMIF(Invoices!AK:AL,A3249,Invoices!AL:AL)/COUNTIF(Invoices!AK:AL,A3249),0),IF(COUNTIF(Invoices!AM:AN,A3249)&lt;&gt;0,IF(COUNTIF(Invoices!AM:AN,A3249)&lt;&gt;0,SUMIF(Invoices!AM:AN,A3249,Invoices!AN:AN)/COUNTIF(Invoices!AM:AN,A3249),0),"Not Available")))))))))))))))</f>
        <v>0.99</v>
      </c>
    </row>
    <row r="3250" spans="1:5" ht="13" x14ac:dyDescent="0.15">
      <c r="A3250" s="6" t="s">
        <v>4786</v>
      </c>
      <c r="B3250" s="6" t="s">
        <v>1394</v>
      </c>
      <c r="C3250" s="6" t="s">
        <v>1395</v>
      </c>
      <c r="D3250" s="6" t="s">
        <v>878</v>
      </c>
      <c r="E3250">
        <f ca="1">IF(COUNTIF(Invoices!K:L,A3250)&lt;&gt;0,IF(COUNTIF(Invoices!K:L,A3250)&lt;&gt;0,SUMIF(Invoices!K:L,A3250,Invoices!L:L)/COUNTIF(Invoices!K:L,A3250),0),IF(COUNTIF(Invoices!M:N,A3250)&lt;&gt;0,IF(COUNTIF(Invoices!M:N,A3250)&lt;&gt;0,SUMIF(Invoices!M:N,A3250,Invoices!N:N)/COUNTIF(Invoices!M:N,A3250),0),IF(COUNTIF(Invoices!O:P,A3250)&lt;&gt;0,IF(COUNTIF(Invoices!O:P,A3250)&lt;&gt;0,SUMIF(Invoices!O:P,A3250,Invoices!P:P)/COUNTIF(Invoices!O:P,A3250),0),IF(COUNTIF(Invoices!Q:R,A3250)&lt;&gt;0,IF(COUNTIF(Invoices!Q:R,A3250)&lt;&gt;0,SUMIF(Invoices!Q:R,A3250,Invoices!R:R)/COUNTIF(Invoices!Q:R,A3250),0),IF(COUNTIF(Invoices!S:T,A3250)&lt;&gt;0,IF(COUNTIF(Invoices!S:T,A3250)&lt;&gt;0,SUMIF(Invoices!S:T,A3250,Invoices!T:T)/COUNTIF(Invoices!S:T,A3250),0),IF(COUNTIF(Invoices!U:V,A3250)&lt;&gt;0,IF(COUNTIF(Invoices!U:V,A3250)&lt;&gt;0,SUMIF(Invoices!U:V,A3250,Invoices!V:V)/COUNTIF(Invoices!U:V,A3250),0),IF(COUNTIF(Invoices!W:X,A3250)&lt;&gt;0,IF(COUNTIF(Invoices!W:X,A3250)&lt;&gt;0,SUMIF(Invoices!W:X,A3250,Invoices!X:X)/COUNTIF(Invoices!W:X,A3250),0),IF(COUNTIF(Invoices!Y:Z,A3250)&lt;&gt;0,IF(COUNTIF(Invoices!Y:Z,A3250)&lt;&gt;0,SUMIF(Invoices!Y:Z,A3250,Invoices!Z:Z)/COUNTIF(Invoices!Y:Z,A3250),0),IF(COUNTIF(Invoices!AA:AB,A3250)&lt;&gt;0,IF(COUNTIF(Invoices!AA:AB,A3250)&lt;&gt;0,SUMIF(Invoices!AA:AB,A3250,Invoices!AB:AB)/COUNTIF(Invoices!AA:AB,A3250),0),IF(COUNTIF(Invoices!AC:AD,A3250)&lt;&gt;0,IF(COUNTIF(Invoices!AC:AD,A3250)&lt;&gt;0,SUMIF(Invoices!AC:AD,A3250,Invoices!AD:AD)/COUNTIF(Invoices!AC:AD,A3250),0),IF(COUNTIF(Invoices!AE:AF,A3250)&lt;&gt;0,IF(COUNTIF(Invoices!AE:AF,A3250)&lt;&gt;0,SUMIF(Invoices!AE:AF,A3250,Invoices!AF:AF)/COUNTIF(Invoices!AE:AF,A3250),0),IF(COUNTIF(Invoices!AG:AH,A3250)&lt;&gt;0,IF(COUNTIF(Invoices!AG:AH,A3250)&lt;&gt;0,SUMIF(Invoices!AG:AH,A3250,Invoices!AH:AH)/COUNTIF(Invoices!AG:AH,A3250),0),IF(COUNTIF(Invoices!AI:AJ,A3250)&lt;&gt;0,IF(COUNTIF(Invoices!AI:AJ,A3250)&lt;&gt;0,SUMIF(Invoices!AI:AJ,A3250,Invoices!AJ:AJ)/COUNTIF(Invoices!AI:AJ,A3250),0),IF(COUNTIF(Invoices!AK:AL,A3250)&lt;&gt;0,IF(COUNTIF(Invoices!AK:AL,A3250)&lt;&gt;0,SUMIF(Invoices!AK:AL,A3250,Invoices!AL:AL)/COUNTIF(Invoices!AK:AL,A3250),0),IF(COUNTIF(Invoices!AM:AN,A3250)&lt;&gt;0,IF(COUNTIF(Invoices!AM:AN,A3250)&lt;&gt;0,SUMIF(Invoices!AM:AN,A3250,Invoices!AN:AN)/COUNTIF(Invoices!AM:AN,A3250),0),"Not Available")))))))))))))))</f>
        <v>0.99</v>
      </c>
    </row>
    <row r="3251" spans="1:5" ht="13" x14ac:dyDescent="0.15">
      <c r="A3251" s="6" t="s">
        <v>4787</v>
      </c>
      <c r="C3251" s="6" t="s">
        <v>754</v>
      </c>
      <c r="D3251" s="6" t="s">
        <v>755</v>
      </c>
      <c r="E3251" t="str">
        <f>IF(COUNTIF(Invoices!K:L,A3251)&lt;&gt;0,IF(COUNTIF(Invoices!K:L,A3251)&lt;&gt;0,SUMIF(Invoices!K:L,A3251,Invoices!L:L)/COUNTIF(Invoices!K:L,A3251),0),IF(COUNTIF(Invoices!M:N,A3251)&lt;&gt;0,IF(COUNTIF(Invoices!M:N,A3251)&lt;&gt;0,SUMIF(Invoices!M:N,A3251,Invoices!N:N)/COUNTIF(Invoices!M:N,A3251),0),IF(COUNTIF(Invoices!O:P,A3251)&lt;&gt;0,IF(COUNTIF(Invoices!O:P,A3251)&lt;&gt;0,SUMIF(Invoices!O:P,A3251,Invoices!P:P)/COUNTIF(Invoices!O:P,A3251),0),IF(COUNTIF(Invoices!Q:R,A3251)&lt;&gt;0,IF(COUNTIF(Invoices!Q:R,A3251)&lt;&gt;0,SUMIF(Invoices!Q:R,A3251,Invoices!R:R)/COUNTIF(Invoices!Q:R,A3251),0),IF(COUNTIF(Invoices!S:T,A3251)&lt;&gt;0,IF(COUNTIF(Invoices!S:T,A3251)&lt;&gt;0,SUMIF(Invoices!S:T,A3251,Invoices!T:T)/COUNTIF(Invoices!S:T,A3251),0),IF(COUNTIF(Invoices!U:V,A3251)&lt;&gt;0,IF(COUNTIF(Invoices!U:V,A3251)&lt;&gt;0,SUMIF(Invoices!U:V,A3251,Invoices!V:V)/COUNTIF(Invoices!U:V,A3251),0),IF(COUNTIF(Invoices!W:X,A3251)&lt;&gt;0,IF(COUNTIF(Invoices!W:X,A3251)&lt;&gt;0,SUMIF(Invoices!W:X,A3251,Invoices!X:X)/COUNTIF(Invoices!W:X,A3251),0),IF(COUNTIF(Invoices!Y:Z,A3251)&lt;&gt;0,IF(COUNTIF(Invoices!Y:Z,A3251)&lt;&gt;0,SUMIF(Invoices!Y:Z,A3251,Invoices!Z:Z)/COUNTIF(Invoices!Y:Z,A3251),0),IF(COUNTIF(Invoices!AA:AB,A3251)&lt;&gt;0,IF(COUNTIF(Invoices!AA:AB,A3251)&lt;&gt;0,SUMIF(Invoices!AA:AB,A3251,Invoices!AB:AB)/COUNTIF(Invoices!AA:AB,A3251),0),IF(COUNTIF(Invoices!AC:AD,A3251)&lt;&gt;0,IF(COUNTIF(Invoices!AC:AD,A3251)&lt;&gt;0,SUMIF(Invoices!AC:AD,A3251,Invoices!AD:AD)/COUNTIF(Invoices!AC:AD,A3251),0),IF(COUNTIF(Invoices!AE:AF,A3251)&lt;&gt;0,IF(COUNTIF(Invoices!AE:AF,A3251)&lt;&gt;0,SUMIF(Invoices!AE:AF,A3251,Invoices!AF:AF)/COUNTIF(Invoices!AE:AF,A3251),0),IF(COUNTIF(Invoices!AG:AH,A3251)&lt;&gt;0,IF(COUNTIF(Invoices!AG:AH,A3251)&lt;&gt;0,SUMIF(Invoices!AG:AH,A3251,Invoices!AH:AH)/COUNTIF(Invoices!AG:AH,A3251),0),IF(COUNTIF(Invoices!AI:AJ,A3251)&lt;&gt;0,IF(COUNTIF(Invoices!AI:AJ,A3251)&lt;&gt;0,SUMIF(Invoices!AI:AJ,A3251,Invoices!AJ:AJ)/COUNTIF(Invoices!AI:AJ,A3251),0),IF(COUNTIF(Invoices!AK:AL,A3251)&lt;&gt;0,IF(COUNTIF(Invoices!AK:AL,A3251)&lt;&gt;0,SUMIF(Invoices!AK:AL,A3251,Invoices!AL:AL)/COUNTIF(Invoices!AK:AL,A3251),0),IF(COUNTIF(Invoices!AM:AN,A3251)&lt;&gt;0,IF(COUNTIF(Invoices!AM:AN,A3251)&lt;&gt;0,SUMIF(Invoices!AM:AN,A3251,Invoices!AN:AN)/COUNTIF(Invoices!AM:AN,A3251),0),"Not Available")))))))))))))))</f>
        <v>Not Available</v>
      </c>
    </row>
    <row r="3252" spans="1:5" ht="13" x14ac:dyDescent="0.15">
      <c r="A3252" s="6" t="s">
        <v>4788</v>
      </c>
      <c r="B3252" s="6" t="s">
        <v>908</v>
      </c>
      <c r="C3252" s="6" t="s">
        <v>897</v>
      </c>
      <c r="D3252" s="6" t="s">
        <v>562</v>
      </c>
      <c r="E3252" t="str">
        <f>IF(COUNTIF(Invoices!K:L,A3252)&lt;&gt;0,IF(COUNTIF(Invoices!K:L,A3252)&lt;&gt;0,SUMIF(Invoices!K:L,A3252,Invoices!L:L)/COUNTIF(Invoices!K:L,A3252),0),IF(COUNTIF(Invoices!M:N,A3252)&lt;&gt;0,IF(COUNTIF(Invoices!M:N,A3252)&lt;&gt;0,SUMIF(Invoices!M:N,A3252,Invoices!N:N)/COUNTIF(Invoices!M:N,A3252),0),IF(COUNTIF(Invoices!O:P,A3252)&lt;&gt;0,IF(COUNTIF(Invoices!O:P,A3252)&lt;&gt;0,SUMIF(Invoices!O:P,A3252,Invoices!P:P)/COUNTIF(Invoices!O:P,A3252),0),IF(COUNTIF(Invoices!Q:R,A3252)&lt;&gt;0,IF(COUNTIF(Invoices!Q:R,A3252)&lt;&gt;0,SUMIF(Invoices!Q:R,A3252,Invoices!R:R)/COUNTIF(Invoices!Q:R,A3252),0),IF(COUNTIF(Invoices!S:T,A3252)&lt;&gt;0,IF(COUNTIF(Invoices!S:T,A3252)&lt;&gt;0,SUMIF(Invoices!S:T,A3252,Invoices!T:T)/COUNTIF(Invoices!S:T,A3252),0),IF(COUNTIF(Invoices!U:V,A3252)&lt;&gt;0,IF(COUNTIF(Invoices!U:V,A3252)&lt;&gt;0,SUMIF(Invoices!U:V,A3252,Invoices!V:V)/COUNTIF(Invoices!U:V,A3252),0),IF(COUNTIF(Invoices!W:X,A3252)&lt;&gt;0,IF(COUNTIF(Invoices!W:X,A3252)&lt;&gt;0,SUMIF(Invoices!W:X,A3252,Invoices!X:X)/COUNTIF(Invoices!W:X,A3252),0),IF(COUNTIF(Invoices!Y:Z,A3252)&lt;&gt;0,IF(COUNTIF(Invoices!Y:Z,A3252)&lt;&gt;0,SUMIF(Invoices!Y:Z,A3252,Invoices!Z:Z)/COUNTIF(Invoices!Y:Z,A3252),0),IF(COUNTIF(Invoices!AA:AB,A3252)&lt;&gt;0,IF(COUNTIF(Invoices!AA:AB,A3252)&lt;&gt;0,SUMIF(Invoices!AA:AB,A3252,Invoices!AB:AB)/COUNTIF(Invoices!AA:AB,A3252),0),IF(COUNTIF(Invoices!AC:AD,A3252)&lt;&gt;0,IF(COUNTIF(Invoices!AC:AD,A3252)&lt;&gt;0,SUMIF(Invoices!AC:AD,A3252,Invoices!AD:AD)/COUNTIF(Invoices!AC:AD,A3252),0),IF(COUNTIF(Invoices!AE:AF,A3252)&lt;&gt;0,IF(COUNTIF(Invoices!AE:AF,A3252)&lt;&gt;0,SUMIF(Invoices!AE:AF,A3252,Invoices!AF:AF)/COUNTIF(Invoices!AE:AF,A3252),0),IF(COUNTIF(Invoices!AG:AH,A3252)&lt;&gt;0,IF(COUNTIF(Invoices!AG:AH,A3252)&lt;&gt;0,SUMIF(Invoices!AG:AH,A3252,Invoices!AH:AH)/COUNTIF(Invoices!AG:AH,A3252),0),IF(COUNTIF(Invoices!AI:AJ,A3252)&lt;&gt;0,IF(COUNTIF(Invoices!AI:AJ,A3252)&lt;&gt;0,SUMIF(Invoices!AI:AJ,A3252,Invoices!AJ:AJ)/COUNTIF(Invoices!AI:AJ,A3252),0),IF(COUNTIF(Invoices!AK:AL,A3252)&lt;&gt;0,IF(COUNTIF(Invoices!AK:AL,A3252)&lt;&gt;0,SUMIF(Invoices!AK:AL,A3252,Invoices!AL:AL)/COUNTIF(Invoices!AK:AL,A3252),0),IF(COUNTIF(Invoices!AM:AN,A3252)&lt;&gt;0,IF(COUNTIF(Invoices!AM:AN,A3252)&lt;&gt;0,SUMIF(Invoices!AM:AN,A3252,Invoices!AN:AN)/COUNTIF(Invoices!AM:AN,A3252),0),"Not Available")))))))))))))))</f>
        <v>Not Available</v>
      </c>
    </row>
    <row r="3253" spans="1:5" ht="13" x14ac:dyDescent="0.15">
      <c r="A3253" s="6" t="s">
        <v>4789</v>
      </c>
      <c r="B3253" s="6" t="s">
        <v>679</v>
      </c>
      <c r="C3253" s="6" t="s">
        <v>680</v>
      </c>
      <c r="D3253" s="6" t="s">
        <v>681</v>
      </c>
      <c r="E3253">
        <f ca="1">IF(COUNTIF(Invoices!K:L,A3253)&lt;&gt;0,IF(COUNTIF(Invoices!K:L,A3253)&lt;&gt;0,SUMIF(Invoices!K:L,A3253,Invoices!L:L)/COUNTIF(Invoices!K:L,A3253),0),IF(COUNTIF(Invoices!M:N,A3253)&lt;&gt;0,IF(COUNTIF(Invoices!M:N,A3253)&lt;&gt;0,SUMIF(Invoices!M:N,A3253,Invoices!N:N)/COUNTIF(Invoices!M:N,A3253),0),IF(COUNTIF(Invoices!O:P,A3253)&lt;&gt;0,IF(COUNTIF(Invoices!O:P,A3253)&lt;&gt;0,SUMIF(Invoices!O:P,A3253,Invoices!P:P)/COUNTIF(Invoices!O:P,A3253),0),IF(COUNTIF(Invoices!Q:R,A3253)&lt;&gt;0,IF(COUNTIF(Invoices!Q:R,A3253)&lt;&gt;0,SUMIF(Invoices!Q:R,A3253,Invoices!R:R)/COUNTIF(Invoices!Q:R,A3253),0),IF(COUNTIF(Invoices!S:T,A3253)&lt;&gt;0,IF(COUNTIF(Invoices!S:T,A3253)&lt;&gt;0,SUMIF(Invoices!S:T,A3253,Invoices!T:T)/COUNTIF(Invoices!S:T,A3253),0),IF(COUNTIF(Invoices!U:V,A3253)&lt;&gt;0,IF(COUNTIF(Invoices!U:V,A3253)&lt;&gt;0,SUMIF(Invoices!U:V,A3253,Invoices!V:V)/COUNTIF(Invoices!U:V,A3253),0),IF(COUNTIF(Invoices!W:X,A3253)&lt;&gt;0,IF(COUNTIF(Invoices!W:X,A3253)&lt;&gt;0,SUMIF(Invoices!W:X,A3253,Invoices!X:X)/COUNTIF(Invoices!W:X,A3253),0),IF(COUNTIF(Invoices!Y:Z,A3253)&lt;&gt;0,IF(COUNTIF(Invoices!Y:Z,A3253)&lt;&gt;0,SUMIF(Invoices!Y:Z,A3253,Invoices!Z:Z)/COUNTIF(Invoices!Y:Z,A3253),0),IF(COUNTIF(Invoices!AA:AB,A3253)&lt;&gt;0,IF(COUNTIF(Invoices!AA:AB,A3253)&lt;&gt;0,SUMIF(Invoices!AA:AB,A3253,Invoices!AB:AB)/COUNTIF(Invoices!AA:AB,A3253),0),IF(COUNTIF(Invoices!AC:AD,A3253)&lt;&gt;0,IF(COUNTIF(Invoices!AC:AD,A3253)&lt;&gt;0,SUMIF(Invoices!AC:AD,A3253,Invoices!AD:AD)/COUNTIF(Invoices!AC:AD,A3253),0),IF(COUNTIF(Invoices!AE:AF,A3253)&lt;&gt;0,IF(COUNTIF(Invoices!AE:AF,A3253)&lt;&gt;0,SUMIF(Invoices!AE:AF,A3253,Invoices!AF:AF)/COUNTIF(Invoices!AE:AF,A3253),0),IF(COUNTIF(Invoices!AG:AH,A3253)&lt;&gt;0,IF(COUNTIF(Invoices!AG:AH,A3253)&lt;&gt;0,SUMIF(Invoices!AG:AH,A3253,Invoices!AH:AH)/COUNTIF(Invoices!AG:AH,A3253),0),IF(COUNTIF(Invoices!AI:AJ,A3253)&lt;&gt;0,IF(COUNTIF(Invoices!AI:AJ,A3253)&lt;&gt;0,SUMIF(Invoices!AI:AJ,A3253,Invoices!AJ:AJ)/COUNTIF(Invoices!AI:AJ,A3253),0),IF(COUNTIF(Invoices!AK:AL,A3253)&lt;&gt;0,IF(COUNTIF(Invoices!AK:AL,A3253)&lt;&gt;0,SUMIF(Invoices!AK:AL,A3253,Invoices!AL:AL)/COUNTIF(Invoices!AK:AL,A3253),0),IF(COUNTIF(Invoices!AM:AN,A3253)&lt;&gt;0,IF(COUNTIF(Invoices!AM:AN,A3253)&lt;&gt;0,SUMIF(Invoices!AM:AN,A3253,Invoices!AN:AN)/COUNTIF(Invoices!AM:AN,A3253),0),"Not Available")))))))))))))))</f>
        <v>0.99</v>
      </c>
    </row>
    <row r="3254" spans="1:5" ht="13" x14ac:dyDescent="0.15">
      <c r="A3254" s="6" t="s">
        <v>4790</v>
      </c>
      <c r="C3254" s="6" t="s">
        <v>746</v>
      </c>
      <c r="D3254" s="6" t="s">
        <v>742</v>
      </c>
      <c r="E3254" t="str">
        <f>IF(COUNTIF(Invoices!K:L,A3254)&lt;&gt;0,IF(COUNTIF(Invoices!K:L,A3254)&lt;&gt;0,SUMIF(Invoices!K:L,A3254,Invoices!L:L)/COUNTIF(Invoices!K:L,A3254),0),IF(COUNTIF(Invoices!M:N,A3254)&lt;&gt;0,IF(COUNTIF(Invoices!M:N,A3254)&lt;&gt;0,SUMIF(Invoices!M:N,A3254,Invoices!N:N)/COUNTIF(Invoices!M:N,A3254),0),IF(COUNTIF(Invoices!O:P,A3254)&lt;&gt;0,IF(COUNTIF(Invoices!O:P,A3254)&lt;&gt;0,SUMIF(Invoices!O:P,A3254,Invoices!P:P)/COUNTIF(Invoices!O:P,A3254),0),IF(COUNTIF(Invoices!Q:R,A3254)&lt;&gt;0,IF(COUNTIF(Invoices!Q:R,A3254)&lt;&gt;0,SUMIF(Invoices!Q:R,A3254,Invoices!R:R)/COUNTIF(Invoices!Q:R,A3254),0),IF(COUNTIF(Invoices!S:T,A3254)&lt;&gt;0,IF(COUNTIF(Invoices!S:T,A3254)&lt;&gt;0,SUMIF(Invoices!S:T,A3254,Invoices!T:T)/COUNTIF(Invoices!S:T,A3254),0),IF(COUNTIF(Invoices!U:V,A3254)&lt;&gt;0,IF(COUNTIF(Invoices!U:V,A3254)&lt;&gt;0,SUMIF(Invoices!U:V,A3254,Invoices!V:V)/COUNTIF(Invoices!U:V,A3254),0),IF(COUNTIF(Invoices!W:X,A3254)&lt;&gt;0,IF(COUNTIF(Invoices!W:X,A3254)&lt;&gt;0,SUMIF(Invoices!W:X,A3254,Invoices!X:X)/COUNTIF(Invoices!W:X,A3254),0),IF(COUNTIF(Invoices!Y:Z,A3254)&lt;&gt;0,IF(COUNTIF(Invoices!Y:Z,A3254)&lt;&gt;0,SUMIF(Invoices!Y:Z,A3254,Invoices!Z:Z)/COUNTIF(Invoices!Y:Z,A3254),0),IF(COUNTIF(Invoices!AA:AB,A3254)&lt;&gt;0,IF(COUNTIF(Invoices!AA:AB,A3254)&lt;&gt;0,SUMIF(Invoices!AA:AB,A3254,Invoices!AB:AB)/COUNTIF(Invoices!AA:AB,A3254),0),IF(COUNTIF(Invoices!AC:AD,A3254)&lt;&gt;0,IF(COUNTIF(Invoices!AC:AD,A3254)&lt;&gt;0,SUMIF(Invoices!AC:AD,A3254,Invoices!AD:AD)/COUNTIF(Invoices!AC:AD,A3254),0),IF(COUNTIF(Invoices!AE:AF,A3254)&lt;&gt;0,IF(COUNTIF(Invoices!AE:AF,A3254)&lt;&gt;0,SUMIF(Invoices!AE:AF,A3254,Invoices!AF:AF)/COUNTIF(Invoices!AE:AF,A3254),0),IF(COUNTIF(Invoices!AG:AH,A3254)&lt;&gt;0,IF(COUNTIF(Invoices!AG:AH,A3254)&lt;&gt;0,SUMIF(Invoices!AG:AH,A3254,Invoices!AH:AH)/COUNTIF(Invoices!AG:AH,A3254),0),IF(COUNTIF(Invoices!AI:AJ,A3254)&lt;&gt;0,IF(COUNTIF(Invoices!AI:AJ,A3254)&lt;&gt;0,SUMIF(Invoices!AI:AJ,A3254,Invoices!AJ:AJ)/COUNTIF(Invoices!AI:AJ,A3254),0),IF(COUNTIF(Invoices!AK:AL,A3254)&lt;&gt;0,IF(COUNTIF(Invoices!AK:AL,A3254)&lt;&gt;0,SUMIF(Invoices!AK:AL,A3254,Invoices!AL:AL)/COUNTIF(Invoices!AK:AL,A3254),0),IF(COUNTIF(Invoices!AM:AN,A3254)&lt;&gt;0,IF(COUNTIF(Invoices!AM:AN,A3254)&lt;&gt;0,SUMIF(Invoices!AM:AN,A3254,Invoices!AN:AN)/COUNTIF(Invoices!AM:AN,A3254),0),"Not Available")))))))))))))))</f>
        <v>Not Available</v>
      </c>
    </row>
    <row r="3255" spans="1:5" ht="13" x14ac:dyDescent="0.15">
      <c r="A3255" s="6" t="s">
        <v>4791</v>
      </c>
      <c r="B3255" s="6" t="s">
        <v>1473</v>
      </c>
      <c r="C3255" s="6" t="s">
        <v>1472</v>
      </c>
      <c r="D3255" s="6" t="s">
        <v>1021</v>
      </c>
      <c r="E3255" t="str">
        <f>IF(COUNTIF(Invoices!K:L,A3255)&lt;&gt;0,IF(COUNTIF(Invoices!K:L,A3255)&lt;&gt;0,SUMIF(Invoices!K:L,A3255,Invoices!L:L)/COUNTIF(Invoices!K:L,A3255),0),IF(COUNTIF(Invoices!M:N,A3255)&lt;&gt;0,IF(COUNTIF(Invoices!M:N,A3255)&lt;&gt;0,SUMIF(Invoices!M:N,A3255,Invoices!N:N)/COUNTIF(Invoices!M:N,A3255),0),IF(COUNTIF(Invoices!O:P,A3255)&lt;&gt;0,IF(COUNTIF(Invoices!O:P,A3255)&lt;&gt;0,SUMIF(Invoices!O:P,A3255,Invoices!P:P)/COUNTIF(Invoices!O:P,A3255),0),IF(COUNTIF(Invoices!Q:R,A3255)&lt;&gt;0,IF(COUNTIF(Invoices!Q:R,A3255)&lt;&gt;0,SUMIF(Invoices!Q:R,A3255,Invoices!R:R)/COUNTIF(Invoices!Q:R,A3255),0),IF(COUNTIF(Invoices!S:T,A3255)&lt;&gt;0,IF(COUNTIF(Invoices!S:T,A3255)&lt;&gt;0,SUMIF(Invoices!S:T,A3255,Invoices!T:T)/COUNTIF(Invoices!S:T,A3255),0),IF(COUNTIF(Invoices!U:V,A3255)&lt;&gt;0,IF(COUNTIF(Invoices!U:V,A3255)&lt;&gt;0,SUMIF(Invoices!U:V,A3255,Invoices!V:V)/COUNTIF(Invoices!U:V,A3255),0),IF(COUNTIF(Invoices!W:X,A3255)&lt;&gt;0,IF(COUNTIF(Invoices!W:X,A3255)&lt;&gt;0,SUMIF(Invoices!W:X,A3255,Invoices!X:X)/COUNTIF(Invoices!W:X,A3255),0),IF(COUNTIF(Invoices!Y:Z,A3255)&lt;&gt;0,IF(COUNTIF(Invoices!Y:Z,A3255)&lt;&gt;0,SUMIF(Invoices!Y:Z,A3255,Invoices!Z:Z)/COUNTIF(Invoices!Y:Z,A3255),0),IF(COUNTIF(Invoices!AA:AB,A3255)&lt;&gt;0,IF(COUNTIF(Invoices!AA:AB,A3255)&lt;&gt;0,SUMIF(Invoices!AA:AB,A3255,Invoices!AB:AB)/COUNTIF(Invoices!AA:AB,A3255),0),IF(COUNTIF(Invoices!AC:AD,A3255)&lt;&gt;0,IF(COUNTIF(Invoices!AC:AD,A3255)&lt;&gt;0,SUMIF(Invoices!AC:AD,A3255,Invoices!AD:AD)/COUNTIF(Invoices!AC:AD,A3255),0),IF(COUNTIF(Invoices!AE:AF,A3255)&lt;&gt;0,IF(COUNTIF(Invoices!AE:AF,A3255)&lt;&gt;0,SUMIF(Invoices!AE:AF,A3255,Invoices!AF:AF)/COUNTIF(Invoices!AE:AF,A3255),0),IF(COUNTIF(Invoices!AG:AH,A3255)&lt;&gt;0,IF(COUNTIF(Invoices!AG:AH,A3255)&lt;&gt;0,SUMIF(Invoices!AG:AH,A3255,Invoices!AH:AH)/COUNTIF(Invoices!AG:AH,A3255),0),IF(COUNTIF(Invoices!AI:AJ,A3255)&lt;&gt;0,IF(COUNTIF(Invoices!AI:AJ,A3255)&lt;&gt;0,SUMIF(Invoices!AI:AJ,A3255,Invoices!AJ:AJ)/COUNTIF(Invoices!AI:AJ,A3255),0),IF(COUNTIF(Invoices!AK:AL,A3255)&lt;&gt;0,IF(COUNTIF(Invoices!AK:AL,A3255)&lt;&gt;0,SUMIF(Invoices!AK:AL,A3255,Invoices!AL:AL)/COUNTIF(Invoices!AK:AL,A3255),0),IF(COUNTIF(Invoices!AM:AN,A3255)&lt;&gt;0,IF(COUNTIF(Invoices!AM:AN,A3255)&lt;&gt;0,SUMIF(Invoices!AM:AN,A3255,Invoices!AN:AN)/COUNTIF(Invoices!AM:AN,A3255),0),"Not Available")))))))))))))))</f>
        <v>Not Available</v>
      </c>
    </row>
    <row r="3256" spans="1:5" ht="13" x14ac:dyDescent="0.15">
      <c r="A3256" s="6" t="s">
        <v>4792</v>
      </c>
      <c r="B3256" s="6" t="s">
        <v>1883</v>
      </c>
      <c r="C3256" s="6" t="s">
        <v>871</v>
      </c>
      <c r="D3256" s="6" t="s">
        <v>612</v>
      </c>
      <c r="E3256" t="str">
        <f>IF(COUNTIF(Invoices!K:L,A3256)&lt;&gt;0,IF(COUNTIF(Invoices!K:L,A3256)&lt;&gt;0,SUMIF(Invoices!K:L,A3256,Invoices!L:L)/COUNTIF(Invoices!K:L,A3256),0),IF(COUNTIF(Invoices!M:N,A3256)&lt;&gt;0,IF(COUNTIF(Invoices!M:N,A3256)&lt;&gt;0,SUMIF(Invoices!M:N,A3256,Invoices!N:N)/COUNTIF(Invoices!M:N,A3256),0),IF(COUNTIF(Invoices!O:P,A3256)&lt;&gt;0,IF(COUNTIF(Invoices!O:P,A3256)&lt;&gt;0,SUMIF(Invoices!O:P,A3256,Invoices!P:P)/COUNTIF(Invoices!O:P,A3256),0),IF(COUNTIF(Invoices!Q:R,A3256)&lt;&gt;0,IF(COUNTIF(Invoices!Q:R,A3256)&lt;&gt;0,SUMIF(Invoices!Q:R,A3256,Invoices!R:R)/COUNTIF(Invoices!Q:R,A3256),0),IF(COUNTIF(Invoices!S:T,A3256)&lt;&gt;0,IF(COUNTIF(Invoices!S:T,A3256)&lt;&gt;0,SUMIF(Invoices!S:T,A3256,Invoices!T:T)/COUNTIF(Invoices!S:T,A3256),0),IF(COUNTIF(Invoices!U:V,A3256)&lt;&gt;0,IF(COUNTIF(Invoices!U:V,A3256)&lt;&gt;0,SUMIF(Invoices!U:V,A3256,Invoices!V:V)/COUNTIF(Invoices!U:V,A3256),0),IF(COUNTIF(Invoices!W:X,A3256)&lt;&gt;0,IF(COUNTIF(Invoices!W:X,A3256)&lt;&gt;0,SUMIF(Invoices!W:X,A3256,Invoices!X:X)/COUNTIF(Invoices!W:X,A3256),0),IF(COUNTIF(Invoices!Y:Z,A3256)&lt;&gt;0,IF(COUNTIF(Invoices!Y:Z,A3256)&lt;&gt;0,SUMIF(Invoices!Y:Z,A3256,Invoices!Z:Z)/COUNTIF(Invoices!Y:Z,A3256),0),IF(COUNTIF(Invoices!AA:AB,A3256)&lt;&gt;0,IF(COUNTIF(Invoices!AA:AB,A3256)&lt;&gt;0,SUMIF(Invoices!AA:AB,A3256,Invoices!AB:AB)/COUNTIF(Invoices!AA:AB,A3256),0),IF(COUNTIF(Invoices!AC:AD,A3256)&lt;&gt;0,IF(COUNTIF(Invoices!AC:AD,A3256)&lt;&gt;0,SUMIF(Invoices!AC:AD,A3256,Invoices!AD:AD)/COUNTIF(Invoices!AC:AD,A3256),0),IF(COUNTIF(Invoices!AE:AF,A3256)&lt;&gt;0,IF(COUNTIF(Invoices!AE:AF,A3256)&lt;&gt;0,SUMIF(Invoices!AE:AF,A3256,Invoices!AF:AF)/COUNTIF(Invoices!AE:AF,A3256),0),IF(COUNTIF(Invoices!AG:AH,A3256)&lt;&gt;0,IF(COUNTIF(Invoices!AG:AH,A3256)&lt;&gt;0,SUMIF(Invoices!AG:AH,A3256,Invoices!AH:AH)/COUNTIF(Invoices!AG:AH,A3256),0),IF(COUNTIF(Invoices!AI:AJ,A3256)&lt;&gt;0,IF(COUNTIF(Invoices!AI:AJ,A3256)&lt;&gt;0,SUMIF(Invoices!AI:AJ,A3256,Invoices!AJ:AJ)/COUNTIF(Invoices!AI:AJ,A3256),0),IF(COUNTIF(Invoices!AK:AL,A3256)&lt;&gt;0,IF(COUNTIF(Invoices!AK:AL,A3256)&lt;&gt;0,SUMIF(Invoices!AK:AL,A3256,Invoices!AL:AL)/COUNTIF(Invoices!AK:AL,A3256),0),IF(COUNTIF(Invoices!AM:AN,A3256)&lt;&gt;0,IF(COUNTIF(Invoices!AM:AN,A3256)&lt;&gt;0,SUMIF(Invoices!AM:AN,A3256,Invoices!AN:AN)/COUNTIF(Invoices!AM:AN,A3256),0),"Not Available")))))))))))))))</f>
        <v>Not Available</v>
      </c>
    </row>
    <row r="3257" spans="1:5" ht="13" x14ac:dyDescent="0.15">
      <c r="A3257" s="6" t="s">
        <v>4793</v>
      </c>
      <c r="B3257" s="6" t="s">
        <v>4794</v>
      </c>
      <c r="C3257" s="6" t="s">
        <v>1497</v>
      </c>
      <c r="D3257" s="6" t="s">
        <v>1498</v>
      </c>
      <c r="E3257">
        <f ca="1">IF(COUNTIF(Invoices!K:L,A3257)&lt;&gt;0,IF(COUNTIF(Invoices!K:L,A3257)&lt;&gt;0,SUMIF(Invoices!K:L,A3257,Invoices!L:L)/COUNTIF(Invoices!K:L,A3257),0),IF(COUNTIF(Invoices!M:N,A3257)&lt;&gt;0,IF(COUNTIF(Invoices!M:N,A3257)&lt;&gt;0,SUMIF(Invoices!M:N,A3257,Invoices!N:N)/COUNTIF(Invoices!M:N,A3257),0),IF(COUNTIF(Invoices!O:P,A3257)&lt;&gt;0,IF(COUNTIF(Invoices!O:P,A3257)&lt;&gt;0,SUMIF(Invoices!O:P,A3257,Invoices!P:P)/COUNTIF(Invoices!O:P,A3257),0),IF(COUNTIF(Invoices!Q:R,A3257)&lt;&gt;0,IF(COUNTIF(Invoices!Q:R,A3257)&lt;&gt;0,SUMIF(Invoices!Q:R,A3257,Invoices!R:R)/COUNTIF(Invoices!Q:R,A3257),0),IF(COUNTIF(Invoices!S:T,A3257)&lt;&gt;0,IF(COUNTIF(Invoices!S:T,A3257)&lt;&gt;0,SUMIF(Invoices!S:T,A3257,Invoices!T:T)/COUNTIF(Invoices!S:T,A3257),0),IF(COUNTIF(Invoices!U:V,A3257)&lt;&gt;0,IF(COUNTIF(Invoices!U:V,A3257)&lt;&gt;0,SUMIF(Invoices!U:V,A3257,Invoices!V:V)/COUNTIF(Invoices!U:V,A3257),0),IF(COUNTIF(Invoices!W:X,A3257)&lt;&gt;0,IF(COUNTIF(Invoices!W:X,A3257)&lt;&gt;0,SUMIF(Invoices!W:X,A3257,Invoices!X:X)/COUNTIF(Invoices!W:X,A3257),0),IF(COUNTIF(Invoices!Y:Z,A3257)&lt;&gt;0,IF(COUNTIF(Invoices!Y:Z,A3257)&lt;&gt;0,SUMIF(Invoices!Y:Z,A3257,Invoices!Z:Z)/COUNTIF(Invoices!Y:Z,A3257),0),IF(COUNTIF(Invoices!AA:AB,A3257)&lt;&gt;0,IF(COUNTIF(Invoices!AA:AB,A3257)&lt;&gt;0,SUMIF(Invoices!AA:AB,A3257,Invoices!AB:AB)/COUNTIF(Invoices!AA:AB,A3257),0),IF(COUNTIF(Invoices!AC:AD,A3257)&lt;&gt;0,IF(COUNTIF(Invoices!AC:AD,A3257)&lt;&gt;0,SUMIF(Invoices!AC:AD,A3257,Invoices!AD:AD)/COUNTIF(Invoices!AC:AD,A3257),0),IF(COUNTIF(Invoices!AE:AF,A3257)&lt;&gt;0,IF(COUNTIF(Invoices!AE:AF,A3257)&lt;&gt;0,SUMIF(Invoices!AE:AF,A3257,Invoices!AF:AF)/COUNTIF(Invoices!AE:AF,A3257),0),IF(COUNTIF(Invoices!AG:AH,A3257)&lt;&gt;0,IF(COUNTIF(Invoices!AG:AH,A3257)&lt;&gt;0,SUMIF(Invoices!AG:AH,A3257,Invoices!AH:AH)/COUNTIF(Invoices!AG:AH,A3257),0),IF(COUNTIF(Invoices!AI:AJ,A3257)&lt;&gt;0,IF(COUNTIF(Invoices!AI:AJ,A3257)&lt;&gt;0,SUMIF(Invoices!AI:AJ,A3257,Invoices!AJ:AJ)/COUNTIF(Invoices!AI:AJ,A3257),0),IF(COUNTIF(Invoices!AK:AL,A3257)&lt;&gt;0,IF(COUNTIF(Invoices!AK:AL,A3257)&lt;&gt;0,SUMIF(Invoices!AK:AL,A3257,Invoices!AL:AL)/COUNTIF(Invoices!AK:AL,A3257),0),IF(COUNTIF(Invoices!AM:AN,A3257)&lt;&gt;0,IF(COUNTIF(Invoices!AM:AN,A3257)&lt;&gt;0,SUMIF(Invoices!AM:AN,A3257,Invoices!AN:AN)/COUNTIF(Invoices!AM:AN,A3257),0),"Not Available")))))))))))))))</f>
        <v>0.99</v>
      </c>
    </row>
    <row r="3258" spans="1:5" ht="13" x14ac:dyDescent="0.15">
      <c r="A3258" s="6" t="s">
        <v>4795</v>
      </c>
      <c r="B3258" s="6" t="s">
        <v>719</v>
      </c>
      <c r="C3258" s="6" t="s">
        <v>720</v>
      </c>
      <c r="D3258" s="6" t="s">
        <v>562</v>
      </c>
      <c r="E3258">
        <f ca="1">IF(COUNTIF(Invoices!K:L,A3258)&lt;&gt;0,IF(COUNTIF(Invoices!K:L,A3258)&lt;&gt;0,SUMIF(Invoices!K:L,A3258,Invoices!L:L)/COUNTIF(Invoices!K:L,A3258),0),IF(COUNTIF(Invoices!M:N,A3258)&lt;&gt;0,IF(COUNTIF(Invoices!M:N,A3258)&lt;&gt;0,SUMIF(Invoices!M:N,A3258,Invoices!N:N)/COUNTIF(Invoices!M:N,A3258),0),IF(COUNTIF(Invoices!O:P,A3258)&lt;&gt;0,IF(COUNTIF(Invoices!O:P,A3258)&lt;&gt;0,SUMIF(Invoices!O:P,A3258,Invoices!P:P)/COUNTIF(Invoices!O:P,A3258),0),IF(COUNTIF(Invoices!Q:R,A3258)&lt;&gt;0,IF(COUNTIF(Invoices!Q:R,A3258)&lt;&gt;0,SUMIF(Invoices!Q:R,A3258,Invoices!R:R)/COUNTIF(Invoices!Q:R,A3258),0),IF(COUNTIF(Invoices!S:T,A3258)&lt;&gt;0,IF(COUNTIF(Invoices!S:T,A3258)&lt;&gt;0,SUMIF(Invoices!S:T,A3258,Invoices!T:T)/COUNTIF(Invoices!S:T,A3258),0),IF(COUNTIF(Invoices!U:V,A3258)&lt;&gt;0,IF(COUNTIF(Invoices!U:V,A3258)&lt;&gt;0,SUMIF(Invoices!U:V,A3258,Invoices!V:V)/COUNTIF(Invoices!U:V,A3258),0),IF(COUNTIF(Invoices!W:X,A3258)&lt;&gt;0,IF(COUNTIF(Invoices!W:X,A3258)&lt;&gt;0,SUMIF(Invoices!W:X,A3258,Invoices!X:X)/COUNTIF(Invoices!W:X,A3258),0),IF(COUNTIF(Invoices!Y:Z,A3258)&lt;&gt;0,IF(COUNTIF(Invoices!Y:Z,A3258)&lt;&gt;0,SUMIF(Invoices!Y:Z,A3258,Invoices!Z:Z)/COUNTIF(Invoices!Y:Z,A3258),0),IF(COUNTIF(Invoices!AA:AB,A3258)&lt;&gt;0,IF(COUNTIF(Invoices!AA:AB,A3258)&lt;&gt;0,SUMIF(Invoices!AA:AB,A3258,Invoices!AB:AB)/COUNTIF(Invoices!AA:AB,A3258),0),IF(COUNTIF(Invoices!AC:AD,A3258)&lt;&gt;0,IF(COUNTIF(Invoices!AC:AD,A3258)&lt;&gt;0,SUMIF(Invoices!AC:AD,A3258,Invoices!AD:AD)/COUNTIF(Invoices!AC:AD,A3258),0),IF(COUNTIF(Invoices!AE:AF,A3258)&lt;&gt;0,IF(COUNTIF(Invoices!AE:AF,A3258)&lt;&gt;0,SUMIF(Invoices!AE:AF,A3258,Invoices!AF:AF)/COUNTIF(Invoices!AE:AF,A3258),0),IF(COUNTIF(Invoices!AG:AH,A3258)&lt;&gt;0,IF(COUNTIF(Invoices!AG:AH,A3258)&lt;&gt;0,SUMIF(Invoices!AG:AH,A3258,Invoices!AH:AH)/COUNTIF(Invoices!AG:AH,A3258),0),IF(COUNTIF(Invoices!AI:AJ,A3258)&lt;&gt;0,IF(COUNTIF(Invoices!AI:AJ,A3258)&lt;&gt;0,SUMIF(Invoices!AI:AJ,A3258,Invoices!AJ:AJ)/COUNTIF(Invoices!AI:AJ,A3258),0),IF(COUNTIF(Invoices!AK:AL,A3258)&lt;&gt;0,IF(COUNTIF(Invoices!AK:AL,A3258)&lt;&gt;0,SUMIF(Invoices!AK:AL,A3258,Invoices!AL:AL)/COUNTIF(Invoices!AK:AL,A3258),0),IF(COUNTIF(Invoices!AM:AN,A3258)&lt;&gt;0,IF(COUNTIF(Invoices!AM:AN,A3258)&lt;&gt;0,SUMIF(Invoices!AM:AN,A3258,Invoices!AN:AN)/COUNTIF(Invoices!AM:AN,A3258),0),"Not Available")))))))))))))))</f>
        <v>0.99</v>
      </c>
    </row>
    <row r="3259" spans="1:5" ht="13" x14ac:dyDescent="0.15">
      <c r="A3259" s="6" t="s">
        <v>4796</v>
      </c>
      <c r="C3259" s="6" t="s">
        <v>770</v>
      </c>
      <c r="D3259" s="6" t="s">
        <v>771</v>
      </c>
      <c r="E3259" t="str">
        <f>IF(COUNTIF(Invoices!K:L,A3259)&lt;&gt;0,IF(COUNTIF(Invoices!K:L,A3259)&lt;&gt;0,SUMIF(Invoices!K:L,A3259,Invoices!L:L)/COUNTIF(Invoices!K:L,A3259),0),IF(COUNTIF(Invoices!M:N,A3259)&lt;&gt;0,IF(COUNTIF(Invoices!M:N,A3259)&lt;&gt;0,SUMIF(Invoices!M:N,A3259,Invoices!N:N)/COUNTIF(Invoices!M:N,A3259),0),IF(COUNTIF(Invoices!O:P,A3259)&lt;&gt;0,IF(COUNTIF(Invoices!O:P,A3259)&lt;&gt;0,SUMIF(Invoices!O:P,A3259,Invoices!P:P)/COUNTIF(Invoices!O:P,A3259),0),IF(COUNTIF(Invoices!Q:R,A3259)&lt;&gt;0,IF(COUNTIF(Invoices!Q:R,A3259)&lt;&gt;0,SUMIF(Invoices!Q:R,A3259,Invoices!R:R)/COUNTIF(Invoices!Q:R,A3259),0),IF(COUNTIF(Invoices!S:T,A3259)&lt;&gt;0,IF(COUNTIF(Invoices!S:T,A3259)&lt;&gt;0,SUMIF(Invoices!S:T,A3259,Invoices!T:T)/COUNTIF(Invoices!S:T,A3259),0),IF(COUNTIF(Invoices!U:V,A3259)&lt;&gt;0,IF(COUNTIF(Invoices!U:V,A3259)&lt;&gt;0,SUMIF(Invoices!U:V,A3259,Invoices!V:V)/COUNTIF(Invoices!U:V,A3259),0),IF(COUNTIF(Invoices!W:X,A3259)&lt;&gt;0,IF(COUNTIF(Invoices!W:X,A3259)&lt;&gt;0,SUMIF(Invoices!W:X,A3259,Invoices!X:X)/COUNTIF(Invoices!W:X,A3259),0),IF(COUNTIF(Invoices!Y:Z,A3259)&lt;&gt;0,IF(COUNTIF(Invoices!Y:Z,A3259)&lt;&gt;0,SUMIF(Invoices!Y:Z,A3259,Invoices!Z:Z)/COUNTIF(Invoices!Y:Z,A3259),0),IF(COUNTIF(Invoices!AA:AB,A3259)&lt;&gt;0,IF(COUNTIF(Invoices!AA:AB,A3259)&lt;&gt;0,SUMIF(Invoices!AA:AB,A3259,Invoices!AB:AB)/COUNTIF(Invoices!AA:AB,A3259),0),IF(COUNTIF(Invoices!AC:AD,A3259)&lt;&gt;0,IF(COUNTIF(Invoices!AC:AD,A3259)&lt;&gt;0,SUMIF(Invoices!AC:AD,A3259,Invoices!AD:AD)/COUNTIF(Invoices!AC:AD,A3259),0),IF(COUNTIF(Invoices!AE:AF,A3259)&lt;&gt;0,IF(COUNTIF(Invoices!AE:AF,A3259)&lt;&gt;0,SUMIF(Invoices!AE:AF,A3259,Invoices!AF:AF)/COUNTIF(Invoices!AE:AF,A3259),0),IF(COUNTIF(Invoices!AG:AH,A3259)&lt;&gt;0,IF(COUNTIF(Invoices!AG:AH,A3259)&lt;&gt;0,SUMIF(Invoices!AG:AH,A3259,Invoices!AH:AH)/COUNTIF(Invoices!AG:AH,A3259),0),IF(COUNTIF(Invoices!AI:AJ,A3259)&lt;&gt;0,IF(COUNTIF(Invoices!AI:AJ,A3259)&lt;&gt;0,SUMIF(Invoices!AI:AJ,A3259,Invoices!AJ:AJ)/COUNTIF(Invoices!AI:AJ,A3259),0),IF(COUNTIF(Invoices!AK:AL,A3259)&lt;&gt;0,IF(COUNTIF(Invoices!AK:AL,A3259)&lt;&gt;0,SUMIF(Invoices!AK:AL,A3259,Invoices!AL:AL)/COUNTIF(Invoices!AK:AL,A3259),0),IF(COUNTIF(Invoices!AM:AN,A3259)&lt;&gt;0,IF(COUNTIF(Invoices!AM:AN,A3259)&lt;&gt;0,SUMIF(Invoices!AM:AN,A3259,Invoices!AN:AN)/COUNTIF(Invoices!AM:AN,A3259),0),"Not Available")))))))))))))))</f>
        <v>Not Available</v>
      </c>
    </row>
    <row r="3260" spans="1:5" ht="13" x14ac:dyDescent="0.15">
      <c r="A3260" s="6" t="s">
        <v>4797</v>
      </c>
      <c r="C3260" s="6" t="s">
        <v>1431</v>
      </c>
      <c r="D3260" s="6" t="s">
        <v>1432</v>
      </c>
      <c r="E3260" t="str">
        <f>IF(COUNTIF(Invoices!K:L,A3260)&lt;&gt;0,IF(COUNTIF(Invoices!K:L,A3260)&lt;&gt;0,SUMIF(Invoices!K:L,A3260,Invoices!L:L)/COUNTIF(Invoices!K:L,A3260),0),IF(COUNTIF(Invoices!M:N,A3260)&lt;&gt;0,IF(COUNTIF(Invoices!M:N,A3260)&lt;&gt;0,SUMIF(Invoices!M:N,A3260,Invoices!N:N)/COUNTIF(Invoices!M:N,A3260),0),IF(COUNTIF(Invoices!O:P,A3260)&lt;&gt;0,IF(COUNTIF(Invoices!O:P,A3260)&lt;&gt;0,SUMIF(Invoices!O:P,A3260,Invoices!P:P)/COUNTIF(Invoices!O:P,A3260),0),IF(COUNTIF(Invoices!Q:R,A3260)&lt;&gt;0,IF(COUNTIF(Invoices!Q:R,A3260)&lt;&gt;0,SUMIF(Invoices!Q:R,A3260,Invoices!R:R)/COUNTIF(Invoices!Q:R,A3260),0),IF(COUNTIF(Invoices!S:T,A3260)&lt;&gt;0,IF(COUNTIF(Invoices!S:T,A3260)&lt;&gt;0,SUMIF(Invoices!S:T,A3260,Invoices!T:T)/COUNTIF(Invoices!S:T,A3260),0),IF(COUNTIF(Invoices!U:V,A3260)&lt;&gt;0,IF(COUNTIF(Invoices!U:V,A3260)&lt;&gt;0,SUMIF(Invoices!U:V,A3260,Invoices!V:V)/COUNTIF(Invoices!U:V,A3260),0),IF(COUNTIF(Invoices!W:X,A3260)&lt;&gt;0,IF(COUNTIF(Invoices!W:X,A3260)&lt;&gt;0,SUMIF(Invoices!W:X,A3260,Invoices!X:X)/COUNTIF(Invoices!W:X,A3260),0),IF(COUNTIF(Invoices!Y:Z,A3260)&lt;&gt;0,IF(COUNTIF(Invoices!Y:Z,A3260)&lt;&gt;0,SUMIF(Invoices!Y:Z,A3260,Invoices!Z:Z)/COUNTIF(Invoices!Y:Z,A3260),0),IF(COUNTIF(Invoices!AA:AB,A3260)&lt;&gt;0,IF(COUNTIF(Invoices!AA:AB,A3260)&lt;&gt;0,SUMIF(Invoices!AA:AB,A3260,Invoices!AB:AB)/COUNTIF(Invoices!AA:AB,A3260),0),IF(COUNTIF(Invoices!AC:AD,A3260)&lt;&gt;0,IF(COUNTIF(Invoices!AC:AD,A3260)&lt;&gt;0,SUMIF(Invoices!AC:AD,A3260,Invoices!AD:AD)/COUNTIF(Invoices!AC:AD,A3260),0),IF(COUNTIF(Invoices!AE:AF,A3260)&lt;&gt;0,IF(COUNTIF(Invoices!AE:AF,A3260)&lt;&gt;0,SUMIF(Invoices!AE:AF,A3260,Invoices!AF:AF)/COUNTIF(Invoices!AE:AF,A3260),0),IF(COUNTIF(Invoices!AG:AH,A3260)&lt;&gt;0,IF(COUNTIF(Invoices!AG:AH,A3260)&lt;&gt;0,SUMIF(Invoices!AG:AH,A3260,Invoices!AH:AH)/COUNTIF(Invoices!AG:AH,A3260),0),IF(COUNTIF(Invoices!AI:AJ,A3260)&lt;&gt;0,IF(COUNTIF(Invoices!AI:AJ,A3260)&lt;&gt;0,SUMIF(Invoices!AI:AJ,A3260,Invoices!AJ:AJ)/COUNTIF(Invoices!AI:AJ,A3260),0),IF(COUNTIF(Invoices!AK:AL,A3260)&lt;&gt;0,IF(COUNTIF(Invoices!AK:AL,A3260)&lt;&gt;0,SUMIF(Invoices!AK:AL,A3260,Invoices!AL:AL)/COUNTIF(Invoices!AK:AL,A3260),0),IF(COUNTIF(Invoices!AM:AN,A3260)&lt;&gt;0,IF(COUNTIF(Invoices!AM:AN,A3260)&lt;&gt;0,SUMIF(Invoices!AM:AN,A3260,Invoices!AN:AN)/COUNTIF(Invoices!AM:AN,A3260),0),"Not Available")))))))))))))))</f>
        <v>Not Available</v>
      </c>
    </row>
    <row r="3261" spans="1:5" ht="13" x14ac:dyDescent="0.15">
      <c r="A3261" s="6" t="s">
        <v>4798</v>
      </c>
      <c r="C3261" s="6" t="s">
        <v>589</v>
      </c>
      <c r="D3261" s="6" t="s">
        <v>590</v>
      </c>
      <c r="E3261" t="str">
        <f>IF(COUNTIF(Invoices!K:L,A3261)&lt;&gt;0,IF(COUNTIF(Invoices!K:L,A3261)&lt;&gt;0,SUMIF(Invoices!K:L,A3261,Invoices!L:L)/COUNTIF(Invoices!K:L,A3261),0),IF(COUNTIF(Invoices!M:N,A3261)&lt;&gt;0,IF(COUNTIF(Invoices!M:N,A3261)&lt;&gt;0,SUMIF(Invoices!M:N,A3261,Invoices!N:N)/COUNTIF(Invoices!M:N,A3261),0),IF(COUNTIF(Invoices!O:P,A3261)&lt;&gt;0,IF(COUNTIF(Invoices!O:P,A3261)&lt;&gt;0,SUMIF(Invoices!O:P,A3261,Invoices!P:P)/COUNTIF(Invoices!O:P,A3261),0),IF(COUNTIF(Invoices!Q:R,A3261)&lt;&gt;0,IF(COUNTIF(Invoices!Q:R,A3261)&lt;&gt;0,SUMIF(Invoices!Q:R,A3261,Invoices!R:R)/COUNTIF(Invoices!Q:R,A3261),0),IF(COUNTIF(Invoices!S:T,A3261)&lt;&gt;0,IF(COUNTIF(Invoices!S:T,A3261)&lt;&gt;0,SUMIF(Invoices!S:T,A3261,Invoices!T:T)/COUNTIF(Invoices!S:T,A3261),0),IF(COUNTIF(Invoices!U:V,A3261)&lt;&gt;0,IF(COUNTIF(Invoices!U:V,A3261)&lt;&gt;0,SUMIF(Invoices!U:V,A3261,Invoices!V:V)/COUNTIF(Invoices!U:V,A3261),0),IF(COUNTIF(Invoices!W:X,A3261)&lt;&gt;0,IF(COUNTIF(Invoices!W:X,A3261)&lt;&gt;0,SUMIF(Invoices!W:X,A3261,Invoices!X:X)/COUNTIF(Invoices!W:X,A3261),0),IF(COUNTIF(Invoices!Y:Z,A3261)&lt;&gt;0,IF(COUNTIF(Invoices!Y:Z,A3261)&lt;&gt;0,SUMIF(Invoices!Y:Z,A3261,Invoices!Z:Z)/COUNTIF(Invoices!Y:Z,A3261),0),IF(COUNTIF(Invoices!AA:AB,A3261)&lt;&gt;0,IF(COUNTIF(Invoices!AA:AB,A3261)&lt;&gt;0,SUMIF(Invoices!AA:AB,A3261,Invoices!AB:AB)/COUNTIF(Invoices!AA:AB,A3261),0),IF(COUNTIF(Invoices!AC:AD,A3261)&lt;&gt;0,IF(COUNTIF(Invoices!AC:AD,A3261)&lt;&gt;0,SUMIF(Invoices!AC:AD,A3261,Invoices!AD:AD)/COUNTIF(Invoices!AC:AD,A3261),0),IF(COUNTIF(Invoices!AE:AF,A3261)&lt;&gt;0,IF(COUNTIF(Invoices!AE:AF,A3261)&lt;&gt;0,SUMIF(Invoices!AE:AF,A3261,Invoices!AF:AF)/COUNTIF(Invoices!AE:AF,A3261),0),IF(COUNTIF(Invoices!AG:AH,A3261)&lt;&gt;0,IF(COUNTIF(Invoices!AG:AH,A3261)&lt;&gt;0,SUMIF(Invoices!AG:AH,A3261,Invoices!AH:AH)/COUNTIF(Invoices!AG:AH,A3261),0),IF(COUNTIF(Invoices!AI:AJ,A3261)&lt;&gt;0,IF(COUNTIF(Invoices!AI:AJ,A3261)&lt;&gt;0,SUMIF(Invoices!AI:AJ,A3261,Invoices!AJ:AJ)/COUNTIF(Invoices!AI:AJ,A3261),0),IF(COUNTIF(Invoices!AK:AL,A3261)&lt;&gt;0,IF(COUNTIF(Invoices!AK:AL,A3261)&lt;&gt;0,SUMIF(Invoices!AK:AL,A3261,Invoices!AL:AL)/COUNTIF(Invoices!AK:AL,A3261),0),IF(COUNTIF(Invoices!AM:AN,A3261)&lt;&gt;0,IF(COUNTIF(Invoices!AM:AN,A3261)&lt;&gt;0,SUMIF(Invoices!AM:AN,A3261,Invoices!AN:AN)/COUNTIF(Invoices!AM:AN,A3261),0),"Not Available")))))))))))))))</f>
        <v>Not Available</v>
      </c>
    </row>
    <row r="3262" spans="1:5" ht="13" x14ac:dyDescent="0.15">
      <c r="A3262" s="6" t="s">
        <v>4799</v>
      </c>
      <c r="B3262" s="6" t="s">
        <v>4800</v>
      </c>
      <c r="C3262" s="6" t="s">
        <v>717</v>
      </c>
      <c r="D3262" s="6" t="s">
        <v>716</v>
      </c>
      <c r="E3262">
        <f ca="1">IF(COUNTIF(Invoices!K:L,A3262)&lt;&gt;0,IF(COUNTIF(Invoices!K:L,A3262)&lt;&gt;0,SUMIF(Invoices!K:L,A3262,Invoices!L:L)/COUNTIF(Invoices!K:L,A3262),0),IF(COUNTIF(Invoices!M:N,A3262)&lt;&gt;0,IF(COUNTIF(Invoices!M:N,A3262)&lt;&gt;0,SUMIF(Invoices!M:N,A3262,Invoices!N:N)/COUNTIF(Invoices!M:N,A3262),0),IF(COUNTIF(Invoices!O:P,A3262)&lt;&gt;0,IF(COUNTIF(Invoices!O:P,A3262)&lt;&gt;0,SUMIF(Invoices!O:P,A3262,Invoices!P:P)/COUNTIF(Invoices!O:P,A3262),0),IF(COUNTIF(Invoices!Q:R,A3262)&lt;&gt;0,IF(COUNTIF(Invoices!Q:R,A3262)&lt;&gt;0,SUMIF(Invoices!Q:R,A3262,Invoices!R:R)/COUNTIF(Invoices!Q:R,A3262),0),IF(COUNTIF(Invoices!S:T,A3262)&lt;&gt;0,IF(COUNTIF(Invoices!S:T,A3262)&lt;&gt;0,SUMIF(Invoices!S:T,A3262,Invoices!T:T)/COUNTIF(Invoices!S:T,A3262),0),IF(COUNTIF(Invoices!U:V,A3262)&lt;&gt;0,IF(COUNTIF(Invoices!U:V,A3262)&lt;&gt;0,SUMIF(Invoices!U:V,A3262,Invoices!V:V)/COUNTIF(Invoices!U:V,A3262),0),IF(COUNTIF(Invoices!W:X,A3262)&lt;&gt;0,IF(COUNTIF(Invoices!W:X,A3262)&lt;&gt;0,SUMIF(Invoices!W:X,A3262,Invoices!X:X)/COUNTIF(Invoices!W:X,A3262),0),IF(COUNTIF(Invoices!Y:Z,A3262)&lt;&gt;0,IF(COUNTIF(Invoices!Y:Z,A3262)&lt;&gt;0,SUMIF(Invoices!Y:Z,A3262,Invoices!Z:Z)/COUNTIF(Invoices!Y:Z,A3262),0),IF(COUNTIF(Invoices!AA:AB,A3262)&lt;&gt;0,IF(COUNTIF(Invoices!AA:AB,A3262)&lt;&gt;0,SUMIF(Invoices!AA:AB,A3262,Invoices!AB:AB)/COUNTIF(Invoices!AA:AB,A3262),0),IF(COUNTIF(Invoices!AC:AD,A3262)&lt;&gt;0,IF(COUNTIF(Invoices!AC:AD,A3262)&lt;&gt;0,SUMIF(Invoices!AC:AD,A3262,Invoices!AD:AD)/COUNTIF(Invoices!AC:AD,A3262),0),IF(COUNTIF(Invoices!AE:AF,A3262)&lt;&gt;0,IF(COUNTIF(Invoices!AE:AF,A3262)&lt;&gt;0,SUMIF(Invoices!AE:AF,A3262,Invoices!AF:AF)/COUNTIF(Invoices!AE:AF,A3262),0),IF(COUNTIF(Invoices!AG:AH,A3262)&lt;&gt;0,IF(COUNTIF(Invoices!AG:AH,A3262)&lt;&gt;0,SUMIF(Invoices!AG:AH,A3262,Invoices!AH:AH)/COUNTIF(Invoices!AG:AH,A3262),0),IF(COUNTIF(Invoices!AI:AJ,A3262)&lt;&gt;0,IF(COUNTIF(Invoices!AI:AJ,A3262)&lt;&gt;0,SUMIF(Invoices!AI:AJ,A3262,Invoices!AJ:AJ)/COUNTIF(Invoices!AI:AJ,A3262),0),IF(COUNTIF(Invoices!AK:AL,A3262)&lt;&gt;0,IF(COUNTIF(Invoices!AK:AL,A3262)&lt;&gt;0,SUMIF(Invoices!AK:AL,A3262,Invoices!AL:AL)/COUNTIF(Invoices!AK:AL,A3262),0),IF(COUNTIF(Invoices!AM:AN,A3262)&lt;&gt;0,IF(COUNTIF(Invoices!AM:AN,A3262)&lt;&gt;0,SUMIF(Invoices!AM:AN,A3262,Invoices!AN:AN)/COUNTIF(Invoices!AM:AN,A3262),0),"Not Available")))))))))))))))</f>
        <v>0.99</v>
      </c>
    </row>
    <row r="3263" spans="1:5" ht="13" x14ac:dyDescent="0.15">
      <c r="A3263" s="6" t="s">
        <v>4801</v>
      </c>
      <c r="B3263" s="6" t="s">
        <v>4802</v>
      </c>
      <c r="C3263" s="6" t="s">
        <v>700</v>
      </c>
      <c r="D3263" s="6" t="s">
        <v>701</v>
      </c>
      <c r="E3263">
        <f ca="1">IF(COUNTIF(Invoices!K:L,A3263)&lt;&gt;0,IF(COUNTIF(Invoices!K:L,A3263)&lt;&gt;0,SUMIF(Invoices!K:L,A3263,Invoices!L:L)/COUNTIF(Invoices!K:L,A3263),0),IF(COUNTIF(Invoices!M:N,A3263)&lt;&gt;0,IF(COUNTIF(Invoices!M:N,A3263)&lt;&gt;0,SUMIF(Invoices!M:N,A3263,Invoices!N:N)/COUNTIF(Invoices!M:N,A3263),0),IF(COUNTIF(Invoices!O:P,A3263)&lt;&gt;0,IF(COUNTIF(Invoices!O:P,A3263)&lt;&gt;0,SUMIF(Invoices!O:P,A3263,Invoices!P:P)/COUNTIF(Invoices!O:P,A3263),0),IF(COUNTIF(Invoices!Q:R,A3263)&lt;&gt;0,IF(COUNTIF(Invoices!Q:R,A3263)&lt;&gt;0,SUMIF(Invoices!Q:R,A3263,Invoices!R:R)/COUNTIF(Invoices!Q:R,A3263),0),IF(COUNTIF(Invoices!S:T,A3263)&lt;&gt;0,IF(COUNTIF(Invoices!S:T,A3263)&lt;&gt;0,SUMIF(Invoices!S:T,A3263,Invoices!T:T)/COUNTIF(Invoices!S:T,A3263),0),IF(COUNTIF(Invoices!U:V,A3263)&lt;&gt;0,IF(COUNTIF(Invoices!U:V,A3263)&lt;&gt;0,SUMIF(Invoices!U:V,A3263,Invoices!V:V)/COUNTIF(Invoices!U:V,A3263),0),IF(COUNTIF(Invoices!W:X,A3263)&lt;&gt;0,IF(COUNTIF(Invoices!W:X,A3263)&lt;&gt;0,SUMIF(Invoices!W:X,A3263,Invoices!X:X)/COUNTIF(Invoices!W:X,A3263),0),IF(COUNTIF(Invoices!Y:Z,A3263)&lt;&gt;0,IF(COUNTIF(Invoices!Y:Z,A3263)&lt;&gt;0,SUMIF(Invoices!Y:Z,A3263,Invoices!Z:Z)/COUNTIF(Invoices!Y:Z,A3263),0),IF(COUNTIF(Invoices!AA:AB,A3263)&lt;&gt;0,IF(COUNTIF(Invoices!AA:AB,A3263)&lt;&gt;0,SUMIF(Invoices!AA:AB,A3263,Invoices!AB:AB)/COUNTIF(Invoices!AA:AB,A3263),0),IF(COUNTIF(Invoices!AC:AD,A3263)&lt;&gt;0,IF(COUNTIF(Invoices!AC:AD,A3263)&lt;&gt;0,SUMIF(Invoices!AC:AD,A3263,Invoices!AD:AD)/COUNTIF(Invoices!AC:AD,A3263),0),IF(COUNTIF(Invoices!AE:AF,A3263)&lt;&gt;0,IF(COUNTIF(Invoices!AE:AF,A3263)&lt;&gt;0,SUMIF(Invoices!AE:AF,A3263,Invoices!AF:AF)/COUNTIF(Invoices!AE:AF,A3263),0),IF(COUNTIF(Invoices!AG:AH,A3263)&lt;&gt;0,IF(COUNTIF(Invoices!AG:AH,A3263)&lt;&gt;0,SUMIF(Invoices!AG:AH,A3263,Invoices!AH:AH)/COUNTIF(Invoices!AG:AH,A3263),0),IF(COUNTIF(Invoices!AI:AJ,A3263)&lt;&gt;0,IF(COUNTIF(Invoices!AI:AJ,A3263)&lt;&gt;0,SUMIF(Invoices!AI:AJ,A3263,Invoices!AJ:AJ)/COUNTIF(Invoices!AI:AJ,A3263),0),IF(COUNTIF(Invoices!AK:AL,A3263)&lt;&gt;0,IF(COUNTIF(Invoices!AK:AL,A3263)&lt;&gt;0,SUMIF(Invoices!AK:AL,A3263,Invoices!AL:AL)/COUNTIF(Invoices!AK:AL,A3263),0),IF(COUNTIF(Invoices!AM:AN,A3263)&lt;&gt;0,IF(COUNTIF(Invoices!AM:AN,A3263)&lt;&gt;0,SUMIF(Invoices!AM:AN,A3263,Invoices!AN:AN)/COUNTIF(Invoices!AM:AN,A3263),0),"Not Available")))))))))))))))</f>
        <v>0.99</v>
      </c>
    </row>
    <row r="3264" spans="1:5" ht="13" x14ac:dyDescent="0.15">
      <c r="A3264" s="6" t="s">
        <v>4803</v>
      </c>
      <c r="C3264" s="6" t="s">
        <v>669</v>
      </c>
      <c r="D3264" s="6" t="s">
        <v>670</v>
      </c>
      <c r="E3264" t="str">
        <f>IF(COUNTIF(Invoices!K:L,A3264)&lt;&gt;0,IF(COUNTIF(Invoices!K:L,A3264)&lt;&gt;0,SUMIF(Invoices!K:L,A3264,Invoices!L:L)/COUNTIF(Invoices!K:L,A3264),0),IF(COUNTIF(Invoices!M:N,A3264)&lt;&gt;0,IF(COUNTIF(Invoices!M:N,A3264)&lt;&gt;0,SUMIF(Invoices!M:N,A3264,Invoices!N:N)/COUNTIF(Invoices!M:N,A3264),0),IF(COUNTIF(Invoices!O:P,A3264)&lt;&gt;0,IF(COUNTIF(Invoices!O:P,A3264)&lt;&gt;0,SUMIF(Invoices!O:P,A3264,Invoices!P:P)/COUNTIF(Invoices!O:P,A3264),0),IF(COUNTIF(Invoices!Q:R,A3264)&lt;&gt;0,IF(COUNTIF(Invoices!Q:R,A3264)&lt;&gt;0,SUMIF(Invoices!Q:R,A3264,Invoices!R:R)/COUNTIF(Invoices!Q:R,A3264),0),IF(COUNTIF(Invoices!S:T,A3264)&lt;&gt;0,IF(COUNTIF(Invoices!S:T,A3264)&lt;&gt;0,SUMIF(Invoices!S:T,A3264,Invoices!T:T)/COUNTIF(Invoices!S:T,A3264),0),IF(COUNTIF(Invoices!U:V,A3264)&lt;&gt;0,IF(COUNTIF(Invoices!U:V,A3264)&lt;&gt;0,SUMIF(Invoices!U:V,A3264,Invoices!V:V)/COUNTIF(Invoices!U:V,A3264),0),IF(COUNTIF(Invoices!W:X,A3264)&lt;&gt;0,IF(COUNTIF(Invoices!W:X,A3264)&lt;&gt;0,SUMIF(Invoices!W:X,A3264,Invoices!X:X)/COUNTIF(Invoices!W:X,A3264),0),IF(COUNTIF(Invoices!Y:Z,A3264)&lt;&gt;0,IF(COUNTIF(Invoices!Y:Z,A3264)&lt;&gt;0,SUMIF(Invoices!Y:Z,A3264,Invoices!Z:Z)/COUNTIF(Invoices!Y:Z,A3264),0),IF(COUNTIF(Invoices!AA:AB,A3264)&lt;&gt;0,IF(COUNTIF(Invoices!AA:AB,A3264)&lt;&gt;0,SUMIF(Invoices!AA:AB,A3264,Invoices!AB:AB)/COUNTIF(Invoices!AA:AB,A3264),0),IF(COUNTIF(Invoices!AC:AD,A3264)&lt;&gt;0,IF(COUNTIF(Invoices!AC:AD,A3264)&lt;&gt;0,SUMIF(Invoices!AC:AD,A3264,Invoices!AD:AD)/COUNTIF(Invoices!AC:AD,A3264),0),IF(COUNTIF(Invoices!AE:AF,A3264)&lt;&gt;0,IF(COUNTIF(Invoices!AE:AF,A3264)&lt;&gt;0,SUMIF(Invoices!AE:AF,A3264,Invoices!AF:AF)/COUNTIF(Invoices!AE:AF,A3264),0),IF(COUNTIF(Invoices!AG:AH,A3264)&lt;&gt;0,IF(COUNTIF(Invoices!AG:AH,A3264)&lt;&gt;0,SUMIF(Invoices!AG:AH,A3264,Invoices!AH:AH)/COUNTIF(Invoices!AG:AH,A3264),0),IF(COUNTIF(Invoices!AI:AJ,A3264)&lt;&gt;0,IF(COUNTIF(Invoices!AI:AJ,A3264)&lt;&gt;0,SUMIF(Invoices!AI:AJ,A3264,Invoices!AJ:AJ)/COUNTIF(Invoices!AI:AJ,A3264),0),IF(COUNTIF(Invoices!AK:AL,A3264)&lt;&gt;0,IF(COUNTIF(Invoices!AK:AL,A3264)&lt;&gt;0,SUMIF(Invoices!AK:AL,A3264,Invoices!AL:AL)/COUNTIF(Invoices!AK:AL,A3264),0),IF(COUNTIF(Invoices!AM:AN,A3264)&lt;&gt;0,IF(COUNTIF(Invoices!AM:AN,A3264)&lt;&gt;0,SUMIF(Invoices!AM:AN,A3264,Invoices!AN:AN)/COUNTIF(Invoices!AM:AN,A3264),0),"Not Available")))))))))))))))</f>
        <v>Not Available</v>
      </c>
    </row>
    <row r="3265" spans="1:5" ht="13" x14ac:dyDescent="0.15">
      <c r="A3265" s="6" t="s">
        <v>4804</v>
      </c>
      <c r="B3265" s="6" t="s">
        <v>4805</v>
      </c>
      <c r="C3265" s="6" t="s">
        <v>1231</v>
      </c>
      <c r="D3265" s="6" t="s">
        <v>863</v>
      </c>
      <c r="E3265">
        <f ca="1">IF(COUNTIF(Invoices!K:L,A3265)&lt;&gt;0,IF(COUNTIF(Invoices!K:L,A3265)&lt;&gt;0,SUMIF(Invoices!K:L,A3265,Invoices!L:L)/COUNTIF(Invoices!K:L,A3265),0),IF(COUNTIF(Invoices!M:N,A3265)&lt;&gt;0,IF(COUNTIF(Invoices!M:N,A3265)&lt;&gt;0,SUMIF(Invoices!M:N,A3265,Invoices!N:N)/COUNTIF(Invoices!M:N,A3265),0),IF(COUNTIF(Invoices!O:P,A3265)&lt;&gt;0,IF(COUNTIF(Invoices!O:P,A3265)&lt;&gt;0,SUMIF(Invoices!O:P,A3265,Invoices!P:P)/COUNTIF(Invoices!O:P,A3265),0),IF(COUNTIF(Invoices!Q:R,A3265)&lt;&gt;0,IF(COUNTIF(Invoices!Q:R,A3265)&lt;&gt;0,SUMIF(Invoices!Q:R,A3265,Invoices!R:R)/COUNTIF(Invoices!Q:R,A3265),0),IF(COUNTIF(Invoices!S:T,A3265)&lt;&gt;0,IF(COUNTIF(Invoices!S:T,A3265)&lt;&gt;0,SUMIF(Invoices!S:T,A3265,Invoices!T:T)/COUNTIF(Invoices!S:T,A3265),0),IF(COUNTIF(Invoices!U:V,A3265)&lt;&gt;0,IF(COUNTIF(Invoices!U:V,A3265)&lt;&gt;0,SUMIF(Invoices!U:V,A3265,Invoices!V:V)/COUNTIF(Invoices!U:V,A3265),0),IF(COUNTIF(Invoices!W:X,A3265)&lt;&gt;0,IF(COUNTIF(Invoices!W:X,A3265)&lt;&gt;0,SUMIF(Invoices!W:X,A3265,Invoices!X:X)/COUNTIF(Invoices!W:X,A3265),0),IF(COUNTIF(Invoices!Y:Z,A3265)&lt;&gt;0,IF(COUNTIF(Invoices!Y:Z,A3265)&lt;&gt;0,SUMIF(Invoices!Y:Z,A3265,Invoices!Z:Z)/COUNTIF(Invoices!Y:Z,A3265),0),IF(COUNTIF(Invoices!AA:AB,A3265)&lt;&gt;0,IF(COUNTIF(Invoices!AA:AB,A3265)&lt;&gt;0,SUMIF(Invoices!AA:AB,A3265,Invoices!AB:AB)/COUNTIF(Invoices!AA:AB,A3265),0),IF(COUNTIF(Invoices!AC:AD,A3265)&lt;&gt;0,IF(COUNTIF(Invoices!AC:AD,A3265)&lt;&gt;0,SUMIF(Invoices!AC:AD,A3265,Invoices!AD:AD)/COUNTIF(Invoices!AC:AD,A3265),0),IF(COUNTIF(Invoices!AE:AF,A3265)&lt;&gt;0,IF(COUNTIF(Invoices!AE:AF,A3265)&lt;&gt;0,SUMIF(Invoices!AE:AF,A3265,Invoices!AF:AF)/COUNTIF(Invoices!AE:AF,A3265),0),IF(COUNTIF(Invoices!AG:AH,A3265)&lt;&gt;0,IF(COUNTIF(Invoices!AG:AH,A3265)&lt;&gt;0,SUMIF(Invoices!AG:AH,A3265,Invoices!AH:AH)/COUNTIF(Invoices!AG:AH,A3265),0),IF(COUNTIF(Invoices!AI:AJ,A3265)&lt;&gt;0,IF(COUNTIF(Invoices!AI:AJ,A3265)&lt;&gt;0,SUMIF(Invoices!AI:AJ,A3265,Invoices!AJ:AJ)/COUNTIF(Invoices!AI:AJ,A3265),0),IF(COUNTIF(Invoices!AK:AL,A3265)&lt;&gt;0,IF(COUNTIF(Invoices!AK:AL,A3265)&lt;&gt;0,SUMIF(Invoices!AK:AL,A3265,Invoices!AL:AL)/COUNTIF(Invoices!AK:AL,A3265),0),IF(COUNTIF(Invoices!AM:AN,A3265)&lt;&gt;0,IF(COUNTIF(Invoices!AM:AN,A3265)&lt;&gt;0,SUMIF(Invoices!AM:AN,A3265,Invoices!AN:AN)/COUNTIF(Invoices!AM:AN,A3265),0),"Not Available")))))))))))))))</f>
        <v>0.99</v>
      </c>
    </row>
    <row r="3266" spans="1:5" ht="13" x14ac:dyDescent="0.15">
      <c r="A3266" s="6" t="s">
        <v>4806</v>
      </c>
      <c r="B3266" s="6" t="s">
        <v>993</v>
      </c>
      <c r="C3266" s="6" t="s">
        <v>994</v>
      </c>
      <c r="D3266" s="6" t="s">
        <v>912</v>
      </c>
      <c r="E3266">
        <f ca="1">IF(COUNTIF(Invoices!K:L,A3266)&lt;&gt;0,IF(COUNTIF(Invoices!K:L,A3266)&lt;&gt;0,SUMIF(Invoices!K:L,A3266,Invoices!L:L)/COUNTIF(Invoices!K:L,A3266),0),IF(COUNTIF(Invoices!M:N,A3266)&lt;&gt;0,IF(COUNTIF(Invoices!M:N,A3266)&lt;&gt;0,SUMIF(Invoices!M:N,A3266,Invoices!N:N)/COUNTIF(Invoices!M:N,A3266),0),IF(COUNTIF(Invoices!O:P,A3266)&lt;&gt;0,IF(COUNTIF(Invoices!O:P,A3266)&lt;&gt;0,SUMIF(Invoices!O:P,A3266,Invoices!P:P)/COUNTIF(Invoices!O:P,A3266),0),IF(COUNTIF(Invoices!Q:R,A3266)&lt;&gt;0,IF(COUNTIF(Invoices!Q:R,A3266)&lt;&gt;0,SUMIF(Invoices!Q:R,A3266,Invoices!R:R)/COUNTIF(Invoices!Q:R,A3266),0),IF(COUNTIF(Invoices!S:T,A3266)&lt;&gt;0,IF(COUNTIF(Invoices!S:T,A3266)&lt;&gt;0,SUMIF(Invoices!S:T,A3266,Invoices!T:T)/COUNTIF(Invoices!S:T,A3266),0),IF(COUNTIF(Invoices!U:V,A3266)&lt;&gt;0,IF(COUNTIF(Invoices!U:V,A3266)&lt;&gt;0,SUMIF(Invoices!U:V,A3266,Invoices!V:V)/COUNTIF(Invoices!U:V,A3266),0),IF(COUNTIF(Invoices!W:X,A3266)&lt;&gt;0,IF(COUNTIF(Invoices!W:X,A3266)&lt;&gt;0,SUMIF(Invoices!W:X,A3266,Invoices!X:X)/COUNTIF(Invoices!W:X,A3266),0),IF(COUNTIF(Invoices!Y:Z,A3266)&lt;&gt;0,IF(COUNTIF(Invoices!Y:Z,A3266)&lt;&gt;0,SUMIF(Invoices!Y:Z,A3266,Invoices!Z:Z)/COUNTIF(Invoices!Y:Z,A3266),0),IF(COUNTIF(Invoices!AA:AB,A3266)&lt;&gt;0,IF(COUNTIF(Invoices!AA:AB,A3266)&lt;&gt;0,SUMIF(Invoices!AA:AB,A3266,Invoices!AB:AB)/COUNTIF(Invoices!AA:AB,A3266),0),IF(COUNTIF(Invoices!AC:AD,A3266)&lt;&gt;0,IF(COUNTIF(Invoices!AC:AD,A3266)&lt;&gt;0,SUMIF(Invoices!AC:AD,A3266,Invoices!AD:AD)/COUNTIF(Invoices!AC:AD,A3266),0),IF(COUNTIF(Invoices!AE:AF,A3266)&lt;&gt;0,IF(COUNTIF(Invoices!AE:AF,A3266)&lt;&gt;0,SUMIF(Invoices!AE:AF,A3266,Invoices!AF:AF)/COUNTIF(Invoices!AE:AF,A3266),0),IF(COUNTIF(Invoices!AG:AH,A3266)&lt;&gt;0,IF(COUNTIF(Invoices!AG:AH,A3266)&lt;&gt;0,SUMIF(Invoices!AG:AH,A3266,Invoices!AH:AH)/COUNTIF(Invoices!AG:AH,A3266),0),IF(COUNTIF(Invoices!AI:AJ,A3266)&lt;&gt;0,IF(COUNTIF(Invoices!AI:AJ,A3266)&lt;&gt;0,SUMIF(Invoices!AI:AJ,A3266,Invoices!AJ:AJ)/COUNTIF(Invoices!AI:AJ,A3266),0),IF(COUNTIF(Invoices!AK:AL,A3266)&lt;&gt;0,IF(COUNTIF(Invoices!AK:AL,A3266)&lt;&gt;0,SUMIF(Invoices!AK:AL,A3266,Invoices!AL:AL)/COUNTIF(Invoices!AK:AL,A3266),0),IF(COUNTIF(Invoices!AM:AN,A3266)&lt;&gt;0,IF(COUNTIF(Invoices!AM:AN,A3266)&lt;&gt;0,SUMIF(Invoices!AM:AN,A3266,Invoices!AN:AN)/COUNTIF(Invoices!AM:AN,A3266),0),"Not Available")))))))))))))))</f>
        <v>0.99</v>
      </c>
    </row>
    <row r="3267" spans="1:5" ht="13" x14ac:dyDescent="0.15">
      <c r="A3267" s="6" t="s">
        <v>4807</v>
      </c>
      <c r="C3267" s="6" t="s">
        <v>877</v>
      </c>
      <c r="D3267" s="6" t="s">
        <v>878</v>
      </c>
      <c r="E3267" t="str">
        <f>IF(COUNTIF(Invoices!K:L,A3267)&lt;&gt;0,IF(COUNTIF(Invoices!K:L,A3267)&lt;&gt;0,SUMIF(Invoices!K:L,A3267,Invoices!L:L)/COUNTIF(Invoices!K:L,A3267),0),IF(COUNTIF(Invoices!M:N,A3267)&lt;&gt;0,IF(COUNTIF(Invoices!M:N,A3267)&lt;&gt;0,SUMIF(Invoices!M:N,A3267,Invoices!N:N)/COUNTIF(Invoices!M:N,A3267),0),IF(COUNTIF(Invoices!O:P,A3267)&lt;&gt;0,IF(COUNTIF(Invoices!O:P,A3267)&lt;&gt;0,SUMIF(Invoices!O:P,A3267,Invoices!P:P)/COUNTIF(Invoices!O:P,A3267),0),IF(COUNTIF(Invoices!Q:R,A3267)&lt;&gt;0,IF(COUNTIF(Invoices!Q:R,A3267)&lt;&gt;0,SUMIF(Invoices!Q:R,A3267,Invoices!R:R)/COUNTIF(Invoices!Q:R,A3267),0),IF(COUNTIF(Invoices!S:T,A3267)&lt;&gt;0,IF(COUNTIF(Invoices!S:T,A3267)&lt;&gt;0,SUMIF(Invoices!S:T,A3267,Invoices!T:T)/COUNTIF(Invoices!S:T,A3267),0),IF(COUNTIF(Invoices!U:V,A3267)&lt;&gt;0,IF(COUNTIF(Invoices!U:V,A3267)&lt;&gt;0,SUMIF(Invoices!U:V,A3267,Invoices!V:V)/COUNTIF(Invoices!U:V,A3267),0),IF(COUNTIF(Invoices!W:X,A3267)&lt;&gt;0,IF(COUNTIF(Invoices!W:X,A3267)&lt;&gt;0,SUMIF(Invoices!W:X,A3267,Invoices!X:X)/COUNTIF(Invoices!W:X,A3267),0),IF(COUNTIF(Invoices!Y:Z,A3267)&lt;&gt;0,IF(COUNTIF(Invoices!Y:Z,A3267)&lt;&gt;0,SUMIF(Invoices!Y:Z,A3267,Invoices!Z:Z)/COUNTIF(Invoices!Y:Z,A3267),0),IF(COUNTIF(Invoices!AA:AB,A3267)&lt;&gt;0,IF(COUNTIF(Invoices!AA:AB,A3267)&lt;&gt;0,SUMIF(Invoices!AA:AB,A3267,Invoices!AB:AB)/COUNTIF(Invoices!AA:AB,A3267),0),IF(COUNTIF(Invoices!AC:AD,A3267)&lt;&gt;0,IF(COUNTIF(Invoices!AC:AD,A3267)&lt;&gt;0,SUMIF(Invoices!AC:AD,A3267,Invoices!AD:AD)/COUNTIF(Invoices!AC:AD,A3267),0),IF(COUNTIF(Invoices!AE:AF,A3267)&lt;&gt;0,IF(COUNTIF(Invoices!AE:AF,A3267)&lt;&gt;0,SUMIF(Invoices!AE:AF,A3267,Invoices!AF:AF)/COUNTIF(Invoices!AE:AF,A3267),0),IF(COUNTIF(Invoices!AG:AH,A3267)&lt;&gt;0,IF(COUNTIF(Invoices!AG:AH,A3267)&lt;&gt;0,SUMIF(Invoices!AG:AH,A3267,Invoices!AH:AH)/COUNTIF(Invoices!AG:AH,A3267),0),IF(COUNTIF(Invoices!AI:AJ,A3267)&lt;&gt;0,IF(COUNTIF(Invoices!AI:AJ,A3267)&lt;&gt;0,SUMIF(Invoices!AI:AJ,A3267,Invoices!AJ:AJ)/COUNTIF(Invoices!AI:AJ,A3267),0),IF(COUNTIF(Invoices!AK:AL,A3267)&lt;&gt;0,IF(COUNTIF(Invoices!AK:AL,A3267)&lt;&gt;0,SUMIF(Invoices!AK:AL,A3267,Invoices!AL:AL)/COUNTIF(Invoices!AK:AL,A3267),0),IF(COUNTIF(Invoices!AM:AN,A3267)&lt;&gt;0,IF(COUNTIF(Invoices!AM:AN,A3267)&lt;&gt;0,SUMIF(Invoices!AM:AN,A3267,Invoices!AN:AN)/COUNTIF(Invoices!AM:AN,A3267),0),"Not Available")))))))))))))))</f>
        <v>Not Available</v>
      </c>
    </row>
    <row r="3268" spans="1:5" ht="13" x14ac:dyDescent="0.15">
      <c r="A3268" s="6" t="s">
        <v>4808</v>
      </c>
      <c r="B3268" s="6" t="s">
        <v>4809</v>
      </c>
      <c r="C3268" s="6" t="s">
        <v>1497</v>
      </c>
      <c r="D3268" s="6" t="s">
        <v>1498</v>
      </c>
      <c r="E3268" t="str">
        <f>IF(COUNTIF(Invoices!K:L,A3268)&lt;&gt;0,IF(COUNTIF(Invoices!K:L,A3268)&lt;&gt;0,SUMIF(Invoices!K:L,A3268,Invoices!L:L)/COUNTIF(Invoices!K:L,A3268),0),IF(COUNTIF(Invoices!M:N,A3268)&lt;&gt;0,IF(COUNTIF(Invoices!M:N,A3268)&lt;&gt;0,SUMIF(Invoices!M:N,A3268,Invoices!N:N)/COUNTIF(Invoices!M:N,A3268),0),IF(COUNTIF(Invoices!O:P,A3268)&lt;&gt;0,IF(COUNTIF(Invoices!O:P,A3268)&lt;&gt;0,SUMIF(Invoices!O:P,A3268,Invoices!P:P)/COUNTIF(Invoices!O:P,A3268),0),IF(COUNTIF(Invoices!Q:R,A3268)&lt;&gt;0,IF(COUNTIF(Invoices!Q:R,A3268)&lt;&gt;0,SUMIF(Invoices!Q:R,A3268,Invoices!R:R)/COUNTIF(Invoices!Q:R,A3268),0),IF(COUNTIF(Invoices!S:T,A3268)&lt;&gt;0,IF(COUNTIF(Invoices!S:T,A3268)&lt;&gt;0,SUMIF(Invoices!S:T,A3268,Invoices!T:T)/COUNTIF(Invoices!S:T,A3268),0),IF(COUNTIF(Invoices!U:V,A3268)&lt;&gt;0,IF(COUNTIF(Invoices!U:V,A3268)&lt;&gt;0,SUMIF(Invoices!U:V,A3268,Invoices!V:V)/COUNTIF(Invoices!U:V,A3268),0),IF(COUNTIF(Invoices!W:X,A3268)&lt;&gt;0,IF(COUNTIF(Invoices!W:X,A3268)&lt;&gt;0,SUMIF(Invoices!W:X,A3268,Invoices!X:X)/COUNTIF(Invoices!W:X,A3268),0),IF(COUNTIF(Invoices!Y:Z,A3268)&lt;&gt;0,IF(COUNTIF(Invoices!Y:Z,A3268)&lt;&gt;0,SUMIF(Invoices!Y:Z,A3268,Invoices!Z:Z)/COUNTIF(Invoices!Y:Z,A3268),0),IF(COUNTIF(Invoices!AA:AB,A3268)&lt;&gt;0,IF(COUNTIF(Invoices!AA:AB,A3268)&lt;&gt;0,SUMIF(Invoices!AA:AB,A3268,Invoices!AB:AB)/COUNTIF(Invoices!AA:AB,A3268),0),IF(COUNTIF(Invoices!AC:AD,A3268)&lt;&gt;0,IF(COUNTIF(Invoices!AC:AD,A3268)&lt;&gt;0,SUMIF(Invoices!AC:AD,A3268,Invoices!AD:AD)/COUNTIF(Invoices!AC:AD,A3268),0),IF(COUNTIF(Invoices!AE:AF,A3268)&lt;&gt;0,IF(COUNTIF(Invoices!AE:AF,A3268)&lt;&gt;0,SUMIF(Invoices!AE:AF,A3268,Invoices!AF:AF)/COUNTIF(Invoices!AE:AF,A3268),0),IF(COUNTIF(Invoices!AG:AH,A3268)&lt;&gt;0,IF(COUNTIF(Invoices!AG:AH,A3268)&lt;&gt;0,SUMIF(Invoices!AG:AH,A3268,Invoices!AH:AH)/COUNTIF(Invoices!AG:AH,A3268),0),IF(COUNTIF(Invoices!AI:AJ,A3268)&lt;&gt;0,IF(COUNTIF(Invoices!AI:AJ,A3268)&lt;&gt;0,SUMIF(Invoices!AI:AJ,A3268,Invoices!AJ:AJ)/COUNTIF(Invoices!AI:AJ,A3268),0),IF(COUNTIF(Invoices!AK:AL,A3268)&lt;&gt;0,IF(COUNTIF(Invoices!AK:AL,A3268)&lt;&gt;0,SUMIF(Invoices!AK:AL,A3268,Invoices!AL:AL)/COUNTIF(Invoices!AK:AL,A3268),0),IF(COUNTIF(Invoices!AM:AN,A3268)&lt;&gt;0,IF(COUNTIF(Invoices!AM:AN,A3268)&lt;&gt;0,SUMIF(Invoices!AM:AN,A3268,Invoices!AN:AN)/COUNTIF(Invoices!AM:AN,A3268),0),"Not Available")))))))))))))))</f>
        <v>Not Available</v>
      </c>
    </row>
    <row r="3269" spans="1:5" ht="13" x14ac:dyDescent="0.15">
      <c r="A3269" s="6" t="s">
        <v>4810</v>
      </c>
      <c r="C3269" s="6" t="s">
        <v>706</v>
      </c>
      <c r="D3269" s="6" t="s">
        <v>707</v>
      </c>
      <c r="E3269">
        <f ca="1">IF(COUNTIF(Invoices!K:L,A3269)&lt;&gt;0,IF(COUNTIF(Invoices!K:L,A3269)&lt;&gt;0,SUMIF(Invoices!K:L,A3269,Invoices!L:L)/COUNTIF(Invoices!K:L,A3269),0),IF(COUNTIF(Invoices!M:N,A3269)&lt;&gt;0,IF(COUNTIF(Invoices!M:N,A3269)&lt;&gt;0,SUMIF(Invoices!M:N,A3269,Invoices!N:N)/COUNTIF(Invoices!M:N,A3269),0),IF(COUNTIF(Invoices!O:P,A3269)&lt;&gt;0,IF(COUNTIF(Invoices!O:P,A3269)&lt;&gt;0,SUMIF(Invoices!O:P,A3269,Invoices!P:P)/COUNTIF(Invoices!O:P,A3269),0),IF(COUNTIF(Invoices!Q:R,A3269)&lt;&gt;0,IF(COUNTIF(Invoices!Q:R,A3269)&lt;&gt;0,SUMIF(Invoices!Q:R,A3269,Invoices!R:R)/COUNTIF(Invoices!Q:R,A3269),0),IF(COUNTIF(Invoices!S:T,A3269)&lt;&gt;0,IF(COUNTIF(Invoices!S:T,A3269)&lt;&gt;0,SUMIF(Invoices!S:T,A3269,Invoices!T:T)/COUNTIF(Invoices!S:T,A3269),0),IF(COUNTIF(Invoices!U:V,A3269)&lt;&gt;0,IF(COUNTIF(Invoices!U:V,A3269)&lt;&gt;0,SUMIF(Invoices!U:V,A3269,Invoices!V:V)/COUNTIF(Invoices!U:V,A3269),0),IF(COUNTIF(Invoices!W:X,A3269)&lt;&gt;0,IF(COUNTIF(Invoices!W:X,A3269)&lt;&gt;0,SUMIF(Invoices!W:X,A3269,Invoices!X:X)/COUNTIF(Invoices!W:X,A3269),0),IF(COUNTIF(Invoices!Y:Z,A3269)&lt;&gt;0,IF(COUNTIF(Invoices!Y:Z,A3269)&lt;&gt;0,SUMIF(Invoices!Y:Z,A3269,Invoices!Z:Z)/COUNTIF(Invoices!Y:Z,A3269),0),IF(COUNTIF(Invoices!AA:AB,A3269)&lt;&gt;0,IF(COUNTIF(Invoices!AA:AB,A3269)&lt;&gt;0,SUMIF(Invoices!AA:AB,A3269,Invoices!AB:AB)/COUNTIF(Invoices!AA:AB,A3269),0),IF(COUNTIF(Invoices!AC:AD,A3269)&lt;&gt;0,IF(COUNTIF(Invoices!AC:AD,A3269)&lt;&gt;0,SUMIF(Invoices!AC:AD,A3269,Invoices!AD:AD)/COUNTIF(Invoices!AC:AD,A3269),0),IF(COUNTIF(Invoices!AE:AF,A3269)&lt;&gt;0,IF(COUNTIF(Invoices!AE:AF,A3269)&lt;&gt;0,SUMIF(Invoices!AE:AF,A3269,Invoices!AF:AF)/COUNTIF(Invoices!AE:AF,A3269),0),IF(COUNTIF(Invoices!AG:AH,A3269)&lt;&gt;0,IF(COUNTIF(Invoices!AG:AH,A3269)&lt;&gt;0,SUMIF(Invoices!AG:AH,A3269,Invoices!AH:AH)/COUNTIF(Invoices!AG:AH,A3269),0),IF(COUNTIF(Invoices!AI:AJ,A3269)&lt;&gt;0,IF(COUNTIF(Invoices!AI:AJ,A3269)&lt;&gt;0,SUMIF(Invoices!AI:AJ,A3269,Invoices!AJ:AJ)/COUNTIF(Invoices!AI:AJ,A3269),0),IF(COUNTIF(Invoices!AK:AL,A3269)&lt;&gt;0,IF(COUNTIF(Invoices!AK:AL,A3269)&lt;&gt;0,SUMIF(Invoices!AK:AL,A3269,Invoices!AL:AL)/COUNTIF(Invoices!AK:AL,A3269),0),IF(COUNTIF(Invoices!AM:AN,A3269)&lt;&gt;0,IF(COUNTIF(Invoices!AM:AN,A3269)&lt;&gt;0,SUMIF(Invoices!AM:AN,A3269,Invoices!AN:AN)/COUNTIF(Invoices!AM:AN,A3269),0),"Not Available")))))))))))))))</f>
        <v>0.99</v>
      </c>
    </row>
    <row r="3270" spans="1:5" ht="13" x14ac:dyDescent="0.15">
      <c r="A3270" s="6" t="s">
        <v>4811</v>
      </c>
      <c r="C3270" s="6" t="s">
        <v>666</v>
      </c>
      <c r="D3270" s="6" t="s">
        <v>667</v>
      </c>
      <c r="E3270" t="str">
        <f>IF(COUNTIF(Invoices!K:L,A3270)&lt;&gt;0,IF(COUNTIF(Invoices!K:L,A3270)&lt;&gt;0,SUMIF(Invoices!K:L,A3270,Invoices!L:L)/COUNTIF(Invoices!K:L,A3270),0),IF(COUNTIF(Invoices!M:N,A3270)&lt;&gt;0,IF(COUNTIF(Invoices!M:N,A3270)&lt;&gt;0,SUMIF(Invoices!M:N,A3270,Invoices!N:N)/COUNTIF(Invoices!M:N,A3270),0),IF(COUNTIF(Invoices!O:P,A3270)&lt;&gt;0,IF(COUNTIF(Invoices!O:P,A3270)&lt;&gt;0,SUMIF(Invoices!O:P,A3270,Invoices!P:P)/COUNTIF(Invoices!O:P,A3270),0),IF(COUNTIF(Invoices!Q:R,A3270)&lt;&gt;0,IF(COUNTIF(Invoices!Q:R,A3270)&lt;&gt;0,SUMIF(Invoices!Q:R,A3270,Invoices!R:R)/COUNTIF(Invoices!Q:R,A3270),0),IF(COUNTIF(Invoices!S:T,A3270)&lt;&gt;0,IF(COUNTIF(Invoices!S:T,A3270)&lt;&gt;0,SUMIF(Invoices!S:T,A3270,Invoices!T:T)/COUNTIF(Invoices!S:T,A3270),0),IF(COUNTIF(Invoices!U:V,A3270)&lt;&gt;0,IF(COUNTIF(Invoices!U:V,A3270)&lt;&gt;0,SUMIF(Invoices!U:V,A3270,Invoices!V:V)/COUNTIF(Invoices!U:V,A3270),0),IF(COUNTIF(Invoices!W:X,A3270)&lt;&gt;0,IF(COUNTIF(Invoices!W:X,A3270)&lt;&gt;0,SUMIF(Invoices!W:X,A3270,Invoices!X:X)/COUNTIF(Invoices!W:X,A3270),0),IF(COUNTIF(Invoices!Y:Z,A3270)&lt;&gt;0,IF(COUNTIF(Invoices!Y:Z,A3270)&lt;&gt;0,SUMIF(Invoices!Y:Z,A3270,Invoices!Z:Z)/COUNTIF(Invoices!Y:Z,A3270),0),IF(COUNTIF(Invoices!AA:AB,A3270)&lt;&gt;0,IF(COUNTIF(Invoices!AA:AB,A3270)&lt;&gt;0,SUMIF(Invoices!AA:AB,A3270,Invoices!AB:AB)/COUNTIF(Invoices!AA:AB,A3270),0),IF(COUNTIF(Invoices!AC:AD,A3270)&lt;&gt;0,IF(COUNTIF(Invoices!AC:AD,A3270)&lt;&gt;0,SUMIF(Invoices!AC:AD,A3270,Invoices!AD:AD)/COUNTIF(Invoices!AC:AD,A3270),0),IF(COUNTIF(Invoices!AE:AF,A3270)&lt;&gt;0,IF(COUNTIF(Invoices!AE:AF,A3270)&lt;&gt;0,SUMIF(Invoices!AE:AF,A3270,Invoices!AF:AF)/COUNTIF(Invoices!AE:AF,A3270),0),IF(COUNTIF(Invoices!AG:AH,A3270)&lt;&gt;0,IF(COUNTIF(Invoices!AG:AH,A3270)&lt;&gt;0,SUMIF(Invoices!AG:AH,A3270,Invoices!AH:AH)/COUNTIF(Invoices!AG:AH,A3270),0),IF(COUNTIF(Invoices!AI:AJ,A3270)&lt;&gt;0,IF(COUNTIF(Invoices!AI:AJ,A3270)&lt;&gt;0,SUMIF(Invoices!AI:AJ,A3270,Invoices!AJ:AJ)/COUNTIF(Invoices!AI:AJ,A3270),0),IF(COUNTIF(Invoices!AK:AL,A3270)&lt;&gt;0,IF(COUNTIF(Invoices!AK:AL,A3270)&lt;&gt;0,SUMIF(Invoices!AK:AL,A3270,Invoices!AL:AL)/COUNTIF(Invoices!AK:AL,A3270),0),IF(COUNTIF(Invoices!AM:AN,A3270)&lt;&gt;0,IF(COUNTIF(Invoices!AM:AN,A3270)&lt;&gt;0,SUMIF(Invoices!AM:AN,A3270,Invoices!AN:AN)/COUNTIF(Invoices!AM:AN,A3270),0),"Not Available")))))))))))))))</f>
        <v>Not Available</v>
      </c>
    </row>
    <row r="3271" spans="1:5" ht="13" x14ac:dyDescent="0.15">
      <c r="A3271" s="6" t="s">
        <v>4812</v>
      </c>
      <c r="B3271" s="6" t="s">
        <v>4813</v>
      </c>
      <c r="C3271" s="6" t="s">
        <v>1089</v>
      </c>
      <c r="D3271" s="6" t="s">
        <v>707</v>
      </c>
      <c r="E3271">
        <f ca="1">IF(COUNTIF(Invoices!K:L,A3271)&lt;&gt;0,IF(COUNTIF(Invoices!K:L,A3271)&lt;&gt;0,SUMIF(Invoices!K:L,A3271,Invoices!L:L)/COUNTIF(Invoices!K:L,A3271),0),IF(COUNTIF(Invoices!M:N,A3271)&lt;&gt;0,IF(COUNTIF(Invoices!M:N,A3271)&lt;&gt;0,SUMIF(Invoices!M:N,A3271,Invoices!N:N)/COUNTIF(Invoices!M:N,A3271),0),IF(COUNTIF(Invoices!O:P,A3271)&lt;&gt;0,IF(COUNTIF(Invoices!O:P,A3271)&lt;&gt;0,SUMIF(Invoices!O:P,A3271,Invoices!P:P)/COUNTIF(Invoices!O:P,A3271),0),IF(COUNTIF(Invoices!Q:R,A3271)&lt;&gt;0,IF(COUNTIF(Invoices!Q:R,A3271)&lt;&gt;0,SUMIF(Invoices!Q:R,A3271,Invoices!R:R)/COUNTIF(Invoices!Q:R,A3271),0),IF(COUNTIF(Invoices!S:T,A3271)&lt;&gt;0,IF(COUNTIF(Invoices!S:T,A3271)&lt;&gt;0,SUMIF(Invoices!S:T,A3271,Invoices!T:T)/COUNTIF(Invoices!S:T,A3271),0),IF(COUNTIF(Invoices!U:V,A3271)&lt;&gt;0,IF(COUNTIF(Invoices!U:V,A3271)&lt;&gt;0,SUMIF(Invoices!U:V,A3271,Invoices!V:V)/COUNTIF(Invoices!U:V,A3271),0),IF(COUNTIF(Invoices!W:X,A3271)&lt;&gt;0,IF(COUNTIF(Invoices!W:X,A3271)&lt;&gt;0,SUMIF(Invoices!W:X,A3271,Invoices!X:X)/COUNTIF(Invoices!W:X,A3271),0),IF(COUNTIF(Invoices!Y:Z,A3271)&lt;&gt;0,IF(COUNTIF(Invoices!Y:Z,A3271)&lt;&gt;0,SUMIF(Invoices!Y:Z,A3271,Invoices!Z:Z)/COUNTIF(Invoices!Y:Z,A3271),0),IF(COUNTIF(Invoices!AA:AB,A3271)&lt;&gt;0,IF(COUNTIF(Invoices!AA:AB,A3271)&lt;&gt;0,SUMIF(Invoices!AA:AB,A3271,Invoices!AB:AB)/COUNTIF(Invoices!AA:AB,A3271),0),IF(COUNTIF(Invoices!AC:AD,A3271)&lt;&gt;0,IF(COUNTIF(Invoices!AC:AD,A3271)&lt;&gt;0,SUMIF(Invoices!AC:AD,A3271,Invoices!AD:AD)/COUNTIF(Invoices!AC:AD,A3271),0),IF(COUNTIF(Invoices!AE:AF,A3271)&lt;&gt;0,IF(COUNTIF(Invoices!AE:AF,A3271)&lt;&gt;0,SUMIF(Invoices!AE:AF,A3271,Invoices!AF:AF)/COUNTIF(Invoices!AE:AF,A3271),0),IF(COUNTIF(Invoices!AG:AH,A3271)&lt;&gt;0,IF(COUNTIF(Invoices!AG:AH,A3271)&lt;&gt;0,SUMIF(Invoices!AG:AH,A3271,Invoices!AH:AH)/COUNTIF(Invoices!AG:AH,A3271),0),IF(COUNTIF(Invoices!AI:AJ,A3271)&lt;&gt;0,IF(COUNTIF(Invoices!AI:AJ,A3271)&lt;&gt;0,SUMIF(Invoices!AI:AJ,A3271,Invoices!AJ:AJ)/COUNTIF(Invoices!AI:AJ,A3271),0),IF(COUNTIF(Invoices!AK:AL,A3271)&lt;&gt;0,IF(COUNTIF(Invoices!AK:AL,A3271)&lt;&gt;0,SUMIF(Invoices!AK:AL,A3271,Invoices!AL:AL)/COUNTIF(Invoices!AK:AL,A3271),0),IF(COUNTIF(Invoices!AM:AN,A3271)&lt;&gt;0,IF(COUNTIF(Invoices!AM:AN,A3271)&lt;&gt;0,SUMIF(Invoices!AM:AN,A3271,Invoices!AN:AN)/COUNTIF(Invoices!AM:AN,A3271),0),"Not Available")))))))))))))))</f>
        <v>0.99</v>
      </c>
    </row>
    <row r="3272" spans="1:5" ht="13" x14ac:dyDescent="0.15">
      <c r="A3272" s="6" t="s">
        <v>4814</v>
      </c>
      <c r="B3272" s="6" t="s">
        <v>1404</v>
      </c>
      <c r="C3272" s="6" t="s">
        <v>1405</v>
      </c>
      <c r="D3272" s="6" t="s">
        <v>1404</v>
      </c>
      <c r="E3272">
        <f ca="1">IF(COUNTIF(Invoices!K:L,A3272)&lt;&gt;0,IF(COUNTIF(Invoices!K:L,A3272)&lt;&gt;0,SUMIF(Invoices!K:L,A3272,Invoices!L:L)/COUNTIF(Invoices!K:L,A3272),0),IF(COUNTIF(Invoices!M:N,A3272)&lt;&gt;0,IF(COUNTIF(Invoices!M:N,A3272)&lt;&gt;0,SUMIF(Invoices!M:N,A3272,Invoices!N:N)/COUNTIF(Invoices!M:N,A3272),0),IF(COUNTIF(Invoices!O:P,A3272)&lt;&gt;0,IF(COUNTIF(Invoices!O:P,A3272)&lt;&gt;0,SUMIF(Invoices!O:P,A3272,Invoices!P:P)/COUNTIF(Invoices!O:P,A3272),0),IF(COUNTIF(Invoices!Q:R,A3272)&lt;&gt;0,IF(COUNTIF(Invoices!Q:R,A3272)&lt;&gt;0,SUMIF(Invoices!Q:R,A3272,Invoices!R:R)/COUNTIF(Invoices!Q:R,A3272),0),IF(COUNTIF(Invoices!S:T,A3272)&lt;&gt;0,IF(COUNTIF(Invoices!S:T,A3272)&lt;&gt;0,SUMIF(Invoices!S:T,A3272,Invoices!T:T)/COUNTIF(Invoices!S:T,A3272),0),IF(COUNTIF(Invoices!U:V,A3272)&lt;&gt;0,IF(COUNTIF(Invoices!U:V,A3272)&lt;&gt;0,SUMIF(Invoices!U:V,A3272,Invoices!V:V)/COUNTIF(Invoices!U:V,A3272),0),IF(COUNTIF(Invoices!W:X,A3272)&lt;&gt;0,IF(COUNTIF(Invoices!W:X,A3272)&lt;&gt;0,SUMIF(Invoices!W:X,A3272,Invoices!X:X)/COUNTIF(Invoices!W:X,A3272),0),IF(COUNTIF(Invoices!Y:Z,A3272)&lt;&gt;0,IF(COUNTIF(Invoices!Y:Z,A3272)&lt;&gt;0,SUMIF(Invoices!Y:Z,A3272,Invoices!Z:Z)/COUNTIF(Invoices!Y:Z,A3272),0),IF(COUNTIF(Invoices!AA:AB,A3272)&lt;&gt;0,IF(COUNTIF(Invoices!AA:AB,A3272)&lt;&gt;0,SUMIF(Invoices!AA:AB,A3272,Invoices!AB:AB)/COUNTIF(Invoices!AA:AB,A3272),0),IF(COUNTIF(Invoices!AC:AD,A3272)&lt;&gt;0,IF(COUNTIF(Invoices!AC:AD,A3272)&lt;&gt;0,SUMIF(Invoices!AC:AD,A3272,Invoices!AD:AD)/COUNTIF(Invoices!AC:AD,A3272),0),IF(COUNTIF(Invoices!AE:AF,A3272)&lt;&gt;0,IF(COUNTIF(Invoices!AE:AF,A3272)&lt;&gt;0,SUMIF(Invoices!AE:AF,A3272,Invoices!AF:AF)/COUNTIF(Invoices!AE:AF,A3272),0),IF(COUNTIF(Invoices!AG:AH,A3272)&lt;&gt;0,IF(COUNTIF(Invoices!AG:AH,A3272)&lt;&gt;0,SUMIF(Invoices!AG:AH,A3272,Invoices!AH:AH)/COUNTIF(Invoices!AG:AH,A3272),0),IF(COUNTIF(Invoices!AI:AJ,A3272)&lt;&gt;0,IF(COUNTIF(Invoices!AI:AJ,A3272)&lt;&gt;0,SUMIF(Invoices!AI:AJ,A3272,Invoices!AJ:AJ)/COUNTIF(Invoices!AI:AJ,A3272),0),IF(COUNTIF(Invoices!AK:AL,A3272)&lt;&gt;0,IF(COUNTIF(Invoices!AK:AL,A3272)&lt;&gt;0,SUMIF(Invoices!AK:AL,A3272,Invoices!AL:AL)/COUNTIF(Invoices!AK:AL,A3272),0),IF(COUNTIF(Invoices!AM:AN,A3272)&lt;&gt;0,IF(COUNTIF(Invoices!AM:AN,A3272)&lt;&gt;0,SUMIF(Invoices!AM:AN,A3272,Invoices!AN:AN)/COUNTIF(Invoices!AM:AN,A3272),0),"Not Available")))))))))))))))</f>
        <v>0.99</v>
      </c>
    </row>
    <row r="3273" spans="1:5" ht="13" x14ac:dyDescent="0.15">
      <c r="A3273" s="6" t="s">
        <v>4815</v>
      </c>
      <c r="C3273" s="6" t="s">
        <v>666</v>
      </c>
      <c r="D3273" s="6" t="s">
        <v>667</v>
      </c>
      <c r="E3273">
        <f ca="1">IF(COUNTIF(Invoices!K:L,A3273)&lt;&gt;0,IF(COUNTIF(Invoices!K:L,A3273)&lt;&gt;0,SUMIF(Invoices!K:L,A3273,Invoices!L:L)/COUNTIF(Invoices!K:L,A3273),0),IF(COUNTIF(Invoices!M:N,A3273)&lt;&gt;0,IF(COUNTIF(Invoices!M:N,A3273)&lt;&gt;0,SUMIF(Invoices!M:N,A3273,Invoices!N:N)/COUNTIF(Invoices!M:N,A3273),0),IF(COUNTIF(Invoices!O:P,A3273)&lt;&gt;0,IF(COUNTIF(Invoices!O:P,A3273)&lt;&gt;0,SUMIF(Invoices!O:P,A3273,Invoices!P:P)/COUNTIF(Invoices!O:P,A3273),0),IF(COUNTIF(Invoices!Q:R,A3273)&lt;&gt;0,IF(COUNTIF(Invoices!Q:R,A3273)&lt;&gt;0,SUMIF(Invoices!Q:R,A3273,Invoices!R:R)/COUNTIF(Invoices!Q:R,A3273),0),IF(COUNTIF(Invoices!S:T,A3273)&lt;&gt;0,IF(COUNTIF(Invoices!S:T,A3273)&lt;&gt;0,SUMIF(Invoices!S:T,A3273,Invoices!T:T)/COUNTIF(Invoices!S:T,A3273),0),IF(COUNTIF(Invoices!U:V,A3273)&lt;&gt;0,IF(COUNTIF(Invoices!U:V,A3273)&lt;&gt;0,SUMIF(Invoices!U:V,A3273,Invoices!V:V)/COUNTIF(Invoices!U:V,A3273),0),IF(COUNTIF(Invoices!W:X,A3273)&lt;&gt;0,IF(COUNTIF(Invoices!W:X,A3273)&lt;&gt;0,SUMIF(Invoices!W:X,A3273,Invoices!X:X)/COUNTIF(Invoices!W:X,A3273),0),IF(COUNTIF(Invoices!Y:Z,A3273)&lt;&gt;0,IF(COUNTIF(Invoices!Y:Z,A3273)&lt;&gt;0,SUMIF(Invoices!Y:Z,A3273,Invoices!Z:Z)/COUNTIF(Invoices!Y:Z,A3273),0),IF(COUNTIF(Invoices!AA:AB,A3273)&lt;&gt;0,IF(COUNTIF(Invoices!AA:AB,A3273)&lt;&gt;0,SUMIF(Invoices!AA:AB,A3273,Invoices!AB:AB)/COUNTIF(Invoices!AA:AB,A3273),0),IF(COUNTIF(Invoices!AC:AD,A3273)&lt;&gt;0,IF(COUNTIF(Invoices!AC:AD,A3273)&lt;&gt;0,SUMIF(Invoices!AC:AD,A3273,Invoices!AD:AD)/COUNTIF(Invoices!AC:AD,A3273),0),IF(COUNTIF(Invoices!AE:AF,A3273)&lt;&gt;0,IF(COUNTIF(Invoices!AE:AF,A3273)&lt;&gt;0,SUMIF(Invoices!AE:AF,A3273,Invoices!AF:AF)/COUNTIF(Invoices!AE:AF,A3273),0),IF(COUNTIF(Invoices!AG:AH,A3273)&lt;&gt;0,IF(COUNTIF(Invoices!AG:AH,A3273)&lt;&gt;0,SUMIF(Invoices!AG:AH,A3273,Invoices!AH:AH)/COUNTIF(Invoices!AG:AH,A3273),0),IF(COUNTIF(Invoices!AI:AJ,A3273)&lt;&gt;0,IF(COUNTIF(Invoices!AI:AJ,A3273)&lt;&gt;0,SUMIF(Invoices!AI:AJ,A3273,Invoices!AJ:AJ)/COUNTIF(Invoices!AI:AJ,A3273),0),IF(COUNTIF(Invoices!AK:AL,A3273)&lt;&gt;0,IF(COUNTIF(Invoices!AK:AL,A3273)&lt;&gt;0,SUMIF(Invoices!AK:AL,A3273,Invoices!AL:AL)/COUNTIF(Invoices!AK:AL,A3273),0),IF(COUNTIF(Invoices!AM:AN,A3273)&lt;&gt;0,IF(COUNTIF(Invoices!AM:AN,A3273)&lt;&gt;0,SUMIF(Invoices!AM:AN,A3273,Invoices!AN:AN)/COUNTIF(Invoices!AM:AN,A3273),0),"Not Available")))))))))))))))</f>
        <v>0.99</v>
      </c>
    </row>
    <row r="3274" spans="1:5" ht="13" x14ac:dyDescent="0.15">
      <c r="A3274" s="6" t="s">
        <v>4816</v>
      </c>
      <c r="C3274" s="6" t="s">
        <v>589</v>
      </c>
      <c r="D3274" s="6" t="s">
        <v>590</v>
      </c>
      <c r="E3274">
        <f ca="1">IF(COUNTIF(Invoices!K:L,A3274)&lt;&gt;0,IF(COUNTIF(Invoices!K:L,A3274)&lt;&gt;0,SUMIF(Invoices!K:L,A3274,Invoices!L:L)/COUNTIF(Invoices!K:L,A3274),0),IF(COUNTIF(Invoices!M:N,A3274)&lt;&gt;0,IF(COUNTIF(Invoices!M:N,A3274)&lt;&gt;0,SUMIF(Invoices!M:N,A3274,Invoices!N:N)/COUNTIF(Invoices!M:N,A3274),0),IF(COUNTIF(Invoices!O:P,A3274)&lt;&gt;0,IF(COUNTIF(Invoices!O:P,A3274)&lt;&gt;0,SUMIF(Invoices!O:P,A3274,Invoices!P:P)/COUNTIF(Invoices!O:P,A3274),0),IF(COUNTIF(Invoices!Q:R,A3274)&lt;&gt;0,IF(COUNTIF(Invoices!Q:R,A3274)&lt;&gt;0,SUMIF(Invoices!Q:R,A3274,Invoices!R:R)/COUNTIF(Invoices!Q:R,A3274),0),IF(COUNTIF(Invoices!S:T,A3274)&lt;&gt;0,IF(COUNTIF(Invoices!S:T,A3274)&lt;&gt;0,SUMIF(Invoices!S:T,A3274,Invoices!T:T)/COUNTIF(Invoices!S:T,A3274),0),IF(COUNTIF(Invoices!U:V,A3274)&lt;&gt;0,IF(COUNTIF(Invoices!U:V,A3274)&lt;&gt;0,SUMIF(Invoices!U:V,A3274,Invoices!V:V)/COUNTIF(Invoices!U:V,A3274),0),IF(COUNTIF(Invoices!W:X,A3274)&lt;&gt;0,IF(COUNTIF(Invoices!W:X,A3274)&lt;&gt;0,SUMIF(Invoices!W:X,A3274,Invoices!X:X)/COUNTIF(Invoices!W:X,A3274),0),IF(COUNTIF(Invoices!Y:Z,A3274)&lt;&gt;0,IF(COUNTIF(Invoices!Y:Z,A3274)&lt;&gt;0,SUMIF(Invoices!Y:Z,A3274,Invoices!Z:Z)/COUNTIF(Invoices!Y:Z,A3274),0),IF(COUNTIF(Invoices!AA:AB,A3274)&lt;&gt;0,IF(COUNTIF(Invoices!AA:AB,A3274)&lt;&gt;0,SUMIF(Invoices!AA:AB,A3274,Invoices!AB:AB)/COUNTIF(Invoices!AA:AB,A3274),0),IF(COUNTIF(Invoices!AC:AD,A3274)&lt;&gt;0,IF(COUNTIF(Invoices!AC:AD,A3274)&lt;&gt;0,SUMIF(Invoices!AC:AD,A3274,Invoices!AD:AD)/COUNTIF(Invoices!AC:AD,A3274),0),IF(COUNTIF(Invoices!AE:AF,A3274)&lt;&gt;0,IF(COUNTIF(Invoices!AE:AF,A3274)&lt;&gt;0,SUMIF(Invoices!AE:AF,A3274,Invoices!AF:AF)/COUNTIF(Invoices!AE:AF,A3274),0),IF(COUNTIF(Invoices!AG:AH,A3274)&lt;&gt;0,IF(COUNTIF(Invoices!AG:AH,A3274)&lt;&gt;0,SUMIF(Invoices!AG:AH,A3274,Invoices!AH:AH)/COUNTIF(Invoices!AG:AH,A3274),0),IF(COUNTIF(Invoices!AI:AJ,A3274)&lt;&gt;0,IF(COUNTIF(Invoices!AI:AJ,A3274)&lt;&gt;0,SUMIF(Invoices!AI:AJ,A3274,Invoices!AJ:AJ)/COUNTIF(Invoices!AI:AJ,A3274),0),IF(COUNTIF(Invoices!AK:AL,A3274)&lt;&gt;0,IF(COUNTIF(Invoices!AK:AL,A3274)&lt;&gt;0,SUMIF(Invoices!AK:AL,A3274,Invoices!AL:AL)/COUNTIF(Invoices!AK:AL,A3274),0),IF(COUNTIF(Invoices!AM:AN,A3274)&lt;&gt;0,IF(COUNTIF(Invoices!AM:AN,A3274)&lt;&gt;0,SUMIF(Invoices!AM:AN,A3274,Invoices!AN:AN)/COUNTIF(Invoices!AM:AN,A3274),0),"Not Available")))))))))))))))</f>
        <v>0.99</v>
      </c>
    </row>
    <row r="3275" spans="1:5" ht="13" x14ac:dyDescent="0.15">
      <c r="A3275" s="6" t="s">
        <v>4817</v>
      </c>
      <c r="B3275" s="6" t="s">
        <v>4818</v>
      </c>
      <c r="C3275" s="6" t="s">
        <v>749</v>
      </c>
      <c r="D3275" s="6" t="s">
        <v>750</v>
      </c>
      <c r="E3275">
        <f ca="1">IF(COUNTIF(Invoices!K:L,A3275)&lt;&gt;0,IF(COUNTIF(Invoices!K:L,A3275)&lt;&gt;0,SUMIF(Invoices!K:L,A3275,Invoices!L:L)/COUNTIF(Invoices!K:L,A3275),0),IF(COUNTIF(Invoices!M:N,A3275)&lt;&gt;0,IF(COUNTIF(Invoices!M:N,A3275)&lt;&gt;0,SUMIF(Invoices!M:N,A3275,Invoices!N:N)/COUNTIF(Invoices!M:N,A3275),0),IF(COUNTIF(Invoices!O:P,A3275)&lt;&gt;0,IF(COUNTIF(Invoices!O:P,A3275)&lt;&gt;0,SUMIF(Invoices!O:P,A3275,Invoices!P:P)/COUNTIF(Invoices!O:P,A3275),0),IF(COUNTIF(Invoices!Q:R,A3275)&lt;&gt;0,IF(COUNTIF(Invoices!Q:R,A3275)&lt;&gt;0,SUMIF(Invoices!Q:R,A3275,Invoices!R:R)/COUNTIF(Invoices!Q:R,A3275),0),IF(COUNTIF(Invoices!S:T,A3275)&lt;&gt;0,IF(COUNTIF(Invoices!S:T,A3275)&lt;&gt;0,SUMIF(Invoices!S:T,A3275,Invoices!T:T)/COUNTIF(Invoices!S:T,A3275),0),IF(COUNTIF(Invoices!U:V,A3275)&lt;&gt;0,IF(COUNTIF(Invoices!U:V,A3275)&lt;&gt;0,SUMIF(Invoices!U:V,A3275,Invoices!V:V)/COUNTIF(Invoices!U:V,A3275),0),IF(COUNTIF(Invoices!W:X,A3275)&lt;&gt;0,IF(COUNTIF(Invoices!W:X,A3275)&lt;&gt;0,SUMIF(Invoices!W:X,A3275,Invoices!X:X)/COUNTIF(Invoices!W:X,A3275),0),IF(COUNTIF(Invoices!Y:Z,A3275)&lt;&gt;0,IF(COUNTIF(Invoices!Y:Z,A3275)&lt;&gt;0,SUMIF(Invoices!Y:Z,A3275,Invoices!Z:Z)/COUNTIF(Invoices!Y:Z,A3275),0),IF(COUNTIF(Invoices!AA:AB,A3275)&lt;&gt;0,IF(COUNTIF(Invoices!AA:AB,A3275)&lt;&gt;0,SUMIF(Invoices!AA:AB,A3275,Invoices!AB:AB)/COUNTIF(Invoices!AA:AB,A3275),0),IF(COUNTIF(Invoices!AC:AD,A3275)&lt;&gt;0,IF(COUNTIF(Invoices!AC:AD,A3275)&lt;&gt;0,SUMIF(Invoices!AC:AD,A3275,Invoices!AD:AD)/COUNTIF(Invoices!AC:AD,A3275),0),IF(COUNTIF(Invoices!AE:AF,A3275)&lt;&gt;0,IF(COUNTIF(Invoices!AE:AF,A3275)&lt;&gt;0,SUMIF(Invoices!AE:AF,A3275,Invoices!AF:AF)/COUNTIF(Invoices!AE:AF,A3275),0),IF(COUNTIF(Invoices!AG:AH,A3275)&lt;&gt;0,IF(COUNTIF(Invoices!AG:AH,A3275)&lt;&gt;0,SUMIF(Invoices!AG:AH,A3275,Invoices!AH:AH)/COUNTIF(Invoices!AG:AH,A3275),0),IF(COUNTIF(Invoices!AI:AJ,A3275)&lt;&gt;0,IF(COUNTIF(Invoices!AI:AJ,A3275)&lt;&gt;0,SUMIF(Invoices!AI:AJ,A3275,Invoices!AJ:AJ)/COUNTIF(Invoices!AI:AJ,A3275),0),IF(COUNTIF(Invoices!AK:AL,A3275)&lt;&gt;0,IF(COUNTIF(Invoices!AK:AL,A3275)&lt;&gt;0,SUMIF(Invoices!AK:AL,A3275,Invoices!AL:AL)/COUNTIF(Invoices!AK:AL,A3275),0),IF(COUNTIF(Invoices!AM:AN,A3275)&lt;&gt;0,IF(COUNTIF(Invoices!AM:AN,A3275)&lt;&gt;0,SUMIF(Invoices!AM:AN,A3275,Invoices!AN:AN)/COUNTIF(Invoices!AM:AN,A3275),0),"Not Available")))))))))))))))</f>
        <v>0.99</v>
      </c>
    </row>
    <row r="3276" spans="1:5" ht="13" x14ac:dyDescent="0.15">
      <c r="A3276" s="6" t="s">
        <v>4819</v>
      </c>
      <c r="C3276" s="6" t="s">
        <v>762</v>
      </c>
      <c r="D3276" s="6" t="s">
        <v>762</v>
      </c>
      <c r="E3276">
        <f ca="1">IF(COUNTIF(Invoices!K:L,A3276)&lt;&gt;0,IF(COUNTIF(Invoices!K:L,A3276)&lt;&gt;0,SUMIF(Invoices!K:L,A3276,Invoices!L:L)/COUNTIF(Invoices!K:L,A3276),0),IF(COUNTIF(Invoices!M:N,A3276)&lt;&gt;0,IF(COUNTIF(Invoices!M:N,A3276)&lt;&gt;0,SUMIF(Invoices!M:N,A3276,Invoices!N:N)/COUNTIF(Invoices!M:N,A3276),0),IF(COUNTIF(Invoices!O:P,A3276)&lt;&gt;0,IF(COUNTIF(Invoices!O:P,A3276)&lt;&gt;0,SUMIF(Invoices!O:P,A3276,Invoices!P:P)/COUNTIF(Invoices!O:P,A3276),0),IF(COUNTIF(Invoices!Q:R,A3276)&lt;&gt;0,IF(COUNTIF(Invoices!Q:R,A3276)&lt;&gt;0,SUMIF(Invoices!Q:R,A3276,Invoices!R:R)/COUNTIF(Invoices!Q:R,A3276),0),IF(COUNTIF(Invoices!S:T,A3276)&lt;&gt;0,IF(COUNTIF(Invoices!S:T,A3276)&lt;&gt;0,SUMIF(Invoices!S:T,A3276,Invoices!T:T)/COUNTIF(Invoices!S:T,A3276),0),IF(COUNTIF(Invoices!U:V,A3276)&lt;&gt;0,IF(COUNTIF(Invoices!U:V,A3276)&lt;&gt;0,SUMIF(Invoices!U:V,A3276,Invoices!V:V)/COUNTIF(Invoices!U:V,A3276),0),IF(COUNTIF(Invoices!W:X,A3276)&lt;&gt;0,IF(COUNTIF(Invoices!W:X,A3276)&lt;&gt;0,SUMIF(Invoices!W:X,A3276,Invoices!X:X)/COUNTIF(Invoices!W:X,A3276),0),IF(COUNTIF(Invoices!Y:Z,A3276)&lt;&gt;0,IF(COUNTIF(Invoices!Y:Z,A3276)&lt;&gt;0,SUMIF(Invoices!Y:Z,A3276,Invoices!Z:Z)/COUNTIF(Invoices!Y:Z,A3276),0),IF(COUNTIF(Invoices!AA:AB,A3276)&lt;&gt;0,IF(COUNTIF(Invoices!AA:AB,A3276)&lt;&gt;0,SUMIF(Invoices!AA:AB,A3276,Invoices!AB:AB)/COUNTIF(Invoices!AA:AB,A3276),0),IF(COUNTIF(Invoices!AC:AD,A3276)&lt;&gt;0,IF(COUNTIF(Invoices!AC:AD,A3276)&lt;&gt;0,SUMIF(Invoices!AC:AD,A3276,Invoices!AD:AD)/COUNTIF(Invoices!AC:AD,A3276),0),IF(COUNTIF(Invoices!AE:AF,A3276)&lt;&gt;0,IF(COUNTIF(Invoices!AE:AF,A3276)&lt;&gt;0,SUMIF(Invoices!AE:AF,A3276,Invoices!AF:AF)/COUNTIF(Invoices!AE:AF,A3276),0),IF(COUNTIF(Invoices!AG:AH,A3276)&lt;&gt;0,IF(COUNTIF(Invoices!AG:AH,A3276)&lt;&gt;0,SUMIF(Invoices!AG:AH,A3276,Invoices!AH:AH)/COUNTIF(Invoices!AG:AH,A3276),0),IF(COUNTIF(Invoices!AI:AJ,A3276)&lt;&gt;0,IF(COUNTIF(Invoices!AI:AJ,A3276)&lt;&gt;0,SUMIF(Invoices!AI:AJ,A3276,Invoices!AJ:AJ)/COUNTIF(Invoices!AI:AJ,A3276),0),IF(COUNTIF(Invoices!AK:AL,A3276)&lt;&gt;0,IF(COUNTIF(Invoices!AK:AL,A3276)&lt;&gt;0,SUMIF(Invoices!AK:AL,A3276,Invoices!AL:AL)/COUNTIF(Invoices!AK:AL,A3276),0),IF(COUNTIF(Invoices!AM:AN,A3276)&lt;&gt;0,IF(COUNTIF(Invoices!AM:AN,A3276)&lt;&gt;0,SUMIF(Invoices!AM:AN,A3276,Invoices!AN:AN)/COUNTIF(Invoices!AM:AN,A3276),0),"Not Available")))))))))))))))</f>
        <v>0.99</v>
      </c>
    </row>
    <row r="3277" spans="1:5" ht="13" x14ac:dyDescent="0.15">
      <c r="A3277" s="6" t="s">
        <v>4820</v>
      </c>
      <c r="C3277" s="6" t="s">
        <v>770</v>
      </c>
      <c r="D3277" s="6" t="s">
        <v>771</v>
      </c>
      <c r="E3277">
        <f ca="1">IF(COUNTIF(Invoices!K:L,A3277)&lt;&gt;0,IF(COUNTIF(Invoices!K:L,A3277)&lt;&gt;0,SUMIF(Invoices!K:L,A3277,Invoices!L:L)/COUNTIF(Invoices!K:L,A3277),0),IF(COUNTIF(Invoices!M:N,A3277)&lt;&gt;0,IF(COUNTIF(Invoices!M:N,A3277)&lt;&gt;0,SUMIF(Invoices!M:N,A3277,Invoices!N:N)/COUNTIF(Invoices!M:N,A3277),0),IF(COUNTIF(Invoices!O:P,A3277)&lt;&gt;0,IF(COUNTIF(Invoices!O:P,A3277)&lt;&gt;0,SUMIF(Invoices!O:P,A3277,Invoices!P:P)/COUNTIF(Invoices!O:P,A3277),0),IF(COUNTIF(Invoices!Q:R,A3277)&lt;&gt;0,IF(COUNTIF(Invoices!Q:R,A3277)&lt;&gt;0,SUMIF(Invoices!Q:R,A3277,Invoices!R:R)/COUNTIF(Invoices!Q:R,A3277),0),IF(COUNTIF(Invoices!S:T,A3277)&lt;&gt;0,IF(COUNTIF(Invoices!S:T,A3277)&lt;&gt;0,SUMIF(Invoices!S:T,A3277,Invoices!T:T)/COUNTIF(Invoices!S:T,A3277),0),IF(COUNTIF(Invoices!U:V,A3277)&lt;&gt;0,IF(COUNTIF(Invoices!U:V,A3277)&lt;&gt;0,SUMIF(Invoices!U:V,A3277,Invoices!V:V)/COUNTIF(Invoices!U:V,A3277),0),IF(COUNTIF(Invoices!W:X,A3277)&lt;&gt;0,IF(COUNTIF(Invoices!W:X,A3277)&lt;&gt;0,SUMIF(Invoices!W:X,A3277,Invoices!X:X)/COUNTIF(Invoices!W:X,A3277),0),IF(COUNTIF(Invoices!Y:Z,A3277)&lt;&gt;0,IF(COUNTIF(Invoices!Y:Z,A3277)&lt;&gt;0,SUMIF(Invoices!Y:Z,A3277,Invoices!Z:Z)/COUNTIF(Invoices!Y:Z,A3277),0),IF(COUNTIF(Invoices!AA:AB,A3277)&lt;&gt;0,IF(COUNTIF(Invoices!AA:AB,A3277)&lt;&gt;0,SUMIF(Invoices!AA:AB,A3277,Invoices!AB:AB)/COUNTIF(Invoices!AA:AB,A3277),0),IF(COUNTIF(Invoices!AC:AD,A3277)&lt;&gt;0,IF(COUNTIF(Invoices!AC:AD,A3277)&lt;&gt;0,SUMIF(Invoices!AC:AD,A3277,Invoices!AD:AD)/COUNTIF(Invoices!AC:AD,A3277),0),IF(COUNTIF(Invoices!AE:AF,A3277)&lt;&gt;0,IF(COUNTIF(Invoices!AE:AF,A3277)&lt;&gt;0,SUMIF(Invoices!AE:AF,A3277,Invoices!AF:AF)/COUNTIF(Invoices!AE:AF,A3277),0),IF(COUNTIF(Invoices!AG:AH,A3277)&lt;&gt;0,IF(COUNTIF(Invoices!AG:AH,A3277)&lt;&gt;0,SUMIF(Invoices!AG:AH,A3277,Invoices!AH:AH)/COUNTIF(Invoices!AG:AH,A3277),0),IF(COUNTIF(Invoices!AI:AJ,A3277)&lt;&gt;0,IF(COUNTIF(Invoices!AI:AJ,A3277)&lt;&gt;0,SUMIF(Invoices!AI:AJ,A3277,Invoices!AJ:AJ)/COUNTIF(Invoices!AI:AJ,A3277),0),IF(COUNTIF(Invoices!AK:AL,A3277)&lt;&gt;0,IF(COUNTIF(Invoices!AK:AL,A3277)&lt;&gt;0,SUMIF(Invoices!AK:AL,A3277,Invoices!AL:AL)/COUNTIF(Invoices!AK:AL,A3277),0),IF(COUNTIF(Invoices!AM:AN,A3277)&lt;&gt;0,IF(COUNTIF(Invoices!AM:AN,A3277)&lt;&gt;0,SUMIF(Invoices!AM:AN,A3277,Invoices!AN:AN)/COUNTIF(Invoices!AM:AN,A3277),0),"Not Available")))))))))))))))</f>
        <v>0.99</v>
      </c>
    </row>
    <row r="3278" spans="1:5" ht="13" x14ac:dyDescent="0.15">
      <c r="A3278" s="6" t="s">
        <v>4821</v>
      </c>
      <c r="B3278" s="6" t="s">
        <v>4822</v>
      </c>
      <c r="C3278" s="6" t="s">
        <v>1395</v>
      </c>
      <c r="D3278" s="6" t="s">
        <v>878</v>
      </c>
      <c r="E3278">
        <f ca="1">IF(COUNTIF(Invoices!K:L,A3278)&lt;&gt;0,IF(COUNTIF(Invoices!K:L,A3278)&lt;&gt;0,SUMIF(Invoices!K:L,A3278,Invoices!L:L)/COUNTIF(Invoices!K:L,A3278),0),IF(COUNTIF(Invoices!M:N,A3278)&lt;&gt;0,IF(COUNTIF(Invoices!M:N,A3278)&lt;&gt;0,SUMIF(Invoices!M:N,A3278,Invoices!N:N)/COUNTIF(Invoices!M:N,A3278),0),IF(COUNTIF(Invoices!O:P,A3278)&lt;&gt;0,IF(COUNTIF(Invoices!O:P,A3278)&lt;&gt;0,SUMIF(Invoices!O:P,A3278,Invoices!P:P)/COUNTIF(Invoices!O:P,A3278),0),IF(COUNTIF(Invoices!Q:R,A3278)&lt;&gt;0,IF(COUNTIF(Invoices!Q:R,A3278)&lt;&gt;0,SUMIF(Invoices!Q:R,A3278,Invoices!R:R)/COUNTIF(Invoices!Q:R,A3278),0),IF(COUNTIF(Invoices!S:T,A3278)&lt;&gt;0,IF(COUNTIF(Invoices!S:T,A3278)&lt;&gt;0,SUMIF(Invoices!S:T,A3278,Invoices!T:T)/COUNTIF(Invoices!S:T,A3278),0),IF(COUNTIF(Invoices!U:V,A3278)&lt;&gt;0,IF(COUNTIF(Invoices!U:V,A3278)&lt;&gt;0,SUMIF(Invoices!U:V,A3278,Invoices!V:V)/COUNTIF(Invoices!U:V,A3278),0),IF(COUNTIF(Invoices!W:X,A3278)&lt;&gt;0,IF(COUNTIF(Invoices!W:X,A3278)&lt;&gt;0,SUMIF(Invoices!W:X,A3278,Invoices!X:X)/COUNTIF(Invoices!W:X,A3278),0),IF(COUNTIF(Invoices!Y:Z,A3278)&lt;&gt;0,IF(COUNTIF(Invoices!Y:Z,A3278)&lt;&gt;0,SUMIF(Invoices!Y:Z,A3278,Invoices!Z:Z)/COUNTIF(Invoices!Y:Z,A3278),0),IF(COUNTIF(Invoices!AA:AB,A3278)&lt;&gt;0,IF(COUNTIF(Invoices!AA:AB,A3278)&lt;&gt;0,SUMIF(Invoices!AA:AB,A3278,Invoices!AB:AB)/COUNTIF(Invoices!AA:AB,A3278),0),IF(COUNTIF(Invoices!AC:AD,A3278)&lt;&gt;0,IF(COUNTIF(Invoices!AC:AD,A3278)&lt;&gt;0,SUMIF(Invoices!AC:AD,A3278,Invoices!AD:AD)/COUNTIF(Invoices!AC:AD,A3278),0),IF(COUNTIF(Invoices!AE:AF,A3278)&lt;&gt;0,IF(COUNTIF(Invoices!AE:AF,A3278)&lt;&gt;0,SUMIF(Invoices!AE:AF,A3278,Invoices!AF:AF)/COUNTIF(Invoices!AE:AF,A3278),0),IF(COUNTIF(Invoices!AG:AH,A3278)&lt;&gt;0,IF(COUNTIF(Invoices!AG:AH,A3278)&lt;&gt;0,SUMIF(Invoices!AG:AH,A3278,Invoices!AH:AH)/COUNTIF(Invoices!AG:AH,A3278),0),IF(COUNTIF(Invoices!AI:AJ,A3278)&lt;&gt;0,IF(COUNTIF(Invoices!AI:AJ,A3278)&lt;&gt;0,SUMIF(Invoices!AI:AJ,A3278,Invoices!AJ:AJ)/COUNTIF(Invoices!AI:AJ,A3278),0),IF(COUNTIF(Invoices!AK:AL,A3278)&lt;&gt;0,IF(COUNTIF(Invoices!AK:AL,A3278)&lt;&gt;0,SUMIF(Invoices!AK:AL,A3278,Invoices!AL:AL)/COUNTIF(Invoices!AK:AL,A3278),0),IF(COUNTIF(Invoices!AM:AN,A3278)&lt;&gt;0,IF(COUNTIF(Invoices!AM:AN,A3278)&lt;&gt;0,SUMIF(Invoices!AM:AN,A3278,Invoices!AN:AN)/COUNTIF(Invoices!AM:AN,A3278),0),"Not Available")))))))))))))))</f>
        <v>0.99</v>
      </c>
    </row>
    <row r="3279" spans="1:5" ht="13" x14ac:dyDescent="0.15">
      <c r="A3279" s="6" t="s">
        <v>4823</v>
      </c>
      <c r="B3279" s="6" t="s">
        <v>985</v>
      </c>
      <c r="C3279" s="6" t="s">
        <v>986</v>
      </c>
      <c r="D3279" s="6" t="s">
        <v>587</v>
      </c>
      <c r="E3279">
        <f ca="1">IF(COUNTIF(Invoices!K:L,A3279)&lt;&gt;0,IF(COUNTIF(Invoices!K:L,A3279)&lt;&gt;0,SUMIF(Invoices!K:L,A3279,Invoices!L:L)/COUNTIF(Invoices!K:L,A3279),0),IF(COUNTIF(Invoices!M:N,A3279)&lt;&gt;0,IF(COUNTIF(Invoices!M:N,A3279)&lt;&gt;0,SUMIF(Invoices!M:N,A3279,Invoices!N:N)/COUNTIF(Invoices!M:N,A3279),0),IF(COUNTIF(Invoices!O:P,A3279)&lt;&gt;0,IF(COUNTIF(Invoices!O:P,A3279)&lt;&gt;0,SUMIF(Invoices!O:P,A3279,Invoices!P:P)/COUNTIF(Invoices!O:P,A3279),0),IF(COUNTIF(Invoices!Q:R,A3279)&lt;&gt;0,IF(COUNTIF(Invoices!Q:R,A3279)&lt;&gt;0,SUMIF(Invoices!Q:R,A3279,Invoices!R:R)/COUNTIF(Invoices!Q:R,A3279),0),IF(COUNTIF(Invoices!S:T,A3279)&lt;&gt;0,IF(COUNTIF(Invoices!S:T,A3279)&lt;&gt;0,SUMIF(Invoices!S:T,A3279,Invoices!T:T)/COUNTIF(Invoices!S:T,A3279),0),IF(COUNTIF(Invoices!U:V,A3279)&lt;&gt;0,IF(COUNTIF(Invoices!U:V,A3279)&lt;&gt;0,SUMIF(Invoices!U:V,A3279,Invoices!V:V)/COUNTIF(Invoices!U:V,A3279),0),IF(COUNTIF(Invoices!W:X,A3279)&lt;&gt;0,IF(COUNTIF(Invoices!W:X,A3279)&lt;&gt;0,SUMIF(Invoices!W:X,A3279,Invoices!X:X)/COUNTIF(Invoices!W:X,A3279),0),IF(COUNTIF(Invoices!Y:Z,A3279)&lt;&gt;0,IF(COUNTIF(Invoices!Y:Z,A3279)&lt;&gt;0,SUMIF(Invoices!Y:Z,A3279,Invoices!Z:Z)/COUNTIF(Invoices!Y:Z,A3279),0),IF(COUNTIF(Invoices!AA:AB,A3279)&lt;&gt;0,IF(COUNTIF(Invoices!AA:AB,A3279)&lt;&gt;0,SUMIF(Invoices!AA:AB,A3279,Invoices!AB:AB)/COUNTIF(Invoices!AA:AB,A3279),0),IF(COUNTIF(Invoices!AC:AD,A3279)&lt;&gt;0,IF(COUNTIF(Invoices!AC:AD,A3279)&lt;&gt;0,SUMIF(Invoices!AC:AD,A3279,Invoices!AD:AD)/COUNTIF(Invoices!AC:AD,A3279),0),IF(COUNTIF(Invoices!AE:AF,A3279)&lt;&gt;0,IF(COUNTIF(Invoices!AE:AF,A3279)&lt;&gt;0,SUMIF(Invoices!AE:AF,A3279,Invoices!AF:AF)/COUNTIF(Invoices!AE:AF,A3279),0),IF(COUNTIF(Invoices!AG:AH,A3279)&lt;&gt;0,IF(COUNTIF(Invoices!AG:AH,A3279)&lt;&gt;0,SUMIF(Invoices!AG:AH,A3279,Invoices!AH:AH)/COUNTIF(Invoices!AG:AH,A3279),0),IF(COUNTIF(Invoices!AI:AJ,A3279)&lt;&gt;0,IF(COUNTIF(Invoices!AI:AJ,A3279)&lt;&gt;0,SUMIF(Invoices!AI:AJ,A3279,Invoices!AJ:AJ)/COUNTIF(Invoices!AI:AJ,A3279),0),IF(COUNTIF(Invoices!AK:AL,A3279)&lt;&gt;0,IF(COUNTIF(Invoices!AK:AL,A3279)&lt;&gt;0,SUMIF(Invoices!AK:AL,A3279,Invoices!AL:AL)/COUNTIF(Invoices!AK:AL,A3279),0),IF(COUNTIF(Invoices!AM:AN,A3279)&lt;&gt;0,IF(COUNTIF(Invoices!AM:AN,A3279)&lt;&gt;0,SUMIF(Invoices!AM:AN,A3279,Invoices!AN:AN)/COUNTIF(Invoices!AM:AN,A3279),0),"Not Available")))))))))))))))</f>
        <v>0.99</v>
      </c>
    </row>
    <row r="3280" spans="1:5" ht="13" x14ac:dyDescent="0.15">
      <c r="A3280" s="6" t="s">
        <v>4824</v>
      </c>
      <c r="C3280" s="6" t="s">
        <v>883</v>
      </c>
      <c r="D3280" s="6" t="s">
        <v>884</v>
      </c>
      <c r="E3280" t="str">
        <f>IF(COUNTIF(Invoices!K:L,A3280)&lt;&gt;0,IF(COUNTIF(Invoices!K:L,A3280)&lt;&gt;0,SUMIF(Invoices!K:L,A3280,Invoices!L:L)/COUNTIF(Invoices!K:L,A3280),0),IF(COUNTIF(Invoices!M:N,A3280)&lt;&gt;0,IF(COUNTIF(Invoices!M:N,A3280)&lt;&gt;0,SUMIF(Invoices!M:N,A3280,Invoices!N:N)/COUNTIF(Invoices!M:N,A3280),0),IF(COUNTIF(Invoices!O:P,A3280)&lt;&gt;0,IF(COUNTIF(Invoices!O:P,A3280)&lt;&gt;0,SUMIF(Invoices!O:P,A3280,Invoices!P:P)/COUNTIF(Invoices!O:P,A3280),0),IF(COUNTIF(Invoices!Q:R,A3280)&lt;&gt;0,IF(COUNTIF(Invoices!Q:R,A3280)&lt;&gt;0,SUMIF(Invoices!Q:R,A3280,Invoices!R:R)/COUNTIF(Invoices!Q:R,A3280),0),IF(COUNTIF(Invoices!S:T,A3280)&lt;&gt;0,IF(COUNTIF(Invoices!S:T,A3280)&lt;&gt;0,SUMIF(Invoices!S:T,A3280,Invoices!T:T)/COUNTIF(Invoices!S:T,A3280),0),IF(COUNTIF(Invoices!U:V,A3280)&lt;&gt;0,IF(COUNTIF(Invoices!U:V,A3280)&lt;&gt;0,SUMIF(Invoices!U:V,A3280,Invoices!V:V)/COUNTIF(Invoices!U:V,A3280),0),IF(COUNTIF(Invoices!W:X,A3280)&lt;&gt;0,IF(COUNTIF(Invoices!W:X,A3280)&lt;&gt;0,SUMIF(Invoices!W:X,A3280,Invoices!X:X)/COUNTIF(Invoices!W:X,A3280),0),IF(COUNTIF(Invoices!Y:Z,A3280)&lt;&gt;0,IF(COUNTIF(Invoices!Y:Z,A3280)&lt;&gt;0,SUMIF(Invoices!Y:Z,A3280,Invoices!Z:Z)/COUNTIF(Invoices!Y:Z,A3280),0),IF(COUNTIF(Invoices!AA:AB,A3280)&lt;&gt;0,IF(COUNTIF(Invoices!AA:AB,A3280)&lt;&gt;0,SUMIF(Invoices!AA:AB,A3280,Invoices!AB:AB)/COUNTIF(Invoices!AA:AB,A3280),0),IF(COUNTIF(Invoices!AC:AD,A3280)&lt;&gt;0,IF(COUNTIF(Invoices!AC:AD,A3280)&lt;&gt;0,SUMIF(Invoices!AC:AD,A3280,Invoices!AD:AD)/COUNTIF(Invoices!AC:AD,A3280),0),IF(COUNTIF(Invoices!AE:AF,A3280)&lt;&gt;0,IF(COUNTIF(Invoices!AE:AF,A3280)&lt;&gt;0,SUMIF(Invoices!AE:AF,A3280,Invoices!AF:AF)/COUNTIF(Invoices!AE:AF,A3280),0),IF(COUNTIF(Invoices!AG:AH,A3280)&lt;&gt;0,IF(COUNTIF(Invoices!AG:AH,A3280)&lt;&gt;0,SUMIF(Invoices!AG:AH,A3280,Invoices!AH:AH)/COUNTIF(Invoices!AG:AH,A3280),0),IF(COUNTIF(Invoices!AI:AJ,A3280)&lt;&gt;0,IF(COUNTIF(Invoices!AI:AJ,A3280)&lt;&gt;0,SUMIF(Invoices!AI:AJ,A3280,Invoices!AJ:AJ)/COUNTIF(Invoices!AI:AJ,A3280),0),IF(COUNTIF(Invoices!AK:AL,A3280)&lt;&gt;0,IF(COUNTIF(Invoices!AK:AL,A3280)&lt;&gt;0,SUMIF(Invoices!AK:AL,A3280,Invoices!AL:AL)/COUNTIF(Invoices!AK:AL,A3280),0),IF(COUNTIF(Invoices!AM:AN,A3280)&lt;&gt;0,IF(COUNTIF(Invoices!AM:AN,A3280)&lt;&gt;0,SUMIF(Invoices!AM:AN,A3280,Invoices!AN:AN)/COUNTIF(Invoices!AM:AN,A3280),0),"Not Available")))))))))))))))</f>
        <v>Not Available</v>
      </c>
    </row>
    <row r="3281" spans="1:5" ht="13" x14ac:dyDescent="0.15">
      <c r="A3281" s="6" t="s">
        <v>4825</v>
      </c>
      <c r="B3281" s="6" t="s">
        <v>606</v>
      </c>
      <c r="C3281" s="6" t="s">
        <v>1735</v>
      </c>
      <c r="D3281" s="6" t="s">
        <v>608</v>
      </c>
      <c r="E3281" t="str">
        <f>IF(COUNTIF(Invoices!K:L,A3281)&lt;&gt;0,IF(COUNTIF(Invoices!K:L,A3281)&lt;&gt;0,SUMIF(Invoices!K:L,A3281,Invoices!L:L)/COUNTIF(Invoices!K:L,A3281),0),IF(COUNTIF(Invoices!M:N,A3281)&lt;&gt;0,IF(COUNTIF(Invoices!M:N,A3281)&lt;&gt;0,SUMIF(Invoices!M:N,A3281,Invoices!N:N)/COUNTIF(Invoices!M:N,A3281),0),IF(COUNTIF(Invoices!O:P,A3281)&lt;&gt;0,IF(COUNTIF(Invoices!O:P,A3281)&lt;&gt;0,SUMIF(Invoices!O:P,A3281,Invoices!P:P)/COUNTIF(Invoices!O:P,A3281),0),IF(COUNTIF(Invoices!Q:R,A3281)&lt;&gt;0,IF(COUNTIF(Invoices!Q:R,A3281)&lt;&gt;0,SUMIF(Invoices!Q:R,A3281,Invoices!R:R)/COUNTIF(Invoices!Q:R,A3281),0),IF(COUNTIF(Invoices!S:T,A3281)&lt;&gt;0,IF(COUNTIF(Invoices!S:T,A3281)&lt;&gt;0,SUMIF(Invoices!S:T,A3281,Invoices!T:T)/COUNTIF(Invoices!S:T,A3281),0),IF(COUNTIF(Invoices!U:V,A3281)&lt;&gt;0,IF(COUNTIF(Invoices!U:V,A3281)&lt;&gt;0,SUMIF(Invoices!U:V,A3281,Invoices!V:V)/COUNTIF(Invoices!U:V,A3281),0),IF(COUNTIF(Invoices!W:X,A3281)&lt;&gt;0,IF(COUNTIF(Invoices!W:X,A3281)&lt;&gt;0,SUMIF(Invoices!W:X,A3281,Invoices!X:X)/COUNTIF(Invoices!W:X,A3281),0),IF(COUNTIF(Invoices!Y:Z,A3281)&lt;&gt;0,IF(COUNTIF(Invoices!Y:Z,A3281)&lt;&gt;0,SUMIF(Invoices!Y:Z,A3281,Invoices!Z:Z)/COUNTIF(Invoices!Y:Z,A3281),0),IF(COUNTIF(Invoices!AA:AB,A3281)&lt;&gt;0,IF(COUNTIF(Invoices!AA:AB,A3281)&lt;&gt;0,SUMIF(Invoices!AA:AB,A3281,Invoices!AB:AB)/COUNTIF(Invoices!AA:AB,A3281),0),IF(COUNTIF(Invoices!AC:AD,A3281)&lt;&gt;0,IF(COUNTIF(Invoices!AC:AD,A3281)&lt;&gt;0,SUMIF(Invoices!AC:AD,A3281,Invoices!AD:AD)/COUNTIF(Invoices!AC:AD,A3281),0),IF(COUNTIF(Invoices!AE:AF,A3281)&lt;&gt;0,IF(COUNTIF(Invoices!AE:AF,A3281)&lt;&gt;0,SUMIF(Invoices!AE:AF,A3281,Invoices!AF:AF)/COUNTIF(Invoices!AE:AF,A3281),0),IF(COUNTIF(Invoices!AG:AH,A3281)&lt;&gt;0,IF(COUNTIF(Invoices!AG:AH,A3281)&lt;&gt;0,SUMIF(Invoices!AG:AH,A3281,Invoices!AH:AH)/COUNTIF(Invoices!AG:AH,A3281),0),IF(COUNTIF(Invoices!AI:AJ,A3281)&lt;&gt;0,IF(COUNTIF(Invoices!AI:AJ,A3281)&lt;&gt;0,SUMIF(Invoices!AI:AJ,A3281,Invoices!AJ:AJ)/COUNTIF(Invoices!AI:AJ,A3281),0),IF(COUNTIF(Invoices!AK:AL,A3281)&lt;&gt;0,IF(COUNTIF(Invoices!AK:AL,A3281)&lt;&gt;0,SUMIF(Invoices!AK:AL,A3281,Invoices!AL:AL)/COUNTIF(Invoices!AK:AL,A3281),0),IF(COUNTIF(Invoices!AM:AN,A3281)&lt;&gt;0,IF(COUNTIF(Invoices!AM:AN,A3281)&lt;&gt;0,SUMIF(Invoices!AM:AN,A3281,Invoices!AN:AN)/COUNTIF(Invoices!AM:AN,A3281),0),"Not Available")))))))))))))))</f>
        <v>Not Available</v>
      </c>
    </row>
    <row r="3282" spans="1:5" ht="13" x14ac:dyDescent="0.15">
      <c r="A3282" s="6" t="s">
        <v>4826</v>
      </c>
      <c r="B3282" s="6" t="s">
        <v>1184</v>
      </c>
      <c r="C3282" s="6" t="s">
        <v>1185</v>
      </c>
      <c r="D3282" s="6" t="s">
        <v>962</v>
      </c>
      <c r="E3282">
        <f ca="1">IF(COUNTIF(Invoices!K:L,A3282)&lt;&gt;0,IF(COUNTIF(Invoices!K:L,A3282)&lt;&gt;0,SUMIF(Invoices!K:L,A3282,Invoices!L:L)/COUNTIF(Invoices!K:L,A3282),0),IF(COUNTIF(Invoices!M:N,A3282)&lt;&gt;0,IF(COUNTIF(Invoices!M:N,A3282)&lt;&gt;0,SUMIF(Invoices!M:N,A3282,Invoices!N:N)/COUNTIF(Invoices!M:N,A3282),0),IF(COUNTIF(Invoices!O:P,A3282)&lt;&gt;0,IF(COUNTIF(Invoices!O:P,A3282)&lt;&gt;0,SUMIF(Invoices!O:P,A3282,Invoices!P:P)/COUNTIF(Invoices!O:P,A3282),0),IF(COUNTIF(Invoices!Q:R,A3282)&lt;&gt;0,IF(COUNTIF(Invoices!Q:R,A3282)&lt;&gt;0,SUMIF(Invoices!Q:R,A3282,Invoices!R:R)/COUNTIF(Invoices!Q:R,A3282),0),IF(COUNTIF(Invoices!S:T,A3282)&lt;&gt;0,IF(COUNTIF(Invoices!S:T,A3282)&lt;&gt;0,SUMIF(Invoices!S:T,A3282,Invoices!T:T)/COUNTIF(Invoices!S:T,A3282),0),IF(COUNTIF(Invoices!U:V,A3282)&lt;&gt;0,IF(COUNTIF(Invoices!U:V,A3282)&lt;&gt;0,SUMIF(Invoices!U:V,A3282,Invoices!V:V)/COUNTIF(Invoices!U:V,A3282),0),IF(COUNTIF(Invoices!W:X,A3282)&lt;&gt;0,IF(COUNTIF(Invoices!W:X,A3282)&lt;&gt;0,SUMIF(Invoices!W:X,A3282,Invoices!X:X)/COUNTIF(Invoices!W:X,A3282),0),IF(COUNTIF(Invoices!Y:Z,A3282)&lt;&gt;0,IF(COUNTIF(Invoices!Y:Z,A3282)&lt;&gt;0,SUMIF(Invoices!Y:Z,A3282,Invoices!Z:Z)/COUNTIF(Invoices!Y:Z,A3282),0),IF(COUNTIF(Invoices!AA:AB,A3282)&lt;&gt;0,IF(COUNTIF(Invoices!AA:AB,A3282)&lt;&gt;0,SUMIF(Invoices!AA:AB,A3282,Invoices!AB:AB)/COUNTIF(Invoices!AA:AB,A3282),0),IF(COUNTIF(Invoices!AC:AD,A3282)&lt;&gt;0,IF(COUNTIF(Invoices!AC:AD,A3282)&lt;&gt;0,SUMIF(Invoices!AC:AD,A3282,Invoices!AD:AD)/COUNTIF(Invoices!AC:AD,A3282),0),IF(COUNTIF(Invoices!AE:AF,A3282)&lt;&gt;0,IF(COUNTIF(Invoices!AE:AF,A3282)&lt;&gt;0,SUMIF(Invoices!AE:AF,A3282,Invoices!AF:AF)/COUNTIF(Invoices!AE:AF,A3282),0),IF(COUNTIF(Invoices!AG:AH,A3282)&lt;&gt;0,IF(COUNTIF(Invoices!AG:AH,A3282)&lt;&gt;0,SUMIF(Invoices!AG:AH,A3282,Invoices!AH:AH)/COUNTIF(Invoices!AG:AH,A3282),0),IF(COUNTIF(Invoices!AI:AJ,A3282)&lt;&gt;0,IF(COUNTIF(Invoices!AI:AJ,A3282)&lt;&gt;0,SUMIF(Invoices!AI:AJ,A3282,Invoices!AJ:AJ)/COUNTIF(Invoices!AI:AJ,A3282),0),IF(COUNTIF(Invoices!AK:AL,A3282)&lt;&gt;0,IF(COUNTIF(Invoices!AK:AL,A3282)&lt;&gt;0,SUMIF(Invoices!AK:AL,A3282,Invoices!AL:AL)/COUNTIF(Invoices!AK:AL,A3282),0),IF(COUNTIF(Invoices!AM:AN,A3282)&lt;&gt;0,IF(COUNTIF(Invoices!AM:AN,A3282)&lt;&gt;0,SUMIF(Invoices!AM:AN,A3282,Invoices!AN:AN)/COUNTIF(Invoices!AM:AN,A3282),0),"Not Available")))))))))))))))</f>
        <v>0.99</v>
      </c>
    </row>
    <row r="3283" spans="1:5" ht="13" x14ac:dyDescent="0.15">
      <c r="A3283" s="6" t="s">
        <v>4826</v>
      </c>
      <c r="B3283" s="6" t="s">
        <v>564</v>
      </c>
      <c r="C3283" s="6" t="s">
        <v>835</v>
      </c>
      <c r="D3283" s="6" t="s">
        <v>566</v>
      </c>
      <c r="E3283">
        <f ca="1">IF(COUNTIF(Invoices!K:L,A3283)&lt;&gt;0,IF(COUNTIF(Invoices!K:L,A3283)&lt;&gt;0,SUMIF(Invoices!K:L,A3283,Invoices!L:L)/COUNTIF(Invoices!K:L,A3283),0),IF(COUNTIF(Invoices!M:N,A3283)&lt;&gt;0,IF(COUNTIF(Invoices!M:N,A3283)&lt;&gt;0,SUMIF(Invoices!M:N,A3283,Invoices!N:N)/COUNTIF(Invoices!M:N,A3283),0),IF(COUNTIF(Invoices!O:P,A3283)&lt;&gt;0,IF(COUNTIF(Invoices!O:P,A3283)&lt;&gt;0,SUMIF(Invoices!O:P,A3283,Invoices!P:P)/COUNTIF(Invoices!O:P,A3283),0),IF(COUNTIF(Invoices!Q:R,A3283)&lt;&gt;0,IF(COUNTIF(Invoices!Q:R,A3283)&lt;&gt;0,SUMIF(Invoices!Q:R,A3283,Invoices!R:R)/COUNTIF(Invoices!Q:R,A3283),0),IF(COUNTIF(Invoices!S:T,A3283)&lt;&gt;0,IF(COUNTIF(Invoices!S:T,A3283)&lt;&gt;0,SUMIF(Invoices!S:T,A3283,Invoices!T:T)/COUNTIF(Invoices!S:T,A3283),0),IF(COUNTIF(Invoices!U:V,A3283)&lt;&gt;0,IF(COUNTIF(Invoices!U:V,A3283)&lt;&gt;0,SUMIF(Invoices!U:V,A3283,Invoices!V:V)/COUNTIF(Invoices!U:V,A3283),0),IF(COUNTIF(Invoices!W:X,A3283)&lt;&gt;0,IF(COUNTIF(Invoices!W:X,A3283)&lt;&gt;0,SUMIF(Invoices!W:X,A3283,Invoices!X:X)/COUNTIF(Invoices!W:X,A3283),0),IF(COUNTIF(Invoices!Y:Z,A3283)&lt;&gt;0,IF(COUNTIF(Invoices!Y:Z,A3283)&lt;&gt;0,SUMIF(Invoices!Y:Z,A3283,Invoices!Z:Z)/COUNTIF(Invoices!Y:Z,A3283),0),IF(COUNTIF(Invoices!AA:AB,A3283)&lt;&gt;0,IF(COUNTIF(Invoices!AA:AB,A3283)&lt;&gt;0,SUMIF(Invoices!AA:AB,A3283,Invoices!AB:AB)/COUNTIF(Invoices!AA:AB,A3283),0),IF(COUNTIF(Invoices!AC:AD,A3283)&lt;&gt;0,IF(COUNTIF(Invoices!AC:AD,A3283)&lt;&gt;0,SUMIF(Invoices!AC:AD,A3283,Invoices!AD:AD)/COUNTIF(Invoices!AC:AD,A3283),0),IF(COUNTIF(Invoices!AE:AF,A3283)&lt;&gt;0,IF(COUNTIF(Invoices!AE:AF,A3283)&lt;&gt;0,SUMIF(Invoices!AE:AF,A3283,Invoices!AF:AF)/COUNTIF(Invoices!AE:AF,A3283),0),IF(COUNTIF(Invoices!AG:AH,A3283)&lt;&gt;0,IF(COUNTIF(Invoices!AG:AH,A3283)&lt;&gt;0,SUMIF(Invoices!AG:AH,A3283,Invoices!AH:AH)/COUNTIF(Invoices!AG:AH,A3283),0),IF(COUNTIF(Invoices!AI:AJ,A3283)&lt;&gt;0,IF(COUNTIF(Invoices!AI:AJ,A3283)&lt;&gt;0,SUMIF(Invoices!AI:AJ,A3283,Invoices!AJ:AJ)/COUNTIF(Invoices!AI:AJ,A3283),0),IF(COUNTIF(Invoices!AK:AL,A3283)&lt;&gt;0,IF(COUNTIF(Invoices!AK:AL,A3283)&lt;&gt;0,SUMIF(Invoices!AK:AL,A3283,Invoices!AL:AL)/COUNTIF(Invoices!AK:AL,A3283),0),IF(COUNTIF(Invoices!AM:AN,A3283)&lt;&gt;0,IF(COUNTIF(Invoices!AM:AN,A3283)&lt;&gt;0,SUMIF(Invoices!AM:AN,A3283,Invoices!AN:AN)/COUNTIF(Invoices!AM:AN,A3283),0),"Not Available")))))))))))))))</f>
        <v>0.99</v>
      </c>
    </row>
    <row r="3284" spans="1:5" ht="13" x14ac:dyDescent="0.15">
      <c r="A3284" s="6" t="s">
        <v>4827</v>
      </c>
      <c r="B3284" s="6" t="s">
        <v>850</v>
      </c>
      <c r="C3284" s="6" t="s">
        <v>1123</v>
      </c>
      <c r="D3284" s="6" t="s">
        <v>850</v>
      </c>
      <c r="E3284">
        <f ca="1">IF(COUNTIF(Invoices!K:L,A3284)&lt;&gt;0,IF(COUNTIF(Invoices!K:L,A3284)&lt;&gt;0,SUMIF(Invoices!K:L,A3284,Invoices!L:L)/COUNTIF(Invoices!K:L,A3284),0),IF(COUNTIF(Invoices!M:N,A3284)&lt;&gt;0,IF(COUNTIF(Invoices!M:N,A3284)&lt;&gt;0,SUMIF(Invoices!M:N,A3284,Invoices!N:N)/COUNTIF(Invoices!M:N,A3284),0),IF(COUNTIF(Invoices!O:P,A3284)&lt;&gt;0,IF(COUNTIF(Invoices!O:P,A3284)&lt;&gt;0,SUMIF(Invoices!O:P,A3284,Invoices!P:P)/COUNTIF(Invoices!O:P,A3284),0),IF(COUNTIF(Invoices!Q:R,A3284)&lt;&gt;0,IF(COUNTIF(Invoices!Q:R,A3284)&lt;&gt;0,SUMIF(Invoices!Q:R,A3284,Invoices!R:R)/COUNTIF(Invoices!Q:R,A3284),0),IF(COUNTIF(Invoices!S:T,A3284)&lt;&gt;0,IF(COUNTIF(Invoices!S:T,A3284)&lt;&gt;0,SUMIF(Invoices!S:T,A3284,Invoices!T:T)/COUNTIF(Invoices!S:T,A3284),0),IF(COUNTIF(Invoices!U:V,A3284)&lt;&gt;0,IF(COUNTIF(Invoices!U:V,A3284)&lt;&gt;0,SUMIF(Invoices!U:V,A3284,Invoices!V:V)/COUNTIF(Invoices!U:V,A3284),0),IF(COUNTIF(Invoices!W:X,A3284)&lt;&gt;0,IF(COUNTIF(Invoices!W:X,A3284)&lt;&gt;0,SUMIF(Invoices!W:X,A3284,Invoices!X:X)/COUNTIF(Invoices!W:X,A3284),0),IF(COUNTIF(Invoices!Y:Z,A3284)&lt;&gt;0,IF(COUNTIF(Invoices!Y:Z,A3284)&lt;&gt;0,SUMIF(Invoices!Y:Z,A3284,Invoices!Z:Z)/COUNTIF(Invoices!Y:Z,A3284),0),IF(COUNTIF(Invoices!AA:AB,A3284)&lt;&gt;0,IF(COUNTIF(Invoices!AA:AB,A3284)&lt;&gt;0,SUMIF(Invoices!AA:AB,A3284,Invoices!AB:AB)/COUNTIF(Invoices!AA:AB,A3284),0),IF(COUNTIF(Invoices!AC:AD,A3284)&lt;&gt;0,IF(COUNTIF(Invoices!AC:AD,A3284)&lt;&gt;0,SUMIF(Invoices!AC:AD,A3284,Invoices!AD:AD)/COUNTIF(Invoices!AC:AD,A3284),0),IF(COUNTIF(Invoices!AE:AF,A3284)&lt;&gt;0,IF(COUNTIF(Invoices!AE:AF,A3284)&lt;&gt;0,SUMIF(Invoices!AE:AF,A3284,Invoices!AF:AF)/COUNTIF(Invoices!AE:AF,A3284),0),IF(COUNTIF(Invoices!AG:AH,A3284)&lt;&gt;0,IF(COUNTIF(Invoices!AG:AH,A3284)&lt;&gt;0,SUMIF(Invoices!AG:AH,A3284,Invoices!AH:AH)/COUNTIF(Invoices!AG:AH,A3284),0),IF(COUNTIF(Invoices!AI:AJ,A3284)&lt;&gt;0,IF(COUNTIF(Invoices!AI:AJ,A3284)&lt;&gt;0,SUMIF(Invoices!AI:AJ,A3284,Invoices!AJ:AJ)/COUNTIF(Invoices!AI:AJ,A3284),0),IF(COUNTIF(Invoices!AK:AL,A3284)&lt;&gt;0,IF(COUNTIF(Invoices!AK:AL,A3284)&lt;&gt;0,SUMIF(Invoices!AK:AL,A3284,Invoices!AL:AL)/COUNTIF(Invoices!AK:AL,A3284),0),IF(COUNTIF(Invoices!AM:AN,A3284)&lt;&gt;0,IF(COUNTIF(Invoices!AM:AN,A3284)&lt;&gt;0,SUMIF(Invoices!AM:AN,A3284,Invoices!AN:AN)/COUNTIF(Invoices!AM:AN,A3284),0),"Not Available")))))))))))))))</f>
        <v>0.99</v>
      </c>
    </row>
    <row r="3285" spans="1:5" ht="13" x14ac:dyDescent="0.15">
      <c r="A3285" s="6" t="s">
        <v>4828</v>
      </c>
      <c r="B3285" s="6" t="s">
        <v>1408</v>
      </c>
      <c r="C3285" s="6" t="s">
        <v>960</v>
      </c>
      <c r="D3285" s="6" t="s">
        <v>962</v>
      </c>
      <c r="E3285">
        <f ca="1">IF(COUNTIF(Invoices!K:L,A3285)&lt;&gt;0,IF(COUNTIF(Invoices!K:L,A3285)&lt;&gt;0,SUMIF(Invoices!K:L,A3285,Invoices!L:L)/COUNTIF(Invoices!K:L,A3285),0),IF(COUNTIF(Invoices!M:N,A3285)&lt;&gt;0,IF(COUNTIF(Invoices!M:N,A3285)&lt;&gt;0,SUMIF(Invoices!M:N,A3285,Invoices!N:N)/COUNTIF(Invoices!M:N,A3285),0),IF(COUNTIF(Invoices!O:P,A3285)&lt;&gt;0,IF(COUNTIF(Invoices!O:P,A3285)&lt;&gt;0,SUMIF(Invoices!O:P,A3285,Invoices!P:P)/COUNTIF(Invoices!O:P,A3285),0),IF(COUNTIF(Invoices!Q:R,A3285)&lt;&gt;0,IF(COUNTIF(Invoices!Q:R,A3285)&lt;&gt;0,SUMIF(Invoices!Q:R,A3285,Invoices!R:R)/COUNTIF(Invoices!Q:R,A3285),0),IF(COUNTIF(Invoices!S:T,A3285)&lt;&gt;0,IF(COUNTIF(Invoices!S:T,A3285)&lt;&gt;0,SUMIF(Invoices!S:T,A3285,Invoices!T:T)/COUNTIF(Invoices!S:T,A3285),0),IF(COUNTIF(Invoices!U:V,A3285)&lt;&gt;0,IF(COUNTIF(Invoices!U:V,A3285)&lt;&gt;0,SUMIF(Invoices!U:V,A3285,Invoices!V:V)/COUNTIF(Invoices!U:V,A3285),0),IF(COUNTIF(Invoices!W:X,A3285)&lt;&gt;0,IF(COUNTIF(Invoices!W:X,A3285)&lt;&gt;0,SUMIF(Invoices!W:X,A3285,Invoices!X:X)/COUNTIF(Invoices!W:X,A3285),0),IF(COUNTIF(Invoices!Y:Z,A3285)&lt;&gt;0,IF(COUNTIF(Invoices!Y:Z,A3285)&lt;&gt;0,SUMIF(Invoices!Y:Z,A3285,Invoices!Z:Z)/COUNTIF(Invoices!Y:Z,A3285),0),IF(COUNTIF(Invoices!AA:AB,A3285)&lt;&gt;0,IF(COUNTIF(Invoices!AA:AB,A3285)&lt;&gt;0,SUMIF(Invoices!AA:AB,A3285,Invoices!AB:AB)/COUNTIF(Invoices!AA:AB,A3285),0),IF(COUNTIF(Invoices!AC:AD,A3285)&lt;&gt;0,IF(COUNTIF(Invoices!AC:AD,A3285)&lt;&gt;0,SUMIF(Invoices!AC:AD,A3285,Invoices!AD:AD)/COUNTIF(Invoices!AC:AD,A3285),0),IF(COUNTIF(Invoices!AE:AF,A3285)&lt;&gt;0,IF(COUNTIF(Invoices!AE:AF,A3285)&lt;&gt;0,SUMIF(Invoices!AE:AF,A3285,Invoices!AF:AF)/COUNTIF(Invoices!AE:AF,A3285),0),IF(COUNTIF(Invoices!AG:AH,A3285)&lt;&gt;0,IF(COUNTIF(Invoices!AG:AH,A3285)&lt;&gt;0,SUMIF(Invoices!AG:AH,A3285,Invoices!AH:AH)/COUNTIF(Invoices!AG:AH,A3285),0),IF(COUNTIF(Invoices!AI:AJ,A3285)&lt;&gt;0,IF(COUNTIF(Invoices!AI:AJ,A3285)&lt;&gt;0,SUMIF(Invoices!AI:AJ,A3285,Invoices!AJ:AJ)/COUNTIF(Invoices!AI:AJ,A3285),0),IF(COUNTIF(Invoices!AK:AL,A3285)&lt;&gt;0,IF(COUNTIF(Invoices!AK:AL,A3285)&lt;&gt;0,SUMIF(Invoices!AK:AL,A3285,Invoices!AL:AL)/COUNTIF(Invoices!AK:AL,A3285),0),IF(COUNTIF(Invoices!AM:AN,A3285)&lt;&gt;0,IF(COUNTIF(Invoices!AM:AN,A3285)&lt;&gt;0,SUMIF(Invoices!AM:AN,A3285,Invoices!AN:AN)/COUNTIF(Invoices!AM:AN,A3285),0),"Not Available")))))))))))))))</f>
        <v>0.99</v>
      </c>
    </row>
    <row r="3286" spans="1:5" ht="13" x14ac:dyDescent="0.15">
      <c r="A3286" s="6" t="s">
        <v>4829</v>
      </c>
      <c r="B3286" s="6" t="s">
        <v>904</v>
      </c>
      <c r="C3286" s="6" t="s">
        <v>905</v>
      </c>
      <c r="D3286" s="6" t="s">
        <v>906</v>
      </c>
      <c r="E3286">
        <f ca="1">IF(COUNTIF(Invoices!K:L,A3286)&lt;&gt;0,IF(COUNTIF(Invoices!K:L,A3286)&lt;&gt;0,SUMIF(Invoices!K:L,A3286,Invoices!L:L)/COUNTIF(Invoices!K:L,A3286),0),IF(COUNTIF(Invoices!M:N,A3286)&lt;&gt;0,IF(COUNTIF(Invoices!M:N,A3286)&lt;&gt;0,SUMIF(Invoices!M:N,A3286,Invoices!N:N)/COUNTIF(Invoices!M:N,A3286),0),IF(COUNTIF(Invoices!O:P,A3286)&lt;&gt;0,IF(COUNTIF(Invoices!O:P,A3286)&lt;&gt;0,SUMIF(Invoices!O:P,A3286,Invoices!P:P)/COUNTIF(Invoices!O:P,A3286),0),IF(COUNTIF(Invoices!Q:R,A3286)&lt;&gt;0,IF(COUNTIF(Invoices!Q:R,A3286)&lt;&gt;0,SUMIF(Invoices!Q:R,A3286,Invoices!R:R)/COUNTIF(Invoices!Q:R,A3286),0),IF(COUNTIF(Invoices!S:T,A3286)&lt;&gt;0,IF(COUNTIF(Invoices!S:T,A3286)&lt;&gt;0,SUMIF(Invoices!S:T,A3286,Invoices!T:T)/COUNTIF(Invoices!S:T,A3286),0),IF(COUNTIF(Invoices!U:V,A3286)&lt;&gt;0,IF(COUNTIF(Invoices!U:V,A3286)&lt;&gt;0,SUMIF(Invoices!U:V,A3286,Invoices!V:V)/COUNTIF(Invoices!U:V,A3286),0),IF(COUNTIF(Invoices!W:X,A3286)&lt;&gt;0,IF(COUNTIF(Invoices!W:X,A3286)&lt;&gt;0,SUMIF(Invoices!W:X,A3286,Invoices!X:X)/COUNTIF(Invoices!W:X,A3286),0),IF(COUNTIF(Invoices!Y:Z,A3286)&lt;&gt;0,IF(COUNTIF(Invoices!Y:Z,A3286)&lt;&gt;0,SUMIF(Invoices!Y:Z,A3286,Invoices!Z:Z)/COUNTIF(Invoices!Y:Z,A3286),0),IF(COUNTIF(Invoices!AA:AB,A3286)&lt;&gt;0,IF(COUNTIF(Invoices!AA:AB,A3286)&lt;&gt;0,SUMIF(Invoices!AA:AB,A3286,Invoices!AB:AB)/COUNTIF(Invoices!AA:AB,A3286),0),IF(COUNTIF(Invoices!AC:AD,A3286)&lt;&gt;0,IF(COUNTIF(Invoices!AC:AD,A3286)&lt;&gt;0,SUMIF(Invoices!AC:AD,A3286,Invoices!AD:AD)/COUNTIF(Invoices!AC:AD,A3286),0),IF(COUNTIF(Invoices!AE:AF,A3286)&lt;&gt;0,IF(COUNTIF(Invoices!AE:AF,A3286)&lt;&gt;0,SUMIF(Invoices!AE:AF,A3286,Invoices!AF:AF)/COUNTIF(Invoices!AE:AF,A3286),0),IF(COUNTIF(Invoices!AG:AH,A3286)&lt;&gt;0,IF(COUNTIF(Invoices!AG:AH,A3286)&lt;&gt;0,SUMIF(Invoices!AG:AH,A3286,Invoices!AH:AH)/COUNTIF(Invoices!AG:AH,A3286),0),IF(COUNTIF(Invoices!AI:AJ,A3286)&lt;&gt;0,IF(COUNTIF(Invoices!AI:AJ,A3286)&lt;&gt;0,SUMIF(Invoices!AI:AJ,A3286,Invoices!AJ:AJ)/COUNTIF(Invoices!AI:AJ,A3286),0),IF(COUNTIF(Invoices!AK:AL,A3286)&lt;&gt;0,IF(COUNTIF(Invoices!AK:AL,A3286)&lt;&gt;0,SUMIF(Invoices!AK:AL,A3286,Invoices!AL:AL)/COUNTIF(Invoices!AK:AL,A3286),0),IF(COUNTIF(Invoices!AM:AN,A3286)&lt;&gt;0,IF(COUNTIF(Invoices!AM:AN,A3286)&lt;&gt;0,SUMIF(Invoices!AM:AN,A3286,Invoices!AN:AN)/COUNTIF(Invoices!AM:AN,A3286),0),"Not Available")))))))))))))))</f>
        <v>0.99</v>
      </c>
    </row>
    <row r="3287" spans="1:5" ht="13" x14ac:dyDescent="0.15">
      <c r="A3287" s="6" t="s">
        <v>4830</v>
      </c>
      <c r="B3287" s="6" t="s">
        <v>4831</v>
      </c>
      <c r="C3287" s="6" t="s">
        <v>1129</v>
      </c>
      <c r="D3287" s="6" t="s">
        <v>547</v>
      </c>
      <c r="E3287">
        <f ca="1">IF(COUNTIF(Invoices!K:L,A3287)&lt;&gt;0,IF(COUNTIF(Invoices!K:L,A3287)&lt;&gt;0,SUMIF(Invoices!K:L,A3287,Invoices!L:L)/COUNTIF(Invoices!K:L,A3287),0),IF(COUNTIF(Invoices!M:N,A3287)&lt;&gt;0,IF(COUNTIF(Invoices!M:N,A3287)&lt;&gt;0,SUMIF(Invoices!M:N,A3287,Invoices!N:N)/COUNTIF(Invoices!M:N,A3287),0),IF(COUNTIF(Invoices!O:P,A3287)&lt;&gt;0,IF(COUNTIF(Invoices!O:P,A3287)&lt;&gt;0,SUMIF(Invoices!O:P,A3287,Invoices!P:P)/COUNTIF(Invoices!O:P,A3287),0),IF(COUNTIF(Invoices!Q:R,A3287)&lt;&gt;0,IF(COUNTIF(Invoices!Q:R,A3287)&lt;&gt;0,SUMIF(Invoices!Q:R,A3287,Invoices!R:R)/COUNTIF(Invoices!Q:R,A3287),0),IF(COUNTIF(Invoices!S:T,A3287)&lt;&gt;0,IF(COUNTIF(Invoices!S:T,A3287)&lt;&gt;0,SUMIF(Invoices!S:T,A3287,Invoices!T:T)/COUNTIF(Invoices!S:T,A3287),0),IF(COUNTIF(Invoices!U:V,A3287)&lt;&gt;0,IF(COUNTIF(Invoices!U:V,A3287)&lt;&gt;0,SUMIF(Invoices!U:V,A3287,Invoices!V:V)/COUNTIF(Invoices!U:V,A3287),0),IF(COUNTIF(Invoices!W:X,A3287)&lt;&gt;0,IF(COUNTIF(Invoices!W:X,A3287)&lt;&gt;0,SUMIF(Invoices!W:X,A3287,Invoices!X:X)/COUNTIF(Invoices!W:X,A3287),0),IF(COUNTIF(Invoices!Y:Z,A3287)&lt;&gt;0,IF(COUNTIF(Invoices!Y:Z,A3287)&lt;&gt;0,SUMIF(Invoices!Y:Z,A3287,Invoices!Z:Z)/COUNTIF(Invoices!Y:Z,A3287),0),IF(COUNTIF(Invoices!AA:AB,A3287)&lt;&gt;0,IF(COUNTIF(Invoices!AA:AB,A3287)&lt;&gt;0,SUMIF(Invoices!AA:AB,A3287,Invoices!AB:AB)/COUNTIF(Invoices!AA:AB,A3287),0),IF(COUNTIF(Invoices!AC:AD,A3287)&lt;&gt;0,IF(COUNTIF(Invoices!AC:AD,A3287)&lt;&gt;0,SUMIF(Invoices!AC:AD,A3287,Invoices!AD:AD)/COUNTIF(Invoices!AC:AD,A3287),0),IF(COUNTIF(Invoices!AE:AF,A3287)&lt;&gt;0,IF(COUNTIF(Invoices!AE:AF,A3287)&lt;&gt;0,SUMIF(Invoices!AE:AF,A3287,Invoices!AF:AF)/COUNTIF(Invoices!AE:AF,A3287),0),IF(COUNTIF(Invoices!AG:AH,A3287)&lt;&gt;0,IF(COUNTIF(Invoices!AG:AH,A3287)&lt;&gt;0,SUMIF(Invoices!AG:AH,A3287,Invoices!AH:AH)/COUNTIF(Invoices!AG:AH,A3287),0),IF(COUNTIF(Invoices!AI:AJ,A3287)&lt;&gt;0,IF(COUNTIF(Invoices!AI:AJ,A3287)&lt;&gt;0,SUMIF(Invoices!AI:AJ,A3287,Invoices!AJ:AJ)/COUNTIF(Invoices!AI:AJ,A3287),0),IF(COUNTIF(Invoices!AK:AL,A3287)&lt;&gt;0,IF(COUNTIF(Invoices!AK:AL,A3287)&lt;&gt;0,SUMIF(Invoices!AK:AL,A3287,Invoices!AL:AL)/COUNTIF(Invoices!AK:AL,A3287),0),IF(COUNTIF(Invoices!AM:AN,A3287)&lt;&gt;0,IF(COUNTIF(Invoices!AM:AN,A3287)&lt;&gt;0,SUMIF(Invoices!AM:AN,A3287,Invoices!AN:AN)/COUNTIF(Invoices!AM:AN,A3287),0),"Not Available")))))))))))))))</f>
        <v>0.99</v>
      </c>
    </row>
    <row r="3288" spans="1:5" ht="13" x14ac:dyDescent="0.15">
      <c r="A3288" s="6" t="s">
        <v>4832</v>
      </c>
      <c r="B3288" s="6" t="s">
        <v>1921</v>
      </c>
      <c r="C3288" s="6" t="s">
        <v>1922</v>
      </c>
      <c r="D3288" s="6" t="s">
        <v>562</v>
      </c>
      <c r="E3288">
        <f ca="1">IF(COUNTIF(Invoices!K:L,A3288)&lt;&gt;0,IF(COUNTIF(Invoices!K:L,A3288)&lt;&gt;0,SUMIF(Invoices!K:L,A3288,Invoices!L:L)/COUNTIF(Invoices!K:L,A3288),0),IF(COUNTIF(Invoices!M:N,A3288)&lt;&gt;0,IF(COUNTIF(Invoices!M:N,A3288)&lt;&gt;0,SUMIF(Invoices!M:N,A3288,Invoices!N:N)/COUNTIF(Invoices!M:N,A3288),0),IF(COUNTIF(Invoices!O:P,A3288)&lt;&gt;0,IF(COUNTIF(Invoices!O:P,A3288)&lt;&gt;0,SUMIF(Invoices!O:P,A3288,Invoices!P:P)/COUNTIF(Invoices!O:P,A3288),0),IF(COUNTIF(Invoices!Q:R,A3288)&lt;&gt;0,IF(COUNTIF(Invoices!Q:R,A3288)&lt;&gt;0,SUMIF(Invoices!Q:R,A3288,Invoices!R:R)/COUNTIF(Invoices!Q:R,A3288),0),IF(COUNTIF(Invoices!S:T,A3288)&lt;&gt;0,IF(COUNTIF(Invoices!S:T,A3288)&lt;&gt;0,SUMIF(Invoices!S:T,A3288,Invoices!T:T)/COUNTIF(Invoices!S:T,A3288),0),IF(COUNTIF(Invoices!U:V,A3288)&lt;&gt;0,IF(COUNTIF(Invoices!U:V,A3288)&lt;&gt;0,SUMIF(Invoices!U:V,A3288,Invoices!V:V)/COUNTIF(Invoices!U:V,A3288),0),IF(COUNTIF(Invoices!W:X,A3288)&lt;&gt;0,IF(COUNTIF(Invoices!W:X,A3288)&lt;&gt;0,SUMIF(Invoices!W:X,A3288,Invoices!X:X)/COUNTIF(Invoices!W:X,A3288),0),IF(COUNTIF(Invoices!Y:Z,A3288)&lt;&gt;0,IF(COUNTIF(Invoices!Y:Z,A3288)&lt;&gt;0,SUMIF(Invoices!Y:Z,A3288,Invoices!Z:Z)/COUNTIF(Invoices!Y:Z,A3288),0),IF(COUNTIF(Invoices!AA:AB,A3288)&lt;&gt;0,IF(COUNTIF(Invoices!AA:AB,A3288)&lt;&gt;0,SUMIF(Invoices!AA:AB,A3288,Invoices!AB:AB)/COUNTIF(Invoices!AA:AB,A3288),0),IF(COUNTIF(Invoices!AC:AD,A3288)&lt;&gt;0,IF(COUNTIF(Invoices!AC:AD,A3288)&lt;&gt;0,SUMIF(Invoices!AC:AD,A3288,Invoices!AD:AD)/COUNTIF(Invoices!AC:AD,A3288),0),IF(COUNTIF(Invoices!AE:AF,A3288)&lt;&gt;0,IF(COUNTIF(Invoices!AE:AF,A3288)&lt;&gt;0,SUMIF(Invoices!AE:AF,A3288,Invoices!AF:AF)/COUNTIF(Invoices!AE:AF,A3288),0),IF(COUNTIF(Invoices!AG:AH,A3288)&lt;&gt;0,IF(COUNTIF(Invoices!AG:AH,A3288)&lt;&gt;0,SUMIF(Invoices!AG:AH,A3288,Invoices!AH:AH)/COUNTIF(Invoices!AG:AH,A3288),0),IF(COUNTIF(Invoices!AI:AJ,A3288)&lt;&gt;0,IF(COUNTIF(Invoices!AI:AJ,A3288)&lt;&gt;0,SUMIF(Invoices!AI:AJ,A3288,Invoices!AJ:AJ)/COUNTIF(Invoices!AI:AJ,A3288),0),IF(COUNTIF(Invoices!AK:AL,A3288)&lt;&gt;0,IF(COUNTIF(Invoices!AK:AL,A3288)&lt;&gt;0,SUMIF(Invoices!AK:AL,A3288,Invoices!AL:AL)/COUNTIF(Invoices!AK:AL,A3288),0),IF(COUNTIF(Invoices!AM:AN,A3288)&lt;&gt;0,IF(COUNTIF(Invoices!AM:AN,A3288)&lt;&gt;0,SUMIF(Invoices!AM:AN,A3288,Invoices!AN:AN)/COUNTIF(Invoices!AM:AN,A3288),0),"Not Available")))))))))))))))</f>
        <v>0.99</v>
      </c>
    </row>
    <row r="3289" spans="1:5" ht="13" x14ac:dyDescent="0.15">
      <c r="A3289" s="6" t="s">
        <v>4833</v>
      </c>
      <c r="B3289" s="6" t="s">
        <v>1219</v>
      </c>
      <c r="C3289" s="6" t="s">
        <v>1220</v>
      </c>
      <c r="D3289" s="6" t="s">
        <v>562</v>
      </c>
      <c r="E3289">
        <f ca="1">IF(COUNTIF(Invoices!K:L,A3289)&lt;&gt;0,IF(COUNTIF(Invoices!K:L,A3289)&lt;&gt;0,SUMIF(Invoices!K:L,A3289,Invoices!L:L)/COUNTIF(Invoices!K:L,A3289),0),IF(COUNTIF(Invoices!M:N,A3289)&lt;&gt;0,IF(COUNTIF(Invoices!M:N,A3289)&lt;&gt;0,SUMIF(Invoices!M:N,A3289,Invoices!N:N)/COUNTIF(Invoices!M:N,A3289),0),IF(COUNTIF(Invoices!O:P,A3289)&lt;&gt;0,IF(COUNTIF(Invoices!O:P,A3289)&lt;&gt;0,SUMIF(Invoices!O:P,A3289,Invoices!P:P)/COUNTIF(Invoices!O:P,A3289),0),IF(COUNTIF(Invoices!Q:R,A3289)&lt;&gt;0,IF(COUNTIF(Invoices!Q:R,A3289)&lt;&gt;0,SUMIF(Invoices!Q:R,A3289,Invoices!R:R)/COUNTIF(Invoices!Q:R,A3289),0),IF(COUNTIF(Invoices!S:T,A3289)&lt;&gt;0,IF(COUNTIF(Invoices!S:T,A3289)&lt;&gt;0,SUMIF(Invoices!S:T,A3289,Invoices!T:T)/COUNTIF(Invoices!S:T,A3289),0),IF(COUNTIF(Invoices!U:V,A3289)&lt;&gt;0,IF(COUNTIF(Invoices!U:V,A3289)&lt;&gt;0,SUMIF(Invoices!U:V,A3289,Invoices!V:V)/COUNTIF(Invoices!U:V,A3289),0),IF(COUNTIF(Invoices!W:X,A3289)&lt;&gt;0,IF(COUNTIF(Invoices!W:X,A3289)&lt;&gt;0,SUMIF(Invoices!W:X,A3289,Invoices!X:X)/COUNTIF(Invoices!W:X,A3289),0),IF(COUNTIF(Invoices!Y:Z,A3289)&lt;&gt;0,IF(COUNTIF(Invoices!Y:Z,A3289)&lt;&gt;0,SUMIF(Invoices!Y:Z,A3289,Invoices!Z:Z)/COUNTIF(Invoices!Y:Z,A3289),0),IF(COUNTIF(Invoices!AA:AB,A3289)&lt;&gt;0,IF(COUNTIF(Invoices!AA:AB,A3289)&lt;&gt;0,SUMIF(Invoices!AA:AB,A3289,Invoices!AB:AB)/COUNTIF(Invoices!AA:AB,A3289),0),IF(COUNTIF(Invoices!AC:AD,A3289)&lt;&gt;0,IF(COUNTIF(Invoices!AC:AD,A3289)&lt;&gt;0,SUMIF(Invoices!AC:AD,A3289,Invoices!AD:AD)/COUNTIF(Invoices!AC:AD,A3289),0),IF(COUNTIF(Invoices!AE:AF,A3289)&lt;&gt;0,IF(COUNTIF(Invoices!AE:AF,A3289)&lt;&gt;0,SUMIF(Invoices!AE:AF,A3289,Invoices!AF:AF)/COUNTIF(Invoices!AE:AF,A3289),0),IF(COUNTIF(Invoices!AG:AH,A3289)&lt;&gt;0,IF(COUNTIF(Invoices!AG:AH,A3289)&lt;&gt;0,SUMIF(Invoices!AG:AH,A3289,Invoices!AH:AH)/COUNTIF(Invoices!AG:AH,A3289),0),IF(COUNTIF(Invoices!AI:AJ,A3289)&lt;&gt;0,IF(COUNTIF(Invoices!AI:AJ,A3289)&lt;&gt;0,SUMIF(Invoices!AI:AJ,A3289,Invoices!AJ:AJ)/COUNTIF(Invoices!AI:AJ,A3289),0),IF(COUNTIF(Invoices!AK:AL,A3289)&lt;&gt;0,IF(COUNTIF(Invoices!AK:AL,A3289)&lt;&gt;0,SUMIF(Invoices!AK:AL,A3289,Invoices!AL:AL)/COUNTIF(Invoices!AK:AL,A3289),0),IF(COUNTIF(Invoices!AM:AN,A3289)&lt;&gt;0,IF(COUNTIF(Invoices!AM:AN,A3289)&lt;&gt;0,SUMIF(Invoices!AM:AN,A3289,Invoices!AN:AN)/COUNTIF(Invoices!AM:AN,A3289),0),"Not Available")))))))))))))))</f>
        <v>0.99</v>
      </c>
    </row>
    <row r="3290" spans="1:5" ht="13" x14ac:dyDescent="0.15">
      <c r="A3290" s="6" t="s">
        <v>4834</v>
      </c>
      <c r="B3290" s="6" t="s">
        <v>4835</v>
      </c>
      <c r="C3290" s="6" t="s">
        <v>954</v>
      </c>
      <c r="D3290" s="6" t="s">
        <v>955</v>
      </c>
      <c r="E3290" t="str">
        <f>IF(COUNTIF(Invoices!K:L,A3290)&lt;&gt;0,IF(COUNTIF(Invoices!K:L,A3290)&lt;&gt;0,SUMIF(Invoices!K:L,A3290,Invoices!L:L)/COUNTIF(Invoices!K:L,A3290),0),IF(COUNTIF(Invoices!M:N,A3290)&lt;&gt;0,IF(COUNTIF(Invoices!M:N,A3290)&lt;&gt;0,SUMIF(Invoices!M:N,A3290,Invoices!N:N)/COUNTIF(Invoices!M:N,A3290),0),IF(COUNTIF(Invoices!O:P,A3290)&lt;&gt;0,IF(COUNTIF(Invoices!O:P,A3290)&lt;&gt;0,SUMIF(Invoices!O:P,A3290,Invoices!P:P)/COUNTIF(Invoices!O:P,A3290),0),IF(COUNTIF(Invoices!Q:R,A3290)&lt;&gt;0,IF(COUNTIF(Invoices!Q:R,A3290)&lt;&gt;0,SUMIF(Invoices!Q:R,A3290,Invoices!R:R)/COUNTIF(Invoices!Q:R,A3290),0),IF(COUNTIF(Invoices!S:T,A3290)&lt;&gt;0,IF(COUNTIF(Invoices!S:T,A3290)&lt;&gt;0,SUMIF(Invoices!S:T,A3290,Invoices!T:T)/COUNTIF(Invoices!S:T,A3290),0),IF(COUNTIF(Invoices!U:V,A3290)&lt;&gt;0,IF(COUNTIF(Invoices!U:V,A3290)&lt;&gt;0,SUMIF(Invoices!U:V,A3290,Invoices!V:V)/COUNTIF(Invoices!U:V,A3290),0),IF(COUNTIF(Invoices!W:X,A3290)&lt;&gt;0,IF(COUNTIF(Invoices!W:X,A3290)&lt;&gt;0,SUMIF(Invoices!W:X,A3290,Invoices!X:X)/COUNTIF(Invoices!W:X,A3290),0),IF(COUNTIF(Invoices!Y:Z,A3290)&lt;&gt;0,IF(COUNTIF(Invoices!Y:Z,A3290)&lt;&gt;0,SUMIF(Invoices!Y:Z,A3290,Invoices!Z:Z)/COUNTIF(Invoices!Y:Z,A3290),0),IF(COUNTIF(Invoices!AA:AB,A3290)&lt;&gt;0,IF(COUNTIF(Invoices!AA:AB,A3290)&lt;&gt;0,SUMIF(Invoices!AA:AB,A3290,Invoices!AB:AB)/COUNTIF(Invoices!AA:AB,A3290),0),IF(COUNTIF(Invoices!AC:AD,A3290)&lt;&gt;0,IF(COUNTIF(Invoices!AC:AD,A3290)&lt;&gt;0,SUMIF(Invoices!AC:AD,A3290,Invoices!AD:AD)/COUNTIF(Invoices!AC:AD,A3290),0),IF(COUNTIF(Invoices!AE:AF,A3290)&lt;&gt;0,IF(COUNTIF(Invoices!AE:AF,A3290)&lt;&gt;0,SUMIF(Invoices!AE:AF,A3290,Invoices!AF:AF)/COUNTIF(Invoices!AE:AF,A3290),0),IF(COUNTIF(Invoices!AG:AH,A3290)&lt;&gt;0,IF(COUNTIF(Invoices!AG:AH,A3290)&lt;&gt;0,SUMIF(Invoices!AG:AH,A3290,Invoices!AH:AH)/COUNTIF(Invoices!AG:AH,A3290),0),IF(COUNTIF(Invoices!AI:AJ,A3290)&lt;&gt;0,IF(COUNTIF(Invoices!AI:AJ,A3290)&lt;&gt;0,SUMIF(Invoices!AI:AJ,A3290,Invoices!AJ:AJ)/COUNTIF(Invoices!AI:AJ,A3290),0),IF(COUNTIF(Invoices!AK:AL,A3290)&lt;&gt;0,IF(COUNTIF(Invoices!AK:AL,A3290)&lt;&gt;0,SUMIF(Invoices!AK:AL,A3290,Invoices!AL:AL)/COUNTIF(Invoices!AK:AL,A3290),0),IF(COUNTIF(Invoices!AM:AN,A3290)&lt;&gt;0,IF(COUNTIF(Invoices!AM:AN,A3290)&lt;&gt;0,SUMIF(Invoices!AM:AN,A3290,Invoices!AN:AN)/COUNTIF(Invoices!AM:AN,A3290),0),"Not Available")))))))))))))))</f>
        <v>Not Available</v>
      </c>
    </row>
    <row r="3291" spans="1:5" ht="13" x14ac:dyDescent="0.15">
      <c r="A3291" s="6" t="s">
        <v>4836</v>
      </c>
      <c r="B3291" s="6" t="s">
        <v>562</v>
      </c>
      <c r="C3291" s="6" t="s">
        <v>752</v>
      </c>
      <c r="D3291" s="6" t="s">
        <v>562</v>
      </c>
      <c r="E3291">
        <f ca="1">IF(COUNTIF(Invoices!K:L,A3291)&lt;&gt;0,IF(COUNTIF(Invoices!K:L,A3291)&lt;&gt;0,SUMIF(Invoices!K:L,A3291,Invoices!L:L)/COUNTIF(Invoices!K:L,A3291),0),IF(COUNTIF(Invoices!M:N,A3291)&lt;&gt;0,IF(COUNTIF(Invoices!M:N,A3291)&lt;&gt;0,SUMIF(Invoices!M:N,A3291,Invoices!N:N)/COUNTIF(Invoices!M:N,A3291),0),IF(COUNTIF(Invoices!O:P,A3291)&lt;&gt;0,IF(COUNTIF(Invoices!O:P,A3291)&lt;&gt;0,SUMIF(Invoices!O:P,A3291,Invoices!P:P)/COUNTIF(Invoices!O:P,A3291),0),IF(COUNTIF(Invoices!Q:R,A3291)&lt;&gt;0,IF(COUNTIF(Invoices!Q:R,A3291)&lt;&gt;0,SUMIF(Invoices!Q:R,A3291,Invoices!R:R)/COUNTIF(Invoices!Q:R,A3291),0),IF(COUNTIF(Invoices!S:T,A3291)&lt;&gt;0,IF(COUNTIF(Invoices!S:T,A3291)&lt;&gt;0,SUMIF(Invoices!S:T,A3291,Invoices!T:T)/COUNTIF(Invoices!S:T,A3291),0),IF(COUNTIF(Invoices!U:V,A3291)&lt;&gt;0,IF(COUNTIF(Invoices!U:V,A3291)&lt;&gt;0,SUMIF(Invoices!U:V,A3291,Invoices!V:V)/COUNTIF(Invoices!U:V,A3291),0),IF(COUNTIF(Invoices!W:X,A3291)&lt;&gt;0,IF(COUNTIF(Invoices!W:X,A3291)&lt;&gt;0,SUMIF(Invoices!W:X,A3291,Invoices!X:X)/COUNTIF(Invoices!W:X,A3291),0),IF(COUNTIF(Invoices!Y:Z,A3291)&lt;&gt;0,IF(COUNTIF(Invoices!Y:Z,A3291)&lt;&gt;0,SUMIF(Invoices!Y:Z,A3291,Invoices!Z:Z)/COUNTIF(Invoices!Y:Z,A3291),0),IF(COUNTIF(Invoices!AA:AB,A3291)&lt;&gt;0,IF(COUNTIF(Invoices!AA:AB,A3291)&lt;&gt;0,SUMIF(Invoices!AA:AB,A3291,Invoices!AB:AB)/COUNTIF(Invoices!AA:AB,A3291),0),IF(COUNTIF(Invoices!AC:AD,A3291)&lt;&gt;0,IF(COUNTIF(Invoices!AC:AD,A3291)&lt;&gt;0,SUMIF(Invoices!AC:AD,A3291,Invoices!AD:AD)/COUNTIF(Invoices!AC:AD,A3291),0),IF(COUNTIF(Invoices!AE:AF,A3291)&lt;&gt;0,IF(COUNTIF(Invoices!AE:AF,A3291)&lt;&gt;0,SUMIF(Invoices!AE:AF,A3291,Invoices!AF:AF)/COUNTIF(Invoices!AE:AF,A3291),0),IF(COUNTIF(Invoices!AG:AH,A3291)&lt;&gt;0,IF(COUNTIF(Invoices!AG:AH,A3291)&lt;&gt;0,SUMIF(Invoices!AG:AH,A3291,Invoices!AH:AH)/COUNTIF(Invoices!AG:AH,A3291),0),IF(COUNTIF(Invoices!AI:AJ,A3291)&lt;&gt;0,IF(COUNTIF(Invoices!AI:AJ,A3291)&lt;&gt;0,SUMIF(Invoices!AI:AJ,A3291,Invoices!AJ:AJ)/COUNTIF(Invoices!AI:AJ,A3291),0),IF(COUNTIF(Invoices!AK:AL,A3291)&lt;&gt;0,IF(COUNTIF(Invoices!AK:AL,A3291)&lt;&gt;0,SUMIF(Invoices!AK:AL,A3291,Invoices!AL:AL)/COUNTIF(Invoices!AK:AL,A3291),0),IF(COUNTIF(Invoices!AM:AN,A3291)&lt;&gt;0,IF(COUNTIF(Invoices!AM:AN,A3291)&lt;&gt;0,SUMIF(Invoices!AM:AN,A3291,Invoices!AN:AN)/COUNTIF(Invoices!AM:AN,A3291),0),"Not Available")))))))))))))))</f>
        <v>0.99</v>
      </c>
    </row>
    <row r="3292" spans="1:5" ht="13" x14ac:dyDescent="0.15">
      <c r="A3292" s="6" t="s">
        <v>4837</v>
      </c>
      <c r="C3292" s="6" t="s">
        <v>524</v>
      </c>
      <c r="D3292" s="6" t="s">
        <v>518</v>
      </c>
      <c r="E3292">
        <f ca="1">IF(COUNTIF(Invoices!K:L,A3292)&lt;&gt;0,IF(COUNTIF(Invoices!K:L,A3292)&lt;&gt;0,SUMIF(Invoices!K:L,A3292,Invoices!L:L)/COUNTIF(Invoices!K:L,A3292),0),IF(COUNTIF(Invoices!M:N,A3292)&lt;&gt;0,IF(COUNTIF(Invoices!M:N,A3292)&lt;&gt;0,SUMIF(Invoices!M:N,A3292,Invoices!N:N)/COUNTIF(Invoices!M:N,A3292),0),IF(COUNTIF(Invoices!O:P,A3292)&lt;&gt;0,IF(COUNTIF(Invoices!O:P,A3292)&lt;&gt;0,SUMIF(Invoices!O:P,A3292,Invoices!P:P)/COUNTIF(Invoices!O:P,A3292),0),IF(COUNTIF(Invoices!Q:R,A3292)&lt;&gt;0,IF(COUNTIF(Invoices!Q:R,A3292)&lt;&gt;0,SUMIF(Invoices!Q:R,A3292,Invoices!R:R)/COUNTIF(Invoices!Q:R,A3292),0),IF(COUNTIF(Invoices!S:T,A3292)&lt;&gt;0,IF(COUNTIF(Invoices!S:T,A3292)&lt;&gt;0,SUMIF(Invoices!S:T,A3292,Invoices!T:T)/COUNTIF(Invoices!S:T,A3292),0),IF(COUNTIF(Invoices!U:V,A3292)&lt;&gt;0,IF(COUNTIF(Invoices!U:V,A3292)&lt;&gt;0,SUMIF(Invoices!U:V,A3292,Invoices!V:V)/COUNTIF(Invoices!U:V,A3292),0),IF(COUNTIF(Invoices!W:X,A3292)&lt;&gt;0,IF(COUNTIF(Invoices!W:X,A3292)&lt;&gt;0,SUMIF(Invoices!W:X,A3292,Invoices!X:X)/COUNTIF(Invoices!W:X,A3292),0),IF(COUNTIF(Invoices!Y:Z,A3292)&lt;&gt;0,IF(COUNTIF(Invoices!Y:Z,A3292)&lt;&gt;0,SUMIF(Invoices!Y:Z,A3292,Invoices!Z:Z)/COUNTIF(Invoices!Y:Z,A3292),0),IF(COUNTIF(Invoices!AA:AB,A3292)&lt;&gt;0,IF(COUNTIF(Invoices!AA:AB,A3292)&lt;&gt;0,SUMIF(Invoices!AA:AB,A3292,Invoices!AB:AB)/COUNTIF(Invoices!AA:AB,A3292),0),IF(COUNTIF(Invoices!AC:AD,A3292)&lt;&gt;0,IF(COUNTIF(Invoices!AC:AD,A3292)&lt;&gt;0,SUMIF(Invoices!AC:AD,A3292,Invoices!AD:AD)/COUNTIF(Invoices!AC:AD,A3292),0),IF(COUNTIF(Invoices!AE:AF,A3292)&lt;&gt;0,IF(COUNTIF(Invoices!AE:AF,A3292)&lt;&gt;0,SUMIF(Invoices!AE:AF,A3292,Invoices!AF:AF)/COUNTIF(Invoices!AE:AF,A3292),0),IF(COUNTIF(Invoices!AG:AH,A3292)&lt;&gt;0,IF(COUNTIF(Invoices!AG:AH,A3292)&lt;&gt;0,SUMIF(Invoices!AG:AH,A3292,Invoices!AH:AH)/COUNTIF(Invoices!AG:AH,A3292),0),IF(COUNTIF(Invoices!AI:AJ,A3292)&lt;&gt;0,IF(COUNTIF(Invoices!AI:AJ,A3292)&lt;&gt;0,SUMIF(Invoices!AI:AJ,A3292,Invoices!AJ:AJ)/COUNTIF(Invoices!AI:AJ,A3292),0),IF(COUNTIF(Invoices!AK:AL,A3292)&lt;&gt;0,IF(COUNTIF(Invoices!AK:AL,A3292)&lt;&gt;0,SUMIF(Invoices!AK:AL,A3292,Invoices!AL:AL)/COUNTIF(Invoices!AK:AL,A3292),0),IF(COUNTIF(Invoices!AM:AN,A3292)&lt;&gt;0,IF(COUNTIF(Invoices!AM:AN,A3292)&lt;&gt;0,SUMIF(Invoices!AM:AN,A3292,Invoices!AN:AN)/COUNTIF(Invoices!AM:AN,A3292),0),"Not Available")))))))))))))))</f>
        <v>1.99</v>
      </c>
    </row>
    <row r="3293" spans="1:5" ht="13" x14ac:dyDescent="0.15">
      <c r="A3293" s="6" t="s">
        <v>4838</v>
      </c>
      <c r="B3293" s="6" t="s">
        <v>529</v>
      </c>
      <c r="C3293" s="6" t="s">
        <v>530</v>
      </c>
      <c r="D3293" s="6" t="s">
        <v>529</v>
      </c>
      <c r="E3293" t="str">
        <f>IF(COUNTIF(Invoices!K:L,A3293)&lt;&gt;0,IF(COUNTIF(Invoices!K:L,A3293)&lt;&gt;0,SUMIF(Invoices!K:L,A3293,Invoices!L:L)/COUNTIF(Invoices!K:L,A3293),0),IF(COUNTIF(Invoices!M:N,A3293)&lt;&gt;0,IF(COUNTIF(Invoices!M:N,A3293)&lt;&gt;0,SUMIF(Invoices!M:N,A3293,Invoices!N:N)/COUNTIF(Invoices!M:N,A3293),0),IF(COUNTIF(Invoices!O:P,A3293)&lt;&gt;0,IF(COUNTIF(Invoices!O:P,A3293)&lt;&gt;0,SUMIF(Invoices!O:P,A3293,Invoices!P:P)/COUNTIF(Invoices!O:P,A3293),0),IF(COUNTIF(Invoices!Q:R,A3293)&lt;&gt;0,IF(COUNTIF(Invoices!Q:R,A3293)&lt;&gt;0,SUMIF(Invoices!Q:R,A3293,Invoices!R:R)/COUNTIF(Invoices!Q:R,A3293),0),IF(COUNTIF(Invoices!S:T,A3293)&lt;&gt;0,IF(COUNTIF(Invoices!S:T,A3293)&lt;&gt;0,SUMIF(Invoices!S:T,A3293,Invoices!T:T)/COUNTIF(Invoices!S:T,A3293),0),IF(COUNTIF(Invoices!U:V,A3293)&lt;&gt;0,IF(COUNTIF(Invoices!U:V,A3293)&lt;&gt;0,SUMIF(Invoices!U:V,A3293,Invoices!V:V)/COUNTIF(Invoices!U:V,A3293),0),IF(COUNTIF(Invoices!W:X,A3293)&lt;&gt;0,IF(COUNTIF(Invoices!W:X,A3293)&lt;&gt;0,SUMIF(Invoices!W:X,A3293,Invoices!X:X)/COUNTIF(Invoices!W:X,A3293),0),IF(COUNTIF(Invoices!Y:Z,A3293)&lt;&gt;0,IF(COUNTIF(Invoices!Y:Z,A3293)&lt;&gt;0,SUMIF(Invoices!Y:Z,A3293,Invoices!Z:Z)/COUNTIF(Invoices!Y:Z,A3293),0),IF(COUNTIF(Invoices!AA:AB,A3293)&lt;&gt;0,IF(COUNTIF(Invoices!AA:AB,A3293)&lt;&gt;0,SUMIF(Invoices!AA:AB,A3293,Invoices!AB:AB)/COUNTIF(Invoices!AA:AB,A3293),0),IF(COUNTIF(Invoices!AC:AD,A3293)&lt;&gt;0,IF(COUNTIF(Invoices!AC:AD,A3293)&lt;&gt;0,SUMIF(Invoices!AC:AD,A3293,Invoices!AD:AD)/COUNTIF(Invoices!AC:AD,A3293),0),IF(COUNTIF(Invoices!AE:AF,A3293)&lt;&gt;0,IF(COUNTIF(Invoices!AE:AF,A3293)&lt;&gt;0,SUMIF(Invoices!AE:AF,A3293,Invoices!AF:AF)/COUNTIF(Invoices!AE:AF,A3293),0),IF(COUNTIF(Invoices!AG:AH,A3293)&lt;&gt;0,IF(COUNTIF(Invoices!AG:AH,A3293)&lt;&gt;0,SUMIF(Invoices!AG:AH,A3293,Invoices!AH:AH)/COUNTIF(Invoices!AG:AH,A3293),0),IF(COUNTIF(Invoices!AI:AJ,A3293)&lt;&gt;0,IF(COUNTIF(Invoices!AI:AJ,A3293)&lt;&gt;0,SUMIF(Invoices!AI:AJ,A3293,Invoices!AJ:AJ)/COUNTIF(Invoices!AI:AJ,A3293),0),IF(COUNTIF(Invoices!AK:AL,A3293)&lt;&gt;0,IF(COUNTIF(Invoices!AK:AL,A3293)&lt;&gt;0,SUMIF(Invoices!AK:AL,A3293,Invoices!AL:AL)/COUNTIF(Invoices!AK:AL,A3293),0),IF(COUNTIF(Invoices!AM:AN,A3293)&lt;&gt;0,IF(COUNTIF(Invoices!AM:AN,A3293)&lt;&gt;0,SUMIF(Invoices!AM:AN,A3293,Invoices!AN:AN)/COUNTIF(Invoices!AM:AN,A3293),0),"Not Available")))))))))))))))</f>
        <v>Not Available</v>
      </c>
    </row>
    <row r="3294" spans="1:5" ht="13" x14ac:dyDescent="0.15">
      <c r="A3294" s="6" t="s">
        <v>4839</v>
      </c>
      <c r="B3294" s="6" t="s">
        <v>3077</v>
      </c>
      <c r="C3294" s="6" t="s">
        <v>743</v>
      </c>
      <c r="D3294" s="6" t="s">
        <v>744</v>
      </c>
      <c r="E3294">
        <f ca="1">IF(COUNTIF(Invoices!K:L,A3294)&lt;&gt;0,IF(COUNTIF(Invoices!K:L,A3294)&lt;&gt;0,SUMIF(Invoices!K:L,A3294,Invoices!L:L)/COUNTIF(Invoices!K:L,A3294),0),IF(COUNTIF(Invoices!M:N,A3294)&lt;&gt;0,IF(COUNTIF(Invoices!M:N,A3294)&lt;&gt;0,SUMIF(Invoices!M:N,A3294,Invoices!N:N)/COUNTIF(Invoices!M:N,A3294),0),IF(COUNTIF(Invoices!O:P,A3294)&lt;&gt;0,IF(COUNTIF(Invoices!O:P,A3294)&lt;&gt;0,SUMIF(Invoices!O:P,A3294,Invoices!P:P)/COUNTIF(Invoices!O:P,A3294),0),IF(COUNTIF(Invoices!Q:R,A3294)&lt;&gt;0,IF(COUNTIF(Invoices!Q:R,A3294)&lt;&gt;0,SUMIF(Invoices!Q:R,A3294,Invoices!R:R)/COUNTIF(Invoices!Q:R,A3294),0),IF(COUNTIF(Invoices!S:T,A3294)&lt;&gt;0,IF(COUNTIF(Invoices!S:T,A3294)&lt;&gt;0,SUMIF(Invoices!S:T,A3294,Invoices!T:T)/COUNTIF(Invoices!S:T,A3294),0),IF(COUNTIF(Invoices!U:V,A3294)&lt;&gt;0,IF(COUNTIF(Invoices!U:V,A3294)&lt;&gt;0,SUMIF(Invoices!U:V,A3294,Invoices!V:V)/COUNTIF(Invoices!U:V,A3294),0),IF(COUNTIF(Invoices!W:X,A3294)&lt;&gt;0,IF(COUNTIF(Invoices!W:X,A3294)&lt;&gt;0,SUMIF(Invoices!W:X,A3294,Invoices!X:X)/COUNTIF(Invoices!W:X,A3294),0),IF(COUNTIF(Invoices!Y:Z,A3294)&lt;&gt;0,IF(COUNTIF(Invoices!Y:Z,A3294)&lt;&gt;0,SUMIF(Invoices!Y:Z,A3294,Invoices!Z:Z)/COUNTIF(Invoices!Y:Z,A3294),0),IF(COUNTIF(Invoices!AA:AB,A3294)&lt;&gt;0,IF(COUNTIF(Invoices!AA:AB,A3294)&lt;&gt;0,SUMIF(Invoices!AA:AB,A3294,Invoices!AB:AB)/COUNTIF(Invoices!AA:AB,A3294),0),IF(COUNTIF(Invoices!AC:AD,A3294)&lt;&gt;0,IF(COUNTIF(Invoices!AC:AD,A3294)&lt;&gt;0,SUMIF(Invoices!AC:AD,A3294,Invoices!AD:AD)/COUNTIF(Invoices!AC:AD,A3294),0),IF(COUNTIF(Invoices!AE:AF,A3294)&lt;&gt;0,IF(COUNTIF(Invoices!AE:AF,A3294)&lt;&gt;0,SUMIF(Invoices!AE:AF,A3294,Invoices!AF:AF)/COUNTIF(Invoices!AE:AF,A3294),0),IF(COUNTIF(Invoices!AG:AH,A3294)&lt;&gt;0,IF(COUNTIF(Invoices!AG:AH,A3294)&lt;&gt;0,SUMIF(Invoices!AG:AH,A3294,Invoices!AH:AH)/COUNTIF(Invoices!AG:AH,A3294),0),IF(COUNTIF(Invoices!AI:AJ,A3294)&lt;&gt;0,IF(COUNTIF(Invoices!AI:AJ,A3294)&lt;&gt;0,SUMIF(Invoices!AI:AJ,A3294,Invoices!AJ:AJ)/COUNTIF(Invoices!AI:AJ,A3294),0),IF(COUNTIF(Invoices!AK:AL,A3294)&lt;&gt;0,IF(COUNTIF(Invoices!AK:AL,A3294)&lt;&gt;0,SUMIF(Invoices!AK:AL,A3294,Invoices!AL:AL)/COUNTIF(Invoices!AK:AL,A3294),0),IF(COUNTIF(Invoices!AM:AN,A3294)&lt;&gt;0,IF(COUNTIF(Invoices!AM:AN,A3294)&lt;&gt;0,SUMIF(Invoices!AM:AN,A3294,Invoices!AN:AN)/COUNTIF(Invoices!AM:AN,A3294),0),"Not Available")))))))))))))))</f>
        <v>0.99</v>
      </c>
    </row>
    <row r="3295" spans="1:5" ht="13" x14ac:dyDescent="0.15">
      <c r="A3295" s="6" t="s">
        <v>4840</v>
      </c>
      <c r="B3295" s="6" t="s">
        <v>2080</v>
      </c>
      <c r="C3295" s="6" t="s">
        <v>1960</v>
      </c>
      <c r="D3295" s="6" t="s">
        <v>912</v>
      </c>
      <c r="E3295">
        <f ca="1">IF(COUNTIF(Invoices!K:L,A3295)&lt;&gt;0,IF(COUNTIF(Invoices!K:L,A3295)&lt;&gt;0,SUMIF(Invoices!K:L,A3295,Invoices!L:L)/COUNTIF(Invoices!K:L,A3295),0),IF(COUNTIF(Invoices!M:N,A3295)&lt;&gt;0,IF(COUNTIF(Invoices!M:N,A3295)&lt;&gt;0,SUMIF(Invoices!M:N,A3295,Invoices!N:N)/COUNTIF(Invoices!M:N,A3295),0),IF(COUNTIF(Invoices!O:P,A3295)&lt;&gt;0,IF(COUNTIF(Invoices!O:P,A3295)&lt;&gt;0,SUMIF(Invoices!O:P,A3295,Invoices!P:P)/COUNTIF(Invoices!O:P,A3295),0),IF(COUNTIF(Invoices!Q:R,A3295)&lt;&gt;0,IF(COUNTIF(Invoices!Q:R,A3295)&lt;&gt;0,SUMIF(Invoices!Q:R,A3295,Invoices!R:R)/COUNTIF(Invoices!Q:R,A3295),0),IF(COUNTIF(Invoices!S:T,A3295)&lt;&gt;0,IF(COUNTIF(Invoices!S:T,A3295)&lt;&gt;0,SUMIF(Invoices!S:T,A3295,Invoices!T:T)/COUNTIF(Invoices!S:T,A3295),0),IF(COUNTIF(Invoices!U:V,A3295)&lt;&gt;0,IF(COUNTIF(Invoices!U:V,A3295)&lt;&gt;0,SUMIF(Invoices!U:V,A3295,Invoices!V:V)/COUNTIF(Invoices!U:V,A3295),0),IF(COUNTIF(Invoices!W:X,A3295)&lt;&gt;0,IF(COUNTIF(Invoices!W:X,A3295)&lt;&gt;0,SUMIF(Invoices!W:X,A3295,Invoices!X:X)/COUNTIF(Invoices!W:X,A3295),0),IF(COUNTIF(Invoices!Y:Z,A3295)&lt;&gt;0,IF(COUNTIF(Invoices!Y:Z,A3295)&lt;&gt;0,SUMIF(Invoices!Y:Z,A3295,Invoices!Z:Z)/COUNTIF(Invoices!Y:Z,A3295),0),IF(COUNTIF(Invoices!AA:AB,A3295)&lt;&gt;0,IF(COUNTIF(Invoices!AA:AB,A3295)&lt;&gt;0,SUMIF(Invoices!AA:AB,A3295,Invoices!AB:AB)/COUNTIF(Invoices!AA:AB,A3295),0),IF(COUNTIF(Invoices!AC:AD,A3295)&lt;&gt;0,IF(COUNTIF(Invoices!AC:AD,A3295)&lt;&gt;0,SUMIF(Invoices!AC:AD,A3295,Invoices!AD:AD)/COUNTIF(Invoices!AC:AD,A3295),0),IF(COUNTIF(Invoices!AE:AF,A3295)&lt;&gt;0,IF(COUNTIF(Invoices!AE:AF,A3295)&lt;&gt;0,SUMIF(Invoices!AE:AF,A3295,Invoices!AF:AF)/COUNTIF(Invoices!AE:AF,A3295),0),IF(COUNTIF(Invoices!AG:AH,A3295)&lt;&gt;0,IF(COUNTIF(Invoices!AG:AH,A3295)&lt;&gt;0,SUMIF(Invoices!AG:AH,A3295,Invoices!AH:AH)/COUNTIF(Invoices!AG:AH,A3295),0),IF(COUNTIF(Invoices!AI:AJ,A3295)&lt;&gt;0,IF(COUNTIF(Invoices!AI:AJ,A3295)&lt;&gt;0,SUMIF(Invoices!AI:AJ,A3295,Invoices!AJ:AJ)/COUNTIF(Invoices!AI:AJ,A3295),0),IF(COUNTIF(Invoices!AK:AL,A3295)&lt;&gt;0,IF(COUNTIF(Invoices!AK:AL,A3295)&lt;&gt;0,SUMIF(Invoices!AK:AL,A3295,Invoices!AL:AL)/COUNTIF(Invoices!AK:AL,A3295),0),IF(COUNTIF(Invoices!AM:AN,A3295)&lt;&gt;0,IF(COUNTIF(Invoices!AM:AN,A3295)&lt;&gt;0,SUMIF(Invoices!AM:AN,A3295,Invoices!AN:AN)/COUNTIF(Invoices!AM:AN,A3295),0),"Not Available")))))))))))))))</f>
        <v>0.99</v>
      </c>
    </row>
    <row r="3296" spans="1:5" ht="13" x14ac:dyDescent="0.15">
      <c r="A3296" s="6" t="s">
        <v>4841</v>
      </c>
      <c r="B3296" s="6" t="s">
        <v>1184</v>
      </c>
      <c r="C3296" s="6" t="s">
        <v>1185</v>
      </c>
      <c r="D3296" s="6" t="s">
        <v>962</v>
      </c>
      <c r="E3296">
        <f ca="1">IF(COUNTIF(Invoices!K:L,A3296)&lt;&gt;0,IF(COUNTIF(Invoices!K:L,A3296)&lt;&gt;0,SUMIF(Invoices!K:L,A3296,Invoices!L:L)/COUNTIF(Invoices!K:L,A3296),0),IF(COUNTIF(Invoices!M:N,A3296)&lt;&gt;0,IF(COUNTIF(Invoices!M:N,A3296)&lt;&gt;0,SUMIF(Invoices!M:N,A3296,Invoices!N:N)/COUNTIF(Invoices!M:N,A3296),0),IF(COUNTIF(Invoices!O:P,A3296)&lt;&gt;0,IF(COUNTIF(Invoices!O:P,A3296)&lt;&gt;0,SUMIF(Invoices!O:P,A3296,Invoices!P:P)/COUNTIF(Invoices!O:P,A3296),0),IF(COUNTIF(Invoices!Q:R,A3296)&lt;&gt;0,IF(COUNTIF(Invoices!Q:R,A3296)&lt;&gt;0,SUMIF(Invoices!Q:R,A3296,Invoices!R:R)/COUNTIF(Invoices!Q:R,A3296),0),IF(COUNTIF(Invoices!S:T,A3296)&lt;&gt;0,IF(COUNTIF(Invoices!S:T,A3296)&lt;&gt;0,SUMIF(Invoices!S:T,A3296,Invoices!T:T)/COUNTIF(Invoices!S:T,A3296),0),IF(COUNTIF(Invoices!U:V,A3296)&lt;&gt;0,IF(COUNTIF(Invoices!U:V,A3296)&lt;&gt;0,SUMIF(Invoices!U:V,A3296,Invoices!V:V)/COUNTIF(Invoices!U:V,A3296),0),IF(COUNTIF(Invoices!W:X,A3296)&lt;&gt;0,IF(COUNTIF(Invoices!W:X,A3296)&lt;&gt;0,SUMIF(Invoices!W:X,A3296,Invoices!X:X)/COUNTIF(Invoices!W:X,A3296),0),IF(COUNTIF(Invoices!Y:Z,A3296)&lt;&gt;0,IF(COUNTIF(Invoices!Y:Z,A3296)&lt;&gt;0,SUMIF(Invoices!Y:Z,A3296,Invoices!Z:Z)/COUNTIF(Invoices!Y:Z,A3296),0),IF(COUNTIF(Invoices!AA:AB,A3296)&lt;&gt;0,IF(COUNTIF(Invoices!AA:AB,A3296)&lt;&gt;0,SUMIF(Invoices!AA:AB,A3296,Invoices!AB:AB)/COUNTIF(Invoices!AA:AB,A3296),0),IF(COUNTIF(Invoices!AC:AD,A3296)&lt;&gt;0,IF(COUNTIF(Invoices!AC:AD,A3296)&lt;&gt;0,SUMIF(Invoices!AC:AD,A3296,Invoices!AD:AD)/COUNTIF(Invoices!AC:AD,A3296),0),IF(COUNTIF(Invoices!AE:AF,A3296)&lt;&gt;0,IF(COUNTIF(Invoices!AE:AF,A3296)&lt;&gt;0,SUMIF(Invoices!AE:AF,A3296,Invoices!AF:AF)/COUNTIF(Invoices!AE:AF,A3296),0),IF(COUNTIF(Invoices!AG:AH,A3296)&lt;&gt;0,IF(COUNTIF(Invoices!AG:AH,A3296)&lt;&gt;0,SUMIF(Invoices!AG:AH,A3296,Invoices!AH:AH)/COUNTIF(Invoices!AG:AH,A3296),0),IF(COUNTIF(Invoices!AI:AJ,A3296)&lt;&gt;0,IF(COUNTIF(Invoices!AI:AJ,A3296)&lt;&gt;0,SUMIF(Invoices!AI:AJ,A3296,Invoices!AJ:AJ)/COUNTIF(Invoices!AI:AJ,A3296),0),IF(COUNTIF(Invoices!AK:AL,A3296)&lt;&gt;0,IF(COUNTIF(Invoices!AK:AL,A3296)&lt;&gt;0,SUMIF(Invoices!AK:AL,A3296,Invoices!AL:AL)/COUNTIF(Invoices!AK:AL,A3296),0),IF(COUNTIF(Invoices!AM:AN,A3296)&lt;&gt;0,IF(COUNTIF(Invoices!AM:AN,A3296)&lt;&gt;0,SUMIF(Invoices!AM:AN,A3296,Invoices!AN:AN)/COUNTIF(Invoices!AM:AN,A3296),0),"Not Available")))))))))))))))</f>
        <v>0.99</v>
      </c>
    </row>
    <row r="3297" spans="1:5" ht="13" x14ac:dyDescent="0.15">
      <c r="A3297" s="6" t="s">
        <v>1367</v>
      </c>
      <c r="B3297" s="6" t="s">
        <v>1366</v>
      </c>
      <c r="C3297" s="6" t="s">
        <v>1367</v>
      </c>
      <c r="D3297" s="6" t="s">
        <v>1368</v>
      </c>
      <c r="E3297">
        <f ca="1">IF(COUNTIF(Invoices!K:L,A3297)&lt;&gt;0,IF(COUNTIF(Invoices!K:L,A3297)&lt;&gt;0,SUMIF(Invoices!K:L,A3297,Invoices!L:L)/COUNTIF(Invoices!K:L,A3297),0),IF(COUNTIF(Invoices!M:N,A3297)&lt;&gt;0,IF(COUNTIF(Invoices!M:N,A3297)&lt;&gt;0,SUMIF(Invoices!M:N,A3297,Invoices!N:N)/COUNTIF(Invoices!M:N,A3297),0),IF(COUNTIF(Invoices!O:P,A3297)&lt;&gt;0,IF(COUNTIF(Invoices!O:P,A3297)&lt;&gt;0,SUMIF(Invoices!O:P,A3297,Invoices!P:P)/COUNTIF(Invoices!O:P,A3297),0),IF(COUNTIF(Invoices!Q:R,A3297)&lt;&gt;0,IF(COUNTIF(Invoices!Q:R,A3297)&lt;&gt;0,SUMIF(Invoices!Q:R,A3297,Invoices!R:R)/COUNTIF(Invoices!Q:R,A3297),0),IF(COUNTIF(Invoices!S:T,A3297)&lt;&gt;0,IF(COUNTIF(Invoices!S:T,A3297)&lt;&gt;0,SUMIF(Invoices!S:T,A3297,Invoices!T:T)/COUNTIF(Invoices!S:T,A3297),0),IF(COUNTIF(Invoices!U:V,A3297)&lt;&gt;0,IF(COUNTIF(Invoices!U:V,A3297)&lt;&gt;0,SUMIF(Invoices!U:V,A3297,Invoices!V:V)/COUNTIF(Invoices!U:V,A3297),0),IF(COUNTIF(Invoices!W:X,A3297)&lt;&gt;0,IF(COUNTIF(Invoices!W:X,A3297)&lt;&gt;0,SUMIF(Invoices!W:X,A3297,Invoices!X:X)/COUNTIF(Invoices!W:X,A3297),0),IF(COUNTIF(Invoices!Y:Z,A3297)&lt;&gt;0,IF(COUNTIF(Invoices!Y:Z,A3297)&lt;&gt;0,SUMIF(Invoices!Y:Z,A3297,Invoices!Z:Z)/COUNTIF(Invoices!Y:Z,A3297),0),IF(COUNTIF(Invoices!AA:AB,A3297)&lt;&gt;0,IF(COUNTIF(Invoices!AA:AB,A3297)&lt;&gt;0,SUMIF(Invoices!AA:AB,A3297,Invoices!AB:AB)/COUNTIF(Invoices!AA:AB,A3297),0),IF(COUNTIF(Invoices!AC:AD,A3297)&lt;&gt;0,IF(COUNTIF(Invoices!AC:AD,A3297)&lt;&gt;0,SUMIF(Invoices!AC:AD,A3297,Invoices!AD:AD)/COUNTIF(Invoices!AC:AD,A3297),0),IF(COUNTIF(Invoices!AE:AF,A3297)&lt;&gt;0,IF(COUNTIF(Invoices!AE:AF,A3297)&lt;&gt;0,SUMIF(Invoices!AE:AF,A3297,Invoices!AF:AF)/COUNTIF(Invoices!AE:AF,A3297),0),IF(COUNTIF(Invoices!AG:AH,A3297)&lt;&gt;0,IF(COUNTIF(Invoices!AG:AH,A3297)&lt;&gt;0,SUMIF(Invoices!AG:AH,A3297,Invoices!AH:AH)/COUNTIF(Invoices!AG:AH,A3297),0),IF(COUNTIF(Invoices!AI:AJ,A3297)&lt;&gt;0,IF(COUNTIF(Invoices!AI:AJ,A3297)&lt;&gt;0,SUMIF(Invoices!AI:AJ,A3297,Invoices!AJ:AJ)/COUNTIF(Invoices!AI:AJ,A3297),0),IF(COUNTIF(Invoices!AK:AL,A3297)&lt;&gt;0,IF(COUNTIF(Invoices!AK:AL,A3297)&lt;&gt;0,SUMIF(Invoices!AK:AL,A3297,Invoices!AL:AL)/COUNTIF(Invoices!AK:AL,A3297),0),IF(COUNTIF(Invoices!AM:AN,A3297)&lt;&gt;0,IF(COUNTIF(Invoices!AM:AN,A3297)&lt;&gt;0,SUMIF(Invoices!AM:AN,A3297,Invoices!AN:AN)/COUNTIF(Invoices!AM:AN,A3297),0),"Not Available")))))))))))))))</f>
        <v>0.99</v>
      </c>
    </row>
    <row r="3298" spans="1:5" ht="13" x14ac:dyDescent="0.15">
      <c r="A3298" s="6" t="s">
        <v>4842</v>
      </c>
      <c r="B3298" s="6" t="s">
        <v>1512</v>
      </c>
      <c r="C3298" s="6" t="s">
        <v>1513</v>
      </c>
      <c r="D3298" s="6" t="s">
        <v>1514</v>
      </c>
      <c r="E3298" t="str">
        <f>IF(COUNTIF(Invoices!K:L,A3298)&lt;&gt;0,IF(COUNTIF(Invoices!K:L,A3298)&lt;&gt;0,SUMIF(Invoices!K:L,A3298,Invoices!L:L)/COUNTIF(Invoices!K:L,A3298),0),IF(COUNTIF(Invoices!M:N,A3298)&lt;&gt;0,IF(COUNTIF(Invoices!M:N,A3298)&lt;&gt;0,SUMIF(Invoices!M:N,A3298,Invoices!N:N)/COUNTIF(Invoices!M:N,A3298),0),IF(COUNTIF(Invoices!O:P,A3298)&lt;&gt;0,IF(COUNTIF(Invoices!O:P,A3298)&lt;&gt;0,SUMIF(Invoices!O:P,A3298,Invoices!P:P)/COUNTIF(Invoices!O:P,A3298),0),IF(COUNTIF(Invoices!Q:R,A3298)&lt;&gt;0,IF(COUNTIF(Invoices!Q:R,A3298)&lt;&gt;0,SUMIF(Invoices!Q:R,A3298,Invoices!R:R)/COUNTIF(Invoices!Q:R,A3298),0),IF(COUNTIF(Invoices!S:T,A3298)&lt;&gt;0,IF(COUNTIF(Invoices!S:T,A3298)&lt;&gt;0,SUMIF(Invoices!S:T,A3298,Invoices!T:T)/COUNTIF(Invoices!S:T,A3298),0),IF(COUNTIF(Invoices!U:V,A3298)&lt;&gt;0,IF(COUNTIF(Invoices!U:V,A3298)&lt;&gt;0,SUMIF(Invoices!U:V,A3298,Invoices!V:V)/COUNTIF(Invoices!U:V,A3298),0),IF(COUNTIF(Invoices!W:X,A3298)&lt;&gt;0,IF(COUNTIF(Invoices!W:X,A3298)&lt;&gt;0,SUMIF(Invoices!W:X,A3298,Invoices!X:X)/COUNTIF(Invoices!W:X,A3298),0),IF(COUNTIF(Invoices!Y:Z,A3298)&lt;&gt;0,IF(COUNTIF(Invoices!Y:Z,A3298)&lt;&gt;0,SUMIF(Invoices!Y:Z,A3298,Invoices!Z:Z)/COUNTIF(Invoices!Y:Z,A3298),0),IF(COUNTIF(Invoices!AA:AB,A3298)&lt;&gt;0,IF(COUNTIF(Invoices!AA:AB,A3298)&lt;&gt;0,SUMIF(Invoices!AA:AB,A3298,Invoices!AB:AB)/COUNTIF(Invoices!AA:AB,A3298),0),IF(COUNTIF(Invoices!AC:AD,A3298)&lt;&gt;0,IF(COUNTIF(Invoices!AC:AD,A3298)&lt;&gt;0,SUMIF(Invoices!AC:AD,A3298,Invoices!AD:AD)/COUNTIF(Invoices!AC:AD,A3298),0),IF(COUNTIF(Invoices!AE:AF,A3298)&lt;&gt;0,IF(COUNTIF(Invoices!AE:AF,A3298)&lt;&gt;0,SUMIF(Invoices!AE:AF,A3298,Invoices!AF:AF)/COUNTIF(Invoices!AE:AF,A3298),0),IF(COUNTIF(Invoices!AG:AH,A3298)&lt;&gt;0,IF(COUNTIF(Invoices!AG:AH,A3298)&lt;&gt;0,SUMIF(Invoices!AG:AH,A3298,Invoices!AH:AH)/COUNTIF(Invoices!AG:AH,A3298),0),IF(COUNTIF(Invoices!AI:AJ,A3298)&lt;&gt;0,IF(COUNTIF(Invoices!AI:AJ,A3298)&lt;&gt;0,SUMIF(Invoices!AI:AJ,A3298,Invoices!AJ:AJ)/COUNTIF(Invoices!AI:AJ,A3298),0),IF(COUNTIF(Invoices!AK:AL,A3298)&lt;&gt;0,IF(COUNTIF(Invoices!AK:AL,A3298)&lt;&gt;0,SUMIF(Invoices!AK:AL,A3298,Invoices!AL:AL)/COUNTIF(Invoices!AK:AL,A3298),0),IF(COUNTIF(Invoices!AM:AN,A3298)&lt;&gt;0,IF(COUNTIF(Invoices!AM:AN,A3298)&lt;&gt;0,SUMIF(Invoices!AM:AN,A3298,Invoices!AN:AN)/COUNTIF(Invoices!AM:AN,A3298),0),"Not Available")))))))))))))))</f>
        <v>Not Available</v>
      </c>
    </row>
    <row r="3299" spans="1:5" ht="13" x14ac:dyDescent="0.15">
      <c r="A3299" s="6" t="s">
        <v>4843</v>
      </c>
      <c r="B3299" s="6" t="s">
        <v>557</v>
      </c>
      <c r="C3299" s="6" t="s">
        <v>558</v>
      </c>
      <c r="D3299" s="6" t="s">
        <v>559</v>
      </c>
      <c r="E3299">
        <f ca="1">IF(COUNTIF(Invoices!K:L,A3299)&lt;&gt;0,IF(COUNTIF(Invoices!K:L,A3299)&lt;&gt;0,SUMIF(Invoices!K:L,A3299,Invoices!L:L)/COUNTIF(Invoices!K:L,A3299),0),IF(COUNTIF(Invoices!M:N,A3299)&lt;&gt;0,IF(COUNTIF(Invoices!M:N,A3299)&lt;&gt;0,SUMIF(Invoices!M:N,A3299,Invoices!N:N)/COUNTIF(Invoices!M:N,A3299),0),IF(COUNTIF(Invoices!O:P,A3299)&lt;&gt;0,IF(COUNTIF(Invoices!O:P,A3299)&lt;&gt;0,SUMIF(Invoices!O:P,A3299,Invoices!P:P)/COUNTIF(Invoices!O:P,A3299),0),IF(COUNTIF(Invoices!Q:R,A3299)&lt;&gt;0,IF(COUNTIF(Invoices!Q:R,A3299)&lt;&gt;0,SUMIF(Invoices!Q:R,A3299,Invoices!R:R)/COUNTIF(Invoices!Q:R,A3299),0),IF(COUNTIF(Invoices!S:T,A3299)&lt;&gt;0,IF(COUNTIF(Invoices!S:T,A3299)&lt;&gt;0,SUMIF(Invoices!S:T,A3299,Invoices!T:T)/COUNTIF(Invoices!S:T,A3299),0),IF(COUNTIF(Invoices!U:V,A3299)&lt;&gt;0,IF(COUNTIF(Invoices!U:V,A3299)&lt;&gt;0,SUMIF(Invoices!U:V,A3299,Invoices!V:V)/COUNTIF(Invoices!U:V,A3299),0),IF(COUNTIF(Invoices!W:X,A3299)&lt;&gt;0,IF(COUNTIF(Invoices!W:X,A3299)&lt;&gt;0,SUMIF(Invoices!W:X,A3299,Invoices!X:X)/COUNTIF(Invoices!W:X,A3299),0),IF(COUNTIF(Invoices!Y:Z,A3299)&lt;&gt;0,IF(COUNTIF(Invoices!Y:Z,A3299)&lt;&gt;0,SUMIF(Invoices!Y:Z,A3299,Invoices!Z:Z)/COUNTIF(Invoices!Y:Z,A3299),0),IF(COUNTIF(Invoices!AA:AB,A3299)&lt;&gt;0,IF(COUNTIF(Invoices!AA:AB,A3299)&lt;&gt;0,SUMIF(Invoices!AA:AB,A3299,Invoices!AB:AB)/COUNTIF(Invoices!AA:AB,A3299),0),IF(COUNTIF(Invoices!AC:AD,A3299)&lt;&gt;0,IF(COUNTIF(Invoices!AC:AD,A3299)&lt;&gt;0,SUMIF(Invoices!AC:AD,A3299,Invoices!AD:AD)/COUNTIF(Invoices!AC:AD,A3299),0),IF(COUNTIF(Invoices!AE:AF,A3299)&lt;&gt;0,IF(COUNTIF(Invoices!AE:AF,A3299)&lt;&gt;0,SUMIF(Invoices!AE:AF,A3299,Invoices!AF:AF)/COUNTIF(Invoices!AE:AF,A3299),0),IF(COUNTIF(Invoices!AG:AH,A3299)&lt;&gt;0,IF(COUNTIF(Invoices!AG:AH,A3299)&lt;&gt;0,SUMIF(Invoices!AG:AH,A3299,Invoices!AH:AH)/COUNTIF(Invoices!AG:AH,A3299),0),IF(COUNTIF(Invoices!AI:AJ,A3299)&lt;&gt;0,IF(COUNTIF(Invoices!AI:AJ,A3299)&lt;&gt;0,SUMIF(Invoices!AI:AJ,A3299,Invoices!AJ:AJ)/COUNTIF(Invoices!AI:AJ,A3299),0),IF(COUNTIF(Invoices!AK:AL,A3299)&lt;&gt;0,IF(COUNTIF(Invoices!AK:AL,A3299)&lt;&gt;0,SUMIF(Invoices!AK:AL,A3299,Invoices!AL:AL)/COUNTIF(Invoices!AK:AL,A3299),0),IF(COUNTIF(Invoices!AM:AN,A3299)&lt;&gt;0,IF(COUNTIF(Invoices!AM:AN,A3299)&lt;&gt;0,SUMIF(Invoices!AM:AN,A3299,Invoices!AN:AN)/COUNTIF(Invoices!AM:AN,A3299),0),"Not Available")))))))))))))))</f>
        <v>0.99</v>
      </c>
    </row>
    <row r="3300" spans="1:5" ht="13" x14ac:dyDescent="0.15">
      <c r="A3300" s="6" t="s">
        <v>4844</v>
      </c>
      <c r="B3300" s="6" t="s">
        <v>850</v>
      </c>
      <c r="C3300" s="6" t="s">
        <v>1123</v>
      </c>
      <c r="D3300" s="6" t="s">
        <v>850</v>
      </c>
      <c r="E3300">
        <f ca="1">IF(COUNTIF(Invoices!K:L,A3300)&lt;&gt;0,IF(COUNTIF(Invoices!K:L,A3300)&lt;&gt;0,SUMIF(Invoices!K:L,A3300,Invoices!L:L)/COUNTIF(Invoices!K:L,A3300),0),IF(COUNTIF(Invoices!M:N,A3300)&lt;&gt;0,IF(COUNTIF(Invoices!M:N,A3300)&lt;&gt;0,SUMIF(Invoices!M:N,A3300,Invoices!N:N)/COUNTIF(Invoices!M:N,A3300),0),IF(COUNTIF(Invoices!O:P,A3300)&lt;&gt;0,IF(COUNTIF(Invoices!O:P,A3300)&lt;&gt;0,SUMIF(Invoices!O:P,A3300,Invoices!P:P)/COUNTIF(Invoices!O:P,A3300),0),IF(COUNTIF(Invoices!Q:R,A3300)&lt;&gt;0,IF(COUNTIF(Invoices!Q:R,A3300)&lt;&gt;0,SUMIF(Invoices!Q:R,A3300,Invoices!R:R)/COUNTIF(Invoices!Q:R,A3300),0),IF(COUNTIF(Invoices!S:T,A3300)&lt;&gt;0,IF(COUNTIF(Invoices!S:T,A3300)&lt;&gt;0,SUMIF(Invoices!S:T,A3300,Invoices!T:T)/COUNTIF(Invoices!S:T,A3300),0),IF(COUNTIF(Invoices!U:V,A3300)&lt;&gt;0,IF(COUNTIF(Invoices!U:V,A3300)&lt;&gt;0,SUMIF(Invoices!U:V,A3300,Invoices!V:V)/COUNTIF(Invoices!U:V,A3300),0),IF(COUNTIF(Invoices!W:X,A3300)&lt;&gt;0,IF(COUNTIF(Invoices!W:X,A3300)&lt;&gt;0,SUMIF(Invoices!W:X,A3300,Invoices!X:X)/COUNTIF(Invoices!W:X,A3300),0),IF(COUNTIF(Invoices!Y:Z,A3300)&lt;&gt;0,IF(COUNTIF(Invoices!Y:Z,A3300)&lt;&gt;0,SUMIF(Invoices!Y:Z,A3300,Invoices!Z:Z)/COUNTIF(Invoices!Y:Z,A3300),0),IF(COUNTIF(Invoices!AA:AB,A3300)&lt;&gt;0,IF(COUNTIF(Invoices!AA:AB,A3300)&lt;&gt;0,SUMIF(Invoices!AA:AB,A3300,Invoices!AB:AB)/COUNTIF(Invoices!AA:AB,A3300),0),IF(COUNTIF(Invoices!AC:AD,A3300)&lt;&gt;0,IF(COUNTIF(Invoices!AC:AD,A3300)&lt;&gt;0,SUMIF(Invoices!AC:AD,A3300,Invoices!AD:AD)/COUNTIF(Invoices!AC:AD,A3300),0),IF(COUNTIF(Invoices!AE:AF,A3300)&lt;&gt;0,IF(COUNTIF(Invoices!AE:AF,A3300)&lt;&gt;0,SUMIF(Invoices!AE:AF,A3300,Invoices!AF:AF)/COUNTIF(Invoices!AE:AF,A3300),0),IF(COUNTIF(Invoices!AG:AH,A3300)&lt;&gt;0,IF(COUNTIF(Invoices!AG:AH,A3300)&lt;&gt;0,SUMIF(Invoices!AG:AH,A3300,Invoices!AH:AH)/COUNTIF(Invoices!AG:AH,A3300),0),IF(COUNTIF(Invoices!AI:AJ,A3300)&lt;&gt;0,IF(COUNTIF(Invoices!AI:AJ,A3300)&lt;&gt;0,SUMIF(Invoices!AI:AJ,A3300,Invoices!AJ:AJ)/COUNTIF(Invoices!AI:AJ,A3300),0),IF(COUNTIF(Invoices!AK:AL,A3300)&lt;&gt;0,IF(COUNTIF(Invoices!AK:AL,A3300)&lt;&gt;0,SUMIF(Invoices!AK:AL,A3300,Invoices!AL:AL)/COUNTIF(Invoices!AK:AL,A3300),0),IF(COUNTIF(Invoices!AM:AN,A3300)&lt;&gt;0,IF(COUNTIF(Invoices!AM:AN,A3300)&lt;&gt;0,SUMIF(Invoices!AM:AN,A3300,Invoices!AN:AN)/COUNTIF(Invoices!AM:AN,A3300),0),"Not Available")))))))))))))))</f>
        <v>0.99</v>
      </c>
    </row>
    <row r="3301" spans="1:5" ht="13" x14ac:dyDescent="0.15">
      <c r="A3301" s="6" t="s">
        <v>4845</v>
      </c>
      <c r="B3301" s="6" t="s">
        <v>3979</v>
      </c>
      <c r="C3301" s="6" t="s">
        <v>1772</v>
      </c>
      <c r="D3301" s="6" t="s">
        <v>1773</v>
      </c>
      <c r="E3301">
        <f ca="1">IF(COUNTIF(Invoices!K:L,A3301)&lt;&gt;0,IF(COUNTIF(Invoices!K:L,A3301)&lt;&gt;0,SUMIF(Invoices!K:L,A3301,Invoices!L:L)/COUNTIF(Invoices!K:L,A3301),0),IF(COUNTIF(Invoices!M:N,A3301)&lt;&gt;0,IF(COUNTIF(Invoices!M:N,A3301)&lt;&gt;0,SUMIF(Invoices!M:N,A3301,Invoices!N:N)/COUNTIF(Invoices!M:N,A3301),0),IF(COUNTIF(Invoices!O:P,A3301)&lt;&gt;0,IF(COUNTIF(Invoices!O:P,A3301)&lt;&gt;0,SUMIF(Invoices!O:P,A3301,Invoices!P:P)/COUNTIF(Invoices!O:P,A3301),0),IF(COUNTIF(Invoices!Q:R,A3301)&lt;&gt;0,IF(COUNTIF(Invoices!Q:R,A3301)&lt;&gt;0,SUMIF(Invoices!Q:R,A3301,Invoices!R:R)/COUNTIF(Invoices!Q:R,A3301),0),IF(COUNTIF(Invoices!S:T,A3301)&lt;&gt;0,IF(COUNTIF(Invoices!S:T,A3301)&lt;&gt;0,SUMIF(Invoices!S:T,A3301,Invoices!T:T)/COUNTIF(Invoices!S:T,A3301),0),IF(COUNTIF(Invoices!U:V,A3301)&lt;&gt;0,IF(COUNTIF(Invoices!U:V,A3301)&lt;&gt;0,SUMIF(Invoices!U:V,A3301,Invoices!V:V)/COUNTIF(Invoices!U:V,A3301),0),IF(COUNTIF(Invoices!W:X,A3301)&lt;&gt;0,IF(COUNTIF(Invoices!W:X,A3301)&lt;&gt;0,SUMIF(Invoices!W:X,A3301,Invoices!X:X)/COUNTIF(Invoices!W:X,A3301),0),IF(COUNTIF(Invoices!Y:Z,A3301)&lt;&gt;0,IF(COUNTIF(Invoices!Y:Z,A3301)&lt;&gt;0,SUMIF(Invoices!Y:Z,A3301,Invoices!Z:Z)/COUNTIF(Invoices!Y:Z,A3301),0),IF(COUNTIF(Invoices!AA:AB,A3301)&lt;&gt;0,IF(COUNTIF(Invoices!AA:AB,A3301)&lt;&gt;0,SUMIF(Invoices!AA:AB,A3301,Invoices!AB:AB)/COUNTIF(Invoices!AA:AB,A3301),0),IF(COUNTIF(Invoices!AC:AD,A3301)&lt;&gt;0,IF(COUNTIF(Invoices!AC:AD,A3301)&lt;&gt;0,SUMIF(Invoices!AC:AD,A3301,Invoices!AD:AD)/COUNTIF(Invoices!AC:AD,A3301),0),IF(COUNTIF(Invoices!AE:AF,A3301)&lt;&gt;0,IF(COUNTIF(Invoices!AE:AF,A3301)&lt;&gt;0,SUMIF(Invoices!AE:AF,A3301,Invoices!AF:AF)/COUNTIF(Invoices!AE:AF,A3301),0),IF(COUNTIF(Invoices!AG:AH,A3301)&lt;&gt;0,IF(COUNTIF(Invoices!AG:AH,A3301)&lt;&gt;0,SUMIF(Invoices!AG:AH,A3301,Invoices!AH:AH)/COUNTIF(Invoices!AG:AH,A3301),0),IF(COUNTIF(Invoices!AI:AJ,A3301)&lt;&gt;0,IF(COUNTIF(Invoices!AI:AJ,A3301)&lt;&gt;0,SUMIF(Invoices!AI:AJ,A3301,Invoices!AJ:AJ)/COUNTIF(Invoices!AI:AJ,A3301),0),IF(COUNTIF(Invoices!AK:AL,A3301)&lt;&gt;0,IF(COUNTIF(Invoices!AK:AL,A3301)&lt;&gt;0,SUMIF(Invoices!AK:AL,A3301,Invoices!AL:AL)/COUNTIF(Invoices!AK:AL,A3301),0),IF(COUNTIF(Invoices!AM:AN,A3301)&lt;&gt;0,IF(COUNTIF(Invoices!AM:AN,A3301)&lt;&gt;0,SUMIF(Invoices!AM:AN,A3301,Invoices!AN:AN)/COUNTIF(Invoices!AM:AN,A3301),0),"Not Available")))))))))))))))</f>
        <v>0.99</v>
      </c>
    </row>
    <row r="3302" spans="1:5" ht="13" x14ac:dyDescent="0.15">
      <c r="A3302" s="6" t="s">
        <v>4846</v>
      </c>
      <c r="B3302" s="6" t="s">
        <v>1445</v>
      </c>
      <c r="C3302" s="6" t="s">
        <v>1381</v>
      </c>
      <c r="D3302" s="6" t="s">
        <v>810</v>
      </c>
      <c r="E3302">
        <f ca="1">IF(COUNTIF(Invoices!K:L,A3302)&lt;&gt;0,IF(COUNTIF(Invoices!K:L,A3302)&lt;&gt;0,SUMIF(Invoices!K:L,A3302,Invoices!L:L)/COUNTIF(Invoices!K:L,A3302),0),IF(COUNTIF(Invoices!M:N,A3302)&lt;&gt;0,IF(COUNTIF(Invoices!M:N,A3302)&lt;&gt;0,SUMIF(Invoices!M:N,A3302,Invoices!N:N)/COUNTIF(Invoices!M:N,A3302),0),IF(COUNTIF(Invoices!O:P,A3302)&lt;&gt;0,IF(COUNTIF(Invoices!O:P,A3302)&lt;&gt;0,SUMIF(Invoices!O:P,A3302,Invoices!P:P)/COUNTIF(Invoices!O:P,A3302),0),IF(COUNTIF(Invoices!Q:R,A3302)&lt;&gt;0,IF(COUNTIF(Invoices!Q:R,A3302)&lt;&gt;0,SUMIF(Invoices!Q:R,A3302,Invoices!R:R)/COUNTIF(Invoices!Q:R,A3302),0),IF(COUNTIF(Invoices!S:T,A3302)&lt;&gt;0,IF(COUNTIF(Invoices!S:T,A3302)&lt;&gt;0,SUMIF(Invoices!S:T,A3302,Invoices!T:T)/COUNTIF(Invoices!S:T,A3302),0),IF(COUNTIF(Invoices!U:V,A3302)&lt;&gt;0,IF(COUNTIF(Invoices!U:V,A3302)&lt;&gt;0,SUMIF(Invoices!U:V,A3302,Invoices!V:V)/COUNTIF(Invoices!U:V,A3302),0),IF(COUNTIF(Invoices!W:X,A3302)&lt;&gt;0,IF(COUNTIF(Invoices!W:X,A3302)&lt;&gt;0,SUMIF(Invoices!W:X,A3302,Invoices!X:X)/COUNTIF(Invoices!W:X,A3302),0),IF(COUNTIF(Invoices!Y:Z,A3302)&lt;&gt;0,IF(COUNTIF(Invoices!Y:Z,A3302)&lt;&gt;0,SUMIF(Invoices!Y:Z,A3302,Invoices!Z:Z)/COUNTIF(Invoices!Y:Z,A3302),0),IF(COUNTIF(Invoices!AA:AB,A3302)&lt;&gt;0,IF(COUNTIF(Invoices!AA:AB,A3302)&lt;&gt;0,SUMIF(Invoices!AA:AB,A3302,Invoices!AB:AB)/COUNTIF(Invoices!AA:AB,A3302),0),IF(COUNTIF(Invoices!AC:AD,A3302)&lt;&gt;0,IF(COUNTIF(Invoices!AC:AD,A3302)&lt;&gt;0,SUMIF(Invoices!AC:AD,A3302,Invoices!AD:AD)/COUNTIF(Invoices!AC:AD,A3302),0),IF(COUNTIF(Invoices!AE:AF,A3302)&lt;&gt;0,IF(COUNTIF(Invoices!AE:AF,A3302)&lt;&gt;0,SUMIF(Invoices!AE:AF,A3302,Invoices!AF:AF)/COUNTIF(Invoices!AE:AF,A3302),0),IF(COUNTIF(Invoices!AG:AH,A3302)&lt;&gt;0,IF(COUNTIF(Invoices!AG:AH,A3302)&lt;&gt;0,SUMIF(Invoices!AG:AH,A3302,Invoices!AH:AH)/COUNTIF(Invoices!AG:AH,A3302),0),IF(COUNTIF(Invoices!AI:AJ,A3302)&lt;&gt;0,IF(COUNTIF(Invoices!AI:AJ,A3302)&lt;&gt;0,SUMIF(Invoices!AI:AJ,A3302,Invoices!AJ:AJ)/COUNTIF(Invoices!AI:AJ,A3302),0),IF(COUNTIF(Invoices!AK:AL,A3302)&lt;&gt;0,IF(COUNTIF(Invoices!AK:AL,A3302)&lt;&gt;0,SUMIF(Invoices!AK:AL,A3302,Invoices!AL:AL)/COUNTIF(Invoices!AK:AL,A3302),0),IF(COUNTIF(Invoices!AM:AN,A3302)&lt;&gt;0,IF(COUNTIF(Invoices!AM:AN,A3302)&lt;&gt;0,SUMIF(Invoices!AM:AN,A3302,Invoices!AN:AN)/COUNTIF(Invoices!AM:AN,A3302),0),"Not Available")))))))))))))))</f>
        <v>0.99</v>
      </c>
    </row>
    <row r="3303" spans="1:5" ht="13" x14ac:dyDescent="0.15">
      <c r="A3303" s="6" t="s">
        <v>4847</v>
      </c>
      <c r="C3303" s="6" t="s">
        <v>735</v>
      </c>
      <c r="D3303" s="6" t="s">
        <v>736</v>
      </c>
      <c r="E3303">
        <f ca="1">IF(COUNTIF(Invoices!K:L,A3303)&lt;&gt;0,IF(COUNTIF(Invoices!K:L,A3303)&lt;&gt;0,SUMIF(Invoices!K:L,A3303,Invoices!L:L)/COUNTIF(Invoices!K:L,A3303),0),IF(COUNTIF(Invoices!M:N,A3303)&lt;&gt;0,IF(COUNTIF(Invoices!M:N,A3303)&lt;&gt;0,SUMIF(Invoices!M:N,A3303,Invoices!N:N)/COUNTIF(Invoices!M:N,A3303),0),IF(COUNTIF(Invoices!O:P,A3303)&lt;&gt;0,IF(COUNTIF(Invoices!O:P,A3303)&lt;&gt;0,SUMIF(Invoices!O:P,A3303,Invoices!P:P)/COUNTIF(Invoices!O:P,A3303),0),IF(COUNTIF(Invoices!Q:R,A3303)&lt;&gt;0,IF(COUNTIF(Invoices!Q:R,A3303)&lt;&gt;0,SUMIF(Invoices!Q:R,A3303,Invoices!R:R)/COUNTIF(Invoices!Q:R,A3303),0),IF(COUNTIF(Invoices!S:T,A3303)&lt;&gt;0,IF(COUNTIF(Invoices!S:T,A3303)&lt;&gt;0,SUMIF(Invoices!S:T,A3303,Invoices!T:T)/COUNTIF(Invoices!S:T,A3303),0),IF(COUNTIF(Invoices!U:V,A3303)&lt;&gt;0,IF(COUNTIF(Invoices!U:V,A3303)&lt;&gt;0,SUMIF(Invoices!U:V,A3303,Invoices!V:V)/COUNTIF(Invoices!U:V,A3303),0),IF(COUNTIF(Invoices!W:X,A3303)&lt;&gt;0,IF(COUNTIF(Invoices!W:X,A3303)&lt;&gt;0,SUMIF(Invoices!W:X,A3303,Invoices!X:X)/COUNTIF(Invoices!W:X,A3303),0),IF(COUNTIF(Invoices!Y:Z,A3303)&lt;&gt;0,IF(COUNTIF(Invoices!Y:Z,A3303)&lt;&gt;0,SUMIF(Invoices!Y:Z,A3303,Invoices!Z:Z)/COUNTIF(Invoices!Y:Z,A3303),0),IF(COUNTIF(Invoices!AA:AB,A3303)&lt;&gt;0,IF(COUNTIF(Invoices!AA:AB,A3303)&lt;&gt;0,SUMIF(Invoices!AA:AB,A3303,Invoices!AB:AB)/COUNTIF(Invoices!AA:AB,A3303),0),IF(COUNTIF(Invoices!AC:AD,A3303)&lt;&gt;0,IF(COUNTIF(Invoices!AC:AD,A3303)&lt;&gt;0,SUMIF(Invoices!AC:AD,A3303,Invoices!AD:AD)/COUNTIF(Invoices!AC:AD,A3303),0),IF(COUNTIF(Invoices!AE:AF,A3303)&lt;&gt;0,IF(COUNTIF(Invoices!AE:AF,A3303)&lt;&gt;0,SUMIF(Invoices!AE:AF,A3303,Invoices!AF:AF)/COUNTIF(Invoices!AE:AF,A3303),0),IF(COUNTIF(Invoices!AG:AH,A3303)&lt;&gt;0,IF(COUNTIF(Invoices!AG:AH,A3303)&lt;&gt;0,SUMIF(Invoices!AG:AH,A3303,Invoices!AH:AH)/COUNTIF(Invoices!AG:AH,A3303),0),IF(COUNTIF(Invoices!AI:AJ,A3303)&lt;&gt;0,IF(COUNTIF(Invoices!AI:AJ,A3303)&lt;&gt;0,SUMIF(Invoices!AI:AJ,A3303,Invoices!AJ:AJ)/COUNTIF(Invoices!AI:AJ,A3303),0),IF(COUNTIF(Invoices!AK:AL,A3303)&lt;&gt;0,IF(COUNTIF(Invoices!AK:AL,A3303)&lt;&gt;0,SUMIF(Invoices!AK:AL,A3303,Invoices!AL:AL)/COUNTIF(Invoices!AK:AL,A3303),0),IF(COUNTIF(Invoices!AM:AN,A3303)&lt;&gt;0,IF(COUNTIF(Invoices!AM:AN,A3303)&lt;&gt;0,SUMIF(Invoices!AM:AN,A3303,Invoices!AN:AN)/COUNTIF(Invoices!AM:AN,A3303),0),"Not Available")))))))))))))))</f>
        <v>0.99</v>
      </c>
    </row>
    <row r="3304" spans="1:5" ht="13" x14ac:dyDescent="0.15">
      <c r="A3304" s="6" t="s">
        <v>4848</v>
      </c>
      <c r="B3304" s="6" t="s">
        <v>957</v>
      </c>
      <c r="C3304" s="6" t="s">
        <v>958</v>
      </c>
      <c r="D3304" s="6" t="s">
        <v>959</v>
      </c>
      <c r="E3304">
        <f ca="1">IF(COUNTIF(Invoices!K:L,A3304)&lt;&gt;0,IF(COUNTIF(Invoices!K:L,A3304)&lt;&gt;0,SUMIF(Invoices!K:L,A3304,Invoices!L:L)/COUNTIF(Invoices!K:L,A3304),0),IF(COUNTIF(Invoices!M:N,A3304)&lt;&gt;0,IF(COUNTIF(Invoices!M:N,A3304)&lt;&gt;0,SUMIF(Invoices!M:N,A3304,Invoices!N:N)/COUNTIF(Invoices!M:N,A3304),0),IF(COUNTIF(Invoices!O:P,A3304)&lt;&gt;0,IF(COUNTIF(Invoices!O:P,A3304)&lt;&gt;0,SUMIF(Invoices!O:P,A3304,Invoices!P:P)/COUNTIF(Invoices!O:P,A3304),0),IF(COUNTIF(Invoices!Q:R,A3304)&lt;&gt;0,IF(COUNTIF(Invoices!Q:R,A3304)&lt;&gt;0,SUMIF(Invoices!Q:R,A3304,Invoices!R:R)/COUNTIF(Invoices!Q:R,A3304),0),IF(COUNTIF(Invoices!S:T,A3304)&lt;&gt;0,IF(COUNTIF(Invoices!S:T,A3304)&lt;&gt;0,SUMIF(Invoices!S:T,A3304,Invoices!T:T)/COUNTIF(Invoices!S:T,A3304),0),IF(COUNTIF(Invoices!U:V,A3304)&lt;&gt;0,IF(COUNTIF(Invoices!U:V,A3304)&lt;&gt;0,SUMIF(Invoices!U:V,A3304,Invoices!V:V)/COUNTIF(Invoices!U:V,A3304),0),IF(COUNTIF(Invoices!W:X,A3304)&lt;&gt;0,IF(COUNTIF(Invoices!W:X,A3304)&lt;&gt;0,SUMIF(Invoices!W:X,A3304,Invoices!X:X)/COUNTIF(Invoices!W:X,A3304),0),IF(COUNTIF(Invoices!Y:Z,A3304)&lt;&gt;0,IF(COUNTIF(Invoices!Y:Z,A3304)&lt;&gt;0,SUMIF(Invoices!Y:Z,A3304,Invoices!Z:Z)/COUNTIF(Invoices!Y:Z,A3304),0),IF(COUNTIF(Invoices!AA:AB,A3304)&lt;&gt;0,IF(COUNTIF(Invoices!AA:AB,A3304)&lt;&gt;0,SUMIF(Invoices!AA:AB,A3304,Invoices!AB:AB)/COUNTIF(Invoices!AA:AB,A3304),0),IF(COUNTIF(Invoices!AC:AD,A3304)&lt;&gt;0,IF(COUNTIF(Invoices!AC:AD,A3304)&lt;&gt;0,SUMIF(Invoices!AC:AD,A3304,Invoices!AD:AD)/COUNTIF(Invoices!AC:AD,A3304),0),IF(COUNTIF(Invoices!AE:AF,A3304)&lt;&gt;0,IF(COUNTIF(Invoices!AE:AF,A3304)&lt;&gt;0,SUMIF(Invoices!AE:AF,A3304,Invoices!AF:AF)/COUNTIF(Invoices!AE:AF,A3304),0),IF(COUNTIF(Invoices!AG:AH,A3304)&lt;&gt;0,IF(COUNTIF(Invoices!AG:AH,A3304)&lt;&gt;0,SUMIF(Invoices!AG:AH,A3304,Invoices!AH:AH)/COUNTIF(Invoices!AG:AH,A3304),0),IF(COUNTIF(Invoices!AI:AJ,A3304)&lt;&gt;0,IF(COUNTIF(Invoices!AI:AJ,A3304)&lt;&gt;0,SUMIF(Invoices!AI:AJ,A3304,Invoices!AJ:AJ)/COUNTIF(Invoices!AI:AJ,A3304),0),IF(COUNTIF(Invoices!AK:AL,A3304)&lt;&gt;0,IF(COUNTIF(Invoices!AK:AL,A3304)&lt;&gt;0,SUMIF(Invoices!AK:AL,A3304,Invoices!AL:AL)/COUNTIF(Invoices!AK:AL,A3304),0),IF(COUNTIF(Invoices!AM:AN,A3304)&lt;&gt;0,IF(COUNTIF(Invoices!AM:AN,A3304)&lt;&gt;0,SUMIF(Invoices!AM:AN,A3304,Invoices!AN:AN)/COUNTIF(Invoices!AM:AN,A3304),0),"Not Available")))))))))))))))</f>
        <v>0.99</v>
      </c>
    </row>
    <row r="3305" spans="1:5" ht="13" x14ac:dyDescent="0.15">
      <c r="A3305" s="6" t="s">
        <v>4849</v>
      </c>
      <c r="C3305" s="6" t="s">
        <v>1167</v>
      </c>
      <c r="D3305" s="6" t="s">
        <v>1168</v>
      </c>
      <c r="E3305" t="str">
        <f>IF(COUNTIF(Invoices!K:L,A3305)&lt;&gt;0,IF(COUNTIF(Invoices!K:L,A3305)&lt;&gt;0,SUMIF(Invoices!K:L,A3305,Invoices!L:L)/COUNTIF(Invoices!K:L,A3305),0),IF(COUNTIF(Invoices!M:N,A3305)&lt;&gt;0,IF(COUNTIF(Invoices!M:N,A3305)&lt;&gt;0,SUMIF(Invoices!M:N,A3305,Invoices!N:N)/COUNTIF(Invoices!M:N,A3305),0),IF(COUNTIF(Invoices!O:P,A3305)&lt;&gt;0,IF(COUNTIF(Invoices!O:P,A3305)&lt;&gt;0,SUMIF(Invoices!O:P,A3305,Invoices!P:P)/COUNTIF(Invoices!O:P,A3305),0),IF(COUNTIF(Invoices!Q:R,A3305)&lt;&gt;0,IF(COUNTIF(Invoices!Q:R,A3305)&lt;&gt;0,SUMIF(Invoices!Q:R,A3305,Invoices!R:R)/COUNTIF(Invoices!Q:R,A3305),0),IF(COUNTIF(Invoices!S:T,A3305)&lt;&gt;0,IF(COUNTIF(Invoices!S:T,A3305)&lt;&gt;0,SUMIF(Invoices!S:T,A3305,Invoices!T:T)/COUNTIF(Invoices!S:T,A3305),0),IF(COUNTIF(Invoices!U:V,A3305)&lt;&gt;0,IF(COUNTIF(Invoices!U:V,A3305)&lt;&gt;0,SUMIF(Invoices!U:V,A3305,Invoices!V:V)/COUNTIF(Invoices!U:V,A3305),0),IF(COUNTIF(Invoices!W:X,A3305)&lt;&gt;0,IF(COUNTIF(Invoices!W:X,A3305)&lt;&gt;0,SUMIF(Invoices!W:X,A3305,Invoices!X:X)/COUNTIF(Invoices!W:X,A3305),0),IF(COUNTIF(Invoices!Y:Z,A3305)&lt;&gt;0,IF(COUNTIF(Invoices!Y:Z,A3305)&lt;&gt;0,SUMIF(Invoices!Y:Z,A3305,Invoices!Z:Z)/COUNTIF(Invoices!Y:Z,A3305),0),IF(COUNTIF(Invoices!AA:AB,A3305)&lt;&gt;0,IF(COUNTIF(Invoices!AA:AB,A3305)&lt;&gt;0,SUMIF(Invoices!AA:AB,A3305,Invoices!AB:AB)/COUNTIF(Invoices!AA:AB,A3305),0),IF(COUNTIF(Invoices!AC:AD,A3305)&lt;&gt;0,IF(COUNTIF(Invoices!AC:AD,A3305)&lt;&gt;0,SUMIF(Invoices!AC:AD,A3305,Invoices!AD:AD)/COUNTIF(Invoices!AC:AD,A3305),0),IF(COUNTIF(Invoices!AE:AF,A3305)&lt;&gt;0,IF(COUNTIF(Invoices!AE:AF,A3305)&lt;&gt;0,SUMIF(Invoices!AE:AF,A3305,Invoices!AF:AF)/COUNTIF(Invoices!AE:AF,A3305),0),IF(COUNTIF(Invoices!AG:AH,A3305)&lt;&gt;0,IF(COUNTIF(Invoices!AG:AH,A3305)&lt;&gt;0,SUMIF(Invoices!AG:AH,A3305,Invoices!AH:AH)/COUNTIF(Invoices!AG:AH,A3305),0),IF(COUNTIF(Invoices!AI:AJ,A3305)&lt;&gt;0,IF(COUNTIF(Invoices!AI:AJ,A3305)&lt;&gt;0,SUMIF(Invoices!AI:AJ,A3305,Invoices!AJ:AJ)/COUNTIF(Invoices!AI:AJ,A3305),0),IF(COUNTIF(Invoices!AK:AL,A3305)&lt;&gt;0,IF(COUNTIF(Invoices!AK:AL,A3305)&lt;&gt;0,SUMIF(Invoices!AK:AL,A3305,Invoices!AL:AL)/COUNTIF(Invoices!AK:AL,A3305),0),IF(COUNTIF(Invoices!AM:AN,A3305)&lt;&gt;0,IF(COUNTIF(Invoices!AM:AN,A3305)&lt;&gt;0,SUMIF(Invoices!AM:AN,A3305,Invoices!AN:AN)/COUNTIF(Invoices!AM:AN,A3305),0),"Not Available")))))))))))))))</f>
        <v>Not Available</v>
      </c>
    </row>
    <row r="3306" spans="1:5" ht="13" x14ac:dyDescent="0.15">
      <c r="A3306" s="6" t="s">
        <v>4850</v>
      </c>
      <c r="C3306" s="6" t="s">
        <v>1167</v>
      </c>
      <c r="D3306" s="6" t="s">
        <v>1168</v>
      </c>
      <c r="E3306">
        <f ca="1">IF(COUNTIF(Invoices!K:L,A3306)&lt;&gt;0,IF(COUNTIF(Invoices!K:L,A3306)&lt;&gt;0,SUMIF(Invoices!K:L,A3306,Invoices!L:L)/COUNTIF(Invoices!K:L,A3306),0),IF(COUNTIF(Invoices!M:N,A3306)&lt;&gt;0,IF(COUNTIF(Invoices!M:N,A3306)&lt;&gt;0,SUMIF(Invoices!M:N,A3306,Invoices!N:N)/COUNTIF(Invoices!M:N,A3306),0),IF(COUNTIF(Invoices!O:P,A3306)&lt;&gt;0,IF(COUNTIF(Invoices!O:P,A3306)&lt;&gt;0,SUMIF(Invoices!O:P,A3306,Invoices!P:P)/COUNTIF(Invoices!O:P,A3306),0),IF(COUNTIF(Invoices!Q:R,A3306)&lt;&gt;0,IF(COUNTIF(Invoices!Q:R,A3306)&lt;&gt;0,SUMIF(Invoices!Q:R,A3306,Invoices!R:R)/COUNTIF(Invoices!Q:R,A3306),0),IF(COUNTIF(Invoices!S:T,A3306)&lt;&gt;0,IF(COUNTIF(Invoices!S:T,A3306)&lt;&gt;0,SUMIF(Invoices!S:T,A3306,Invoices!T:T)/COUNTIF(Invoices!S:T,A3306),0),IF(COUNTIF(Invoices!U:V,A3306)&lt;&gt;0,IF(COUNTIF(Invoices!U:V,A3306)&lt;&gt;0,SUMIF(Invoices!U:V,A3306,Invoices!V:V)/COUNTIF(Invoices!U:V,A3306),0),IF(COUNTIF(Invoices!W:X,A3306)&lt;&gt;0,IF(COUNTIF(Invoices!W:X,A3306)&lt;&gt;0,SUMIF(Invoices!W:X,A3306,Invoices!X:X)/COUNTIF(Invoices!W:X,A3306),0),IF(COUNTIF(Invoices!Y:Z,A3306)&lt;&gt;0,IF(COUNTIF(Invoices!Y:Z,A3306)&lt;&gt;0,SUMIF(Invoices!Y:Z,A3306,Invoices!Z:Z)/COUNTIF(Invoices!Y:Z,A3306),0),IF(COUNTIF(Invoices!AA:AB,A3306)&lt;&gt;0,IF(COUNTIF(Invoices!AA:AB,A3306)&lt;&gt;0,SUMIF(Invoices!AA:AB,A3306,Invoices!AB:AB)/COUNTIF(Invoices!AA:AB,A3306),0),IF(COUNTIF(Invoices!AC:AD,A3306)&lt;&gt;0,IF(COUNTIF(Invoices!AC:AD,A3306)&lt;&gt;0,SUMIF(Invoices!AC:AD,A3306,Invoices!AD:AD)/COUNTIF(Invoices!AC:AD,A3306),0),IF(COUNTIF(Invoices!AE:AF,A3306)&lt;&gt;0,IF(COUNTIF(Invoices!AE:AF,A3306)&lt;&gt;0,SUMIF(Invoices!AE:AF,A3306,Invoices!AF:AF)/COUNTIF(Invoices!AE:AF,A3306),0),IF(COUNTIF(Invoices!AG:AH,A3306)&lt;&gt;0,IF(COUNTIF(Invoices!AG:AH,A3306)&lt;&gt;0,SUMIF(Invoices!AG:AH,A3306,Invoices!AH:AH)/COUNTIF(Invoices!AG:AH,A3306),0),IF(COUNTIF(Invoices!AI:AJ,A3306)&lt;&gt;0,IF(COUNTIF(Invoices!AI:AJ,A3306)&lt;&gt;0,SUMIF(Invoices!AI:AJ,A3306,Invoices!AJ:AJ)/COUNTIF(Invoices!AI:AJ,A3306),0),IF(COUNTIF(Invoices!AK:AL,A3306)&lt;&gt;0,IF(COUNTIF(Invoices!AK:AL,A3306)&lt;&gt;0,SUMIF(Invoices!AK:AL,A3306,Invoices!AL:AL)/COUNTIF(Invoices!AK:AL,A3306),0),IF(COUNTIF(Invoices!AM:AN,A3306)&lt;&gt;0,IF(COUNTIF(Invoices!AM:AN,A3306)&lt;&gt;0,SUMIF(Invoices!AM:AN,A3306,Invoices!AN:AN)/COUNTIF(Invoices!AM:AN,A3306),0),"Not Available")))))))))))))))</f>
        <v>1.99</v>
      </c>
    </row>
    <row r="3307" spans="1:5" ht="13" x14ac:dyDescent="0.15">
      <c r="A3307" s="6" t="s">
        <v>4851</v>
      </c>
      <c r="B3307" s="6" t="s">
        <v>1580</v>
      </c>
      <c r="C3307" s="6" t="s">
        <v>2040</v>
      </c>
      <c r="D3307" s="6" t="s">
        <v>758</v>
      </c>
      <c r="E3307">
        <f ca="1">IF(COUNTIF(Invoices!K:L,A3307)&lt;&gt;0,IF(COUNTIF(Invoices!K:L,A3307)&lt;&gt;0,SUMIF(Invoices!K:L,A3307,Invoices!L:L)/COUNTIF(Invoices!K:L,A3307),0),IF(COUNTIF(Invoices!M:N,A3307)&lt;&gt;0,IF(COUNTIF(Invoices!M:N,A3307)&lt;&gt;0,SUMIF(Invoices!M:N,A3307,Invoices!N:N)/COUNTIF(Invoices!M:N,A3307),0),IF(COUNTIF(Invoices!O:P,A3307)&lt;&gt;0,IF(COUNTIF(Invoices!O:P,A3307)&lt;&gt;0,SUMIF(Invoices!O:P,A3307,Invoices!P:P)/COUNTIF(Invoices!O:P,A3307),0),IF(COUNTIF(Invoices!Q:R,A3307)&lt;&gt;0,IF(COUNTIF(Invoices!Q:R,A3307)&lt;&gt;0,SUMIF(Invoices!Q:R,A3307,Invoices!R:R)/COUNTIF(Invoices!Q:R,A3307),0),IF(COUNTIF(Invoices!S:T,A3307)&lt;&gt;0,IF(COUNTIF(Invoices!S:T,A3307)&lt;&gt;0,SUMIF(Invoices!S:T,A3307,Invoices!T:T)/COUNTIF(Invoices!S:T,A3307),0),IF(COUNTIF(Invoices!U:V,A3307)&lt;&gt;0,IF(COUNTIF(Invoices!U:V,A3307)&lt;&gt;0,SUMIF(Invoices!U:V,A3307,Invoices!V:V)/COUNTIF(Invoices!U:V,A3307),0),IF(COUNTIF(Invoices!W:X,A3307)&lt;&gt;0,IF(COUNTIF(Invoices!W:X,A3307)&lt;&gt;0,SUMIF(Invoices!W:X,A3307,Invoices!X:X)/COUNTIF(Invoices!W:X,A3307),0),IF(COUNTIF(Invoices!Y:Z,A3307)&lt;&gt;0,IF(COUNTIF(Invoices!Y:Z,A3307)&lt;&gt;0,SUMIF(Invoices!Y:Z,A3307,Invoices!Z:Z)/COUNTIF(Invoices!Y:Z,A3307),0),IF(COUNTIF(Invoices!AA:AB,A3307)&lt;&gt;0,IF(COUNTIF(Invoices!AA:AB,A3307)&lt;&gt;0,SUMIF(Invoices!AA:AB,A3307,Invoices!AB:AB)/COUNTIF(Invoices!AA:AB,A3307),0),IF(COUNTIF(Invoices!AC:AD,A3307)&lt;&gt;0,IF(COUNTIF(Invoices!AC:AD,A3307)&lt;&gt;0,SUMIF(Invoices!AC:AD,A3307,Invoices!AD:AD)/COUNTIF(Invoices!AC:AD,A3307),0),IF(COUNTIF(Invoices!AE:AF,A3307)&lt;&gt;0,IF(COUNTIF(Invoices!AE:AF,A3307)&lt;&gt;0,SUMIF(Invoices!AE:AF,A3307,Invoices!AF:AF)/COUNTIF(Invoices!AE:AF,A3307),0),IF(COUNTIF(Invoices!AG:AH,A3307)&lt;&gt;0,IF(COUNTIF(Invoices!AG:AH,A3307)&lt;&gt;0,SUMIF(Invoices!AG:AH,A3307,Invoices!AH:AH)/COUNTIF(Invoices!AG:AH,A3307),0),IF(COUNTIF(Invoices!AI:AJ,A3307)&lt;&gt;0,IF(COUNTIF(Invoices!AI:AJ,A3307)&lt;&gt;0,SUMIF(Invoices!AI:AJ,A3307,Invoices!AJ:AJ)/COUNTIF(Invoices!AI:AJ,A3307),0),IF(COUNTIF(Invoices!AK:AL,A3307)&lt;&gt;0,IF(COUNTIF(Invoices!AK:AL,A3307)&lt;&gt;0,SUMIF(Invoices!AK:AL,A3307,Invoices!AL:AL)/COUNTIF(Invoices!AK:AL,A3307),0),IF(COUNTIF(Invoices!AM:AN,A3307)&lt;&gt;0,IF(COUNTIF(Invoices!AM:AN,A3307)&lt;&gt;0,SUMIF(Invoices!AM:AN,A3307,Invoices!AN:AN)/COUNTIF(Invoices!AM:AN,A3307),0),"Not Available")))))))))))))))</f>
        <v>0.99</v>
      </c>
    </row>
    <row r="3308" spans="1:5" ht="13" x14ac:dyDescent="0.15">
      <c r="A3308" s="6" t="s">
        <v>4851</v>
      </c>
      <c r="C3308" s="6" t="s">
        <v>1327</v>
      </c>
      <c r="D3308" s="6" t="s">
        <v>1182</v>
      </c>
      <c r="E3308">
        <f ca="1">IF(COUNTIF(Invoices!K:L,A3308)&lt;&gt;0,IF(COUNTIF(Invoices!K:L,A3308)&lt;&gt;0,SUMIF(Invoices!K:L,A3308,Invoices!L:L)/COUNTIF(Invoices!K:L,A3308),0),IF(COUNTIF(Invoices!M:N,A3308)&lt;&gt;0,IF(COUNTIF(Invoices!M:N,A3308)&lt;&gt;0,SUMIF(Invoices!M:N,A3308,Invoices!N:N)/COUNTIF(Invoices!M:N,A3308),0),IF(COUNTIF(Invoices!O:P,A3308)&lt;&gt;0,IF(COUNTIF(Invoices!O:P,A3308)&lt;&gt;0,SUMIF(Invoices!O:P,A3308,Invoices!P:P)/COUNTIF(Invoices!O:P,A3308),0),IF(COUNTIF(Invoices!Q:R,A3308)&lt;&gt;0,IF(COUNTIF(Invoices!Q:R,A3308)&lt;&gt;0,SUMIF(Invoices!Q:R,A3308,Invoices!R:R)/COUNTIF(Invoices!Q:R,A3308),0),IF(COUNTIF(Invoices!S:T,A3308)&lt;&gt;0,IF(COUNTIF(Invoices!S:T,A3308)&lt;&gt;0,SUMIF(Invoices!S:T,A3308,Invoices!T:T)/COUNTIF(Invoices!S:T,A3308),0),IF(COUNTIF(Invoices!U:V,A3308)&lt;&gt;0,IF(COUNTIF(Invoices!U:V,A3308)&lt;&gt;0,SUMIF(Invoices!U:V,A3308,Invoices!V:V)/COUNTIF(Invoices!U:V,A3308),0),IF(COUNTIF(Invoices!W:X,A3308)&lt;&gt;0,IF(COUNTIF(Invoices!W:X,A3308)&lt;&gt;0,SUMIF(Invoices!W:X,A3308,Invoices!X:X)/COUNTIF(Invoices!W:X,A3308),0),IF(COUNTIF(Invoices!Y:Z,A3308)&lt;&gt;0,IF(COUNTIF(Invoices!Y:Z,A3308)&lt;&gt;0,SUMIF(Invoices!Y:Z,A3308,Invoices!Z:Z)/COUNTIF(Invoices!Y:Z,A3308),0),IF(COUNTIF(Invoices!AA:AB,A3308)&lt;&gt;0,IF(COUNTIF(Invoices!AA:AB,A3308)&lt;&gt;0,SUMIF(Invoices!AA:AB,A3308,Invoices!AB:AB)/COUNTIF(Invoices!AA:AB,A3308),0),IF(COUNTIF(Invoices!AC:AD,A3308)&lt;&gt;0,IF(COUNTIF(Invoices!AC:AD,A3308)&lt;&gt;0,SUMIF(Invoices!AC:AD,A3308,Invoices!AD:AD)/COUNTIF(Invoices!AC:AD,A3308),0),IF(COUNTIF(Invoices!AE:AF,A3308)&lt;&gt;0,IF(COUNTIF(Invoices!AE:AF,A3308)&lt;&gt;0,SUMIF(Invoices!AE:AF,A3308,Invoices!AF:AF)/COUNTIF(Invoices!AE:AF,A3308),0),IF(COUNTIF(Invoices!AG:AH,A3308)&lt;&gt;0,IF(COUNTIF(Invoices!AG:AH,A3308)&lt;&gt;0,SUMIF(Invoices!AG:AH,A3308,Invoices!AH:AH)/COUNTIF(Invoices!AG:AH,A3308),0),IF(COUNTIF(Invoices!AI:AJ,A3308)&lt;&gt;0,IF(COUNTIF(Invoices!AI:AJ,A3308)&lt;&gt;0,SUMIF(Invoices!AI:AJ,A3308,Invoices!AJ:AJ)/COUNTIF(Invoices!AI:AJ,A3308),0),IF(COUNTIF(Invoices!AK:AL,A3308)&lt;&gt;0,IF(COUNTIF(Invoices!AK:AL,A3308)&lt;&gt;0,SUMIF(Invoices!AK:AL,A3308,Invoices!AL:AL)/COUNTIF(Invoices!AK:AL,A3308),0),IF(COUNTIF(Invoices!AM:AN,A3308)&lt;&gt;0,IF(COUNTIF(Invoices!AM:AN,A3308)&lt;&gt;0,SUMIF(Invoices!AM:AN,A3308,Invoices!AN:AN)/COUNTIF(Invoices!AM:AN,A3308),0),"Not Available")))))))))))))))</f>
        <v>0.99</v>
      </c>
    </row>
    <row r="3309" spans="1:5" ht="13" x14ac:dyDescent="0.15">
      <c r="A3309" s="6" t="s">
        <v>4851</v>
      </c>
      <c r="C3309" s="6" t="s">
        <v>4852</v>
      </c>
      <c r="D3309" s="6" t="s">
        <v>4853</v>
      </c>
      <c r="E3309">
        <f ca="1">IF(COUNTIF(Invoices!K:L,A3309)&lt;&gt;0,IF(COUNTIF(Invoices!K:L,A3309)&lt;&gt;0,SUMIF(Invoices!K:L,A3309,Invoices!L:L)/COUNTIF(Invoices!K:L,A3309),0),IF(COUNTIF(Invoices!M:N,A3309)&lt;&gt;0,IF(COUNTIF(Invoices!M:N,A3309)&lt;&gt;0,SUMIF(Invoices!M:N,A3309,Invoices!N:N)/COUNTIF(Invoices!M:N,A3309),0),IF(COUNTIF(Invoices!O:P,A3309)&lt;&gt;0,IF(COUNTIF(Invoices!O:P,A3309)&lt;&gt;0,SUMIF(Invoices!O:P,A3309,Invoices!P:P)/COUNTIF(Invoices!O:P,A3309),0),IF(COUNTIF(Invoices!Q:R,A3309)&lt;&gt;0,IF(COUNTIF(Invoices!Q:R,A3309)&lt;&gt;0,SUMIF(Invoices!Q:R,A3309,Invoices!R:R)/COUNTIF(Invoices!Q:R,A3309),0),IF(COUNTIF(Invoices!S:T,A3309)&lt;&gt;0,IF(COUNTIF(Invoices!S:T,A3309)&lt;&gt;0,SUMIF(Invoices!S:T,A3309,Invoices!T:T)/COUNTIF(Invoices!S:T,A3309),0),IF(COUNTIF(Invoices!U:V,A3309)&lt;&gt;0,IF(COUNTIF(Invoices!U:V,A3309)&lt;&gt;0,SUMIF(Invoices!U:V,A3309,Invoices!V:V)/COUNTIF(Invoices!U:V,A3309),0),IF(COUNTIF(Invoices!W:X,A3309)&lt;&gt;0,IF(COUNTIF(Invoices!W:X,A3309)&lt;&gt;0,SUMIF(Invoices!W:X,A3309,Invoices!X:X)/COUNTIF(Invoices!W:X,A3309),0),IF(COUNTIF(Invoices!Y:Z,A3309)&lt;&gt;0,IF(COUNTIF(Invoices!Y:Z,A3309)&lt;&gt;0,SUMIF(Invoices!Y:Z,A3309,Invoices!Z:Z)/COUNTIF(Invoices!Y:Z,A3309),0),IF(COUNTIF(Invoices!AA:AB,A3309)&lt;&gt;0,IF(COUNTIF(Invoices!AA:AB,A3309)&lt;&gt;0,SUMIF(Invoices!AA:AB,A3309,Invoices!AB:AB)/COUNTIF(Invoices!AA:AB,A3309),0),IF(COUNTIF(Invoices!AC:AD,A3309)&lt;&gt;0,IF(COUNTIF(Invoices!AC:AD,A3309)&lt;&gt;0,SUMIF(Invoices!AC:AD,A3309,Invoices!AD:AD)/COUNTIF(Invoices!AC:AD,A3309),0),IF(COUNTIF(Invoices!AE:AF,A3309)&lt;&gt;0,IF(COUNTIF(Invoices!AE:AF,A3309)&lt;&gt;0,SUMIF(Invoices!AE:AF,A3309,Invoices!AF:AF)/COUNTIF(Invoices!AE:AF,A3309),0),IF(COUNTIF(Invoices!AG:AH,A3309)&lt;&gt;0,IF(COUNTIF(Invoices!AG:AH,A3309)&lt;&gt;0,SUMIF(Invoices!AG:AH,A3309,Invoices!AH:AH)/COUNTIF(Invoices!AG:AH,A3309),0),IF(COUNTIF(Invoices!AI:AJ,A3309)&lt;&gt;0,IF(COUNTIF(Invoices!AI:AJ,A3309)&lt;&gt;0,SUMIF(Invoices!AI:AJ,A3309,Invoices!AJ:AJ)/COUNTIF(Invoices!AI:AJ,A3309),0),IF(COUNTIF(Invoices!AK:AL,A3309)&lt;&gt;0,IF(COUNTIF(Invoices!AK:AL,A3309)&lt;&gt;0,SUMIF(Invoices!AK:AL,A3309,Invoices!AL:AL)/COUNTIF(Invoices!AK:AL,A3309),0),IF(COUNTIF(Invoices!AM:AN,A3309)&lt;&gt;0,IF(COUNTIF(Invoices!AM:AN,A3309)&lt;&gt;0,SUMIF(Invoices!AM:AN,A3309,Invoices!AN:AN)/COUNTIF(Invoices!AM:AN,A3309),0),"Not Available")))))))))))))))</f>
        <v>0.99</v>
      </c>
    </row>
    <row r="3310" spans="1:5" ht="13" x14ac:dyDescent="0.15">
      <c r="A3310" s="6" t="s">
        <v>4854</v>
      </c>
      <c r="B3310" s="6" t="s">
        <v>1473</v>
      </c>
      <c r="C3310" s="6" t="s">
        <v>1472</v>
      </c>
      <c r="D3310" s="6" t="s">
        <v>1021</v>
      </c>
      <c r="E3310" t="str">
        <f>IF(COUNTIF(Invoices!K:L,A3310)&lt;&gt;0,IF(COUNTIF(Invoices!K:L,A3310)&lt;&gt;0,SUMIF(Invoices!K:L,A3310,Invoices!L:L)/COUNTIF(Invoices!K:L,A3310),0),IF(COUNTIF(Invoices!M:N,A3310)&lt;&gt;0,IF(COUNTIF(Invoices!M:N,A3310)&lt;&gt;0,SUMIF(Invoices!M:N,A3310,Invoices!N:N)/COUNTIF(Invoices!M:N,A3310),0),IF(COUNTIF(Invoices!O:P,A3310)&lt;&gt;0,IF(COUNTIF(Invoices!O:P,A3310)&lt;&gt;0,SUMIF(Invoices!O:P,A3310,Invoices!P:P)/COUNTIF(Invoices!O:P,A3310),0),IF(COUNTIF(Invoices!Q:R,A3310)&lt;&gt;0,IF(COUNTIF(Invoices!Q:R,A3310)&lt;&gt;0,SUMIF(Invoices!Q:R,A3310,Invoices!R:R)/COUNTIF(Invoices!Q:R,A3310),0),IF(COUNTIF(Invoices!S:T,A3310)&lt;&gt;0,IF(COUNTIF(Invoices!S:T,A3310)&lt;&gt;0,SUMIF(Invoices!S:T,A3310,Invoices!T:T)/COUNTIF(Invoices!S:T,A3310),0),IF(COUNTIF(Invoices!U:V,A3310)&lt;&gt;0,IF(COUNTIF(Invoices!U:V,A3310)&lt;&gt;0,SUMIF(Invoices!U:V,A3310,Invoices!V:V)/COUNTIF(Invoices!U:V,A3310),0),IF(COUNTIF(Invoices!W:X,A3310)&lt;&gt;0,IF(COUNTIF(Invoices!W:X,A3310)&lt;&gt;0,SUMIF(Invoices!W:X,A3310,Invoices!X:X)/COUNTIF(Invoices!W:X,A3310),0),IF(COUNTIF(Invoices!Y:Z,A3310)&lt;&gt;0,IF(COUNTIF(Invoices!Y:Z,A3310)&lt;&gt;0,SUMIF(Invoices!Y:Z,A3310,Invoices!Z:Z)/COUNTIF(Invoices!Y:Z,A3310),0),IF(COUNTIF(Invoices!AA:AB,A3310)&lt;&gt;0,IF(COUNTIF(Invoices!AA:AB,A3310)&lt;&gt;0,SUMIF(Invoices!AA:AB,A3310,Invoices!AB:AB)/COUNTIF(Invoices!AA:AB,A3310),0),IF(COUNTIF(Invoices!AC:AD,A3310)&lt;&gt;0,IF(COUNTIF(Invoices!AC:AD,A3310)&lt;&gt;0,SUMIF(Invoices!AC:AD,A3310,Invoices!AD:AD)/COUNTIF(Invoices!AC:AD,A3310),0),IF(COUNTIF(Invoices!AE:AF,A3310)&lt;&gt;0,IF(COUNTIF(Invoices!AE:AF,A3310)&lt;&gt;0,SUMIF(Invoices!AE:AF,A3310,Invoices!AF:AF)/COUNTIF(Invoices!AE:AF,A3310),0),IF(COUNTIF(Invoices!AG:AH,A3310)&lt;&gt;0,IF(COUNTIF(Invoices!AG:AH,A3310)&lt;&gt;0,SUMIF(Invoices!AG:AH,A3310,Invoices!AH:AH)/COUNTIF(Invoices!AG:AH,A3310),0),IF(COUNTIF(Invoices!AI:AJ,A3310)&lt;&gt;0,IF(COUNTIF(Invoices!AI:AJ,A3310)&lt;&gt;0,SUMIF(Invoices!AI:AJ,A3310,Invoices!AJ:AJ)/COUNTIF(Invoices!AI:AJ,A3310),0),IF(COUNTIF(Invoices!AK:AL,A3310)&lt;&gt;0,IF(COUNTIF(Invoices!AK:AL,A3310)&lt;&gt;0,SUMIF(Invoices!AK:AL,A3310,Invoices!AL:AL)/COUNTIF(Invoices!AK:AL,A3310),0),IF(COUNTIF(Invoices!AM:AN,A3310)&lt;&gt;0,IF(COUNTIF(Invoices!AM:AN,A3310)&lt;&gt;0,SUMIF(Invoices!AM:AN,A3310,Invoices!AN:AN)/COUNTIF(Invoices!AM:AN,A3310),0),"Not Available")))))))))))))))</f>
        <v>Not Available</v>
      </c>
    </row>
    <row r="3311" spans="1:5" ht="13" x14ac:dyDescent="0.15">
      <c r="A3311" s="6" t="s">
        <v>4855</v>
      </c>
      <c r="C3311" s="6" t="s">
        <v>1227</v>
      </c>
      <c r="D3311" s="6" t="s">
        <v>1227</v>
      </c>
      <c r="E3311" t="str">
        <f>IF(COUNTIF(Invoices!K:L,A3311)&lt;&gt;0,IF(COUNTIF(Invoices!K:L,A3311)&lt;&gt;0,SUMIF(Invoices!K:L,A3311,Invoices!L:L)/COUNTIF(Invoices!K:L,A3311),0),IF(COUNTIF(Invoices!M:N,A3311)&lt;&gt;0,IF(COUNTIF(Invoices!M:N,A3311)&lt;&gt;0,SUMIF(Invoices!M:N,A3311,Invoices!N:N)/COUNTIF(Invoices!M:N,A3311),0),IF(COUNTIF(Invoices!O:P,A3311)&lt;&gt;0,IF(COUNTIF(Invoices!O:P,A3311)&lt;&gt;0,SUMIF(Invoices!O:P,A3311,Invoices!P:P)/COUNTIF(Invoices!O:P,A3311),0),IF(COUNTIF(Invoices!Q:R,A3311)&lt;&gt;0,IF(COUNTIF(Invoices!Q:R,A3311)&lt;&gt;0,SUMIF(Invoices!Q:R,A3311,Invoices!R:R)/COUNTIF(Invoices!Q:R,A3311),0),IF(COUNTIF(Invoices!S:T,A3311)&lt;&gt;0,IF(COUNTIF(Invoices!S:T,A3311)&lt;&gt;0,SUMIF(Invoices!S:T,A3311,Invoices!T:T)/COUNTIF(Invoices!S:T,A3311),0),IF(COUNTIF(Invoices!U:V,A3311)&lt;&gt;0,IF(COUNTIF(Invoices!U:V,A3311)&lt;&gt;0,SUMIF(Invoices!U:V,A3311,Invoices!V:V)/COUNTIF(Invoices!U:V,A3311),0),IF(COUNTIF(Invoices!W:X,A3311)&lt;&gt;0,IF(COUNTIF(Invoices!W:X,A3311)&lt;&gt;0,SUMIF(Invoices!W:X,A3311,Invoices!X:X)/COUNTIF(Invoices!W:X,A3311),0),IF(COUNTIF(Invoices!Y:Z,A3311)&lt;&gt;0,IF(COUNTIF(Invoices!Y:Z,A3311)&lt;&gt;0,SUMIF(Invoices!Y:Z,A3311,Invoices!Z:Z)/COUNTIF(Invoices!Y:Z,A3311),0),IF(COUNTIF(Invoices!AA:AB,A3311)&lt;&gt;0,IF(COUNTIF(Invoices!AA:AB,A3311)&lt;&gt;0,SUMIF(Invoices!AA:AB,A3311,Invoices!AB:AB)/COUNTIF(Invoices!AA:AB,A3311),0),IF(COUNTIF(Invoices!AC:AD,A3311)&lt;&gt;0,IF(COUNTIF(Invoices!AC:AD,A3311)&lt;&gt;0,SUMIF(Invoices!AC:AD,A3311,Invoices!AD:AD)/COUNTIF(Invoices!AC:AD,A3311),0),IF(COUNTIF(Invoices!AE:AF,A3311)&lt;&gt;0,IF(COUNTIF(Invoices!AE:AF,A3311)&lt;&gt;0,SUMIF(Invoices!AE:AF,A3311,Invoices!AF:AF)/COUNTIF(Invoices!AE:AF,A3311),0),IF(COUNTIF(Invoices!AG:AH,A3311)&lt;&gt;0,IF(COUNTIF(Invoices!AG:AH,A3311)&lt;&gt;0,SUMIF(Invoices!AG:AH,A3311,Invoices!AH:AH)/COUNTIF(Invoices!AG:AH,A3311),0),IF(COUNTIF(Invoices!AI:AJ,A3311)&lt;&gt;0,IF(COUNTIF(Invoices!AI:AJ,A3311)&lt;&gt;0,SUMIF(Invoices!AI:AJ,A3311,Invoices!AJ:AJ)/COUNTIF(Invoices!AI:AJ,A3311),0),IF(COUNTIF(Invoices!AK:AL,A3311)&lt;&gt;0,IF(COUNTIF(Invoices!AK:AL,A3311)&lt;&gt;0,SUMIF(Invoices!AK:AL,A3311,Invoices!AL:AL)/COUNTIF(Invoices!AK:AL,A3311),0),IF(COUNTIF(Invoices!AM:AN,A3311)&lt;&gt;0,IF(COUNTIF(Invoices!AM:AN,A3311)&lt;&gt;0,SUMIF(Invoices!AM:AN,A3311,Invoices!AN:AN)/COUNTIF(Invoices!AM:AN,A3311),0),"Not Available")))))))))))))))</f>
        <v>Not Available</v>
      </c>
    </row>
    <row r="3312" spans="1:5" ht="13" x14ac:dyDescent="0.15">
      <c r="A3312" s="6" t="s">
        <v>4855</v>
      </c>
      <c r="B3312" s="6" t="s">
        <v>1184</v>
      </c>
      <c r="C3312" s="6" t="s">
        <v>1185</v>
      </c>
      <c r="D3312" s="6" t="s">
        <v>962</v>
      </c>
      <c r="E3312" t="str">
        <f>IF(COUNTIF(Invoices!K:L,A3312)&lt;&gt;0,IF(COUNTIF(Invoices!K:L,A3312)&lt;&gt;0,SUMIF(Invoices!K:L,A3312,Invoices!L:L)/COUNTIF(Invoices!K:L,A3312),0),IF(COUNTIF(Invoices!M:N,A3312)&lt;&gt;0,IF(COUNTIF(Invoices!M:N,A3312)&lt;&gt;0,SUMIF(Invoices!M:N,A3312,Invoices!N:N)/COUNTIF(Invoices!M:N,A3312),0),IF(COUNTIF(Invoices!O:P,A3312)&lt;&gt;0,IF(COUNTIF(Invoices!O:P,A3312)&lt;&gt;0,SUMIF(Invoices!O:P,A3312,Invoices!P:P)/COUNTIF(Invoices!O:P,A3312),0),IF(COUNTIF(Invoices!Q:R,A3312)&lt;&gt;0,IF(COUNTIF(Invoices!Q:R,A3312)&lt;&gt;0,SUMIF(Invoices!Q:R,A3312,Invoices!R:R)/COUNTIF(Invoices!Q:R,A3312),0),IF(COUNTIF(Invoices!S:T,A3312)&lt;&gt;0,IF(COUNTIF(Invoices!S:T,A3312)&lt;&gt;0,SUMIF(Invoices!S:T,A3312,Invoices!T:T)/COUNTIF(Invoices!S:T,A3312),0),IF(COUNTIF(Invoices!U:V,A3312)&lt;&gt;0,IF(COUNTIF(Invoices!U:V,A3312)&lt;&gt;0,SUMIF(Invoices!U:V,A3312,Invoices!V:V)/COUNTIF(Invoices!U:V,A3312),0),IF(COUNTIF(Invoices!W:X,A3312)&lt;&gt;0,IF(COUNTIF(Invoices!W:X,A3312)&lt;&gt;0,SUMIF(Invoices!W:X,A3312,Invoices!X:X)/COUNTIF(Invoices!W:X,A3312),0),IF(COUNTIF(Invoices!Y:Z,A3312)&lt;&gt;0,IF(COUNTIF(Invoices!Y:Z,A3312)&lt;&gt;0,SUMIF(Invoices!Y:Z,A3312,Invoices!Z:Z)/COUNTIF(Invoices!Y:Z,A3312),0),IF(COUNTIF(Invoices!AA:AB,A3312)&lt;&gt;0,IF(COUNTIF(Invoices!AA:AB,A3312)&lt;&gt;0,SUMIF(Invoices!AA:AB,A3312,Invoices!AB:AB)/COUNTIF(Invoices!AA:AB,A3312),0),IF(COUNTIF(Invoices!AC:AD,A3312)&lt;&gt;0,IF(COUNTIF(Invoices!AC:AD,A3312)&lt;&gt;0,SUMIF(Invoices!AC:AD,A3312,Invoices!AD:AD)/COUNTIF(Invoices!AC:AD,A3312),0),IF(COUNTIF(Invoices!AE:AF,A3312)&lt;&gt;0,IF(COUNTIF(Invoices!AE:AF,A3312)&lt;&gt;0,SUMIF(Invoices!AE:AF,A3312,Invoices!AF:AF)/COUNTIF(Invoices!AE:AF,A3312),0),IF(COUNTIF(Invoices!AG:AH,A3312)&lt;&gt;0,IF(COUNTIF(Invoices!AG:AH,A3312)&lt;&gt;0,SUMIF(Invoices!AG:AH,A3312,Invoices!AH:AH)/COUNTIF(Invoices!AG:AH,A3312),0),IF(COUNTIF(Invoices!AI:AJ,A3312)&lt;&gt;0,IF(COUNTIF(Invoices!AI:AJ,A3312)&lt;&gt;0,SUMIF(Invoices!AI:AJ,A3312,Invoices!AJ:AJ)/COUNTIF(Invoices!AI:AJ,A3312),0),IF(COUNTIF(Invoices!AK:AL,A3312)&lt;&gt;0,IF(COUNTIF(Invoices!AK:AL,A3312)&lt;&gt;0,SUMIF(Invoices!AK:AL,A3312,Invoices!AL:AL)/COUNTIF(Invoices!AK:AL,A3312),0),IF(COUNTIF(Invoices!AM:AN,A3312)&lt;&gt;0,IF(COUNTIF(Invoices!AM:AN,A3312)&lt;&gt;0,SUMIF(Invoices!AM:AN,A3312,Invoices!AN:AN)/COUNTIF(Invoices!AM:AN,A3312),0),"Not Available")))))))))))))))</f>
        <v>Not Available</v>
      </c>
    </row>
    <row r="3313" spans="1:5" ht="13" x14ac:dyDescent="0.15">
      <c r="A3313" s="6" t="s">
        <v>4856</v>
      </c>
      <c r="B3313" s="6" t="s">
        <v>625</v>
      </c>
      <c r="C3313" s="6" t="s">
        <v>626</v>
      </c>
      <c r="D3313" s="6" t="s">
        <v>522</v>
      </c>
      <c r="E3313" t="str">
        <f>IF(COUNTIF(Invoices!K:L,A3313)&lt;&gt;0,IF(COUNTIF(Invoices!K:L,A3313)&lt;&gt;0,SUMIF(Invoices!K:L,A3313,Invoices!L:L)/COUNTIF(Invoices!K:L,A3313),0),IF(COUNTIF(Invoices!M:N,A3313)&lt;&gt;0,IF(COUNTIF(Invoices!M:N,A3313)&lt;&gt;0,SUMIF(Invoices!M:N,A3313,Invoices!N:N)/COUNTIF(Invoices!M:N,A3313),0),IF(COUNTIF(Invoices!O:P,A3313)&lt;&gt;0,IF(COUNTIF(Invoices!O:P,A3313)&lt;&gt;0,SUMIF(Invoices!O:P,A3313,Invoices!P:P)/COUNTIF(Invoices!O:P,A3313),0),IF(COUNTIF(Invoices!Q:R,A3313)&lt;&gt;0,IF(COUNTIF(Invoices!Q:R,A3313)&lt;&gt;0,SUMIF(Invoices!Q:R,A3313,Invoices!R:R)/COUNTIF(Invoices!Q:R,A3313),0),IF(COUNTIF(Invoices!S:T,A3313)&lt;&gt;0,IF(COUNTIF(Invoices!S:T,A3313)&lt;&gt;0,SUMIF(Invoices!S:T,A3313,Invoices!T:T)/COUNTIF(Invoices!S:T,A3313),0),IF(COUNTIF(Invoices!U:V,A3313)&lt;&gt;0,IF(COUNTIF(Invoices!U:V,A3313)&lt;&gt;0,SUMIF(Invoices!U:V,A3313,Invoices!V:V)/COUNTIF(Invoices!U:V,A3313),0),IF(COUNTIF(Invoices!W:X,A3313)&lt;&gt;0,IF(COUNTIF(Invoices!W:X,A3313)&lt;&gt;0,SUMIF(Invoices!W:X,A3313,Invoices!X:X)/COUNTIF(Invoices!W:X,A3313),0),IF(COUNTIF(Invoices!Y:Z,A3313)&lt;&gt;0,IF(COUNTIF(Invoices!Y:Z,A3313)&lt;&gt;0,SUMIF(Invoices!Y:Z,A3313,Invoices!Z:Z)/COUNTIF(Invoices!Y:Z,A3313),0),IF(COUNTIF(Invoices!AA:AB,A3313)&lt;&gt;0,IF(COUNTIF(Invoices!AA:AB,A3313)&lt;&gt;0,SUMIF(Invoices!AA:AB,A3313,Invoices!AB:AB)/COUNTIF(Invoices!AA:AB,A3313),0),IF(COUNTIF(Invoices!AC:AD,A3313)&lt;&gt;0,IF(COUNTIF(Invoices!AC:AD,A3313)&lt;&gt;0,SUMIF(Invoices!AC:AD,A3313,Invoices!AD:AD)/COUNTIF(Invoices!AC:AD,A3313),0),IF(COUNTIF(Invoices!AE:AF,A3313)&lt;&gt;0,IF(COUNTIF(Invoices!AE:AF,A3313)&lt;&gt;0,SUMIF(Invoices!AE:AF,A3313,Invoices!AF:AF)/COUNTIF(Invoices!AE:AF,A3313),0),IF(COUNTIF(Invoices!AG:AH,A3313)&lt;&gt;0,IF(COUNTIF(Invoices!AG:AH,A3313)&lt;&gt;0,SUMIF(Invoices!AG:AH,A3313,Invoices!AH:AH)/COUNTIF(Invoices!AG:AH,A3313),0),IF(COUNTIF(Invoices!AI:AJ,A3313)&lt;&gt;0,IF(COUNTIF(Invoices!AI:AJ,A3313)&lt;&gt;0,SUMIF(Invoices!AI:AJ,A3313,Invoices!AJ:AJ)/COUNTIF(Invoices!AI:AJ,A3313),0),IF(COUNTIF(Invoices!AK:AL,A3313)&lt;&gt;0,IF(COUNTIF(Invoices!AK:AL,A3313)&lt;&gt;0,SUMIF(Invoices!AK:AL,A3313,Invoices!AL:AL)/COUNTIF(Invoices!AK:AL,A3313),0),IF(COUNTIF(Invoices!AM:AN,A3313)&lt;&gt;0,IF(COUNTIF(Invoices!AM:AN,A3313)&lt;&gt;0,SUMIF(Invoices!AM:AN,A3313,Invoices!AN:AN)/COUNTIF(Invoices!AM:AN,A3313),0),"Not Available")))))))))))))))</f>
        <v>Not Available</v>
      </c>
    </row>
    <row r="3314" spans="1:5" ht="13" x14ac:dyDescent="0.15">
      <c r="A3314" s="6" t="s">
        <v>4857</v>
      </c>
      <c r="B3314" s="6" t="s">
        <v>893</v>
      </c>
      <c r="C3314" s="6" t="s">
        <v>587</v>
      </c>
      <c r="D3314" s="6" t="s">
        <v>587</v>
      </c>
      <c r="E3314" t="str">
        <f>IF(COUNTIF(Invoices!K:L,A3314)&lt;&gt;0,IF(COUNTIF(Invoices!K:L,A3314)&lt;&gt;0,SUMIF(Invoices!K:L,A3314,Invoices!L:L)/COUNTIF(Invoices!K:L,A3314),0),IF(COUNTIF(Invoices!M:N,A3314)&lt;&gt;0,IF(COUNTIF(Invoices!M:N,A3314)&lt;&gt;0,SUMIF(Invoices!M:N,A3314,Invoices!N:N)/COUNTIF(Invoices!M:N,A3314),0),IF(COUNTIF(Invoices!O:P,A3314)&lt;&gt;0,IF(COUNTIF(Invoices!O:P,A3314)&lt;&gt;0,SUMIF(Invoices!O:P,A3314,Invoices!P:P)/COUNTIF(Invoices!O:P,A3314),0),IF(COUNTIF(Invoices!Q:R,A3314)&lt;&gt;0,IF(COUNTIF(Invoices!Q:R,A3314)&lt;&gt;0,SUMIF(Invoices!Q:R,A3314,Invoices!R:R)/COUNTIF(Invoices!Q:R,A3314),0),IF(COUNTIF(Invoices!S:T,A3314)&lt;&gt;0,IF(COUNTIF(Invoices!S:T,A3314)&lt;&gt;0,SUMIF(Invoices!S:T,A3314,Invoices!T:T)/COUNTIF(Invoices!S:T,A3314),0),IF(COUNTIF(Invoices!U:V,A3314)&lt;&gt;0,IF(COUNTIF(Invoices!U:V,A3314)&lt;&gt;0,SUMIF(Invoices!U:V,A3314,Invoices!V:V)/COUNTIF(Invoices!U:V,A3314),0),IF(COUNTIF(Invoices!W:X,A3314)&lt;&gt;0,IF(COUNTIF(Invoices!W:X,A3314)&lt;&gt;0,SUMIF(Invoices!W:X,A3314,Invoices!X:X)/COUNTIF(Invoices!W:X,A3314),0),IF(COUNTIF(Invoices!Y:Z,A3314)&lt;&gt;0,IF(COUNTIF(Invoices!Y:Z,A3314)&lt;&gt;0,SUMIF(Invoices!Y:Z,A3314,Invoices!Z:Z)/COUNTIF(Invoices!Y:Z,A3314),0),IF(COUNTIF(Invoices!AA:AB,A3314)&lt;&gt;0,IF(COUNTIF(Invoices!AA:AB,A3314)&lt;&gt;0,SUMIF(Invoices!AA:AB,A3314,Invoices!AB:AB)/COUNTIF(Invoices!AA:AB,A3314),0),IF(COUNTIF(Invoices!AC:AD,A3314)&lt;&gt;0,IF(COUNTIF(Invoices!AC:AD,A3314)&lt;&gt;0,SUMIF(Invoices!AC:AD,A3314,Invoices!AD:AD)/COUNTIF(Invoices!AC:AD,A3314),0),IF(COUNTIF(Invoices!AE:AF,A3314)&lt;&gt;0,IF(COUNTIF(Invoices!AE:AF,A3314)&lt;&gt;0,SUMIF(Invoices!AE:AF,A3314,Invoices!AF:AF)/COUNTIF(Invoices!AE:AF,A3314),0),IF(COUNTIF(Invoices!AG:AH,A3314)&lt;&gt;0,IF(COUNTIF(Invoices!AG:AH,A3314)&lt;&gt;0,SUMIF(Invoices!AG:AH,A3314,Invoices!AH:AH)/COUNTIF(Invoices!AG:AH,A3314),0),IF(COUNTIF(Invoices!AI:AJ,A3314)&lt;&gt;0,IF(COUNTIF(Invoices!AI:AJ,A3314)&lt;&gt;0,SUMIF(Invoices!AI:AJ,A3314,Invoices!AJ:AJ)/COUNTIF(Invoices!AI:AJ,A3314),0),IF(COUNTIF(Invoices!AK:AL,A3314)&lt;&gt;0,IF(COUNTIF(Invoices!AK:AL,A3314)&lt;&gt;0,SUMIF(Invoices!AK:AL,A3314,Invoices!AL:AL)/COUNTIF(Invoices!AK:AL,A3314),0),IF(COUNTIF(Invoices!AM:AN,A3314)&lt;&gt;0,IF(COUNTIF(Invoices!AM:AN,A3314)&lt;&gt;0,SUMIF(Invoices!AM:AN,A3314,Invoices!AN:AN)/COUNTIF(Invoices!AM:AN,A3314),0),"Not Available")))))))))))))))</f>
        <v>Not Available</v>
      </c>
    </row>
    <row r="3315" spans="1:5" ht="13" x14ac:dyDescent="0.15">
      <c r="A3315" s="6" t="s">
        <v>4858</v>
      </c>
      <c r="B3315" s="6" t="s">
        <v>2820</v>
      </c>
      <c r="C3315" s="6" t="s">
        <v>887</v>
      </c>
      <c r="D3315" s="6" t="s">
        <v>574</v>
      </c>
      <c r="E3315" t="str">
        <f>IF(COUNTIF(Invoices!K:L,A3315)&lt;&gt;0,IF(COUNTIF(Invoices!K:L,A3315)&lt;&gt;0,SUMIF(Invoices!K:L,A3315,Invoices!L:L)/COUNTIF(Invoices!K:L,A3315),0),IF(COUNTIF(Invoices!M:N,A3315)&lt;&gt;0,IF(COUNTIF(Invoices!M:N,A3315)&lt;&gt;0,SUMIF(Invoices!M:N,A3315,Invoices!N:N)/COUNTIF(Invoices!M:N,A3315),0),IF(COUNTIF(Invoices!O:P,A3315)&lt;&gt;0,IF(COUNTIF(Invoices!O:P,A3315)&lt;&gt;0,SUMIF(Invoices!O:P,A3315,Invoices!P:P)/COUNTIF(Invoices!O:P,A3315),0),IF(COUNTIF(Invoices!Q:R,A3315)&lt;&gt;0,IF(COUNTIF(Invoices!Q:R,A3315)&lt;&gt;0,SUMIF(Invoices!Q:R,A3315,Invoices!R:R)/COUNTIF(Invoices!Q:R,A3315),0),IF(COUNTIF(Invoices!S:T,A3315)&lt;&gt;0,IF(COUNTIF(Invoices!S:T,A3315)&lt;&gt;0,SUMIF(Invoices!S:T,A3315,Invoices!T:T)/COUNTIF(Invoices!S:T,A3315),0),IF(COUNTIF(Invoices!U:V,A3315)&lt;&gt;0,IF(COUNTIF(Invoices!U:V,A3315)&lt;&gt;0,SUMIF(Invoices!U:V,A3315,Invoices!V:V)/COUNTIF(Invoices!U:V,A3315),0),IF(COUNTIF(Invoices!W:X,A3315)&lt;&gt;0,IF(COUNTIF(Invoices!W:X,A3315)&lt;&gt;0,SUMIF(Invoices!W:X,A3315,Invoices!X:X)/COUNTIF(Invoices!W:X,A3315),0),IF(COUNTIF(Invoices!Y:Z,A3315)&lt;&gt;0,IF(COUNTIF(Invoices!Y:Z,A3315)&lt;&gt;0,SUMIF(Invoices!Y:Z,A3315,Invoices!Z:Z)/COUNTIF(Invoices!Y:Z,A3315),0),IF(COUNTIF(Invoices!AA:AB,A3315)&lt;&gt;0,IF(COUNTIF(Invoices!AA:AB,A3315)&lt;&gt;0,SUMIF(Invoices!AA:AB,A3315,Invoices!AB:AB)/COUNTIF(Invoices!AA:AB,A3315),0),IF(COUNTIF(Invoices!AC:AD,A3315)&lt;&gt;0,IF(COUNTIF(Invoices!AC:AD,A3315)&lt;&gt;0,SUMIF(Invoices!AC:AD,A3315,Invoices!AD:AD)/COUNTIF(Invoices!AC:AD,A3315),0),IF(COUNTIF(Invoices!AE:AF,A3315)&lt;&gt;0,IF(COUNTIF(Invoices!AE:AF,A3315)&lt;&gt;0,SUMIF(Invoices!AE:AF,A3315,Invoices!AF:AF)/COUNTIF(Invoices!AE:AF,A3315),0),IF(COUNTIF(Invoices!AG:AH,A3315)&lt;&gt;0,IF(COUNTIF(Invoices!AG:AH,A3315)&lt;&gt;0,SUMIF(Invoices!AG:AH,A3315,Invoices!AH:AH)/COUNTIF(Invoices!AG:AH,A3315),0),IF(COUNTIF(Invoices!AI:AJ,A3315)&lt;&gt;0,IF(COUNTIF(Invoices!AI:AJ,A3315)&lt;&gt;0,SUMIF(Invoices!AI:AJ,A3315,Invoices!AJ:AJ)/COUNTIF(Invoices!AI:AJ,A3315),0),IF(COUNTIF(Invoices!AK:AL,A3315)&lt;&gt;0,IF(COUNTIF(Invoices!AK:AL,A3315)&lt;&gt;0,SUMIF(Invoices!AK:AL,A3315,Invoices!AL:AL)/COUNTIF(Invoices!AK:AL,A3315),0),IF(COUNTIF(Invoices!AM:AN,A3315)&lt;&gt;0,IF(COUNTIF(Invoices!AM:AN,A3315)&lt;&gt;0,SUMIF(Invoices!AM:AN,A3315,Invoices!AN:AN)/COUNTIF(Invoices!AM:AN,A3315),0),"Not Available")))))))))))))))</f>
        <v>Not Available</v>
      </c>
    </row>
    <row r="3316" spans="1:5" ht="13" x14ac:dyDescent="0.15">
      <c r="A3316" s="6" t="s">
        <v>4859</v>
      </c>
      <c r="B3316" s="6" t="s">
        <v>1212</v>
      </c>
      <c r="C3316" s="6" t="s">
        <v>841</v>
      </c>
      <c r="D3316" s="6" t="s">
        <v>574</v>
      </c>
      <c r="E3316">
        <f ca="1">IF(COUNTIF(Invoices!K:L,A3316)&lt;&gt;0,IF(COUNTIF(Invoices!K:L,A3316)&lt;&gt;0,SUMIF(Invoices!K:L,A3316,Invoices!L:L)/COUNTIF(Invoices!K:L,A3316),0),IF(COUNTIF(Invoices!M:N,A3316)&lt;&gt;0,IF(COUNTIF(Invoices!M:N,A3316)&lt;&gt;0,SUMIF(Invoices!M:N,A3316,Invoices!N:N)/COUNTIF(Invoices!M:N,A3316),0),IF(COUNTIF(Invoices!O:P,A3316)&lt;&gt;0,IF(COUNTIF(Invoices!O:P,A3316)&lt;&gt;0,SUMIF(Invoices!O:P,A3316,Invoices!P:P)/COUNTIF(Invoices!O:P,A3316),0),IF(COUNTIF(Invoices!Q:R,A3316)&lt;&gt;0,IF(COUNTIF(Invoices!Q:R,A3316)&lt;&gt;0,SUMIF(Invoices!Q:R,A3316,Invoices!R:R)/COUNTIF(Invoices!Q:R,A3316),0),IF(COUNTIF(Invoices!S:T,A3316)&lt;&gt;0,IF(COUNTIF(Invoices!S:T,A3316)&lt;&gt;0,SUMIF(Invoices!S:T,A3316,Invoices!T:T)/COUNTIF(Invoices!S:T,A3316),0),IF(COUNTIF(Invoices!U:V,A3316)&lt;&gt;0,IF(COUNTIF(Invoices!U:V,A3316)&lt;&gt;0,SUMIF(Invoices!U:V,A3316,Invoices!V:V)/COUNTIF(Invoices!U:V,A3316),0),IF(COUNTIF(Invoices!W:X,A3316)&lt;&gt;0,IF(COUNTIF(Invoices!W:X,A3316)&lt;&gt;0,SUMIF(Invoices!W:X,A3316,Invoices!X:X)/COUNTIF(Invoices!W:X,A3316),0),IF(COUNTIF(Invoices!Y:Z,A3316)&lt;&gt;0,IF(COUNTIF(Invoices!Y:Z,A3316)&lt;&gt;0,SUMIF(Invoices!Y:Z,A3316,Invoices!Z:Z)/COUNTIF(Invoices!Y:Z,A3316),0),IF(COUNTIF(Invoices!AA:AB,A3316)&lt;&gt;0,IF(COUNTIF(Invoices!AA:AB,A3316)&lt;&gt;0,SUMIF(Invoices!AA:AB,A3316,Invoices!AB:AB)/COUNTIF(Invoices!AA:AB,A3316),0),IF(COUNTIF(Invoices!AC:AD,A3316)&lt;&gt;0,IF(COUNTIF(Invoices!AC:AD,A3316)&lt;&gt;0,SUMIF(Invoices!AC:AD,A3316,Invoices!AD:AD)/COUNTIF(Invoices!AC:AD,A3316),0),IF(COUNTIF(Invoices!AE:AF,A3316)&lt;&gt;0,IF(COUNTIF(Invoices!AE:AF,A3316)&lt;&gt;0,SUMIF(Invoices!AE:AF,A3316,Invoices!AF:AF)/COUNTIF(Invoices!AE:AF,A3316),0),IF(COUNTIF(Invoices!AG:AH,A3316)&lt;&gt;0,IF(COUNTIF(Invoices!AG:AH,A3316)&lt;&gt;0,SUMIF(Invoices!AG:AH,A3316,Invoices!AH:AH)/COUNTIF(Invoices!AG:AH,A3316),0),IF(COUNTIF(Invoices!AI:AJ,A3316)&lt;&gt;0,IF(COUNTIF(Invoices!AI:AJ,A3316)&lt;&gt;0,SUMIF(Invoices!AI:AJ,A3316,Invoices!AJ:AJ)/COUNTIF(Invoices!AI:AJ,A3316),0),IF(COUNTIF(Invoices!AK:AL,A3316)&lt;&gt;0,IF(COUNTIF(Invoices!AK:AL,A3316)&lt;&gt;0,SUMIF(Invoices!AK:AL,A3316,Invoices!AL:AL)/COUNTIF(Invoices!AK:AL,A3316),0),IF(COUNTIF(Invoices!AM:AN,A3316)&lt;&gt;0,IF(COUNTIF(Invoices!AM:AN,A3316)&lt;&gt;0,SUMIF(Invoices!AM:AN,A3316,Invoices!AN:AN)/COUNTIF(Invoices!AM:AN,A3316),0),"Not Available")))))))))))))))</f>
        <v>0.99</v>
      </c>
    </row>
    <row r="3317" spans="1:5" ht="13" x14ac:dyDescent="0.15">
      <c r="A3317" s="6" t="s">
        <v>4859</v>
      </c>
      <c r="B3317" s="6" t="s">
        <v>1212</v>
      </c>
      <c r="C3317" s="6" t="s">
        <v>842</v>
      </c>
      <c r="D3317" s="6" t="s">
        <v>574</v>
      </c>
      <c r="E3317">
        <f ca="1">IF(COUNTIF(Invoices!K:L,A3317)&lt;&gt;0,IF(COUNTIF(Invoices!K:L,A3317)&lt;&gt;0,SUMIF(Invoices!K:L,A3317,Invoices!L:L)/COUNTIF(Invoices!K:L,A3317),0),IF(COUNTIF(Invoices!M:N,A3317)&lt;&gt;0,IF(COUNTIF(Invoices!M:N,A3317)&lt;&gt;0,SUMIF(Invoices!M:N,A3317,Invoices!N:N)/COUNTIF(Invoices!M:N,A3317),0),IF(COUNTIF(Invoices!O:P,A3317)&lt;&gt;0,IF(COUNTIF(Invoices!O:P,A3317)&lt;&gt;0,SUMIF(Invoices!O:P,A3317,Invoices!P:P)/COUNTIF(Invoices!O:P,A3317),0),IF(COUNTIF(Invoices!Q:R,A3317)&lt;&gt;0,IF(COUNTIF(Invoices!Q:R,A3317)&lt;&gt;0,SUMIF(Invoices!Q:R,A3317,Invoices!R:R)/COUNTIF(Invoices!Q:R,A3317),0),IF(COUNTIF(Invoices!S:T,A3317)&lt;&gt;0,IF(COUNTIF(Invoices!S:T,A3317)&lt;&gt;0,SUMIF(Invoices!S:T,A3317,Invoices!T:T)/COUNTIF(Invoices!S:T,A3317),0),IF(COUNTIF(Invoices!U:V,A3317)&lt;&gt;0,IF(COUNTIF(Invoices!U:V,A3317)&lt;&gt;0,SUMIF(Invoices!U:V,A3317,Invoices!V:V)/COUNTIF(Invoices!U:V,A3317),0),IF(COUNTIF(Invoices!W:X,A3317)&lt;&gt;0,IF(COUNTIF(Invoices!W:X,A3317)&lt;&gt;0,SUMIF(Invoices!W:X,A3317,Invoices!X:X)/COUNTIF(Invoices!W:X,A3317),0),IF(COUNTIF(Invoices!Y:Z,A3317)&lt;&gt;0,IF(COUNTIF(Invoices!Y:Z,A3317)&lt;&gt;0,SUMIF(Invoices!Y:Z,A3317,Invoices!Z:Z)/COUNTIF(Invoices!Y:Z,A3317),0),IF(COUNTIF(Invoices!AA:AB,A3317)&lt;&gt;0,IF(COUNTIF(Invoices!AA:AB,A3317)&lt;&gt;0,SUMIF(Invoices!AA:AB,A3317,Invoices!AB:AB)/COUNTIF(Invoices!AA:AB,A3317),0),IF(COUNTIF(Invoices!AC:AD,A3317)&lt;&gt;0,IF(COUNTIF(Invoices!AC:AD,A3317)&lt;&gt;0,SUMIF(Invoices!AC:AD,A3317,Invoices!AD:AD)/COUNTIF(Invoices!AC:AD,A3317),0),IF(COUNTIF(Invoices!AE:AF,A3317)&lt;&gt;0,IF(COUNTIF(Invoices!AE:AF,A3317)&lt;&gt;0,SUMIF(Invoices!AE:AF,A3317,Invoices!AF:AF)/COUNTIF(Invoices!AE:AF,A3317),0),IF(COUNTIF(Invoices!AG:AH,A3317)&lt;&gt;0,IF(COUNTIF(Invoices!AG:AH,A3317)&lt;&gt;0,SUMIF(Invoices!AG:AH,A3317,Invoices!AH:AH)/COUNTIF(Invoices!AG:AH,A3317),0),IF(COUNTIF(Invoices!AI:AJ,A3317)&lt;&gt;0,IF(COUNTIF(Invoices!AI:AJ,A3317)&lt;&gt;0,SUMIF(Invoices!AI:AJ,A3317,Invoices!AJ:AJ)/COUNTIF(Invoices!AI:AJ,A3317),0),IF(COUNTIF(Invoices!AK:AL,A3317)&lt;&gt;0,IF(COUNTIF(Invoices!AK:AL,A3317)&lt;&gt;0,SUMIF(Invoices!AK:AL,A3317,Invoices!AL:AL)/COUNTIF(Invoices!AK:AL,A3317),0),IF(COUNTIF(Invoices!AM:AN,A3317)&lt;&gt;0,IF(COUNTIF(Invoices!AM:AN,A3317)&lt;&gt;0,SUMIF(Invoices!AM:AN,A3317,Invoices!AN:AN)/COUNTIF(Invoices!AM:AN,A3317),0),"Not Available")))))))))))))))</f>
        <v>0.99</v>
      </c>
    </row>
    <row r="3318" spans="1:5" ht="13" x14ac:dyDescent="0.15">
      <c r="A3318" s="6" t="s">
        <v>4859</v>
      </c>
      <c r="C3318" s="6" t="s">
        <v>843</v>
      </c>
      <c r="D3318" s="6" t="s">
        <v>574</v>
      </c>
      <c r="E3318">
        <f ca="1">IF(COUNTIF(Invoices!K:L,A3318)&lt;&gt;0,IF(COUNTIF(Invoices!K:L,A3318)&lt;&gt;0,SUMIF(Invoices!K:L,A3318,Invoices!L:L)/COUNTIF(Invoices!K:L,A3318),0),IF(COUNTIF(Invoices!M:N,A3318)&lt;&gt;0,IF(COUNTIF(Invoices!M:N,A3318)&lt;&gt;0,SUMIF(Invoices!M:N,A3318,Invoices!N:N)/COUNTIF(Invoices!M:N,A3318),0),IF(COUNTIF(Invoices!O:P,A3318)&lt;&gt;0,IF(COUNTIF(Invoices!O:P,A3318)&lt;&gt;0,SUMIF(Invoices!O:P,A3318,Invoices!P:P)/COUNTIF(Invoices!O:P,A3318),0),IF(COUNTIF(Invoices!Q:R,A3318)&lt;&gt;0,IF(COUNTIF(Invoices!Q:R,A3318)&lt;&gt;0,SUMIF(Invoices!Q:R,A3318,Invoices!R:R)/COUNTIF(Invoices!Q:R,A3318),0),IF(COUNTIF(Invoices!S:T,A3318)&lt;&gt;0,IF(COUNTIF(Invoices!S:T,A3318)&lt;&gt;0,SUMIF(Invoices!S:T,A3318,Invoices!T:T)/COUNTIF(Invoices!S:T,A3318),0),IF(COUNTIF(Invoices!U:V,A3318)&lt;&gt;0,IF(COUNTIF(Invoices!U:V,A3318)&lt;&gt;0,SUMIF(Invoices!U:V,A3318,Invoices!V:V)/COUNTIF(Invoices!U:V,A3318),0),IF(COUNTIF(Invoices!W:X,A3318)&lt;&gt;0,IF(COUNTIF(Invoices!W:X,A3318)&lt;&gt;0,SUMIF(Invoices!W:X,A3318,Invoices!X:X)/COUNTIF(Invoices!W:X,A3318),0),IF(COUNTIF(Invoices!Y:Z,A3318)&lt;&gt;0,IF(COUNTIF(Invoices!Y:Z,A3318)&lt;&gt;0,SUMIF(Invoices!Y:Z,A3318,Invoices!Z:Z)/COUNTIF(Invoices!Y:Z,A3318),0),IF(COUNTIF(Invoices!AA:AB,A3318)&lt;&gt;0,IF(COUNTIF(Invoices!AA:AB,A3318)&lt;&gt;0,SUMIF(Invoices!AA:AB,A3318,Invoices!AB:AB)/COUNTIF(Invoices!AA:AB,A3318),0),IF(COUNTIF(Invoices!AC:AD,A3318)&lt;&gt;0,IF(COUNTIF(Invoices!AC:AD,A3318)&lt;&gt;0,SUMIF(Invoices!AC:AD,A3318,Invoices!AD:AD)/COUNTIF(Invoices!AC:AD,A3318),0),IF(COUNTIF(Invoices!AE:AF,A3318)&lt;&gt;0,IF(COUNTIF(Invoices!AE:AF,A3318)&lt;&gt;0,SUMIF(Invoices!AE:AF,A3318,Invoices!AF:AF)/COUNTIF(Invoices!AE:AF,A3318),0),IF(COUNTIF(Invoices!AG:AH,A3318)&lt;&gt;0,IF(COUNTIF(Invoices!AG:AH,A3318)&lt;&gt;0,SUMIF(Invoices!AG:AH,A3318,Invoices!AH:AH)/COUNTIF(Invoices!AG:AH,A3318),0),IF(COUNTIF(Invoices!AI:AJ,A3318)&lt;&gt;0,IF(COUNTIF(Invoices!AI:AJ,A3318)&lt;&gt;0,SUMIF(Invoices!AI:AJ,A3318,Invoices!AJ:AJ)/COUNTIF(Invoices!AI:AJ,A3318),0),IF(COUNTIF(Invoices!AK:AL,A3318)&lt;&gt;0,IF(COUNTIF(Invoices!AK:AL,A3318)&lt;&gt;0,SUMIF(Invoices!AK:AL,A3318,Invoices!AL:AL)/COUNTIF(Invoices!AK:AL,A3318),0),IF(COUNTIF(Invoices!AM:AN,A3318)&lt;&gt;0,IF(COUNTIF(Invoices!AM:AN,A3318)&lt;&gt;0,SUMIF(Invoices!AM:AN,A3318,Invoices!AN:AN)/COUNTIF(Invoices!AM:AN,A3318),0),"Not Available")))))))))))))))</f>
        <v>0.99</v>
      </c>
    </row>
    <row r="3319" spans="1:5" ht="13" x14ac:dyDescent="0.15">
      <c r="A3319" s="6" t="s">
        <v>4860</v>
      </c>
      <c r="C3319" s="6" t="s">
        <v>561</v>
      </c>
      <c r="D3319" s="6" t="s">
        <v>562</v>
      </c>
      <c r="E3319" t="str">
        <f>IF(COUNTIF(Invoices!K:L,A3319)&lt;&gt;0,IF(COUNTIF(Invoices!K:L,A3319)&lt;&gt;0,SUMIF(Invoices!K:L,A3319,Invoices!L:L)/COUNTIF(Invoices!K:L,A3319),0),IF(COUNTIF(Invoices!M:N,A3319)&lt;&gt;0,IF(COUNTIF(Invoices!M:N,A3319)&lt;&gt;0,SUMIF(Invoices!M:N,A3319,Invoices!N:N)/COUNTIF(Invoices!M:N,A3319),0),IF(COUNTIF(Invoices!O:P,A3319)&lt;&gt;0,IF(COUNTIF(Invoices!O:P,A3319)&lt;&gt;0,SUMIF(Invoices!O:P,A3319,Invoices!P:P)/COUNTIF(Invoices!O:P,A3319),0),IF(COUNTIF(Invoices!Q:R,A3319)&lt;&gt;0,IF(COUNTIF(Invoices!Q:R,A3319)&lt;&gt;0,SUMIF(Invoices!Q:R,A3319,Invoices!R:R)/COUNTIF(Invoices!Q:R,A3319),0),IF(COUNTIF(Invoices!S:T,A3319)&lt;&gt;0,IF(COUNTIF(Invoices!S:T,A3319)&lt;&gt;0,SUMIF(Invoices!S:T,A3319,Invoices!T:T)/COUNTIF(Invoices!S:T,A3319),0),IF(COUNTIF(Invoices!U:V,A3319)&lt;&gt;0,IF(COUNTIF(Invoices!U:V,A3319)&lt;&gt;0,SUMIF(Invoices!U:V,A3319,Invoices!V:V)/COUNTIF(Invoices!U:V,A3319),0),IF(COUNTIF(Invoices!W:X,A3319)&lt;&gt;0,IF(COUNTIF(Invoices!W:X,A3319)&lt;&gt;0,SUMIF(Invoices!W:X,A3319,Invoices!X:X)/COUNTIF(Invoices!W:X,A3319),0),IF(COUNTIF(Invoices!Y:Z,A3319)&lt;&gt;0,IF(COUNTIF(Invoices!Y:Z,A3319)&lt;&gt;0,SUMIF(Invoices!Y:Z,A3319,Invoices!Z:Z)/COUNTIF(Invoices!Y:Z,A3319),0),IF(COUNTIF(Invoices!AA:AB,A3319)&lt;&gt;0,IF(COUNTIF(Invoices!AA:AB,A3319)&lt;&gt;0,SUMIF(Invoices!AA:AB,A3319,Invoices!AB:AB)/COUNTIF(Invoices!AA:AB,A3319),0),IF(COUNTIF(Invoices!AC:AD,A3319)&lt;&gt;0,IF(COUNTIF(Invoices!AC:AD,A3319)&lt;&gt;0,SUMIF(Invoices!AC:AD,A3319,Invoices!AD:AD)/COUNTIF(Invoices!AC:AD,A3319),0),IF(COUNTIF(Invoices!AE:AF,A3319)&lt;&gt;0,IF(COUNTIF(Invoices!AE:AF,A3319)&lt;&gt;0,SUMIF(Invoices!AE:AF,A3319,Invoices!AF:AF)/COUNTIF(Invoices!AE:AF,A3319),0),IF(COUNTIF(Invoices!AG:AH,A3319)&lt;&gt;0,IF(COUNTIF(Invoices!AG:AH,A3319)&lt;&gt;0,SUMIF(Invoices!AG:AH,A3319,Invoices!AH:AH)/COUNTIF(Invoices!AG:AH,A3319),0),IF(COUNTIF(Invoices!AI:AJ,A3319)&lt;&gt;0,IF(COUNTIF(Invoices!AI:AJ,A3319)&lt;&gt;0,SUMIF(Invoices!AI:AJ,A3319,Invoices!AJ:AJ)/COUNTIF(Invoices!AI:AJ,A3319),0),IF(COUNTIF(Invoices!AK:AL,A3319)&lt;&gt;0,IF(COUNTIF(Invoices!AK:AL,A3319)&lt;&gt;0,SUMIF(Invoices!AK:AL,A3319,Invoices!AL:AL)/COUNTIF(Invoices!AK:AL,A3319),0),IF(COUNTIF(Invoices!AM:AN,A3319)&lt;&gt;0,IF(COUNTIF(Invoices!AM:AN,A3319)&lt;&gt;0,SUMIF(Invoices!AM:AN,A3319,Invoices!AN:AN)/COUNTIF(Invoices!AM:AN,A3319),0),"Not Available")))))))))))))))</f>
        <v>Not Available</v>
      </c>
    </row>
    <row r="3320" spans="1:5" ht="13" x14ac:dyDescent="0.15">
      <c r="A3320" s="6" t="s">
        <v>4861</v>
      </c>
      <c r="B3320" s="6" t="s">
        <v>1291</v>
      </c>
      <c r="C3320" s="6" t="s">
        <v>1292</v>
      </c>
      <c r="D3320" s="6" t="s">
        <v>1293</v>
      </c>
      <c r="E3320">
        <f ca="1">IF(COUNTIF(Invoices!K:L,A3320)&lt;&gt;0,IF(COUNTIF(Invoices!K:L,A3320)&lt;&gt;0,SUMIF(Invoices!K:L,A3320,Invoices!L:L)/COUNTIF(Invoices!K:L,A3320),0),IF(COUNTIF(Invoices!M:N,A3320)&lt;&gt;0,IF(COUNTIF(Invoices!M:N,A3320)&lt;&gt;0,SUMIF(Invoices!M:N,A3320,Invoices!N:N)/COUNTIF(Invoices!M:N,A3320),0),IF(COUNTIF(Invoices!O:P,A3320)&lt;&gt;0,IF(COUNTIF(Invoices!O:P,A3320)&lt;&gt;0,SUMIF(Invoices!O:P,A3320,Invoices!P:P)/COUNTIF(Invoices!O:P,A3320),0),IF(COUNTIF(Invoices!Q:R,A3320)&lt;&gt;0,IF(COUNTIF(Invoices!Q:R,A3320)&lt;&gt;0,SUMIF(Invoices!Q:R,A3320,Invoices!R:R)/COUNTIF(Invoices!Q:R,A3320),0),IF(COUNTIF(Invoices!S:T,A3320)&lt;&gt;0,IF(COUNTIF(Invoices!S:T,A3320)&lt;&gt;0,SUMIF(Invoices!S:T,A3320,Invoices!T:T)/COUNTIF(Invoices!S:T,A3320),0),IF(COUNTIF(Invoices!U:V,A3320)&lt;&gt;0,IF(COUNTIF(Invoices!U:V,A3320)&lt;&gt;0,SUMIF(Invoices!U:V,A3320,Invoices!V:V)/COUNTIF(Invoices!U:V,A3320),0),IF(COUNTIF(Invoices!W:X,A3320)&lt;&gt;0,IF(COUNTIF(Invoices!W:X,A3320)&lt;&gt;0,SUMIF(Invoices!W:X,A3320,Invoices!X:X)/COUNTIF(Invoices!W:X,A3320),0),IF(COUNTIF(Invoices!Y:Z,A3320)&lt;&gt;0,IF(COUNTIF(Invoices!Y:Z,A3320)&lt;&gt;0,SUMIF(Invoices!Y:Z,A3320,Invoices!Z:Z)/COUNTIF(Invoices!Y:Z,A3320),0),IF(COUNTIF(Invoices!AA:AB,A3320)&lt;&gt;0,IF(COUNTIF(Invoices!AA:AB,A3320)&lt;&gt;0,SUMIF(Invoices!AA:AB,A3320,Invoices!AB:AB)/COUNTIF(Invoices!AA:AB,A3320),0),IF(COUNTIF(Invoices!AC:AD,A3320)&lt;&gt;0,IF(COUNTIF(Invoices!AC:AD,A3320)&lt;&gt;0,SUMIF(Invoices!AC:AD,A3320,Invoices!AD:AD)/COUNTIF(Invoices!AC:AD,A3320),0),IF(COUNTIF(Invoices!AE:AF,A3320)&lt;&gt;0,IF(COUNTIF(Invoices!AE:AF,A3320)&lt;&gt;0,SUMIF(Invoices!AE:AF,A3320,Invoices!AF:AF)/COUNTIF(Invoices!AE:AF,A3320),0),IF(COUNTIF(Invoices!AG:AH,A3320)&lt;&gt;0,IF(COUNTIF(Invoices!AG:AH,A3320)&lt;&gt;0,SUMIF(Invoices!AG:AH,A3320,Invoices!AH:AH)/COUNTIF(Invoices!AG:AH,A3320),0),IF(COUNTIF(Invoices!AI:AJ,A3320)&lt;&gt;0,IF(COUNTIF(Invoices!AI:AJ,A3320)&lt;&gt;0,SUMIF(Invoices!AI:AJ,A3320,Invoices!AJ:AJ)/COUNTIF(Invoices!AI:AJ,A3320),0),IF(COUNTIF(Invoices!AK:AL,A3320)&lt;&gt;0,IF(COUNTIF(Invoices!AK:AL,A3320)&lt;&gt;0,SUMIF(Invoices!AK:AL,A3320,Invoices!AL:AL)/COUNTIF(Invoices!AK:AL,A3320),0),IF(COUNTIF(Invoices!AM:AN,A3320)&lt;&gt;0,IF(COUNTIF(Invoices!AM:AN,A3320)&lt;&gt;0,SUMIF(Invoices!AM:AN,A3320,Invoices!AN:AN)/COUNTIF(Invoices!AM:AN,A3320),0),"Not Available")))))))))))))))</f>
        <v>0.99</v>
      </c>
    </row>
    <row r="3321" spans="1:5" ht="13" x14ac:dyDescent="0.15">
      <c r="A3321" s="6" t="s">
        <v>4862</v>
      </c>
      <c r="C3321" s="6" t="s">
        <v>1025</v>
      </c>
      <c r="D3321" s="6" t="s">
        <v>863</v>
      </c>
      <c r="E3321">
        <f ca="1">IF(COUNTIF(Invoices!K:L,A3321)&lt;&gt;0,IF(COUNTIF(Invoices!K:L,A3321)&lt;&gt;0,SUMIF(Invoices!K:L,A3321,Invoices!L:L)/COUNTIF(Invoices!K:L,A3321),0),IF(COUNTIF(Invoices!M:N,A3321)&lt;&gt;0,IF(COUNTIF(Invoices!M:N,A3321)&lt;&gt;0,SUMIF(Invoices!M:N,A3321,Invoices!N:N)/COUNTIF(Invoices!M:N,A3321),0),IF(COUNTIF(Invoices!O:P,A3321)&lt;&gt;0,IF(COUNTIF(Invoices!O:P,A3321)&lt;&gt;0,SUMIF(Invoices!O:P,A3321,Invoices!P:P)/COUNTIF(Invoices!O:P,A3321),0),IF(COUNTIF(Invoices!Q:R,A3321)&lt;&gt;0,IF(COUNTIF(Invoices!Q:R,A3321)&lt;&gt;0,SUMIF(Invoices!Q:R,A3321,Invoices!R:R)/COUNTIF(Invoices!Q:R,A3321),0),IF(COUNTIF(Invoices!S:T,A3321)&lt;&gt;0,IF(COUNTIF(Invoices!S:T,A3321)&lt;&gt;0,SUMIF(Invoices!S:T,A3321,Invoices!T:T)/COUNTIF(Invoices!S:T,A3321),0),IF(COUNTIF(Invoices!U:V,A3321)&lt;&gt;0,IF(COUNTIF(Invoices!U:V,A3321)&lt;&gt;0,SUMIF(Invoices!U:V,A3321,Invoices!V:V)/COUNTIF(Invoices!U:V,A3321),0),IF(COUNTIF(Invoices!W:X,A3321)&lt;&gt;0,IF(COUNTIF(Invoices!W:X,A3321)&lt;&gt;0,SUMIF(Invoices!W:X,A3321,Invoices!X:X)/COUNTIF(Invoices!W:X,A3321),0),IF(COUNTIF(Invoices!Y:Z,A3321)&lt;&gt;0,IF(COUNTIF(Invoices!Y:Z,A3321)&lt;&gt;0,SUMIF(Invoices!Y:Z,A3321,Invoices!Z:Z)/COUNTIF(Invoices!Y:Z,A3321),0),IF(COUNTIF(Invoices!AA:AB,A3321)&lt;&gt;0,IF(COUNTIF(Invoices!AA:AB,A3321)&lt;&gt;0,SUMIF(Invoices!AA:AB,A3321,Invoices!AB:AB)/COUNTIF(Invoices!AA:AB,A3321),0),IF(COUNTIF(Invoices!AC:AD,A3321)&lt;&gt;0,IF(COUNTIF(Invoices!AC:AD,A3321)&lt;&gt;0,SUMIF(Invoices!AC:AD,A3321,Invoices!AD:AD)/COUNTIF(Invoices!AC:AD,A3321),0),IF(COUNTIF(Invoices!AE:AF,A3321)&lt;&gt;0,IF(COUNTIF(Invoices!AE:AF,A3321)&lt;&gt;0,SUMIF(Invoices!AE:AF,A3321,Invoices!AF:AF)/COUNTIF(Invoices!AE:AF,A3321),0),IF(COUNTIF(Invoices!AG:AH,A3321)&lt;&gt;0,IF(COUNTIF(Invoices!AG:AH,A3321)&lt;&gt;0,SUMIF(Invoices!AG:AH,A3321,Invoices!AH:AH)/COUNTIF(Invoices!AG:AH,A3321),0),IF(COUNTIF(Invoices!AI:AJ,A3321)&lt;&gt;0,IF(COUNTIF(Invoices!AI:AJ,A3321)&lt;&gt;0,SUMIF(Invoices!AI:AJ,A3321,Invoices!AJ:AJ)/COUNTIF(Invoices!AI:AJ,A3321),0),IF(COUNTIF(Invoices!AK:AL,A3321)&lt;&gt;0,IF(COUNTIF(Invoices!AK:AL,A3321)&lt;&gt;0,SUMIF(Invoices!AK:AL,A3321,Invoices!AL:AL)/COUNTIF(Invoices!AK:AL,A3321),0),IF(COUNTIF(Invoices!AM:AN,A3321)&lt;&gt;0,IF(COUNTIF(Invoices!AM:AN,A3321)&lt;&gt;0,SUMIF(Invoices!AM:AN,A3321,Invoices!AN:AN)/COUNTIF(Invoices!AM:AN,A3321),0),"Not Available")))))))))))))))</f>
        <v>0.99</v>
      </c>
    </row>
    <row r="3322" spans="1:5" ht="13" x14ac:dyDescent="0.15">
      <c r="A3322" s="6" t="s">
        <v>4863</v>
      </c>
      <c r="B3322" s="6" t="s">
        <v>4864</v>
      </c>
      <c r="C3322" s="6" t="s">
        <v>749</v>
      </c>
      <c r="D3322" s="6" t="s">
        <v>750</v>
      </c>
      <c r="E3322" t="str">
        <f>IF(COUNTIF(Invoices!K:L,A3322)&lt;&gt;0,IF(COUNTIF(Invoices!K:L,A3322)&lt;&gt;0,SUMIF(Invoices!K:L,A3322,Invoices!L:L)/COUNTIF(Invoices!K:L,A3322),0),IF(COUNTIF(Invoices!M:N,A3322)&lt;&gt;0,IF(COUNTIF(Invoices!M:N,A3322)&lt;&gt;0,SUMIF(Invoices!M:N,A3322,Invoices!N:N)/COUNTIF(Invoices!M:N,A3322),0),IF(COUNTIF(Invoices!O:P,A3322)&lt;&gt;0,IF(COUNTIF(Invoices!O:P,A3322)&lt;&gt;0,SUMIF(Invoices!O:P,A3322,Invoices!P:P)/COUNTIF(Invoices!O:P,A3322),0),IF(COUNTIF(Invoices!Q:R,A3322)&lt;&gt;0,IF(COUNTIF(Invoices!Q:R,A3322)&lt;&gt;0,SUMIF(Invoices!Q:R,A3322,Invoices!R:R)/COUNTIF(Invoices!Q:R,A3322),0),IF(COUNTIF(Invoices!S:T,A3322)&lt;&gt;0,IF(COUNTIF(Invoices!S:T,A3322)&lt;&gt;0,SUMIF(Invoices!S:T,A3322,Invoices!T:T)/COUNTIF(Invoices!S:T,A3322),0),IF(COUNTIF(Invoices!U:V,A3322)&lt;&gt;0,IF(COUNTIF(Invoices!U:V,A3322)&lt;&gt;0,SUMIF(Invoices!U:V,A3322,Invoices!V:V)/COUNTIF(Invoices!U:V,A3322),0),IF(COUNTIF(Invoices!W:X,A3322)&lt;&gt;0,IF(COUNTIF(Invoices!W:X,A3322)&lt;&gt;0,SUMIF(Invoices!W:X,A3322,Invoices!X:X)/COUNTIF(Invoices!W:X,A3322),0),IF(COUNTIF(Invoices!Y:Z,A3322)&lt;&gt;0,IF(COUNTIF(Invoices!Y:Z,A3322)&lt;&gt;0,SUMIF(Invoices!Y:Z,A3322,Invoices!Z:Z)/COUNTIF(Invoices!Y:Z,A3322),0),IF(COUNTIF(Invoices!AA:AB,A3322)&lt;&gt;0,IF(COUNTIF(Invoices!AA:AB,A3322)&lt;&gt;0,SUMIF(Invoices!AA:AB,A3322,Invoices!AB:AB)/COUNTIF(Invoices!AA:AB,A3322),0),IF(COUNTIF(Invoices!AC:AD,A3322)&lt;&gt;0,IF(COUNTIF(Invoices!AC:AD,A3322)&lt;&gt;0,SUMIF(Invoices!AC:AD,A3322,Invoices!AD:AD)/COUNTIF(Invoices!AC:AD,A3322),0),IF(COUNTIF(Invoices!AE:AF,A3322)&lt;&gt;0,IF(COUNTIF(Invoices!AE:AF,A3322)&lt;&gt;0,SUMIF(Invoices!AE:AF,A3322,Invoices!AF:AF)/COUNTIF(Invoices!AE:AF,A3322),0),IF(COUNTIF(Invoices!AG:AH,A3322)&lt;&gt;0,IF(COUNTIF(Invoices!AG:AH,A3322)&lt;&gt;0,SUMIF(Invoices!AG:AH,A3322,Invoices!AH:AH)/COUNTIF(Invoices!AG:AH,A3322),0),IF(COUNTIF(Invoices!AI:AJ,A3322)&lt;&gt;0,IF(COUNTIF(Invoices!AI:AJ,A3322)&lt;&gt;0,SUMIF(Invoices!AI:AJ,A3322,Invoices!AJ:AJ)/COUNTIF(Invoices!AI:AJ,A3322),0),IF(COUNTIF(Invoices!AK:AL,A3322)&lt;&gt;0,IF(COUNTIF(Invoices!AK:AL,A3322)&lt;&gt;0,SUMIF(Invoices!AK:AL,A3322,Invoices!AL:AL)/COUNTIF(Invoices!AK:AL,A3322),0),IF(COUNTIF(Invoices!AM:AN,A3322)&lt;&gt;0,IF(COUNTIF(Invoices!AM:AN,A3322)&lt;&gt;0,SUMIF(Invoices!AM:AN,A3322,Invoices!AN:AN)/COUNTIF(Invoices!AM:AN,A3322),0),"Not Available")))))))))))))))</f>
        <v>Not Available</v>
      </c>
    </row>
    <row r="3323" spans="1:5" ht="13" x14ac:dyDescent="0.15">
      <c r="A3323" s="6" t="s">
        <v>4865</v>
      </c>
      <c r="B3323" s="6" t="s">
        <v>1274</v>
      </c>
      <c r="C3323" s="6" t="s">
        <v>991</v>
      </c>
      <c r="D3323" s="6" t="s">
        <v>714</v>
      </c>
      <c r="E3323">
        <f ca="1">IF(COUNTIF(Invoices!K:L,A3323)&lt;&gt;0,IF(COUNTIF(Invoices!K:L,A3323)&lt;&gt;0,SUMIF(Invoices!K:L,A3323,Invoices!L:L)/COUNTIF(Invoices!K:L,A3323),0),IF(COUNTIF(Invoices!M:N,A3323)&lt;&gt;0,IF(COUNTIF(Invoices!M:N,A3323)&lt;&gt;0,SUMIF(Invoices!M:N,A3323,Invoices!N:N)/COUNTIF(Invoices!M:N,A3323),0),IF(COUNTIF(Invoices!O:P,A3323)&lt;&gt;0,IF(COUNTIF(Invoices!O:P,A3323)&lt;&gt;0,SUMIF(Invoices!O:P,A3323,Invoices!P:P)/COUNTIF(Invoices!O:P,A3323),0),IF(COUNTIF(Invoices!Q:R,A3323)&lt;&gt;0,IF(COUNTIF(Invoices!Q:R,A3323)&lt;&gt;0,SUMIF(Invoices!Q:R,A3323,Invoices!R:R)/COUNTIF(Invoices!Q:R,A3323),0),IF(COUNTIF(Invoices!S:T,A3323)&lt;&gt;0,IF(COUNTIF(Invoices!S:T,A3323)&lt;&gt;0,SUMIF(Invoices!S:T,A3323,Invoices!T:T)/COUNTIF(Invoices!S:T,A3323),0),IF(COUNTIF(Invoices!U:V,A3323)&lt;&gt;0,IF(COUNTIF(Invoices!U:V,A3323)&lt;&gt;0,SUMIF(Invoices!U:V,A3323,Invoices!V:V)/COUNTIF(Invoices!U:V,A3323),0),IF(COUNTIF(Invoices!W:X,A3323)&lt;&gt;0,IF(COUNTIF(Invoices!W:X,A3323)&lt;&gt;0,SUMIF(Invoices!W:X,A3323,Invoices!X:X)/COUNTIF(Invoices!W:X,A3323),0),IF(COUNTIF(Invoices!Y:Z,A3323)&lt;&gt;0,IF(COUNTIF(Invoices!Y:Z,A3323)&lt;&gt;0,SUMIF(Invoices!Y:Z,A3323,Invoices!Z:Z)/COUNTIF(Invoices!Y:Z,A3323),0),IF(COUNTIF(Invoices!AA:AB,A3323)&lt;&gt;0,IF(COUNTIF(Invoices!AA:AB,A3323)&lt;&gt;0,SUMIF(Invoices!AA:AB,A3323,Invoices!AB:AB)/COUNTIF(Invoices!AA:AB,A3323),0),IF(COUNTIF(Invoices!AC:AD,A3323)&lt;&gt;0,IF(COUNTIF(Invoices!AC:AD,A3323)&lt;&gt;0,SUMIF(Invoices!AC:AD,A3323,Invoices!AD:AD)/COUNTIF(Invoices!AC:AD,A3323),0),IF(COUNTIF(Invoices!AE:AF,A3323)&lt;&gt;0,IF(COUNTIF(Invoices!AE:AF,A3323)&lt;&gt;0,SUMIF(Invoices!AE:AF,A3323,Invoices!AF:AF)/COUNTIF(Invoices!AE:AF,A3323),0),IF(COUNTIF(Invoices!AG:AH,A3323)&lt;&gt;0,IF(COUNTIF(Invoices!AG:AH,A3323)&lt;&gt;0,SUMIF(Invoices!AG:AH,A3323,Invoices!AH:AH)/COUNTIF(Invoices!AG:AH,A3323),0),IF(COUNTIF(Invoices!AI:AJ,A3323)&lt;&gt;0,IF(COUNTIF(Invoices!AI:AJ,A3323)&lt;&gt;0,SUMIF(Invoices!AI:AJ,A3323,Invoices!AJ:AJ)/COUNTIF(Invoices!AI:AJ,A3323),0),IF(COUNTIF(Invoices!AK:AL,A3323)&lt;&gt;0,IF(COUNTIF(Invoices!AK:AL,A3323)&lt;&gt;0,SUMIF(Invoices!AK:AL,A3323,Invoices!AL:AL)/COUNTIF(Invoices!AK:AL,A3323),0),IF(COUNTIF(Invoices!AM:AN,A3323)&lt;&gt;0,IF(COUNTIF(Invoices!AM:AN,A3323)&lt;&gt;0,SUMIF(Invoices!AM:AN,A3323,Invoices!AN:AN)/COUNTIF(Invoices!AM:AN,A3323),0),"Not Available")))))))))))))))</f>
        <v>0.99</v>
      </c>
    </row>
    <row r="3324" spans="1:5" ht="13" x14ac:dyDescent="0.15">
      <c r="A3324" s="6" t="s">
        <v>4865</v>
      </c>
      <c r="B3324" s="6" t="s">
        <v>2340</v>
      </c>
      <c r="C3324" s="6" t="s">
        <v>901</v>
      </c>
      <c r="D3324" s="6" t="s">
        <v>714</v>
      </c>
      <c r="E3324">
        <f ca="1">IF(COUNTIF(Invoices!K:L,A3324)&lt;&gt;0,IF(COUNTIF(Invoices!K:L,A3324)&lt;&gt;0,SUMIF(Invoices!K:L,A3324,Invoices!L:L)/COUNTIF(Invoices!K:L,A3324),0),IF(COUNTIF(Invoices!M:N,A3324)&lt;&gt;0,IF(COUNTIF(Invoices!M:N,A3324)&lt;&gt;0,SUMIF(Invoices!M:N,A3324,Invoices!N:N)/COUNTIF(Invoices!M:N,A3324),0),IF(COUNTIF(Invoices!O:P,A3324)&lt;&gt;0,IF(COUNTIF(Invoices!O:P,A3324)&lt;&gt;0,SUMIF(Invoices!O:P,A3324,Invoices!P:P)/COUNTIF(Invoices!O:P,A3324),0),IF(COUNTIF(Invoices!Q:R,A3324)&lt;&gt;0,IF(COUNTIF(Invoices!Q:R,A3324)&lt;&gt;0,SUMIF(Invoices!Q:R,A3324,Invoices!R:R)/COUNTIF(Invoices!Q:R,A3324),0),IF(COUNTIF(Invoices!S:T,A3324)&lt;&gt;0,IF(COUNTIF(Invoices!S:T,A3324)&lt;&gt;0,SUMIF(Invoices!S:T,A3324,Invoices!T:T)/COUNTIF(Invoices!S:T,A3324),0),IF(COUNTIF(Invoices!U:V,A3324)&lt;&gt;0,IF(COUNTIF(Invoices!U:V,A3324)&lt;&gt;0,SUMIF(Invoices!U:V,A3324,Invoices!V:V)/COUNTIF(Invoices!U:V,A3324),0),IF(COUNTIF(Invoices!W:X,A3324)&lt;&gt;0,IF(COUNTIF(Invoices!W:X,A3324)&lt;&gt;0,SUMIF(Invoices!W:X,A3324,Invoices!X:X)/COUNTIF(Invoices!W:X,A3324),0),IF(COUNTIF(Invoices!Y:Z,A3324)&lt;&gt;0,IF(COUNTIF(Invoices!Y:Z,A3324)&lt;&gt;0,SUMIF(Invoices!Y:Z,A3324,Invoices!Z:Z)/COUNTIF(Invoices!Y:Z,A3324),0),IF(COUNTIF(Invoices!AA:AB,A3324)&lt;&gt;0,IF(COUNTIF(Invoices!AA:AB,A3324)&lt;&gt;0,SUMIF(Invoices!AA:AB,A3324,Invoices!AB:AB)/COUNTIF(Invoices!AA:AB,A3324),0),IF(COUNTIF(Invoices!AC:AD,A3324)&lt;&gt;0,IF(COUNTIF(Invoices!AC:AD,A3324)&lt;&gt;0,SUMIF(Invoices!AC:AD,A3324,Invoices!AD:AD)/COUNTIF(Invoices!AC:AD,A3324),0),IF(COUNTIF(Invoices!AE:AF,A3324)&lt;&gt;0,IF(COUNTIF(Invoices!AE:AF,A3324)&lt;&gt;0,SUMIF(Invoices!AE:AF,A3324,Invoices!AF:AF)/COUNTIF(Invoices!AE:AF,A3324),0),IF(COUNTIF(Invoices!AG:AH,A3324)&lt;&gt;0,IF(COUNTIF(Invoices!AG:AH,A3324)&lt;&gt;0,SUMIF(Invoices!AG:AH,A3324,Invoices!AH:AH)/COUNTIF(Invoices!AG:AH,A3324),0),IF(COUNTIF(Invoices!AI:AJ,A3324)&lt;&gt;0,IF(COUNTIF(Invoices!AI:AJ,A3324)&lt;&gt;0,SUMIF(Invoices!AI:AJ,A3324,Invoices!AJ:AJ)/COUNTIF(Invoices!AI:AJ,A3324),0),IF(COUNTIF(Invoices!AK:AL,A3324)&lt;&gt;0,IF(COUNTIF(Invoices!AK:AL,A3324)&lt;&gt;0,SUMIF(Invoices!AK:AL,A3324,Invoices!AL:AL)/COUNTIF(Invoices!AK:AL,A3324),0),IF(COUNTIF(Invoices!AM:AN,A3324)&lt;&gt;0,IF(COUNTIF(Invoices!AM:AN,A3324)&lt;&gt;0,SUMIF(Invoices!AM:AN,A3324,Invoices!AN:AN)/COUNTIF(Invoices!AM:AN,A3324),0),"Not Available")))))))))))))))</f>
        <v>0.99</v>
      </c>
    </row>
    <row r="3325" spans="1:5" ht="13" x14ac:dyDescent="0.15">
      <c r="A3325" s="6" t="s">
        <v>4866</v>
      </c>
      <c r="B3325" s="6" t="s">
        <v>1336</v>
      </c>
      <c r="C3325" s="6" t="s">
        <v>1337</v>
      </c>
      <c r="D3325" s="6" t="s">
        <v>1338</v>
      </c>
      <c r="E3325" t="str">
        <f>IF(COUNTIF(Invoices!K:L,A3325)&lt;&gt;0,IF(COUNTIF(Invoices!K:L,A3325)&lt;&gt;0,SUMIF(Invoices!K:L,A3325,Invoices!L:L)/COUNTIF(Invoices!K:L,A3325),0),IF(COUNTIF(Invoices!M:N,A3325)&lt;&gt;0,IF(COUNTIF(Invoices!M:N,A3325)&lt;&gt;0,SUMIF(Invoices!M:N,A3325,Invoices!N:N)/COUNTIF(Invoices!M:N,A3325),0),IF(COUNTIF(Invoices!O:P,A3325)&lt;&gt;0,IF(COUNTIF(Invoices!O:P,A3325)&lt;&gt;0,SUMIF(Invoices!O:P,A3325,Invoices!P:P)/COUNTIF(Invoices!O:P,A3325),0),IF(COUNTIF(Invoices!Q:R,A3325)&lt;&gt;0,IF(COUNTIF(Invoices!Q:R,A3325)&lt;&gt;0,SUMIF(Invoices!Q:R,A3325,Invoices!R:R)/COUNTIF(Invoices!Q:R,A3325),0),IF(COUNTIF(Invoices!S:T,A3325)&lt;&gt;0,IF(COUNTIF(Invoices!S:T,A3325)&lt;&gt;0,SUMIF(Invoices!S:T,A3325,Invoices!T:T)/COUNTIF(Invoices!S:T,A3325),0),IF(COUNTIF(Invoices!U:V,A3325)&lt;&gt;0,IF(COUNTIF(Invoices!U:V,A3325)&lt;&gt;0,SUMIF(Invoices!U:V,A3325,Invoices!V:V)/COUNTIF(Invoices!U:V,A3325),0),IF(COUNTIF(Invoices!W:X,A3325)&lt;&gt;0,IF(COUNTIF(Invoices!W:X,A3325)&lt;&gt;0,SUMIF(Invoices!W:X,A3325,Invoices!X:X)/COUNTIF(Invoices!W:X,A3325),0),IF(COUNTIF(Invoices!Y:Z,A3325)&lt;&gt;0,IF(COUNTIF(Invoices!Y:Z,A3325)&lt;&gt;0,SUMIF(Invoices!Y:Z,A3325,Invoices!Z:Z)/COUNTIF(Invoices!Y:Z,A3325),0),IF(COUNTIF(Invoices!AA:AB,A3325)&lt;&gt;0,IF(COUNTIF(Invoices!AA:AB,A3325)&lt;&gt;0,SUMIF(Invoices!AA:AB,A3325,Invoices!AB:AB)/COUNTIF(Invoices!AA:AB,A3325),0),IF(COUNTIF(Invoices!AC:AD,A3325)&lt;&gt;0,IF(COUNTIF(Invoices!AC:AD,A3325)&lt;&gt;0,SUMIF(Invoices!AC:AD,A3325,Invoices!AD:AD)/COUNTIF(Invoices!AC:AD,A3325),0),IF(COUNTIF(Invoices!AE:AF,A3325)&lt;&gt;0,IF(COUNTIF(Invoices!AE:AF,A3325)&lt;&gt;0,SUMIF(Invoices!AE:AF,A3325,Invoices!AF:AF)/COUNTIF(Invoices!AE:AF,A3325),0),IF(COUNTIF(Invoices!AG:AH,A3325)&lt;&gt;0,IF(COUNTIF(Invoices!AG:AH,A3325)&lt;&gt;0,SUMIF(Invoices!AG:AH,A3325,Invoices!AH:AH)/COUNTIF(Invoices!AG:AH,A3325),0),IF(COUNTIF(Invoices!AI:AJ,A3325)&lt;&gt;0,IF(COUNTIF(Invoices!AI:AJ,A3325)&lt;&gt;0,SUMIF(Invoices!AI:AJ,A3325,Invoices!AJ:AJ)/COUNTIF(Invoices!AI:AJ,A3325),0),IF(COUNTIF(Invoices!AK:AL,A3325)&lt;&gt;0,IF(COUNTIF(Invoices!AK:AL,A3325)&lt;&gt;0,SUMIF(Invoices!AK:AL,A3325,Invoices!AL:AL)/COUNTIF(Invoices!AK:AL,A3325),0),IF(COUNTIF(Invoices!AM:AN,A3325)&lt;&gt;0,IF(COUNTIF(Invoices!AM:AN,A3325)&lt;&gt;0,SUMIF(Invoices!AM:AN,A3325,Invoices!AN:AN)/COUNTIF(Invoices!AM:AN,A3325),0),"Not Available")))))))))))))))</f>
        <v>Not Available</v>
      </c>
    </row>
    <row r="3326" spans="1:5" ht="13" x14ac:dyDescent="0.15">
      <c r="A3326" s="6" t="s">
        <v>4867</v>
      </c>
      <c r="B3326" s="6" t="s">
        <v>4868</v>
      </c>
      <c r="C3326" s="6" t="s">
        <v>991</v>
      </c>
      <c r="D3326" s="6" t="s">
        <v>714</v>
      </c>
      <c r="E3326">
        <f ca="1">IF(COUNTIF(Invoices!K:L,A3326)&lt;&gt;0,IF(COUNTIF(Invoices!K:L,A3326)&lt;&gt;0,SUMIF(Invoices!K:L,A3326,Invoices!L:L)/COUNTIF(Invoices!K:L,A3326),0),IF(COUNTIF(Invoices!M:N,A3326)&lt;&gt;0,IF(COUNTIF(Invoices!M:N,A3326)&lt;&gt;0,SUMIF(Invoices!M:N,A3326,Invoices!N:N)/COUNTIF(Invoices!M:N,A3326),0),IF(COUNTIF(Invoices!O:P,A3326)&lt;&gt;0,IF(COUNTIF(Invoices!O:P,A3326)&lt;&gt;0,SUMIF(Invoices!O:P,A3326,Invoices!P:P)/COUNTIF(Invoices!O:P,A3326),0),IF(COUNTIF(Invoices!Q:R,A3326)&lt;&gt;0,IF(COUNTIF(Invoices!Q:R,A3326)&lt;&gt;0,SUMIF(Invoices!Q:R,A3326,Invoices!R:R)/COUNTIF(Invoices!Q:R,A3326),0),IF(COUNTIF(Invoices!S:T,A3326)&lt;&gt;0,IF(COUNTIF(Invoices!S:T,A3326)&lt;&gt;0,SUMIF(Invoices!S:T,A3326,Invoices!T:T)/COUNTIF(Invoices!S:T,A3326),0),IF(COUNTIF(Invoices!U:V,A3326)&lt;&gt;0,IF(COUNTIF(Invoices!U:V,A3326)&lt;&gt;0,SUMIF(Invoices!U:V,A3326,Invoices!V:V)/COUNTIF(Invoices!U:V,A3326),0),IF(COUNTIF(Invoices!W:X,A3326)&lt;&gt;0,IF(COUNTIF(Invoices!W:X,A3326)&lt;&gt;0,SUMIF(Invoices!W:X,A3326,Invoices!X:X)/COUNTIF(Invoices!W:X,A3326),0),IF(COUNTIF(Invoices!Y:Z,A3326)&lt;&gt;0,IF(COUNTIF(Invoices!Y:Z,A3326)&lt;&gt;0,SUMIF(Invoices!Y:Z,A3326,Invoices!Z:Z)/COUNTIF(Invoices!Y:Z,A3326),0),IF(COUNTIF(Invoices!AA:AB,A3326)&lt;&gt;0,IF(COUNTIF(Invoices!AA:AB,A3326)&lt;&gt;0,SUMIF(Invoices!AA:AB,A3326,Invoices!AB:AB)/COUNTIF(Invoices!AA:AB,A3326),0),IF(COUNTIF(Invoices!AC:AD,A3326)&lt;&gt;0,IF(COUNTIF(Invoices!AC:AD,A3326)&lt;&gt;0,SUMIF(Invoices!AC:AD,A3326,Invoices!AD:AD)/COUNTIF(Invoices!AC:AD,A3326),0),IF(COUNTIF(Invoices!AE:AF,A3326)&lt;&gt;0,IF(COUNTIF(Invoices!AE:AF,A3326)&lt;&gt;0,SUMIF(Invoices!AE:AF,A3326,Invoices!AF:AF)/COUNTIF(Invoices!AE:AF,A3326),0),IF(COUNTIF(Invoices!AG:AH,A3326)&lt;&gt;0,IF(COUNTIF(Invoices!AG:AH,A3326)&lt;&gt;0,SUMIF(Invoices!AG:AH,A3326,Invoices!AH:AH)/COUNTIF(Invoices!AG:AH,A3326),0),IF(COUNTIF(Invoices!AI:AJ,A3326)&lt;&gt;0,IF(COUNTIF(Invoices!AI:AJ,A3326)&lt;&gt;0,SUMIF(Invoices!AI:AJ,A3326,Invoices!AJ:AJ)/COUNTIF(Invoices!AI:AJ,A3326),0),IF(COUNTIF(Invoices!AK:AL,A3326)&lt;&gt;0,IF(COUNTIF(Invoices!AK:AL,A3326)&lt;&gt;0,SUMIF(Invoices!AK:AL,A3326,Invoices!AL:AL)/COUNTIF(Invoices!AK:AL,A3326),0),IF(COUNTIF(Invoices!AM:AN,A3326)&lt;&gt;0,IF(COUNTIF(Invoices!AM:AN,A3326)&lt;&gt;0,SUMIF(Invoices!AM:AN,A3326,Invoices!AN:AN)/COUNTIF(Invoices!AM:AN,A3326),0),"Not Available")))))))))))))))</f>
        <v>0.99</v>
      </c>
    </row>
    <row r="3327" spans="1:5" ht="13" x14ac:dyDescent="0.15">
      <c r="A3327" s="6" t="s">
        <v>4867</v>
      </c>
      <c r="B3327" s="6" t="s">
        <v>900</v>
      </c>
      <c r="C3327" s="6" t="s">
        <v>901</v>
      </c>
      <c r="D3327" s="6" t="s">
        <v>714</v>
      </c>
      <c r="E3327">
        <f ca="1">IF(COUNTIF(Invoices!K:L,A3327)&lt;&gt;0,IF(COUNTIF(Invoices!K:L,A3327)&lt;&gt;0,SUMIF(Invoices!K:L,A3327,Invoices!L:L)/COUNTIF(Invoices!K:L,A3327),0),IF(COUNTIF(Invoices!M:N,A3327)&lt;&gt;0,IF(COUNTIF(Invoices!M:N,A3327)&lt;&gt;0,SUMIF(Invoices!M:N,A3327,Invoices!N:N)/COUNTIF(Invoices!M:N,A3327),0),IF(COUNTIF(Invoices!O:P,A3327)&lt;&gt;0,IF(COUNTIF(Invoices!O:P,A3327)&lt;&gt;0,SUMIF(Invoices!O:P,A3327,Invoices!P:P)/COUNTIF(Invoices!O:P,A3327),0),IF(COUNTIF(Invoices!Q:R,A3327)&lt;&gt;0,IF(COUNTIF(Invoices!Q:R,A3327)&lt;&gt;0,SUMIF(Invoices!Q:R,A3327,Invoices!R:R)/COUNTIF(Invoices!Q:R,A3327),0),IF(COUNTIF(Invoices!S:T,A3327)&lt;&gt;0,IF(COUNTIF(Invoices!S:T,A3327)&lt;&gt;0,SUMIF(Invoices!S:T,A3327,Invoices!T:T)/COUNTIF(Invoices!S:T,A3327),0),IF(COUNTIF(Invoices!U:V,A3327)&lt;&gt;0,IF(COUNTIF(Invoices!U:V,A3327)&lt;&gt;0,SUMIF(Invoices!U:V,A3327,Invoices!V:V)/COUNTIF(Invoices!U:V,A3327),0),IF(COUNTIF(Invoices!W:X,A3327)&lt;&gt;0,IF(COUNTIF(Invoices!W:X,A3327)&lt;&gt;0,SUMIF(Invoices!W:X,A3327,Invoices!X:X)/COUNTIF(Invoices!W:X,A3327),0),IF(COUNTIF(Invoices!Y:Z,A3327)&lt;&gt;0,IF(COUNTIF(Invoices!Y:Z,A3327)&lt;&gt;0,SUMIF(Invoices!Y:Z,A3327,Invoices!Z:Z)/COUNTIF(Invoices!Y:Z,A3327),0),IF(COUNTIF(Invoices!AA:AB,A3327)&lt;&gt;0,IF(COUNTIF(Invoices!AA:AB,A3327)&lt;&gt;0,SUMIF(Invoices!AA:AB,A3327,Invoices!AB:AB)/COUNTIF(Invoices!AA:AB,A3327),0),IF(COUNTIF(Invoices!AC:AD,A3327)&lt;&gt;0,IF(COUNTIF(Invoices!AC:AD,A3327)&lt;&gt;0,SUMIF(Invoices!AC:AD,A3327,Invoices!AD:AD)/COUNTIF(Invoices!AC:AD,A3327),0),IF(COUNTIF(Invoices!AE:AF,A3327)&lt;&gt;0,IF(COUNTIF(Invoices!AE:AF,A3327)&lt;&gt;0,SUMIF(Invoices!AE:AF,A3327,Invoices!AF:AF)/COUNTIF(Invoices!AE:AF,A3327),0),IF(COUNTIF(Invoices!AG:AH,A3327)&lt;&gt;0,IF(COUNTIF(Invoices!AG:AH,A3327)&lt;&gt;0,SUMIF(Invoices!AG:AH,A3327,Invoices!AH:AH)/COUNTIF(Invoices!AG:AH,A3327),0),IF(COUNTIF(Invoices!AI:AJ,A3327)&lt;&gt;0,IF(COUNTIF(Invoices!AI:AJ,A3327)&lt;&gt;0,SUMIF(Invoices!AI:AJ,A3327,Invoices!AJ:AJ)/COUNTIF(Invoices!AI:AJ,A3327),0),IF(COUNTIF(Invoices!AK:AL,A3327)&lt;&gt;0,IF(COUNTIF(Invoices!AK:AL,A3327)&lt;&gt;0,SUMIF(Invoices!AK:AL,A3327,Invoices!AL:AL)/COUNTIF(Invoices!AK:AL,A3327),0),IF(COUNTIF(Invoices!AM:AN,A3327)&lt;&gt;0,IF(COUNTIF(Invoices!AM:AN,A3327)&lt;&gt;0,SUMIF(Invoices!AM:AN,A3327,Invoices!AN:AN)/COUNTIF(Invoices!AM:AN,A3327),0),"Not Available")))))))))))))))</f>
        <v>0.99</v>
      </c>
    </row>
    <row r="3328" spans="1:5" ht="13" x14ac:dyDescent="0.15">
      <c r="A3328" s="6" t="s">
        <v>4869</v>
      </c>
      <c r="B3328" s="6" t="s">
        <v>4870</v>
      </c>
      <c r="C3328" s="6" t="s">
        <v>1381</v>
      </c>
      <c r="D3328" s="6" t="s">
        <v>810</v>
      </c>
      <c r="E3328">
        <f ca="1">IF(COUNTIF(Invoices!K:L,A3328)&lt;&gt;0,IF(COUNTIF(Invoices!K:L,A3328)&lt;&gt;0,SUMIF(Invoices!K:L,A3328,Invoices!L:L)/COUNTIF(Invoices!K:L,A3328),0),IF(COUNTIF(Invoices!M:N,A3328)&lt;&gt;0,IF(COUNTIF(Invoices!M:N,A3328)&lt;&gt;0,SUMIF(Invoices!M:N,A3328,Invoices!N:N)/COUNTIF(Invoices!M:N,A3328),0),IF(COUNTIF(Invoices!O:P,A3328)&lt;&gt;0,IF(COUNTIF(Invoices!O:P,A3328)&lt;&gt;0,SUMIF(Invoices!O:P,A3328,Invoices!P:P)/COUNTIF(Invoices!O:P,A3328),0),IF(COUNTIF(Invoices!Q:R,A3328)&lt;&gt;0,IF(COUNTIF(Invoices!Q:R,A3328)&lt;&gt;0,SUMIF(Invoices!Q:R,A3328,Invoices!R:R)/COUNTIF(Invoices!Q:R,A3328),0),IF(COUNTIF(Invoices!S:T,A3328)&lt;&gt;0,IF(COUNTIF(Invoices!S:T,A3328)&lt;&gt;0,SUMIF(Invoices!S:T,A3328,Invoices!T:T)/COUNTIF(Invoices!S:T,A3328),0),IF(COUNTIF(Invoices!U:V,A3328)&lt;&gt;0,IF(COUNTIF(Invoices!U:V,A3328)&lt;&gt;0,SUMIF(Invoices!U:V,A3328,Invoices!V:V)/COUNTIF(Invoices!U:V,A3328),0),IF(COUNTIF(Invoices!W:X,A3328)&lt;&gt;0,IF(COUNTIF(Invoices!W:X,A3328)&lt;&gt;0,SUMIF(Invoices!W:X,A3328,Invoices!X:X)/COUNTIF(Invoices!W:X,A3328),0),IF(COUNTIF(Invoices!Y:Z,A3328)&lt;&gt;0,IF(COUNTIF(Invoices!Y:Z,A3328)&lt;&gt;0,SUMIF(Invoices!Y:Z,A3328,Invoices!Z:Z)/COUNTIF(Invoices!Y:Z,A3328),0),IF(COUNTIF(Invoices!AA:AB,A3328)&lt;&gt;0,IF(COUNTIF(Invoices!AA:AB,A3328)&lt;&gt;0,SUMIF(Invoices!AA:AB,A3328,Invoices!AB:AB)/COUNTIF(Invoices!AA:AB,A3328),0),IF(COUNTIF(Invoices!AC:AD,A3328)&lt;&gt;0,IF(COUNTIF(Invoices!AC:AD,A3328)&lt;&gt;0,SUMIF(Invoices!AC:AD,A3328,Invoices!AD:AD)/COUNTIF(Invoices!AC:AD,A3328),0),IF(COUNTIF(Invoices!AE:AF,A3328)&lt;&gt;0,IF(COUNTIF(Invoices!AE:AF,A3328)&lt;&gt;0,SUMIF(Invoices!AE:AF,A3328,Invoices!AF:AF)/COUNTIF(Invoices!AE:AF,A3328),0),IF(COUNTIF(Invoices!AG:AH,A3328)&lt;&gt;0,IF(COUNTIF(Invoices!AG:AH,A3328)&lt;&gt;0,SUMIF(Invoices!AG:AH,A3328,Invoices!AH:AH)/COUNTIF(Invoices!AG:AH,A3328),0),IF(COUNTIF(Invoices!AI:AJ,A3328)&lt;&gt;0,IF(COUNTIF(Invoices!AI:AJ,A3328)&lt;&gt;0,SUMIF(Invoices!AI:AJ,A3328,Invoices!AJ:AJ)/COUNTIF(Invoices!AI:AJ,A3328),0),IF(COUNTIF(Invoices!AK:AL,A3328)&lt;&gt;0,IF(COUNTIF(Invoices!AK:AL,A3328)&lt;&gt;0,SUMIF(Invoices!AK:AL,A3328,Invoices!AL:AL)/COUNTIF(Invoices!AK:AL,A3328),0),IF(COUNTIF(Invoices!AM:AN,A3328)&lt;&gt;0,IF(COUNTIF(Invoices!AM:AN,A3328)&lt;&gt;0,SUMIF(Invoices!AM:AN,A3328,Invoices!AN:AN)/COUNTIF(Invoices!AM:AN,A3328),0),"Not Available")))))))))))))))</f>
        <v>0.99</v>
      </c>
    </row>
    <row r="3329" spans="1:5" ht="13" x14ac:dyDescent="0.15">
      <c r="A3329" s="6" t="s">
        <v>4871</v>
      </c>
      <c r="C3329" s="6" t="s">
        <v>2143</v>
      </c>
      <c r="D3329" s="6" t="s">
        <v>535</v>
      </c>
      <c r="E3329" t="str">
        <f>IF(COUNTIF(Invoices!K:L,A3329)&lt;&gt;0,IF(COUNTIF(Invoices!K:L,A3329)&lt;&gt;0,SUMIF(Invoices!K:L,A3329,Invoices!L:L)/COUNTIF(Invoices!K:L,A3329),0),IF(COUNTIF(Invoices!M:N,A3329)&lt;&gt;0,IF(COUNTIF(Invoices!M:N,A3329)&lt;&gt;0,SUMIF(Invoices!M:N,A3329,Invoices!N:N)/COUNTIF(Invoices!M:N,A3329),0),IF(COUNTIF(Invoices!O:P,A3329)&lt;&gt;0,IF(COUNTIF(Invoices!O:P,A3329)&lt;&gt;0,SUMIF(Invoices!O:P,A3329,Invoices!P:P)/COUNTIF(Invoices!O:P,A3329),0),IF(COUNTIF(Invoices!Q:R,A3329)&lt;&gt;0,IF(COUNTIF(Invoices!Q:R,A3329)&lt;&gt;0,SUMIF(Invoices!Q:R,A3329,Invoices!R:R)/COUNTIF(Invoices!Q:R,A3329),0),IF(COUNTIF(Invoices!S:T,A3329)&lt;&gt;0,IF(COUNTIF(Invoices!S:T,A3329)&lt;&gt;0,SUMIF(Invoices!S:T,A3329,Invoices!T:T)/COUNTIF(Invoices!S:T,A3329),0),IF(COUNTIF(Invoices!U:V,A3329)&lt;&gt;0,IF(COUNTIF(Invoices!U:V,A3329)&lt;&gt;0,SUMIF(Invoices!U:V,A3329,Invoices!V:V)/COUNTIF(Invoices!U:V,A3329),0),IF(COUNTIF(Invoices!W:X,A3329)&lt;&gt;0,IF(COUNTIF(Invoices!W:X,A3329)&lt;&gt;0,SUMIF(Invoices!W:X,A3329,Invoices!X:X)/COUNTIF(Invoices!W:X,A3329),0),IF(COUNTIF(Invoices!Y:Z,A3329)&lt;&gt;0,IF(COUNTIF(Invoices!Y:Z,A3329)&lt;&gt;0,SUMIF(Invoices!Y:Z,A3329,Invoices!Z:Z)/COUNTIF(Invoices!Y:Z,A3329),0),IF(COUNTIF(Invoices!AA:AB,A3329)&lt;&gt;0,IF(COUNTIF(Invoices!AA:AB,A3329)&lt;&gt;0,SUMIF(Invoices!AA:AB,A3329,Invoices!AB:AB)/COUNTIF(Invoices!AA:AB,A3329),0),IF(COUNTIF(Invoices!AC:AD,A3329)&lt;&gt;0,IF(COUNTIF(Invoices!AC:AD,A3329)&lt;&gt;0,SUMIF(Invoices!AC:AD,A3329,Invoices!AD:AD)/COUNTIF(Invoices!AC:AD,A3329),0),IF(COUNTIF(Invoices!AE:AF,A3329)&lt;&gt;0,IF(COUNTIF(Invoices!AE:AF,A3329)&lt;&gt;0,SUMIF(Invoices!AE:AF,A3329,Invoices!AF:AF)/COUNTIF(Invoices!AE:AF,A3329),0),IF(COUNTIF(Invoices!AG:AH,A3329)&lt;&gt;0,IF(COUNTIF(Invoices!AG:AH,A3329)&lt;&gt;0,SUMIF(Invoices!AG:AH,A3329,Invoices!AH:AH)/COUNTIF(Invoices!AG:AH,A3329),0),IF(COUNTIF(Invoices!AI:AJ,A3329)&lt;&gt;0,IF(COUNTIF(Invoices!AI:AJ,A3329)&lt;&gt;0,SUMIF(Invoices!AI:AJ,A3329,Invoices!AJ:AJ)/COUNTIF(Invoices!AI:AJ,A3329),0),IF(COUNTIF(Invoices!AK:AL,A3329)&lt;&gt;0,IF(COUNTIF(Invoices!AK:AL,A3329)&lt;&gt;0,SUMIF(Invoices!AK:AL,A3329,Invoices!AL:AL)/COUNTIF(Invoices!AK:AL,A3329),0),IF(COUNTIF(Invoices!AM:AN,A3329)&lt;&gt;0,IF(COUNTIF(Invoices!AM:AN,A3329)&lt;&gt;0,SUMIF(Invoices!AM:AN,A3329,Invoices!AN:AN)/COUNTIF(Invoices!AM:AN,A3329),0),"Not Available")))))))))))))))</f>
        <v>Not Available</v>
      </c>
    </row>
    <row r="3330" spans="1:5" ht="13" x14ac:dyDescent="0.15">
      <c r="A3330" s="6" t="s">
        <v>4872</v>
      </c>
      <c r="C3330" s="6" t="s">
        <v>538</v>
      </c>
      <c r="D3330" s="6" t="s">
        <v>539</v>
      </c>
      <c r="E3330">
        <f ca="1">IF(COUNTIF(Invoices!K:L,A3330)&lt;&gt;0,IF(COUNTIF(Invoices!K:L,A3330)&lt;&gt;0,SUMIF(Invoices!K:L,A3330,Invoices!L:L)/COUNTIF(Invoices!K:L,A3330),0),IF(COUNTIF(Invoices!M:N,A3330)&lt;&gt;0,IF(COUNTIF(Invoices!M:N,A3330)&lt;&gt;0,SUMIF(Invoices!M:N,A3330,Invoices!N:N)/COUNTIF(Invoices!M:N,A3330),0),IF(COUNTIF(Invoices!O:P,A3330)&lt;&gt;0,IF(COUNTIF(Invoices!O:P,A3330)&lt;&gt;0,SUMIF(Invoices!O:P,A3330,Invoices!P:P)/COUNTIF(Invoices!O:P,A3330),0),IF(COUNTIF(Invoices!Q:R,A3330)&lt;&gt;0,IF(COUNTIF(Invoices!Q:R,A3330)&lt;&gt;0,SUMIF(Invoices!Q:R,A3330,Invoices!R:R)/COUNTIF(Invoices!Q:R,A3330),0),IF(COUNTIF(Invoices!S:T,A3330)&lt;&gt;0,IF(COUNTIF(Invoices!S:T,A3330)&lt;&gt;0,SUMIF(Invoices!S:T,A3330,Invoices!T:T)/COUNTIF(Invoices!S:T,A3330),0),IF(COUNTIF(Invoices!U:V,A3330)&lt;&gt;0,IF(COUNTIF(Invoices!U:V,A3330)&lt;&gt;0,SUMIF(Invoices!U:V,A3330,Invoices!V:V)/COUNTIF(Invoices!U:V,A3330),0),IF(COUNTIF(Invoices!W:X,A3330)&lt;&gt;0,IF(COUNTIF(Invoices!W:X,A3330)&lt;&gt;0,SUMIF(Invoices!W:X,A3330,Invoices!X:X)/COUNTIF(Invoices!W:X,A3330),0),IF(COUNTIF(Invoices!Y:Z,A3330)&lt;&gt;0,IF(COUNTIF(Invoices!Y:Z,A3330)&lt;&gt;0,SUMIF(Invoices!Y:Z,A3330,Invoices!Z:Z)/COUNTIF(Invoices!Y:Z,A3330),0),IF(COUNTIF(Invoices!AA:AB,A3330)&lt;&gt;0,IF(COUNTIF(Invoices!AA:AB,A3330)&lt;&gt;0,SUMIF(Invoices!AA:AB,A3330,Invoices!AB:AB)/COUNTIF(Invoices!AA:AB,A3330),0),IF(COUNTIF(Invoices!AC:AD,A3330)&lt;&gt;0,IF(COUNTIF(Invoices!AC:AD,A3330)&lt;&gt;0,SUMIF(Invoices!AC:AD,A3330,Invoices!AD:AD)/COUNTIF(Invoices!AC:AD,A3330),0),IF(COUNTIF(Invoices!AE:AF,A3330)&lt;&gt;0,IF(COUNTIF(Invoices!AE:AF,A3330)&lt;&gt;0,SUMIF(Invoices!AE:AF,A3330,Invoices!AF:AF)/COUNTIF(Invoices!AE:AF,A3330),0),IF(COUNTIF(Invoices!AG:AH,A3330)&lt;&gt;0,IF(COUNTIF(Invoices!AG:AH,A3330)&lt;&gt;0,SUMIF(Invoices!AG:AH,A3330,Invoices!AH:AH)/COUNTIF(Invoices!AG:AH,A3330),0),IF(COUNTIF(Invoices!AI:AJ,A3330)&lt;&gt;0,IF(COUNTIF(Invoices!AI:AJ,A3330)&lt;&gt;0,SUMIF(Invoices!AI:AJ,A3330,Invoices!AJ:AJ)/COUNTIF(Invoices!AI:AJ,A3330),0),IF(COUNTIF(Invoices!AK:AL,A3330)&lt;&gt;0,IF(COUNTIF(Invoices!AK:AL,A3330)&lt;&gt;0,SUMIF(Invoices!AK:AL,A3330,Invoices!AL:AL)/COUNTIF(Invoices!AK:AL,A3330),0),IF(COUNTIF(Invoices!AM:AN,A3330)&lt;&gt;0,IF(COUNTIF(Invoices!AM:AN,A3330)&lt;&gt;0,SUMIF(Invoices!AM:AN,A3330,Invoices!AN:AN)/COUNTIF(Invoices!AM:AN,A3330),0),"Not Available")))))))))))))))</f>
        <v>0.99</v>
      </c>
    </row>
    <row r="3331" spans="1:5" ht="13" x14ac:dyDescent="0.15">
      <c r="A3331" s="6" t="s">
        <v>4873</v>
      </c>
      <c r="B3331" s="6" t="s">
        <v>1445</v>
      </c>
      <c r="C3331" s="6" t="s">
        <v>1381</v>
      </c>
      <c r="D3331" s="6" t="s">
        <v>810</v>
      </c>
      <c r="E3331">
        <f ca="1">IF(COUNTIF(Invoices!K:L,A3331)&lt;&gt;0,IF(COUNTIF(Invoices!K:L,A3331)&lt;&gt;0,SUMIF(Invoices!K:L,A3331,Invoices!L:L)/COUNTIF(Invoices!K:L,A3331),0),IF(COUNTIF(Invoices!M:N,A3331)&lt;&gt;0,IF(COUNTIF(Invoices!M:N,A3331)&lt;&gt;0,SUMIF(Invoices!M:N,A3331,Invoices!N:N)/COUNTIF(Invoices!M:N,A3331),0),IF(COUNTIF(Invoices!O:P,A3331)&lt;&gt;0,IF(COUNTIF(Invoices!O:P,A3331)&lt;&gt;0,SUMIF(Invoices!O:P,A3331,Invoices!P:P)/COUNTIF(Invoices!O:P,A3331),0),IF(COUNTIF(Invoices!Q:R,A3331)&lt;&gt;0,IF(COUNTIF(Invoices!Q:R,A3331)&lt;&gt;0,SUMIF(Invoices!Q:R,A3331,Invoices!R:R)/COUNTIF(Invoices!Q:R,A3331),0),IF(COUNTIF(Invoices!S:T,A3331)&lt;&gt;0,IF(COUNTIF(Invoices!S:T,A3331)&lt;&gt;0,SUMIF(Invoices!S:T,A3331,Invoices!T:T)/COUNTIF(Invoices!S:T,A3331),0),IF(COUNTIF(Invoices!U:V,A3331)&lt;&gt;0,IF(COUNTIF(Invoices!U:V,A3331)&lt;&gt;0,SUMIF(Invoices!U:V,A3331,Invoices!V:V)/COUNTIF(Invoices!U:V,A3331),0),IF(COUNTIF(Invoices!W:X,A3331)&lt;&gt;0,IF(COUNTIF(Invoices!W:X,A3331)&lt;&gt;0,SUMIF(Invoices!W:X,A3331,Invoices!X:X)/COUNTIF(Invoices!W:X,A3331),0),IF(COUNTIF(Invoices!Y:Z,A3331)&lt;&gt;0,IF(COUNTIF(Invoices!Y:Z,A3331)&lt;&gt;0,SUMIF(Invoices!Y:Z,A3331,Invoices!Z:Z)/COUNTIF(Invoices!Y:Z,A3331),0),IF(COUNTIF(Invoices!AA:AB,A3331)&lt;&gt;0,IF(COUNTIF(Invoices!AA:AB,A3331)&lt;&gt;0,SUMIF(Invoices!AA:AB,A3331,Invoices!AB:AB)/COUNTIF(Invoices!AA:AB,A3331),0),IF(COUNTIF(Invoices!AC:AD,A3331)&lt;&gt;0,IF(COUNTIF(Invoices!AC:AD,A3331)&lt;&gt;0,SUMIF(Invoices!AC:AD,A3331,Invoices!AD:AD)/COUNTIF(Invoices!AC:AD,A3331),0),IF(COUNTIF(Invoices!AE:AF,A3331)&lt;&gt;0,IF(COUNTIF(Invoices!AE:AF,A3331)&lt;&gt;0,SUMIF(Invoices!AE:AF,A3331,Invoices!AF:AF)/COUNTIF(Invoices!AE:AF,A3331),0),IF(COUNTIF(Invoices!AG:AH,A3331)&lt;&gt;0,IF(COUNTIF(Invoices!AG:AH,A3331)&lt;&gt;0,SUMIF(Invoices!AG:AH,A3331,Invoices!AH:AH)/COUNTIF(Invoices!AG:AH,A3331),0),IF(COUNTIF(Invoices!AI:AJ,A3331)&lt;&gt;0,IF(COUNTIF(Invoices!AI:AJ,A3331)&lt;&gt;0,SUMIF(Invoices!AI:AJ,A3331,Invoices!AJ:AJ)/COUNTIF(Invoices!AI:AJ,A3331),0),IF(COUNTIF(Invoices!AK:AL,A3331)&lt;&gt;0,IF(COUNTIF(Invoices!AK:AL,A3331)&lt;&gt;0,SUMIF(Invoices!AK:AL,A3331,Invoices!AL:AL)/COUNTIF(Invoices!AK:AL,A3331),0),IF(COUNTIF(Invoices!AM:AN,A3331)&lt;&gt;0,IF(COUNTIF(Invoices!AM:AN,A3331)&lt;&gt;0,SUMIF(Invoices!AM:AN,A3331,Invoices!AN:AN)/COUNTIF(Invoices!AM:AN,A3331),0),"Not Available")))))))))))))))</f>
        <v>0.99</v>
      </c>
    </row>
    <row r="3332" spans="1:5" ht="13" x14ac:dyDescent="0.15">
      <c r="A3332" s="6" t="s">
        <v>4874</v>
      </c>
      <c r="B3332" s="6" t="s">
        <v>1813</v>
      </c>
      <c r="C3332" s="6" t="s">
        <v>842</v>
      </c>
      <c r="D3332" s="6" t="s">
        <v>574</v>
      </c>
      <c r="E3332" t="str">
        <f>IF(COUNTIF(Invoices!K:L,A3332)&lt;&gt;0,IF(COUNTIF(Invoices!K:L,A3332)&lt;&gt;0,SUMIF(Invoices!K:L,A3332,Invoices!L:L)/COUNTIF(Invoices!K:L,A3332),0),IF(COUNTIF(Invoices!M:N,A3332)&lt;&gt;0,IF(COUNTIF(Invoices!M:N,A3332)&lt;&gt;0,SUMIF(Invoices!M:N,A3332,Invoices!N:N)/COUNTIF(Invoices!M:N,A3332),0),IF(COUNTIF(Invoices!O:P,A3332)&lt;&gt;0,IF(COUNTIF(Invoices!O:P,A3332)&lt;&gt;0,SUMIF(Invoices!O:P,A3332,Invoices!P:P)/COUNTIF(Invoices!O:P,A3332),0),IF(COUNTIF(Invoices!Q:R,A3332)&lt;&gt;0,IF(COUNTIF(Invoices!Q:R,A3332)&lt;&gt;0,SUMIF(Invoices!Q:R,A3332,Invoices!R:R)/COUNTIF(Invoices!Q:R,A3332),0),IF(COUNTIF(Invoices!S:T,A3332)&lt;&gt;0,IF(COUNTIF(Invoices!S:T,A3332)&lt;&gt;0,SUMIF(Invoices!S:T,A3332,Invoices!T:T)/COUNTIF(Invoices!S:T,A3332),0),IF(COUNTIF(Invoices!U:V,A3332)&lt;&gt;0,IF(COUNTIF(Invoices!U:V,A3332)&lt;&gt;0,SUMIF(Invoices!U:V,A3332,Invoices!V:V)/COUNTIF(Invoices!U:V,A3332),0),IF(COUNTIF(Invoices!W:X,A3332)&lt;&gt;0,IF(COUNTIF(Invoices!W:X,A3332)&lt;&gt;0,SUMIF(Invoices!W:X,A3332,Invoices!X:X)/COUNTIF(Invoices!W:X,A3332),0),IF(COUNTIF(Invoices!Y:Z,A3332)&lt;&gt;0,IF(COUNTIF(Invoices!Y:Z,A3332)&lt;&gt;0,SUMIF(Invoices!Y:Z,A3332,Invoices!Z:Z)/COUNTIF(Invoices!Y:Z,A3332),0),IF(COUNTIF(Invoices!AA:AB,A3332)&lt;&gt;0,IF(COUNTIF(Invoices!AA:AB,A3332)&lt;&gt;0,SUMIF(Invoices!AA:AB,A3332,Invoices!AB:AB)/COUNTIF(Invoices!AA:AB,A3332),0),IF(COUNTIF(Invoices!AC:AD,A3332)&lt;&gt;0,IF(COUNTIF(Invoices!AC:AD,A3332)&lt;&gt;0,SUMIF(Invoices!AC:AD,A3332,Invoices!AD:AD)/COUNTIF(Invoices!AC:AD,A3332),0),IF(COUNTIF(Invoices!AE:AF,A3332)&lt;&gt;0,IF(COUNTIF(Invoices!AE:AF,A3332)&lt;&gt;0,SUMIF(Invoices!AE:AF,A3332,Invoices!AF:AF)/COUNTIF(Invoices!AE:AF,A3332),0),IF(COUNTIF(Invoices!AG:AH,A3332)&lt;&gt;0,IF(COUNTIF(Invoices!AG:AH,A3332)&lt;&gt;0,SUMIF(Invoices!AG:AH,A3332,Invoices!AH:AH)/COUNTIF(Invoices!AG:AH,A3332),0),IF(COUNTIF(Invoices!AI:AJ,A3332)&lt;&gt;0,IF(COUNTIF(Invoices!AI:AJ,A3332)&lt;&gt;0,SUMIF(Invoices!AI:AJ,A3332,Invoices!AJ:AJ)/COUNTIF(Invoices!AI:AJ,A3332),0),IF(COUNTIF(Invoices!AK:AL,A3332)&lt;&gt;0,IF(COUNTIF(Invoices!AK:AL,A3332)&lt;&gt;0,SUMIF(Invoices!AK:AL,A3332,Invoices!AL:AL)/COUNTIF(Invoices!AK:AL,A3332),0),IF(COUNTIF(Invoices!AM:AN,A3332)&lt;&gt;0,IF(COUNTIF(Invoices!AM:AN,A3332)&lt;&gt;0,SUMIF(Invoices!AM:AN,A3332,Invoices!AN:AN)/COUNTIF(Invoices!AM:AN,A3332),0),"Not Available")))))))))))))))</f>
        <v>Not Available</v>
      </c>
    </row>
    <row r="3333" spans="1:5" ht="13" x14ac:dyDescent="0.15">
      <c r="A3333" s="6" t="s">
        <v>4875</v>
      </c>
      <c r="B3333" s="6" t="s">
        <v>1762</v>
      </c>
      <c r="C3333" s="6" t="s">
        <v>1763</v>
      </c>
      <c r="D3333" s="6" t="s">
        <v>1762</v>
      </c>
      <c r="E3333">
        <f ca="1">IF(COUNTIF(Invoices!K:L,A3333)&lt;&gt;0,IF(COUNTIF(Invoices!K:L,A3333)&lt;&gt;0,SUMIF(Invoices!K:L,A3333,Invoices!L:L)/COUNTIF(Invoices!K:L,A3333),0),IF(COUNTIF(Invoices!M:N,A3333)&lt;&gt;0,IF(COUNTIF(Invoices!M:N,A3333)&lt;&gt;0,SUMIF(Invoices!M:N,A3333,Invoices!N:N)/COUNTIF(Invoices!M:N,A3333),0),IF(COUNTIF(Invoices!O:P,A3333)&lt;&gt;0,IF(COUNTIF(Invoices!O:P,A3333)&lt;&gt;0,SUMIF(Invoices!O:P,A3333,Invoices!P:P)/COUNTIF(Invoices!O:P,A3333),0),IF(COUNTIF(Invoices!Q:R,A3333)&lt;&gt;0,IF(COUNTIF(Invoices!Q:R,A3333)&lt;&gt;0,SUMIF(Invoices!Q:R,A3333,Invoices!R:R)/COUNTIF(Invoices!Q:R,A3333),0),IF(COUNTIF(Invoices!S:T,A3333)&lt;&gt;0,IF(COUNTIF(Invoices!S:T,A3333)&lt;&gt;0,SUMIF(Invoices!S:T,A3333,Invoices!T:T)/COUNTIF(Invoices!S:T,A3333),0),IF(COUNTIF(Invoices!U:V,A3333)&lt;&gt;0,IF(COUNTIF(Invoices!U:V,A3333)&lt;&gt;0,SUMIF(Invoices!U:V,A3333,Invoices!V:V)/COUNTIF(Invoices!U:V,A3333),0),IF(COUNTIF(Invoices!W:X,A3333)&lt;&gt;0,IF(COUNTIF(Invoices!W:X,A3333)&lt;&gt;0,SUMIF(Invoices!W:X,A3333,Invoices!X:X)/COUNTIF(Invoices!W:X,A3333),0),IF(COUNTIF(Invoices!Y:Z,A3333)&lt;&gt;0,IF(COUNTIF(Invoices!Y:Z,A3333)&lt;&gt;0,SUMIF(Invoices!Y:Z,A3333,Invoices!Z:Z)/COUNTIF(Invoices!Y:Z,A3333),0),IF(COUNTIF(Invoices!AA:AB,A3333)&lt;&gt;0,IF(COUNTIF(Invoices!AA:AB,A3333)&lt;&gt;0,SUMIF(Invoices!AA:AB,A3333,Invoices!AB:AB)/COUNTIF(Invoices!AA:AB,A3333),0),IF(COUNTIF(Invoices!AC:AD,A3333)&lt;&gt;0,IF(COUNTIF(Invoices!AC:AD,A3333)&lt;&gt;0,SUMIF(Invoices!AC:AD,A3333,Invoices!AD:AD)/COUNTIF(Invoices!AC:AD,A3333),0),IF(COUNTIF(Invoices!AE:AF,A3333)&lt;&gt;0,IF(COUNTIF(Invoices!AE:AF,A3333)&lt;&gt;0,SUMIF(Invoices!AE:AF,A3333,Invoices!AF:AF)/COUNTIF(Invoices!AE:AF,A3333),0),IF(COUNTIF(Invoices!AG:AH,A3333)&lt;&gt;0,IF(COUNTIF(Invoices!AG:AH,A3333)&lt;&gt;0,SUMIF(Invoices!AG:AH,A3333,Invoices!AH:AH)/COUNTIF(Invoices!AG:AH,A3333),0),IF(COUNTIF(Invoices!AI:AJ,A3333)&lt;&gt;0,IF(COUNTIF(Invoices!AI:AJ,A3333)&lt;&gt;0,SUMIF(Invoices!AI:AJ,A3333,Invoices!AJ:AJ)/COUNTIF(Invoices!AI:AJ,A3333),0),IF(COUNTIF(Invoices!AK:AL,A3333)&lt;&gt;0,IF(COUNTIF(Invoices!AK:AL,A3333)&lt;&gt;0,SUMIF(Invoices!AK:AL,A3333,Invoices!AL:AL)/COUNTIF(Invoices!AK:AL,A3333),0),IF(COUNTIF(Invoices!AM:AN,A3333)&lt;&gt;0,IF(COUNTIF(Invoices!AM:AN,A3333)&lt;&gt;0,SUMIF(Invoices!AM:AN,A3333,Invoices!AN:AN)/COUNTIF(Invoices!AM:AN,A3333),0),"Not Available")))))))))))))))</f>
        <v>0.99</v>
      </c>
    </row>
    <row r="3334" spans="1:5" ht="13" x14ac:dyDescent="0.15">
      <c r="A3334" s="6" t="s">
        <v>4875</v>
      </c>
      <c r="B3334" s="6" t="s">
        <v>1809</v>
      </c>
      <c r="C3334" s="6" t="s">
        <v>1198</v>
      </c>
      <c r="D3334" s="6" t="s">
        <v>522</v>
      </c>
      <c r="E3334">
        <f ca="1">IF(COUNTIF(Invoices!K:L,A3334)&lt;&gt;0,IF(COUNTIF(Invoices!K:L,A3334)&lt;&gt;0,SUMIF(Invoices!K:L,A3334,Invoices!L:L)/COUNTIF(Invoices!K:L,A3334),0),IF(COUNTIF(Invoices!M:N,A3334)&lt;&gt;0,IF(COUNTIF(Invoices!M:N,A3334)&lt;&gt;0,SUMIF(Invoices!M:N,A3334,Invoices!N:N)/COUNTIF(Invoices!M:N,A3334),0),IF(COUNTIF(Invoices!O:P,A3334)&lt;&gt;0,IF(COUNTIF(Invoices!O:P,A3334)&lt;&gt;0,SUMIF(Invoices!O:P,A3334,Invoices!P:P)/COUNTIF(Invoices!O:P,A3334),0),IF(COUNTIF(Invoices!Q:R,A3334)&lt;&gt;0,IF(COUNTIF(Invoices!Q:R,A3334)&lt;&gt;0,SUMIF(Invoices!Q:R,A3334,Invoices!R:R)/COUNTIF(Invoices!Q:R,A3334),0),IF(COUNTIF(Invoices!S:T,A3334)&lt;&gt;0,IF(COUNTIF(Invoices!S:T,A3334)&lt;&gt;0,SUMIF(Invoices!S:T,A3334,Invoices!T:T)/COUNTIF(Invoices!S:T,A3334),0),IF(COUNTIF(Invoices!U:V,A3334)&lt;&gt;0,IF(COUNTIF(Invoices!U:V,A3334)&lt;&gt;0,SUMIF(Invoices!U:V,A3334,Invoices!V:V)/COUNTIF(Invoices!U:V,A3334),0),IF(COUNTIF(Invoices!W:X,A3334)&lt;&gt;0,IF(COUNTIF(Invoices!W:X,A3334)&lt;&gt;0,SUMIF(Invoices!W:X,A3334,Invoices!X:X)/COUNTIF(Invoices!W:X,A3334),0),IF(COUNTIF(Invoices!Y:Z,A3334)&lt;&gt;0,IF(COUNTIF(Invoices!Y:Z,A3334)&lt;&gt;0,SUMIF(Invoices!Y:Z,A3334,Invoices!Z:Z)/COUNTIF(Invoices!Y:Z,A3334),0),IF(COUNTIF(Invoices!AA:AB,A3334)&lt;&gt;0,IF(COUNTIF(Invoices!AA:AB,A3334)&lt;&gt;0,SUMIF(Invoices!AA:AB,A3334,Invoices!AB:AB)/COUNTIF(Invoices!AA:AB,A3334),0),IF(COUNTIF(Invoices!AC:AD,A3334)&lt;&gt;0,IF(COUNTIF(Invoices!AC:AD,A3334)&lt;&gt;0,SUMIF(Invoices!AC:AD,A3334,Invoices!AD:AD)/COUNTIF(Invoices!AC:AD,A3334),0),IF(COUNTIF(Invoices!AE:AF,A3334)&lt;&gt;0,IF(COUNTIF(Invoices!AE:AF,A3334)&lt;&gt;0,SUMIF(Invoices!AE:AF,A3334,Invoices!AF:AF)/COUNTIF(Invoices!AE:AF,A3334),0),IF(COUNTIF(Invoices!AG:AH,A3334)&lt;&gt;0,IF(COUNTIF(Invoices!AG:AH,A3334)&lt;&gt;0,SUMIF(Invoices!AG:AH,A3334,Invoices!AH:AH)/COUNTIF(Invoices!AG:AH,A3334),0),IF(COUNTIF(Invoices!AI:AJ,A3334)&lt;&gt;0,IF(COUNTIF(Invoices!AI:AJ,A3334)&lt;&gt;0,SUMIF(Invoices!AI:AJ,A3334,Invoices!AJ:AJ)/COUNTIF(Invoices!AI:AJ,A3334),0),IF(COUNTIF(Invoices!AK:AL,A3334)&lt;&gt;0,IF(COUNTIF(Invoices!AK:AL,A3334)&lt;&gt;0,SUMIF(Invoices!AK:AL,A3334,Invoices!AL:AL)/COUNTIF(Invoices!AK:AL,A3334),0),IF(COUNTIF(Invoices!AM:AN,A3334)&lt;&gt;0,IF(COUNTIF(Invoices!AM:AN,A3334)&lt;&gt;0,SUMIF(Invoices!AM:AN,A3334,Invoices!AN:AN)/COUNTIF(Invoices!AM:AN,A3334),0),"Not Available")))))))))))))))</f>
        <v>0.99</v>
      </c>
    </row>
    <row r="3335" spans="1:5" ht="13" x14ac:dyDescent="0.15">
      <c r="A3335" s="6" t="s">
        <v>4876</v>
      </c>
      <c r="B3335" s="6" t="s">
        <v>1184</v>
      </c>
      <c r="C3335" s="6" t="s">
        <v>1185</v>
      </c>
      <c r="D3335" s="6" t="s">
        <v>962</v>
      </c>
      <c r="E3335" t="str">
        <f>IF(COUNTIF(Invoices!K:L,A3335)&lt;&gt;0,IF(COUNTIF(Invoices!K:L,A3335)&lt;&gt;0,SUMIF(Invoices!K:L,A3335,Invoices!L:L)/COUNTIF(Invoices!K:L,A3335),0),IF(COUNTIF(Invoices!M:N,A3335)&lt;&gt;0,IF(COUNTIF(Invoices!M:N,A3335)&lt;&gt;0,SUMIF(Invoices!M:N,A3335,Invoices!N:N)/COUNTIF(Invoices!M:N,A3335),0),IF(COUNTIF(Invoices!O:P,A3335)&lt;&gt;0,IF(COUNTIF(Invoices!O:P,A3335)&lt;&gt;0,SUMIF(Invoices!O:P,A3335,Invoices!P:P)/COUNTIF(Invoices!O:P,A3335),0),IF(COUNTIF(Invoices!Q:R,A3335)&lt;&gt;0,IF(COUNTIF(Invoices!Q:R,A3335)&lt;&gt;0,SUMIF(Invoices!Q:R,A3335,Invoices!R:R)/COUNTIF(Invoices!Q:R,A3335),0),IF(COUNTIF(Invoices!S:T,A3335)&lt;&gt;0,IF(COUNTIF(Invoices!S:T,A3335)&lt;&gt;0,SUMIF(Invoices!S:T,A3335,Invoices!T:T)/COUNTIF(Invoices!S:T,A3335),0),IF(COUNTIF(Invoices!U:V,A3335)&lt;&gt;0,IF(COUNTIF(Invoices!U:V,A3335)&lt;&gt;0,SUMIF(Invoices!U:V,A3335,Invoices!V:V)/COUNTIF(Invoices!U:V,A3335),0),IF(COUNTIF(Invoices!W:X,A3335)&lt;&gt;0,IF(COUNTIF(Invoices!W:X,A3335)&lt;&gt;0,SUMIF(Invoices!W:X,A3335,Invoices!X:X)/COUNTIF(Invoices!W:X,A3335),0),IF(COUNTIF(Invoices!Y:Z,A3335)&lt;&gt;0,IF(COUNTIF(Invoices!Y:Z,A3335)&lt;&gt;0,SUMIF(Invoices!Y:Z,A3335,Invoices!Z:Z)/COUNTIF(Invoices!Y:Z,A3335),0),IF(COUNTIF(Invoices!AA:AB,A3335)&lt;&gt;0,IF(COUNTIF(Invoices!AA:AB,A3335)&lt;&gt;0,SUMIF(Invoices!AA:AB,A3335,Invoices!AB:AB)/COUNTIF(Invoices!AA:AB,A3335),0),IF(COUNTIF(Invoices!AC:AD,A3335)&lt;&gt;0,IF(COUNTIF(Invoices!AC:AD,A3335)&lt;&gt;0,SUMIF(Invoices!AC:AD,A3335,Invoices!AD:AD)/COUNTIF(Invoices!AC:AD,A3335),0),IF(COUNTIF(Invoices!AE:AF,A3335)&lt;&gt;0,IF(COUNTIF(Invoices!AE:AF,A3335)&lt;&gt;0,SUMIF(Invoices!AE:AF,A3335,Invoices!AF:AF)/COUNTIF(Invoices!AE:AF,A3335),0),IF(COUNTIF(Invoices!AG:AH,A3335)&lt;&gt;0,IF(COUNTIF(Invoices!AG:AH,A3335)&lt;&gt;0,SUMIF(Invoices!AG:AH,A3335,Invoices!AH:AH)/COUNTIF(Invoices!AG:AH,A3335),0),IF(COUNTIF(Invoices!AI:AJ,A3335)&lt;&gt;0,IF(COUNTIF(Invoices!AI:AJ,A3335)&lt;&gt;0,SUMIF(Invoices!AI:AJ,A3335,Invoices!AJ:AJ)/COUNTIF(Invoices!AI:AJ,A3335),0),IF(COUNTIF(Invoices!AK:AL,A3335)&lt;&gt;0,IF(COUNTIF(Invoices!AK:AL,A3335)&lt;&gt;0,SUMIF(Invoices!AK:AL,A3335,Invoices!AL:AL)/COUNTIF(Invoices!AK:AL,A3335),0),IF(COUNTIF(Invoices!AM:AN,A3335)&lt;&gt;0,IF(COUNTIF(Invoices!AM:AN,A3335)&lt;&gt;0,SUMIF(Invoices!AM:AN,A3335,Invoices!AN:AN)/COUNTIF(Invoices!AM:AN,A3335),0),"Not Available")))))))))))))))</f>
        <v>Not Available</v>
      </c>
    </row>
    <row r="3336" spans="1:5" ht="13" x14ac:dyDescent="0.15">
      <c r="A3336" s="6" t="s">
        <v>4877</v>
      </c>
      <c r="C3336" s="6" t="s">
        <v>1010</v>
      </c>
      <c r="D3336" s="6" t="s">
        <v>600</v>
      </c>
      <c r="E3336">
        <f ca="1">IF(COUNTIF(Invoices!K:L,A3336)&lt;&gt;0,IF(COUNTIF(Invoices!K:L,A3336)&lt;&gt;0,SUMIF(Invoices!K:L,A3336,Invoices!L:L)/COUNTIF(Invoices!K:L,A3336),0),IF(COUNTIF(Invoices!M:N,A3336)&lt;&gt;0,IF(COUNTIF(Invoices!M:N,A3336)&lt;&gt;0,SUMIF(Invoices!M:N,A3336,Invoices!N:N)/COUNTIF(Invoices!M:N,A3336),0),IF(COUNTIF(Invoices!O:P,A3336)&lt;&gt;0,IF(COUNTIF(Invoices!O:P,A3336)&lt;&gt;0,SUMIF(Invoices!O:P,A3336,Invoices!P:P)/COUNTIF(Invoices!O:P,A3336),0),IF(COUNTIF(Invoices!Q:R,A3336)&lt;&gt;0,IF(COUNTIF(Invoices!Q:R,A3336)&lt;&gt;0,SUMIF(Invoices!Q:R,A3336,Invoices!R:R)/COUNTIF(Invoices!Q:R,A3336),0),IF(COUNTIF(Invoices!S:T,A3336)&lt;&gt;0,IF(COUNTIF(Invoices!S:T,A3336)&lt;&gt;0,SUMIF(Invoices!S:T,A3336,Invoices!T:T)/COUNTIF(Invoices!S:T,A3336),0),IF(COUNTIF(Invoices!U:V,A3336)&lt;&gt;0,IF(COUNTIF(Invoices!U:V,A3336)&lt;&gt;0,SUMIF(Invoices!U:V,A3336,Invoices!V:V)/COUNTIF(Invoices!U:V,A3336),0),IF(COUNTIF(Invoices!W:X,A3336)&lt;&gt;0,IF(COUNTIF(Invoices!W:X,A3336)&lt;&gt;0,SUMIF(Invoices!W:X,A3336,Invoices!X:X)/COUNTIF(Invoices!W:X,A3336),0),IF(COUNTIF(Invoices!Y:Z,A3336)&lt;&gt;0,IF(COUNTIF(Invoices!Y:Z,A3336)&lt;&gt;0,SUMIF(Invoices!Y:Z,A3336,Invoices!Z:Z)/COUNTIF(Invoices!Y:Z,A3336),0),IF(COUNTIF(Invoices!AA:AB,A3336)&lt;&gt;0,IF(COUNTIF(Invoices!AA:AB,A3336)&lt;&gt;0,SUMIF(Invoices!AA:AB,A3336,Invoices!AB:AB)/COUNTIF(Invoices!AA:AB,A3336),0),IF(COUNTIF(Invoices!AC:AD,A3336)&lt;&gt;0,IF(COUNTIF(Invoices!AC:AD,A3336)&lt;&gt;0,SUMIF(Invoices!AC:AD,A3336,Invoices!AD:AD)/COUNTIF(Invoices!AC:AD,A3336),0),IF(COUNTIF(Invoices!AE:AF,A3336)&lt;&gt;0,IF(COUNTIF(Invoices!AE:AF,A3336)&lt;&gt;0,SUMIF(Invoices!AE:AF,A3336,Invoices!AF:AF)/COUNTIF(Invoices!AE:AF,A3336),0),IF(COUNTIF(Invoices!AG:AH,A3336)&lt;&gt;0,IF(COUNTIF(Invoices!AG:AH,A3336)&lt;&gt;0,SUMIF(Invoices!AG:AH,A3336,Invoices!AH:AH)/COUNTIF(Invoices!AG:AH,A3336),0),IF(COUNTIF(Invoices!AI:AJ,A3336)&lt;&gt;0,IF(COUNTIF(Invoices!AI:AJ,A3336)&lt;&gt;0,SUMIF(Invoices!AI:AJ,A3336,Invoices!AJ:AJ)/COUNTIF(Invoices!AI:AJ,A3336),0),IF(COUNTIF(Invoices!AK:AL,A3336)&lt;&gt;0,IF(COUNTIF(Invoices!AK:AL,A3336)&lt;&gt;0,SUMIF(Invoices!AK:AL,A3336,Invoices!AL:AL)/COUNTIF(Invoices!AK:AL,A3336),0),IF(COUNTIF(Invoices!AM:AN,A3336)&lt;&gt;0,IF(COUNTIF(Invoices!AM:AN,A3336)&lt;&gt;0,SUMIF(Invoices!AM:AN,A3336,Invoices!AN:AN)/COUNTIF(Invoices!AM:AN,A3336),0),"Not Available")))))))))))))))</f>
        <v>0.99</v>
      </c>
    </row>
    <row r="3337" spans="1:5" ht="13" x14ac:dyDescent="0.15">
      <c r="A3337" s="6" t="s">
        <v>4878</v>
      </c>
      <c r="B3337" s="6" t="s">
        <v>3623</v>
      </c>
      <c r="C3337" s="6" t="s">
        <v>4879</v>
      </c>
      <c r="D3337" s="6" t="s">
        <v>4880</v>
      </c>
      <c r="E3337">
        <f ca="1">IF(COUNTIF(Invoices!K:L,A3337)&lt;&gt;0,IF(COUNTIF(Invoices!K:L,A3337)&lt;&gt;0,SUMIF(Invoices!K:L,A3337,Invoices!L:L)/COUNTIF(Invoices!K:L,A3337),0),IF(COUNTIF(Invoices!M:N,A3337)&lt;&gt;0,IF(COUNTIF(Invoices!M:N,A3337)&lt;&gt;0,SUMIF(Invoices!M:N,A3337,Invoices!N:N)/COUNTIF(Invoices!M:N,A3337),0),IF(COUNTIF(Invoices!O:P,A3337)&lt;&gt;0,IF(COUNTIF(Invoices!O:P,A3337)&lt;&gt;0,SUMIF(Invoices!O:P,A3337,Invoices!P:P)/COUNTIF(Invoices!O:P,A3337),0),IF(COUNTIF(Invoices!Q:R,A3337)&lt;&gt;0,IF(COUNTIF(Invoices!Q:R,A3337)&lt;&gt;0,SUMIF(Invoices!Q:R,A3337,Invoices!R:R)/COUNTIF(Invoices!Q:R,A3337),0),IF(COUNTIF(Invoices!S:T,A3337)&lt;&gt;0,IF(COUNTIF(Invoices!S:T,A3337)&lt;&gt;0,SUMIF(Invoices!S:T,A3337,Invoices!T:T)/COUNTIF(Invoices!S:T,A3337),0),IF(COUNTIF(Invoices!U:V,A3337)&lt;&gt;0,IF(COUNTIF(Invoices!U:V,A3337)&lt;&gt;0,SUMIF(Invoices!U:V,A3337,Invoices!V:V)/COUNTIF(Invoices!U:V,A3337),0),IF(COUNTIF(Invoices!W:X,A3337)&lt;&gt;0,IF(COUNTIF(Invoices!W:X,A3337)&lt;&gt;0,SUMIF(Invoices!W:X,A3337,Invoices!X:X)/COUNTIF(Invoices!W:X,A3337),0),IF(COUNTIF(Invoices!Y:Z,A3337)&lt;&gt;0,IF(COUNTIF(Invoices!Y:Z,A3337)&lt;&gt;0,SUMIF(Invoices!Y:Z,A3337,Invoices!Z:Z)/COUNTIF(Invoices!Y:Z,A3337),0),IF(COUNTIF(Invoices!AA:AB,A3337)&lt;&gt;0,IF(COUNTIF(Invoices!AA:AB,A3337)&lt;&gt;0,SUMIF(Invoices!AA:AB,A3337,Invoices!AB:AB)/COUNTIF(Invoices!AA:AB,A3337),0),IF(COUNTIF(Invoices!AC:AD,A3337)&lt;&gt;0,IF(COUNTIF(Invoices!AC:AD,A3337)&lt;&gt;0,SUMIF(Invoices!AC:AD,A3337,Invoices!AD:AD)/COUNTIF(Invoices!AC:AD,A3337),0),IF(COUNTIF(Invoices!AE:AF,A3337)&lt;&gt;0,IF(COUNTIF(Invoices!AE:AF,A3337)&lt;&gt;0,SUMIF(Invoices!AE:AF,A3337,Invoices!AF:AF)/COUNTIF(Invoices!AE:AF,A3337),0),IF(COUNTIF(Invoices!AG:AH,A3337)&lt;&gt;0,IF(COUNTIF(Invoices!AG:AH,A3337)&lt;&gt;0,SUMIF(Invoices!AG:AH,A3337,Invoices!AH:AH)/COUNTIF(Invoices!AG:AH,A3337),0),IF(COUNTIF(Invoices!AI:AJ,A3337)&lt;&gt;0,IF(COUNTIF(Invoices!AI:AJ,A3337)&lt;&gt;0,SUMIF(Invoices!AI:AJ,A3337,Invoices!AJ:AJ)/COUNTIF(Invoices!AI:AJ,A3337),0),IF(COUNTIF(Invoices!AK:AL,A3337)&lt;&gt;0,IF(COUNTIF(Invoices!AK:AL,A3337)&lt;&gt;0,SUMIF(Invoices!AK:AL,A3337,Invoices!AL:AL)/COUNTIF(Invoices!AK:AL,A3337),0),IF(COUNTIF(Invoices!AM:AN,A3337)&lt;&gt;0,IF(COUNTIF(Invoices!AM:AN,A3337)&lt;&gt;0,SUMIF(Invoices!AM:AN,A3337,Invoices!AN:AN)/COUNTIF(Invoices!AM:AN,A3337),0),"Not Available")))))))))))))))</f>
        <v>0.99</v>
      </c>
    </row>
    <row r="3338" spans="1:5" ht="13" x14ac:dyDescent="0.15">
      <c r="A3338" s="6" t="s">
        <v>4881</v>
      </c>
      <c r="B3338" s="6" t="s">
        <v>1299</v>
      </c>
      <c r="C3338" s="6" t="s">
        <v>1300</v>
      </c>
      <c r="D3338" s="6" t="s">
        <v>1301</v>
      </c>
      <c r="E3338">
        <f ca="1">IF(COUNTIF(Invoices!K:L,A3338)&lt;&gt;0,IF(COUNTIF(Invoices!K:L,A3338)&lt;&gt;0,SUMIF(Invoices!K:L,A3338,Invoices!L:L)/COUNTIF(Invoices!K:L,A3338),0),IF(COUNTIF(Invoices!M:N,A3338)&lt;&gt;0,IF(COUNTIF(Invoices!M:N,A3338)&lt;&gt;0,SUMIF(Invoices!M:N,A3338,Invoices!N:N)/COUNTIF(Invoices!M:N,A3338),0),IF(COUNTIF(Invoices!O:P,A3338)&lt;&gt;0,IF(COUNTIF(Invoices!O:P,A3338)&lt;&gt;0,SUMIF(Invoices!O:P,A3338,Invoices!P:P)/COUNTIF(Invoices!O:P,A3338),0),IF(COUNTIF(Invoices!Q:R,A3338)&lt;&gt;0,IF(COUNTIF(Invoices!Q:R,A3338)&lt;&gt;0,SUMIF(Invoices!Q:R,A3338,Invoices!R:R)/COUNTIF(Invoices!Q:R,A3338),0),IF(COUNTIF(Invoices!S:T,A3338)&lt;&gt;0,IF(COUNTIF(Invoices!S:T,A3338)&lt;&gt;0,SUMIF(Invoices!S:T,A3338,Invoices!T:T)/COUNTIF(Invoices!S:T,A3338),0),IF(COUNTIF(Invoices!U:V,A3338)&lt;&gt;0,IF(COUNTIF(Invoices!U:V,A3338)&lt;&gt;0,SUMIF(Invoices!U:V,A3338,Invoices!V:V)/COUNTIF(Invoices!U:V,A3338),0),IF(COUNTIF(Invoices!W:X,A3338)&lt;&gt;0,IF(COUNTIF(Invoices!W:X,A3338)&lt;&gt;0,SUMIF(Invoices!W:X,A3338,Invoices!X:X)/COUNTIF(Invoices!W:X,A3338),0),IF(COUNTIF(Invoices!Y:Z,A3338)&lt;&gt;0,IF(COUNTIF(Invoices!Y:Z,A3338)&lt;&gt;0,SUMIF(Invoices!Y:Z,A3338,Invoices!Z:Z)/COUNTIF(Invoices!Y:Z,A3338),0),IF(COUNTIF(Invoices!AA:AB,A3338)&lt;&gt;0,IF(COUNTIF(Invoices!AA:AB,A3338)&lt;&gt;0,SUMIF(Invoices!AA:AB,A3338,Invoices!AB:AB)/COUNTIF(Invoices!AA:AB,A3338),0),IF(COUNTIF(Invoices!AC:AD,A3338)&lt;&gt;0,IF(COUNTIF(Invoices!AC:AD,A3338)&lt;&gt;0,SUMIF(Invoices!AC:AD,A3338,Invoices!AD:AD)/COUNTIF(Invoices!AC:AD,A3338),0),IF(COUNTIF(Invoices!AE:AF,A3338)&lt;&gt;0,IF(COUNTIF(Invoices!AE:AF,A3338)&lt;&gt;0,SUMIF(Invoices!AE:AF,A3338,Invoices!AF:AF)/COUNTIF(Invoices!AE:AF,A3338),0),IF(COUNTIF(Invoices!AG:AH,A3338)&lt;&gt;0,IF(COUNTIF(Invoices!AG:AH,A3338)&lt;&gt;0,SUMIF(Invoices!AG:AH,A3338,Invoices!AH:AH)/COUNTIF(Invoices!AG:AH,A3338),0),IF(COUNTIF(Invoices!AI:AJ,A3338)&lt;&gt;0,IF(COUNTIF(Invoices!AI:AJ,A3338)&lt;&gt;0,SUMIF(Invoices!AI:AJ,A3338,Invoices!AJ:AJ)/COUNTIF(Invoices!AI:AJ,A3338),0),IF(COUNTIF(Invoices!AK:AL,A3338)&lt;&gt;0,IF(COUNTIF(Invoices!AK:AL,A3338)&lt;&gt;0,SUMIF(Invoices!AK:AL,A3338,Invoices!AL:AL)/COUNTIF(Invoices!AK:AL,A3338),0),IF(COUNTIF(Invoices!AM:AN,A3338)&lt;&gt;0,IF(COUNTIF(Invoices!AM:AN,A3338)&lt;&gt;0,SUMIF(Invoices!AM:AN,A3338,Invoices!AN:AN)/COUNTIF(Invoices!AM:AN,A3338),0),"Not Available")))))))))))))))</f>
        <v>0.99</v>
      </c>
    </row>
    <row r="3339" spans="1:5" ht="13" x14ac:dyDescent="0.15">
      <c r="A3339" s="6" t="s">
        <v>4882</v>
      </c>
      <c r="C3339" s="6" t="s">
        <v>1070</v>
      </c>
      <c r="D3339" s="6" t="s">
        <v>1071</v>
      </c>
      <c r="E3339" t="str">
        <f>IF(COUNTIF(Invoices!K:L,A3339)&lt;&gt;0,IF(COUNTIF(Invoices!K:L,A3339)&lt;&gt;0,SUMIF(Invoices!K:L,A3339,Invoices!L:L)/COUNTIF(Invoices!K:L,A3339),0),IF(COUNTIF(Invoices!M:N,A3339)&lt;&gt;0,IF(COUNTIF(Invoices!M:N,A3339)&lt;&gt;0,SUMIF(Invoices!M:N,A3339,Invoices!N:N)/COUNTIF(Invoices!M:N,A3339),0),IF(COUNTIF(Invoices!O:P,A3339)&lt;&gt;0,IF(COUNTIF(Invoices!O:P,A3339)&lt;&gt;0,SUMIF(Invoices!O:P,A3339,Invoices!P:P)/COUNTIF(Invoices!O:P,A3339),0),IF(COUNTIF(Invoices!Q:R,A3339)&lt;&gt;0,IF(COUNTIF(Invoices!Q:R,A3339)&lt;&gt;0,SUMIF(Invoices!Q:R,A3339,Invoices!R:R)/COUNTIF(Invoices!Q:R,A3339),0),IF(COUNTIF(Invoices!S:T,A3339)&lt;&gt;0,IF(COUNTIF(Invoices!S:T,A3339)&lt;&gt;0,SUMIF(Invoices!S:T,A3339,Invoices!T:T)/COUNTIF(Invoices!S:T,A3339),0),IF(COUNTIF(Invoices!U:V,A3339)&lt;&gt;0,IF(COUNTIF(Invoices!U:V,A3339)&lt;&gt;0,SUMIF(Invoices!U:V,A3339,Invoices!V:V)/COUNTIF(Invoices!U:V,A3339),0),IF(COUNTIF(Invoices!W:X,A3339)&lt;&gt;0,IF(COUNTIF(Invoices!W:X,A3339)&lt;&gt;0,SUMIF(Invoices!W:X,A3339,Invoices!X:X)/COUNTIF(Invoices!W:X,A3339),0),IF(COUNTIF(Invoices!Y:Z,A3339)&lt;&gt;0,IF(COUNTIF(Invoices!Y:Z,A3339)&lt;&gt;0,SUMIF(Invoices!Y:Z,A3339,Invoices!Z:Z)/COUNTIF(Invoices!Y:Z,A3339),0),IF(COUNTIF(Invoices!AA:AB,A3339)&lt;&gt;0,IF(COUNTIF(Invoices!AA:AB,A3339)&lt;&gt;0,SUMIF(Invoices!AA:AB,A3339,Invoices!AB:AB)/COUNTIF(Invoices!AA:AB,A3339),0),IF(COUNTIF(Invoices!AC:AD,A3339)&lt;&gt;0,IF(COUNTIF(Invoices!AC:AD,A3339)&lt;&gt;0,SUMIF(Invoices!AC:AD,A3339,Invoices!AD:AD)/COUNTIF(Invoices!AC:AD,A3339),0),IF(COUNTIF(Invoices!AE:AF,A3339)&lt;&gt;0,IF(COUNTIF(Invoices!AE:AF,A3339)&lt;&gt;0,SUMIF(Invoices!AE:AF,A3339,Invoices!AF:AF)/COUNTIF(Invoices!AE:AF,A3339),0),IF(COUNTIF(Invoices!AG:AH,A3339)&lt;&gt;0,IF(COUNTIF(Invoices!AG:AH,A3339)&lt;&gt;0,SUMIF(Invoices!AG:AH,A3339,Invoices!AH:AH)/COUNTIF(Invoices!AG:AH,A3339),0),IF(COUNTIF(Invoices!AI:AJ,A3339)&lt;&gt;0,IF(COUNTIF(Invoices!AI:AJ,A3339)&lt;&gt;0,SUMIF(Invoices!AI:AJ,A3339,Invoices!AJ:AJ)/COUNTIF(Invoices!AI:AJ,A3339),0),IF(COUNTIF(Invoices!AK:AL,A3339)&lt;&gt;0,IF(COUNTIF(Invoices!AK:AL,A3339)&lt;&gt;0,SUMIF(Invoices!AK:AL,A3339,Invoices!AL:AL)/COUNTIF(Invoices!AK:AL,A3339),0),IF(COUNTIF(Invoices!AM:AN,A3339)&lt;&gt;0,IF(COUNTIF(Invoices!AM:AN,A3339)&lt;&gt;0,SUMIF(Invoices!AM:AN,A3339,Invoices!AN:AN)/COUNTIF(Invoices!AM:AN,A3339),0),"Not Available")))))))))))))))</f>
        <v>Not Available</v>
      </c>
    </row>
    <row r="3340" spans="1:5" ht="13" x14ac:dyDescent="0.15">
      <c r="A3340" s="6" t="s">
        <v>4883</v>
      </c>
      <c r="B3340" s="6" t="s">
        <v>1760</v>
      </c>
      <c r="C3340" s="6" t="s">
        <v>1750</v>
      </c>
      <c r="D3340" s="6" t="s">
        <v>1751</v>
      </c>
      <c r="E3340">
        <f ca="1">IF(COUNTIF(Invoices!K:L,A3340)&lt;&gt;0,IF(COUNTIF(Invoices!K:L,A3340)&lt;&gt;0,SUMIF(Invoices!K:L,A3340,Invoices!L:L)/COUNTIF(Invoices!K:L,A3340),0),IF(COUNTIF(Invoices!M:N,A3340)&lt;&gt;0,IF(COUNTIF(Invoices!M:N,A3340)&lt;&gt;0,SUMIF(Invoices!M:N,A3340,Invoices!N:N)/COUNTIF(Invoices!M:N,A3340),0),IF(COUNTIF(Invoices!O:P,A3340)&lt;&gt;0,IF(COUNTIF(Invoices!O:P,A3340)&lt;&gt;0,SUMIF(Invoices!O:P,A3340,Invoices!P:P)/COUNTIF(Invoices!O:P,A3340),0),IF(COUNTIF(Invoices!Q:R,A3340)&lt;&gt;0,IF(COUNTIF(Invoices!Q:R,A3340)&lt;&gt;0,SUMIF(Invoices!Q:R,A3340,Invoices!R:R)/COUNTIF(Invoices!Q:R,A3340),0),IF(COUNTIF(Invoices!S:T,A3340)&lt;&gt;0,IF(COUNTIF(Invoices!S:T,A3340)&lt;&gt;0,SUMIF(Invoices!S:T,A3340,Invoices!T:T)/COUNTIF(Invoices!S:T,A3340),0),IF(COUNTIF(Invoices!U:V,A3340)&lt;&gt;0,IF(COUNTIF(Invoices!U:V,A3340)&lt;&gt;0,SUMIF(Invoices!U:V,A3340,Invoices!V:V)/COUNTIF(Invoices!U:V,A3340),0),IF(COUNTIF(Invoices!W:X,A3340)&lt;&gt;0,IF(COUNTIF(Invoices!W:X,A3340)&lt;&gt;0,SUMIF(Invoices!W:X,A3340,Invoices!X:X)/COUNTIF(Invoices!W:X,A3340),0),IF(COUNTIF(Invoices!Y:Z,A3340)&lt;&gt;0,IF(COUNTIF(Invoices!Y:Z,A3340)&lt;&gt;0,SUMIF(Invoices!Y:Z,A3340,Invoices!Z:Z)/COUNTIF(Invoices!Y:Z,A3340),0),IF(COUNTIF(Invoices!AA:AB,A3340)&lt;&gt;0,IF(COUNTIF(Invoices!AA:AB,A3340)&lt;&gt;0,SUMIF(Invoices!AA:AB,A3340,Invoices!AB:AB)/COUNTIF(Invoices!AA:AB,A3340),0),IF(COUNTIF(Invoices!AC:AD,A3340)&lt;&gt;0,IF(COUNTIF(Invoices!AC:AD,A3340)&lt;&gt;0,SUMIF(Invoices!AC:AD,A3340,Invoices!AD:AD)/COUNTIF(Invoices!AC:AD,A3340),0),IF(COUNTIF(Invoices!AE:AF,A3340)&lt;&gt;0,IF(COUNTIF(Invoices!AE:AF,A3340)&lt;&gt;0,SUMIF(Invoices!AE:AF,A3340,Invoices!AF:AF)/COUNTIF(Invoices!AE:AF,A3340),0),IF(COUNTIF(Invoices!AG:AH,A3340)&lt;&gt;0,IF(COUNTIF(Invoices!AG:AH,A3340)&lt;&gt;0,SUMIF(Invoices!AG:AH,A3340,Invoices!AH:AH)/COUNTIF(Invoices!AG:AH,A3340),0),IF(COUNTIF(Invoices!AI:AJ,A3340)&lt;&gt;0,IF(COUNTIF(Invoices!AI:AJ,A3340)&lt;&gt;0,SUMIF(Invoices!AI:AJ,A3340,Invoices!AJ:AJ)/COUNTIF(Invoices!AI:AJ,A3340),0),IF(COUNTIF(Invoices!AK:AL,A3340)&lt;&gt;0,IF(COUNTIF(Invoices!AK:AL,A3340)&lt;&gt;0,SUMIF(Invoices!AK:AL,A3340,Invoices!AL:AL)/COUNTIF(Invoices!AK:AL,A3340),0),IF(COUNTIF(Invoices!AM:AN,A3340)&lt;&gt;0,IF(COUNTIF(Invoices!AM:AN,A3340)&lt;&gt;0,SUMIF(Invoices!AM:AN,A3340,Invoices!AN:AN)/COUNTIF(Invoices!AM:AN,A3340),0),"Not Available")))))))))))))))</f>
        <v>0.99</v>
      </c>
    </row>
    <row r="3341" spans="1:5" ht="13" x14ac:dyDescent="0.15">
      <c r="A3341" s="6" t="s">
        <v>4884</v>
      </c>
      <c r="B3341" s="6" t="s">
        <v>799</v>
      </c>
      <c r="C3341" s="6" t="s">
        <v>800</v>
      </c>
      <c r="D3341" s="6" t="s">
        <v>758</v>
      </c>
      <c r="E3341">
        <f ca="1">IF(COUNTIF(Invoices!K:L,A3341)&lt;&gt;0,IF(COUNTIF(Invoices!K:L,A3341)&lt;&gt;0,SUMIF(Invoices!K:L,A3341,Invoices!L:L)/COUNTIF(Invoices!K:L,A3341),0),IF(COUNTIF(Invoices!M:N,A3341)&lt;&gt;0,IF(COUNTIF(Invoices!M:N,A3341)&lt;&gt;0,SUMIF(Invoices!M:N,A3341,Invoices!N:N)/COUNTIF(Invoices!M:N,A3341),0),IF(COUNTIF(Invoices!O:P,A3341)&lt;&gt;0,IF(COUNTIF(Invoices!O:P,A3341)&lt;&gt;0,SUMIF(Invoices!O:P,A3341,Invoices!P:P)/COUNTIF(Invoices!O:P,A3341),0),IF(COUNTIF(Invoices!Q:R,A3341)&lt;&gt;0,IF(COUNTIF(Invoices!Q:R,A3341)&lt;&gt;0,SUMIF(Invoices!Q:R,A3341,Invoices!R:R)/COUNTIF(Invoices!Q:R,A3341),0),IF(COUNTIF(Invoices!S:T,A3341)&lt;&gt;0,IF(COUNTIF(Invoices!S:T,A3341)&lt;&gt;0,SUMIF(Invoices!S:T,A3341,Invoices!T:T)/COUNTIF(Invoices!S:T,A3341),0),IF(COUNTIF(Invoices!U:V,A3341)&lt;&gt;0,IF(COUNTIF(Invoices!U:V,A3341)&lt;&gt;0,SUMIF(Invoices!U:V,A3341,Invoices!V:V)/COUNTIF(Invoices!U:V,A3341),0),IF(COUNTIF(Invoices!W:X,A3341)&lt;&gt;0,IF(COUNTIF(Invoices!W:X,A3341)&lt;&gt;0,SUMIF(Invoices!W:X,A3341,Invoices!X:X)/COUNTIF(Invoices!W:X,A3341),0),IF(COUNTIF(Invoices!Y:Z,A3341)&lt;&gt;0,IF(COUNTIF(Invoices!Y:Z,A3341)&lt;&gt;0,SUMIF(Invoices!Y:Z,A3341,Invoices!Z:Z)/COUNTIF(Invoices!Y:Z,A3341),0),IF(COUNTIF(Invoices!AA:AB,A3341)&lt;&gt;0,IF(COUNTIF(Invoices!AA:AB,A3341)&lt;&gt;0,SUMIF(Invoices!AA:AB,A3341,Invoices!AB:AB)/COUNTIF(Invoices!AA:AB,A3341),0),IF(COUNTIF(Invoices!AC:AD,A3341)&lt;&gt;0,IF(COUNTIF(Invoices!AC:AD,A3341)&lt;&gt;0,SUMIF(Invoices!AC:AD,A3341,Invoices!AD:AD)/COUNTIF(Invoices!AC:AD,A3341),0),IF(COUNTIF(Invoices!AE:AF,A3341)&lt;&gt;0,IF(COUNTIF(Invoices!AE:AF,A3341)&lt;&gt;0,SUMIF(Invoices!AE:AF,A3341,Invoices!AF:AF)/COUNTIF(Invoices!AE:AF,A3341),0),IF(COUNTIF(Invoices!AG:AH,A3341)&lt;&gt;0,IF(COUNTIF(Invoices!AG:AH,A3341)&lt;&gt;0,SUMIF(Invoices!AG:AH,A3341,Invoices!AH:AH)/COUNTIF(Invoices!AG:AH,A3341),0),IF(COUNTIF(Invoices!AI:AJ,A3341)&lt;&gt;0,IF(COUNTIF(Invoices!AI:AJ,A3341)&lt;&gt;0,SUMIF(Invoices!AI:AJ,A3341,Invoices!AJ:AJ)/COUNTIF(Invoices!AI:AJ,A3341),0),IF(COUNTIF(Invoices!AK:AL,A3341)&lt;&gt;0,IF(COUNTIF(Invoices!AK:AL,A3341)&lt;&gt;0,SUMIF(Invoices!AK:AL,A3341,Invoices!AL:AL)/COUNTIF(Invoices!AK:AL,A3341),0),IF(COUNTIF(Invoices!AM:AN,A3341)&lt;&gt;0,IF(COUNTIF(Invoices!AM:AN,A3341)&lt;&gt;0,SUMIF(Invoices!AM:AN,A3341,Invoices!AN:AN)/COUNTIF(Invoices!AM:AN,A3341),0),"Not Available")))))))))))))))</f>
        <v>0.99</v>
      </c>
    </row>
    <row r="3342" spans="1:5" ht="13" x14ac:dyDescent="0.15">
      <c r="A3342" s="6" t="s">
        <v>4885</v>
      </c>
      <c r="B3342" s="6" t="s">
        <v>993</v>
      </c>
      <c r="C3342" s="6" t="s">
        <v>994</v>
      </c>
      <c r="D3342" s="6" t="s">
        <v>912</v>
      </c>
      <c r="E3342">
        <f ca="1">IF(COUNTIF(Invoices!K:L,A3342)&lt;&gt;0,IF(COUNTIF(Invoices!K:L,A3342)&lt;&gt;0,SUMIF(Invoices!K:L,A3342,Invoices!L:L)/COUNTIF(Invoices!K:L,A3342),0),IF(COUNTIF(Invoices!M:N,A3342)&lt;&gt;0,IF(COUNTIF(Invoices!M:N,A3342)&lt;&gt;0,SUMIF(Invoices!M:N,A3342,Invoices!N:N)/COUNTIF(Invoices!M:N,A3342),0),IF(COUNTIF(Invoices!O:P,A3342)&lt;&gt;0,IF(COUNTIF(Invoices!O:P,A3342)&lt;&gt;0,SUMIF(Invoices!O:P,A3342,Invoices!P:P)/COUNTIF(Invoices!O:P,A3342),0),IF(COUNTIF(Invoices!Q:R,A3342)&lt;&gt;0,IF(COUNTIF(Invoices!Q:R,A3342)&lt;&gt;0,SUMIF(Invoices!Q:R,A3342,Invoices!R:R)/COUNTIF(Invoices!Q:R,A3342),0),IF(COUNTIF(Invoices!S:T,A3342)&lt;&gt;0,IF(COUNTIF(Invoices!S:T,A3342)&lt;&gt;0,SUMIF(Invoices!S:T,A3342,Invoices!T:T)/COUNTIF(Invoices!S:T,A3342),0),IF(COUNTIF(Invoices!U:V,A3342)&lt;&gt;0,IF(COUNTIF(Invoices!U:V,A3342)&lt;&gt;0,SUMIF(Invoices!U:V,A3342,Invoices!V:V)/COUNTIF(Invoices!U:V,A3342),0),IF(COUNTIF(Invoices!W:X,A3342)&lt;&gt;0,IF(COUNTIF(Invoices!W:X,A3342)&lt;&gt;0,SUMIF(Invoices!W:X,A3342,Invoices!X:X)/COUNTIF(Invoices!W:X,A3342),0),IF(COUNTIF(Invoices!Y:Z,A3342)&lt;&gt;0,IF(COUNTIF(Invoices!Y:Z,A3342)&lt;&gt;0,SUMIF(Invoices!Y:Z,A3342,Invoices!Z:Z)/COUNTIF(Invoices!Y:Z,A3342),0),IF(COUNTIF(Invoices!AA:AB,A3342)&lt;&gt;0,IF(COUNTIF(Invoices!AA:AB,A3342)&lt;&gt;0,SUMIF(Invoices!AA:AB,A3342,Invoices!AB:AB)/COUNTIF(Invoices!AA:AB,A3342),0),IF(COUNTIF(Invoices!AC:AD,A3342)&lt;&gt;0,IF(COUNTIF(Invoices!AC:AD,A3342)&lt;&gt;0,SUMIF(Invoices!AC:AD,A3342,Invoices!AD:AD)/COUNTIF(Invoices!AC:AD,A3342),0),IF(COUNTIF(Invoices!AE:AF,A3342)&lt;&gt;0,IF(COUNTIF(Invoices!AE:AF,A3342)&lt;&gt;0,SUMIF(Invoices!AE:AF,A3342,Invoices!AF:AF)/COUNTIF(Invoices!AE:AF,A3342),0),IF(COUNTIF(Invoices!AG:AH,A3342)&lt;&gt;0,IF(COUNTIF(Invoices!AG:AH,A3342)&lt;&gt;0,SUMIF(Invoices!AG:AH,A3342,Invoices!AH:AH)/COUNTIF(Invoices!AG:AH,A3342),0),IF(COUNTIF(Invoices!AI:AJ,A3342)&lt;&gt;0,IF(COUNTIF(Invoices!AI:AJ,A3342)&lt;&gt;0,SUMIF(Invoices!AI:AJ,A3342,Invoices!AJ:AJ)/COUNTIF(Invoices!AI:AJ,A3342),0),IF(COUNTIF(Invoices!AK:AL,A3342)&lt;&gt;0,IF(COUNTIF(Invoices!AK:AL,A3342)&lt;&gt;0,SUMIF(Invoices!AK:AL,A3342,Invoices!AL:AL)/COUNTIF(Invoices!AK:AL,A3342),0),IF(COUNTIF(Invoices!AM:AN,A3342)&lt;&gt;0,IF(COUNTIF(Invoices!AM:AN,A3342)&lt;&gt;0,SUMIF(Invoices!AM:AN,A3342,Invoices!AN:AN)/COUNTIF(Invoices!AM:AN,A3342),0),"Not Available")))))))))))))))</f>
        <v>0.99</v>
      </c>
    </row>
    <row r="3343" spans="1:5" ht="13" x14ac:dyDescent="0.15">
      <c r="A3343" s="6" t="s">
        <v>4886</v>
      </c>
      <c r="B3343" s="6" t="s">
        <v>808</v>
      </c>
      <c r="C3343" s="6" t="s">
        <v>1668</v>
      </c>
      <c r="D3343" s="6" t="s">
        <v>810</v>
      </c>
      <c r="E3343" t="str">
        <f>IF(COUNTIF(Invoices!K:L,A3343)&lt;&gt;0,IF(COUNTIF(Invoices!K:L,A3343)&lt;&gt;0,SUMIF(Invoices!K:L,A3343,Invoices!L:L)/COUNTIF(Invoices!K:L,A3343),0),IF(COUNTIF(Invoices!M:N,A3343)&lt;&gt;0,IF(COUNTIF(Invoices!M:N,A3343)&lt;&gt;0,SUMIF(Invoices!M:N,A3343,Invoices!N:N)/COUNTIF(Invoices!M:N,A3343),0),IF(COUNTIF(Invoices!O:P,A3343)&lt;&gt;0,IF(COUNTIF(Invoices!O:P,A3343)&lt;&gt;0,SUMIF(Invoices!O:P,A3343,Invoices!P:P)/COUNTIF(Invoices!O:P,A3343),0),IF(COUNTIF(Invoices!Q:R,A3343)&lt;&gt;0,IF(COUNTIF(Invoices!Q:R,A3343)&lt;&gt;0,SUMIF(Invoices!Q:R,A3343,Invoices!R:R)/COUNTIF(Invoices!Q:R,A3343),0),IF(COUNTIF(Invoices!S:T,A3343)&lt;&gt;0,IF(COUNTIF(Invoices!S:T,A3343)&lt;&gt;0,SUMIF(Invoices!S:T,A3343,Invoices!T:T)/COUNTIF(Invoices!S:T,A3343),0),IF(COUNTIF(Invoices!U:V,A3343)&lt;&gt;0,IF(COUNTIF(Invoices!U:V,A3343)&lt;&gt;0,SUMIF(Invoices!U:V,A3343,Invoices!V:V)/COUNTIF(Invoices!U:V,A3343),0),IF(COUNTIF(Invoices!W:X,A3343)&lt;&gt;0,IF(COUNTIF(Invoices!W:X,A3343)&lt;&gt;0,SUMIF(Invoices!W:X,A3343,Invoices!X:X)/COUNTIF(Invoices!W:X,A3343),0),IF(COUNTIF(Invoices!Y:Z,A3343)&lt;&gt;0,IF(COUNTIF(Invoices!Y:Z,A3343)&lt;&gt;0,SUMIF(Invoices!Y:Z,A3343,Invoices!Z:Z)/COUNTIF(Invoices!Y:Z,A3343),0),IF(COUNTIF(Invoices!AA:AB,A3343)&lt;&gt;0,IF(COUNTIF(Invoices!AA:AB,A3343)&lt;&gt;0,SUMIF(Invoices!AA:AB,A3343,Invoices!AB:AB)/COUNTIF(Invoices!AA:AB,A3343),0),IF(COUNTIF(Invoices!AC:AD,A3343)&lt;&gt;0,IF(COUNTIF(Invoices!AC:AD,A3343)&lt;&gt;0,SUMIF(Invoices!AC:AD,A3343,Invoices!AD:AD)/COUNTIF(Invoices!AC:AD,A3343),0),IF(COUNTIF(Invoices!AE:AF,A3343)&lt;&gt;0,IF(COUNTIF(Invoices!AE:AF,A3343)&lt;&gt;0,SUMIF(Invoices!AE:AF,A3343,Invoices!AF:AF)/COUNTIF(Invoices!AE:AF,A3343),0),IF(COUNTIF(Invoices!AG:AH,A3343)&lt;&gt;0,IF(COUNTIF(Invoices!AG:AH,A3343)&lt;&gt;0,SUMIF(Invoices!AG:AH,A3343,Invoices!AH:AH)/COUNTIF(Invoices!AG:AH,A3343),0),IF(COUNTIF(Invoices!AI:AJ,A3343)&lt;&gt;0,IF(COUNTIF(Invoices!AI:AJ,A3343)&lt;&gt;0,SUMIF(Invoices!AI:AJ,A3343,Invoices!AJ:AJ)/COUNTIF(Invoices!AI:AJ,A3343),0),IF(COUNTIF(Invoices!AK:AL,A3343)&lt;&gt;0,IF(COUNTIF(Invoices!AK:AL,A3343)&lt;&gt;0,SUMIF(Invoices!AK:AL,A3343,Invoices!AL:AL)/COUNTIF(Invoices!AK:AL,A3343),0),IF(COUNTIF(Invoices!AM:AN,A3343)&lt;&gt;0,IF(COUNTIF(Invoices!AM:AN,A3343)&lt;&gt;0,SUMIF(Invoices!AM:AN,A3343,Invoices!AN:AN)/COUNTIF(Invoices!AM:AN,A3343),0),"Not Available")))))))))))))))</f>
        <v>Not Available</v>
      </c>
    </row>
    <row r="3344" spans="1:5" ht="13" x14ac:dyDescent="0.15">
      <c r="A3344" s="6" t="s">
        <v>4887</v>
      </c>
      <c r="B3344" s="6" t="s">
        <v>1445</v>
      </c>
      <c r="C3344" s="6" t="s">
        <v>1446</v>
      </c>
      <c r="D3344" s="6" t="s">
        <v>810</v>
      </c>
      <c r="E3344">
        <f ca="1">IF(COUNTIF(Invoices!K:L,A3344)&lt;&gt;0,IF(COUNTIF(Invoices!K:L,A3344)&lt;&gt;0,SUMIF(Invoices!K:L,A3344,Invoices!L:L)/COUNTIF(Invoices!K:L,A3344),0),IF(COUNTIF(Invoices!M:N,A3344)&lt;&gt;0,IF(COUNTIF(Invoices!M:N,A3344)&lt;&gt;0,SUMIF(Invoices!M:N,A3344,Invoices!N:N)/COUNTIF(Invoices!M:N,A3344),0),IF(COUNTIF(Invoices!O:P,A3344)&lt;&gt;0,IF(COUNTIF(Invoices!O:P,A3344)&lt;&gt;0,SUMIF(Invoices!O:P,A3344,Invoices!P:P)/COUNTIF(Invoices!O:P,A3344),0),IF(COUNTIF(Invoices!Q:R,A3344)&lt;&gt;0,IF(COUNTIF(Invoices!Q:R,A3344)&lt;&gt;0,SUMIF(Invoices!Q:R,A3344,Invoices!R:R)/COUNTIF(Invoices!Q:R,A3344),0),IF(COUNTIF(Invoices!S:T,A3344)&lt;&gt;0,IF(COUNTIF(Invoices!S:T,A3344)&lt;&gt;0,SUMIF(Invoices!S:T,A3344,Invoices!T:T)/COUNTIF(Invoices!S:T,A3344),0),IF(COUNTIF(Invoices!U:V,A3344)&lt;&gt;0,IF(COUNTIF(Invoices!U:V,A3344)&lt;&gt;0,SUMIF(Invoices!U:V,A3344,Invoices!V:V)/COUNTIF(Invoices!U:V,A3344),0),IF(COUNTIF(Invoices!W:X,A3344)&lt;&gt;0,IF(COUNTIF(Invoices!W:X,A3344)&lt;&gt;0,SUMIF(Invoices!W:X,A3344,Invoices!X:X)/COUNTIF(Invoices!W:X,A3344),0),IF(COUNTIF(Invoices!Y:Z,A3344)&lt;&gt;0,IF(COUNTIF(Invoices!Y:Z,A3344)&lt;&gt;0,SUMIF(Invoices!Y:Z,A3344,Invoices!Z:Z)/COUNTIF(Invoices!Y:Z,A3344),0),IF(COUNTIF(Invoices!AA:AB,A3344)&lt;&gt;0,IF(COUNTIF(Invoices!AA:AB,A3344)&lt;&gt;0,SUMIF(Invoices!AA:AB,A3344,Invoices!AB:AB)/COUNTIF(Invoices!AA:AB,A3344),0),IF(COUNTIF(Invoices!AC:AD,A3344)&lt;&gt;0,IF(COUNTIF(Invoices!AC:AD,A3344)&lt;&gt;0,SUMIF(Invoices!AC:AD,A3344,Invoices!AD:AD)/COUNTIF(Invoices!AC:AD,A3344),0),IF(COUNTIF(Invoices!AE:AF,A3344)&lt;&gt;0,IF(COUNTIF(Invoices!AE:AF,A3344)&lt;&gt;0,SUMIF(Invoices!AE:AF,A3344,Invoices!AF:AF)/COUNTIF(Invoices!AE:AF,A3344),0),IF(COUNTIF(Invoices!AG:AH,A3344)&lt;&gt;0,IF(COUNTIF(Invoices!AG:AH,A3344)&lt;&gt;0,SUMIF(Invoices!AG:AH,A3344,Invoices!AH:AH)/COUNTIF(Invoices!AG:AH,A3344),0),IF(COUNTIF(Invoices!AI:AJ,A3344)&lt;&gt;0,IF(COUNTIF(Invoices!AI:AJ,A3344)&lt;&gt;0,SUMIF(Invoices!AI:AJ,A3344,Invoices!AJ:AJ)/COUNTIF(Invoices!AI:AJ,A3344),0),IF(COUNTIF(Invoices!AK:AL,A3344)&lt;&gt;0,IF(COUNTIF(Invoices!AK:AL,A3344)&lt;&gt;0,SUMIF(Invoices!AK:AL,A3344,Invoices!AL:AL)/COUNTIF(Invoices!AK:AL,A3344),0),IF(COUNTIF(Invoices!AM:AN,A3344)&lt;&gt;0,IF(COUNTIF(Invoices!AM:AN,A3344)&lt;&gt;0,SUMIF(Invoices!AM:AN,A3344,Invoices!AN:AN)/COUNTIF(Invoices!AM:AN,A3344),0),"Not Available")))))))))))))))</f>
        <v>0.99</v>
      </c>
    </row>
    <row r="3345" spans="1:5" ht="13" x14ac:dyDescent="0.15">
      <c r="A3345" s="6" t="s">
        <v>4888</v>
      </c>
      <c r="B3345" s="6" t="s">
        <v>4889</v>
      </c>
      <c r="C3345" s="6" t="s">
        <v>546</v>
      </c>
      <c r="D3345" s="6" t="s">
        <v>547</v>
      </c>
      <c r="E3345" t="str">
        <f>IF(COUNTIF(Invoices!K:L,A3345)&lt;&gt;0,IF(COUNTIF(Invoices!K:L,A3345)&lt;&gt;0,SUMIF(Invoices!K:L,A3345,Invoices!L:L)/COUNTIF(Invoices!K:L,A3345),0),IF(COUNTIF(Invoices!M:N,A3345)&lt;&gt;0,IF(COUNTIF(Invoices!M:N,A3345)&lt;&gt;0,SUMIF(Invoices!M:N,A3345,Invoices!N:N)/COUNTIF(Invoices!M:N,A3345),0),IF(COUNTIF(Invoices!O:P,A3345)&lt;&gt;0,IF(COUNTIF(Invoices!O:P,A3345)&lt;&gt;0,SUMIF(Invoices!O:P,A3345,Invoices!P:P)/COUNTIF(Invoices!O:P,A3345),0),IF(COUNTIF(Invoices!Q:R,A3345)&lt;&gt;0,IF(COUNTIF(Invoices!Q:R,A3345)&lt;&gt;0,SUMIF(Invoices!Q:R,A3345,Invoices!R:R)/COUNTIF(Invoices!Q:R,A3345),0),IF(COUNTIF(Invoices!S:T,A3345)&lt;&gt;0,IF(COUNTIF(Invoices!S:T,A3345)&lt;&gt;0,SUMIF(Invoices!S:T,A3345,Invoices!T:T)/COUNTIF(Invoices!S:T,A3345),0),IF(COUNTIF(Invoices!U:V,A3345)&lt;&gt;0,IF(COUNTIF(Invoices!U:V,A3345)&lt;&gt;0,SUMIF(Invoices!U:V,A3345,Invoices!V:V)/COUNTIF(Invoices!U:V,A3345),0),IF(COUNTIF(Invoices!W:X,A3345)&lt;&gt;0,IF(COUNTIF(Invoices!W:X,A3345)&lt;&gt;0,SUMIF(Invoices!W:X,A3345,Invoices!X:X)/COUNTIF(Invoices!W:X,A3345),0),IF(COUNTIF(Invoices!Y:Z,A3345)&lt;&gt;0,IF(COUNTIF(Invoices!Y:Z,A3345)&lt;&gt;0,SUMIF(Invoices!Y:Z,A3345,Invoices!Z:Z)/COUNTIF(Invoices!Y:Z,A3345),0),IF(COUNTIF(Invoices!AA:AB,A3345)&lt;&gt;0,IF(COUNTIF(Invoices!AA:AB,A3345)&lt;&gt;0,SUMIF(Invoices!AA:AB,A3345,Invoices!AB:AB)/COUNTIF(Invoices!AA:AB,A3345),0),IF(COUNTIF(Invoices!AC:AD,A3345)&lt;&gt;0,IF(COUNTIF(Invoices!AC:AD,A3345)&lt;&gt;0,SUMIF(Invoices!AC:AD,A3345,Invoices!AD:AD)/COUNTIF(Invoices!AC:AD,A3345),0),IF(COUNTIF(Invoices!AE:AF,A3345)&lt;&gt;0,IF(COUNTIF(Invoices!AE:AF,A3345)&lt;&gt;0,SUMIF(Invoices!AE:AF,A3345,Invoices!AF:AF)/COUNTIF(Invoices!AE:AF,A3345),0),IF(COUNTIF(Invoices!AG:AH,A3345)&lt;&gt;0,IF(COUNTIF(Invoices!AG:AH,A3345)&lt;&gt;0,SUMIF(Invoices!AG:AH,A3345,Invoices!AH:AH)/COUNTIF(Invoices!AG:AH,A3345),0),IF(COUNTIF(Invoices!AI:AJ,A3345)&lt;&gt;0,IF(COUNTIF(Invoices!AI:AJ,A3345)&lt;&gt;0,SUMIF(Invoices!AI:AJ,A3345,Invoices!AJ:AJ)/COUNTIF(Invoices!AI:AJ,A3345),0),IF(COUNTIF(Invoices!AK:AL,A3345)&lt;&gt;0,IF(COUNTIF(Invoices!AK:AL,A3345)&lt;&gt;0,SUMIF(Invoices!AK:AL,A3345,Invoices!AL:AL)/COUNTIF(Invoices!AK:AL,A3345),0),IF(COUNTIF(Invoices!AM:AN,A3345)&lt;&gt;0,IF(COUNTIF(Invoices!AM:AN,A3345)&lt;&gt;0,SUMIF(Invoices!AM:AN,A3345,Invoices!AN:AN)/COUNTIF(Invoices!AM:AN,A3345),0),"Not Available")))))))))))))))</f>
        <v>Not Available</v>
      </c>
    </row>
    <row r="3346" spans="1:5" ht="13" x14ac:dyDescent="0.15">
      <c r="A3346" s="6" t="s">
        <v>4890</v>
      </c>
      <c r="B3346" s="6" t="s">
        <v>1754</v>
      </c>
      <c r="C3346" s="6" t="s">
        <v>954</v>
      </c>
      <c r="D3346" s="6" t="s">
        <v>955</v>
      </c>
      <c r="E3346">
        <f ca="1">IF(COUNTIF(Invoices!K:L,A3346)&lt;&gt;0,IF(COUNTIF(Invoices!K:L,A3346)&lt;&gt;0,SUMIF(Invoices!K:L,A3346,Invoices!L:L)/COUNTIF(Invoices!K:L,A3346),0),IF(COUNTIF(Invoices!M:N,A3346)&lt;&gt;0,IF(COUNTIF(Invoices!M:N,A3346)&lt;&gt;0,SUMIF(Invoices!M:N,A3346,Invoices!N:N)/COUNTIF(Invoices!M:N,A3346),0),IF(COUNTIF(Invoices!O:P,A3346)&lt;&gt;0,IF(COUNTIF(Invoices!O:P,A3346)&lt;&gt;0,SUMIF(Invoices!O:P,A3346,Invoices!P:P)/COUNTIF(Invoices!O:P,A3346),0),IF(COUNTIF(Invoices!Q:R,A3346)&lt;&gt;0,IF(COUNTIF(Invoices!Q:R,A3346)&lt;&gt;0,SUMIF(Invoices!Q:R,A3346,Invoices!R:R)/COUNTIF(Invoices!Q:R,A3346),0),IF(COUNTIF(Invoices!S:T,A3346)&lt;&gt;0,IF(COUNTIF(Invoices!S:T,A3346)&lt;&gt;0,SUMIF(Invoices!S:T,A3346,Invoices!T:T)/COUNTIF(Invoices!S:T,A3346),0),IF(COUNTIF(Invoices!U:V,A3346)&lt;&gt;0,IF(COUNTIF(Invoices!U:V,A3346)&lt;&gt;0,SUMIF(Invoices!U:V,A3346,Invoices!V:V)/COUNTIF(Invoices!U:V,A3346),0),IF(COUNTIF(Invoices!W:X,A3346)&lt;&gt;0,IF(COUNTIF(Invoices!W:X,A3346)&lt;&gt;0,SUMIF(Invoices!W:X,A3346,Invoices!X:X)/COUNTIF(Invoices!W:X,A3346),0),IF(COUNTIF(Invoices!Y:Z,A3346)&lt;&gt;0,IF(COUNTIF(Invoices!Y:Z,A3346)&lt;&gt;0,SUMIF(Invoices!Y:Z,A3346,Invoices!Z:Z)/COUNTIF(Invoices!Y:Z,A3346),0),IF(COUNTIF(Invoices!AA:AB,A3346)&lt;&gt;0,IF(COUNTIF(Invoices!AA:AB,A3346)&lt;&gt;0,SUMIF(Invoices!AA:AB,A3346,Invoices!AB:AB)/COUNTIF(Invoices!AA:AB,A3346),0),IF(COUNTIF(Invoices!AC:AD,A3346)&lt;&gt;0,IF(COUNTIF(Invoices!AC:AD,A3346)&lt;&gt;0,SUMIF(Invoices!AC:AD,A3346,Invoices!AD:AD)/COUNTIF(Invoices!AC:AD,A3346),0),IF(COUNTIF(Invoices!AE:AF,A3346)&lt;&gt;0,IF(COUNTIF(Invoices!AE:AF,A3346)&lt;&gt;0,SUMIF(Invoices!AE:AF,A3346,Invoices!AF:AF)/COUNTIF(Invoices!AE:AF,A3346),0),IF(COUNTIF(Invoices!AG:AH,A3346)&lt;&gt;0,IF(COUNTIF(Invoices!AG:AH,A3346)&lt;&gt;0,SUMIF(Invoices!AG:AH,A3346,Invoices!AH:AH)/COUNTIF(Invoices!AG:AH,A3346),0),IF(COUNTIF(Invoices!AI:AJ,A3346)&lt;&gt;0,IF(COUNTIF(Invoices!AI:AJ,A3346)&lt;&gt;0,SUMIF(Invoices!AI:AJ,A3346,Invoices!AJ:AJ)/COUNTIF(Invoices!AI:AJ,A3346),0),IF(COUNTIF(Invoices!AK:AL,A3346)&lt;&gt;0,IF(COUNTIF(Invoices!AK:AL,A3346)&lt;&gt;0,SUMIF(Invoices!AK:AL,A3346,Invoices!AL:AL)/COUNTIF(Invoices!AK:AL,A3346),0),IF(COUNTIF(Invoices!AM:AN,A3346)&lt;&gt;0,IF(COUNTIF(Invoices!AM:AN,A3346)&lt;&gt;0,SUMIF(Invoices!AM:AN,A3346,Invoices!AN:AN)/COUNTIF(Invoices!AM:AN,A3346),0),"Not Available")))))))))))))))</f>
        <v>0.99</v>
      </c>
    </row>
    <row r="3347" spans="1:5" ht="13" x14ac:dyDescent="0.15">
      <c r="A3347" s="6" t="s">
        <v>4891</v>
      </c>
      <c r="C3347" s="6" t="s">
        <v>517</v>
      </c>
      <c r="D3347" s="6" t="s">
        <v>518</v>
      </c>
      <c r="E3347" t="str">
        <f>IF(COUNTIF(Invoices!K:L,A3347)&lt;&gt;0,IF(COUNTIF(Invoices!K:L,A3347)&lt;&gt;0,SUMIF(Invoices!K:L,A3347,Invoices!L:L)/COUNTIF(Invoices!K:L,A3347),0),IF(COUNTIF(Invoices!M:N,A3347)&lt;&gt;0,IF(COUNTIF(Invoices!M:N,A3347)&lt;&gt;0,SUMIF(Invoices!M:N,A3347,Invoices!N:N)/COUNTIF(Invoices!M:N,A3347),0),IF(COUNTIF(Invoices!O:P,A3347)&lt;&gt;0,IF(COUNTIF(Invoices!O:P,A3347)&lt;&gt;0,SUMIF(Invoices!O:P,A3347,Invoices!P:P)/COUNTIF(Invoices!O:P,A3347),0),IF(COUNTIF(Invoices!Q:R,A3347)&lt;&gt;0,IF(COUNTIF(Invoices!Q:R,A3347)&lt;&gt;0,SUMIF(Invoices!Q:R,A3347,Invoices!R:R)/COUNTIF(Invoices!Q:R,A3347),0),IF(COUNTIF(Invoices!S:T,A3347)&lt;&gt;0,IF(COUNTIF(Invoices!S:T,A3347)&lt;&gt;0,SUMIF(Invoices!S:T,A3347,Invoices!T:T)/COUNTIF(Invoices!S:T,A3347),0),IF(COUNTIF(Invoices!U:V,A3347)&lt;&gt;0,IF(COUNTIF(Invoices!U:V,A3347)&lt;&gt;0,SUMIF(Invoices!U:V,A3347,Invoices!V:V)/COUNTIF(Invoices!U:V,A3347),0),IF(COUNTIF(Invoices!W:X,A3347)&lt;&gt;0,IF(COUNTIF(Invoices!W:X,A3347)&lt;&gt;0,SUMIF(Invoices!W:X,A3347,Invoices!X:X)/COUNTIF(Invoices!W:X,A3347),0),IF(COUNTIF(Invoices!Y:Z,A3347)&lt;&gt;0,IF(COUNTIF(Invoices!Y:Z,A3347)&lt;&gt;0,SUMIF(Invoices!Y:Z,A3347,Invoices!Z:Z)/COUNTIF(Invoices!Y:Z,A3347),0),IF(COUNTIF(Invoices!AA:AB,A3347)&lt;&gt;0,IF(COUNTIF(Invoices!AA:AB,A3347)&lt;&gt;0,SUMIF(Invoices!AA:AB,A3347,Invoices!AB:AB)/COUNTIF(Invoices!AA:AB,A3347),0),IF(COUNTIF(Invoices!AC:AD,A3347)&lt;&gt;0,IF(COUNTIF(Invoices!AC:AD,A3347)&lt;&gt;0,SUMIF(Invoices!AC:AD,A3347,Invoices!AD:AD)/COUNTIF(Invoices!AC:AD,A3347),0),IF(COUNTIF(Invoices!AE:AF,A3347)&lt;&gt;0,IF(COUNTIF(Invoices!AE:AF,A3347)&lt;&gt;0,SUMIF(Invoices!AE:AF,A3347,Invoices!AF:AF)/COUNTIF(Invoices!AE:AF,A3347),0),IF(COUNTIF(Invoices!AG:AH,A3347)&lt;&gt;0,IF(COUNTIF(Invoices!AG:AH,A3347)&lt;&gt;0,SUMIF(Invoices!AG:AH,A3347,Invoices!AH:AH)/COUNTIF(Invoices!AG:AH,A3347),0),IF(COUNTIF(Invoices!AI:AJ,A3347)&lt;&gt;0,IF(COUNTIF(Invoices!AI:AJ,A3347)&lt;&gt;0,SUMIF(Invoices!AI:AJ,A3347,Invoices!AJ:AJ)/COUNTIF(Invoices!AI:AJ,A3347),0),IF(COUNTIF(Invoices!AK:AL,A3347)&lt;&gt;0,IF(COUNTIF(Invoices!AK:AL,A3347)&lt;&gt;0,SUMIF(Invoices!AK:AL,A3347,Invoices!AL:AL)/COUNTIF(Invoices!AK:AL,A3347),0),IF(COUNTIF(Invoices!AM:AN,A3347)&lt;&gt;0,IF(COUNTIF(Invoices!AM:AN,A3347)&lt;&gt;0,SUMIF(Invoices!AM:AN,A3347,Invoices!AN:AN)/COUNTIF(Invoices!AM:AN,A3347),0),"Not Available")))))))))))))))</f>
        <v>Not Available</v>
      </c>
    </row>
    <row r="3348" spans="1:5" ht="13" x14ac:dyDescent="0.15">
      <c r="A3348" s="6" t="s">
        <v>4892</v>
      </c>
      <c r="B3348" s="6" t="s">
        <v>4893</v>
      </c>
      <c r="C3348" s="6" t="s">
        <v>1150</v>
      </c>
      <c r="D3348" s="6" t="s">
        <v>1151</v>
      </c>
      <c r="E3348">
        <f ca="1">IF(COUNTIF(Invoices!K:L,A3348)&lt;&gt;0,IF(COUNTIF(Invoices!K:L,A3348)&lt;&gt;0,SUMIF(Invoices!K:L,A3348,Invoices!L:L)/COUNTIF(Invoices!K:L,A3348),0),IF(COUNTIF(Invoices!M:N,A3348)&lt;&gt;0,IF(COUNTIF(Invoices!M:N,A3348)&lt;&gt;0,SUMIF(Invoices!M:N,A3348,Invoices!N:N)/COUNTIF(Invoices!M:N,A3348),0),IF(COUNTIF(Invoices!O:P,A3348)&lt;&gt;0,IF(COUNTIF(Invoices!O:P,A3348)&lt;&gt;0,SUMIF(Invoices!O:P,A3348,Invoices!P:P)/COUNTIF(Invoices!O:P,A3348),0),IF(COUNTIF(Invoices!Q:R,A3348)&lt;&gt;0,IF(COUNTIF(Invoices!Q:R,A3348)&lt;&gt;0,SUMIF(Invoices!Q:R,A3348,Invoices!R:R)/COUNTIF(Invoices!Q:R,A3348),0),IF(COUNTIF(Invoices!S:T,A3348)&lt;&gt;0,IF(COUNTIF(Invoices!S:T,A3348)&lt;&gt;0,SUMIF(Invoices!S:T,A3348,Invoices!T:T)/COUNTIF(Invoices!S:T,A3348),0),IF(COUNTIF(Invoices!U:V,A3348)&lt;&gt;0,IF(COUNTIF(Invoices!U:V,A3348)&lt;&gt;0,SUMIF(Invoices!U:V,A3348,Invoices!V:V)/COUNTIF(Invoices!U:V,A3348),0),IF(COUNTIF(Invoices!W:X,A3348)&lt;&gt;0,IF(COUNTIF(Invoices!W:X,A3348)&lt;&gt;0,SUMIF(Invoices!W:X,A3348,Invoices!X:X)/COUNTIF(Invoices!W:X,A3348),0),IF(COUNTIF(Invoices!Y:Z,A3348)&lt;&gt;0,IF(COUNTIF(Invoices!Y:Z,A3348)&lt;&gt;0,SUMIF(Invoices!Y:Z,A3348,Invoices!Z:Z)/COUNTIF(Invoices!Y:Z,A3348),0),IF(COUNTIF(Invoices!AA:AB,A3348)&lt;&gt;0,IF(COUNTIF(Invoices!AA:AB,A3348)&lt;&gt;0,SUMIF(Invoices!AA:AB,A3348,Invoices!AB:AB)/COUNTIF(Invoices!AA:AB,A3348),0),IF(COUNTIF(Invoices!AC:AD,A3348)&lt;&gt;0,IF(COUNTIF(Invoices!AC:AD,A3348)&lt;&gt;0,SUMIF(Invoices!AC:AD,A3348,Invoices!AD:AD)/COUNTIF(Invoices!AC:AD,A3348),0),IF(COUNTIF(Invoices!AE:AF,A3348)&lt;&gt;0,IF(COUNTIF(Invoices!AE:AF,A3348)&lt;&gt;0,SUMIF(Invoices!AE:AF,A3348,Invoices!AF:AF)/COUNTIF(Invoices!AE:AF,A3348),0),IF(COUNTIF(Invoices!AG:AH,A3348)&lt;&gt;0,IF(COUNTIF(Invoices!AG:AH,A3348)&lt;&gt;0,SUMIF(Invoices!AG:AH,A3348,Invoices!AH:AH)/COUNTIF(Invoices!AG:AH,A3348),0),IF(COUNTIF(Invoices!AI:AJ,A3348)&lt;&gt;0,IF(COUNTIF(Invoices!AI:AJ,A3348)&lt;&gt;0,SUMIF(Invoices!AI:AJ,A3348,Invoices!AJ:AJ)/COUNTIF(Invoices!AI:AJ,A3348),0),IF(COUNTIF(Invoices!AK:AL,A3348)&lt;&gt;0,IF(COUNTIF(Invoices!AK:AL,A3348)&lt;&gt;0,SUMIF(Invoices!AK:AL,A3348,Invoices!AL:AL)/COUNTIF(Invoices!AK:AL,A3348),0),IF(COUNTIF(Invoices!AM:AN,A3348)&lt;&gt;0,IF(COUNTIF(Invoices!AM:AN,A3348)&lt;&gt;0,SUMIF(Invoices!AM:AN,A3348,Invoices!AN:AN)/COUNTIF(Invoices!AM:AN,A3348),0),"Not Available")))))))))))))))</f>
        <v>0.99</v>
      </c>
    </row>
    <row r="3349" spans="1:5" ht="13" x14ac:dyDescent="0.15">
      <c r="A3349" s="6" t="s">
        <v>4894</v>
      </c>
      <c r="B3349" s="6" t="s">
        <v>1449</v>
      </c>
      <c r="C3349" s="6" t="s">
        <v>570</v>
      </c>
      <c r="D3349" s="6" t="s">
        <v>570</v>
      </c>
      <c r="E3349" t="str">
        <f>IF(COUNTIF(Invoices!K:L,A3349)&lt;&gt;0,IF(COUNTIF(Invoices!K:L,A3349)&lt;&gt;0,SUMIF(Invoices!K:L,A3349,Invoices!L:L)/COUNTIF(Invoices!K:L,A3349),0),IF(COUNTIF(Invoices!M:N,A3349)&lt;&gt;0,IF(COUNTIF(Invoices!M:N,A3349)&lt;&gt;0,SUMIF(Invoices!M:N,A3349,Invoices!N:N)/COUNTIF(Invoices!M:N,A3349),0),IF(COUNTIF(Invoices!O:P,A3349)&lt;&gt;0,IF(COUNTIF(Invoices!O:P,A3349)&lt;&gt;0,SUMIF(Invoices!O:P,A3349,Invoices!P:P)/COUNTIF(Invoices!O:P,A3349),0),IF(COUNTIF(Invoices!Q:R,A3349)&lt;&gt;0,IF(COUNTIF(Invoices!Q:R,A3349)&lt;&gt;0,SUMIF(Invoices!Q:R,A3349,Invoices!R:R)/COUNTIF(Invoices!Q:R,A3349),0),IF(COUNTIF(Invoices!S:T,A3349)&lt;&gt;0,IF(COUNTIF(Invoices!S:T,A3349)&lt;&gt;0,SUMIF(Invoices!S:T,A3349,Invoices!T:T)/COUNTIF(Invoices!S:T,A3349),0),IF(COUNTIF(Invoices!U:V,A3349)&lt;&gt;0,IF(COUNTIF(Invoices!U:V,A3349)&lt;&gt;0,SUMIF(Invoices!U:V,A3349,Invoices!V:V)/COUNTIF(Invoices!U:V,A3349),0),IF(COUNTIF(Invoices!W:X,A3349)&lt;&gt;0,IF(COUNTIF(Invoices!W:X,A3349)&lt;&gt;0,SUMIF(Invoices!W:X,A3349,Invoices!X:X)/COUNTIF(Invoices!W:X,A3349),0),IF(COUNTIF(Invoices!Y:Z,A3349)&lt;&gt;0,IF(COUNTIF(Invoices!Y:Z,A3349)&lt;&gt;0,SUMIF(Invoices!Y:Z,A3349,Invoices!Z:Z)/COUNTIF(Invoices!Y:Z,A3349),0),IF(COUNTIF(Invoices!AA:AB,A3349)&lt;&gt;0,IF(COUNTIF(Invoices!AA:AB,A3349)&lt;&gt;0,SUMIF(Invoices!AA:AB,A3349,Invoices!AB:AB)/COUNTIF(Invoices!AA:AB,A3349),0),IF(COUNTIF(Invoices!AC:AD,A3349)&lt;&gt;0,IF(COUNTIF(Invoices!AC:AD,A3349)&lt;&gt;0,SUMIF(Invoices!AC:AD,A3349,Invoices!AD:AD)/COUNTIF(Invoices!AC:AD,A3349),0),IF(COUNTIF(Invoices!AE:AF,A3349)&lt;&gt;0,IF(COUNTIF(Invoices!AE:AF,A3349)&lt;&gt;0,SUMIF(Invoices!AE:AF,A3349,Invoices!AF:AF)/COUNTIF(Invoices!AE:AF,A3349),0),IF(COUNTIF(Invoices!AG:AH,A3349)&lt;&gt;0,IF(COUNTIF(Invoices!AG:AH,A3349)&lt;&gt;0,SUMIF(Invoices!AG:AH,A3349,Invoices!AH:AH)/COUNTIF(Invoices!AG:AH,A3349),0),IF(COUNTIF(Invoices!AI:AJ,A3349)&lt;&gt;0,IF(COUNTIF(Invoices!AI:AJ,A3349)&lt;&gt;0,SUMIF(Invoices!AI:AJ,A3349,Invoices!AJ:AJ)/COUNTIF(Invoices!AI:AJ,A3349),0),IF(COUNTIF(Invoices!AK:AL,A3349)&lt;&gt;0,IF(COUNTIF(Invoices!AK:AL,A3349)&lt;&gt;0,SUMIF(Invoices!AK:AL,A3349,Invoices!AL:AL)/COUNTIF(Invoices!AK:AL,A3349),0),IF(COUNTIF(Invoices!AM:AN,A3349)&lt;&gt;0,IF(COUNTIF(Invoices!AM:AN,A3349)&lt;&gt;0,SUMIF(Invoices!AM:AN,A3349,Invoices!AN:AN)/COUNTIF(Invoices!AM:AN,A3349),0),"Not Available")))))))))))))))</f>
        <v>Not Available</v>
      </c>
    </row>
    <row r="3350" spans="1:5" ht="13" x14ac:dyDescent="0.15">
      <c r="A3350" s="6" t="s">
        <v>4895</v>
      </c>
      <c r="C3350" s="6" t="s">
        <v>561</v>
      </c>
      <c r="D3350" s="6" t="s">
        <v>562</v>
      </c>
      <c r="E3350">
        <f ca="1">IF(COUNTIF(Invoices!K:L,A3350)&lt;&gt;0,IF(COUNTIF(Invoices!K:L,A3350)&lt;&gt;0,SUMIF(Invoices!K:L,A3350,Invoices!L:L)/COUNTIF(Invoices!K:L,A3350),0),IF(COUNTIF(Invoices!M:N,A3350)&lt;&gt;0,IF(COUNTIF(Invoices!M:N,A3350)&lt;&gt;0,SUMIF(Invoices!M:N,A3350,Invoices!N:N)/COUNTIF(Invoices!M:N,A3350),0),IF(COUNTIF(Invoices!O:P,A3350)&lt;&gt;0,IF(COUNTIF(Invoices!O:P,A3350)&lt;&gt;0,SUMIF(Invoices!O:P,A3350,Invoices!P:P)/COUNTIF(Invoices!O:P,A3350),0),IF(COUNTIF(Invoices!Q:R,A3350)&lt;&gt;0,IF(COUNTIF(Invoices!Q:R,A3350)&lt;&gt;0,SUMIF(Invoices!Q:R,A3350,Invoices!R:R)/COUNTIF(Invoices!Q:R,A3350),0),IF(COUNTIF(Invoices!S:T,A3350)&lt;&gt;0,IF(COUNTIF(Invoices!S:T,A3350)&lt;&gt;0,SUMIF(Invoices!S:T,A3350,Invoices!T:T)/COUNTIF(Invoices!S:T,A3350),0),IF(COUNTIF(Invoices!U:V,A3350)&lt;&gt;0,IF(COUNTIF(Invoices!U:V,A3350)&lt;&gt;0,SUMIF(Invoices!U:V,A3350,Invoices!V:V)/COUNTIF(Invoices!U:V,A3350),0),IF(COUNTIF(Invoices!W:X,A3350)&lt;&gt;0,IF(COUNTIF(Invoices!W:X,A3350)&lt;&gt;0,SUMIF(Invoices!W:X,A3350,Invoices!X:X)/COUNTIF(Invoices!W:X,A3350),0),IF(COUNTIF(Invoices!Y:Z,A3350)&lt;&gt;0,IF(COUNTIF(Invoices!Y:Z,A3350)&lt;&gt;0,SUMIF(Invoices!Y:Z,A3350,Invoices!Z:Z)/COUNTIF(Invoices!Y:Z,A3350),0),IF(COUNTIF(Invoices!AA:AB,A3350)&lt;&gt;0,IF(COUNTIF(Invoices!AA:AB,A3350)&lt;&gt;0,SUMIF(Invoices!AA:AB,A3350,Invoices!AB:AB)/COUNTIF(Invoices!AA:AB,A3350),0),IF(COUNTIF(Invoices!AC:AD,A3350)&lt;&gt;0,IF(COUNTIF(Invoices!AC:AD,A3350)&lt;&gt;0,SUMIF(Invoices!AC:AD,A3350,Invoices!AD:AD)/COUNTIF(Invoices!AC:AD,A3350),0),IF(COUNTIF(Invoices!AE:AF,A3350)&lt;&gt;0,IF(COUNTIF(Invoices!AE:AF,A3350)&lt;&gt;0,SUMIF(Invoices!AE:AF,A3350,Invoices!AF:AF)/COUNTIF(Invoices!AE:AF,A3350),0),IF(COUNTIF(Invoices!AG:AH,A3350)&lt;&gt;0,IF(COUNTIF(Invoices!AG:AH,A3350)&lt;&gt;0,SUMIF(Invoices!AG:AH,A3350,Invoices!AH:AH)/COUNTIF(Invoices!AG:AH,A3350),0),IF(COUNTIF(Invoices!AI:AJ,A3350)&lt;&gt;0,IF(COUNTIF(Invoices!AI:AJ,A3350)&lt;&gt;0,SUMIF(Invoices!AI:AJ,A3350,Invoices!AJ:AJ)/COUNTIF(Invoices!AI:AJ,A3350),0),IF(COUNTIF(Invoices!AK:AL,A3350)&lt;&gt;0,IF(COUNTIF(Invoices!AK:AL,A3350)&lt;&gt;0,SUMIF(Invoices!AK:AL,A3350,Invoices!AL:AL)/COUNTIF(Invoices!AK:AL,A3350),0),IF(COUNTIF(Invoices!AM:AN,A3350)&lt;&gt;0,IF(COUNTIF(Invoices!AM:AN,A3350)&lt;&gt;0,SUMIF(Invoices!AM:AN,A3350,Invoices!AN:AN)/COUNTIF(Invoices!AM:AN,A3350),0),"Not Available")))))))))))))))</f>
        <v>0.99</v>
      </c>
    </row>
    <row r="3351" spans="1:5" ht="13" x14ac:dyDescent="0.15">
      <c r="A3351" s="6" t="s">
        <v>4896</v>
      </c>
      <c r="B3351" s="6" t="s">
        <v>4897</v>
      </c>
      <c r="C3351" s="6" t="s">
        <v>1361</v>
      </c>
      <c r="D3351" s="6" t="s">
        <v>1301</v>
      </c>
      <c r="E3351">
        <f ca="1">IF(COUNTIF(Invoices!K:L,A3351)&lt;&gt;0,IF(COUNTIF(Invoices!K:L,A3351)&lt;&gt;0,SUMIF(Invoices!K:L,A3351,Invoices!L:L)/COUNTIF(Invoices!K:L,A3351),0),IF(COUNTIF(Invoices!M:N,A3351)&lt;&gt;0,IF(COUNTIF(Invoices!M:N,A3351)&lt;&gt;0,SUMIF(Invoices!M:N,A3351,Invoices!N:N)/COUNTIF(Invoices!M:N,A3351),0),IF(COUNTIF(Invoices!O:P,A3351)&lt;&gt;0,IF(COUNTIF(Invoices!O:P,A3351)&lt;&gt;0,SUMIF(Invoices!O:P,A3351,Invoices!P:P)/COUNTIF(Invoices!O:P,A3351),0),IF(COUNTIF(Invoices!Q:R,A3351)&lt;&gt;0,IF(COUNTIF(Invoices!Q:R,A3351)&lt;&gt;0,SUMIF(Invoices!Q:R,A3351,Invoices!R:R)/COUNTIF(Invoices!Q:R,A3351),0),IF(COUNTIF(Invoices!S:T,A3351)&lt;&gt;0,IF(COUNTIF(Invoices!S:T,A3351)&lt;&gt;0,SUMIF(Invoices!S:T,A3351,Invoices!T:T)/COUNTIF(Invoices!S:T,A3351),0),IF(COUNTIF(Invoices!U:V,A3351)&lt;&gt;0,IF(COUNTIF(Invoices!U:V,A3351)&lt;&gt;0,SUMIF(Invoices!U:V,A3351,Invoices!V:V)/COUNTIF(Invoices!U:V,A3351),0),IF(COUNTIF(Invoices!W:X,A3351)&lt;&gt;0,IF(COUNTIF(Invoices!W:X,A3351)&lt;&gt;0,SUMIF(Invoices!W:X,A3351,Invoices!X:X)/COUNTIF(Invoices!W:X,A3351),0),IF(COUNTIF(Invoices!Y:Z,A3351)&lt;&gt;0,IF(COUNTIF(Invoices!Y:Z,A3351)&lt;&gt;0,SUMIF(Invoices!Y:Z,A3351,Invoices!Z:Z)/COUNTIF(Invoices!Y:Z,A3351),0),IF(COUNTIF(Invoices!AA:AB,A3351)&lt;&gt;0,IF(COUNTIF(Invoices!AA:AB,A3351)&lt;&gt;0,SUMIF(Invoices!AA:AB,A3351,Invoices!AB:AB)/COUNTIF(Invoices!AA:AB,A3351),0),IF(COUNTIF(Invoices!AC:AD,A3351)&lt;&gt;0,IF(COUNTIF(Invoices!AC:AD,A3351)&lt;&gt;0,SUMIF(Invoices!AC:AD,A3351,Invoices!AD:AD)/COUNTIF(Invoices!AC:AD,A3351),0),IF(COUNTIF(Invoices!AE:AF,A3351)&lt;&gt;0,IF(COUNTIF(Invoices!AE:AF,A3351)&lt;&gt;0,SUMIF(Invoices!AE:AF,A3351,Invoices!AF:AF)/COUNTIF(Invoices!AE:AF,A3351),0),IF(COUNTIF(Invoices!AG:AH,A3351)&lt;&gt;0,IF(COUNTIF(Invoices!AG:AH,A3351)&lt;&gt;0,SUMIF(Invoices!AG:AH,A3351,Invoices!AH:AH)/COUNTIF(Invoices!AG:AH,A3351),0),IF(COUNTIF(Invoices!AI:AJ,A3351)&lt;&gt;0,IF(COUNTIF(Invoices!AI:AJ,A3351)&lt;&gt;0,SUMIF(Invoices!AI:AJ,A3351,Invoices!AJ:AJ)/COUNTIF(Invoices!AI:AJ,A3351),0),IF(COUNTIF(Invoices!AK:AL,A3351)&lt;&gt;0,IF(COUNTIF(Invoices!AK:AL,A3351)&lt;&gt;0,SUMIF(Invoices!AK:AL,A3351,Invoices!AL:AL)/COUNTIF(Invoices!AK:AL,A3351),0),IF(COUNTIF(Invoices!AM:AN,A3351)&lt;&gt;0,IF(COUNTIF(Invoices!AM:AN,A3351)&lt;&gt;0,SUMIF(Invoices!AM:AN,A3351,Invoices!AN:AN)/COUNTIF(Invoices!AM:AN,A3351),0),"Not Available")))))))))))))))</f>
        <v>0.99</v>
      </c>
    </row>
    <row r="3352" spans="1:5" ht="13" x14ac:dyDescent="0.15">
      <c r="A3352" s="6" t="s">
        <v>4898</v>
      </c>
      <c r="C3352" s="6" t="s">
        <v>524</v>
      </c>
      <c r="D3352" s="6" t="s">
        <v>518</v>
      </c>
      <c r="E3352" t="str">
        <f>IF(COUNTIF(Invoices!K:L,A3352)&lt;&gt;0,IF(COUNTIF(Invoices!K:L,A3352)&lt;&gt;0,SUMIF(Invoices!K:L,A3352,Invoices!L:L)/COUNTIF(Invoices!K:L,A3352),0),IF(COUNTIF(Invoices!M:N,A3352)&lt;&gt;0,IF(COUNTIF(Invoices!M:N,A3352)&lt;&gt;0,SUMIF(Invoices!M:N,A3352,Invoices!N:N)/COUNTIF(Invoices!M:N,A3352),0),IF(COUNTIF(Invoices!O:P,A3352)&lt;&gt;0,IF(COUNTIF(Invoices!O:P,A3352)&lt;&gt;0,SUMIF(Invoices!O:P,A3352,Invoices!P:P)/COUNTIF(Invoices!O:P,A3352),0),IF(COUNTIF(Invoices!Q:R,A3352)&lt;&gt;0,IF(COUNTIF(Invoices!Q:R,A3352)&lt;&gt;0,SUMIF(Invoices!Q:R,A3352,Invoices!R:R)/COUNTIF(Invoices!Q:R,A3352),0),IF(COUNTIF(Invoices!S:T,A3352)&lt;&gt;0,IF(COUNTIF(Invoices!S:T,A3352)&lt;&gt;0,SUMIF(Invoices!S:T,A3352,Invoices!T:T)/COUNTIF(Invoices!S:T,A3352),0),IF(COUNTIF(Invoices!U:V,A3352)&lt;&gt;0,IF(COUNTIF(Invoices!U:V,A3352)&lt;&gt;0,SUMIF(Invoices!U:V,A3352,Invoices!V:V)/COUNTIF(Invoices!U:V,A3352),0),IF(COUNTIF(Invoices!W:X,A3352)&lt;&gt;0,IF(COUNTIF(Invoices!W:X,A3352)&lt;&gt;0,SUMIF(Invoices!W:X,A3352,Invoices!X:X)/COUNTIF(Invoices!W:X,A3352),0),IF(COUNTIF(Invoices!Y:Z,A3352)&lt;&gt;0,IF(COUNTIF(Invoices!Y:Z,A3352)&lt;&gt;0,SUMIF(Invoices!Y:Z,A3352,Invoices!Z:Z)/COUNTIF(Invoices!Y:Z,A3352),0),IF(COUNTIF(Invoices!AA:AB,A3352)&lt;&gt;0,IF(COUNTIF(Invoices!AA:AB,A3352)&lt;&gt;0,SUMIF(Invoices!AA:AB,A3352,Invoices!AB:AB)/COUNTIF(Invoices!AA:AB,A3352),0),IF(COUNTIF(Invoices!AC:AD,A3352)&lt;&gt;0,IF(COUNTIF(Invoices!AC:AD,A3352)&lt;&gt;0,SUMIF(Invoices!AC:AD,A3352,Invoices!AD:AD)/COUNTIF(Invoices!AC:AD,A3352),0),IF(COUNTIF(Invoices!AE:AF,A3352)&lt;&gt;0,IF(COUNTIF(Invoices!AE:AF,A3352)&lt;&gt;0,SUMIF(Invoices!AE:AF,A3352,Invoices!AF:AF)/COUNTIF(Invoices!AE:AF,A3352),0),IF(COUNTIF(Invoices!AG:AH,A3352)&lt;&gt;0,IF(COUNTIF(Invoices!AG:AH,A3352)&lt;&gt;0,SUMIF(Invoices!AG:AH,A3352,Invoices!AH:AH)/COUNTIF(Invoices!AG:AH,A3352),0),IF(COUNTIF(Invoices!AI:AJ,A3352)&lt;&gt;0,IF(COUNTIF(Invoices!AI:AJ,A3352)&lt;&gt;0,SUMIF(Invoices!AI:AJ,A3352,Invoices!AJ:AJ)/COUNTIF(Invoices!AI:AJ,A3352),0),IF(COUNTIF(Invoices!AK:AL,A3352)&lt;&gt;0,IF(COUNTIF(Invoices!AK:AL,A3352)&lt;&gt;0,SUMIF(Invoices!AK:AL,A3352,Invoices!AL:AL)/COUNTIF(Invoices!AK:AL,A3352),0),IF(COUNTIF(Invoices!AM:AN,A3352)&lt;&gt;0,IF(COUNTIF(Invoices!AM:AN,A3352)&lt;&gt;0,SUMIF(Invoices!AM:AN,A3352,Invoices!AN:AN)/COUNTIF(Invoices!AM:AN,A3352),0),"Not Available")))))))))))))))</f>
        <v>Not Available</v>
      </c>
    </row>
    <row r="3353" spans="1:5" ht="13" x14ac:dyDescent="0.15">
      <c r="A3353" s="6" t="s">
        <v>4899</v>
      </c>
      <c r="B3353" s="6" t="s">
        <v>962</v>
      </c>
      <c r="C3353" s="6" t="s">
        <v>960</v>
      </c>
      <c r="D3353" s="6" t="s">
        <v>962</v>
      </c>
      <c r="E3353">
        <f ca="1">IF(COUNTIF(Invoices!K:L,A3353)&lt;&gt;0,IF(COUNTIF(Invoices!K:L,A3353)&lt;&gt;0,SUMIF(Invoices!K:L,A3353,Invoices!L:L)/COUNTIF(Invoices!K:L,A3353),0),IF(COUNTIF(Invoices!M:N,A3353)&lt;&gt;0,IF(COUNTIF(Invoices!M:N,A3353)&lt;&gt;0,SUMIF(Invoices!M:N,A3353,Invoices!N:N)/COUNTIF(Invoices!M:N,A3353),0),IF(COUNTIF(Invoices!O:P,A3353)&lt;&gt;0,IF(COUNTIF(Invoices!O:P,A3353)&lt;&gt;0,SUMIF(Invoices!O:P,A3353,Invoices!P:P)/COUNTIF(Invoices!O:P,A3353),0),IF(COUNTIF(Invoices!Q:R,A3353)&lt;&gt;0,IF(COUNTIF(Invoices!Q:R,A3353)&lt;&gt;0,SUMIF(Invoices!Q:R,A3353,Invoices!R:R)/COUNTIF(Invoices!Q:R,A3353),0),IF(COUNTIF(Invoices!S:T,A3353)&lt;&gt;0,IF(COUNTIF(Invoices!S:T,A3353)&lt;&gt;0,SUMIF(Invoices!S:T,A3353,Invoices!T:T)/COUNTIF(Invoices!S:T,A3353),0),IF(COUNTIF(Invoices!U:V,A3353)&lt;&gt;0,IF(COUNTIF(Invoices!U:V,A3353)&lt;&gt;0,SUMIF(Invoices!U:V,A3353,Invoices!V:V)/COUNTIF(Invoices!U:V,A3353),0),IF(COUNTIF(Invoices!W:X,A3353)&lt;&gt;0,IF(COUNTIF(Invoices!W:X,A3353)&lt;&gt;0,SUMIF(Invoices!W:X,A3353,Invoices!X:X)/COUNTIF(Invoices!W:X,A3353),0),IF(COUNTIF(Invoices!Y:Z,A3353)&lt;&gt;0,IF(COUNTIF(Invoices!Y:Z,A3353)&lt;&gt;0,SUMIF(Invoices!Y:Z,A3353,Invoices!Z:Z)/COUNTIF(Invoices!Y:Z,A3353),0),IF(COUNTIF(Invoices!AA:AB,A3353)&lt;&gt;0,IF(COUNTIF(Invoices!AA:AB,A3353)&lt;&gt;0,SUMIF(Invoices!AA:AB,A3353,Invoices!AB:AB)/COUNTIF(Invoices!AA:AB,A3353),0),IF(COUNTIF(Invoices!AC:AD,A3353)&lt;&gt;0,IF(COUNTIF(Invoices!AC:AD,A3353)&lt;&gt;0,SUMIF(Invoices!AC:AD,A3353,Invoices!AD:AD)/COUNTIF(Invoices!AC:AD,A3353),0),IF(COUNTIF(Invoices!AE:AF,A3353)&lt;&gt;0,IF(COUNTIF(Invoices!AE:AF,A3353)&lt;&gt;0,SUMIF(Invoices!AE:AF,A3353,Invoices!AF:AF)/COUNTIF(Invoices!AE:AF,A3353),0),IF(COUNTIF(Invoices!AG:AH,A3353)&lt;&gt;0,IF(COUNTIF(Invoices!AG:AH,A3353)&lt;&gt;0,SUMIF(Invoices!AG:AH,A3353,Invoices!AH:AH)/COUNTIF(Invoices!AG:AH,A3353),0),IF(COUNTIF(Invoices!AI:AJ,A3353)&lt;&gt;0,IF(COUNTIF(Invoices!AI:AJ,A3353)&lt;&gt;0,SUMIF(Invoices!AI:AJ,A3353,Invoices!AJ:AJ)/COUNTIF(Invoices!AI:AJ,A3353),0),IF(COUNTIF(Invoices!AK:AL,A3353)&lt;&gt;0,IF(COUNTIF(Invoices!AK:AL,A3353)&lt;&gt;0,SUMIF(Invoices!AK:AL,A3353,Invoices!AL:AL)/COUNTIF(Invoices!AK:AL,A3353),0),IF(COUNTIF(Invoices!AM:AN,A3353)&lt;&gt;0,IF(COUNTIF(Invoices!AM:AN,A3353)&lt;&gt;0,SUMIF(Invoices!AM:AN,A3353,Invoices!AN:AN)/COUNTIF(Invoices!AM:AN,A3353),0),"Not Available")))))))))))))))</f>
        <v>0.99</v>
      </c>
    </row>
    <row r="3354" spans="1:5" ht="13" x14ac:dyDescent="0.15">
      <c r="A3354" s="6" t="s">
        <v>4900</v>
      </c>
      <c r="B3354" s="6" t="s">
        <v>1580</v>
      </c>
      <c r="C3354" s="6" t="s">
        <v>1581</v>
      </c>
      <c r="D3354" s="6" t="s">
        <v>1227</v>
      </c>
      <c r="E3354" t="str">
        <f>IF(COUNTIF(Invoices!K:L,A3354)&lt;&gt;0,IF(COUNTIF(Invoices!K:L,A3354)&lt;&gt;0,SUMIF(Invoices!K:L,A3354,Invoices!L:L)/COUNTIF(Invoices!K:L,A3354),0),IF(COUNTIF(Invoices!M:N,A3354)&lt;&gt;0,IF(COUNTIF(Invoices!M:N,A3354)&lt;&gt;0,SUMIF(Invoices!M:N,A3354,Invoices!N:N)/COUNTIF(Invoices!M:N,A3354),0),IF(COUNTIF(Invoices!O:P,A3354)&lt;&gt;0,IF(COUNTIF(Invoices!O:P,A3354)&lt;&gt;0,SUMIF(Invoices!O:P,A3354,Invoices!P:P)/COUNTIF(Invoices!O:P,A3354),0),IF(COUNTIF(Invoices!Q:R,A3354)&lt;&gt;0,IF(COUNTIF(Invoices!Q:R,A3354)&lt;&gt;0,SUMIF(Invoices!Q:R,A3354,Invoices!R:R)/COUNTIF(Invoices!Q:R,A3354),0),IF(COUNTIF(Invoices!S:T,A3354)&lt;&gt;0,IF(COUNTIF(Invoices!S:T,A3354)&lt;&gt;0,SUMIF(Invoices!S:T,A3354,Invoices!T:T)/COUNTIF(Invoices!S:T,A3354),0),IF(COUNTIF(Invoices!U:V,A3354)&lt;&gt;0,IF(COUNTIF(Invoices!U:V,A3354)&lt;&gt;0,SUMIF(Invoices!U:V,A3354,Invoices!V:V)/COUNTIF(Invoices!U:V,A3354),0),IF(COUNTIF(Invoices!W:X,A3354)&lt;&gt;0,IF(COUNTIF(Invoices!W:X,A3354)&lt;&gt;0,SUMIF(Invoices!W:X,A3354,Invoices!X:X)/COUNTIF(Invoices!W:X,A3354),0),IF(COUNTIF(Invoices!Y:Z,A3354)&lt;&gt;0,IF(COUNTIF(Invoices!Y:Z,A3354)&lt;&gt;0,SUMIF(Invoices!Y:Z,A3354,Invoices!Z:Z)/COUNTIF(Invoices!Y:Z,A3354),0),IF(COUNTIF(Invoices!AA:AB,A3354)&lt;&gt;0,IF(COUNTIF(Invoices!AA:AB,A3354)&lt;&gt;0,SUMIF(Invoices!AA:AB,A3354,Invoices!AB:AB)/COUNTIF(Invoices!AA:AB,A3354),0),IF(COUNTIF(Invoices!AC:AD,A3354)&lt;&gt;0,IF(COUNTIF(Invoices!AC:AD,A3354)&lt;&gt;0,SUMIF(Invoices!AC:AD,A3354,Invoices!AD:AD)/COUNTIF(Invoices!AC:AD,A3354),0),IF(COUNTIF(Invoices!AE:AF,A3354)&lt;&gt;0,IF(COUNTIF(Invoices!AE:AF,A3354)&lt;&gt;0,SUMIF(Invoices!AE:AF,A3354,Invoices!AF:AF)/COUNTIF(Invoices!AE:AF,A3354),0),IF(COUNTIF(Invoices!AG:AH,A3354)&lt;&gt;0,IF(COUNTIF(Invoices!AG:AH,A3354)&lt;&gt;0,SUMIF(Invoices!AG:AH,A3354,Invoices!AH:AH)/COUNTIF(Invoices!AG:AH,A3354),0),IF(COUNTIF(Invoices!AI:AJ,A3354)&lt;&gt;0,IF(COUNTIF(Invoices!AI:AJ,A3354)&lt;&gt;0,SUMIF(Invoices!AI:AJ,A3354,Invoices!AJ:AJ)/COUNTIF(Invoices!AI:AJ,A3354),0),IF(COUNTIF(Invoices!AK:AL,A3354)&lt;&gt;0,IF(COUNTIF(Invoices!AK:AL,A3354)&lt;&gt;0,SUMIF(Invoices!AK:AL,A3354,Invoices!AL:AL)/COUNTIF(Invoices!AK:AL,A3354),0),IF(COUNTIF(Invoices!AM:AN,A3354)&lt;&gt;0,IF(COUNTIF(Invoices!AM:AN,A3354)&lt;&gt;0,SUMIF(Invoices!AM:AN,A3354,Invoices!AN:AN)/COUNTIF(Invoices!AM:AN,A3354),0),"Not Available")))))))))))))))</f>
        <v>Not Available</v>
      </c>
    </row>
    <row r="3355" spans="1:5" ht="13" x14ac:dyDescent="0.15">
      <c r="A3355" s="6" t="s">
        <v>4901</v>
      </c>
      <c r="C3355" s="6" t="s">
        <v>1070</v>
      </c>
      <c r="D3355" s="6" t="s">
        <v>1071</v>
      </c>
      <c r="E3355">
        <f ca="1">IF(COUNTIF(Invoices!K:L,A3355)&lt;&gt;0,IF(COUNTIF(Invoices!K:L,A3355)&lt;&gt;0,SUMIF(Invoices!K:L,A3355,Invoices!L:L)/COUNTIF(Invoices!K:L,A3355),0),IF(COUNTIF(Invoices!M:N,A3355)&lt;&gt;0,IF(COUNTIF(Invoices!M:N,A3355)&lt;&gt;0,SUMIF(Invoices!M:N,A3355,Invoices!N:N)/COUNTIF(Invoices!M:N,A3355),0),IF(COUNTIF(Invoices!O:P,A3355)&lt;&gt;0,IF(COUNTIF(Invoices!O:P,A3355)&lt;&gt;0,SUMIF(Invoices!O:P,A3355,Invoices!P:P)/COUNTIF(Invoices!O:P,A3355),0),IF(COUNTIF(Invoices!Q:R,A3355)&lt;&gt;0,IF(COUNTIF(Invoices!Q:R,A3355)&lt;&gt;0,SUMIF(Invoices!Q:R,A3355,Invoices!R:R)/COUNTIF(Invoices!Q:R,A3355),0),IF(COUNTIF(Invoices!S:T,A3355)&lt;&gt;0,IF(COUNTIF(Invoices!S:T,A3355)&lt;&gt;0,SUMIF(Invoices!S:T,A3355,Invoices!T:T)/COUNTIF(Invoices!S:T,A3355),0),IF(COUNTIF(Invoices!U:V,A3355)&lt;&gt;0,IF(COUNTIF(Invoices!U:V,A3355)&lt;&gt;0,SUMIF(Invoices!U:V,A3355,Invoices!V:V)/COUNTIF(Invoices!U:V,A3355),0),IF(COUNTIF(Invoices!W:X,A3355)&lt;&gt;0,IF(COUNTIF(Invoices!W:X,A3355)&lt;&gt;0,SUMIF(Invoices!W:X,A3355,Invoices!X:X)/COUNTIF(Invoices!W:X,A3355),0),IF(COUNTIF(Invoices!Y:Z,A3355)&lt;&gt;0,IF(COUNTIF(Invoices!Y:Z,A3355)&lt;&gt;0,SUMIF(Invoices!Y:Z,A3355,Invoices!Z:Z)/COUNTIF(Invoices!Y:Z,A3355),0),IF(COUNTIF(Invoices!AA:AB,A3355)&lt;&gt;0,IF(COUNTIF(Invoices!AA:AB,A3355)&lt;&gt;0,SUMIF(Invoices!AA:AB,A3355,Invoices!AB:AB)/COUNTIF(Invoices!AA:AB,A3355),0),IF(COUNTIF(Invoices!AC:AD,A3355)&lt;&gt;0,IF(COUNTIF(Invoices!AC:AD,A3355)&lt;&gt;0,SUMIF(Invoices!AC:AD,A3355,Invoices!AD:AD)/COUNTIF(Invoices!AC:AD,A3355),0),IF(COUNTIF(Invoices!AE:AF,A3355)&lt;&gt;0,IF(COUNTIF(Invoices!AE:AF,A3355)&lt;&gt;0,SUMIF(Invoices!AE:AF,A3355,Invoices!AF:AF)/COUNTIF(Invoices!AE:AF,A3355),0),IF(COUNTIF(Invoices!AG:AH,A3355)&lt;&gt;0,IF(COUNTIF(Invoices!AG:AH,A3355)&lt;&gt;0,SUMIF(Invoices!AG:AH,A3355,Invoices!AH:AH)/COUNTIF(Invoices!AG:AH,A3355),0),IF(COUNTIF(Invoices!AI:AJ,A3355)&lt;&gt;0,IF(COUNTIF(Invoices!AI:AJ,A3355)&lt;&gt;0,SUMIF(Invoices!AI:AJ,A3355,Invoices!AJ:AJ)/COUNTIF(Invoices!AI:AJ,A3355),0),IF(COUNTIF(Invoices!AK:AL,A3355)&lt;&gt;0,IF(COUNTIF(Invoices!AK:AL,A3355)&lt;&gt;0,SUMIF(Invoices!AK:AL,A3355,Invoices!AL:AL)/COUNTIF(Invoices!AK:AL,A3355),0),IF(COUNTIF(Invoices!AM:AN,A3355)&lt;&gt;0,IF(COUNTIF(Invoices!AM:AN,A3355)&lt;&gt;0,SUMIF(Invoices!AM:AN,A3355,Invoices!AN:AN)/COUNTIF(Invoices!AM:AN,A3355),0),"Not Available")))))))))))))))</f>
        <v>0.99</v>
      </c>
    </row>
    <row r="3356" spans="1:5" ht="13" x14ac:dyDescent="0.15">
      <c r="A3356" s="6" t="s">
        <v>4902</v>
      </c>
      <c r="B3356" s="6" t="s">
        <v>1184</v>
      </c>
      <c r="C3356" s="6" t="s">
        <v>1185</v>
      </c>
      <c r="D3356" s="6" t="s">
        <v>962</v>
      </c>
      <c r="E3356">
        <f ca="1">IF(COUNTIF(Invoices!K:L,A3356)&lt;&gt;0,IF(COUNTIF(Invoices!K:L,A3356)&lt;&gt;0,SUMIF(Invoices!K:L,A3356,Invoices!L:L)/COUNTIF(Invoices!K:L,A3356),0),IF(COUNTIF(Invoices!M:N,A3356)&lt;&gt;0,IF(COUNTIF(Invoices!M:N,A3356)&lt;&gt;0,SUMIF(Invoices!M:N,A3356,Invoices!N:N)/COUNTIF(Invoices!M:N,A3356),0),IF(COUNTIF(Invoices!O:P,A3356)&lt;&gt;0,IF(COUNTIF(Invoices!O:P,A3356)&lt;&gt;0,SUMIF(Invoices!O:P,A3356,Invoices!P:P)/COUNTIF(Invoices!O:P,A3356),0),IF(COUNTIF(Invoices!Q:R,A3356)&lt;&gt;0,IF(COUNTIF(Invoices!Q:R,A3356)&lt;&gt;0,SUMIF(Invoices!Q:R,A3356,Invoices!R:R)/COUNTIF(Invoices!Q:R,A3356),0),IF(COUNTIF(Invoices!S:T,A3356)&lt;&gt;0,IF(COUNTIF(Invoices!S:T,A3356)&lt;&gt;0,SUMIF(Invoices!S:T,A3356,Invoices!T:T)/COUNTIF(Invoices!S:T,A3356),0),IF(COUNTIF(Invoices!U:V,A3356)&lt;&gt;0,IF(COUNTIF(Invoices!U:V,A3356)&lt;&gt;0,SUMIF(Invoices!U:V,A3356,Invoices!V:V)/COUNTIF(Invoices!U:V,A3356),0),IF(COUNTIF(Invoices!W:X,A3356)&lt;&gt;0,IF(COUNTIF(Invoices!W:X,A3356)&lt;&gt;0,SUMIF(Invoices!W:X,A3356,Invoices!X:X)/COUNTIF(Invoices!W:X,A3356),0),IF(COUNTIF(Invoices!Y:Z,A3356)&lt;&gt;0,IF(COUNTIF(Invoices!Y:Z,A3356)&lt;&gt;0,SUMIF(Invoices!Y:Z,A3356,Invoices!Z:Z)/COUNTIF(Invoices!Y:Z,A3356),0),IF(COUNTIF(Invoices!AA:AB,A3356)&lt;&gt;0,IF(COUNTIF(Invoices!AA:AB,A3356)&lt;&gt;0,SUMIF(Invoices!AA:AB,A3356,Invoices!AB:AB)/COUNTIF(Invoices!AA:AB,A3356),0),IF(COUNTIF(Invoices!AC:AD,A3356)&lt;&gt;0,IF(COUNTIF(Invoices!AC:AD,A3356)&lt;&gt;0,SUMIF(Invoices!AC:AD,A3356,Invoices!AD:AD)/COUNTIF(Invoices!AC:AD,A3356),0),IF(COUNTIF(Invoices!AE:AF,A3356)&lt;&gt;0,IF(COUNTIF(Invoices!AE:AF,A3356)&lt;&gt;0,SUMIF(Invoices!AE:AF,A3356,Invoices!AF:AF)/COUNTIF(Invoices!AE:AF,A3356),0),IF(COUNTIF(Invoices!AG:AH,A3356)&lt;&gt;0,IF(COUNTIF(Invoices!AG:AH,A3356)&lt;&gt;0,SUMIF(Invoices!AG:AH,A3356,Invoices!AH:AH)/COUNTIF(Invoices!AG:AH,A3356),0),IF(COUNTIF(Invoices!AI:AJ,A3356)&lt;&gt;0,IF(COUNTIF(Invoices!AI:AJ,A3356)&lt;&gt;0,SUMIF(Invoices!AI:AJ,A3356,Invoices!AJ:AJ)/COUNTIF(Invoices!AI:AJ,A3356),0),IF(COUNTIF(Invoices!AK:AL,A3356)&lt;&gt;0,IF(COUNTIF(Invoices!AK:AL,A3356)&lt;&gt;0,SUMIF(Invoices!AK:AL,A3356,Invoices!AL:AL)/COUNTIF(Invoices!AK:AL,A3356),0),IF(COUNTIF(Invoices!AM:AN,A3356)&lt;&gt;0,IF(COUNTIF(Invoices!AM:AN,A3356)&lt;&gt;0,SUMIF(Invoices!AM:AN,A3356,Invoices!AN:AN)/COUNTIF(Invoices!AM:AN,A3356),0),"Not Available")))))))))))))))</f>
        <v>0.99</v>
      </c>
    </row>
    <row r="3357" spans="1:5" ht="13" x14ac:dyDescent="0.15">
      <c r="A3357" s="6" t="s">
        <v>4903</v>
      </c>
      <c r="B3357" s="6" t="s">
        <v>4904</v>
      </c>
      <c r="C3357" s="6" t="s">
        <v>792</v>
      </c>
      <c r="D3357" s="6" t="s">
        <v>793</v>
      </c>
      <c r="E3357">
        <f ca="1">IF(COUNTIF(Invoices!K:L,A3357)&lt;&gt;0,IF(COUNTIF(Invoices!K:L,A3357)&lt;&gt;0,SUMIF(Invoices!K:L,A3357,Invoices!L:L)/COUNTIF(Invoices!K:L,A3357),0),IF(COUNTIF(Invoices!M:N,A3357)&lt;&gt;0,IF(COUNTIF(Invoices!M:N,A3357)&lt;&gt;0,SUMIF(Invoices!M:N,A3357,Invoices!N:N)/COUNTIF(Invoices!M:N,A3357),0),IF(COUNTIF(Invoices!O:P,A3357)&lt;&gt;0,IF(COUNTIF(Invoices!O:P,A3357)&lt;&gt;0,SUMIF(Invoices!O:P,A3357,Invoices!P:P)/COUNTIF(Invoices!O:P,A3357),0),IF(COUNTIF(Invoices!Q:R,A3357)&lt;&gt;0,IF(COUNTIF(Invoices!Q:R,A3357)&lt;&gt;0,SUMIF(Invoices!Q:R,A3357,Invoices!R:R)/COUNTIF(Invoices!Q:R,A3357),0),IF(COUNTIF(Invoices!S:T,A3357)&lt;&gt;0,IF(COUNTIF(Invoices!S:T,A3357)&lt;&gt;0,SUMIF(Invoices!S:T,A3357,Invoices!T:T)/COUNTIF(Invoices!S:T,A3357),0),IF(COUNTIF(Invoices!U:V,A3357)&lt;&gt;0,IF(COUNTIF(Invoices!U:V,A3357)&lt;&gt;0,SUMIF(Invoices!U:V,A3357,Invoices!V:V)/COUNTIF(Invoices!U:V,A3357),0),IF(COUNTIF(Invoices!W:X,A3357)&lt;&gt;0,IF(COUNTIF(Invoices!W:X,A3357)&lt;&gt;0,SUMIF(Invoices!W:X,A3357,Invoices!X:X)/COUNTIF(Invoices!W:X,A3357),0),IF(COUNTIF(Invoices!Y:Z,A3357)&lt;&gt;0,IF(COUNTIF(Invoices!Y:Z,A3357)&lt;&gt;0,SUMIF(Invoices!Y:Z,A3357,Invoices!Z:Z)/COUNTIF(Invoices!Y:Z,A3357),0),IF(COUNTIF(Invoices!AA:AB,A3357)&lt;&gt;0,IF(COUNTIF(Invoices!AA:AB,A3357)&lt;&gt;0,SUMIF(Invoices!AA:AB,A3357,Invoices!AB:AB)/COUNTIF(Invoices!AA:AB,A3357),0),IF(COUNTIF(Invoices!AC:AD,A3357)&lt;&gt;0,IF(COUNTIF(Invoices!AC:AD,A3357)&lt;&gt;0,SUMIF(Invoices!AC:AD,A3357,Invoices!AD:AD)/COUNTIF(Invoices!AC:AD,A3357),0),IF(COUNTIF(Invoices!AE:AF,A3357)&lt;&gt;0,IF(COUNTIF(Invoices!AE:AF,A3357)&lt;&gt;0,SUMIF(Invoices!AE:AF,A3357,Invoices!AF:AF)/COUNTIF(Invoices!AE:AF,A3357),0),IF(COUNTIF(Invoices!AG:AH,A3357)&lt;&gt;0,IF(COUNTIF(Invoices!AG:AH,A3357)&lt;&gt;0,SUMIF(Invoices!AG:AH,A3357,Invoices!AH:AH)/COUNTIF(Invoices!AG:AH,A3357),0),IF(COUNTIF(Invoices!AI:AJ,A3357)&lt;&gt;0,IF(COUNTIF(Invoices!AI:AJ,A3357)&lt;&gt;0,SUMIF(Invoices!AI:AJ,A3357,Invoices!AJ:AJ)/COUNTIF(Invoices!AI:AJ,A3357),0),IF(COUNTIF(Invoices!AK:AL,A3357)&lt;&gt;0,IF(COUNTIF(Invoices!AK:AL,A3357)&lt;&gt;0,SUMIF(Invoices!AK:AL,A3357,Invoices!AL:AL)/COUNTIF(Invoices!AK:AL,A3357),0),IF(COUNTIF(Invoices!AM:AN,A3357)&lt;&gt;0,IF(COUNTIF(Invoices!AM:AN,A3357)&lt;&gt;0,SUMIF(Invoices!AM:AN,A3357,Invoices!AN:AN)/COUNTIF(Invoices!AM:AN,A3357),0),"Not Available")))))))))))))))</f>
        <v>0.99</v>
      </c>
    </row>
    <row r="3358" spans="1:5" ht="13" x14ac:dyDescent="0.15">
      <c r="A3358" s="6" t="s">
        <v>4905</v>
      </c>
      <c r="B3358" s="6" t="s">
        <v>1219</v>
      </c>
      <c r="C3358" s="6" t="s">
        <v>1220</v>
      </c>
      <c r="D3358" s="6" t="s">
        <v>562</v>
      </c>
      <c r="E3358">
        <f ca="1">IF(COUNTIF(Invoices!K:L,A3358)&lt;&gt;0,IF(COUNTIF(Invoices!K:L,A3358)&lt;&gt;0,SUMIF(Invoices!K:L,A3358,Invoices!L:L)/COUNTIF(Invoices!K:L,A3358),0),IF(COUNTIF(Invoices!M:N,A3358)&lt;&gt;0,IF(COUNTIF(Invoices!M:N,A3358)&lt;&gt;0,SUMIF(Invoices!M:N,A3358,Invoices!N:N)/COUNTIF(Invoices!M:N,A3358),0),IF(COUNTIF(Invoices!O:P,A3358)&lt;&gt;0,IF(COUNTIF(Invoices!O:P,A3358)&lt;&gt;0,SUMIF(Invoices!O:P,A3358,Invoices!P:P)/COUNTIF(Invoices!O:P,A3358),0),IF(COUNTIF(Invoices!Q:R,A3358)&lt;&gt;0,IF(COUNTIF(Invoices!Q:R,A3358)&lt;&gt;0,SUMIF(Invoices!Q:R,A3358,Invoices!R:R)/COUNTIF(Invoices!Q:R,A3358),0),IF(COUNTIF(Invoices!S:T,A3358)&lt;&gt;0,IF(COUNTIF(Invoices!S:T,A3358)&lt;&gt;0,SUMIF(Invoices!S:T,A3358,Invoices!T:T)/COUNTIF(Invoices!S:T,A3358),0),IF(COUNTIF(Invoices!U:V,A3358)&lt;&gt;0,IF(COUNTIF(Invoices!U:V,A3358)&lt;&gt;0,SUMIF(Invoices!U:V,A3358,Invoices!V:V)/COUNTIF(Invoices!U:V,A3358),0),IF(COUNTIF(Invoices!W:X,A3358)&lt;&gt;0,IF(COUNTIF(Invoices!W:X,A3358)&lt;&gt;0,SUMIF(Invoices!W:X,A3358,Invoices!X:X)/COUNTIF(Invoices!W:X,A3358),0),IF(COUNTIF(Invoices!Y:Z,A3358)&lt;&gt;0,IF(COUNTIF(Invoices!Y:Z,A3358)&lt;&gt;0,SUMIF(Invoices!Y:Z,A3358,Invoices!Z:Z)/COUNTIF(Invoices!Y:Z,A3358),0),IF(COUNTIF(Invoices!AA:AB,A3358)&lt;&gt;0,IF(COUNTIF(Invoices!AA:AB,A3358)&lt;&gt;0,SUMIF(Invoices!AA:AB,A3358,Invoices!AB:AB)/COUNTIF(Invoices!AA:AB,A3358),0),IF(COUNTIF(Invoices!AC:AD,A3358)&lt;&gt;0,IF(COUNTIF(Invoices!AC:AD,A3358)&lt;&gt;0,SUMIF(Invoices!AC:AD,A3358,Invoices!AD:AD)/COUNTIF(Invoices!AC:AD,A3358),0),IF(COUNTIF(Invoices!AE:AF,A3358)&lt;&gt;0,IF(COUNTIF(Invoices!AE:AF,A3358)&lt;&gt;0,SUMIF(Invoices!AE:AF,A3358,Invoices!AF:AF)/COUNTIF(Invoices!AE:AF,A3358),0),IF(COUNTIF(Invoices!AG:AH,A3358)&lt;&gt;0,IF(COUNTIF(Invoices!AG:AH,A3358)&lt;&gt;0,SUMIF(Invoices!AG:AH,A3358,Invoices!AH:AH)/COUNTIF(Invoices!AG:AH,A3358),0),IF(COUNTIF(Invoices!AI:AJ,A3358)&lt;&gt;0,IF(COUNTIF(Invoices!AI:AJ,A3358)&lt;&gt;0,SUMIF(Invoices!AI:AJ,A3358,Invoices!AJ:AJ)/COUNTIF(Invoices!AI:AJ,A3358),0),IF(COUNTIF(Invoices!AK:AL,A3358)&lt;&gt;0,IF(COUNTIF(Invoices!AK:AL,A3358)&lt;&gt;0,SUMIF(Invoices!AK:AL,A3358,Invoices!AL:AL)/COUNTIF(Invoices!AK:AL,A3358),0),IF(COUNTIF(Invoices!AM:AN,A3358)&lt;&gt;0,IF(COUNTIF(Invoices!AM:AN,A3358)&lt;&gt;0,SUMIF(Invoices!AM:AN,A3358,Invoices!AN:AN)/COUNTIF(Invoices!AM:AN,A3358),0),"Not Available")))))))))))))))</f>
        <v>0.99</v>
      </c>
    </row>
    <row r="3359" spans="1:5" ht="13" x14ac:dyDescent="0.15">
      <c r="A3359" s="6" t="s">
        <v>4906</v>
      </c>
      <c r="B3359" s="6" t="s">
        <v>1366</v>
      </c>
      <c r="C3359" s="6" t="s">
        <v>1367</v>
      </c>
      <c r="D3359" s="6" t="s">
        <v>1368</v>
      </c>
      <c r="E3359" t="str">
        <f>IF(COUNTIF(Invoices!K:L,A3359)&lt;&gt;0,IF(COUNTIF(Invoices!K:L,A3359)&lt;&gt;0,SUMIF(Invoices!K:L,A3359,Invoices!L:L)/COUNTIF(Invoices!K:L,A3359),0),IF(COUNTIF(Invoices!M:N,A3359)&lt;&gt;0,IF(COUNTIF(Invoices!M:N,A3359)&lt;&gt;0,SUMIF(Invoices!M:N,A3359,Invoices!N:N)/COUNTIF(Invoices!M:N,A3359),0),IF(COUNTIF(Invoices!O:P,A3359)&lt;&gt;0,IF(COUNTIF(Invoices!O:P,A3359)&lt;&gt;0,SUMIF(Invoices!O:P,A3359,Invoices!P:P)/COUNTIF(Invoices!O:P,A3359),0),IF(COUNTIF(Invoices!Q:R,A3359)&lt;&gt;0,IF(COUNTIF(Invoices!Q:R,A3359)&lt;&gt;0,SUMIF(Invoices!Q:R,A3359,Invoices!R:R)/COUNTIF(Invoices!Q:R,A3359),0),IF(COUNTIF(Invoices!S:T,A3359)&lt;&gt;0,IF(COUNTIF(Invoices!S:T,A3359)&lt;&gt;0,SUMIF(Invoices!S:T,A3359,Invoices!T:T)/COUNTIF(Invoices!S:T,A3359),0),IF(COUNTIF(Invoices!U:V,A3359)&lt;&gt;0,IF(COUNTIF(Invoices!U:V,A3359)&lt;&gt;0,SUMIF(Invoices!U:V,A3359,Invoices!V:V)/COUNTIF(Invoices!U:V,A3359),0),IF(COUNTIF(Invoices!W:X,A3359)&lt;&gt;0,IF(COUNTIF(Invoices!W:X,A3359)&lt;&gt;0,SUMIF(Invoices!W:X,A3359,Invoices!X:X)/COUNTIF(Invoices!W:X,A3359),0),IF(COUNTIF(Invoices!Y:Z,A3359)&lt;&gt;0,IF(COUNTIF(Invoices!Y:Z,A3359)&lt;&gt;0,SUMIF(Invoices!Y:Z,A3359,Invoices!Z:Z)/COUNTIF(Invoices!Y:Z,A3359),0),IF(COUNTIF(Invoices!AA:AB,A3359)&lt;&gt;0,IF(COUNTIF(Invoices!AA:AB,A3359)&lt;&gt;0,SUMIF(Invoices!AA:AB,A3359,Invoices!AB:AB)/COUNTIF(Invoices!AA:AB,A3359),0),IF(COUNTIF(Invoices!AC:AD,A3359)&lt;&gt;0,IF(COUNTIF(Invoices!AC:AD,A3359)&lt;&gt;0,SUMIF(Invoices!AC:AD,A3359,Invoices!AD:AD)/COUNTIF(Invoices!AC:AD,A3359),0),IF(COUNTIF(Invoices!AE:AF,A3359)&lt;&gt;0,IF(COUNTIF(Invoices!AE:AF,A3359)&lt;&gt;0,SUMIF(Invoices!AE:AF,A3359,Invoices!AF:AF)/COUNTIF(Invoices!AE:AF,A3359),0),IF(COUNTIF(Invoices!AG:AH,A3359)&lt;&gt;0,IF(COUNTIF(Invoices!AG:AH,A3359)&lt;&gt;0,SUMIF(Invoices!AG:AH,A3359,Invoices!AH:AH)/COUNTIF(Invoices!AG:AH,A3359),0),IF(COUNTIF(Invoices!AI:AJ,A3359)&lt;&gt;0,IF(COUNTIF(Invoices!AI:AJ,A3359)&lt;&gt;0,SUMIF(Invoices!AI:AJ,A3359,Invoices!AJ:AJ)/COUNTIF(Invoices!AI:AJ,A3359),0),IF(COUNTIF(Invoices!AK:AL,A3359)&lt;&gt;0,IF(COUNTIF(Invoices!AK:AL,A3359)&lt;&gt;0,SUMIF(Invoices!AK:AL,A3359,Invoices!AL:AL)/COUNTIF(Invoices!AK:AL,A3359),0),IF(COUNTIF(Invoices!AM:AN,A3359)&lt;&gt;0,IF(COUNTIF(Invoices!AM:AN,A3359)&lt;&gt;0,SUMIF(Invoices!AM:AN,A3359,Invoices!AN:AN)/COUNTIF(Invoices!AM:AN,A3359),0),"Not Available")))))))))))))))</f>
        <v>Not Available</v>
      </c>
    </row>
    <row r="3360" spans="1:5" ht="13" x14ac:dyDescent="0.15">
      <c r="A3360" s="6" t="s">
        <v>4907</v>
      </c>
      <c r="B3360" s="6" t="s">
        <v>2001</v>
      </c>
      <c r="C3360" s="6" t="s">
        <v>866</v>
      </c>
      <c r="D3360" s="6" t="s">
        <v>543</v>
      </c>
      <c r="E3360" t="str">
        <f>IF(COUNTIF(Invoices!K:L,A3360)&lt;&gt;0,IF(COUNTIF(Invoices!K:L,A3360)&lt;&gt;0,SUMIF(Invoices!K:L,A3360,Invoices!L:L)/COUNTIF(Invoices!K:L,A3360),0),IF(COUNTIF(Invoices!M:N,A3360)&lt;&gt;0,IF(COUNTIF(Invoices!M:N,A3360)&lt;&gt;0,SUMIF(Invoices!M:N,A3360,Invoices!N:N)/COUNTIF(Invoices!M:N,A3360),0),IF(COUNTIF(Invoices!O:P,A3360)&lt;&gt;0,IF(COUNTIF(Invoices!O:P,A3360)&lt;&gt;0,SUMIF(Invoices!O:P,A3360,Invoices!P:P)/COUNTIF(Invoices!O:P,A3360),0),IF(COUNTIF(Invoices!Q:R,A3360)&lt;&gt;0,IF(COUNTIF(Invoices!Q:R,A3360)&lt;&gt;0,SUMIF(Invoices!Q:R,A3360,Invoices!R:R)/COUNTIF(Invoices!Q:R,A3360),0),IF(COUNTIF(Invoices!S:T,A3360)&lt;&gt;0,IF(COUNTIF(Invoices!S:T,A3360)&lt;&gt;0,SUMIF(Invoices!S:T,A3360,Invoices!T:T)/COUNTIF(Invoices!S:T,A3360),0),IF(COUNTIF(Invoices!U:V,A3360)&lt;&gt;0,IF(COUNTIF(Invoices!U:V,A3360)&lt;&gt;0,SUMIF(Invoices!U:V,A3360,Invoices!V:V)/COUNTIF(Invoices!U:V,A3360),0),IF(COUNTIF(Invoices!W:X,A3360)&lt;&gt;0,IF(COUNTIF(Invoices!W:X,A3360)&lt;&gt;0,SUMIF(Invoices!W:X,A3360,Invoices!X:X)/COUNTIF(Invoices!W:X,A3360),0),IF(COUNTIF(Invoices!Y:Z,A3360)&lt;&gt;0,IF(COUNTIF(Invoices!Y:Z,A3360)&lt;&gt;0,SUMIF(Invoices!Y:Z,A3360,Invoices!Z:Z)/COUNTIF(Invoices!Y:Z,A3360),0),IF(COUNTIF(Invoices!AA:AB,A3360)&lt;&gt;0,IF(COUNTIF(Invoices!AA:AB,A3360)&lt;&gt;0,SUMIF(Invoices!AA:AB,A3360,Invoices!AB:AB)/COUNTIF(Invoices!AA:AB,A3360),0),IF(COUNTIF(Invoices!AC:AD,A3360)&lt;&gt;0,IF(COUNTIF(Invoices!AC:AD,A3360)&lt;&gt;0,SUMIF(Invoices!AC:AD,A3360,Invoices!AD:AD)/COUNTIF(Invoices!AC:AD,A3360),0),IF(COUNTIF(Invoices!AE:AF,A3360)&lt;&gt;0,IF(COUNTIF(Invoices!AE:AF,A3360)&lt;&gt;0,SUMIF(Invoices!AE:AF,A3360,Invoices!AF:AF)/COUNTIF(Invoices!AE:AF,A3360),0),IF(COUNTIF(Invoices!AG:AH,A3360)&lt;&gt;0,IF(COUNTIF(Invoices!AG:AH,A3360)&lt;&gt;0,SUMIF(Invoices!AG:AH,A3360,Invoices!AH:AH)/COUNTIF(Invoices!AG:AH,A3360),0),IF(COUNTIF(Invoices!AI:AJ,A3360)&lt;&gt;0,IF(COUNTIF(Invoices!AI:AJ,A3360)&lt;&gt;0,SUMIF(Invoices!AI:AJ,A3360,Invoices!AJ:AJ)/COUNTIF(Invoices!AI:AJ,A3360),0),IF(COUNTIF(Invoices!AK:AL,A3360)&lt;&gt;0,IF(COUNTIF(Invoices!AK:AL,A3360)&lt;&gt;0,SUMIF(Invoices!AK:AL,A3360,Invoices!AL:AL)/COUNTIF(Invoices!AK:AL,A3360),0),IF(COUNTIF(Invoices!AM:AN,A3360)&lt;&gt;0,IF(COUNTIF(Invoices!AM:AN,A3360)&lt;&gt;0,SUMIF(Invoices!AM:AN,A3360,Invoices!AN:AN)/COUNTIF(Invoices!AM:AN,A3360),0),"Not Available")))))))))))))))</f>
        <v>Not Available</v>
      </c>
    </row>
    <row r="3361" spans="1:5" ht="13" x14ac:dyDescent="0.15">
      <c r="A3361" s="6" t="s">
        <v>4908</v>
      </c>
      <c r="C3361" s="6" t="s">
        <v>818</v>
      </c>
      <c r="D3361" s="6" t="s">
        <v>819</v>
      </c>
      <c r="E3361">
        <f ca="1">IF(COUNTIF(Invoices!K:L,A3361)&lt;&gt;0,IF(COUNTIF(Invoices!K:L,A3361)&lt;&gt;0,SUMIF(Invoices!K:L,A3361,Invoices!L:L)/COUNTIF(Invoices!K:L,A3361),0),IF(COUNTIF(Invoices!M:N,A3361)&lt;&gt;0,IF(COUNTIF(Invoices!M:N,A3361)&lt;&gt;0,SUMIF(Invoices!M:N,A3361,Invoices!N:N)/COUNTIF(Invoices!M:N,A3361),0),IF(COUNTIF(Invoices!O:P,A3361)&lt;&gt;0,IF(COUNTIF(Invoices!O:P,A3361)&lt;&gt;0,SUMIF(Invoices!O:P,A3361,Invoices!P:P)/COUNTIF(Invoices!O:P,A3361),0),IF(COUNTIF(Invoices!Q:R,A3361)&lt;&gt;0,IF(COUNTIF(Invoices!Q:R,A3361)&lt;&gt;0,SUMIF(Invoices!Q:R,A3361,Invoices!R:R)/COUNTIF(Invoices!Q:R,A3361),0),IF(COUNTIF(Invoices!S:T,A3361)&lt;&gt;0,IF(COUNTIF(Invoices!S:T,A3361)&lt;&gt;0,SUMIF(Invoices!S:T,A3361,Invoices!T:T)/COUNTIF(Invoices!S:T,A3361),0),IF(COUNTIF(Invoices!U:V,A3361)&lt;&gt;0,IF(COUNTIF(Invoices!U:V,A3361)&lt;&gt;0,SUMIF(Invoices!U:V,A3361,Invoices!V:V)/COUNTIF(Invoices!U:V,A3361),0),IF(COUNTIF(Invoices!W:X,A3361)&lt;&gt;0,IF(COUNTIF(Invoices!W:X,A3361)&lt;&gt;0,SUMIF(Invoices!W:X,A3361,Invoices!X:X)/COUNTIF(Invoices!W:X,A3361),0),IF(COUNTIF(Invoices!Y:Z,A3361)&lt;&gt;0,IF(COUNTIF(Invoices!Y:Z,A3361)&lt;&gt;0,SUMIF(Invoices!Y:Z,A3361,Invoices!Z:Z)/COUNTIF(Invoices!Y:Z,A3361),0),IF(COUNTIF(Invoices!AA:AB,A3361)&lt;&gt;0,IF(COUNTIF(Invoices!AA:AB,A3361)&lt;&gt;0,SUMIF(Invoices!AA:AB,A3361,Invoices!AB:AB)/COUNTIF(Invoices!AA:AB,A3361),0),IF(COUNTIF(Invoices!AC:AD,A3361)&lt;&gt;0,IF(COUNTIF(Invoices!AC:AD,A3361)&lt;&gt;0,SUMIF(Invoices!AC:AD,A3361,Invoices!AD:AD)/COUNTIF(Invoices!AC:AD,A3361),0),IF(COUNTIF(Invoices!AE:AF,A3361)&lt;&gt;0,IF(COUNTIF(Invoices!AE:AF,A3361)&lt;&gt;0,SUMIF(Invoices!AE:AF,A3361,Invoices!AF:AF)/COUNTIF(Invoices!AE:AF,A3361),0),IF(COUNTIF(Invoices!AG:AH,A3361)&lt;&gt;0,IF(COUNTIF(Invoices!AG:AH,A3361)&lt;&gt;0,SUMIF(Invoices!AG:AH,A3361,Invoices!AH:AH)/COUNTIF(Invoices!AG:AH,A3361),0),IF(COUNTIF(Invoices!AI:AJ,A3361)&lt;&gt;0,IF(COUNTIF(Invoices!AI:AJ,A3361)&lt;&gt;0,SUMIF(Invoices!AI:AJ,A3361,Invoices!AJ:AJ)/COUNTIF(Invoices!AI:AJ,A3361),0),IF(COUNTIF(Invoices!AK:AL,A3361)&lt;&gt;0,IF(COUNTIF(Invoices!AK:AL,A3361)&lt;&gt;0,SUMIF(Invoices!AK:AL,A3361,Invoices!AL:AL)/COUNTIF(Invoices!AK:AL,A3361),0),IF(COUNTIF(Invoices!AM:AN,A3361)&lt;&gt;0,IF(COUNTIF(Invoices!AM:AN,A3361)&lt;&gt;0,SUMIF(Invoices!AM:AN,A3361,Invoices!AN:AN)/COUNTIF(Invoices!AM:AN,A3361),0),"Not Available")))))))))))))))</f>
        <v>0.99</v>
      </c>
    </row>
    <row r="3362" spans="1:5" ht="13" x14ac:dyDescent="0.15">
      <c r="A3362" s="6" t="s">
        <v>4909</v>
      </c>
      <c r="B3362" s="6" t="s">
        <v>908</v>
      </c>
      <c r="C3362" s="6" t="s">
        <v>897</v>
      </c>
      <c r="D3362" s="6" t="s">
        <v>562</v>
      </c>
      <c r="E3362">
        <f ca="1">IF(COUNTIF(Invoices!K:L,A3362)&lt;&gt;0,IF(COUNTIF(Invoices!K:L,A3362)&lt;&gt;0,SUMIF(Invoices!K:L,A3362,Invoices!L:L)/COUNTIF(Invoices!K:L,A3362),0),IF(COUNTIF(Invoices!M:N,A3362)&lt;&gt;0,IF(COUNTIF(Invoices!M:N,A3362)&lt;&gt;0,SUMIF(Invoices!M:N,A3362,Invoices!N:N)/COUNTIF(Invoices!M:N,A3362),0),IF(COUNTIF(Invoices!O:P,A3362)&lt;&gt;0,IF(COUNTIF(Invoices!O:P,A3362)&lt;&gt;0,SUMIF(Invoices!O:P,A3362,Invoices!P:P)/COUNTIF(Invoices!O:P,A3362),0),IF(COUNTIF(Invoices!Q:R,A3362)&lt;&gt;0,IF(COUNTIF(Invoices!Q:R,A3362)&lt;&gt;0,SUMIF(Invoices!Q:R,A3362,Invoices!R:R)/COUNTIF(Invoices!Q:R,A3362),0),IF(COUNTIF(Invoices!S:T,A3362)&lt;&gt;0,IF(COUNTIF(Invoices!S:T,A3362)&lt;&gt;0,SUMIF(Invoices!S:T,A3362,Invoices!T:T)/COUNTIF(Invoices!S:T,A3362),0),IF(COUNTIF(Invoices!U:V,A3362)&lt;&gt;0,IF(COUNTIF(Invoices!U:V,A3362)&lt;&gt;0,SUMIF(Invoices!U:V,A3362,Invoices!V:V)/COUNTIF(Invoices!U:V,A3362),0),IF(COUNTIF(Invoices!W:X,A3362)&lt;&gt;0,IF(COUNTIF(Invoices!W:X,A3362)&lt;&gt;0,SUMIF(Invoices!W:X,A3362,Invoices!X:X)/COUNTIF(Invoices!W:X,A3362),0),IF(COUNTIF(Invoices!Y:Z,A3362)&lt;&gt;0,IF(COUNTIF(Invoices!Y:Z,A3362)&lt;&gt;0,SUMIF(Invoices!Y:Z,A3362,Invoices!Z:Z)/COUNTIF(Invoices!Y:Z,A3362),0),IF(COUNTIF(Invoices!AA:AB,A3362)&lt;&gt;0,IF(COUNTIF(Invoices!AA:AB,A3362)&lt;&gt;0,SUMIF(Invoices!AA:AB,A3362,Invoices!AB:AB)/COUNTIF(Invoices!AA:AB,A3362),0),IF(COUNTIF(Invoices!AC:AD,A3362)&lt;&gt;0,IF(COUNTIF(Invoices!AC:AD,A3362)&lt;&gt;0,SUMIF(Invoices!AC:AD,A3362,Invoices!AD:AD)/COUNTIF(Invoices!AC:AD,A3362),0),IF(COUNTIF(Invoices!AE:AF,A3362)&lt;&gt;0,IF(COUNTIF(Invoices!AE:AF,A3362)&lt;&gt;0,SUMIF(Invoices!AE:AF,A3362,Invoices!AF:AF)/COUNTIF(Invoices!AE:AF,A3362),0),IF(COUNTIF(Invoices!AG:AH,A3362)&lt;&gt;0,IF(COUNTIF(Invoices!AG:AH,A3362)&lt;&gt;0,SUMIF(Invoices!AG:AH,A3362,Invoices!AH:AH)/COUNTIF(Invoices!AG:AH,A3362),0),IF(COUNTIF(Invoices!AI:AJ,A3362)&lt;&gt;0,IF(COUNTIF(Invoices!AI:AJ,A3362)&lt;&gt;0,SUMIF(Invoices!AI:AJ,A3362,Invoices!AJ:AJ)/COUNTIF(Invoices!AI:AJ,A3362),0),IF(COUNTIF(Invoices!AK:AL,A3362)&lt;&gt;0,IF(COUNTIF(Invoices!AK:AL,A3362)&lt;&gt;0,SUMIF(Invoices!AK:AL,A3362,Invoices!AL:AL)/COUNTIF(Invoices!AK:AL,A3362),0),IF(COUNTIF(Invoices!AM:AN,A3362)&lt;&gt;0,IF(COUNTIF(Invoices!AM:AN,A3362)&lt;&gt;0,SUMIF(Invoices!AM:AN,A3362,Invoices!AN:AN)/COUNTIF(Invoices!AM:AN,A3362),0),"Not Available")))))))))))))))</f>
        <v>0.99</v>
      </c>
    </row>
    <row r="3363" spans="1:5" ht="13" x14ac:dyDescent="0.15">
      <c r="A3363" s="6" t="s">
        <v>4909</v>
      </c>
      <c r="B3363" s="6" t="s">
        <v>562</v>
      </c>
      <c r="C3363" s="6" t="s">
        <v>910</v>
      </c>
      <c r="D3363" s="6" t="s">
        <v>562</v>
      </c>
      <c r="E3363">
        <f ca="1">IF(COUNTIF(Invoices!K:L,A3363)&lt;&gt;0,IF(COUNTIF(Invoices!K:L,A3363)&lt;&gt;0,SUMIF(Invoices!K:L,A3363,Invoices!L:L)/COUNTIF(Invoices!K:L,A3363),0),IF(COUNTIF(Invoices!M:N,A3363)&lt;&gt;0,IF(COUNTIF(Invoices!M:N,A3363)&lt;&gt;0,SUMIF(Invoices!M:N,A3363,Invoices!N:N)/COUNTIF(Invoices!M:N,A3363),0),IF(COUNTIF(Invoices!O:P,A3363)&lt;&gt;0,IF(COUNTIF(Invoices!O:P,A3363)&lt;&gt;0,SUMIF(Invoices!O:P,A3363,Invoices!P:P)/COUNTIF(Invoices!O:P,A3363),0),IF(COUNTIF(Invoices!Q:R,A3363)&lt;&gt;0,IF(COUNTIF(Invoices!Q:R,A3363)&lt;&gt;0,SUMIF(Invoices!Q:R,A3363,Invoices!R:R)/COUNTIF(Invoices!Q:R,A3363),0),IF(COUNTIF(Invoices!S:T,A3363)&lt;&gt;0,IF(COUNTIF(Invoices!S:T,A3363)&lt;&gt;0,SUMIF(Invoices!S:T,A3363,Invoices!T:T)/COUNTIF(Invoices!S:T,A3363),0),IF(COUNTIF(Invoices!U:V,A3363)&lt;&gt;0,IF(COUNTIF(Invoices!U:V,A3363)&lt;&gt;0,SUMIF(Invoices!U:V,A3363,Invoices!V:V)/COUNTIF(Invoices!U:V,A3363),0),IF(COUNTIF(Invoices!W:X,A3363)&lt;&gt;0,IF(COUNTIF(Invoices!W:X,A3363)&lt;&gt;0,SUMIF(Invoices!W:X,A3363,Invoices!X:X)/COUNTIF(Invoices!W:X,A3363),0),IF(COUNTIF(Invoices!Y:Z,A3363)&lt;&gt;0,IF(COUNTIF(Invoices!Y:Z,A3363)&lt;&gt;0,SUMIF(Invoices!Y:Z,A3363,Invoices!Z:Z)/COUNTIF(Invoices!Y:Z,A3363),0),IF(COUNTIF(Invoices!AA:AB,A3363)&lt;&gt;0,IF(COUNTIF(Invoices!AA:AB,A3363)&lt;&gt;0,SUMIF(Invoices!AA:AB,A3363,Invoices!AB:AB)/COUNTIF(Invoices!AA:AB,A3363),0),IF(COUNTIF(Invoices!AC:AD,A3363)&lt;&gt;0,IF(COUNTIF(Invoices!AC:AD,A3363)&lt;&gt;0,SUMIF(Invoices!AC:AD,A3363,Invoices!AD:AD)/COUNTIF(Invoices!AC:AD,A3363),0),IF(COUNTIF(Invoices!AE:AF,A3363)&lt;&gt;0,IF(COUNTIF(Invoices!AE:AF,A3363)&lt;&gt;0,SUMIF(Invoices!AE:AF,A3363,Invoices!AF:AF)/COUNTIF(Invoices!AE:AF,A3363),0),IF(COUNTIF(Invoices!AG:AH,A3363)&lt;&gt;0,IF(COUNTIF(Invoices!AG:AH,A3363)&lt;&gt;0,SUMIF(Invoices!AG:AH,A3363,Invoices!AH:AH)/COUNTIF(Invoices!AG:AH,A3363),0),IF(COUNTIF(Invoices!AI:AJ,A3363)&lt;&gt;0,IF(COUNTIF(Invoices!AI:AJ,A3363)&lt;&gt;0,SUMIF(Invoices!AI:AJ,A3363,Invoices!AJ:AJ)/COUNTIF(Invoices!AI:AJ,A3363),0),IF(COUNTIF(Invoices!AK:AL,A3363)&lt;&gt;0,IF(COUNTIF(Invoices!AK:AL,A3363)&lt;&gt;0,SUMIF(Invoices!AK:AL,A3363,Invoices!AL:AL)/COUNTIF(Invoices!AK:AL,A3363),0),IF(COUNTIF(Invoices!AM:AN,A3363)&lt;&gt;0,IF(COUNTIF(Invoices!AM:AN,A3363)&lt;&gt;0,SUMIF(Invoices!AM:AN,A3363,Invoices!AN:AN)/COUNTIF(Invoices!AM:AN,A3363),0),"Not Available")))))))))))))))</f>
        <v>0.99</v>
      </c>
    </row>
    <row r="3364" spans="1:5" ht="13" x14ac:dyDescent="0.15">
      <c r="A3364" s="6" t="s">
        <v>4910</v>
      </c>
      <c r="B3364" s="6" t="s">
        <v>4911</v>
      </c>
      <c r="C3364" s="6" t="s">
        <v>2232</v>
      </c>
      <c r="D3364" s="6" t="s">
        <v>2233</v>
      </c>
      <c r="E3364">
        <f ca="1">IF(COUNTIF(Invoices!K:L,A3364)&lt;&gt;0,IF(COUNTIF(Invoices!K:L,A3364)&lt;&gt;0,SUMIF(Invoices!K:L,A3364,Invoices!L:L)/COUNTIF(Invoices!K:L,A3364),0),IF(COUNTIF(Invoices!M:N,A3364)&lt;&gt;0,IF(COUNTIF(Invoices!M:N,A3364)&lt;&gt;0,SUMIF(Invoices!M:N,A3364,Invoices!N:N)/COUNTIF(Invoices!M:N,A3364),0),IF(COUNTIF(Invoices!O:P,A3364)&lt;&gt;0,IF(COUNTIF(Invoices!O:P,A3364)&lt;&gt;0,SUMIF(Invoices!O:P,A3364,Invoices!P:P)/COUNTIF(Invoices!O:P,A3364),0),IF(COUNTIF(Invoices!Q:R,A3364)&lt;&gt;0,IF(COUNTIF(Invoices!Q:R,A3364)&lt;&gt;0,SUMIF(Invoices!Q:R,A3364,Invoices!R:R)/COUNTIF(Invoices!Q:R,A3364),0),IF(COUNTIF(Invoices!S:T,A3364)&lt;&gt;0,IF(COUNTIF(Invoices!S:T,A3364)&lt;&gt;0,SUMIF(Invoices!S:T,A3364,Invoices!T:T)/COUNTIF(Invoices!S:T,A3364),0),IF(COUNTIF(Invoices!U:V,A3364)&lt;&gt;0,IF(COUNTIF(Invoices!U:V,A3364)&lt;&gt;0,SUMIF(Invoices!U:V,A3364,Invoices!V:V)/COUNTIF(Invoices!U:V,A3364),0),IF(COUNTIF(Invoices!W:X,A3364)&lt;&gt;0,IF(COUNTIF(Invoices!W:X,A3364)&lt;&gt;0,SUMIF(Invoices!W:X,A3364,Invoices!X:X)/COUNTIF(Invoices!W:X,A3364),0),IF(COUNTIF(Invoices!Y:Z,A3364)&lt;&gt;0,IF(COUNTIF(Invoices!Y:Z,A3364)&lt;&gt;0,SUMIF(Invoices!Y:Z,A3364,Invoices!Z:Z)/COUNTIF(Invoices!Y:Z,A3364),0),IF(COUNTIF(Invoices!AA:AB,A3364)&lt;&gt;0,IF(COUNTIF(Invoices!AA:AB,A3364)&lt;&gt;0,SUMIF(Invoices!AA:AB,A3364,Invoices!AB:AB)/COUNTIF(Invoices!AA:AB,A3364),0),IF(COUNTIF(Invoices!AC:AD,A3364)&lt;&gt;0,IF(COUNTIF(Invoices!AC:AD,A3364)&lt;&gt;0,SUMIF(Invoices!AC:AD,A3364,Invoices!AD:AD)/COUNTIF(Invoices!AC:AD,A3364),0),IF(COUNTIF(Invoices!AE:AF,A3364)&lt;&gt;0,IF(COUNTIF(Invoices!AE:AF,A3364)&lt;&gt;0,SUMIF(Invoices!AE:AF,A3364,Invoices!AF:AF)/COUNTIF(Invoices!AE:AF,A3364),0),IF(COUNTIF(Invoices!AG:AH,A3364)&lt;&gt;0,IF(COUNTIF(Invoices!AG:AH,A3364)&lt;&gt;0,SUMIF(Invoices!AG:AH,A3364,Invoices!AH:AH)/COUNTIF(Invoices!AG:AH,A3364),0),IF(COUNTIF(Invoices!AI:AJ,A3364)&lt;&gt;0,IF(COUNTIF(Invoices!AI:AJ,A3364)&lt;&gt;0,SUMIF(Invoices!AI:AJ,A3364,Invoices!AJ:AJ)/COUNTIF(Invoices!AI:AJ,A3364),0),IF(COUNTIF(Invoices!AK:AL,A3364)&lt;&gt;0,IF(COUNTIF(Invoices!AK:AL,A3364)&lt;&gt;0,SUMIF(Invoices!AK:AL,A3364,Invoices!AL:AL)/COUNTIF(Invoices!AK:AL,A3364),0),IF(COUNTIF(Invoices!AM:AN,A3364)&lt;&gt;0,IF(COUNTIF(Invoices!AM:AN,A3364)&lt;&gt;0,SUMIF(Invoices!AM:AN,A3364,Invoices!AN:AN)/COUNTIF(Invoices!AM:AN,A3364),0),"Not Available")))))))))))))))</f>
        <v>0.99</v>
      </c>
    </row>
    <row r="3365" spans="1:5" ht="13" x14ac:dyDescent="0.15">
      <c r="A3365" s="6" t="s">
        <v>4912</v>
      </c>
      <c r="B3365" s="6" t="s">
        <v>4913</v>
      </c>
      <c r="C3365" s="6" t="s">
        <v>1311</v>
      </c>
      <c r="D3365" s="6" t="s">
        <v>810</v>
      </c>
      <c r="E3365">
        <f ca="1">IF(COUNTIF(Invoices!K:L,A3365)&lt;&gt;0,IF(COUNTIF(Invoices!K:L,A3365)&lt;&gt;0,SUMIF(Invoices!K:L,A3365,Invoices!L:L)/COUNTIF(Invoices!K:L,A3365),0),IF(COUNTIF(Invoices!M:N,A3365)&lt;&gt;0,IF(COUNTIF(Invoices!M:N,A3365)&lt;&gt;0,SUMIF(Invoices!M:N,A3365,Invoices!N:N)/COUNTIF(Invoices!M:N,A3365),0),IF(COUNTIF(Invoices!O:P,A3365)&lt;&gt;0,IF(COUNTIF(Invoices!O:P,A3365)&lt;&gt;0,SUMIF(Invoices!O:P,A3365,Invoices!P:P)/COUNTIF(Invoices!O:P,A3365),0),IF(COUNTIF(Invoices!Q:R,A3365)&lt;&gt;0,IF(COUNTIF(Invoices!Q:R,A3365)&lt;&gt;0,SUMIF(Invoices!Q:R,A3365,Invoices!R:R)/COUNTIF(Invoices!Q:R,A3365),0),IF(COUNTIF(Invoices!S:T,A3365)&lt;&gt;0,IF(COUNTIF(Invoices!S:T,A3365)&lt;&gt;0,SUMIF(Invoices!S:T,A3365,Invoices!T:T)/COUNTIF(Invoices!S:T,A3365),0),IF(COUNTIF(Invoices!U:V,A3365)&lt;&gt;0,IF(COUNTIF(Invoices!U:V,A3365)&lt;&gt;0,SUMIF(Invoices!U:V,A3365,Invoices!V:V)/COUNTIF(Invoices!U:V,A3365),0),IF(COUNTIF(Invoices!W:X,A3365)&lt;&gt;0,IF(COUNTIF(Invoices!W:X,A3365)&lt;&gt;0,SUMIF(Invoices!W:X,A3365,Invoices!X:X)/COUNTIF(Invoices!W:X,A3365),0),IF(COUNTIF(Invoices!Y:Z,A3365)&lt;&gt;0,IF(COUNTIF(Invoices!Y:Z,A3365)&lt;&gt;0,SUMIF(Invoices!Y:Z,A3365,Invoices!Z:Z)/COUNTIF(Invoices!Y:Z,A3365),0),IF(COUNTIF(Invoices!AA:AB,A3365)&lt;&gt;0,IF(COUNTIF(Invoices!AA:AB,A3365)&lt;&gt;0,SUMIF(Invoices!AA:AB,A3365,Invoices!AB:AB)/COUNTIF(Invoices!AA:AB,A3365),0),IF(COUNTIF(Invoices!AC:AD,A3365)&lt;&gt;0,IF(COUNTIF(Invoices!AC:AD,A3365)&lt;&gt;0,SUMIF(Invoices!AC:AD,A3365,Invoices!AD:AD)/COUNTIF(Invoices!AC:AD,A3365),0),IF(COUNTIF(Invoices!AE:AF,A3365)&lt;&gt;0,IF(COUNTIF(Invoices!AE:AF,A3365)&lt;&gt;0,SUMIF(Invoices!AE:AF,A3365,Invoices!AF:AF)/COUNTIF(Invoices!AE:AF,A3365),0),IF(COUNTIF(Invoices!AG:AH,A3365)&lt;&gt;0,IF(COUNTIF(Invoices!AG:AH,A3365)&lt;&gt;0,SUMIF(Invoices!AG:AH,A3365,Invoices!AH:AH)/COUNTIF(Invoices!AG:AH,A3365),0),IF(COUNTIF(Invoices!AI:AJ,A3365)&lt;&gt;0,IF(COUNTIF(Invoices!AI:AJ,A3365)&lt;&gt;0,SUMIF(Invoices!AI:AJ,A3365,Invoices!AJ:AJ)/COUNTIF(Invoices!AI:AJ,A3365),0),IF(COUNTIF(Invoices!AK:AL,A3365)&lt;&gt;0,IF(COUNTIF(Invoices!AK:AL,A3365)&lt;&gt;0,SUMIF(Invoices!AK:AL,A3365,Invoices!AL:AL)/COUNTIF(Invoices!AK:AL,A3365),0),IF(COUNTIF(Invoices!AM:AN,A3365)&lt;&gt;0,IF(COUNTIF(Invoices!AM:AN,A3365)&lt;&gt;0,SUMIF(Invoices!AM:AN,A3365,Invoices!AN:AN)/COUNTIF(Invoices!AM:AN,A3365),0),"Not Available")))))))))))))))</f>
        <v>0.99</v>
      </c>
    </row>
    <row r="3366" spans="1:5" ht="13" x14ac:dyDescent="0.15">
      <c r="A3366" s="6" t="s">
        <v>4914</v>
      </c>
      <c r="B3366" s="6" t="s">
        <v>1366</v>
      </c>
      <c r="C3366" s="6" t="s">
        <v>1367</v>
      </c>
      <c r="D3366" s="6" t="s">
        <v>1368</v>
      </c>
      <c r="E3366">
        <f ca="1">IF(COUNTIF(Invoices!K:L,A3366)&lt;&gt;0,IF(COUNTIF(Invoices!K:L,A3366)&lt;&gt;0,SUMIF(Invoices!K:L,A3366,Invoices!L:L)/COUNTIF(Invoices!K:L,A3366),0),IF(COUNTIF(Invoices!M:N,A3366)&lt;&gt;0,IF(COUNTIF(Invoices!M:N,A3366)&lt;&gt;0,SUMIF(Invoices!M:N,A3366,Invoices!N:N)/COUNTIF(Invoices!M:N,A3366),0),IF(COUNTIF(Invoices!O:P,A3366)&lt;&gt;0,IF(COUNTIF(Invoices!O:P,A3366)&lt;&gt;0,SUMIF(Invoices!O:P,A3366,Invoices!P:P)/COUNTIF(Invoices!O:P,A3366),0),IF(COUNTIF(Invoices!Q:R,A3366)&lt;&gt;0,IF(COUNTIF(Invoices!Q:R,A3366)&lt;&gt;0,SUMIF(Invoices!Q:R,A3366,Invoices!R:R)/COUNTIF(Invoices!Q:R,A3366),0),IF(COUNTIF(Invoices!S:T,A3366)&lt;&gt;0,IF(COUNTIF(Invoices!S:T,A3366)&lt;&gt;0,SUMIF(Invoices!S:T,A3366,Invoices!T:T)/COUNTIF(Invoices!S:T,A3366),0),IF(COUNTIF(Invoices!U:V,A3366)&lt;&gt;0,IF(COUNTIF(Invoices!U:V,A3366)&lt;&gt;0,SUMIF(Invoices!U:V,A3366,Invoices!V:V)/COUNTIF(Invoices!U:V,A3366),0),IF(COUNTIF(Invoices!W:X,A3366)&lt;&gt;0,IF(COUNTIF(Invoices!W:X,A3366)&lt;&gt;0,SUMIF(Invoices!W:X,A3366,Invoices!X:X)/COUNTIF(Invoices!W:X,A3366),0),IF(COUNTIF(Invoices!Y:Z,A3366)&lt;&gt;0,IF(COUNTIF(Invoices!Y:Z,A3366)&lt;&gt;0,SUMIF(Invoices!Y:Z,A3366,Invoices!Z:Z)/COUNTIF(Invoices!Y:Z,A3366),0),IF(COUNTIF(Invoices!AA:AB,A3366)&lt;&gt;0,IF(COUNTIF(Invoices!AA:AB,A3366)&lt;&gt;0,SUMIF(Invoices!AA:AB,A3366,Invoices!AB:AB)/COUNTIF(Invoices!AA:AB,A3366),0),IF(COUNTIF(Invoices!AC:AD,A3366)&lt;&gt;0,IF(COUNTIF(Invoices!AC:AD,A3366)&lt;&gt;0,SUMIF(Invoices!AC:AD,A3366,Invoices!AD:AD)/COUNTIF(Invoices!AC:AD,A3366),0),IF(COUNTIF(Invoices!AE:AF,A3366)&lt;&gt;0,IF(COUNTIF(Invoices!AE:AF,A3366)&lt;&gt;0,SUMIF(Invoices!AE:AF,A3366,Invoices!AF:AF)/COUNTIF(Invoices!AE:AF,A3366),0),IF(COUNTIF(Invoices!AG:AH,A3366)&lt;&gt;0,IF(COUNTIF(Invoices!AG:AH,A3366)&lt;&gt;0,SUMIF(Invoices!AG:AH,A3366,Invoices!AH:AH)/COUNTIF(Invoices!AG:AH,A3366),0),IF(COUNTIF(Invoices!AI:AJ,A3366)&lt;&gt;0,IF(COUNTIF(Invoices!AI:AJ,A3366)&lt;&gt;0,SUMIF(Invoices!AI:AJ,A3366,Invoices!AJ:AJ)/COUNTIF(Invoices!AI:AJ,A3366),0),IF(COUNTIF(Invoices!AK:AL,A3366)&lt;&gt;0,IF(COUNTIF(Invoices!AK:AL,A3366)&lt;&gt;0,SUMIF(Invoices!AK:AL,A3366,Invoices!AL:AL)/COUNTIF(Invoices!AK:AL,A3366),0),IF(COUNTIF(Invoices!AM:AN,A3366)&lt;&gt;0,IF(COUNTIF(Invoices!AM:AN,A3366)&lt;&gt;0,SUMIF(Invoices!AM:AN,A3366,Invoices!AN:AN)/COUNTIF(Invoices!AM:AN,A3366),0),"Not Available")))))))))))))))</f>
        <v>0.99</v>
      </c>
    </row>
    <row r="3367" spans="1:5" ht="13" x14ac:dyDescent="0.15">
      <c r="A3367" s="6" t="s">
        <v>4915</v>
      </c>
      <c r="B3367" s="6" t="s">
        <v>4916</v>
      </c>
      <c r="C3367" s="6" t="s">
        <v>1674</v>
      </c>
      <c r="D3367" s="6" t="s">
        <v>574</v>
      </c>
      <c r="E3367" t="str">
        <f>IF(COUNTIF(Invoices!K:L,A3367)&lt;&gt;0,IF(COUNTIF(Invoices!K:L,A3367)&lt;&gt;0,SUMIF(Invoices!K:L,A3367,Invoices!L:L)/COUNTIF(Invoices!K:L,A3367),0),IF(COUNTIF(Invoices!M:N,A3367)&lt;&gt;0,IF(COUNTIF(Invoices!M:N,A3367)&lt;&gt;0,SUMIF(Invoices!M:N,A3367,Invoices!N:N)/COUNTIF(Invoices!M:N,A3367),0),IF(COUNTIF(Invoices!O:P,A3367)&lt;&gt;0,IF(COUNTIF(Invoices!O:P,A3367)&lt;&gt;0,SUMIF(Invoices!O:P,A3367,Invoices!P:P)/COUNTIF(Invoices!O:P,A3367),0),IF(COUNTIF(Invoices!Q:R,A3367)&lt;&gt;0,IF(COUNTIF(Invoices!Q:R,A3367)&lt;&gt;0,SUMIF(Invoices!Q:R,A3367,Invoices!R:R)/COUNTIF(Invoices!Q:R,A3367),0),IF(COUNTIF(Invoices!S:T,A3367)&lt;&gt;0,IF(COUNTIF(Invoices!S:T,A3367)&lt;&gt;0,SUMIF(Invoices!S:T,A3367,Invoices!T:T)/COUNTIF(Invoices!S:T,A3367),0),IF(COUNTIF(Invoices!U:V,A3367)&lt;&gt;0,IF(COUNTIF(Invoices!U:V,A3367)&lt;&gt;0,SUMIF(Invoices!U:V,A3367,Invoices!V:V)/COUNTIF(Invoices!U:V,A3367),0),IF(COUNTIF(Invoices!W:X,A3367)&lt;&gt;0,IF(COUNTIF(Invoices!W:X,A3367)&lt;&gt;0,SUMIF(Invoices!W:X,A3367,Invoices!X:X)/COUNTIF(Invoices!W:X,A3367),0),IF(COUNTIF(Invoices!Y:Z,A3367)&lt;&gt;0,IF(COUNTIF(Invoices!Y:Z,A3367)&lt;&gt;0,SUMIF(Invoices!Y:Z,A3367,Invoices!Z:Z)/COUNTIF(Invoices!Y:Z,A3367),0),IF(COUNTIF(Invoices!AA:AB,A3367)&lt;&gt;0,IF(COUNTIF(Invoices!AA:AB,A3367)&lt;&gt;0,SUMIF(Invoices!AA:AB,A3367,Invoices!AB:AB)/COUNTIF(Invoices!AA:AB,A3367),0),IF(COUNTIF(Invoices!AC:AD,A3367)&lt;&gt;0,IF(COUNTIF(Invoices!AC:AD,A3367)&lt;&gt;0,SUMIF(Invoices!AC:AD,A3367,Invoices!AD:AD)/COUNTIF(Invoices!AC:AD,A3367),0),IF(COUNTIF(Invoices!AE:AF,A3367)&lt;&gt;0,IF(COUNTIF(Invoices!AE:AF,A3367)&lt;&gt;0,SUMIF(Invoices!AE:AF,A3367,Invoices!AF:AF)/COUNTIF(Invoices!AE:AF,A3367),0),IF(COUNTIF(Invoices!AG:AH,A3367)&lt;&gt;0,IF(COUNTIF(Invoices!AG:AH,A3367)&lt;&gt;0,SUMIF(Invoices!AG:AH,A3367,Invoices!AH:AH)/COUNTIF(Invoices!AG:AH,A3367),0),IF(COUNTIF(Invoices!AI:AJ,A3367)&lt;&gt;0,IF(COUNTIF(Invoices!AI:AJ,A3367)&lt;&gt;0,SUMIF(Invoices!AI:AJ,A3367,Invoices!AJ:AJ)/COUNTIF(Invoices!AI:AJ,A3367),0),IF(COUNTIF(Invoices!AK:AL,A3367)&lt;&gt;0,IF(COUNTIF(Invoices!AK:AL,A3367)&lt;&gt;0,SUMIF(Invoices!AK:AL,A3367,Invoices!AL:AL)/COUNTIF(Invoices!AK:AL,A3367),0),IF(COUNTIF(Invoices!AM:AN,A3367)&lt;&gt;0,IF(COUNTIF(Invoices!AM:AN,A3367)&lt;&gt;0,SUMIF(Invoices!AM:AN,A3367,Invoices!AN:AN)/COUNTIF(Invoices!AM:AN,A3367),0),"Not Available")))))))))))))))</f>
        <v>Not Available</v>
      </c>
    </row>
    <row r="3368" spans="1:5" ht="13" x14ac:dyDescent="0.15">
      <c r="A3368" s="6" t="s">
        <v>4917</v>
      </c>
      <c r="B3368" s="6" t="s">
        <v>4897</v>
      </c>
      <c r="C3368" s="6" t="s">
        <v>1361</v>
      </c>
      <c r="D3368" s="6" t="s">
        <v>1301</v>
      </c>
      <c r="E3368">
        <f ca="1">IF(COUNTIF(Invoices!K:L,A3368)&lt;&gt;0,IF(COUNTIF(Invoices!K:L,A3368)&lt;&gt;0,SUMIF(Invoices!K:L,A3368,Invoices!L:L)/COUNTIF(Invoices!K:L,A3368),0),IF(COUNTIF(Invoices!M:N,A3368)&lt;&gt;0,IF(COUNTIF(Invoices!M:N,A3368)&lt;&gt;0,SUMIF(Invoices!M:N,A3368,Invoices!N:N)/COUNTIF(Invoices!M:N,A3368),0),IF(COUNTIF(Invoices!O:P,A3368)&lt;&gt;0,IF(COUNTIF(Invoices!O:P,A3368)&lt;&gt;0,SUMIF(Invoices!O:P,A3368,Invoices!P:P)/COUNTIF(Invoices!O:P,A3368),0),IF(COUNTIF(Invoices!Q:R,A3368)&lt;&gt;0,IF(COUNTIF(Invoices!Q:R,A3368)&lt;&gt;0,SUMIF(Invoices!Q:R,A3368,Invoices!R:R)/COUNTIF(Invoices!Q:R,A3368),0),IF(COUNTIF(Invoices!S:T,A3368)&lt;&gt;0,IF(COUNTIF(Invoices!S:T,A3368)&lt;&gt;0,SUMIF(Invoices!S:T,A3368,Invoices!T:T)/COUNTIF(Invoices!S:T,A3368),0),IF(COUNTIF(Invoices!U:V,A3368)&lt;&gt;0,IF(COUNTIF(Invoices!U:V,A3368)&lt;&gt;0,SUMIF(Invoices!U:V,A3368,Invoices!V:V)/COUNTIF(Invoices!U:V,A3368),0),IF(COUNTIF(Invoices!W:X,A3368)&lt;&gt;0,IF(COUNTIF(Invoices!W:X,A3368)&lt;&gt;0,SUMIF(Invoices!W:X,A3368,Invoices!X:X)/COUNTIF(Invoices!W:X,A3368),0),IF(COUNTIF(Invoices!Y:Z,A3368)&lt;&gt;0,IF(COUNTIF(Invoices!Y:Z,A3368)&lt;&gt;0,SUMIF(Invoices!Y:Z,A3368,Invoices!Z:Z)/COUNTIF(Invoices!Y:Z,A3368),0),IF(COUNTIF(Invoices!AA:AB,A3368)&lt;&gt;0,IF(COUNTIF(Invoices!AA:AB,A3368)&lt;&gt;0,SUMIF(Invoices!AA:AB,A3368,Invoices!AB:AB)/COUNTIF(Invoices!AA:AB,A3368),0),IF(COUNTIF(Invoices!AC:AD,A3368)&lt;&gt;0,IF(COUNTIF(Invoices!AC:AD,A3368)&lt;&gt;0,SUMIF(Invoices!AC:AD,A3368,Invoices!AD:AD)/COUNTIF(Invoices!AC:AD,A3368),0),IF(COUNTIF(Invoices!AE:AF,A3368)&lt;&gt;0,IF(COUNTIF(Invoices!AE:AF,A3368)&lt;&gt;0,SUMIF(Invoices!AE:AF,A3368,Invoices!AF:AF)/COUNTIF(Invoices!AE:AF,A3368),0),IF(COUNTIF(Invoices!AG:AH,A3368)&lt;&gt;0,IF(COUNTIF(Invoices!AG:AH,A3368)&lt;&gt;0,SUMIF(Invoices!AG:AH,A3368,Invoices!AH:AH)/COUNTIF(Invoices!AG:AH,A3368),0),IF(COUNTIF(Invoices!AI:AJ,A3368)&lt;&gt;0,IF(COUNTIF(Invoices!AI:AJ,A3368)&lt;&gt;0,SUMIF(Invoices!AI:AJ,A3368,Invoices!AJ:AJ)/COUNTIF(Invoices!AI:AJ,A3368),0),IF(COUNTIF(Invoices!AK:AL,A3368)&lt;&gt;0,IF(COUNTIF(Invoices!AK:AL,A3368)&lt;&gt;0,SUMIF(Invoices!AK:AL,A3368,Invoices!AL:AL)/COUNTIF(Invoices!AK:AL,A3368),0),IF(COUNTIF(Invoices!AM:AN,A3368)&lt;&gt;0,IF(COUNTIF(Invoices!AM:AN,A3368)&lt;&gt;0,SUMIF(Invoices!AM:AN,A3368,Invoices!AN:AN)/COUNTIF(Invoices!AM:AN,A3368),0),"Not Available")))))))))))))))</f>
        <v>0.99</v>
      </c>
    </row>
    <row r="3369" spans="1:5" ht="13" x14ac:dyDescent="0.15">
      <c r="A3369" s="6" t="s">
        <v>4918</v>
      </c>
      <c r="C3369" s="6" t="s">
        <v>538</v>
      </c>
      <c r="D3369" s="6" t="s">
        <v>539</v>
      </c>
      <c r="E3369" t="str">
        <f>IF(COUNTIF(Invoices!K:L,A3369)&lt;&gt;0,IF(COUNTIF(Invoices!K:L,A3369)&lt;&gt;0,SUMIF(Invoices!K:L,A3369,Invoices!L:L)/COUNTIF(Invoices!K:L,A3369),0),IF(COUNTIF(Invoices!M:N,A3369)&lt;&gt;0,IF(COUNTIF(Invoices!M:N,A3369)&lt;&gt;0,SUMIF(Invoices!M:N,A3369,Invoices!N:N)/COUNTIF(Invoices!M:N,A3369),0),IF(COUNTIF(Invoices!O:P,A3369)&lt;&gt;0,IF(COUNTIF(Invoices!O:P,A3369)&lt;&gt;0,SUMIF(Invoices!O:P,A3369,Invoices!P:P)/COUNTIF(Invoices!O:P,A3369),0),IF(COUNTIF(Invoices!Q:R,A3369)&lt;&gt;0,IF(COUNTIF(Invoices!Q:R,A3369)&lt;&gt;0,SUMIF(Invoices!Q:R,A3369,Invoices!R:R)/COUNTIF(Invoices!Q:R,A3369),0),IF(COUNTIF(Invoices!S:T,A3369)&lt;&gt;0,IF(COUNTIF(Invoices!S:T,A3369)&lt;&gt;0,SUMIF(Invoices!S:T,A3369,Invoices!T:T)/COUNTIF(Invoices!S:T,A3369),0),IF(COUNTIF(Invoices!U:V,A3369)&lt;&gt;0,IF(COUNTIF(Invoices!U:V,A3369)&lt;&gt;0,SUMIF(Invoices!U:V,A3369,Invoices!V:V)/COUNTIF(Invoices!U:V,A3369),0),IF(COUNTIF(Invoices!W:X,A3369)&lt;&gt;0,IF(COUNTIF(Invoices!W:X,A3369)&lt;&gt;0,SUMIF(Invoices!W:X,A3369,Invoices!X:X)/COUNTIF(Invoices!W:X,A3369),0),IF(COUNTIF(Invoices!Y:Z,A3369)&lt;&gt;0,IF(COUNTIF(Invoices!Y:Z,A3369)&lt;&gt;0,SUMIF(Invoices!Y:Z,A3369,Invoices!Z:Z)/COUNTIF(Invoices!Y:Z,A3369),0),IF(COUNTIF(Invoices!AA:AB,A3369)&lt;&gt;0,IF(COUNTIF(Invoices!AA:AB,A3369)&lt;&gt;0,SUMIF(Invoices!AA:AB,A3369,Invoices!AB:AB)/COUNTIF(Invoices!AA:AB,A3369),0),IF(COUNTIF(Invoices!AC:AD,A3369)&lt;&gt;0,IF(COUNTIF(Invoices!AC:AD,A3369)&lt;&gt;0,SUMIF(Invoices!AC:AD,A3369,Invoices!AD:AD)/COUNTIF(Invoices!AC:AD,A3369),0),IF(COUNTIF(Invoices!AE:AF,A3369)&lt;&gt;0,IF(COUNTIF(Invoices!AE:AF,A3369)&lt;&gt;0,SUMIF(Invoices!AE:AF,A3369,Invoices!AF:AF)/COUNTIF(Invoices!AE:AF,A3369),0),IF(COUNTIF(Invoices!AG:AH,A3369)&lt;&gt;0,IF(COUNTIF(Invoices!AG:AH,A3369)&lt;&gt;0,SUMIF(Invoices!AG:AH,A3369,Invoices!AH:AH)/COUNTIF(Invoices!AG:AH,A3369),0),IF(COUNTIF(Invoices!AI:AJ,A3369)&lt;&gt;0,IF(COUNTIF(Invoices!AI:AJ,A3369)&lt;&gt;0,SUMIF(Invoices!AI:AJ,A3369,Invoices!AJ:AJ)/COUNTIF(Invoices!AI:AJ,A3369),0),IF(COUNTIF(Invoices!AK:AL,A3369)&lt;&gt;0,IF(COUNTIF(Invoices!AK:AL,A3369)&lt;&gt;0,SUMIF(Invoices!AK:AL,A3369,Invoices!AL:AL)/COUNTIF(Invoices!AK:AL,A3369),0),IF(COUNTIF(Invoices!AM:AN,A3369)&lt;&gt;0,IF(COUNTIF(Invoices!AM:AN,A3369)&lt;&gt;0,SUMIF(Invoices!AM:AN,A3369,Invoices!AN:AN)/COUNTIF(Invoices!AM:AN,A3369),0),"Not Available")))))))))))))))</f>
        <v>Not Available</v>
      </c>
    </row>
    <row r="3370" spans="1:5" ht="13" x14ac:dyDescent="0.15">
      <c r="A3370" s="6" t="s">
        <v>4919</v>
      </c>
      <c r="B3370" s="6" t="s">
        <v>573</v>
      </c>
      <c r="C3370" s="6" t="s">
        <v>618</v>
      </c>
      <c r="D3370" s="6" t="s">
        <v>574</v>
      </c>
      <c r="E3370">
        <f ca="1">IF(COUNTIF(Invoices!K:L,A3370)&lt;&gt;0,IF(COUNTIF(Invoices!K:L,A3370)&lt;&gt;0,SUMIF(Invoices!K:L,A3370,Invoices!L:L)/COUNTIF(Invoices!K:L,A3370),0),IF(COUNTIF(Invoices!M:N,A3370)&lt;&gt;0,IF(COUNTIF(Invoices!M:N,A3370)&lt;&gt;0,SUMIF(Invoices!M:N,A3370,Invoices!N:N)/COUNTIF(Invoices!M:N,A3370),0),IF(COUNTIF(Invoices!O:P,A3370)&lt;&gt;0,IF(COUNTIF(Invoices!O:P,A3370)&lt;&gt;0,SUMIF(Invoices!O:P,A3370,Invoices!P:P)/COUNTIF(Invoices!O:P,A3370),0),IF(COUNTIF(Invoices!Q:R,A3370)&lt;&gt;0,IF(COUNTIF(Invoices!Q:R,A3370)&lt;&gt;0,SUMIF(Invoices!Q:R,A3370,Invoices!R:R)/COUNTIF(Invoices!Q:R,A3370),0),IF(COUNTIF(Invoices!S:T,A3370)&lt;&gt;0,IF(COUNTIF(Invoices!S:T,A3370)&lt;&gt;0,SUMIF(Invoices!S:T,A3370,Invoices!T:T)/COUNTIF(Invoices!S:T,A3370),0),IF(COUNTIF(Invoices!U:V,A3370)&lt;&gt;0,IF(COUNTIF(Invoices!U:V,A3370)&lt;&gt;0,SUMIF(Invoices!U:V,A3370,Invoices!V:V)/COUNTIF(Invoices!U:V,A3370),0),IF(COUNTIF(Invoices!W:X,A3370)&lt;&gt;0,IF(COUNTIF(Invoices!W:X,A3370)&lt;&gt;0,SUMIF(Invoices!W:X,A3370,Invoices!X:X)/COUNTIF(Invoices!W:X,A3370),0),IF(COUNTIF(Invoices!Y:Z,A3370)&lt;&gt;0,IF(COUNTIF(Invoices!Y:Z,A3370)&lt;&gt;0,SUMIF(Invoices!Y:Z,A3370,Invoices!Z:Z)/COUNTIF(Invoices!Y:Z,A3370),0),IF(COUNTIF(Invoices!AA:AB,A3370)&lt;&gt;0,IF(COUNTIF(Invoices!AA:AB,A3370)&lt;&gt;0,SUMIF(Invoices!AA:AB,A3370,Invoices!AB:AB)/COUNTIF(Invoices!AA:AB,A3370),0),IF(COUNTIF(Invoices!AC:AD,A3370)&lt;&gt;0,IF(COUNTIF(Invoices!AC:AD,A3370)&lt;&gt;0,SUMIF(Invoices!AC:AD,A3370,Invoices!AD:AD)/COUNTIF(Invoices!AC:AD,A3370),0),IF(COUNTIF(Invoices!AE:AF,A3370)&lt;&gt;0,IF(COUNTIF(Invoices!AE:AF,A3370)&lt;&gt;0,SUMIF(Invoices!AE:AF,A3370,Invoices!AF:AF)/COUNTIF(Invoices!AE:AF,A3370),0),IF(COUNTIF(Invoices!AG:AH,A3370)&lt;&gt;0,IF(COUNTIF(Invoices!AG:AH,A3370)&lt;&gt;0,SUMIF(Invoices!AG:AH,A3370,Invoices!AH:AH)/COUNTIF(Invoices!AG:AH,A3370),0),IF(COUNTIF(Invoices!AI:AJ,A3370)&lt;&gt;0,IF(COUNTIF(Invoices!AI:AJ,A3370)&lt;&gt;0,SUMIF(Invoices!AI:AJ,A3370,Invoices!AJ:AJ)/COUNTIF(Invoices!AI:AJ,A3370),0),IF(COUNTIF(Invoices!AK:AL,A3370)&lt;&gt;0,IF(COUNTIF(Invoices!AK:AL,A3370)&lt;&gt;0,SUMIF(Invoices!AK:AL,A3370,Invoices!AL:AL)/COUNTIF(Invoices!AK:AL,A3370),0),IF(COUNTIF(Invoices!AM:AN,A3370)&lt;&gt;0,IF(COUNTIF(Invoices!AM:AN,A3370)&lt;&gt;0,SUMIF(Invoices!AM:AN,A3370,Invoices!AN:AN)/COUNTIF(Invoices!AM:AN,A3370),0),"Not Available")))))))))))))))</f>
        <v>0.99</v>
      </c>
    </row>
    <row r="3371" spans="1:5" ht="13" x14ac:dyDescent="0.15">
      <c r="A3371" s="6" t="s">
        <v>4919</v>
      </c>
      <c r="B3371" s="6" t="s">
        <v>573</v>
      </c>
      <c r="C3371" s="6" t="s">
        <v>1895</v>
      </c>
      <c r="D3371" s="6" t="s">
        <v>574</v>
      </c>
      <c r="E3371">
        <f ca="1">IF(COUNTIF(Invoices!K:L,A3371)&lt;&gt;0,IF(COUNTIF(Invoices!K:L,A3371)&lt;&gt;0,SUMIF(Invoices!K:L,A3371,Invoices!L:L)/COUNTIF(Invoices!K:L,A3371),0),IF(COUNTIF(Invoices!M:N,A3371)&lt;&gt;0,IF(COUNTIF(Invoices!M:N,A3371)&lt;&gt;0,SUMIF(Invoices!M:N,A3371,Invoices!N:N)/COUNTIF(Invoices!M:N,A3371),0),IF(COUNTIF(Invoices!O:P,A3371)&lt;&gt;0,IF(COUNTIF(Invoices!O:P,A3371)&lt;&gt;0,SUMIF(Invoices!O:P,A3371,Invoices!P:P)/COUNTIF(Invoices!O:P,A3371),0),IF(COUNTIF(Invoices!Q:R,A3371)&lt;&gt;0,IF(COUNTIF(Invoices!Q:R,A3371)&lt;&gt;0,SUMIF(Invoices!Q:R,A3371,Invoices!R:R)/COUNTIF(Invoices!Q:R,A3371),0),IF(COUNTIF(Invoices!S:T,A3371)&lt;&gt;0,IF(COUNTIF(Invoices!S:T,A3371)&lt;&gt;0,SUMIF(Invoices!S:T,A3371,Invoices!T:T)/COUNTIF(Invoices!S:T,A3371),0),IF(COUNTIF(Invoices!U:V,A3371)&lt;&gt;0,IF(COUNTIF(Invoices!U:V,A3371)&lt;&gt;0,SUMIF(Invoices!U:V,A3371,Invoices!V:V)/COUNTIF(Invoices!U:V,A3371),0),IF(COUNTIF(Invoices!W:X,A3371)&lt;&gt;0,IF(COUNTIF(Invoices!W:X,A3371)&lt;&gt;0,SUMIF(Invoices!W:X,A3371,Invoices!X:X)/COUNTIF(Invoices!W:X,A3371),0),IF(COUNTIF(Invoices!Y:Z,A3371)&lt;&gt;0,IF(COUNTIF(Invoices!Y:Z,A3371)&lt;&gt;0,SUMIF(Invoices!Y:Z,A3371,Invoices!Z:Z)/COUNTIF(Invoices!Y:Z,A3371),0),IF(COUNTIF(Invoices!AA:AB,A3371)&lt;&gt;0,IF(COUNTIF(Invoices!AA:AB,A3371)&lt;&gt;0,SUMIF(Invoices!AA:AB,A3371,Invoices!AB:AB)/COUNTIF(Invoices!AA:AB,A3371),0),IF(COUNTIF(Invoices!AC:AD,A3371)&lt;&gt;0,IF(COUNTIF(Invoices!AC:AD,A3371)&lt;&gt;0,SUMIF(Invoices!AC:AD,A3371,Invoices!AD:AD)/COUNTIF(Invoices!AC:AD,A3371),0),IF(COUNTIF(Invoices!AE:AF,A3371)&lt;&gt;0,IF(COUNTIF(Invoices!AE:AF,A3371)&lt;&gt;0,SUMIF(Invoices!AE:AF,A3371,Invoices!AF:AF)/COUNTIF(Invoices!AE:AF,A3371),0),IF(COUNTIF(Invoices!AG:AH,A3371)&lt;&gt;0,IF(COUNTIF(Invoices!AG:AH,A3371)&lt;&gt;0,SUMIF(Invoices!AG:AH,A3371,Invoices!AH:AH)/COUNTIF(Invoices!AG:AH,A3371),0),IF(COUNTIF(Invoices!AI:AJ,A3371)&lt;&gt;0,IF(COUNTIF(Invoices!AI:AJ,A3371)&lt;&gt;0,SUMIF(Invoices!AI:AJ,A3371,Invoices!AJ:AJ)/COUNTIF(Invoices!AI:AJ,A3371),0),IF(COUNTIF(Invoices!AK:AL,A3371)&lt;&gt;0,IF(COUNTIF(Invoices!AK:AL,A3371)&lt;&gt;0,SUMIF(Invoices!AK:AL,A3371,Invoices!AL:AL)/COUNTIF(Invoices!AK:AL,A3371),0),IF(COUNTIF(Invoices!AM:AN,A3371)&lt;&gt;0,IF(COUNTIF(Invoices!AM:AN,A3371)&lt;&gt;0,SUMIF(Invoices!AM:AN,A3371,Invoices!AN:AN)/COUNTIF(Invoices!AM:AN,A3371),0),"Not Available")))))))))))))))</f>
        <v>0.99</v>
      </c>
    </row>
    <row r="3372" spans="1:5" ht="13" x14ac:dyDescent="0.15">
      <c r="A3372" s="6" t="s">
        <v>4920</v>
      </c>
      <c r="B3372" s="6" t="s">
        <v>4921</v>
      </c>
      <c r="C3372" s="6" t="s">
        <v>542</v>
      </c>
      <c r="D3372" s="6" t="s">
        <v>543</v>
      </c>
      <c r="E3372">
        <f ca="1">IF(COUNTIF(Invoices!K:L,A3372)&lt;&gt;0,IF(COUNTIF(Invoices!K:L,A3372)&lt;&gt;0,SUMIF(Invoices!K:L,A3372,Invoices!L:L)/COUNTIF(Invoices!K:L,A3372),0),IF(COUNTIF(Invoices!M:N,A3372)&lt;&gt;0,IF(COUNTIF(Invoices!M:N,A3372)&lt;&gt;0,SUMIF(Invoices!M:N,A3372,Invoices!N:N)/COUNTIF(Invoices!M:N,A3372),0),IF(COUNTIF(Invoices!O:P,A3372)&lt;&gt;0,IF(COUNTIF(Invoices!O:P,A3372)&lt;&gt;0,SUMIF(Invoices!O:P,A3372,Invoices!P:P)/COUNTIF(Invoices!O:P,A3372),0),IF(COUNTIF(Invoices!Q:R,A3372)&lt;&gt;0,IF(COUNTIF(Invoices!Q:R,A3372)&lt;&gt;0,SUMIF(Invoices!Q:R,A3372,Invoices!R:R)/COUNTIF(Invoices!Q:R,A3372),0),IF(COUNTIF(Invoices!S:T,A3372)&lt;&gt;0,IF(COUNTIF(Invoices!S:T,A3372)&lt;&gt;0,SUMIF(Invoices!S:T,A3372,Invoices!T:T)/COUNTIF(Invoices!S:T,A3372),0),IF(COUNTIF(Invoices!U:V,A3372)&lt;&gt;0,IF(COUNTIF(Invoices!U:V,A3372)&lt;&gt;0,SUMIF(Invoices!U:V,A3372,Invoices!V:V)/COUNTIF(Invoices!U:V,A3372),0),IF(COUNTIF(Invoices!W:X,A3372)&lt;&gt;0,IF(COUNTIF(Invoices!W:X,A3372)&lt;&gt;0,SUMIF(Invoices!W:X,A3372,Invoices!X:X)/COUNTIF(Invoices!W:X,A3372),0),IF(COUNTIF(Invoices!Y:Z,A3372)&lt;&gt;0,IF(COUNTIF(Invoices!Y:Z,A3372)&lt;&gt;0,SUMIF(Invoices!Y:Z,A3372,Invoices!Z:Z)/COUNTIF(Invoices!Y:Z,A3372),0),IF(COUNTIF(Invoices!AA:AB,A3372)&lt;&gt;0,IF(COUNTIF(Invoices!AA:AB,A3372)&lt;&gt;0,SUMIF(Invoices!AA:AB,A3372,Invoices!AB:AB)/COUNTIF(Invoices!AA:AB,A3372),0),IF(COUNTIF(Invoices!AC:AD,A3372)&lt;&gt;0,IF(COUNTIF(Invoices!AC:AD,A3372)&lt;&gt;0,SUMIF(Invoices!AC:AD,A3372,Invoices!AD:AD)/COUNTIF(Invoices!AC:AD,A3372),0),IF(COUNTIF(Invoices!AE:AF,A3372)&lt;&gt;0,IF(COUNTIF(Invoices!AE:AF,A3372)&lt;&gt;0,SUMIF(Invoices!AE:AF,A3372,Invoices!AF:AF)/COUNTIF(Invoices!AE:AF,A3372),0),IF(COUNTIF(Invoices!AG:AH,A3372)&lt;&gt;0,IF(COUNTIF(Invoices!AG:AH,A3372)&lt;&gt;0,SUMIF(Invoices!AG:AH,A3372,Invoices!AH:AH)/COUNTIF(Invoices!AG:AH,A3372),0),IF(COUNTIF(Invoices!AI:AJ,A3372)&lt;&gt;0,IF(COUNTIF(Invoices!AI:AJ,A3372)&lt;&gt;0,SUMIF(Invoices!AI:AJ,A3372,Invoices!AJ:AJ)/COUNTIF(Invoices!AI:AJ,A3372),0),IF(COUNTIF(Invoices!AK:AL,A3372)&lt;&gt;0,IF(COUNTIF(Invoices!AK:AL,A3372)&lt;&gt;0,SUMIF(Invoices!AK:AL,A3372,Invoices!AL:AL)/COUNTIF(Invoices!AK:AL,A3372),0),IF(COUNTIF(Invoices!AM:AN,A3372)&lt;&gt;0,IF(COUNTIF(Invoices!AM:AN,A3372)&lt;&gt;0,SUMIF(Invoices!AM:AN,A3372,Invoices!AN:AN)/COUNTIF(Invoices!AM:AN,A3372),0),"Not Available")))))))))))))))</f>
        <v>0.99</v>
      </c>
    </row>
    <row r="3373" spans="1:5" ht="13" x14ac:dyDescent="0.15">
      <c r="A3373" s="6" t="s">
        <v>4922</v>
      </c>
      <c r="B3373" s="6" t="s">
        <v>4923</v>
      </c>
      <c r="C3373" s="6" t="s">
        <v>1750</v>
      </c>
      <c r="D3373" s="6" t="s">
        <v>1751</v>
      </c>
      <c r="E3373">
        <f ca="1">IF(COUNTIF(Invoices!K:L,A3373)&lt;&gt;0,IF(COUNTIF(Invoices!K:L,A3373)&lt;&gt;0,SUMIF(Invoices!K:L,A3373,Invoices!L:L)/COUNTIF(Invoices!K:L,A3373),0),IF(COUNTIF(Invoices!M:N,A3373)&lt;&gt;0,IF(COUNTIF(Invoices!M:N,A3373)&lt;&gt;0,SUMIF(Invoices!M:N,A3373,Invoices!N:N)/COUNTIF(Invoices!M:N,A3373),0),IF(COUNTIF(Invoices!O:P,A3373)&lt;&gt;0,IF(COUNTIF(Invoices!O:P,A3373)&lt;&gt;0,SUMIF(Invoices!O:P,A3373,Invoices!P:P)/COUNTIF(Invoices!O:P,A3373),0),IF(COUNTIF(Invoices!Q:R,A3373)&lt;&gt;0,IF(COUNTIF(Invoices!Q:R,A3373)&lt;&gt;0,SUMIF(Invoices!Q:R,A3373,Invoices!R:R)/COUNTIF(Invoices!Q:R,A3373),0),IF(COUNTIF(Invoices!S:T,A3373)&lt;&gt;0,IF(COUNTIF(Invoices!S:T,A3373)&lt;&gt;0,SUMIF(Invoices!S:T,A3373,Invoices!T:T)/COUNTIF(Invoices!S:T,A3373),0),IF(COUNTIF(Invoices!U:V,A3373)&lt;&gt;0,IF(COUNTIF(Invoices!U:V,A3373)&lt;&gt;0,SUMIF(Invoices!U:V,A3373,Invoices!V:V)/COUNTIF(Invoices!U:V,A3373),0),IF(COUNTIF(Invoices!W:X,A3373)&lt;&gt;0,IF(COUNTIF(Invoices!W:X,A3373)&lt;&gt;0,SUMIF(Invoices!W:X,A3373,Invoices!X:X)/COUNTIF(Invoices!W:X,A3373),0),IF(COUNTIF(Invoices!Y:Z,A3373)&lt;&gt;0,IF(COUNTIF(Invoices!Y:Z,A3373)&lt;&gt;0,SUMIF(Invoices!Y:Z,A3373,Invoices!Z:Z)/COUNTIF(Invoices!Y:Z,A3373),0),IF(COUNTIF(Invoices!AA:AB,A3373)&lt;&gt;0,IF(COUNTIF(Invoices!AA:AB,A3373)&lt;&gt;0,SUMIF(Invoices!AA:AB,A3373,Invoices!AB:AB)/COUNTIF(Invoices!AA:AB,A3373),0),IF(COUNTIF(Invoices!AC:AD,A3373)&lt;&gt;0,IF(COUNTIF(Invoices!AC:AD,A3373)&lt;&gt;0,SUMIF(Invoices!AC:AD,A3373,Invoices!AD:AD)/COUNTIF(Invoices!AC:AD,A3373),0),IF(COUNTIF(Invoices!AE:AF,A3373)&lt;&gt;0,IF(COUNTIF(Invoices!AE:AF,A3373)&lt;&gt;0,SUMIF(Invoices!AE:AF,A3373,Invoices!AF:AF)/COUNTIF(Invoices!AE:AF,A3373),0),IF(COUNTIF(Invoices!AG:AH,A3373)&lt;&gt;0,IF(COUNTIF(Invoices!AG:AH,A3373)&lt;&gt;0,SUMIF(Invoices!AG:AH,A3373,Invoices!AH:AH)/COUNTIF(Invoices!AG:AH,A3373),0),IF(COUNTIF(Invoices!AI:AJ,A3373)&lt;&gt;0,IF(COUNTIF(Invoices!AI:AJ,A3373)&lt;&gt;0,SUMIF(Invoices!AI:AJ,A3373,Invoices!AJ:AJ)/COUNTIF(Invoices!AI:AJ,A3373),0),IF(COUNTIF(Invoices!AK:AL,A3373)&lt;&gt;0,IF(COUNTIF(Invoices!AK:AL,A3373)&lt;&gt;0,SUMIF(Invoices!AK:AL,A3373,Invoices!AL:AL)/COUNTIF(Invoices!AK:AL,A3373),0),IF(COUNTIF(Invoices!AM:AN,A3373)&lt;&gt;0,IF(COUNTIF(Invoices!AM:AN,A3373)&lt;&gt;0,SUMIF(Invoices!AM:AN,A3373,Invoices!AN:AN)/COUNTIF(Invoices!AM:AN,A3373),0),"Not Available")))))))))))))))</f>
        <v>0.99</v>
      </c>
    </row>
    <row r="3374" spans="1:5" ht="13" x14ac:dyDescent="0.15">
      <c r="A3374" s="6" t="s">
        <v>4924</v>
      </c>
      <c r="B3374" s="6" t="s">
        <v>562</v>
      </c>
      <c r="C3374" s="6" t="s">
        <v>910</v>
      </c>
      <c r="D3374" s="6" t="s">
        <v>562</v>
      </c>
      <c r="E3374" t="str">
        <f>IF(COUNTIF(Invoices!K:L,A3374)&lt;&gt;0,IF(COUNTIF(Invoices!K:L,A3374)&lt;&gt;0,SUMIF(Invoices!K:L,A3374,Invoices!L:L)/COUNTIF(Invoices!K:L,A3374),0),IF(COUNTIF(Invoices!M:N,A3374)&lt;&gt;0,IF(COUNTIF(Invoices!M:N,A3374)&lt;&gt;0,SUMIF(Invoices!M:N,A3374,Invoices!N:N)/COUNTIF(Invoices!M:N,A3374),0),IF(COUNTIF(Invoices!O:P,A3374)&lt;&gt;0,IF(COUNTIF(Invoices!O:P,A3374)&lt;&gt;0,SUMIF(Invoices!O:P,A3374,Invoices!P:P)/COUNTIF(Invoices!O:P,A3374),0),IF(COUNTIF(Invoices!Q:R,A3374)&lt;&gt;0,IF(COUNTIF(Invoices!Q:R,A3374)&lt;&gt;0,SUMIF(Invoices!Q:R,A3374,Invoices!R:R)/COUNTIF(Invoices!Q:R,A3374),0),IF(COUNTIF(Invoices!S:T,A3374)&lt;&gt;0,IF(COUNTIF(Invoices!S:T,A3374)&lt;&gt;0,SUMIF(Invoices!S:T,A3374,Invoices!T:T)/COUNTIF(Invoices!S:T,A3374),0),IF(COUNTIF(Invoices!U:V,A3374)&lt;&gt;0,IF(COUNTIF(Invoices!U:V,A3374)&lt;&gt;0,SUMIF(Invoices!U:V,A3374,Invoices!V:V)/COUNTIF(Invoices!U:V,A3374),0),IF(COUNTIF(Invoices!W:X,A3374)&lt;&gt;0,IF(COUNTIF(Invoices!W:X,A3374)&lt;&gt;0,SUMIF(Invoices!W:X,A3374,Invoices!X:X)/COUNTIF(Invoices!W:X,A3374),0),IF(COUNTIF(Invoices!Y:Z,A3374)&lt;&gt;0,IF(COUNTIF(Invoices!Y:Z,A3374)&lt;&gt;0,SUMIF(Invoices!Y:Z,A3374,Invoices!Z:Z)/COUNTIF(Invoices!Y:Z,A3374),0),IF(COUNTIF(Invoices!AA:AB,A3374)&lt;&gt;0,IF(COUNTIF(Invoices!AA:AB,A3374)&lt;&gt;0,SUMIF(Invoices!AA:AB,A3374,Invoices!AB:AB)/COUNTIF(Invoices!AA:AB,A3374),0),IF(COUNTIF(Invoices!AC:AD,A3374)&lt;&gt;0,IF(COUNTIF(Invoices!AC:AD,A3374)&lt;&gt;0,SUMIF(Invoices!AC:AD,A3374,Invoices!AD:AD)/COUNTIF(Invoices!AC:AD,A3374),0),IF(COUNTIF(Invoices!AE:AF,A3374)&lt;&gt;0,IF(COUNTIF(Invoices!AE:AF,A3374)&lt;&gt;0,SUMIF(Invoices!AE:AF,A3374,Invoices!AF:AF)/COUNTIF(Invoices!AE:AF,A3374),0),IF(COUNTIF(Invoices!AG:AH,A3374)&lt;&gt;0,IF(COUNTIF(Invoices!AG:AH,A3374)&lt;&gt;0,SUMIF(Invoices!AG:AH,A3374,Invoices!AH:AH)/COUNTIF(Invoices!AG:AH,A3374),0),IF(COUNTIF(Invoices!AI:AJ,A3374)&lt;&gt;0,IF(COUNTIF(Invoices!AI:AJ,A3374)&lt;&gt;0,SUMIF(Invoices!AI:AJ,A3374,Invoices!AJ:AJ)/COUNTIF(Invoices!AI:AJ,A3374),0),IF(COUNTIF(Invoices!AK:AL,A3374)&lt;&gt;0,IF(COUNTIF(Invoices!AK:AL,A3374)&lt;&gt;0,SUMIF(Invoices!AK:AL,A3374,Invoices!AL:AL)/COUNTIF(Invoices!AK:AL,A3374),0),IF(COUNTIF(Invoices!AM:AN,A3374)&lt;&gt;0,IF(COUNTIF(Invoices!AM:AN,A3374)&lt;&gt;0,SUMIF(Invoices!AM:AN,A3374,Invoices!AN:AN)/COUNTIF(Invoices!AM:AN,A3374),0),"Not Available")))))))))))))))</f>
        <v>Not Available</v>
      </c>
    </row>
    <row r="3375" spans="1:5" ht="13" x14ac:dyDescent="0.15">
      <c r="A3375" s="6" t="s">
        <v>4925</v>
      </c>
      <c r="B3375" s="6" t="s">
        <v>4926</v>
      </c>
      <c r="C3375" s="6" t="s">
        <v>1098</v>
      </c>
      <c r="D3375" s="6" t="s">
        <v>522</v>
      </c>
      <c r="E3375">
        <f ca="1">IF(COUNTIF(Invoices!K:L,A3375)&lt;&gt;0,IF(COUNTIF(Invoices!K:L,A3375)&lt;&gt;0,SUMIF(Invoices!K:L,A3375,Invoices!L:L)/COUNTIF(Invoices!K:L,A3375),0),IF(COUNTIF(Invoices!M:N,A3375)&lt;&gt;0,IF(COUNTIF(Invoices!M:N,A3375)&lt;&gt;0,SUMIF(Invoices!M:N,A3375,Invoices!N:N)/COUNTIF(Invoices!M:N,A3375),0),IF(COUNTIF(Invoices!O:P,A3375)&lt;&gt;0,IF(COUNTIF(Invoices!O:P,A3375)&lt;&gt;0,SUMIF(Invoices!O:P,A3375,Invoices!P:P)/COUNTIF(Invoices!O:P,A3375),0),IF(COUNTIF(Invoices!Q:R,A3375)&lt;&gt;0,IF(COUNTIF(Invoices!Q:R,A3375)&lt;&gt;0,SUMIF(Invoices!Q:R,A3375,Invoices!R:R)/COUNTIF(Invoices!Q:R,A3375),0),IF(COUNTIF(Invoices!S:T,A3375)&lt;&gt;0,IF(COUNTIF(Invoices!S:T,A3375)&lt;&gt;0,SUMIF(Invoices!S:T,A3375,Invoices!T:T)/COUNTIF(Invoices!S:T,A3375),0),IF(COUNTIF(Invoices!U:V,A3375)&lt;&gt;0,IF(COUNTIF(Invoices!U:V,A3375)&lt;&gt;0,SUMIF(Invoices!U:V,A3375,Invoices!V:V)/COUNTIF(Invoices!U:V,A3375),0),IF(COUNTIF(Invoices!W:X,A3375)&lt;&gt;0,IF(COUNTIF(Invoices!W:X,A3375)&lt;&gt;0,SUMIF(Invoices!W:X,A3375,Invoices!X:X)/COUNTIF(Invoices!W:X,A3375),0),IF(COUNTIF(Invoices!Y:Z,A3375)&lt;&gt;0,IF(COUNTIF(Invoices!Y:Z,A3375)&lt;&gt;0,SUMIF(Invoices!Y:Z,A3375,Invoices!Z:Z)/COUNTIF(Invoices!Y:Z,A3375),0),IF(COUNTIF(Invoices!AA:AB,A3375)&lt;&gt;0,IF(COUNTIF(Invoices!AA:AB,A3375)&lt;&gt;0,SUMIF(Invoices!AA:AB,A3375,Invoices!AB:AB)/COUNTIF(Invoices!AA:AB,A3375),0),IF(COUNTIF(Invoices!AC:AD,A3375)&lt;&gt;0,IF(COUNTIF(Invoices!AC:AD,A3375)&lt;&gt;0,SUMIF(Invoices!AC:AD,A3375,Invoices!AD:AD)/COUNTIF(Invoices!AC:AD,A3375),0),IF(COUNTIF(Invoices!AE:AF,A3375)&lt;&gt;0,IF(COUNTIF(Invoices!AE:AF,A3375)&lt;&gt;0,SUMIF(Invoices!AE:AF,A3375,Invoices!AF:AF)/COUNTIF(Invoices!AE:AF,A3375),0),IF(COUNTIF(Invoices!AG:AH,A3375)&lt;&gt;0,IF(COUNTIF(Invoices!AG:AH,A3375)&lt;&gt;0,SUMIF(Invoices!AG:AH,A3375,Invoices!AH:AH)/COUNTIF(Invoices!AG:AH,A3375),0),IF(COUNTIF(Invoices!AI:AJ,A3375)&lt;&gt;0,IF(COUNTIF(Invoices!AI:AJ,A3375)&lt;&gt;0,SUMIF(Invoices!AI:AJ,A3375,Invoices!AJ:AJ)/COUNTIF(Invoices!AI:AJ,A3375),0),IF(COUNTIF(Invoices!AK:AL,A3375)&lt;&gt;0,IF(COUNTIF(Invoices!AK:AL,A3375)&lt;&gt;0,SUMIF(Invoices!AK:AL,A3375,Invoices!AL:AL)/COUNTIF(Invoices!AK:AL,A3375),0),IF(COUNTIF(Invoices!AM:AN,A3375)&lt;&gt;0,IF(COUNTIF(Invoices!AM:AN,A3375)&lt;&gt;0,SUMIF(Invoices!AM:AN,A3375,Invoices!AN:AN)/COUNTIF(Invoices!AM:AN,A3375),0),"Not Available")))))))))))))))</f>
        <v>0.99</v>
      </c>
    </row>
    <row r="3376" spans="1:5" ht="13" x14ac:dyDescent="0.15">
      <c r="A3376" s="6" t="s">
        <v>4927</v>
      </c>
      <c r="C3376" s="6" t="s">
        <v>792</v>
      </c>
      <c r="D3376" s="6" t="s">
        <v>793</v>
      </c>
      <c r="E3376" t="str">
        <f>IF(COUNTIF(Invoices!K:L,A3376)&lt;&gt;0,IF(COUNTIF(Invoices!K:L,A3376)&lt;&gt;0,SUMIF(Invoices!K:L,A3376,Invoices!L:L)/COUNTIF(Invoices!K:L,A3376),0),IF(COUNTIF(Invoices!M:N,A3376)&lt;&gt;0,IF(COUNTIF(Invoices!M:N,A3376)&lt;&gt;0,SUMIF(Invoices!M:N,A3376,Invoices!N:N)/COUNTIF(Invoices!M:N,A3376),0),IF(COUNTIF(Invoices!O:P,A3376)&lt;&gt;0,IF(COUNTIF(Invoices!O:P,A3376)&lt;&gt;0,SUMIF(Invoices!O:P,A3376,Invoices!P:P)/COUNTIF(Invoices!O:P,A3376),0),IF(COUNTIF(Invoices!Q:R,A3376)&lt;&gt;0,IF(COUNTIF(Invoices!Q:R,A3376)&lt;&gt;0,SUMIF(Invoices!Q:R,A3376,Invoices!R:R)/COUNTIF(Invoices!Q:R,A3376),0),IF(COUNTIF(Invoices!S:T,A3376)&lt;&gt;0,IF(COUNTIF(Invoices!S:T,A3376)&lt;&gt;0,SUMIF(Invoices!S:T,A3376,Invoices!T:T)/COUNTIF(Invoices!S:T,A3376),0),IF(COUNTIF(Invoices!U:V,A3376)&lt;&gt;0,IF(COUNTIF(Invoices!U:V,A3376)&lt;&gt;0,SUMIF(Invoices!U:V,A3376,Invoices!V:V)/COUNTIF(Invoices!U:V,A3376),0),IF(COUNTIF(Invoices!W:X,A3376)&lt;&gt;0,IF(COUNTIF(Invoices!W:X,A3376)&lt;&gt;0,SUMIF(Invoices!W:X,A3376,Invoices!X:X)/COUNTIF(Invoices!W:X,A3376),0),IF(COUNTIF(Invoices!Y:Z,A3376)&lt;&gt;0,IF(COUNTIF(Invoices!Y:Z,A3376)&lt;&gt;0,SUMIF(Invoices!Y:Z,A3376,Invoices!Z:Z)/COUNTIF(Invoices!Y:Z,A3376),0),IF(COUNTIF(Invoices!AA:AB,A3376)&lt;&gt;0,IF(COUNTIF(Invoices!AA:AB,A3376)&lt;&gt;0,SUMIF(Invoices!AA:AB,A3376,Invoices!AB:AB)/COUNTIF(Invoices!AA:AB,A3376),0),IF(COUNTIF(Invoices!AC:AD,A3376)&lt;&gt;0,IF(COUNTIF(Invoices!AC:AD,A3376)&lt;&gt;0,SUMIF(Invoices!AC:AD,A3376,Invoices!AD:AD)/COUNTIF(Invoices!AC:AD,A3376),0),IF(COUNTIF(Invoices!AE:AF,A3376)&lt;&gt;0,IF(COUNTIF(Invoices!AE:AF,A3376)&lt;&gt;0,SUMIF(Invoices!AE:AF,A3376,Invoices!AF:AF)/COUNTIF(Invoices!AE:AF,A3376),0),IF(COUNTIF(Invoices!AG:AH,A3376)&lt;&gt;0,IF(COUNTIF(Invoices!AG:AH,A3376)&lt;&gt;0,SUMIF(Invoices!AG:AH,A3376,Invoices!AH:AH)/COUNTIF(Invoices!AG:AH,A3376),0),IF(COUNTIF(Invoices!AI:AJ,A3376)&lt;&gt;0,IF(COUNTIF(Invoices!AI:AJ,A3376)&lt;&gt;0,SUMIF(Invoices!AI:AJ,A3376,Invoices!AJ:AJ)/COUNTIF(Invoices!AI:AJ,A3376),0),IF(COUNTIF(Invoices!AK:AL,A3376)&lt;&gt;0,IF(COUNTIF(Invoices!AK:AL,A3376)&lt;&gt;0,SUMIF(Invoices!AK:AL,A3376,Invoices!AL:AL)/COUNTIF(Invoices!AK:AL,A3376),0),IF(COUNTIF(Invoices!AM:AN,A3376)&lt;&gt;0,IF(COUNTIF(Invoices!AM:AN,A3376)&lt;&gt;0,SUMIF(Invoices!AM:AN,A3376,Invoices!AN:AN)/COUNTIF(Invoices!AM:AN,A3376),0),"Not Available")))))))))))))))</f>
        <v>Not Available</v>
      </c>
    </row>
    <row r="3377" spans="1:5" ht="13" x14ac:dyDescent="0.15">
      <c r="A3377" s="6" t="s">
        <v>4928</v>
      </c>
      <c r="B3377" s="6" t="s">
        <v>1762</v>
      </c>
      <c r="C3377" s="6" t="s">
        <v>1763</v>
      </c>
      <c r="D3377" s="6" t="s">
        <v>1762</v>
      </c>
      <c r="E3377" t="str">
        <f>IF(COUNTIF(Invoices!K:L,A3377)&lt;&gt;0,IF(COUNTIF(Invoices!K:L,A3377)&lt;&gt;0,SUMIF(Invoices!K:L,A3377,Invoices!L:L)/COUNTIF(Invoices!K:L,A3377),0),IF(COUNTIF(Invoices!M:N,A3377)&lt;&gt;0,IF(COUNTIF(Invoices!M:N,A3377)&lt;&gt;0,SUMIF(Invoices!M:N,A3377,Invoices!N:N)/COUNTIF(Invoices!M:N,A3377),0),IF(COUNTIF(Invoices!O:P,A3377)&lt;&gt;0,IF(COUNTIF(Invoices!O:P,A3377)&lt;&gt;0,SUMIF(Invoices!O:P,A3377,Invoices!P:P)/COUNTIF(Invoices!O:P,A3377),0),IF(COUNTIF(Invoices!Q:R,A3377)&lt;&gt;0,IF(COUNTIF(Invoices!Q:R,A3377)&lt;&gt;0,SUMIF(Invoices!Q:R,A3377,Invoices!R:R)/COUNTIF(Invoices!Q:R,A3377),0),IF(COUNTIF(Invoices!S:T,A3377)&lt;&gt;0,IF(COUNTIF(Invoices!S:T,A3377)&lt;&gt;0,SUMIF(Invoices!S:T,A3377,Invoices!T:T)/COUNTIF(Invoices!S:T,A3377),0),IF(COUNTIF(Invoices!U:V,A3377)&lt;&gt;0,IF(COUNTIF(Invoices!U:V,A3377)&lt;&gt;0,SUMIF(Invoices!U:V,A3377,Invoices!V:V)/COUNTIF(Invoices!U:V,A3377),0),IF(COUNTIF(Invoices!W:X,A3377)&lt;&gt;0,IF(COUNTIF(Invoices!W:X,A3377)&lt;&gt;0,SUMIF(Invoices!W:X,A3377,Invoices!X:X)/COUNTIF(Invoices!W:X,A3377),0),IF(COUNTIF(Invoices!Y:Z,A3377)&lt;&gt;0,IF(COUNTIF(Invoices!Y:Z,A3377)&lt;&gt;0,SUMIF(Invoices!Y:Z,A3377,Invoices!Z:Z)/COUNTIF(Invoices!Y:Z,A3377),0),IF(COUNTIF(Invoices!AA:AB,A3377)&lt;&gt;0,IF(COUNTIF(Invoices!AA:AB,A3377)&lt;&gt;0,SUMIF(Invoices!AA:AB,A3377,Invoices!AB:AB)/COUNTIF(Invoices!AA:AB,A3377),0),IF(COUNTIF(Invoices!AC:AD,A3377)&lt;&gt;0,IF(COUNTIF(Invoices!AC:AD,A3377)&lt;&gt;0,SUMIF(Invoices!AC:AD,A3377,Invoices!AD:AD)/COUNTIF(Invoices!AC:AD,A3377),0),IF(COUNTIF(Invoices!AE:AF,A3377)&lt;&gt;0,IF(COUNTIF(Invoices!AE:AF,A3377)&lt;&gt;0,SUMIF(Invoices!AE:AF,A3377,Invoices!AF:AF)/COUNTIF(Invoices!AE:AF,A3377),0),IF(COUNTIF(Invoices!AG:AH,A3377)&lt;&gt;0,IF(COUNTIF(Invoices!AG:AH,A3377)&lt;&gt;0,SUMIF(Invoices!AG:AH,A3377,Invoices!AH:AH)/COUNTIF(Invoices!AG:AH,A3377),0),IF(COUNTIF(Invoices!AI:AJ,A3377)&lt;&gt;0,IF(COUNTIF(Invoices!AI:AJ,A3377)&lt;&gt;0,SUMIF(Invoices!AI:AJ,A3377,Invoices!AJ:AJ)/COUNTIF(Invoices!AI:AJ,A3377),0),IF(COUNTIF(Invoices!AK:AL,A3377)&lt;&gt;0,IF(COUNTIF(Invoices!AK:AL,A3377)&lt;&gt;0,SUMIF(Invoices!AK:AL,A3377,Invoices!AL:AL)/COUNTIF(Invoices!AK:AL,A3377),0),IF(COUNTIF(Invoices!AM:AN,A3377)&lt;&gt;0,IF(COUNTIF(Invoices!AM:AN,A3377)&lt;&gt;0,SUMIF(Invoices!AM:AN,A3377,Invoices!AN:AN)/COUNTIF(Invoices!AM:AN,A3377),0),"Not Available")))))))))))))))</f>
        <v>Not Available</v>
      </c>
    </row>
    <row r="3378" spans="1:5" ht="13" x14ac:dyDescent="0.15">
      <c r="A3378" s="6" t="s">
        <v>4928</v>
      </c>
      <c r="B3378" s="6" t="s">
        <v>1981</v>
      </c>
      <c r="C3378" s="6" t="s">
        <v>1982</v>
      </c>
      <c r="D3378" s="6" t="s">
        <v>522</v>
      </c>
      <c r="E3378" t="str">
        <f>IF(COUNTIF(Invoices!K:L,A3378)&lt;&gt;0,IF(COUNTIF(Invoices!K:L,A3378)&lt;&gt;0,SUMIF(Invoices!K:L,A3378,Invoices!L:L)/COUNTIF(Invoices!K:L,A3378),0),IF(COUNTIF(Invoices!M:N,A3378)&lt;&gt;0,IF(COUNTIF(Invoices!M:N,A3378)&lt;&gt;0,SUMIF(Invoices!M:N,A3378,Invoices!N:N)/COUNTIF(Invoices!M:N,A3378),0),IF(COUNTIF(Invoices!O:P,A3378)&lt;&gt;0,IF(COUNTIF(Invoices!O:P,A3378)&lt;&gt;0,SUMIF(Invoices!O:P,A3378,Invoices!P:P)/COUNTIF(Invoices!O:P,A3378),0),IF(COUNTIF(Invoices!Q:R,A3378)&lt;&gt;0,IF(COUNTIF(Invoices!Q:R,A3378)&lt;&gt;0,SUMIF(Invoices!Q:R,A3378,Invoices!R:R)/COUNTIF(Invoices!Q:R,A3378),0),IF(COUNTIF(Invoices!S:T,A3378)&lt;&gt;0,IF(COUNTIF(Invoices!S:T,A3378)&lt;&gt;0,SUMIF(Invoices!S:T,A3378,Invoices!T:T)/COUNTIF(Invoices!S:T,A3378),0),IF(COUNTIF(Invoices!U:V,A3378)&lt;&gt;0,IF(COUNTIF(Invoices!U:V,A3378)&lt;&gt;0,SUMIF(Invoices!U:V,A3378,Invoices!V:V)/COUNTIF(Invoices!U:V,A3378),0),IF(COUNTIF(Invoices!W:X,A3378)&lt;&gt;0,IF(COUNTIF(Invoices!W:X,A3378)&lt;&gt;0,SUMIF(Invoices!W:X,A3378,Invoices!X:X)/COUNTIF(Invoices!W:X,A3378),0),IF(COUNTIF(Invoices!Y:Z,A3378)&lt;&gt;0,IF(COUNTIF(Invoices!Y:Z,A3378)&lt;&gt;0,SUMIF(Invoices!Y:Z,A3378,Invoices!Z:Z)/COUNTIF(Invoices!Y:Z,A3378),0),IF(COUNTIF(Invoices!AA:AB,A3378)&lt;&gt;0,IF(COUNTIF(Invoices!AA:AB,A3378)&lt;&gt;0,SUMIF(Invoices!AA:AB,A3378,Invoices!AB:AB)/COUNTIF(Invoices!AA:AB,A3378),0),IF(COUNTIF(Invoices!AC:AD,A3378)&lt;&gt;0,IF(COUNTIF(Invoices!AC:AD,A3378)&lt;&gt;0,SUMIF(Invoices!AC:AD,A3378,Invoices!AD:AD)/COUNTIF(Invoices!AC:AD,A3378),0),IF(COUNTIF(Invoices!AE:AF,A3378)&lt;&gt;0,IF(COUNTIF(Invoices!AE:AF,A3378)&lt;&gt;0,SUMIF(Invoices!AE:AF,A3378,Invoices!AF:AF)/COUNTIF(Invoices!AE:AF,A3378),0),IF(COUNTIF(Invoices!AG:AH,A3378)&lt;&gt;0,IF(COUNTIF(Invoices!AG:AH,A3378)&lt;&gt;0,SUMIF(Invoices!AG:AH,A3378,Invoices!AH:AH)/COUNTIF(Invoices!AG:AH,A3378),0),IF(COUNTIF(Invoices!AI:AJ,A3378)&lt;&gt;0,IF(COUNTIF(Invoices!AI:AJ,A3378)&lt;&gt;0,SUMIF(Invoices!AI:AJ,A3378,Invoices!AJ:AJ)/COUNTIF(Invoices!AI:AJ,A3378),0),IF(COUNTIF(Invoices!AK:AL,A3378)&lt;&gt;0,IF(COUNTIF(Invoices!AK:AL,A3378)&lt;&gt;0,SUMIF(Invoices!AK:AL,A3378,Invoices!AL:AL)/COUNTIF(Invoices!AK:AL,A3378),0),IF(COUNTIF(Invoices!AM:AN,A3378)&lt;&gt;0,IF(COUNTIF(Invoices!AM:AN,A3378)&lt;&gt;0,SUMIF(Invoices!AM:AN,A3378,Invoices!AN:AN)/COUNTIF(Invoices!AM:AN,A3378),0),"Not Available")))))))))))))))</f>
        <v>Not Available</v>
      </c>
    </row>
    <row r="3379" spans="1:5" ht="13" x14ac:dyDescent="0.15">
      <c r="A3379" s="6" t="s">
        <v>4929</v>
      </c>
      <c r="B3379" s="6" t="s">
        <v>1783</v>
      </c>
      <c r="C3379" s="6" t="s">
        <v>1782</v>
      </c>
      <c r="D3379" s="6" t="s">
        <v>1783</v>
      </c>
      <c r="E3379">
        <f ca="1">IF(COUNTIF(Invoices!K:L,A3379)&lt;&gt;0,IF(COUNTIF(Invoices!K:L,A3379)&lt;&gt;0,SUMIF(Invoices!K:L,A3379,Invoices!L:L)/COUNTIF(Invoices!K:L,A3379),0),IF(COUNTIF(Invoices!M:N,A3379)&lt;&gt;0,IF(COUNTIF(Invoices!M:N,A3379)&lt;&gt;0,SUMIF(Invoices!M:N,A3379,Invoices!N:N)/COUNTIF(Invoices!M:N,A3379),0),IF(COUNTIF(Invoices!O:P,A3379)&lt;&gt;0,IF(COUNTIF(Invoices!O:P,A3379)&lt;&gt;0,SUMIF(Invoices!O:P,A3379,Invoices!P:P)/COUNTIF(Invoices!O:P,A3379),0),IF(COUNTIF(Invoices!Q:R,A3379)&lt;&gt;0,IF(COUNTIF(Invoices!Q:R,A3379)&lt;&gt;0,SUMIF(Invoices!Q:R,A3379,Invoices!R:R)/COUNTIF(Invoices!Q:R,A3379),0),IF(COUNTIF(Invoices!S:T,A3379)&lt;&gt;0,IF(COUNTIF(Invoices!S:T,A3379)&lt;&gt;0,SUMIF(Invoices!S:T,A3379,Invoices!T:T)/COUNTIF(Invoices!S:T,A3379),0),IF(COUNTIF(Invoices!U:V,A3379)&lt;&gt;0,IF(COUNTIF(Invoices!U:V,A3379)&lt;&gt;0,SUMIF(Invoices!U:V,A3379,Invoices!V:V)/COUNTIF(Invoices!U:V,A3379),0),IF(COUNTIF(Invoices!W:X,A3379)&lt;&gt;0,IF(COUNTIF(Invoices!W:X,A3379)&lt;&gt;0,SUMIF(Invoices!W:X,A3379,Invoices!X:X)/COUNTIF(Invoices!W:X,A3379),0),IF(COUNTIF(Invoices!Y:Z,A3379)&lt;&gt;0,IF(COUNTIF(Invoices!Y:Z,A3379)&lt;&gt;0,SUMIF(Invoices!Y:Z,A3379,Invoices!Z:Z)/COUNTIF(Invoices!Y:Z,A3379),0),IF(COUNTIF(Invoices!AA:AB,A3379)&lt;&gt;0,IF(COUNTIF(Invoices!AA:AB,A3379)&lt;&gt;0,SUMIF(Invoices!AA:AB,A3379,Invoices!AB:AB)/COUNTIF(Invoices!AA:AB,A3379),0),IF(COUNTIF(Invoices!AC:AD,A3379)&lt;&gt;0,IF(COUNTIF(Invoices!AC:AD,A3379)&lt;&gt;0,SUMIF(Invoices!AC:AD,A3379,Invoices!AD:AD)/COUNTIF(Invoices!AC:AD,A3379),0),IF(COUNTIF(Invoices!AE:AF,A3379)&lt;&gt;0,IF(COUNTIF(Invoices!AE:AF,A3379)&lt;&gt;0,SUMIF(Invoices!AE:AF,A3379,Invoices!AF:AF)/COUNTIF(Invoices!AE:AF,A3379),0),IF(COUNTIF(Invoices!AG:AH,A3379)&lt;&gt;0,IF(COUNTIF(Invoices!AG:AH,A3379)&lt;&gt;0,SUMIF(Invoices!AG:AH,A3379,Invoices!AH:AH)/COUNTIF(Invoices!AG:AH,A3379),0),IF(COUNTIF(Invoices!AI:AJ,A3379)&lt;&gt;0,IF(COUNTIF(Invoices!AI:AJ,A3379)&lt;&gt;0,SUMIF(Invoices!AI:AJ,A3379,Invoices!AJ:AJ)/COUNTIF(Invoices!AI:AJ,A3379),0),IF(COUNTIF(Invoices!AK:AL,A3379)&lt;&gt;0,IF(COUNTIF(Invoices!AK:AL,A3379)&lt;&gt;0,SUMIF(Invoices!AK:AL,A3379,Invoices!AL:AL)/COUNTIF(Invoices!AK:AL,A3379),0),IF(COUNTIF(Invoices!AM:AN,A3379)&lt;&gt;0,IF(COUNTIF(Invoices!AM:AN,A3379)&lt;&gt;0,SUMIF(Invoices!AM:AN,A3379,Invoices!AN:AN)/COUNTIF(Invoices!AM:AN,A3379),0),"Not Available")))))))))))))))</f>
        <v>0.99</v>
      </c>
    </row>
    <row r="3380" spans="1:5" ht="13" x14ac:dyDescent="0.15">
      <c r="A3380" s="6" t="s">
        <v>4930</v>
      </c>
      <c r="B3380" s="6" t="s">
        <v>1795</v>
      </c>
      <c r="C3380" s="6" t="s">
        <v>533</v>
      </c>
      <c r="D3380" s="6" t="s">
        <v>522</v>
      </c>
      <c r="E3380">
        <f ca="1">IF(COUNTIF(Invoices!K:L,A3380)&lt;&gt;0,IF(COUNTIF(Invoices!K:L,A3380)&lt;&gt;0,SUMIF(Invoices!K:L,A3380,Invoices!L:L)/COUNTIF(Invoices!K:L,A3380),0),IF(COUNTIF(Invoices!M:N,A3380)&lt;&gt;0,IF(COUNTIF(Invoices!M:N,A3380)&lt;&gt;0,SUMIF(Invoices!M:N,A3380,Invoices!N:N)/COUNTIF(Invoices!M:N,A3380),0),IF(COUNTIF(Invoices!O:P,A3380)&lt;&gt;0,IF(COUNTIF(Invoices!O:P,A3380)&lt;&gt;0,SUMIF(Invoices!O:P,A3380,Invoices!P:P)/COUNTIF(Invoices!O:P,A3380),0),IF(COUNTIF(Invoices!Q:R,A3380)&lt;&gt;0,IF(COUNTIF(Invoices!Q:R,A3380)&lt;&gt;0,SUMIF(Invoices!Q:R,A3380,Invoices!R:R)/COUNTIF(Invoices!Q:R,A3380),0),IF(COUNTIF(Invoices!S:T,A3380)&lt;&gt;0,IF(COUNTIF(Invoices!S:T,A3380)&lt;&gt;0,SUMIF(Invoices!S:T,A3380,Invoices!T:T)/COUNTIF(Invoices!S:T,A3380),0),IF(COUNTIF(Invoices!U:V,A3380)&lt;&gt;0,IF(COUNTIF(Invoices!U:V,A3380)&lt;&gt;0,SUMIF(Invoices!U:V,A3380,Invoices!V:V)/COUNTIF(Invoices!U:V,A3380),0),IF(COUNTIF(Invoices!W:X,A3380)&lt;&gt;0,IF(COUNTIF(Invoices!W:X,A3380)&lt;&gt;0,SUMIF(Invoices!W:X,A3380,Invoices!X:X)/COUNTIF(Invoices!W:X,A3380),0),IF(COUNTIF(Invoices!Y:Z,A3380)&lt;&gt;0,IF(COUNTIF(Invoices!Y:Z,A3380)&lt;&gt;0,SUMIF(Invoices!Y:Z,A3380,Invoices!Z:Z)/COUNTIF(Invoices!Y:Z,A3380),0),IF(COUNTIF(Invoices!AA:AB,A3380)&lt;&gt;0,IF(COUNTIF(Invoices!AA:AB,A3380)&lt;&gt;0,SUMIF(Invoices!AA:AB,A3380,Invoices!AB:AB)/COUNTIF(Invoices!AA:AB,A3380),0),IF(COUNTIF(Invoices!AC:AD,A3380)&lt;&gt;0,IF(COUNTIF(Invoices!AC:AD,A3380)&lt;&gt;0,SUMIF(Invoices!AC:AD,A3380,Invoices!AD:AD)/COUNTIF(Invoices!AC:AD,A3380),0),IF(COUNTIF(Invoices!AE:AF,A3380)&lt;&gt;0,IF(COUNTIF(Invoices!AE:AF,A3380)&lt;&gt;0,SUMIF(Invoices!AE:AF,A3380,Invoices!AF:AF)/COUNTIF(Invoices!AE:AF,A3380),0),IF(COUNTIF(Invoices!AG:AH,A3380)&lt;&gt;0,IF(COUNTIF(Invoices!AG:AH,A3380)&lt;&gt;0,SUMIF(Invoices!AG:AH,A3380,Invoices!AH:AH)/COUNTIF(Invoices!AG:AH,A3380),0),IF(COUNTIF(Invoices!AI:AJ,A3380)&lt;&gt;0,IF(COUNTIF(Invoices!AI:AJ,A3380)&lt;&gt;0,SUMIF(Invoices!AI:AJ,A3380,Invoices!AJ:AJ)/COUNTIF(Invoices!AI:AJ,A3380),0),IF(COUNTIF(Invoices!AK:AL,A3380)&lt;&gt;0,IF(COUNTIF(Invoices!AK:AL,A3380)&lt;&gt;0,SUMIF(Invoices!AK:AL,A3380,Invoices!AL:AL)/COUNTIF(Invoices!AK:AL,A3380),0),IF(COUNTIF(Invoices!AM:AN,A3380)&lt;&gt;0,IF(COUNTIF(Invoices!AM:AN,A3380)&lt;&gt;0,SUMIF(Invoices!AM:AN,A3380,Invoices!AN:AN)/COUNTIF(Invoices!AM:AN,A3380),0),"Not Available")))))))))))))))</f>
        <v>0.99</v>
      </c>
    </row>
    <row r="3381" spans="1:5" ht="13" x14ac:dyDescent="0.15">
      <c r="A3381" s="6" t="s">
        <v>4931</v>
      </c>
      <c r="B3381" s="6" t="s">
        <v>881</v>
      </c>
      <c r="C3381" s="6" t="s">
        <v>1087</v>
      </c>
      <c r="D3381" s="6" t="s">
        <v>522</v>
      </c>
      <c r="E3381">
        <f ca="1">IF(COUNTIF(Invoices!K:L,A3381)&lt;&gt;0,IF(COUNTIF(Invoices!K:L,A3381)&lt;&gt;0,SUMIF(Invoices!K:L,A3381,Invoices!L:L)/COUNTIF(Invoices!K:L,A3381),0),IF(COUNTIF(Invoices!M:N,A3381)&lt;&gt;0,IF(COUNTIF(Invoices!M:N,A3381)&lt;&gt;0,SUMIF(Invoices!M:N,A3381,Invoices!N:N)/COUNTIF(Invoices!M:N,A3381),0),IF(COUNTIF(Invoices!O:P,A3381)&lt;&gt;0,IF(COUNTIF(Invoices!O:P,A3381)&lt;&gt;0,SUMIF(Invoices!O:P,A3381,Invoices!P:P)/COUNTIF(Invoices!O:P,A3381),0),IF(COUNTIF(Invoices!Q:R,A3381)&lt;&gt;0,IF(COUNTIF(Invoices!Q:R,A3381)&lt;&gt;0,SUMIF(Invoices!Q:R,A3381,Invoices!R:R)/COUNTIF(Invoices!Q:R,A3381),0),IF(COUNTIF(Invoices!S:T,A3381)&lt;&gt;0,IF(COUNTIF(Invoices!S:T,A3381)&lt;&gt;0,SUMIF(Invoices!S:T,A3381,Invoices!T:T)/COUNTIF(Invoices!S:T,A3381),0),IF(COUNTIF(Invoices!U:V,A3381)&lt;&gt;0,IF(COUNTIF(Invoices!U:V,A3381)&lt;&gt;0,SUMIF(Invoices!U:V,A3381,Invoices!V:V)/COUNTIF(Invoices!U:V,A3381),0),IF(COUNTIF(Invoices!W:X,A3381)&lt;&gt;0,IF(COUNTIF(Invoices!W:X,A3381)&lt;&gt;0,SUMIF(Invoices!W:X,A3381,Invoices!X:X)/COUNTIF(Invoices!W:X,A3381),0),IF(COUNTIF(Invoices!Y:Z,A3381)&lt;&gt;0,IF(COUNTIF(Invoices!Y:Z,A3381)&lt;&gt;0,SUMIF(Invoices!Y:Z,A3381,Invoices!Z:Z)/COUNTIF(Invoices!Y:Z,A3381),0),IF(COUNTIF(Invoices!AA:AB,A3381)&lt;&gt;0,IF(COUNTIF(Invoices!AA:AB,A3381)&lt;&gt;0,SUMIF(Invoices!AA:AB,A3381,Invoices!AB:AB)/COUNTIF(Invoices!AA:AB,A3381),0),IF(COUNTIF(Invoices!AC:AD,A3381)&lt;&gt;0,IF(COUNTIF(Invoices!AC:AD,A3381)&lt;&gt;0,SUMIF(Invoices!AC:AD,A3381,Invoices!AD:AD)/COUNTIF(Invoices!AC:AD,A3381),0),IF(COUNTIF(Invoices!AE:AF,A3381)&lt;&gt;0,IF(COUNTIF(Invoices!AE:AF,A3381)&lt;&gt;0,SUMIF(Invoices!AE:AF,A3381,Invoices!AF:AF)/COUNTIF(Invoices!AE:AF,A3381),0),IF(COUNTIF(Invoices!AG:AH,A3381)&lt;&gt;0,IF(COUNTIF(Invoices!AG:AH,A3381)&lt;&gt;0,SUMIF(Invoices!AG:AH,A3381,Invoices!AH:AH)/COUNTIF(Invoices!AG:AH,A3381),0),IF(COUNTIF(Invoices!AI:AJ,A3381)&lt;&gt;0,IF(COUNTIF(Invoices!AI:AJ,A3381)&lt;&gt;0,SUMIF(Invoices!AI:AJ,A3381,Invoices!AJ:AJ)/COUNTIF(Invoices!AI:AJ,A3381),0),IF(COUNTIF(Invoices!AK:AL,A3381)&lt;&gt;0,IF(COUNTIF(Invoices!AK:AL,A3381)&lt;&gt;0,SUMIF(Invoices!AK:AL,A3381,Invoices!AL:AL)/COUNTIF(Invoices!AK:AL,A3381),0),IF(COUNTIF(Invoices!AM:AN,A3381)&lt;&gt;0,IF(COUNTIF(Invoices!AM:AN,A3381)&lt;&gt;0,SUMIF(Invoices!AM:AN,A3381,Invoices!AN:AN)/COUNTIF(Invoices!AM:AN,A3381),0),"Not Available")))))))))))))))</f>
        <v>0.99</v>
      </c>
    </row>
    <row r="3382" spans="1:5" ht="13" x14ac:dyDescent="0.15">
      <c r="A3382" s="6" t="s">
        <v>4932</v>
      </c>
      <c r="C3382" s="6" t="s">
        <v>602</v>
      </c>
      <c r="D3382" s="6" t="s">
        <v>603</v>
      </c>
      <c r="E3382" t="str">
        <f>IF(COUNTIF(Invoices!K:L,A3382)&lt;&gt;0,IF(COUNTIF(Invoices!K:L,A3382)&lt;&gt;0,SUMIF(Invoices!K:L,A3382,Invoices!L:L)/COUNTIF(Invoices!K:L,A3382),0),IF(COUNTIF(Invoices!M:N,A3382)&lt;&gt;0,IF(COUNTIF(Invoices!M:N,A3382)&lt;&gt;0,SUMIF(Invoices!M:N,A3382,Invoices!N:N)/COUNTIF(Invoices!M:N,A3382),0),IF(COUNTIF(Invoices!O:P,A3382)&lt;&gt;0,IF(COUNTIF(Invoices!O:P,A3382)&lt;&gt;0,SUMIF(Invoices!O:P,A3382,Invoices!P:P)/COUNTIF(Invoices!O:P,A3382),0),IF(COUNTIF(Invoices!Q:R,A3382)&lt;&gt;0,IF(COUNTIF(Invoices!Q:R,A3382)&lt;&gt;0,SUMIF(Invoices!Q:R,A3382,Invoices!R:R)/COUNTIF(Invoices!Q:R,A3382),0),IF(COUNTIF(Invoices!S:T,A3382)&lt;&gt;0,IF(COUNTIF(Invoices!S:T,A3382)&lt;&gt;0,SUMIF(Invoices!S:T,A3382,Invoices!T:T)/COUNTIF(Invoices!S:T,A3382),0),IF(COUNTIF(Invoices!U:V,A3382)&lt;&gt;0,IF(COUNTIF(Invoices!U:V,A3382)&lt;&gt;0,SUMIF(Invoices!U:V,A3382,Invoices!V:V)/COUNTIF(Invoices!U:V,A3382),0),IF(COUNTIF(Invoices!W:X,A3382)&lt;&gt;0,IF(COUNTIF(Invoices!W:X,A3382)&lt;&gt;0,SUMIF(Invoices!W:X,A3382,Invoices!X:X)/COUNTIF(Invoices!W:X,A3382),0),IF(COUNTIF(Invoices!Y:Z,A3382)&lt;&gt;0,IF(COUNTIF(Invoices!Y:Z,A3382)&lt;&gt;0,SUMIF(Invoices!Y:Z,A3382,Invoices!Z:Z)/COUNTIF(Invoices!Y:Z,A3382),0),IF(COUNTIF(Invoices!AA:AB,A3382)&lt;&gt;0,IF(COUNTIF(Invoices!AA:AB,A3382)&lt;&gt;0,SUMIF(Invoices!AA:AB,A3382,Invoices!AB:AB)/COUNTIF(Invoices!AA:AB,A3382),0),IF(COUNTIF(Invoices!AC:AD,A3382)&lt;&gt;0,IF(COUNTIF(Invoices!AC:AD,A3382)&lt;&gt;0,SUMIF(Invoices!AC:AD,A3382,Invoices!AD:AD)/COUNTIF(Invoices!AC:AD,A3382),0),IF(COUNTIF(Invoices!AE:AF,A3382)&lt;&gt;0,IF(COUNTIF(Invoices!AE:AF,A3382)&lt;&gt;0,SUMIF(Invoices!AE:AF,A3382,Invoices!AF:AF)/COUNTIF(Invoices!AE:AF,A3382),0),IF(COUNTIF(Invoices!AG:AH,A3382)&lt;&gt;0,IF(COUNTIF(Invoices!AG:AH,A3382)&lt;&gt;0,SUMIF(Invoices!AG:AH,A3382,Invoices!AH:AH)/COUNTIF(Invoices!AG:AH,A3382),0),IF(COUNTIF(Invoices!AI:AJ,A3382)&lt;&gt;0,IF(COUNTIF(Invoices!AI:AJ,A3382)&lt;&gt;0,SUMIF(Invoices!AI:AJ,A3382,Invoices!AJ:AJ)/COUNTIF(Invoices!AI:AJ,A3382),0),IF(COUNTIF(Invoices!AK:AL,A3382)&lt;&gt;0,IF(COUNTIF(Invoices!AK:AL,A3382)&lt;&gt;0,SUMIF(Invoices!AK:AL,A3382,Invoices!AL:AL)/COUNTIF(Invoices!AK:AL,A3382),0),IF(COUNTIF(Invoices!AM:AN,A3382)&lt;&gt;0,IF(COUNTIF(Invoices!AM:AN,A3382)&lt;&gt;0,SUMIF(Invoices!AM:AN,A3382,Invoices!AN:AN)/COUNTIF(Invoices!AM:AN,A3382),0),"Not Available")))))))))))))))</f>
        <v>Not Available</v>
      </c>
    </row>
    <row r="3383" spans="1:5" ht="13" x14ac:dyDescent="0.15">
      <c r="A3383" s="6" t="s">
        <v>4933</v>
      </c>
      <c r="B3383" s="6" t="s">
        <v>1291</v>
      </c>
      <c r="C3383" s="6" t="s">
        <v>1292</v>
      </c>
      <c r="D3383" s="6" t="s">
        <v>1293</v>
      </c>
      <c r="E3383">
        <f ca="1">IF(COUNTIF(Invoices!K:L,A3383)&lt;&gt;0,IF(COUNTIF(Invoices!K:L,A3383)&lt;&gt;0,SUMIF(Invoices!K:L,A3383,Invoices!L:L)/COUNTIF(Invoices!K:L,A3383),0),IF(COUNTIF(Invoices!M:N,A3383)&lt;&gt;0,IF(COUNTIF(Invoices!M:N,A3383)&lt;&gt;0,SUMIF(Invoices!M:N,A3383,Invoices!N:N)/COUNTIF(Invoices!M:N,A3383),0),IF(COUNTIF(Invoices!O:P,A3383)&lt;&gt;0,IF(COUNTIF(Invoices!O:P,A3383)&lt;&gt;0,SUMIF(Invoices!O:P,A3383,Invoices!P:P)/COUNTIF(Invoices!O:P,A3383),0),IF(COUNTIF(Invoices!Q:R,A3383)&lt;&gt;0,IF(COUNTIF(Invoices!Q:R,A3383)&lt;&gt;0,SUMIF(Invoices!Q:R,A3383,Invoices!R:R)/COUNTIF(Invoices!Q:R,A3383),0),IF(COUNTIF(Invoices!S:T,A3383)&lt;&gt;0,IF(COUNTIF(Invoices!S:T,A3383)&lt;&gt;0,SUMIF(Invoices!S:T,A3383,Invoices!T:T)/COUNTIF(Invoices!S:T,A3383),0),IF(COUNTIF(Invoices!U:V,A3383)&lt;&gt;0,IF(COUNTIF(Invoices!U:V,A3383)&lt;&gt;0,SUMIF(Invoices!U:V,A3383,Invoices!V:V)/COUNTIF(Invoices!U:V,A3383),0),IF(COUNTIF(Invoices!W:X,A3383)&lt;&gt;0,IF(COUNTIF(Invoices!W:X,A3383)&lt;&gt;0,SUMIF(Invoices!W:X,A3383,Invoices!X:X)/COUNTIF(Invoices!W:X,A3383),0),IF(COUNTIF(Invoices!Y:Z,A3383)&lt;&gt;0,IF(COUNTIF(Invoices!Y:Z,A3383)&lt;&gt;0,SUMIF(Invoices!Y:Z,A3383,Invoices!Z:Z)/COUNTIF(Invoices!Y:Z,A3383),0),IF(COUNTIF(Invoices!AA:AB,A3383)&lt;&gt;0,IF(COUNTIF(Invoices!AA:AB,A3383)&lt;&gt;0,SUMIF(Invoices!AA:AB,A3383,Invoices!AB:AB)/COUNTIF(Invoices!AA:AB,A3383),0),IF(COUNTIF(Invoices!AC:AD,A3383)&lt;&gt;0,IF(COUNTIF(Invoices!AC:AD,A3383)&lt;&gt;0,SUMIF(Invoices!AC:AD,A3383,Invoices!AD:AD)/COUNTIF(Invoices!AC:AD,A3383),0),IF(COUNTIF(Invoices!AE:AF,A3383)&lt;&gt;0,IF(COUNTIF(Invoices!AE:AF,A3383)&lt;&gt;0,SUMIF(Invoices!AE:AF,A3383,Invoices!AF:AF)/COUNTIF(Invoices!AE:AF,A3383),0),IF(COUNTIF(Invoices!AG:AH,A3383)&lt;&gt;0,IF(COUNTIF(Invoices!AG:AH,A3383)&lt;&gt;0,SUMIF(Invoices!AG:AH,A3383,Invoices!AH:AH)/COUNTIF(Invoices!AG:AH,A3383),0),IF(COUNTIF(Invoices!AI:AJ,A3383)&lt;&gt;0,IF(COUNTIF(Invoices!AI:AJ,A3383)&lt;&gt;0,SUMIF(Invoices!AI:AJ,A3383,Invoices!AJ:AJ)/COUNTIF(Invoices!AI:AJ,A3383),0),IF(COUNTIF(Invoices!AK:AL,A3383)&lt;&gt;0,IF(COUNTIF(Invoices!AK:AL,A3383)&lt;&gt;0,SUMIF(Invoices!AK:AL,A3383,Invoices!AL:AL)/COUNTIF(Invoices!AK:AL,A3383),0),IF(COUNTIF(Invoices!AM:AN,A3383)&lt;&gt;0,IF(COUNTIF(Invoices!AM:AN,A3383)&lt;&gt;0,SUMIF(Invoices!AM:AN,A3383,Invoices!AN:AN)/COUNTIF(Invoices!AM:AN,A3383),0),"Not Available")))))))))))))))</f>
        <v>0.99</v>
      </c>
    </row>
    <row r="3384" spans="1:5" ht="13" x14ac:dyDescent="0.15">
      <c r="A3384" s="6" t="s">
        <v>4934</v>
      </c>
      <c r="C3384" s="6" t="s">
        <v>524</v>
      </c>
      <c r="D3384" s="6" t="s">
        <v>518</v>
      </c>
      <c r="E3384" t="str">
        <f>IF(COUNTIF(Invoices!K:L,A3384)&lt;&gt;0,IF(COUNTIF(Invoices!K:L,A3384)&lt;&gt;0,SUMIF(Invoices!K:L,A3384,Invoices!L:L)/COUNTIF(Invoices!K:L,A3384),0),IF(COUNTIF(Invoices!M:N,A3384)&lt;&gt;0,IF(COUNTIF(Invoices!M:N,A3384)&lt;&gt;0,SUMIF(Invoices!M:N,A3384,Invoices!N:N)/COUNTIF(Invoices!M:N,A3384),0),IF(COUNTIF(Invoices!O:P,A3384)&lt;&gt;0,IF(COUNTIF(Invoices!O:P,A3384)&lt;&gt;0,SUMIF(Invoices!O:P,A3384,Invoices!P:P)/COUNTIF(Invoices!O:P,A3384),0),IF(COUNTIF(Invoices!Q:R,A3384)&lt;&gt;0,IF(COUNTIF(Invoices!Q:R,A3384)&lt;&gt;0,SUMIF(Invoices!Q:R,A3384,Invoices!R:R)/COUNTIF(Invoices!Q:R,A3384),0),IF(COUNTIF(Invoices!S:T,A3384)&lt;&gt;0,IF(COUNTIF(Invoices!S:T,A3384)&lt;&gt;0,SUMIF(Invoices!S:T,A3384,Invoices!T:T)/COUNTIF(Invoices!S:T,A3384),0),IF(COUNTIF(Invoices!U:V,A3384)&lt;&gt;0,IF(COUNTIF(Invoices!U:V,A3384)&lt;&gt;0,SUMIF(Invoices!U:V,A3384,Invoices!V:V)/COUNTIF(Invoices!U:V,A3384),0),IF(COUNTIF(Invoices!W:X,A3384)&lt;&gt;0,IF(COUNTIF(Invoices!W:X,A3384)&lt;&gt;0,SUMIF(Invoices!W:X,A3384,Invoices!X:X)/COUNTIF(Invoices!W:X,A3384),0),IF(COUNTIF(Invoices!Y:Z,A3384)&lt;&gt;0,IF(COUNTIF(Invoices!Y:Z,A3384)&lt;&gt;0,SUMIF(Invoices!Y:Z,A3384,Invoices!Z:Z)/COUNTIF(Invoices!Y:Z,A3384),0),IF(COUNTIF(Invoices!AA:AB,A3384)&lt;&gt;0,IF(COUNTIF(Invoices!AA:AB,A3384)&lt;&gt;0,SUMIF(Invoices!AA:AB,A3384,Invoices!AB:AB)/COUNTIF(Invoices!AA:AB,A3384),0),IF(COUNTIF(Invoices!AC:AD,A3384)&lt;&gt;0,IF(COUNTIF(Invoices!AC:AD,A3384)&lt;&gt;0,SUMIF(Invoices!AC:AD,A3384,Invoices!AD:AD)/COUNTIF(Invoices!AC:AD,A3384),0),IF(COUNTIF(Invoices!AE:AF,A3384)&lt;&gt;0,IF(COUNTIF(Invoices!AE:AF,A3384)&lt;&gt;0,SUMIF(Invoices!AE:AF,A3384,Invoices!AF:AF)/COUNTIF(Invoices!AE:AF,A3384),0),IF(COUNTIF(Invoices!AG:AH,A3384)&lt;&gt;0,IF(COUNTIF(Invoices!AG:AH,A3384)&lt;&gt;0,SUMIF(Invoices!AG:AH,A3384,Invoices!AH:AH)/COUNTIF(Invoices!AG:AH,A3384),0),IF(COUNTIF(Invoices!AI:AJ,A3384)&lt;&gt;0,IF(COUNTIF(Invoices!AI:AJ,A3384)&lt;&gt;0,SUMIF(Invoices!AI:AJ,A3384,Invoices!AJ:AJ)/COUNTIF(Invoices!AI:AJ,A3384),0),IF(COUNTIF(Invoices!AK:AL,A3384)&lt;&gt;0,IF(COUNTIF(Invoices!AK:AL,A3384)&lt;&gt;0,SUMIF(Invoices!AK:AL,A3384,Invoices!AL:AL)/COUNTIF(Invoices!AK:AL,A3384),0),IF(COUNTIF(Invoices!AM:AN,A3384)&lt;&gt;0,IF(COUNTIF(Invoices!AM:AN,A3384)&lt;&gt;0,SUMIF(Invoices!AM:AN,A3384,Invoices!AN:AN)/COUNTIF(Invoices!AM:AN,A3384),0),"Not Available")))))))))))))))</f>
        <v>Not Available</v>
      </c>
    </row>
    <row r="3385" spans="1:5" ht="13" x14ac:dyDescent="0.15">
      <c r="A3385" s="6" t="s">
        <v>4935</v>
      </c>
      <c r="B3385" s="6" t="s">
        <v>553</v>
      </c>
      <c r="C3385" s="6" t="s">
        <v>554</v>
      </c>
      <c r="D3385" s="6" t="s">
        <v>555</v>
      </c>
      <c r="E3385">
        <f ca="1">IF(COUNTIF(Invoices!K:L,A3385)&lt;&gt;0,IF(COUNTIF(Invoices!K:L,A3385)&lt;&gt;0,SUMIF(Invoices!K:L,A3385,Invoices!L:L)/COUNTIF(Invoices!K:L,A3385),0),IF(COUNTIF(Invoices!M:N,A3385)&lt;&gt;0,IF(COUNTIF(Invoices!M:N,A3385)&lt;&gt;0,SUMIF(Invoices!M:N,A3385,Invoices!N:N)/COUNTIF(Invoices!M:N,A3385),0),IF(COUNTIF(Invoices!O:P,A3385)&lt;&gt;0,IF(COUNTIF(Invoices!O:P,A3385)&lt;&gt;0,SUMIF(Invoices!O:P,A3385,Invoices!P:P)/COUNTIF(Invoices!O:P,A3385),0),IF(COUNTIF(Invoices!Q:R,A3385)&lt;&gt;0,IF(COUNTIF(Invoices!Q:R,A3385)&lt;&gt;0,SUMIF(Invoices!Q:R,A3385,Invoices!R:R)/COUNTIF(Invoices!Q:R,A3385),0),IF(COUNTIF(Invoices!S:T,A3385)&lt;&gt;0,IF(COUNTIF(Invoices!S:T,A3385)&lt;&gt;0,SUMIF(Invoices!S:T,A3385,Invoices!T:T)/COUNTIF(Invoices!S:T,A3385),0),IF(COUNTIF(Invoices!U:V,A3385)&lt;&gt;0,IF(COUNTIF(Invoices!U:V,A3385)&lt;&gt;0,SUMIF(Invoices!U:V,A3385,Invoices!V:V)/COUNTIF(Invoices!U:V,A3385),0),IF(COUNTIF(Invoices!W:X,A3385)&lt;&gt;0,IF(COUNTIF(Invoices!W:X,A3385)&lt;&gt;0,SUMIF(Invoices!W:X,A3385,Invoices!X:X)/COUNTIF(Invoices!W:X,A3385),0),IF(COUNTIF(Invoices!Y:Z,A3385)&lt;&gt;0,IF(COUNTIF(Invoices!Y:Z,A3385)&lt;&gt;0,SUMIF(Invoices!Y:Z,A3385,Invoices!Z:Z)/COUNTIF(Invoices!Y:Z,A3385),0),IF(COUNTIF(Invoices!AA:AB,A3385)&lt;&gt;0,IF(COUNTIF(Invoices!AA:AB,A3385)&lt;&gt;0,SUMIF(Invoices!AA:AB,A3385,Invoices!AB:AB)/COUNTIF(Invoices!AA:AB,A3385),0),IF(COUNTIF(Invoices!AC:AD,A3385)&lt;&gt;0,IF(COUNTIF(Invoices!AC:AD,A3385)&lt;&gt;0,SUMIF(Invoices!AC:AD,A3385,Invoices!AD:AD)/COUNTIF(Invoices!AC:AD,A3385),0),IF(COUNTIF(Invoices!AE:AF,A3385)&lt;&gt;0,IF(COUNTIF(Invoices!AE:AF,A3385)&lt;&gt;0,SUMIF(Invoices!AE:AF,A3385,Invoices!AF:AF)/COUNTIF(Invoices!AE:AF,A3385),0),IF(COUNTIF(Invoices!AG:AH,A3385)&lt;&gt;0,IF(COUNTIF(Invoices!AG:AH,A3385)&lt;&gt;0,SUMIF(Invoices!AG:AH,A3385,Invoices!AH:AH)/COUNTIF(Invoices!AG:AH,A3385),0),IF(COUNTIF(Invoices!AI:AJ,A3385)&lt;&gt;0,IF(COUNTIF(Invoices!AI:AJ,A3385)&lt;&gt;0,SUMIF(Invoices!AI:AJ,A3385,Invoices!AJ:AJ)/COUNTIF(Invoices!AI:AJ,A3385),0),IF(COUNTIF(Invoices!AK:AL,A3385)&lt;&gt;0,IF(COUNTIF(Invoices!AK:AL,A3385)&lt;&gt;0,SUMIF(Invoices!AK:AL,A3385,Invoices!AL:AL)/COUNTIF(Invoices!AK:AL,A3385),0),IF(COUNTIF(Invoices!AM:AN,A3385)&lt;&gt;0,IF(COUNTIF(Invoices!AM:AN,A3385)&lt;&gt;0,SUMIF(Invoices!AM:AN,A3385,Invoices!AN:AN)/COUNTIF(Invoices!AM:AN,A3385),0),"Not Available")))))))))))))))</f>
        <v>0.99</v>
      </c>
    </row>
    <row r="3386" spans="1:5" ht="13" x14ac:dyDescent="0.15">
      <c r="A3386" s="6" t="s">
        <v>4936</v>
      </c>
      <c r="B3386" s="6" t="s">
        <v>2605</v>
      </c>
      <c r="C3386" s="6" t="s">
        <v>848</v>
      </c>
      <c r="D3386" s="6" t="s">
        <v>744</v>
      </c>
      <c r="E3386" t="str">
        <f>IF(COUNTIF(Invoices!K:L,A3386)&lt;&gt;0,IF(COUNTIF(Invoices!K:L,A3386)&lt;&gt;0,SUMIF(Invoices!K:L,A3386,Invoices!L:L)/COUNTIF(Invoices!K:L,A3386),0),IF(COUNTIF(Invoices!M:N,A3386)&lt;&gt;0,IF(COUNTIF(Invoices!M:N,A3386)&lt;&gt;0,SUMIF(Invoices!M:N,A3386,Invoices!N:N)/COUNTIF(Invoices!M:N,A3386),0),IF(COUNTIF(Invoices!O:P,A3386)&lt;&gt;0,IF(COUNTIF(Invoices!O:P,A3386)&lt;&gt;0,SUMIF(Invoices!O:P,A3386,Invoices!P:P)/COUNTIF(Invoices!O:P,A3386),0),IF(COUNTIF(Invoices!Q:R,A3386)&lt;&gt;0,IF(COUNTIF(Invoices!Q:R,A3386)&lt;&gt;0,SUMIF(Invoices!Q:R,A3386,Invoices!R:R)/COUNTIF(Invoices!Q:R,A3386),0),IF(COUNTIF(Invoices!S:T,A3386)&lt;&gt;0,IF(COUNTIF(Invoices!S:T,A3386)&lt;&gt;0,SUMIF(Invoices!S:T,A3386,Invoices!T:T)/COUNTIF(Invoices!S:T,A3386),0),IF(COUNTIF(Invoices!U:V,A3386)&lt;&gt;0,IF(COUNTIF(Invoices!U:V,A3386)&lt;&gt;0,SUMIF(Invoices!U:V,A3386,Invoices!V:V)/COUNTIF(Invoices!U:V,A3386),0),IF(COUNTIF(Invoices!W:X,A3386)&lt;&gt;0,IF(COUNTIF(Invoices!W:X,A3386)&lt;&gt;0,SUMIF(Invoices!W:X,A3386,Invoices!X:X)/COUNTIF(Invoices!W:X,A3386),0),IF(COUNTIF(Invoices!Y:Z,A3386)&lt;&gt;0,IF(COUNTIF(Invoices!Y:Z,A3386)&lt;&gt;0,SUMIF(Invoices!Y:Z,A3386,Invoices!Z:Z)/COUNTIF(Invoices!Y:Z,A3386),0),IF(COUNTIF(Invoices!AA:AB,A3386)&lt;&gt;0,IF(COUNTIF(Invoices!AA:AB,A3386)&lt;&gt;0,SUMIF(Invoices!AA:AB,A3386,Invoices!AB:AB)/COUNTIF(Invoices!AA:AB,A3386),0),IF(COUNTIF(Invoices!AC:AD,A3386)&lt;&gt;0,IF(COUNTIF(Invoices!AC:AD,A3386)&lt;&gt;0,SUMIF(Invoices!AC:AD,A3386,Invoices!AD:AD)/COUNTIF(Invoices!AC:AD,A3386),0),IF(COUNTIF(Invoices!AE:AF,A3386)&lt;&gt;0,IF(COUNTIF(Invoices!AE:AF,A3386)&lt;&gt;0,SUMIF(Invoices!AE:AF,A3386,Invoices!AF:AF)/COUNTIF(Invoices!AE:AF,A3386),0),IF(COUNTIF(Invoices!AG:AH,A3386)&lt;&gt;0,IF(COUNTIF(Invoices!AG:AH,A3386)&lt;&gt;0,SUMIF(Invoices!AG:AH,A3386,Invoices!AH:AH)/COUNTIF(Invoices!AG:AH,A3386),0),IF(COUNTIF(Invoices!AI:AJ,A3386)&lt;&gt;0,IF(COUNTIF(Invoices!AI:AJ,A3386)&lt;&gt;0,SUMIF(Invoices!AI:AJ,A3386,Invoices!AJ:AJ)/COUNTIF(Invoices!AI:AJ,A3386),0),IF(COUNTIF(Invoices!AK:AL,A3386)&lt;&gt;0,IF(COUNTIF(Invoices!AK:AL,A3386)&lt;&gt;0,SUMIF(Invoices!AK:AL,A3386,Invoices!AL:AL)/COUNTIF(Invoices!AK:AL,A3386),0),IF(COUNTIF(Invoices!AM:AN,A3386)&lt;&gt;0,IF(COUNTIF(Invoices!AM:AN,A3386)&lt;&gt;0,SUMIF(Invoices!AM:AN,A3386,Invoices!AN:AN)/COUNTIF(Invoices!AM:AN,A3386),0),"Not Available")))))))))))))))</f>
        <v>Not Available</v>
      </c>
    </row>
    <row r="3387" spans="1:5" ht="13" x14ac:dyDescent="0.15">
      <c r="A3387" s="6" t="s">
        <v>4937</v>
      </c>
      <c r="B3387" s="6" t="s">
        <v>1113</v>
      </c>
      <c r="C3387" s="6" t="s">
        <v>660</v>
      </c>
      <c r="D3387" s="6" t="s">
        <v>661</v>
      </c>
      <c r="E3387" t="str">
        <f>IF(COUNTIF(Invoices!K:L,A3387)&lt;&gt;0,IF(COUNTIF(Invoices!K:L,A3387)&lt;&gt;0,SUMIF(Invoices!K:L,A3387,Invoices!L:L)/COUNTIF(Invoices!K:L,A3387),0),IF(COUNTIF(Invoices!M:N,A3387)&lt;&gt;0,IF(COUNTIF(Invoices!M:N,A3387)&lt;&gt;0,SUMIF(Invoices!M:N,A3387,Invoices!N:N)/COUNTIF(Invoices!M:N,A3387),0),IF(COUNTIF(Invoices!O:P,A3387)&lt;&gt;0,IF(COUNTIF(Invoices!O:P,A3387)&lt;&gt;0,SUMIF(Invoices!O:P,A3387,Invoices!P:P)/COUNTIF(Invoices!O:P,A3387),0),IF(COUNTIF(Invoices!Q:R,A3387)&lt;&gt;0,IF(COUNTIF(Invoices!Q:R,A3387)&lt;&gt;0,SUMIF(Invoices!Q:R,A3387,Invoices!R:R)/COUNTIF(Invoices!Q:R,A3387),0),IF(COUNTIF(Invoices!S:T,A3387)&lt;&gt;0,IF(COUNTIF(Invoices!S:T,A3387)&lt;&gt;0,SUMIF(Invoices!S:T,A3387,Invoices!T:T)/COUNTIF(Invoices!S:T,A3387),0),IF(COUNTIF(Invoices!U:V,A3387)&lt;&gt;0,IF(COUNTIF(Invoices!U:V,A3387)&lt;&gt;0,SUMIF(Invoices!U:V,A3387,Invoices!V:V)/COUNTIF(Invoices!U:V,A3387),0),IF(COUNTIF(Invoices!W:X,A3387)&lt;&gt;0,IF(COUNTIF(Invoices!W:X,A3387)&lt;&gt;0,SUMIF(Invoices!W:X,A3387,Invoices!X:X)/COUNTIF(Invoices!W:X,A3387),0),IF(COUNTIF(Invoices!Y:Z,A3387)&lt;&gt;0,IF(COUNTIF(Invoices!Y:Z,A3387)&lt;&gt;0,SUMIF(Invoices!Y:Z,A3387,Invoices!Z:Z)/COUNTIF(Invoices!Y:Z,A3387),0),IF(COUNTIF(Invoices!AA:AB,A3387)&lt;&gt;0,IF(COUNTIF(Invoices!AA:AB,A3387)&lt;&gt;0,SUMIF(Invoices!AA:AB,A3387,Invoices!AB:AB)/COUNTIF(Invoices!AA:AB,A3387),0),IF(COUNTIF(Invoices!AC:AD,A3387)&lt;&gt;0,IF(COUNTIF(Invoices!AC:AD,A3387)&lt;&gt;0,SUMIF(Invoices!AC:AD,A3387,Invoices!AD:AD)/COUNTIF(Invoices!AC:AD,A3387),0),IF(COUNTIF(Invoices!AE:AF,A3387)&lt;&gt;0,IF(COUNTIF(Invoices!AE:AF,A3387)&lt;&gt;0,SUMIF(Invoices!AE:AF,A3387,Invoices!AF:AF)/COUNTIF(Invoices!AE:AF,A3387),0),IF(COUNTIF(Invoices!AG:AH,A3387)&lt;&gt;0,IF(COUNTIF(Invoices!AG:AH,A3387)&lt;&gt;0,SUMIF(Invoices!AG:AH,A3387,Invoices!AH:AH)/COUNTIF(Invoices!AG:AH,A3387),0),IF(COUNTIF(Invoices!AI:AJ,A3387)&lt;&gt;0,IF(COUNTIF(Invoices!AI:AJ,A3387)&lt;&gt;0,SUMIF(Invoices!AI:AJ,A3387,Invoices!AJ:AJ)/COUNTIF(Invoices!AI:AJ,A3387),0),IF(COUNTIF(Invoices!AK:AL,A3387)&lt;&gt;0,IF(COUNTIF(Invoices!AK:AL,A3387)&lt;&gt;0,SUMIF(Invoices!AK:AL,A3387,Invoices!AL:AL)/COUNTIF(Invoices!AK:AL,A3387),0),IF(COUNTIF(Invoices!AM:AN,A3387)&lt;&gt;0,IF(COUNTIF(Invoices!AM:AN,A3387)&lt;&gt;0,SUMIF(Invoices!AM:AN,A3387,Invoices!AN:AN)/COUNTIF(Invoices!AM:AN,A3387),0),"Not Available")))))))))))))))</f>
        <v>Not Available</v>
      </c>
    </row>
    <row r="3388" spans="1:5" ht="13" x14ac:dyDescent="0.15">
      <c r="A3388" s="6" t="s">
        <v>4938</v>
      </c>
      <c r="C3388" s="6" t="s">
        <v>1205</v>
      </c>
      <c r="D3388" s="6" t="s">
        <v>1206</v>
      </c>
      <c r="E3388" t="str">
        <f>IF(COUNTIF(Invoices!K:L,A3388)&lt;&gt;0,IF(COUNTIF(Invoices!K:L,A3388)&lt;&gt;0,SUMIF(Invoices!K:L,A3388,Invoices!L:L)/COUNTIF(Invoices!K:L,A3388),0),IF(COUNTIF(Invoices!M:N,A3388)&lt;&gt;0,IF(COUNTIF(Invoices!M:N,A3388)&lt;&gt;0,SUMIF(Invoices!M:N,A3388,Invoices!N:N)/COUNTIF(Invoices!M:N,A3388),0),IF(COUNTIF(Invoices!O:P,A3388)&lt;&gt;0,IF(COUNTIF(Invoices!O:P,A3388)&lt;&gt;0,SUMIF(Invoices!O:P,A3388,Invoices!P:P)/COUNTIF(Invoices!O:P,A3388),0),IF(COUNTIF(Invoices!Q:R,A3388)&lt;&gt;0,IF(COUNTIF(Invoices!Q:R,A3388)&lt;&gt;0,SUMIF(Invoices!Q:R,A3388,Invoices!R:R)/COUNTIF(Invoices!Q:R,A3388),0),IF(COUNTIF(Invoices!S:T,A3388)&lt;&gt;0,IF(COUNTIF(Invoices!S:T,A3388)&lt;&gt;0,SUMIF(Invoices!S:T,A3388,Invoices!T:T)/COUNTIF(Invoices!S:T,A3388),0),IF(COUNTIF(Invoices!U:V,A3388)&lt;&gt;0,IF(COUNTIF(Invoices!U:V,A3388)&lt;&gt;0,SUMIF(Invoices!U:V,A3388,Invoices!V:V)/COUNTIF(Invoices!U:V,A3388),0),IF(COUNTIF(Invoices!W:X,A3388)&lt;&gt;0,IF(COUNTIF(Invoices!W:X,A3388)&lt;&gt;0,SUMIF(Invoices!W:X,A3388,Invoices!X:X)/COUNTIF(Invoices!W:X,A3388),0),IF(COUNTIF(Invoices!Y:Z,A3388)&lt;&gt;0,IF(COUNTIF(Invoices!Y:Z,A3388)&lt;&gt;0,SUMIF(Invoices!Y:Z,A3388,Invoices!Z:Z)/COUNTIF(Invoices!Y:Z,A3388),0),IF(COUNTIF(Invoices!AA:AB,A3388)&lt;&gt;0,IF(COUNTIF(Invoices!AA:AB,A3388)&lt;&gt;0,SUMIF(Invoices!AA:AB,A3388,Invoices!AB:AB)/COUNTIF(Invoices!AA:AB,A3388),0),IF(COUNTIF(Invoices!AC:AD,A3388)&lt;&gt;0,IF(COUNTIF(Invoices!AC:AD,A3388)&lt;&gt;0,SUMIF(Invoices!AC:AD,A3388,Invoices!AD:AD)/COUNTIF(Invoices!AC:AD,A3388),0),IF(COUNTIF(Invoices!AE:AF,A3388)&lt;&gt;0,IF(COUNTIF(Invoices!AE:AF,A3388)&lt;&gt;0,SUMIF(Invoices!AE:AF,A3388,Invoices!AF:AF)/COUNTIF(Invoices!AE:AF,A3388),0),IF(COUNTIF(Invoices!AG:AH,A3388)&lt;&gt;0,IF(COUNTIF(Invoices!AG:AH,A3388)&lt;&gt;0,SUMIF(Invoices!AG:AH,A3388,Invoices!AH:AH)/COUNTIF(Invoices!AG:AH,A3388),0),IF(COUNTIF(Invoices!AI:AJ,A3388)&lt;&gt;0,IF(COUNTIF(Invoices!AI:AJ,A3388)&lt;&gt;0,SUMIF(Invoices!AI:AJ,A3388,Invoices!AJ:AJ)/COUNTIF(Invoices!AI:AJ,A3388),0),IF(COUNTIF(Invoices!AK:AL,A3388)&lt;&gt;0,IF(COUNTIF(Invoices!AK:AL,A3388)&lt;&gt;0,SUMIF(Invoices!AK:AL,A3388,Invoices!AL:AL)/COUNTIF(Invoices!AK:AL,A3388),0),IF(COUNTIF(Invoices!AM:AN,A3388)&lt;&gt;0,IF(COUNTIF(Invoices!AM:AN,A3388)&lt;&gt;0,SUMIF(Invoices!AM:AN,A3388,Invoices!AN:AN)/COUNTIF(Invoices!AM:AN,A3388),0),"Not Available")))))))))))))))</f>
        <v>Not Available</v>
      </c>
    </row>
    <row r="3389" spans="1:5" ht="13" x14ac:dyDescent="0.15">
      <c r="A3389" s="6" t="s">
        <v>4939</v>
      </c>
      <c r="B3389" s="6" t="s">
        <v>4198</v>
      </c>
      <c r="C3389" s="6" t="s">
        <v>901</v>
      </c>
      <c r="D3389" s="6" t="s">
        <v>714</v>
      </c>
      <c r="E3389">
        <f ca="1">IF(COUNTIF(Invoices!K:L,A3389)&lt;&gt;0,IF(COUNTIF(Invoices!K:L,A3389)&lt;&gt;0,SUMIF(Invoices!K:L,A3389,Invoices!L:L)/COUNTIF(Invoices!K:L,A3389),0),IF(COUNTIF(Invoices!M:N,A3389)&lt;&gt;0,IF(COUNTIF(Invoices!M:N,A3389)&lt;&gt;0,SUMIF(Invoices!M:N,A3389,Invoices!N:N)/COUNTIF(Invoices!M:N,A3389),0),IF(COUNTIF(Invoices!O:P,A3389)&lt;&gt;0,IF(COUNTIF(Invoices!O:P,A3389)&lt;&gt;0,SUMIF(Invoices!O:P,A3389,Invoices!P:P)/COUNTIF(Invoices!O:P,A3389),0),IF(COUNTIF(Invoices!Q:R,A3389)&lt;&gt;0,IF(COUNTIF(Invoices!Q:R,A3389)&lt;&gt;0,SUMIF(Invoices!Q:R,A3389,Invoices!R:R)/COUNTIF(Invoices!Q:R,A3389),0),IF(COUNTIF(Invoices!S:T,A3389)&lt;&gt;0,IF(COUNTIF(Invoices!S:T,A3389)&lt;&gt;0,SUMIF(Invoices!S:T,A3389,Invoices!T:T)/COUNTIF(Invoices!S:T,A3389),0),IF(COUNTIF(Invoices!U:V,A3389)&lt;&gt;0,IF(COUNTIF(Invoices!U:V,A3389)&lt;&gt;0,SUMIF(Invoices!U:V,A3389,Invoices!V:V)/COUNTIF(Invoices!U:V,A3389),0),IF(COUNTIF(Invoices!W:X,A3389)&lt;&gt;0,IF(COUNTIF(Invoices!W:X,A3389)&lt;&gt;0,SUMIF(Invoices!W:X,A3389,Invoices!X:X)/COUNTIF(Invoices!W:X,A3389),0),IF(COUNTIF(Invoices!Y:Z,A3389)&lt;&gt;0,IF(COUNTIF(Invoices!Y:Z,A3389)&lt;&gt;0,SUMIF(Invoices!Y:Z,A3389,Invoices!Z:Z)/COUNTIF(Invoices!Y:Z,A3389),0),IF(COUNTIF(Invoices!AA:AB,A3389)&lt;&gt;0,IF(COUNTIF(Invoices!AA:AB,A3389)&lt;&gt;0,SUMIF(Invoices!AA:AB,A3389,Invoices!AB:AB)/COUNTIF(Invoices!AA:AB,A3389),0),IF(COUNTIF(Invoices!AC:AD,A3389)&lt;&gt;0,IF(COUNTIF(Invoices!AC:AD,A3389)&lt;&gt;0,SUMIF(Invoices!AC:AD,A3389,Invoices!AD:AD)/COUNTIF(Invoices!AC:AD,A3389),0),IF(COUNTIF(Invoices!AE:AF,A3389)&lt;&gt;0,IF(COUNTIF(Invoices!AE:AF,A3389)&lt;&gt;0,SUMIF(Invoices!AE:AF,A3389,Invoices!AF:AF)/COUNTIF(Invoices!AE:AF,A3389),0),IF(COUNTIF(Invoices!AG:AH,A3389)&lt;&gt;0,IF(COUNTIF(Invoices!AG:AH,A3389)&lt;&gt;0,SUMIF(Invoices!AG:AH,A3389,Invoices!AH:AH)/COUNTIF(Invoices!AG:AH,A3389),0),IF(COUNTIF(Invoices!AI:AJ,A3389)&lt;&gt;0,IF(COUNTIF(Invoices!AI:AJ,A3389)&lt;&gt;0,SUMIF(Invoices!AI:AJ,A3389,Invoices!AJ:AJ)/COUNTIF(Invoices!AI:AJ,A3389),0),IF(COUNTIF(Invoices!AK:AL,A3389)&lt;&gt;0,IF(COUNTIF(Invoices!AK:AL,A3389)&lt;&gt;0,SUMIF(Invoices!AK:AL,A3389,Invoices!AL:AL)/COUNTIF(Invoices!AK:AL,A3389),0),IF(COUNTIF(Invoices!AM:AN,A3389)&lt;&gt;0,IF(COUNTIF(Invoices!AM:AN,A3389)&lt;&gt;0,SUMIF(Invoices!AM:AN,A3389,Invoices!AN:AN)/COUNTIF(Invoices!AM:AN,A3389),0),"Not Available")))))))))))))))</f>
        <v>0.99</v>
      </c>
    </row>
    <row r="3390" spans="1:5" ht="13" x14ac:dyDescent="0.15">
      <c r="A3390" s="6" t="s">
        <v>4940</v>
      </c>
      <c r="B3390" s="6" t="s">
        <v>2448</v>
      </c>
      <c r="C3390" s="6" t="s">
        <v>713</v>
      </c>
      <c r="D3390" s="6" t="s">
        <v>714</v>
      </c>
      <c r="E3390">
        <f ca="1">IF(COUNTIF(Invoices!K:L,A3390)&lt;&gt;0,IF(COUNTIF(Invoices!K:L,A3390)&lt;&gt;0,SUMIF(Invoices!K:L,A3390,Invoices!L:L)/COUNTIF(Invoices!K:L,A3390),0),IF(COUNTIF(Invoices!M:N,A3390)&lt;&gt;0,IF(COUNTIF(Invoices!M:N,A3390)&lt;&gt;0,SUMIF(Invoices!M:N,A3390,Invoices!N:N)/COUNTIF(Invoices!M:N,A3390),0),IF(COUNTIF(Invoices!O:P,A3390)&lt;&gt;0,IF(COUNTIF(Invoices!O:P,A3390)&lt;&gt;0,SUMIF(Invoices!O:P,A3390,Invoices!P:P)/COUNTIF(Invoices!O:P,A3390),0),IF(COUNTIF(Invoices!Q:R,A3390)&lt;&gt;0,IF(COUNTIF(Invoices!Q:R,A3390)&lt;&gt;0,SUMIF(Invoices!Q:R,A3390,Invoices!R:R)/COUNTIF(Invoices!Q:R,A3390),0),IF(COUNTIF(Invoices!S:T,A3390)&lt;&gt;0,IF(COUNTIF(Invoices!S:T,A3390)&lt;&gt;0,SUMIF(Invoices!S:T,A3390,Invoices!T:T)/COUNTIF(Invoices!S:T,A3390),0),IF(COUNTIF(Invoices!U:V,A3390)&lt;&gt;0,IF(COUNTIF(Invoices!U:V,A3390)&lt;&gt;0,SUMIF(Invoices!U:V,A3390,Invoices!V:V)/COUNTIF(Invoices!U:V,A3390),0),IF(COUNTIF(Invoices!W:X,A3390)&lt;&gt;0,IF(COUNTIF(Invoices!W:X,A3390)&lt;&gt;0,SUMIF(Invoices!W:X,A3390,Invoices!X:X)/COUNTIF(Invoices!W:X,A3390),0),IF(COUNTIF(Invoices!Y:Z,A3390)&lt;&gt;0,IF(COUNTIF(Invoices!Y:Z,A3390)&lt;&gt;0,SUMIF(Invoices!Y:Z,A3390,Invoices!Z:Z)/COUNTIF(Invoices!Y:Z,A3390),0),IF(COUNTIF(Invoices!AA:AB,A3390)&lt;&gt;0,IF(COUNTIF(Invoices!AA:AB,A3390)&lt;&gt;0,SUMIF(Invoices!AA:AB,A3390,Invoices!AB:AB)/COUNTIF(Invoices!AA:AB,A3390),0),IF(COUNTIF(Invoices!AC:AD,A3390)&lt;&gt;0,IF(COUNTIF(Invoices!AC:AD,A3390)&lt;&gt;0,SUMIF(Invoices!AC:AD,A3390,Invoices!AD:AD)/COUNTIF(Invoices!AC:AD,A3390),0),IF(COUNTIF(Invoices!AE:AF,A3390)&lt;&gt;0,IF(COUNTIF(Invoices!AE:AF,A3390)&lt;&gt;0,SUMIF(Invoices!AE:AF,A3390,Invoices!AF:AF)/COUNTIF(Invoices!AE:AF,A3390),0),IF(COUNTIF(Invoices!AG:AH,A3390)&lt;&gt;0,IF(COUNTIF(Invoices!AG:AH,A3390)&lt;&gt;0,SUMIF(Invoices!AG:AH,A3390,Invoices!AH:AH)/COUNTIF(Invoices!AG:AH,A3390),0),IF(COUNTIF(Invoices!AI:AJ,A3390)&lt;&gt;0,IF(COUNTIF(Invoices!AI:AJ,A3390)&lt;&gt;0,SUMIF(Invoices!AI:AJ,A3390,Invoices!AJ:AJ)/COUNTIF(Invoices!AI:AJ,A3390),0),IF(COUNTIF(Invoices!AK:AL,A3390)&lt;&gt;0,IF(COUNTIF(Invoices!AK:AL,A3390)&lt;&gt;0,SUMIF(Invoices!AK:AL,A3390,Invoices!AL:AL)/COUNTIF(Invoices!AK:AL,A3390),0),IF(COUNTIF(Invoices!AM:AN,A3390)&lt;&gt;0,IF(COUNTIF(Invoices!AM:AN,A3390)&lt;&gt;0,SUMIF(Invoices!AM:AN,A3390,Invoices!AN:AN)/COUNTIF(Invoices!AM:AN,A3390),0),"Not Available")))))))))))))))</f>
        <v>0.99</v>
      </c>
    </row>
    <row r="3391" spans="1:5" ht="13" x14ac:dyDescent="0.15">
      <c r="A3391" s="6" t="s">
        <v>4941</v>
      </c>
      <c r="B3391" s="6" t="s">
        <v>1143</v>
      </c>
      <c r="C3391" s="6" t="s">
        <v>1144</v>
      </c>
      <c r="D3391" s="6" t="s">
        <v>559</v>
      </c>
      <c r="E3391">
        <f ca="1">IF(COUNTIF(Invoices!K:L,A3391)&lt;&gt;0,IF(COUNTIF(Invoices!K:L,A3391)&lt;&gt;0,SUMIF(Invoices!K:L,A3391,Invoices!L:L)/COUNTIF(Invoices!K:L,A3391),0),IF(COUNTIF(Invoices!M:N,A3391)&lt;&gt;0,IF(COUNTIF(Invoices!M:N,A3391)&lt;&gt;0,SUMIF(Invoices!M:N,A3391,Invoices!N:N)/COUNTIF(Invoices!M:N,A3391),0),IF(COUNTIF(Invoices!O:P,A3391)&lt;&gt;0,IF(COUNTIF(Invoices!O:P,A3391)&lt;&gt;0,SUMIF(Invoices!O:P,A3391,Invoices!P:P)/COUNTIF(Invoices!O:P,A3391),0),IF(COUNTIF(Invoices!Q:R,A3391)&lt;&gt;0,IF(COUNTIF(Invoices!Q:R,A3391)&lt;&gt;0,SUMIF(Invoices!Q:R,A3391,Invoices!R:R)/COUNTIF(Invoices!Q:R,A3391),0),IF(COUNTIF(Invoices!S:T,A3391)&lt;&gt;0,IF(COUNTIF(Invoices!S:T,A3391)&lt;&gt;0,SUMIF(Invoices!S:T,A3391,Invoices!T:T)/COUNTIF(Invoices!S:T,A3391),0),IF(COUNTIF(Invoices!U:V,A3391)&lt;&gt;0,IF(COUNTIF(Invoices!U:V,A3391)&lt;&gt;0,SUMIF(Invoices!U:V,A3391,Invoices!V:V)/COUNTIF(Invoices!U:V,A3391),0),IF(COUNTIF(Invoices!W:X,A3391)&lt;&gt;0,IF(COUNTIF(Invoices!W:X,A3391)&lt;&gt;0,SUMIF(Invoices!W:X,A3391,Invoices!X:X)/COUNTIF(Invoices!W:X,A3391),0),IF(COUNTIF(Invoices!Y:Z,A3391)&lt;&gt;0,IF(COUNTIF(Invoices!Y:Z,A3391)&lt;&gt;0,SUMIF(Invoices!Y:Z,A3391,Invoices!Z:Z)/COUNTIF(Invoices!Y:Z,A3391),0),IF(COUNTIF(Invoices!AA:AB,A3391)&lt;&gt;0,IF(COUNTIF(Invoices!AA:AB,A3391)&lt;&gt;0,SUMIF(Invoices!AA:AB,A3391,Invoices!AB:AB)/COUNTIF(Invoices!AA:AB,A3391),0),IF(COUNTIF(Invoices!AC:AD,A3391)&lt;&gt;0,IF(COUNTIF(Invoices!AC:AD,A3391)&lt;&gt;0,SUMIF(Invoices!AC:AD,A3391,Invoices!AD:AD)/COUNTIF(Invoices!AC:AD,A3391),0),IF(COUNTIF(Invoices!AE:AF,A3391)&lt;&gt;0,IF(COUNTIF(Invoices!AE:AF,A3391)&lt;&gt;0,SUMIF(Invoices!AE:AF,A3391,Invoices!AF:AF)/COUNTIF(Invoices!AE:AF,A3391),0),IF(COUNTIF(Invoices!AG:AH,A3391)&lt;&gt;0,IF(COUNTIF(Invoices!AG:AH,A3391)&lt;&gt;0,SUMIF(Invoices!AG:AH,A3391,Invoices!AH:AH)/COUNTIF(Invoices!AG:AH,A3391),0),IF(COUNTIF(Invoices!AI:AJ,A3391)&lt;&gt;0,IF(COUNTIF(Invoices!AI:AJ,A3391)&lt;&gt;0,SUMIF(Invoices!AI:AJ,A3391,Invoices!AJ:AJ)/COUNTIF(Invoices!AI:AJ,A3391),0),IF(COUNTIF(Invoices!AK:AL,A3391)&lt;&gt;0,IF(COUNTIF(Invoices!AK:AL,A3391)&lt;&gt;0,SUMIF(Invoices!AK:AL,A3391,Invoices!AL:AL)/COUNTIF(Invoices!AK:AL,A3391),0),IF(COUNTIF(Invoices!AM:AN,A3391)&lt;&gt;0,IF(COUNTIF(Invoices!AM:AN,A3391)&lt;&gt;0,SUMIF(Invoices!AM:AN,A3391,Invoices!AN:AN)/COUNTIF(Invoices!AM:AN,A3391),0),"Not Available")))))))))))))))</f>
        <v>0.99</v>
      </c>
    </row>
    <row r="3392" spans="1:5" ht="13" x14ac:dyDescent="0.15">
      <c r="A3392" s="6" t="s">
        <v>4942</v>
      </c>
      <c r="B3392" s="6" t="s">
        <v>562</v>
      </c>
      <c r="C3392" s="6" t="s">
        <v>812</v>
      </c>
      <c r="D3392" s="6" t="s">
        <v>562</v>
      </c>
      <c r="E3392" t="str">
        <f>IF(COUNTIF(Invoices!K:L,A3392)&lt;&gt;0,IF(COUNTIF(Invoices!K:L,A3392)&lt;&gt;0,SUMIF(Invoices!K:L,A3392,Invoices!L:L)/COUNTIF(Invoices!K:L,A3392),0),IF(COUNTIF(Invoices!M:N,A3392)&lt;&gt;0,IF(COUNTIF(Invoices!M:N,A3392)&lt;&gt;0,SUMIF(Invoices!M:N,A3392,Invoices!N:N)/COUNTIF(Invoices!M:N,A3392),0),IF(COUNTIF(Invoices!O:P,A3392)&lt;&gt;0,IF(COUNTIF(Invoices!O:P,A3392)&lt;&gt;0,SUMIF(Invoices!O:P,A3392,Invoices!P:P)/COUNTIF(Invoices!O:P,A3392),0),IF(COUNTIF(Invoices!Q:R,A3392)&lt;&gt;0,IF(COUNTIF(Invoices!Q:R,A3392)&lt;&gt;0,SUMIF(Invoices!Q:R,A3392,Invoices!R:R)/COUNTIF(Invoices!Q:R,A3392),0),IF(COUNTIF(Invoices!S:T,A3392)&lt;&gt;0,IF(COUNTIF(Invoices!S:T,A3392)&lt;&gt;0,SUMIF(Invoices!S:T,A3392,Invoices!T:T)/COUNTIF(Invoices!S:T,A3392),0),IF(COUNTIF(Invoices!U:V,A3392)&lt;&gt;0,IF(COUNTIF(Invoices!U:V,A3392)&lt;&gt;0,SUMIF(Invoices!U:V,A3392,Invoices!V:V)/COUNTIF(Invoices!U:V,A3392),0),IF(COUNTIF(Invoices!W:X,A3392)&lt;&gt;0,IF(COUNTIF(Invoices!W:X,A3392)&lt;&gt;0,SUMIF(Invoices!W:X,A3392,Invoices!X:X)/COUNTIF(Invoices!W:X,A3392),0),IF(COUNTIF(Invoices!Y:Z,A3392)&lt;&gt;0,IF(COUNTIF(Invoices!Y:Z,A3392)&lt;&gt;0,SUMIF(Invoices!Y:Z,A3392,Invoices!Z:Z)/COUNTIF(Invoices!Y:Z,A3392),0),IF(COUNTIF(Invoices!AA:AB,A3392)&lt;&gt;0,IF(COUNTIF(Invoices!AA:AB,A3392)&lt;&gt;0,SUMIF(Invoices!AA:AB,A3392,Invoices!AB:AB)/COUNTIF(Invoices!AA:AB,A3392),0),IF(COUNTIF(Invoices!AC:AD,A3392)&lt;&gt;0,IF(COUNTIF(Invoices!AC:AD,A3392)&lt;&gt;0,SUMIF(Invoices!AC:AD,A3392,Invoices!AD:AD)/COUNTIF(Invoices!AC:AD,A3392),0),IF(COUNTIF(Invoices!AE:AF,A3392)&lt;&gt;0,IF(COUNTIF(Invoices!AE:AF,A3392)&lt;&gt;0,SUMIF(Invoices!AE:AF,A3392,Invoices!AF:AF)/COUNTIF(Invoices!AE:AF,A3392),0),IF(COUNTIF(Invoices!AG:AH,A3392)&lt;&gt;0,IF(COUNTIF(Invoices!AG:AH,A3392)&lt;&gt;0,SUMIF(Invoices!AG:AH,A3392,Invoices!AH:AH)/COUNTIF(Invoices!AG:AH,A3392),0),IF(COUNTIF(Invoices!AI:AJ,A3392)&lt;&gt;0,IF(COUNTIF(Invoices!AI:AJ,A3392)&lt;&gt;0,SUMIF(Invoices!AI:AJ,A3392,Invoices!AJ:AJ)/COUNTIF(Invoices!AI:AJ,A3392),0),IF(COUNTIF(Invoices!AK:AL,A3392)&lt;&gt;0,IF(COUNTIF(Invoices!AK:AL,A3392)&lt;&gt;0,SUMIF(Invoices!AK:AL,A3392,Invoices!AL:AL)/COUNTIF(Invoices!AK:AL,A3392),0),IF(COUNTIF(Invoices!AM:AN,A3392)&lt;&gt;0,IF(COUNTIF(Invoices!AM:AN,A3392)&lt;&gt;0,SUMIF(Invoices!AM:AN,A3392,Invoices!AN:AN)/COUNTIF(Invoices!AM:AN,A3392),0),"Not Available")))))))))))))))</f>
        <v>Not Available</v>
      </c>
    </row>
    <row r="3393" spans="1:5" ht="13" x14ac:dyDescent="0.15">
      <c r="A3393" s="6" t="s">
        <v>4943</v>
      </c>
      <c r="B3393" s="6" t="s">
        <v>4944</v>
      </c>
      <c r="C3393" s="6" t="s">
        <v>1668</v>
      </c>
      <c r="D3393" s="6" t="s">
        <v>810</v>
      </c>
      <c r="E3393">
        <f ca="1">IF(COUNTIF(Invoices!K:L,A3393)&lt;&gt;0,IF(COUNTIF(Invoices!K:L,A3393)&lt;&gt;0,SUMIF(Invoices!K:L,A3393,Invoices!L:L)/COUNTIF(Invoices!K:L,A3393),0),IF(COUNTIF(Invoices!M:N,A3393)&lt;&gt;0,IF(COUNTIF(Invoices!M:N,A3393)&lt;&gt;0,SUMIF(Invoices!M:N,A3393,Invoices!N:N)/COUNTIF(Invoices!M:N,A3393),0),IF(COUNTIF(Invoices!O:P,A3393)&lt;&gt;0,IF(COUNTIF(Invoices!O:P,A3393)&lt;&gt;0,SUMIF(Invoices!O:P,A3393,Invoices!P:P)/COUNTIF(Invoices!O:P,A3393),0),IF(COUNTIF(Invoices!Q:R,A3393)&lt;&gt;0,IF(COUNTIF(Invoices!Q:R,A3393)&lt;&gt;0,SUMIF(Invoices!Q:R,A3393,Invoices!R:R)/COUNTIF(Invoices!Q:R,A3393),0),IF(COUNTIF(Invoices!S:T,A3393)&lt;&gt;0,IF(COUNTIF(Invoices!S:T,A3393)&lt;&gt;0,SUMIF(Invoices!S:T,A3393,Invoices!T:T)/COUNTIF(Invoices!S:T,A3393),0),IF(COUNTIF(Invoices!U:V,A3393)&lt;&gt;0,IF(COUNTIF(Invoices!U:V,A3393)&lt;&gt;0,SUMIF(Invoices!U:V,A3393,Invoices!V:V)/COUNTIF(Invoices!U:V,A3393),0),IF(COUNTIF(Invoices!W:X,A3393)&lt;&gt;0,IF(COUNTIF(Invoices!W:X,A3393)&lt;&gt;0,SUMIF(Invoices!W:X,A3393,Invoices!X:X)/COUNTIF(Invoices!W:X,A3393),0),IF(COUNTIF(Invoices!Y:Z,A3393)&lt;&gt;0,IF(COUNTIF(Invoices!Y:Z,A3393)&lt;&gt;0,SUMIF(Invoices!Y:Z,A3393,Invoices!Z:Z)/COUNTIF(Invoices!Y:Z,A3393),0),IF(COUNTIF(Invoices!AA:AB,A3393)&lt;&gt;0,IF(COUNTIF(Invoices!AA:AB,A3393)&lt;&gt;0,SUMIF(Invoices!AA:AB,A3393,Invoices!AB:AB)/COUNTIF(Invoices!AA:AB,A3393),0),IF(COUNTIF(Invoices!AC:AD,A3393)&lt;&gt;0,IF(COUNTIF(Invoices!AC:AD,A3393)&lt;&gt;0,SUMIF(Invoices!AC:AD,A3393,Invoices!AD:AD)/COUNTIF(Invoices!AC:AD,A3393),0),IF(COUNTIF(Invoices!AE:AF,A3393)&lt;&gt;0,IF(COUNTIF(Invoices!AE:AF,A3393)&lt;&gt;0,SUMIF(Invoices!AE:AF,A3393,Invoices!AF:AF)/COUNTIF(Invoices!AE:AF,A3393),0),IF(COUNTIF(Invoices!AG:AH,A3393)&lt;&gt;0,IF(COUNTIF(Invoices!AG:AH,A3393)&lt;&gt;0,SUMIF(Invoices!AG:AH,A3393,Invoices!AH:AH)/COUNTIF(Invoices!AG:AH,A3393),0),IF(COUNTIF(Invoices!AI:AJ,A3393)&lt;&gt;0,IF(COUNTIF(Invoices!AI:AJ,A3393)&lt;&gt;0,SUMIF(Invoices!AI:AJ,A3393,Invoices!AJ:AJ)/COUNTIF(Invoices!AI:AJ,A3393),0),IF(COUNTIF(Invoices!AK:AL,A3393)&lt;&gt;0,IF(COUNTIF(Invoices!AK:AL,A3393)&lt;&gt;0,SUMIF(Invoices!AK:AL,A3393,Invoices!AL:AL)/COUNTIF(Invoices!AK:AL,A3393),0),IF(COUNTIF(Invoices!AM:AN,A3393)&lt;&gt;0,IF(COUNTIF(Invoices!AM:AN,A3393)&lt;&gt;0,SUMIF(Invoices!AM:AN,A3393,Invoices!AN:AN)/COUNTIF(Invoices!AM:AN,A3393),0),"Not Available")))))))))))))))</f>
        <v>0.99</v>
      </c>
    </row>
    <row r="3394" spans="1:5" ht="13" x14ac:dyDescent="0.15">
      <c r="A3394" s="6" t="s">
        <v>4943</v>
      </c>
      <c r="B3394" s="6" t="s">
        <v>2481</v>
      </c>
      <c r="C3394" s="6" t="s">
        <v>1446</v>
      </c>
      <c r="D3394" s="6" t="s">
        <v>810</v>
      </c>
      <c r="E3394">
        <f ca="1">IF(COUNTIF(Invoices!K:L,A3394)&lt;&gt;0,IF(COUNTIF(Invoices!K:L,A3394)&lt;&gt;0,SUMIF(Invoices!K:L,A3394,Invoices!L:L)/COUNTIF(Invoices!K:L,A3394),0),IF(COUNTIF(Invoices!M:N,A3394)&lt;&gt;0,IF(COUNTIF(Invoices!M:N,A3394)&lt;&gt;0,SUMIF(Invoices!M:N,A3394,Invoices!N:N)/COUNTIF(Invoices!M:N,A3394),0),IF(COUNTIF(Invoices!O:P,A3394)&lt;&gt;0,IF(COUNTIF(Invoices!O:P,A3394)&lt;&gt;0,SUMIF(Invoices!O:P,A3394,Invoices!P:P)/COUNTIF(Invoices!O:P,A3394),0),IF(COUNTIF(Invoices!Q:R,A3394)&lt;&gt;0,IF(COUNTIF(Invoices!Q:R,A3394)&lt;&gt;0,SUMIF(Invoices!Q:R,A3394,Invoices!R:R)/COUNTIF(Invoices!Q:R,A3394),0),IF(COUNTIF(Invoices!S:T,A3394)&lt;&gt;0,IF(COUNTIF(Invoices!S:T,A3394)&lt;&gt;0,SUMIF(Invoices!S:T,A3394,Invoices!T:T)/COUNTIF(Invoices!S:T,A3394),0),IF(COUNTIF(Invoices!U:V,A3394)&lt;&gt;0,IF(COUNTIF(Invoices!U:V,A3394)&lt;&gt;0,SUMIF(Invoices!U:V,A3394,Invoices!V:V)/COUNTIF(Invoices!U:V,A3394),0),IF(COUNTIF(Invoices!W:X,A3394)&lt;&gt;0,IF(COUNTIF(Invoices!W:X,A3394)&lt;&gt;0,SUMIF(Invoices!W:X,A3394,Invoices!X:X)/COUNTIF(Invoices!W:X,A3394),0),IF(COUNTIF(Invoices!Y:Z,A3394)&lt;&gt;0,IF(COUNTIF(Invoices!Y:Z,A3394)&lt;&gt;0,SUMIF(Invoices!Y:Z,A3394,Invoices!Z:Z)/COUNTIF(Invoices!Y:Z,A3394),0),IF(COUNTIF(Invoices!AA:AB,A3394)&lt;&gt;0,IF(COUNTIF(Invoices!AA:AB,A3394)&lt;&gt;0,SUMIF(Invoices!AA:AB,A3394,Invoices!AB:AB)/COUNTIF(Invoices!AA:AB,A3394),0),IF(COUNTIF(Invoices!AC:AD,A3394)&lt;&gt;0,IF(COUNTIF(Invoices!AC:AD,A3394)&lt;&gt;0,SUMIF(Invoices!AC:AD,A3394,Invoices!AD:AD)/COUNTIF(Invoices!AC:AD,A3394),0),IF(COUNTIF(Invoices!AE:AF,A3394)&lt;&gt;0,IF(COUNTIF(Invoices!AE:AF,A3394)&lt;&gt;0,SUMIF(Invoices!AE:AF,A3394,Invoices!AF:AF)/COUNTIF(Invoices!AE:AF,A3394),0),IF(COUNTIF(Invoices!AG:AH,A3394)&lt;&gt;0,IF(COUNTIF(Invoices!AG:AH,A3394)&lt;&gt;0,SUMIF(Invoices!AG:AH,A3394,Invoices!AH:AH)/COUNTIF(Invoices!AG:AH,A3394),0),IF(COUNTIF(Invoices!AI:AJ,A3394)&lt;&gt;0,IF(COUNTIF(Invoices!AI:AJ,A3394)&lt;&gt;0,SUMIF(Invoices!AI:AJ,A3394,Invoices!AJ:AJ)/COUNTIF(Invoices!AI:AJ,A3394),0),IF(COUNTIF(Invoices!AK:AL,A3394)&lt;&gt;0,IF(COUNTIF(Invoices!AK:AL,A3394)&lt;&gt;0,SUMIF(Invoices!AK:AL,A3394,Invoices!AL:AL)/COUNTIF(Invoices!AK:AL,A3394),0),IF(COUNTIF(Invoices!AM:AN,A3394)&lt;&gt;0,IF(COUNTIF(Invoices!AM:AN,A3394)&lt;&gt;0,SUMIF(Invoices!AM:AN,A3394,Invoices!AN:AN)/COUNTIF(Invoices!AM:AN,A3394),0),"Not Available")))))))))))))))</f>
        <v>0.99</v>
      </c>
    </row>
    <row r="3395" spans="1:5" ht="13" x14ac:dyDescent="0.15">
      <c r="A3395" s="6" t="s">
        <v>4943</v>
      </c>
      <c r="B3395" s="6" t="s">
        <v>4945</v>
      </c>
      <c r="C3395" s="6" t="s">
        <v>3217</v>
      </c>
      <c r="D3395" s="6" t="s">
        <v>810</v>
      </c>
      <c r="E3395">
        <f ca="1">IF(COUNTIF(Invoices!K:L,A3395)&lt;&gt;0,IF(COUNTIF(Invoices!K:L,A3395)&lt;&gt;0,SUMIF(Invoices!K:L,A3395,Invoices!L:L)/COUNTIF(Invoices!K:L,A3395),0),IF(COUNTIF(Invoices!M:N,A3395)&lt;&gt;0,IF(COUNTIF(Invoices!M:N,A3395)&lt;&gt;0,SUMIF(Invoices!M:N,A3395,Invoices!N:N)/COUNTIF(Invoices!M:N,A3395),0),IF(COUNTIF(Invoices!O:P,A3395)&lt;&gt;0,IF(COUNTIF(Invoices!O:P,A3395)&lt;&gt;0,SUMIF(Invoices!O:P,A3395,Invoices!P:P)/COUNTIF(Invoices!O:P,A3395),0),IF(COUNTIF(Invoices!Q:R,A3395)&lt;&gt;0,IF(COUNTIF(Invoices!Q:R,A3395)&lt;&gt;0,SUMIF(Invoices!Q:R,A3395,Invoices!R:R)/COUNTIF(Invoices!Q:R,A3395),0),IF(COUNTIF(Invoices!S:T,A3395)&lt;&gt;0,IF(COUNTIF(Invoices!S:T,A3395)&lt;&gt;0,SUMIF(Invoices!S:T,A3395,Invoices!T:T)/COUNTIF(Invoices!S:T,A3395),0),IF(COUNTIF(Invoices!U:V,A3395)&lt;&gt;0,IF(COUNTIF(Invoices!U:V,A3395)&lt;&gt;0,SUMIF(Invoices!U:V,A3395,Invoices!V:V)/COUNTIF(Invoices!U:V,A3395),0),IF(COUNTIF(Invoices!W:X,A3395)&lt;&gt;0,IF(COUNTIF(Invoices!W:X,A3395)&lt;&gt;0,SUMIF(Invoices!W:X,A3395,Invoices!X:X)/COUNTIF(Invoices!W:X,A3395),0),IF(COUNTIF(Invoices!Y:Z,A3395)&lt;&gt;0,IF(COUNTIF(Invoices!Y:Z,A3395)&lt;&gt;0,SUMIF(Invoices!Y:Z,A3395,Invoices!Z:Z)/COUNTIF(Invoices!Y:Z,A3395),0),IF(COUNTIF(Invoices!AA:AB,A3395)&lt;&gt;0,IF(COUNTIF(Invoices!AA:AB,A3395)&lt;&gt;0,SUMIF(Invoices!AA:AB,A3395,Invoices!AB:AB)/COUNTIF(Invoices!AA:AB,A3395),0),IF(COUNTIF(Invoices!AC:AD,A3395)&lt;&gt;0,IF(COUNTIF(Invoices!AC:AD,A3395)&lt;&gt;0,SUMIF(Invoices!AC:AD,A3395,Invoices!AD:AD)/COUNTIF(Invoices!AC:AD,A3395),0),IF(COUNTIF(Invoices!AE:AF,A3395)&lt;&gt;0,IF(COUNTIF(Invoices!AE:AF,A3395)&lt;&gt;0,SUMIF(Invoices!AE:AF,A3395,Invoices!AF:AF)/COUNTIF(Invoices!AE:AF,A3395),0),IF(COUNTIF(Invoices!AG:AH,A3395)&lt;&gt;0,IF(COUNTIF(Invoices!AG:AH,A3395)&lt;&gt;0,SUMIF(Invoices!AG:AH,A3395,Invoices!AH:AH)/COUNTIF(Invoices!AG:AH,A3395),0),IF(COUNTIF(Invoices!AI:AJ,A3395)&lt;&gt;0,IF(COUNTIF(Invoices!AI:AJ,A3395)&lt;&gt;0,SUMIF(Invoices!AI:AJ,A3395,Invoices!AJ:AJ)/COUNTIF(Invoices!AI:AJ,A3395),0),IF(COUNTIF(Invoices!AK:AL,A3395)&lt;&gt;0,IF(COUNTIF(Invoices!AK:AL,A3395)&lt;&gt;0,SUMIF(Invoices!AK:AL,A3395,Invoices!AL:AL)/COUNTIF(Invoices!AK:AL,A3395),0),IF(COUNTIF(Invoices!AM:AN,A3395)&lt;&gt;0,IF(COUNTIF(Invoices!AM:AN,A3395)&lt;&gt;0,SUMIF(Invoices!AM:AN,A3395,Invoices!AN:AN)/COUNTIF(Invoices!AM:AN,A3395),0),"Not Available")))))))))))))))</f>
        <v>0.99</v>
      </c>
    </row>
    <row r="3396" spans="1:5" ht="13" x14ac:dyDescent="0.15">
      <c r="A3396" s="6" t="s">
        <v>4946</v>
      </c>
      <c r="B3396" s="6" t="s">
        <v>4947</v>
      </c>
      <c r="C3396" s="6" t="s">
        <v>1309</v>
      </c>
      <c r="D3396" s="6" t="s">
        <v>810</v>
      </c>
      <c r="E3396">
        <f ca="1">IF(COUNTIF(Invoices!K:L,A3396)&lt;&gt;0,IF(COUNTIF(Invoices!K:L,A3396)&lt;&gt;0,SUMIF(Invoices!K:L,A3396,Invoices!L:L)/COUNTIF(Invoices!K:L,A3396),0),IF(COUNTIF(Invoices!M:N,A3396)&lt;&gt;0,IF(COUNTIF(Invoices!M:N,A3396)&lt;&gt;0,SUMIF(Invoices!M:N,A3396,Invoices!N:N)/COUNTIF(Invoices!M:N,A3396),0),IF(COUNTIF(Invoices!O:P,A3396)&lt;&gt;0,IF(COUNTIF(Invoices!O:P,A3396)&lt;&gt;0,SUMIF(Invoices!O:P,A3396,Invoices!P:P)/COUNTIF(Invoices!O:P,A3396),0),IF(COUNTIF(Invoices!Q:R,A3396)&lt;&gt;0,IF(COUNTIF(Invoices!Q:R,A3396)&lt;&gt;0,SUMIF(Invoices!Q:R,A3396,Invoices!R:R)/COUNTIF(Invoices!Q:R,A3396),0),IF(COUNTIF(Invoices!S:T,A3396)&lt;&gt;0,IF(COUNTIF(Invoices!S:T,A3396)&lt;&gt;0,SUMIF(Invoices!S:T,A3396,Invoices!T:T)/COUNTIF(Invoices!S:T,A3396),0),IF(COUNTIF(Invoices!U:V,A3396)&lt;&gt;0,IF(COUNTIF(Invoices!U:V,A3396)&lt;&gt;0,SUMIF(Invoices!U:V,A3396,Invoices!V:V)/COUNTIF(Invoices!U:V,A3396),0),IF(COUNTIF(Invoices!W:X,A3396)&lt;&gt;0,IF(COUNTIF(Invoices!W:X,A3396)&lt;&gt;0,SUMIF(Invoices!W:X,A3396,Invoices!X:X)/COUNTIF(Invoices!W:X,A3396),0),IF(COUNTIF(Invoices!Y:Z,A3396)&lt;&gt;0,IF(COUNTIF(Invoices!Y:Z,A3396)&lt;&gt;0,SUMIF(Invoices!Y:Z,A3396,Invoices!Z:Z)/COUNTIF(Invoices!Y:Z,A3396),0),IF(COUNTIF(Invoices!AA:AB,A3396)&lt;&gt;0,IF(COUNTIF(Invoices!AA:AB,A3396)&lt;&gt;0,SUMIF(Invoices!AA:AB,A3396,Invoices!AB:AB)/COUNTIF(Invoices!AA:AB,A3396),0),IF(COUNTIF(Invoices!AC:AD,A3396)&lt;&gt;0,IF(COUNTIF(Invoices!AC:AD,A3396)&lt;&gt;0,SUMIF(Invoices!AC:AD,A3396,Invoices!AD:AD)/COUNTIF(Invoices!AC:AD,A3396),0),IF(COUNTIF(Invoices!AE:AF,A3396)&lt;&gt;0,IF(COUNTIF(Invoices!AE:AF,A3396)&lt;&gt;0,SUMIF(Invoices!AE:AF,A3396,Invoices!AF:AF)/COUNTIF(Invoices!AE:AF,A3396),0),IF(COUNTIF(Invoices!AG:AH,A3396)&lt;&gt;0,IF(COUNTIF(Invoices!AG:AH,A3396)&lt;&gt;0,SUMIF(Invoices!AG:AH,A3396,Invoices!AH:AH)/COUNTIF(Invoices!AG:AH,A3396),0),IF(COUNTIF(Invoices!AI:AJ,A3396)&lt;&gt;0,IF(COUNTIF(Invoices!AI:AJ,A3396)&lt;&gt;0,SUMIF(Invoices!AI:AJ,A3396,Invoices!AJ:AJ)/COUNTIF(Invoices!AI:AJ,A3396),0),IF(COUNTIF(Invoices!AK:AL,A3396)&lt;&gt;0,IF(COUNTIF(Invoices!AK:AL,A3396)&lt;&gt;0,SUMIF(Invoices!AK:AL,A3396,Invoices!AL:AL)/COUNTIF(Invoices!AK:AL,A3396),0),IF(COUNTIF(Invoices!AM:AN,A3396)&lt;&gt;0,IF(COUNTIF(Invoices!AM:AN,A3396)&lt;&gt;0,SUMIF(Invoices!AM:AN,A3396,Invoices!AN:AN)/COUNTIF(Invoices!AM:AN,A3396),0),"Not Available")))))))))))))))</f>
        <v>0.99</v>
      </c>
    </row>
    <row r="3397" spans="1:5" ht="13" x14ac:dyDescent="0.15">
      <c r="A3397" s="6" t="s">
        <v>4948</v>
      </c>
      <c r="B3397" s="6" t="s">
        <v>1140</v>
      </c>
      <c r="C3397" s="6" t="s">
        <v>1141</v>
      </c>
      <c r="D3397" s="6" t="s">
        <v>1140</v>
      </c>
      <c r="E3397" t="str">
        <f>IF(COUNTIF(Invoices!K:L,A3397)&lt;&gt;0,IF(COUNTIF(Invoices!K:L,A3397)&lt;&gt;0,SUMIF(Invoices!K:L,A3397,Invoices!L:L)/COUNTIF(Invoices!K:L,A3397),0),IF(COUNTIF(Invoices!M:N,A3397)&lt;&gt;0,IF(COUNTIF(Invoices!M:N,A3397)&lt;&gt;0,SUMIF(Invoices!M:N,A3397,Invoices!N:N)/COUNTIF(Invoices!M:N,A3397),0),IF(COUNTIF(Invoices!O:P,A3397)&lt;&gt;0,IF(COUNTIF(Invoices!O:P,A3397)&lt;&gt;0,SUMIF(Invoices!O:P,A3397,Invoices!P:P)/COUNTIF(Invoices!O:P,A3397),0),IF(COUNTIF(Invoices!Q:R,A3397)&lt;&gt;0,IF(COUNTIF(Invoices!Q:R,A3397)&lt;&gt;0,SUMIF(Invoices!Q:R,A3397,Invoices!R:R)/COUNTIF(Invoices!Q:R,A3397),0),IF(COUNTIF(Invoices!S:T,A3397)&lt;&gt;0,IF(COUNTIF(Invoices!S:T,A3397)&lt;&gt;0,SUMIF(Invoices!S:T,A3397,Invoices!T:T)/COUNTIF(Invoices!S:T,A3397),0),IF(COUNTIF(Invoices!U:V,A3397)&lt;&gt;0,IF(COUNTIF(Invoices!U:V,A3397)&lt;&gt;0,SUMIF(Invoices!U:V,A3397,Invoices!V:V)/COUNTIF(Invoices!U:V,A3397),0),IF(COUNTIF(Invoices!W:X,A3397)&lt;&gt;0,IF(COUNTIF(Invoices!W:X,A3397)&lt;&gt;0,SUMIF(Invoices!W:X,A3397,Invoices!X:X)/COUNTIF(Invoices!W:X,A3397),0),IF(COUNTIF(Invoices!Y:Z,A3397)&lt;&gt;0,IF(COUNTIF(Invoices!Y:Z,A3397)&lt;&gt;0,SUMIF(Invoices!Y:Z,A3397,Invoices!Z:Z)/COUNTIF(Invoices!Y:Z,A3397),0),IF(COUNTIF(Invoices!AA:AB,A3397)&lt;&gt;0,IF(COUNTIF(Invoices!AA:AB,A3397)&lt;&gt;0,SUMIF(Invoices!AA:AB,A3397,Invoices!AB:AB)/COUNTIF(Invoices!AA:AB,A3397),0),IF(COUNTIF(Invoices!AC:AD,A3397)&lt;&gt;0,IF(COUNTIF(Invoices!AC:AD,A3397)&lt;&gt;0,SUMIF(Invoices!AC:AD,A3397,Invoices!AD:AD)/COUNTIF(Invoices!AC:AD,A3397),0),IF(COUNTIF(Invoices!AE:AF,A3397)&lt;&gt;0,IF(COUNTIF(Invoices!AE:AF,A3397)&lt;&gt;0,SUMIF(Invoices!AE:AF,A3397,Invoices!AF:AF)/COUNTIF(Invoices!AE:AF,A3397),0),IF(COUNTIF(Invoices!AG:AH,A3397)&lt;&gt;0,IF(COUNTIF(Invoices!AG:AH,A3397)&lt;&gt;0,SUMIF(Invoices!AG:AH,A3397,Invoices!AH:AH)/COUNTIF(Invoices!AG:AH,A3397),0),IF(COUNTIF(Invoices!AI:AJ,A3397)&lt;&gt;0,IF(COUNTIF(Invoices!AI:AJ,A3397)&lt;&gt;0,SUMIF(Invoices!AI:AJ,A3397,Invoices!AJ:AJ)/COUNTIF(Invoices!AI:AJ,A3397),0),IF(COUNTIF(Invoices!AK:AL,A3397)&lt;&gt;0,IF(COUNTIF(Invoices!AK:AL,A3397)&lt;&gt;0,SUMIF(Invoices!AK:AL,A3397,Invoices!AL:AL)/COUNTIF(Invoices!AK:AL,A3397),0),IF(COUNTIF(Invoices!AM:AN,A3397)&lt;&gt;0,IF(COUNTIF(Invoices!AM:AN,A3397)&lt;&gt;0,SUMIF(Invoices!AM:AN,A3397,Invoices!AN:AN)/COUNTIF(Invoices!AM:AN,A3397),0),"Not Available")))))))))))))))</f>
        <v>Not Available</v>
      </c>
    </row>
    <row r="3398" spans="1:5" ht="13" x14ac:dyDescent="0.15">
      <c r="A3398" s="6" t="s">
        <v>4949</v>
      </c>
      <c r="B3398" s="6" t="s">
        <v>543</v>
      </c>
      <c r="C3398" s="6" t="s">
        <v>866</v>
      </c>
      <c r="D3398" s="6" t="s">
        <v>543</v>
      </c>
      <c r="E3398" t="str">
        <f>IF(COUNTIF(Invoices!K:L,A3398)&lt;&gt;0,IF(COUNTIF(Invoices!K:L,A3398)&lt;&gt;0,SUMIF(Invoices!K:L,A3398,Invoices!L:L)/COUNTIF(Invoices!K:L,A3398),0),IF(COUNTIF(Invoices!M:N,A3398)&lt;&gt;0,IF(COUNTIF(Invoices!M:N,A3398)&lt;&gt;0,SUMIF(Invoices!M:N,A3398,Invoices!N:N)/COUNTIF(Invoices!M:N,A3398),0),IF(COUNTIF(Invoices!O:P,A3398)&lt;&gt;0,IF(COUNTIF(Invoices!O:P,A3398)&lt;&gt;0,SUMIF(Invoices!O:P,A3398,Invoices!P:P)/COUNTIF(Invoices!O:P,A3398),0),IF(COUNTIF(Invoices!Q:R,A3398)&lt;&gt;0,IF(COUNTIF(Invoices!Q:R,A3398)&lt;&gt;0,SUMIF(Invoices!Q:R,A3398,Invoices!R:R)/COUNTIF(Invoices!Q:R,A3398),0),IF(COUNTIF(Invoices!S:T,A3398)&lt;&gt;0,IF(COUNTIF(Invoices!S:T,A3398)&lt;&gt;0,SUMIF(Invoices!S:T,A3398,Invoices!T:T)/COUNTIF(Invoices!S:T,A3398),0),IF(COUNTIF(Invoices!U:V,A3398)&lt;&gt;0,IF(COUNTIF(Invoices!U:V,A3398)&lt;&gt;0,SUMIF(Invoices!U:V,A3398,Invoices!V:V)/COUNTIF(Invoices!U:V,A3398),0),IF(COUNTIF(Invoices!W:X,A3398)&lt;&gt;0,IF(COUNTIF(Invoices!W:X,A3398)&lt;&gt;0,SUMIF(Invoices!W:X,A3398,Invoices!X:X)/COUNTIF(Invoices!W:X,A3398),0),IF(COUNTIF(Invoices!Y:Z,A3398)&lt;&gt;0,IF(COUNTIF(Invoices!Y:Z,A3398)&lt;&gt;0,SUMIF(Invoices!Y:Z,A3398,Invoices!Z:Z)/COUNTIF(Invoices!Y:Z,A3398),0),IF(COUNTIF(Invoices!AA:AB,A3398)&lt;&gt;0,IF(COUNTIF(Invoices!AA:AB,A3398)&lt;&gt;0,SUMIF(Invoices!AA:AB,A3398,Invoices!AB:AB)/COUNTIF(Invoices!AA:AB,A3398),0),IF(COUNTIF(Invoices!AC:AD,A3398)&lt;&gt;0,IF(COUNTIF(Invoices!AC:AD,A3398)&lt;&gt;0,SUMIF(Invoices!AC:AD,A3398,Invoices!AD:AD)/COUNTIF(Invoices!AC:AD,A3398),0),IF(COUNTIF(Invoices!AE:AF,A3398)&lt;&gt;0,IF(COUNTIF(Invoices!AE:AF,A3398)&lt;&gt;0,SUMIF(Invoices!AE:AF,A3398,Invoices!AF:AF)/COUNTIF(Invoices!AE:AF,A3398),0),IF(COUNTIF(Invoices!AG:AH,A3398)&lt;&gt;0,IF(COUNTIF(Invoices!AG:AH,A3398)&lt;&gt;0,SUMIF(Invoices!AG:AH,A3398,Invoices!AH:AH)/COUNTIF(Invoices!AG:AH,A3398),0),IF(COUNTIF(Invoices!AI:AJ,A3398)&lt;&gt;0,IF(COUNTIF(Invoices!AI:AJ,A3398)&lt;&gt;0,SUMIF(Invoices!AI:AJ,A3398,Invoices!AJ:AJ)/COUNTIF(Invoices!AI:AJ,A3398),0),IF(COUNTIF(Invoices!AK:AL,A3398)&lt;&gt;0,IF(COUNTIF(Invoices!AK:AL,A3398)&lt;&gt;0,SUMIF(Invoices!AK:AL,A3398,Invoices!AL:AL)/COUNTIF(Invoices!AK:AL,A3398),0),IF(COUNTIF(Invoices!AM:AN,A3398)&lt;&gt;0,IF(COUNTIF(Invoices!AM:AN,A3398)&lt;&gt;0,SUMIF(Invoices!AM:AN,A3398,Invoices!AN:AN)/COUNTIF(Invoices!AM:AN,A3398),0),"Not Available")))))))))))))))</f>
        <v>Not Available</v>
      </c>
    </row>
    <row r="3399" spans="1:5" ht="13" x14ac:dyDescent="0.15">
      <c r="A3399" s="6" t="s">
        <v>4950</v>
      </c>
      <c r="B3399" s="6" t="s">
        <v>585</v>
      </c>
      <c r="C3399" s="6" t="s">
        <v>894</v>
      </c>
      <c r="D3399" s="6" t="s">
        <v>587</v>
      </c>
      <c r="E3399">
        <f ca="1">IF(COUNTIF(Invoices!K:L,A3399)&lt;&gt;0,IF(COUNTIF(Invoices!K:L,A3399)&lt;&gt;0,SUMIF(Invoices!K:L,A3399,Invoices!L:L)/COUNTIF(Invoices!K:L,A3399),0),IF(COUNTIF(Invoices!M:N,A3399)&lt;&gt;0,IF(COUNTIF(Invoices!M:N,A3399)&lt;&gt;0,SUMIF(Invoices!M:N,A3399,Invoices!N:N)/COUNTIF(Invoices!M:N,A3399),0),IF(COUNTIF(Invoices!O:P,A3399)&lt;&gt;0,IF(COUNTIF(Invoices!O:P,A3399)&lt;&gt;0,SUMIF(Invoices!O:P,A3399,Invoices!P:P)/COUNTIF(Invoices!O:P,A3399),0),IF(COUNTIF(Invoices!Q:R,A3399)&lt;&gt;0,IF(COUNTIF(Invoices!Q:R,A3399)&lt;&gt;0,SUMIF(Invoices!Q:R,A3399,Invoices!R:R)/COUNTIF(Invoices!Q:R,A3399),0),IF(COUNTIF(Invoices!S:T,A3399)&lt;&gt;0,IF(COUNTIF(Invoices!S:T,A3399)&lt;&gt;0,SUMIF(Invoices!S:T,A3399,Invoices!T:T)/COUNTIF(Invoices!S:T,A3399),0),IF(COUNTIF(Invoices!U:V,A3399)&lt;&gt;0,IF(COUNTIF(Invoices!U:V,A3399)&lt;&gt;0,SUMIF(Invoices!U:V,A3399,Invoices!V:V)/COUNTIF(Invoices!U:V,A3399),0),IF(COUNTIF(Invoices!W:X,A3399)&lt;&gt;0,IF(COUNTIF(Invoices!W:X,A3399)&lt;&gt;0,SUMIF(Invoices!W:X,A3399,Invoices!X:X)/COUNTIF(Invoices!W:X,A3399),0),IF(COUNTIF(Invoices!Y:Z,A3399)&lt;&gt;0,IF(COUNTIF(Invoices!Y:Z,A3399)&lt;&gt;0,SUMIF(Invoices!Y:Z,A3399,Invoices!Z:Z)/COUNTIF(Invoices!Y:Z,A3399),0),IF(COUNTIF(Invoices!AA:AB,A3399)&lt;&gt;0,IF(COUNTIF(Invoices!AA:AB,A3399)&lt;&gt;0,SUMIF(Invoices!AA:AB,A3399,Invoices!AB:AB)/COUNTIF(Invoices!AA:AB,A3399),0),IF(COUNTIF(Invoices!AC:AD,A3399)&lt;&gt;0,IF(COUNTIF(Invoices!AC:AD,A3399)&lt;&gt;0,SUMIF(Invoices!AC:AD,A3399,Invoices!AD:AD)/COUNTIF(Invoices!AC:AD,A3399),0),IF(COUNTIF(Invoices!AE:AF,A3399)&lt;&gt;0,IF(COUNTIF(Invoices!AE:AF,A3399)&lt;&gt;0,SUMIF(Invoices!AE:AF,A3399,Invoices!AF:AF)/COUNTIF(Invoices!AE:AF,A3399),0),IF(COUNTIF(Invoices!AG:AH,A3399)&lt;&gt;0,IF(COUNTIF(Invoices!AG:AH,A3399)&lt;&gt;0,SUMIF(Invoices!AG:AH,A3399,Invoices!AH:AH)/COUNTIF(Invoices!AG:AH,A3399),0),IF(COUNTIF(Invoices!AI:AJ,A3399)&lt;&gt;0,IF(COUNTIF(Invoices!AI:AJ,A3399)&lt;&gt;0,SUMIF(Invoices!AI:AJ,A3399,Invoices!AJ:AJ)/COUNTIF(Invoices!AI:AJ,A3399),0),IF(COUNTIF(Invoices!AK:AL,A3399)&lt;&gt;0,IF(COUNTIF(Invoices!AK:AL,A3399)&lt;&gt;0,SUMIF(Invoices!AK:AL,A3399,Invoices!AL:AL)/COUNTIF(Invoices!AK:AL,A3399),0),IF(COUNTIF(Invoices!AM:AN,A3399)&lt;&gt;0,IF(COUNTIF(Invoices!AM:AN,A3399)&lt;&gt;0,SUMIF(Invoices!AM:AN,A3399,Invoices!AN:AN)/COUNTIF(Invoices!AM:AN,A3399),0),"Not Available")))))))))))))))</f>
        <v>0.99</v>
      </c>
    </row>
    <row r="3400" spans="1:5" ht="13" x14ac:dyDescent="0.15">
      <c r="A3400" s="6" t="s">
        <v>4951</v>
      </c>
      <c r="B3400" s="6" t="s">
        <v>4952</v>
      </c>
      <c r="C3400" s="6" t="s">
        <v>1750</v>
      </c>
      <c r="D3400" s="6" t="s">
        <v>1751</v>
      </c>
      <c r="E3400" t="str">
        <f>IF(COUNTIF(Invoices!K:L,A3400)&lt;&gt;0,IF(COUNTIF(Invoices!K:L,A3400)&lt;&gt;0,SUMIF(Invoices!K:L,A3400,Invoices!L:L)/COUNTIF(Invoices!K:L,A3400),0),IF(COUNTIF(Invoices!M:N,A3400)&lt;&gt;0,IF(COUNTIF(Invoices!M:N,A3400)&lt;&gt;0,SUMIF(Invoices!M:N,A3400,Invoices!N:N)/COUNTIF(Invoices!M:N,A3400),0),IF(COUNTIF(Invoices!O:P,A3400)&lt;&gt;0,IF(COUNTIF(Invoices!O:P,A3400)&lt;&gt;0,SUMIF(Invoices!O:P,A3400,Invoices!P:P)/COUNTIF(Invoices!O:P,A3400),0),IF(COUNTIF(Invoices!Q:R,A3400)&lt;&gt;0,IF(COUNTIF(Invoices!Q:R,A3400)&lt;&gt;0,SUMIF(Invoices!Q:R,A3400,Invoices!R:R)/COUNTIF(Invoices!Q:R,A3400),0),IF(COUNTIF(Invoices!S:T,A3400)&lt;&gt;0,IF(COUNTIF(Invoices!S:T,A3400)&lt;&gt;0,SUMIF(Invoices!S:T,A3400,Invoices!T:T)/COUNTIF(Invoices!S:T,A3400),0),IF(COUNTIF(Invoices!U:V,A3400)&lt;&gt;0,IF(COUNTIF(Invoices!U:V,A3400)&lt;&gt;0,SUMIF(Invoices!U:V,A3400,Invoices!V:V)/COUNTIF(Invoices!U:V,A3400),0),IF(COUNTIF(Invoices!W:X,A3400)&lt;&gt;0,IF(COUNTIF(Invoices!W:X,A3400)&lt;&gt;0,SUMIF(Invoices!W:X,A3400,Invoices!X:X)/COUNTIF(Invoices!W:X,A3400),0),IF(COUNTIF(Invoices!Y:Z,A3400)&lt;&gt;0,IF(COUNTIF(Invoices!Y:Z,A3400)&lt;&gt;0,SUMIF(Invoices!Y:Z,A3400,Invoices!Z:Z)/COUNTIF(Invoices!Y:Z,A3400),0),IF(COUNTIF(Invoices!AA:AB,A3400)&lt;&gt;0,IF(COUNTIF(Invoices!AA:AB,A3400)&lt;&gt;0,SUMIF(Invoices!AA:AB,A3400,Invoices!AB:AB)/COUNTIF(Invoices!AA:AB,A3400),0),IF(COUNTIF(Invoices!AC:AD,A3400)&lt;&gt;0,IF(COUNTIF(Invoices!AC:AD,A3400)&lt;&gt;0,SUMIF(Invoices!AC:AD,A3400,Invoices!AD:AD)/COUNTIF(Invoices!AC:AD,A3400),0),IF(COUNTIF(Invoices!AE:AF,A3400)&lt;&gt;0,IF(COUNTIF(Invoices!AE:AF,A3400)&lt;&gt;0,SUMIF(Invoices!AE:AF,A3400,Invoices!AF:AF)/COUNTIF(Invoices!AE:AF,A3400),0),IF(COUNTIF(Invoices!AG:AH,A3400)&lt;&gt;0,IF(COUNTIF(Invoices!AG:AH,A3400)&lt;&gt;0,SUMIF(Invoices!AG:AH,A3400,Invoices!AH:AH)/COUNTIF(Invoices!AG:AH,A3400),0),IF(COUNTIF(Invoices!AI:AJ,A3400)&lt;&gt;0,IF(COUNTIF(Invoices!AI:AJ,A3400)&lt;&gt;0,SUMIF(Invoices!AI:AJ,A3400,Invoices!AJ:AJ)/COUNTIF(Invoices!AI:AJ,A3400),0),IF(COUNTIF(Invoices!AK:AL,A3400)&lt;&gt;0,IF(COUNTIF(Invoices!AK:AL,A3400)&lt;&gt;0,SUMIF(Invoices!AK:AL,A3400,Invoices!AL:AL)/COUNTIF(Invoices!AK:AL,A3400),0),IF(COUNTIF(Invoices!AM:AN,A3400)&lt;&gt;0,IF(COUNTIF(Invoices!AM:AN,A3400)&lt;&gt;0,SUMIF(Invoices!AM:AN,A3400,Invoices!AN:AN)/COUNTIF(Invoices!AM:AN,A3400),0),"Not Available")))))))))))))))</f>
        <v>Not Available</v>
      </c>
    </row>
    <row r="3401" spans="1:5" ht="13" x14ac:dyDescent="0.15">
      <c r="A3401" s="6" t="s">
        <v>4953</v>
      </c>
      <c r="B3401" s="6" t="s">
        <v>2223</v>
      </c>
      <c r="C3401" s="6" t="s">
        <v>1428</v>
      </c>
      <c r="D3401" s="6" t="s">
        <v>681</v>
      </c>
      <c r="E3401" t="str">
        <f>IF(COUNTIF(Invoices!K:L,A3401)&lt;&gt;0,IF(COUNTIF(Invoices!K:L,A3401)&lt;&gt;0,SUMIF(Invoices!K:L,A3401,Invoices!L:L)/COUNTIF(Invoices!K:L,A3401),0),IF(COUNTIF(Invoices!M:N,A3401)&lt;&gt;0,IF(COUNTIF(Invoices!M:N,A3401)&lt;&gt;0,SUMIF(Invoices!M:N,A3401,Invoices!N:N)/COUNTIF(Invoices!M:N,A3401),0),IF(COUNTIF(Invoices!O:P,A3401)&lt;&gt;0,IF(COUNTIF(Invoices!O:P,A3401)&lt;&gt;0,SUMIF(Invoices!O:P,A3401,Invoices!P:P)/COUNTIF(Invoices!O:P,A3401),0),IF(COUNTIF(Invoices!Q:R,A3401)&lt;&gt;0,IF(COUNTIF(Invoices!Q:R,A3401)&lt;&gt;0,SUMIF(Invoices!Q:R,A3401,Invoices!R:R)/COUNTIF(Invoices!Q:R,A3401),0),IF(COUNTIF(Invoices!S:T,A3401)&lt;&gt;0,IF(COUNTIF(Invoices!S:T,A3401)&lt;&gt;0,SUMIF(Invoices!S:T,A3401,Invoices!T:T)/COUNTIF(Invoices!S:T,A3401),0),IF(COUNTIF(Invoices!U:V,A3401)&lt;&gt;0,IF(COUNTIF(Invoices!U:V,A3401)&lt;&gt;0,SUMIF(Invoices!U:V,A3401,Invoices!V:V)/COUNTIF(Invoices!U:V,A3401),0),IF(COUNTIF(Invoices!W:X,A3401)&lt;&gt;0,IF(COUNTIF(Invoices!W:X,A3401)&lt;&gt;0,SUMIF(Invoices!W:X,A3401,Invoices!X:X)/COUNTIF(Invoices!W:X,A3401),0),IF(COUNTIF(Invoices!Y:Z,A3401)&lt;&gt;0,IF(COUNTIF(Invoices!Y:Z,A3401)&lt;&gt;0,SUMIF(Invoices!Y:Z,A3401,Invoices!Z:Z)/COUNTIF(Invoices!Y:Z,A3401),0),IF(COUNTIF(Invoices!AA:AB,A3401)&lt;&gt;0,IF(COUNTIF(Invoices!AA:AB,A3401)&lt;&gt;0,SUMIF(Invoices!AA:AB,A3401,Invoices!AB:AB)/COUNTIF(Invoices!AA:AB,A3401),0),IF(COUNTIF(Invoices!AC:AD,A3401)&lt;&gt;0,IF(COUNTIF(Invoices!AC:AD,A3401)&lt;&gt;0,SUMIF(Invoices!AC:AD,A3401,Invoices!AD:AD)/COUNTIF(Invoices!AC:AD,A3401),0),IF(COUNTIF(Invoices!AE:AF,A3401)&lt;&gt;0,IF(COUNTIF(Invoices!AE:AF,A3401)&lt;&gt;0,SUMIF(Invoices!AE:AF,A3401,Invoices!AF:AF)/COUNTIF(Invoices!AE:AF,A3401),0),IF(COUNTIF(Invoices!AG:AH,A3401)&lt;&gt;0,IF(COUNTIF(Invoices!AG:AH,A3401)&lt;&gt;0,SUMIF(Invoices!AG:AH,A3401,Invoices!AH:AH)/COUNTIF(Invoices!AG:AH,A3401),0),IF(COUNTIF(Invoices!AI:AJ,A3401)&lt;&gt;0,IF(COUNTIF(Invoices!AI:AJ,A3401)&lt;&gt;0,SUMIF(Invoices!AI:AJ,A3401,Invoices!AJ:AJ)/COUNTIF(Invoices!AI:AJ,A3401),0),IF(COUNTIF(Invoices!AK:AL,A3401)&lt;&gt;0,IF(COUNTIF(Invoices!AK:AL,A3401)&lt;&gt;0,SUMIF(Invoices!AK:AL,A3401,Invoices!AL:AL)/COUNTIF(Invoices!AK:AL,A3401),0),IF(COUNTIF(Invoices!AM:AN,A3401)&lt;&gt;0,IF(COUNTIF(Invoices!AM:AN,A3401)&lt;&gt;0,SUMIF(Invoices!AM:AN,A3401,Invoices!AN:AN)/COUNTIF(Invoices!AM:AN,A3401),0),"Not Available")))))))))))))))</f>
        <v>Not Available</v>
      </c>
    </row>
    <row r="3402" spans="1:5" ht="13" x14ac:dyDescent="0.15">
      <c r="A3402" s="6" t="s">
        <v>4954</v>
      </c>
      <c r="C3402" s="6" t="s">
        <v>1174</v>
      </c>
      <c r="D3402" s="6" t="s">
        <v>570</v>
      </c>
      <c r="E3402" t="str">
        <f>IF(COUNTIF(Invoices!K:L,A3402)&lt;&gt;0,IF(COUNTIF(Invoices!K:L,A3402)&lt;&gt;0,SUMIF(Invoices!K:L,A3402,Invoices!L:L)/COUNTIF(Invoices!K:L,A3402),0),IF(COUNTIF(Invoices!M:N,A3402)&lt;&gt;0,IF(COUNTIF(Invoices!M:N,A3402)&lt;&gt;0,SUMIF(Invoices!M:N,A3402,Invoices!N:N)/COUNTIF(Invoices!M:N,A3402),0),IF(COUNTIF(Invoices!O:P,A3402)&lt;&gt;0,IF(COUNTIF(Invoices!O:P,A3402)&lt;&gt;0,SUMIF(Invoices!O:P,A3402,Invoices!P:P)/COUNTIF(Invoices!O:P,A3402),0),IF(COUNTIF(Invoices!Q:R,A3402)&lt;&gt;0,IF(COUNTIF(Invoices!Q:R,A3402)&lt;&gt;0,SUMIF(Invoices!Q:R,A3402,Invoices!R:R)/COUNTIF(Invoices!Q:R,A3402),0),IF(COUNTIF(Invoices!S:T,A3402)&lt;&gt;0,IF(COUNTIF(Invoices!S:T,A3402)&lt;&gt;0,SUMIF(Invoices!S:T,A3402,Invoices!T:T)/COUNTIF(Invoices!S:T,A3402),0),IF(COUNTIF(Invoices!U:V,A3402)&lt;&gt;0,IF(COUNTIF(Invoices!U:V,A3402)&lt;&gt;0,SUMIF(Invoices!U:V,A3402,Invoices!V:V)/COUNTIF(Invoices!U:V,A3402),0),IF(COUNTIF(Invoices!W:X,A3402)&lt;&gt;0,IF(COUNTIF(Invoices!W:X,A3402)&lt;&gt;0,SUMIF(Invoices!W:X,A3402,Invoices!X:X)/COUNTIF(Invoices!W:X,A3402),0),IF(COUNTIF(Invoices!Y:Z,A3402)&lt;&gt;0,IF(COUNTIF(Invoices!Y:Z,A3402)&lt;&gt;0,SUMIF(Invoices!Y:Z,A3402,Invoices!Z:Z)/COUNTIF(Invoices!Y:Z,A3402),0),IF(COUNTIF(Invoices!AA:AB,A3402)&lt;&gt;0,IF(COUNTIF(Invoices!AA:AB,A3402)&lt;&gt;0,SUMIF(Invoices!AA:AB,A3402,Invoices!AB:AB)/COUNTIF(Invoices!AA:AB,A3402),0),IF(COUNTIF(Invoices!AC:AD,A3402)&lt;&gt;0,IF(COUNTIF(Invoices!AC:AD,A3402)&lt;&gt;0,SUMIF(Invoices!AC:AD,A3402,Invoices!AD:AD)/COUNTIF(Invoices!AC:AD,A3402),0),IF(COUNTIF(Invoices!AE:AF,A3402)&lt;&gt;0,IF(COUNTIF(Invoices!AE:AF,A3402)&lt;&gt;0,SUMIF(Invoices!AE:AF,A3402,Invoices!AF:AF)/COUNTIF(Invoices!AE:AF,A3402),0),IF(COUNTIF(Invoices!AG:AH,A3402)&lt;&gt;0,IF(COUNTIF(Invoices!AG:AH,A3402)&lt;&gt;0,SUMIF(Invoices!AG:AH,A3402,Invoices!AH:AH)/COUNTIF(Invoices!AG:AH,A3402),0),IF(COUNTIF(Invoices!AI:AJ,A3402)&lt;&gt;0,IF(COUNTIF(Invoices!AI:AJ,A3402)&lt;&gt;0,SUMIF(Invoices!AI:AJ,A3402,Invoices!AJ:AJ)/COUNTIF(Invoices!AI:AJ,A3402),0),IF(COUNTIF(Invoices!AK:AL,A3402)&lt;&gt;0,IF(COUNTIF(Invoices!AK:AL,A3402)&lt;&gt;0,SUMIF(Invoices!AK:AL,A3402,Invoices!AL:AL)/COUNTIF(Invoices!AK:AL,A3402),0),IF(COUNTIF(Invoices!AM:AN,A3402)&lt;&gt;0,IF(COUNTIF(Invoices!AM:AN,A3402)&lt;&gt;0,SUMIF(Invoices!AM:AN,A3402,Invoices!AN:AN)/COUNTIF(Invoices!AM:AN,A3402),0),"Not Available")))))))))))))))</f>
        <v>Not Available</v>
      </c>
    </row>
    <row r="3403" spans="1:5" ht="13" x14ac:dyDescent="0.15">
      <c r="A3403" s="6" t="s">
        <v>4955</v>
      </c>
      <c r="C3403" s="6" t="s">
        <v>2030</v>
      </c>
      <c r="D3403" s="6" t="s">
        <v>959</v>
      </c>
      <c r="E3403" t="str">
        <f>IF(COUNTIF(Invoices!K:L,A3403)&lt;&gt;0,IF(COUNTIF(Invoices!K:L,A3403)&lt;&gt;0,SUMIF(Invoices!K:L,A3403,Invoices!L:L)/COUNTIF(Invoices!K:L,A3403),0),IF(COUNTIF(Invoices!M:N,A3403)&lt;&gt;0,IF(COUNTIF(Invoices!M:N,A3403)&lt;&gt;0,SUMIF(Invoices!M:N,A3403,Invoices!N:N)/COUNTIF(Invoices!M:N,A3403),0),IF(COUNTIF(Invoices!O:P,A3403)&lt;&gt;0,IF(COUNTIF(Invoices!O:P,A3403)&lt;&gt;0,SUMIF(Invoices!O:P,A3403,Invoices!P:P)/COUNTIF(Invoices!O:P,A3403),0),IF(COUNTIF(Invoices!Q:R,A3403)&lt;&gt;0,IF(COUNTIF(Invoices!Q:R,A3403)&lt;&gt;0,SUMIF(Invoices!Q:R,A3403,Invoices!R:R)/COUNTIF(Invoices!Q:R,A3403),0),IF(COUNTIF(Invoices!S:T,A3403)&lt;&gt;0,IF(COUNTIF(Invoices!S:T,A3403)&lt;&gt;0,SUMIF(Invoices!S:T,A3403,Invoices!T:T)/COUNTIF(Invoices!S:T,A3403),0),IF(COUNTIF(Invoices!U:V,A3403)&lt;&gt;0,IF(COUNTIF(Invoices!U:V,A3403)&lt;&gt;0,SUMIF(Invoices!U:V,A3403,Invoices!V:V)/COUNTIF(Invoices!U:V,A3403),0),IF(COUNTIF(Invoices!W:X,A3403)&lt;&gt;0,IF(COUNTIF(Invoices!W:X,A3403)&lt;&gt;0,SUMIF(Invoices!W:X,A3403,Invoices!X:X)/COUNTIF(Invoices!W:X,A3403),0),IF(COUNTIF(Invoices!Y:Z,A3403)&lt;&gt;0,IF(COUNTIF(Invoices!Y:Z,A3403)&lt;&gt;0,SUMIF(Invoices!Y:Z,A3403,Invoices!Z:Z)/COUNTIF(Invoices!Y:Z,A3403),0),IF(COUNTIF(Invoices!AA:AB,A3403)&lt;&gt;0,IF(COUNTIF(Invoices!AA:AB,A3403)&lt;&gt;0,SUMIF(Invoices!AA:AB,A3403,Invoices!AB:AB)/COUNTIF(Invoices!AA:AB,A3403),0),IF(COUNTIF(Invoices!AC:AD,A3403)&lt;&gt;0,IF(COUNTIF(Invoices!AC:AD,A3403)&lt;&gt;0,SUMIF(Invoices!AC:AD,A3403,Invoices!AD:AD)/COUNTIF(Invoices!AC:AD,A3403),0),IF(COUNTIF(Invoices!AE:AF,A3403)&lt;&gt;0,IF(COUNTIF(Invoices!AE:AF,A3403)&lt;&gt;0,SUMIF(Invoices!AE:AF,A3403,Invoices!AF:AF)/COUNTIF(Invoices!AE:AF,A3403),0),IF(COUNTIF(Invoices!AG:AH,A3403)&lt;&gt;0,IF(COUNTIF(Invoices!AG:AH,A3403)&lt;&gt;0,SUMIF(Invoices!AG:AH,A3403,Invoices!AH:AH)/COUNTIF(Invoices!AG:AH,A3403),0),IF(COUNTIF(Invoices!AI:AJ,A3403)&lt;&gt;0,IF(COUNTIF(Invoices!AI:AJ,A3403)&lt;&gt;0,SUMIF(Invoices!AI:AJ,A3403,Invoices!AJ:AJ)/COUNTIF(Invoices!AI:AJ,A3403),0),IF(COUNTIF(Invoices!AK:AL,A3403)&lt;&gt;0,IF(COUNTIF(Invoices!AK:AL,A3403)&lt;&gt;0,SUMIF(Invoices!AK:AL,A3403,Invoices!AL:AL)/COUNTIF(Invoices!AK:AL,A3403),0),IF(COUNTIF(Invoices!AM:AN,A3403)&lt;&gt;0,IF(COUNTIF(Invoices!AM:AN,A3403)&lt;&gt;0,SUMIF(Invoices!AM:AN,A3403,Invoices!AN:AN)/COUNTIF(Invoices!AM:AN,A3403),0),"Not Available")))))))))))))))</f>
        <v>Not Available</v>
      </c>
    </row>
    <row r="3404" spans="1:5" ht="13" x14ac:dyDescent="0.15">
      <c r="A3404" s="6" t="s">
        <v>4956</v>
      </c>
      <c r="C3404" s="6" t="s">
        <v>2030</v>
      </c>
      <c r="D3404" s="6" t="s">
        <v>959</v>
      </c>
      <c r="E3404">
        <f ca="1">IF(COUNTIF(Invoices!K:L,A3404)&lt;&gt;0,IF(COUNTIF(Invoices!K:L,A3404)&lt;&gt;0,SUMIF(Invoices!K:L,A3404,Invoices!L:L)/COUNTIF(Invoices!K:L,A3404),0),IF(COUNTIF(Invoices!M:N,A3404)&lt;&gt;0,IF(COUNTIF(Invoices!M:N,A3404)&lt;&gt;0,SUMIF(Invoices!M:N,A3404,Invoices!N:N)/COUNTIF(Invoices!M:N,A3404),0),IF(COUNTIF(Invoices!O:P,A3404)&lt;&gt;0,IF(COUNTIF(Invoices!O:P,A3404)&lt;&gt;0,SUMIF(Invoices!O:P,A3404,Invoices!P:P)/COUNTIF(Invoices!O:P,A3404),0),IF(COUNTIF(Invoices!Q:R,A3404)&lt;&gt;0,IF(COUNTIF(Invoices!Q:R,A3404)&lt;&gt;0,SUMIF(Invoices!Q:R,A3404,Invoices!R:R)/COUNTIF(Invoices!Q:R,A3404),0),IF(COUNTIF(Invoices!S:T,A3404)&lt;&gt;0,IF(COUNTIF(Invoices!S:T,A3404)&lt;&gt;0,SUMIF(Invoices!S:T,A3404,Invoices!T:T)/COUNTIF(Invoices!S:T,A3404),0),IF(COUNTIF(Invoices!U:V,A3404)&lt;&gt;0,IF(COUNTIF(Invoices!U:V,A3404)&lt;&gt;0,SUMIF(Invoices!U:V,A3404,Invoices!V:V)/COUNTIF(Invoices!U:V,A3404),0),IF(COUNTIF(Invoices!W:X,A3404)&lt;&gt;0,IF(COUNTIF(Invoices!W:X,A3404)&lt;&gt;0,SUMIF(Invoices!W:X,A3404,Invoices!X:X)/COUNTIF(Invoices!W:X,A3404),0),IF(COUNTIF(Invoices!Y:Z,A3404)&lt;&gt;0,IF(COUNTIF(Invoices!Y:Z,A3404)&lt;&gt;0,SUMIF(Invoices!Y:Z,A3404,Invoices!Z:Z)/COUNTIF(Invoices!Y:Z,A3404),0),IF(COUNTIF(Invoices!AA:AB,A3404)&lt;&gt;0,IF(COUNTIF(Invoices!AA:AB,A3404)&lt;&gt;0,SUMIF(Invoices!AA:AB,A3404,Invoices!AB:AB)/COUNTIF(Invoices!AA:AB,A3404),0),IF(COUNTIF(Invoices!AC:AD,A3404)&lt;&gt;0,IF(COUNTIF(Invoices!AC:AD,A3404)&lt;&gt;0,SUMIF(Invoices!AC:AD,A3404,Invoices!AD:AD)/COUNTIF(Invoices!AC:AD,A3404),0),IF(COUNTIF(Invoices!AE:AF,A3404)&lt;&gt;0,IF(COUNTIF(Invoices!AE:AF,A3404)&lt;&gt;0,SUMIF(Invoices!AE:AF,A3404,Invoices!AF:AF)/COUNTIF(Invoices!AE:AF,A3404),0),IF(COUNTIF(Invoices!AG:AH,A3404)&lt;&gt;0,IF(COUNTIF(Invoices!AG:AH,A3404)&lt;&gt;0,SUMIF(Invoices!AG:AH,A3404,Invoices!AH:AH)/COUNTIF(Invoices!AG:AH,A3404),0),IF(COUNTIF(Invoices!AI:AJ,A3404)&lt;&gt;0,IF(COUNTIF(Invoices!AI:AJ,A3404)&lt;&gt;0,SUMIF(Invoices!AI:AJ,A3404,Invoices!AJ:AJ)/COUNTIF(Invoices!AI:AJ,A3404),0),IF(COUNTIF(Invoices!AK:AL,A3404)&lt;&gt;0,IF(COUNTIF(Invoices!AK:AL,A3404)&lt;&gt;0,SUMIF(Invoices!AK:AL,A3404,Invoices!AL:AL)/COUNTIF(Invoices!AK:AL,A3404),0),IF(COUNTIF(Invoices!AM:AN,A3404)&lt;&gt;0,IF(COUNTIF(Invoices!AM:AN,A3404)&lt;&gt;0,SUMIF(Invoices!AM:AN,A3404,Invoices!AN:AN)/COUNTIF(Invoices!AM:AN,A3404),0),"Not Available")))))))))))))))</f>
        <v>0.99</v>
      </c>
    </row>
    <row r="3405" spans="1:5" ht="13" x14ac:dyDescent="0.15">
      <c r="A3405" s="6" t="s">
        <v>4957</v>
      </c>
      <c r="B3405" s="6" t="s">
        <v>1219</v>
      </c>
      <c r="C3405" s="6" t="s">
        <v>1220</v>
      </c>
      <c r="D3405" s="6" t="s">
        <v>562</v>
      </c>
      <c r="E3405" t="str">
        <f>IF(COUNTIF(Invoices!K:L,A3405)&lt;&gt;0,IF(COUNTIF(Invoices!K:L,A3405)&lt;&gt;0,SUMIF(Invoices!K:L,A3405,Invoices!L:L)/COUNTIF(Invoices!K:L,A3405),0),IF(COUNTIF(Invoices!M:N,A3405)&lt;&gt;0,IF(COUNTIF(Invoices!M:N,A3405)&lt;&gt;0,SUMIF(Invoices!M:N,A3405,Invoices!N:N)/COUNTIF(Invoices!M:N,A3405),0),IF(COUNTIF(Invoices!O:P,A3405)&lt;&gt;0,IF(COUNTIF(Invoices!O:P,A3405)&lt;&gt;0,SUMIF(Invoices!O:P,A3405,Invoices!P:P)/COUNTIF(Invoices!O:P,A3405),0),IF(COUNTIF(Invoices!Q:R,A3405)&lt;&gt;0,IF(COUNTIF(Invoices!Q:R,A3405)&lt;&gt;0,SUMIF(Invoices!Q:R,A3405,Invoices!R:R)/COUNTIF(Invoices!Q:R,A3405),0),IF(COUNTIF(Invoices!S:T,A3405)&lt;&gt;0,IF(COUNTIF(Invoices!S:T,A3405)&lt;&gt;0,SUMIF(Invoices!S:T,A3405,Invoices!T:T)/COUNTIF(Invoices!S:T,A3405),0),IF(COUNTIF(Invoices!U:V,A3405)&lt;&gt;0,IF(COUNTIF(Invoices!U:V,A3405)&lt;&gt;0,SUMIF(Invoices!U:V,A3405,Invoices!V:V)/COUNTIF(Invoices!U:V,A3405),0),IF(COUNTIF(Invoices!W:X,A3405)&lt;&gt;0,IF(COUNTIF(Invoices!W:X,A3405)&lt;&gt;0,SUMIF(Invoices!W:X,A3405,Invoices!X:X)/COUNTIF(Invoices!W:X,A3405),0),IF(COUNTIF(Invoices!Y:Z,A3405)&lt;&gt;0,IF(COUNTIF(Invoices!Y:Z,A3405)&lt;&gt;0,SUMIF(Invoices!Y:Z,A3405,Invoices!Z:Z)/COUNTIF(Invoices!Y:Z,A3405),0),IF(COUNTIF(Invoices!AA:AB,A3405)&lt;&gt;0,IF(COUNTIF(Invoices!AA:AB,A3405)&lt;&gt;0,SUMIF(Invoices!AA:AB,A3405,Invoices!AB:AB)/COUNTIF(Invoices!AA:AB,A3405),0),IF(COUNTIF(Invoices!AC:AD,A3405)&lt;&gt;0,IF(COUNTIF(Invoices!AC:AD,A3405)&lt;&gt;0,SUMIF(Invoices!AC:AD,A3405,Invoices!AD:AD)/COUNTIF(Invoices!AC:AD,A3405),0),IF(COUNTIF(Invoices!AE:AF,A3405)&lt;&gt;0,IF(COUNTIF(Invoices!AE:AF,A3405)&lt;&gt;0,SUMIF(Invoices!AE:AF,A3405,Invoices!AF:AF)/COUNTIF(Invoices!AE:AF,A3405),0),IF(COUNTIF(Invoices!AG:AH,A3405)&lt;&gt;0,IF(COUNTIF(Invoices!AG:AH,A3405)&lt;&gt;0,SUMIF(Invoices!AG:AH,A3405,Invoices!AH:AH)/COUNTIF(Invoices!AG:AH,A3405),0),IF(COUNTIF(Invoices!AI:AJ,A3405)&lt;&gt;0,IF(COUNTIF(Invoices!AI:AJ,A3405)&lt;&gt;0,SUMIF(Invoices!AI:AJ,A3405,Invoices!AJ:AJ)/COUNTIF(Invoices!AI:AJ,A3405),0),IF(COUNTIF(Invoices!AK:AL,A3405)&lt;&gt;0,IF(COUNTIF(Invoices!AK:AL,A3405)&lt;&gt;0,SUMIF(Invoices!AK:AL,A3405,Invoices!AL:AL)/COUNTIF(Invoices!AK:AL,A3405),0),IF(COUNTIF(Invoices!AM:AN,A3405)&lt;&gt;0,IF(COUNTIF(Invoices!AM:AN,A3405)&lt;&gt;0,SUMIF(Invoices!AM:AN,A3405,Invoices!AN:AN)/COUNTIF(Invoices!AM:AN,A3405),0),"Not Available")))))))))))))))</f>
        <v>Not Available</v>
      </c>
    </row>
    <row r="3406" spans="1:5" ht="13" x14ac:dyDescent="0.15">
      <c r="A3406" s="6" t="s">
        <v>4958</v>
      </c>
      <c r="B3406" s="6" t="s">
        <v>2547</v>
      </c>
      <c r="C3406" s="6" t="s">
        <v>838</v>
      </c>
      <c r="D3406" s="6" t="s">
        <v>839</v>
      </c>
      <c r="E3406">
        <f ca="1">IF(COUNTIF(Invoices!K:L,A3406)&lt;&gt;0,IF(COUNTIF(Invoices!K:L,A3406)&lt;&gt;0,SUMIF(Invoices!K:L,A3406,Invoices!L:L)/COUNTIF(Invoices!K:L,A3406),0),IF(COUNTIF(Invoices!M:N,A3406)&lt;&gt;0,IF(COUNTIF(Invoices!M:N,A3406)&lt;&gt;0,SUMIF(Invoices!M:N,A3406,Invoices!N:N)/COUNTIF(Invoices!M:N,A3406),0),IF(COUNTIF(Invoices!O:P,A3406)&lt;&gt;0,IF(COUNTIF(Invoices!O:P,A3406)&lt;&gt;0,SUMIF(Invoices!O:P,A3406,Invoices!P:P)/COUNTIF(Invoices!O:P,A3406),0),IF(COUNTIF(Invoices!Q:R,A3406)&lt;&gt;0,IF(COUNTIF(Invoices!Q:R,A3406)&lt;&gt;0,SUMIF(Invoices!Q:R,A3406,Invoices!R:R)/COUNTIF(Invoices!Q:R,A3406),0),IF(COUNTIF(Invoices!S:T,A3406)&lt;&gt;0,IF(COUNTIF(Invoices!S:T,A3406)&lt;&gt;0,SUMIF(Invoices!S:T,A3406,Invoices!T:T)/COUNTIF(Invoices!S:T,A3406),0),IF(COUNTIF(Invoices!U:V,A3406)&lt;&gt;0,IF(COUNTIF(Invoices!U:V,A3406)&lt;&gt;0,SUMIF(Invoices!U:V,A3406,Invoices!V:V)/COUNTIF(Invoices!U:V,A3406),0),IF(COUNTIF(Invoices!W:X,A3406)&lt;&gt;0,IF(COUNTIF(Invoices!W:X,A3406)&lt;&gt;0,SUMIF(Invoices!W:X,A3406,Invoices!X:X)/COUNTIF(Invoices!W:X,A3406),0),IF(COUNTIF(Invoices!Y:Z,A3406)&lt;&gt;0,IF(COUNTIF(Invoices!Y:Z,A3406)&lt;&gt;0,SUMIF(Invoices!Y:Z,A3406,Invoices!Z:Z)/COUNTIF(Invoices!Y:Z,A3406),0),IF(COUNTIF(Invoices!AA:AB,A3406)&lt;&gt;0,IF(COUNTIF(Invoices!AA:AB,A3406)&lt;&gt;0,SUMIF(Invoices!AA:AB,A3406,Invoices!AB:AB)/COUNTIF(Invoices!AA:AB,A3406),0),IF(COUNTIF(Invoices!AC:AD,A3406)&lt;&gt;0,IF(COUNTIF(Invoices!AC:AD,A3406)&lt;&gt;0,SUMIF(Invoices!AC:AD,A3406,Invoices!AD:AD)/COUNTIF(Invoices!AC:AD,A3406),0),IF(COUNTIF(Invoices!AE:AF,A3406)&lt;&gt;0,IF(COUNTIF(Invoices!AE:AF,A3406)&lt;&gt;0,SUMIF(Invoices!AE:AF,A3406,Invoices!AF:AF)/COUNTIF(Invoices!AE:AF,A3406),0),IF(COUNTIF(Invoices!AG:AH,A3406)&lt;&gt;0,IF(COUNTIF(Invoices!AG:AH,A3406)&lt;&gt;0,SUMIF(Invoices!AG:AH,A3406,Invoices!AH:AH)/COUNTIF(Invoices!AG:AH,A3406),0),IF(COUNTIF(Invoices!AI:AJ,A3406)&lt;&gt;0,IF(COUNTIF(Invoices!AI:AJ,A3406)&lt;&gt;0,SUMIF(Invoices!AI:AJ,A3406,Invoices!AJ:AJ)/COUNTIF(Invoices!AI:AJ,A3406),0),IF(COUNTIF(Invoices!AK:AL,A3406)&lt;&gt;0,IF(COUNTIF(Invoices!AK:AL,A3406)&lt;&gt;0,SUMIF(Invoices!AK:AL,A3406,Invoices!AL:AL)/COUNTIF(Invoices!AK:AL,A3406),0),IF(COUNTIF(Invoices!AM:AN,A3406)&lt;&gt;0,IF(COUNTIF(Invoices!AM:AN,A3406)&lt;&gt;0,SUMIF(Invoices!AM:AN,A3406,Invoices!AN:AN)/COUNTIF(Invoices!AM:AN,A3406),0),"Not Available")))))))))))))))</f>
        <v>0.99</v>
      </c>
    </row>
    <row r="3407" spans="1:5" ht="13" x14ac:dyDescent="0.15">
      <c r="A3407" s="6" t="s">
        <v>4959</v>
      </c>
      <c r="B3407" s="6" t="s">
        <v>644</v>
      </c>
      <c r="C3407" s="6" t="s">
        <v>855</v>
      </c>
      <c r="D3407" s="6" t="s">
        <v>574</v>
      </c>
      <c r="E3407">
        <f ca="1">IF(COUNTIF(Invoices!K:L,A3407)&lt;&gt;0,IF(COUNTIF(Invoices!K:L,A3407)&lt;&gt;0,SUMIF(Invoices!K:L,A3407,Invoices!L:L)/COUNTIF(Invoices!K:L,A3407),0),IF(COUNTIF(Invoices!M:N,A3407)&lt;&gt;0,IF(COUNTIF(Invoices!M:N,A3407)&lt;&gt;0,SUMIF(Invoices!M:N,A3407,Invoices!N:N)/COUNTIF(Invoices!M:N,A3407),0),IF(COUNTIF(Invoices!O:P,A3407)&lt;&gt;0,IF(COUNTIF(Invoices!O:P,A3407)&lt;&gt;0,SUMIF(Invoices!O:P,A3407,Invoices!P:P)/COUNTIF(Invoices!O:P,A3407),0),IF(COUNTIF(Invoices!Q:R,A3407)&lt;&gt;0,IF(COUNTIF(Invoices!Q:R,A3407)&lt;&gt;0,SUMIF(Invoices!Q:R,A3407,Invoices!R:R)/COUNTIF(Invoices!Q:R,A3407),0),IF(COUNTIF(Invoices!S:T,A3407)&lt;&gt;0,IF(COUNTIF(Invoices!S:T,A3407)&lt;&gt;0,SUMIF(Invoices!S:T,A3407,Invoices!T:T)/COUNTIF(Invoices!S:T,A3407),0),IF(COUNTIF(Invoices!U:V,A3407)&lt;&gt;0,IF(COUNTIF(Invoices!U:V,A3407)&lt;&gt;0,SUMIF(Invoices!U:V,A3407,Invoices!V:V)/COUNTIF(Invoices!U:V,A3407),0),IF(COUNTIF(Invoices!W:X,A3407)&lt;&gt;0,IF(COUNTIF(Invoices!W:X,A3407)&lt;&gt;0,SUMIF(Invoices!W:X,A3407,Invoices!X:X)/COUNTIF(Invoices!W:X,A3407),0),IF(COUNTIF(Invoices!Y:Z,A3407)&lt;&gt;0,IF(COUNTIF(Invoices!Y:Z,A3407)&lt;&gt;0,SUMIF(Invoices!Y:Z,A3407,Invoices!Z:Z)/COUNTIF(Invoices!Y:Z,A3407),0),IF(COUNTIF(Invoices!AA:AB,A3407)&lt;&gt;0,IF(COUNTIF(Invoices!AA:AB,A3407)&lt;&gt;0,SUMIF(Invoices!AA:AB,A3407,Invoices!AB:AB)/COUNTIF(Invoices!AA:AB,A3407),0),IF(COUNTIF(Invoices!AC:AD,A3407)&lt;&gt;0,IF(COUNTIF(Invoices!AC:AD,A3407)&lt;&gt;0,SUMIF(Invoices!AC:AD,A3407,Invoices!AD:AD)/COUNTIF(Invoices!AC:AD,A3407),0),IF(COUNTIF(Invoices!AE:AF,A3407)&lt;&gt;0,IF(COUNTIF(Invoices!AE:AF,A3407)&lt;&gt;0,SUMIF(Invoices!AE:AF,A3407,Invoices!AF:AF)/COUNTIF(Invoices!AE:AF,A3407),0),IF(COUNTIF(Invoices!AG:AH,A3407)&lt;&gt;0,IF(COUNTIF(Invoices!AG:AH,A3407)&lt;&gt;0,SUMIF(Invoices!AG:AH,A3407,Invoices!AH:AH)/COUNTIF(Invoices!AG:AH,A3407),0),IF(COUNTIF(Invoices!AI:AJ,A3407)&lt;&gt;0,IF(COUNTIF(Invoices!AI:AJ,A3407)&lt;&gt;0,SUMIF(Invoices!AI:AJ,A3407,Invoices!AJ:AJ)/COUNTIF(Invoices!AI:AJ,A3407),0),IF(COUNTIF(Invoices!AK:AL,A3407)&lt;&gt;0,IF(COUNTIF(Invoices!AK:AL,A3407)&lt;&gt;0,SUMIF(Invoices!AK:AL,A3407,Invoices!AL:AL)/COUNTIF(Invoices!AK:AL,A3407),0),IF(COUNTIF(Invoices!AM:AN,A3407)&lt;&gt;0,IF(COUNTIF(Invoices!AM:AN,A3407)&lt;&gt;0,SUMIF(Invoices!AM:AN,A3407,Invoices!AN:AN)/COUNTIF(Invoices!AM:AN,A3407),0),"Not Available")))))))))))))))</f>
        <v>0.99</v>
      </c>
    </row>
    <row r="3408" spans="1:5" ht="13" x14ac:dyDescent="0.15">
      <c r="A3408" s="6" t="s">
        <v>4960</v>
      </c>
      <c r="C3408" s="6" t="s">
        <v>1241</v>
      </c>
      <c r="D3408" s="6" t="s">
        <v>1242</v>
      </c>
      <c r="E3408" t="str">
        <f>IF(COUNTIF(Invoices!K:L,A3408)&lt;&gt;0,IF(COUNTIF(Invoices!K:L,A3408)&lt;&gt;0,SUMIF(Invoices!K:L,A3408,Invoices!L:L)/COUNTIF(Invoices!K:L,A3408),0),IF(COUNTIF(Invoices!M:N,A3408)&lt;&gt;0,IF(COUNTIF(Invoices!M:N,A3408)&lt;&gt;0,SUMIF(Invoices!M:N,A3408,Invoices!N:N)/COUNTIF(Invoices!M:N,A3408),0),IF(COUNTIF(Invoices!O:P,A3408)&lt;&gt;0,IF(COUNTIF(Invoices!O:P,A3408)&lt;&gt;0,SUMIF(Invoices!O:P,A3408,Invoices!P:P)/COUNTIF(Invoices!O:P,A3408),0),IF(COUNTIF(Invoices!Q:R,A3408)&lt;&gt;0,IF(COUNTIF(Invoices!Q:R,A3408)&lt;&gt;0,SUMIF(Invoices!Q:R,A3408,Invoices!R:R)/COUNTIF(Invoices!Q:R,A3408),0),IF(COUNTIF(Invoices!S:T,A3408)&lt;&gt;0,IF(COUNTIF(Invoices!S:T,A3408)&lt;&gt;0,SUMIF(Invoices!S:T,A3408,Invoices!T:T)/COUNTIF(Invoices!S:T,A3408),0),IF(COUNTIF(Invoices!U:V,A3408)&lt;&gt;0,IF(COUNTIF(Invoices!U:V,A3408)&lt;&gt;0,SUMIF(Invoices!U:V,A3408,Invoices!V:V)/COUNTIF(Invoices!U:V,A3408),0),IF(COUNTIF(Invoices!W:X,A3408)&lt;&gt;0,IF(COUNTIF(Invoices!W:X,A3408)&lt;&gt;0,SUMIF(Invoices!W:X,A3408,Invoices!X:X)/COUNTIF(Invoices!W:X,A3408),0),IF(COUNTIF(Invoices!Y:Z,A3408)&lt;&gt;0,IF(COUNTIF(Invoices!Y:Z,A3408)&lt;&gt;0,SUMIF(Invoices!Y:Z,A3408,Invoices!Z:Z)/COUNTIF(Invoices!Y:Z,A3408),0),IF(COUNTIF(Invoices!AA:AB,A3408)&lt;&gt;0,IF(COUNTIF(Invoices!AA:AB,A3408)&lt;&gt;0,SUMIF(Invoices!AA:AB,A3408,Invoices!AB:AB)/COUNTIF(Invoices!AA:AB,A3408),0),IF(COUNTIF(Invoices!AC:AD,A3408)&lt;&gt;0,IF(COUNTIF(Invoices!AC:AD,A3408)&lt;&gt;0,SUMIF(Invoices!AC:AD,A3408,Invoices!AD:AD)/COUNTIF(Invoices!AC:AD,A3408),0),IF(COUNTIF(Invoices!AE:AF,A3408)&lt;&gt;0,IF(COUNTIF(Invoices!AE:AF,A3408)&lt;&gt;0,SUMIF(Invoices!AE:AF,A3408,Invoices!AF:AF)/COUNTIF(Invoices!AE:AF,A3408),0),IF(COUNTIF(Invoices!AG:AH,A3408)&lt;&gt;0,IF(COUNTIF(Invoices!AG:AH,A3408)&lt;&gt;0,SUMIF(Invoices!AG:AH,A3408,Invoices!AH:AH)/COUNTIF(Invoices!AG:AH,A3408),0),IF(COUNTIF(Invoices!AI:AJ,A3408)&lt;&gt;0,IF(COUNTIF(Invoices!AI:AJ,A3408)&lt;&gt;0,SUMIF(Invoices!AI:AJ,A3408,Invoices!AJ:AJ)/COUNTIF(Invoices!AI:AJ,A3408),0),IF(COUNTIF(Invoices!AK:AL,A3408)&lt;&gt;0,IF(COUNTIF(Invoices!AK:AL,A3408)&lt;&gt;0,SUMIF(Invoices!AK:AL,A3408,Invoices!AL:AL)/COUNTIF(Invoices!AK:AL,A3408),0),IF(COUNTIF(Invoices!AM:AN,A3408)&lt;&gt;0,IF(COUNTIF(Invoices!AM:AN,A3408)&lt;&gt;0,SUMIF(Invoices!AM:AN,A3408,Invoices!AN:AN)/COUNTIF(Invoices!AM:AN,A3408),0),"Not Available")))))))))))))))</f>
        <v>Not Available</v>
      </c>
    </row>
    <row r="3409" spans="1:5" ht="13" x14ac:dyDescent="0.15">
      <c r="A3409" s="6" t="s">
        <v>4961</v>
      </c>
      <c r="B3409" s="6" t="s">
        <v>1959</v>
      </c>
      <c r="C3409" s="6" t="s">
        <v>1960</v>
      </c>
      <c r="D3409" s="6" t="s">
        <v>912</v>
      </c>
      <c r="E3409" t="str">
        <f>IF(COUNTIF(Invoices!K:L,A3409)&lt;&gt;0,IF(COUNTIF(Invoices!K:L,A3409)&lt;&gt;0,SUMIF(Invoices!K:L,A3409,Invoices!L:L)/COUNTIF(Invoices!K:L,A3409),0),IF(COUNTIF(Invoices!M:N,A3409)&lt;&gt;0,IF(COUNTIF(Invoices!M:N,A3409)&lt;&gt;0,SUMIF(Invoices!M:N,A3409,Invoices!N:N)/COUNTIF(Invoices!M:N,A3409),0),IF(COUNTIF(Invoices!O:P,A3409)&lt;&gt;0,IF(COUNTIF(Invoices!O:P,A3409)&lt;&gt;0,SUMIF(Invoices!O:P,A3409,Invoices!P:P)/COUNTIF(Invoices!O:P,A3409),0),IF(COUNTIF(Invoices!Q:R,A3409)&lt;&gt;0,IF(COUNTIF(Invoices!Q:R,A3409)&lt;&gt;0,SUMIF(Invoices!Q:R,A3409,Invoices!R:R)/COUNTIF(Invoices!Q:R,A3409),0),IF(COUNTIF(Invoices!S:T,A3409)&lt;&gt;0,IF(COUNTIF(Invoices!S:T,A3409)&lt;&gt;0,SUMIF(Invoices!S:T,A3409,Invoices!T:T)/COUNTIF(Invoices!S:T,A3409),0),IF(COUNTIF(Invoices!U:V,A3409)&lt;&gt;0,IF(COUNTIF(Invoices!U:V,A3409)&lt;&gt;0,SUMIF(Invoices!U:V,A3409,Invoices!V:V)/COUNTIF(Invoices!U:V,A3409),0),IF(COUNTIF(Invoices!W:X,A3409)&lt;&gt;0,IF(COUNTIF(Invoices!W:X,A3409)&lt;&gt;0,SUMIF(Invoices!W:X,A3409,Invoices!X:X)/COUNTIF(Invoices!W:X,A3409),0),IF(COUNTIF(Invoices!Y:Z,A3409)&lt;&gt;0,IF(COUNTIF(Invoices!Y:Z,A3409)&lt;&gt;0,SUMIF(Invoices!Y:Z,A3409,Invoices!Z:Z)/COUNTIF(Invoices!Y:Z,A3409),0),IF(COUNTIF(Invoices!AA:AB,A3409)&lt;&gt;0,IF(COUNTIF(Invoices!AA:AB,A3409)&lt;&gt;0,SUMIF(Invoices!AA:AB,A3409,Invoices!AB:AB)/COUNTIF(Invoices!AA:AB,A3409),0),IF(COUNTIF(Invoices!AC:AD,A3409)&lt;&gt;0,IF(COUNTIF(Invoices!AC:AD,A3409)&lt;&gt;0,SUMIF(Invoices!AC:AD,A3409,Invoices!AD:AD)/COUNTIF(Invoices!AC:AD,A3409),0),IF(COUNTIF(Invoices!AE:AF,A3409)&lt;&gt;0,IF(COUNTIF(Invoices!AE:AF,A3409)&lt;&gt;0,SUMIF(Invoices!AE:AF,A3409,Invoices!AF:AF)/COUNTIF(Invoices!AE:AF,A3409),0),IF(COUNTIF(Invoices!AG:AH,A3409)&lt;&gt;0,IF(COUNTIF(Invoices!AG:AH,A3409)&lt;&gt;0,SUMIF(Invoices!AG:AH,A3409,Invoices!AH:AH)/COUNTIF(Invoices!AG:AH,A3409),0),IF(COUNTIF(Invoices!AI:AJ,A3409)&lt;&gt;0,IF(COUNTIF(Invoices!AI:AJ,A3409)&lt;&gt;0,SUMIF(Invoices!AI:AJ,A3409,Invoices!AJ:AJ)/COUNTIF(Invoices!AI:AJ,A3409),0),IF(COUNTIF(Invoices!AK:AL,A3409)&lt;&gt;0,IF(COUNTIF(Invoices!AK:AL,A3409)&lt;&gt;0,SUMIF(Invoices!AK:AL,A3409,Invoices!AL:AL)/COUNTIF(Invoices!AK:AL,A3409),0),IF(COUNTIF(Invoices!AM:AN,A3409)&lt;&gt;0,IF(COUNTIF(Invoices!AM:AN,A3409)&lt;&gt;0,SUMIF(Invoices!AM:AN,A3409,Invoices!AN:AN)/COUNTIF(Invoices!AM:AN,A3409),0),"Not Available")))))))))))))))</f>
        <v>Not Available</v>
      </c>
    </row>
    <row r="3410" spans="1:5" ht="13" x14ac:dyDescent="0.15">
      <c r="A3410" s="6" t="s">
        <v>4962</v>
      </c>
      <c r="B3410" s="6" t="s">
        <v>564</v>
      </c>
      <c r="C3410" s="6" t="s">
        <v>835</v>
      </c>
      <c r="D3410" s="6" t="s">
        <v>566</v>
      </c>
      <c r="E3410">
        <f ca="1">IF(COUNTIF(Invoices!K:L,A3410)&lt;&gt;0,IF(COUNTIF(Invoices!K:L,A3410)&lt;&gt;0,SUMIF(Invoices!K:L,A3410,Invoices!L:L)/COUNTIF(Invoices!K:L,A3410),0),IF(COUNTIF(Invoices!M:N,A3410)&lt;&gt;0,IF(COUNTIF(Invoices!M:N,A3410)&lt;&gt;0,SUMIF(Invoices!M:N,A3410,Invoices!N:N)/COUNTIF(Invoices!M:N,A3410),0),IF(COUNTIF(Invoices!O:P,A3410)&lt;&gt;0,IF(COUNTIF(Invoices!O:P,A3410)&lt;&gt;0,SUMIF(Invoices!O:P,A3410,Invoices!P:P)/COUNTIF(Invoices!O:P,A3410),0),IF(COUNTIF(Invoices!Q:R,A3410)&lt;&gt;0,IF(COUNTIF(Invoices!Q:R,A3410)&lt;&gt;0,SUMIF(Invoices!Q:R,A3410,Invoices!R:R)/COUNTIF(Invoices!Q:R,A3410),0),IF(COUNTIF(Invoices!S:T,A3410)&lt;&gt;0,IF(COUNTIF(Invoices!S:T,A3410)&lt;&gt;0,SUMIF(Invoices!S:T,A3410,Invoices!T:T)/COUNTIF(Invoices!S:T,A3410),0),IF(COUNTIF(Invoices!U:V,A3410)&lt;&gt;0,IF(COUNTIF(Invoices!U:V,A3410)&lt;&gt;0,SUMIF(Invoices!U:V,A3410,Invoices!V:V)/COUNTIF(Invoices!U:V,A3410),0),IF(COUNTIF(Invoices!W:X,A3410)&lt;&gt;0,IF(COUNTIF(Invoices!W:X,A3410)&lt;&gt;0,SUMIF(Invoices!W:X,A3410,Invoices!X:X)/COUNTIF(Invoices!W:X,A3410),0),IF(COUNTIF(Invoices!Y:Z,A3410)&lt;&gt;0,IF(COUNTIF(Invoices!Y:Z,A3410)&lt;&gt;0,SUMIF(Invoices!Y:Z,A3410,Invoices!Z:Z)/COUNTIF(Invoices!Y:Z,A3410),0),IF(COUNTIF(Invoices!AA:AB,A3410)&lt;&gt;0,IF(COUNTIF(Invoices!AA:AB,A3410)&lt;&gt;0,SUMIF(Invoices!AA:AB,A3410,Invoices!AB:AB)/COUNTIF(Invoices!AA:AB,A3410),0),IF(COUNTIF(Invoices!AC:AD,A3410)&lt;&gt;0,IF(COUNTIF(Invoices!AC:AD,A3410)&lt;&gt;0,SUMIF(Invoices!AC:AD,A3410,Invoices!AD:AD)/COUNTIF(Invoices!AC:AD,A3410),0),IF(COUNTIF(Invoices!AE:AF,A3410)&lt;&gt;0,IF(COUNTIF(Invoices!AE:AF,A3410)&lt;&gt;0,SUMIF(Invoices!AE:AF,A3410,Invoices!AF:AF)/COUNTIF(Invoices!AE:AF,A3410),0),IF(COUNTIF(Invoices!AG:AH,A3410)&lt;&gt;0,IF(COUNTIF(Invoices!AG:AH,A3410)&lt;&gt;0,SUMIF(Invoices!AG:AH,A3410,Invoices!AH:AH)/COUNTIF(Invoices!AG:AH,A3410),0),IF(COUNTIF(Invoices!AI:AJ,A3410)&lt;&gt;0,IF(COUNTIF(Invoices!AI:AJ,A3410)&lt;&gt;0,SUMIF(Invoices!AI:AJ,A3410,Invoices!AJ:AJ)/COUNTIF(Invoices!AI:AJ,A3410),0),IF(COUNTIF(Invoices!AK:AL,A3410)&lt;&gt;0,IF(COUNTIF(Invoices!AK:AL,A3410)&lt;&gt;0,SUMIF(Invoices!AK:AL,A3410,Invoices!AL:AL)/COUNTIF(Invoices!AK:AL,A3410),0),IF(COUNTIF(Invoices!AM:AN,A3410)&lt;&gt;0,IF(COUNTIF(Invoices!AM:AN,A3410)&lt;&gt;0,SUMIF(Invoices!AM:AN,A3410,Invoices!AN:AN)/COUNTIF(Invoices!AM:AN,A3410),0),"Not Available")))))))))))))))</f>
        <v>0.99</v>
      </c>
    </row>
    <row r="3411" spans="1:5" ht="13" x14ac:dyDescent="0.15">
      <c r="A3411" s="6" t="s">
        <v>4963</v>
      </c>
      <c r="B3411" s="6" t="s">
        <v>1320</v>
      </c>
      <c r="C3411" s="6" t="s">
        <v>1743</v>
      </c>
      <c r="D3411" s="6" t="s">
        <v>1322</v>
      </c>
      <c r="E3411" t="str">
        <f>IF(COUNTIF(Invoices!K:L,A3411)&lt;&gt;0,IF(COUNTIF(Invoices!K:L,A3411)&lt;&gt;0,SUMIF(Invoices!K:L,A3411,Invoices!L:L)/COUNTIF(Invoices!K:L,A3411),0),IF(COUNTIF(Invoices!M:N,A3411)&lt;&gt;0,IF(COUNTIF(Invoices!M:N,A3411)&lt;&gt;0,SUMIF(Invoices!M:N,A3411,Invoices!N:N)/COUNTIF(Invoices!M:N,A3411),0),IF(COUNTIF(Invoices!O:P,A3411)&lt;&gt;0,IF(COUNTIF(Invoices!O:P,A3411)&lt;&gt;0,SUMIF(Invoices!O:P,A3411,Invoices!P:P)/COUNTIF(Invoices!O:P,A3411),0),IF(COUNTIF(Invoices!Q:R,A3411)&lt;&gt;0,IF(COUNTIF(Invoices!Q:R,A3411)&lt;&gt;0,SUMIF(Invoices!Q:R,A3411,Invoices!R:R)/COUNTIF(Invoices!Q:R,A3411),0),IF(COUNTIF(Invoices!S:T,A3411)&lt;&gt;0,IF(COUNTIF(Invoices!S:T,A3411)&lt;&gt;0,SUMIF(Invoices!S:T,A3411,Invoices!T:T)/COUNTIF(Invoices!S:T,A3411),0),IF(COUNTIF(Invoices!U:V,A3411)&lt;&gt;0,IF(COUNTIF(Invoices!U:V,A3411)&lt;&gt;0,SUMIF(Invoices!U:V,A3411,Invoices!V:V)/COUNTIF(Invoices!U:V,A3411),0),IF(COUNTIF(Invoices!W:X,A3411)&lt;&gt;0,IF(COUNTIF(Invoices!W:X,A3411)&lt;&gt;0,SUMIF(Invoices!W:X,A3411,Invoices!X:X)/COUNTIF(Invoices!W:X,A3411),0),IF(COUNTIF(Invoices!Y:Z,A3411)&lt;&gt;0,IF(COUNTIF(Invoices!Y:Z,A3411)&lt;&gt;0,SUMIF(Invoices!Y:Z,A3411,Invoices!Z:Z)/COUNTIF(Invoices!Y:Z,A3411),0),IF(COUNTIF(Invoices!AA:AB,A3411)&lt;&gt;0,IF(COUNTIF(Invoices!AA:AB,A3411)&lt;&gt;0,SUMIF(Invoices!AA:AB,A3411,Invoices!AB:AB)/COUNTIF(Invoices!AA:AB,A3411),0),IF(COUNTIF(Invoices!AC:AD,A3411)&lt;&gt;0,IF(COUNTIF(Invoices!AC:AD,A3411)&lt;&gt;0,SUMIF(Invoices!AC:AD,A3411,Invoices!AD:AD)/COUNTIF(Invoices!AC:AD,A3411),0),IF(COUNTIF(Invoices!AE:AF,A3411)&lt;&gt;0,IF(COUNTIF(Invoices!AE:AF,A3411)&lt;&gt;0,SUMIF(Invoices!AE:AF,A3411,Invoices!AF:AF)/COUNTIF(Invoices!AE:AF,A3411),0),IF(COUNTIF(Invoices!AG:AH,A3411)&lt;&gt;0,IF(COUNTIF(Invoices!AG:AH,A3411)&lt;&gt;0,SUMIF(Invoices!AG:AH,A3411,Invoices!AH:AH)/COUNTIF(Invoices!AG:AH,A3411),0),IF(COUNTIF(Invoices!AI:AJ,A3411)&lt;&gt;0,IF(COUNTIF(Invoices!AI:AJ,A3411)&lt;&gt;0,SUMIF(Invoices!AI:AJ,A3411,Invoices!AJ:AJ)/COUNTIF(Invoices!AI:AJ,A3411),0),IF(COUNTIF(Invoices!AK:AL,A3411)&lt;&gt;0,IF(COUNTIF(Invoices!AK:AL,A3411)&lt;&gt;0,SUMIF(Invoices!AK:AL,A3411,Invoices!AL:AL)/COUNTIF(Invoices!AK:AL,A3411),0),IF(COUNTIF(Invoices!AM:AN,A3411)&lt;&gt;0,IF(COUNTIF(Invoices!AM:AN,A3411)&lt;&gt;0,SUMIF(Invoices!AM:AN,A3411,Invoices!AN:AN)/COUNTIF(Invoices!AM:AN,A3411),0),"Not Available")))))))))))))))</f>
        <v>Not Available</v>
      </c>
    </row>
    <row r="3412" spans="1:5" ht="13" x14ac:dyDescent="0.15">
      <c r="A3412" s="6" t="s">
        <v>4964</v>
      </c>
      <c r="B3412" s="6" t="s">
        <v>4965</v>
      </c>
      <c r="C3412" s="6" t="s">
        <v>536</v>
      </c>
      <c r="D3412" s="6" t="s">
        <v>535</v>
      </c>
      <c r="E3412" t="str">
        <f>IF(COUNTIF(Invoices!K:L,A3412)&lt;&gt;0,IF(COUNTIF(Invoices!K:L,A3412)&lt;&gt;0,SUMIF(Invoices!K:L,A3412,Invoices!L:L)/COUNTIF(Invoices!K:L,A3412),0),IF(COUNTIF(Invoices!M:N,A3412)&lt;&gt;0,IF(COUNTIF(Invoices!M:N,A3412)&lt;&gt;0,SUMIF(Invoices!M:N,A3412,Invoices!N:N)/COUNTIF(Invoices!M:N,A3412),0),IF(COUNTIF(Invoices!O:P,A3412)&lt;&gt;0,IF(COUNTIF(Invoices!O:P,A3412)&lt;&gt;0,SUMIF(Invoices!O:P,A3412,Invoices!P:P)/COUNTIF(Invoices!O:P,A3412),0),IF(COUNTIF(Invoices!Q:R,A3412)&lt;&gt;0,IF(COUNTIF(Invoices!Q:R,A3412)&lt;&gt;0,SUMIF(Invoices!Q:R,A3412,Invoices!R:R)/COUNTIF(Invoices!Q:R,A3412),0),IF(COUNTIF(Invoices!S:T,A3412)&lt;&gt;0,IF(COUNTIF(Invoices!S:T,A3412)&lt;&gt;0,SUMIF(Invoices!S:T,A3412,Invoices!T:T)/COUNTIF(Invoices!S:T,A3412),0),IF(COUNTIF(Invoices!U:V,A3412)&lt;&gt;0,IF(COUNTIF(Invoices!U:V,A3412)&lt;&gt;0,SUMIF(Invoices!U:V,A3412,Invoices!V:V)/COUNTIF(Invoices!U:V,A3412),0),IF(COUNTIF(Invoices!W:X,A3412)&lt;&gt;0,IF(COUNTIF(Invoices!W:X,A3412)&lt;&gt;0,SUMIF(Invoices!W:X,A3412,Invoices!X:X)/COUNTIF(Invoices!W:X,A3412),0),IF(COUNTIF(Invoices!Y:Z,A3412)&lt;&gt;0,IF(COUNTIF(Invoices!Y:Z,A3412)&lt;&gt;0,SUMIF(Invoices!Y:Z,A3412,Invoices!Z:Z)/COUNTIF(Invoices!Y:Z,A3412),0),IF(COUNTIF(Invoices!AA:AB,A3412)&lt;&gt;0,IF(COUNTIF(Invoices!AA:AB,A3412)&lt;&gt;0,SUMIF(Invoices!AA:AB,A3412,Invoices!AB:AB)/COUNTIF(Invoices!AA:AB,A3412),0),IF(COUNTIF(Invoices!AC:AD,A3412)&lt;&gt;0,IF(COUNTIF(Invoices!AC:AD,A3412)&lt;&gt;0,SUMIF(Invoices!AC:AD,A3412,Invoices!AD:AD)/COUNTIF(Invoices!AC:AD,A3412),0),IF(COUNTIF(Invoices!AE:AF,A3412)&lt;&gt;0,IF(COUNTIF(Invoices!AE:AF,A3412)&lt;&gt;0,SUMIF(Invoices!AE:AF,A3412,Invoices!AF:AF)/COUNTIF(Invoices!AE:AF,A3412),0),IF(COUNTIF(Invoices!AG:AH,A3412)&lt;&gt;0,IF(COUNTIF(Invoices!AG:AH,A3412)&lt;&gt;0,SUMIF(Invoices!AG:AH,A3412,Invoices!AH:AH)/COUNTIF(Invoices!AG:AH,A3412),0),IF(COUNTIF(Invoices!AI:AJ,A3412)&lt;&gt;0,IF(COUNTIF(Invoices!AI:AJ,A3412)&lt;&gt;0,SUMIF(Invoices!AI:AJ,A3412,Invoices!AJ:AJ)/COUNTIF(Invoices!AI:AJ,A3412),0),IF(COUNTIF(Invoices!AK:AL,A3412)&lt;&gt;0,IF(COUNTIF(Invoices!AK:AL,A3412)&lt;&gt;0,SUMIF(Invoices!AK:AL,A3412,Invoices!AL:AL)/COUNTIF(Invoices!AK:AL,A3412),0),IF(COUNTIF(Invoices!AM:AN,A3412)&lt;&gt;0,IF(COUNTIF(Invoices!AM:AN,A3412)&lt;&gt;0,SUMIF(Invoices!AM:AN,A3412,Invoices!AN:AN)/COUNTIF(Invoices!AM:AN,A3412),0),"Not Available")))))))))))))))</f>
        <v>Not Available</v>
      </c>
    </row>
    <row r="3413" spans="1:5" ht="13" x14ac:dyDescent="0.15">
      <c r="A3413" s="6" t="s">
        <v>4966</v>
      </c>
      <c r="B3413" s="6" t="s">
        <v>562</v>
      </c>
      <c r="C3413" s="6" t="s">
        <v>910</v>
      </c>
      <c r="D3413" s="6" t="s">
        <v>562</v>
      </c>
      <c r="E3413">
        <f ca="1">IF(COUNTIF(Invoices!K:L,A3413)&lt;&gt;0,IF(COUNTIF(Invoices!K:L,A3413)&lt;&gt;0,SUMIF(Invoices!K:L,A3413,Invoices!L:L)/COUNTIF(Invoices!K:L,A3413),0),IF(COUNTIF(Invoices!M:N,A3413)&lt;&gt;0,IF(COUNTIF(Invoices!M:N,A3413)&lt;&gt;0,SUMIF(Invoices!M:N,A3413,Invoices!N:N)/COUNTIF(Invoices!M:N,A3413),0),IF(COUNTIF(Invoices!O:P,A3413)&lt;&gt;0,IF(COUNTIF(Invoices!O:P,A3413)&lt;&gt;0,SUMIF(Invoices!O:P,A3413,Invoices!P:P)/COUNTIF(Invoices!O:P,A3413),0),IF(COUNTIF(Invoices!Q:R,A3413)&lt;&gt;0,IF(COUNTIF(Invoices!Q:R,A3413)&lt;&gt;0,SUMIF(Invoices!Q:R,A3413,Invoices!R:R)/COUNTIF(Invoices!Q:R,A3413),0),IF(COUNTIF(Invoices!S:T,A3413)&lt;&gt;0,IF(COUNTIF(Invoices!S:T,A3413)&lt;&gt;0,SUMIF(Invoices!S:T,A3413,Invoices!T:T)/COUNTIF(Invoices!S:T,A3413),0),IF(COUNTIF(Invoices!U:V,A3413)&lt;&gt;0,IF(COUNTIF(Invoices!U:V,A3413)&lt;&gt;0,SUMIF(Invoices!U:V,A3413,Invoices!V:V)/COUNTIF(Invoices!U:V,A3413),0),IF(COUNTIF(Invoices!W:X,A3413)&lt;&gt;0,IF(COUNTIF(Invoices!W:X,A3413)&lt;&gt;0,SUMIF(Invoices!W:X,A3413,Invoices!X:X)/COUNTIF(Invoices!W:X,A3413),0),IF(COUNTIF(Invoices!Y:Z,A3413)&lt;&gt;0,IF(COUNTIF(Invoices!Y:Z,A3413)&lt;&gt;0,SUMIF(Invoices!Y:Z,A3413,Invoices!Z:Z)/COUNTIF(Invoices!Y:Z,A3413),0),IF(COUNTIF(Invoices!AA:AB,A3413)&lt;&gt;0,IF(COUNTIF(Invoices!AA:AB,A3413)&lt;&gt;0,SUMIF(Invoices!AA:AB,A3413,Invoices!AB:AB)/COUNTIF(Invoices!AA:AB,A3413),0),IF(COUNTIF(Invoices!AC:AD,A3413)&lt;&gt;0,IF(COUNTIF(Invoices!AC:AD,A3413)&lt;&gt;0,SUMIF(Invoices!AC:AD,A3413,Invoices!AD:AD)/COUNTIF(Invoices!AC:AD,A3413),0),IF(COUNTIF(Invoices!AE:AF,A3413)&lt;&gt;0,IF(COUNTIF(Invoices!AE:AF,A3413)&lt;&gt;0,SUMIF(Invoices!AE:AF,A3413,Invoices!AF:AF)/COUNTIF(Invoices!AE:AF,A3413),0),IF(COUNTIF(Invoices!AG:AH,A3413)&lt;&gt;0,IF(COUNTIF(Invoices!AG:AH,A3413)&lt;&gt;0,SUMIF(Invoices!AG:AH,A3413,Invoices!AH:AH)/COUNTIF(Invoices!AG:AH,A3413),0),IF(COUNTIF(Invoices!AI:AJ,A3413)&lt;&gt;0,IF(COUNTIF(Invoices!AI:AJ,A3413)&lt;&gt;0,SUMIF(Invoices!AI:AJ,A3413,Invoices!AJ:AJ)/COUNTIF(Invoices!AI:AJ,A3413),0),IF(COUNTIF(Invoices!AK:AL,A3413)&lt;&gt;0,IF(COUNTIF(Invoices!AK:AL,A3413)&lt;&gt;0,SUMIF(Invoices!AK:AL,A3413,Invoices!AL:AL)/COUNTIF(Invoices!AK:AL,A3413),0),IF(COUNTIF(Invoices!AM:AN,A3413)&lt;&gt;0,IF(COUNTIF(Invoices!AM:AN,A3413)&lt;&gt;0,SUMIF(Invoices!AM:AN,A3413,Invoices!AN:AN)/COUNTIF(Invoices!AM:AN,A3413),0),"Not Available")))))))))))))))</f>
        <v>0.99</v>
      </c>
    </row>
    <row r="3414" spans="1:5" ht="13" x14ac:dyDescent="0.15">
      <c r="A3414" s="6" t="s">
        <v>4967</v>
      </c>
      <c r="B3414" s="6" t="s">
        <v>1969</v>
      </c>
      <c r="C3414" s="6" t="s">
        <v>838</v>
      </c>
      <c r="D3414" s="6" t="s">
        <v>839</v>
      </c>
      <c r="E3414" t="str">
        <f>IF(COUNTIF(Invoices!K:L,A3414)&lt;&gt;0,IF(COUNTIF(Invoices!K:L,A3414)&lt;&gt;0,SUMIF(Invoices!K:L,A3414,Invoices!L:L)/COUNTIF(Invoices!K:L,A3414),0),IF(COUNTIF(Invoices!M:N,A3414)&lt;&gt;0,IF(COUNTIF(Invoices!M:N,A3414)&lt;&gt;0,SUMIF(Invoices!M:N,A3414,Invoices!N:N)/COUNTIF(Invoices!M:N,A3414),0),IF(COUNTIF(Invoices!O:P,A3414)&lt;&gt;0,IF(COUNTIF(Invoices!O:P,A3414)&lt;&gt;0,SUMIF(Invoices!O:P,A3414,Invoices!P:P)/COUNTIF(Invoices!O:P,A3414),0),IF(COUNTIF(Invoices!Q:R,A3414)&lt;&gt;0,IF(COUNTIF(Invoices!Q:R,A3414)&lt;&gt;0,SUMIF(Invoices!Q:R,A3414,Invoices!R:R)/COUNTIF(Invoices!Q:R,A3414),0),IF(COUNTIF(Invoices!S:T,A3414)&lt;&gt;0,IF(COUNTIF(Invoices!S:T,A3414)&lt;&gt;0,SUMIF(Invoices!S:T,A3414,Invoices!T:T)/COUNTIF(Invoices!S:T,A3414),0),IF(COUNTIF(Invoices!U:V,A3414)&lt;&gt;0,IF(COUNTIF(Invoices!U:V,A3414)&lt;&gt;0,SUMIF(Invoices!U:V,A3414,Invoices!V:V)/COUNTIF(Invoices!U:V,A3414),0),IF(COUNTIF(Invoices!W:X,A3414)&lt;&gt;0,IF(COUNTIF(Invoices!W:X,A3414)&lt;&gt;0,SUMIF(Invoices!W:X,A3414,Invoices!X:X)/COUNTIF(Invoices!W:X,A3414),0),IF(COUNTIF(Invoices!Y:Z,A3414)&lt;&gt;0,IF(COUNTIF(Invoices!Y:Z,A3414)&lt;&gt;0,SUMIF(Invoices!Y:Z,A3414,Invoices!Z:Z)/COUNTIF(Invoices!Y:Z,A3414),0),IF(COUNTIF(Invoices!AA:AB,A3414)&lt;&gt;0,IF(COUNTIF(Invoices!AA:AB,A3414)&lt;&gt;0,SUMIF(Invoices!AA:AB,A3414,Invoices!AB:AB)/COUNTIF(Invoices!AA:AB,A3414),0),IF(COUNTIF(Invoices!AC:AD,A3414)&lt;&gt;0,IF(COUNTIF(Invoices!AC:AD,A3414)&lt;&gt;0,SUMIF(Invoices!AC:AD,A3414,Invoices!AD:AD)/COUNTIF(Invoices!AC:AD,A3414),0),IF(COUNTIF(Invoices!AE:AF,A3414)&lt;&gt;0,IF(COUNTIF(Invoices!AE:AF,A3414)&lt;&gt;0,SUMIF(Invoices!AE:AF,A3414,Invoices!AF:AF)/COUNTIF(Invoices!AE:AF,A3414),0),IF(COUNTIF(Invoices!AG:AH,A3414)&lt;&gt;0,IF(COUNTIF(Invoices!AG:AH,A3414)&lt;&gt;0,SUMIF(Invoices!AG:AH,A3414,Invoices!AH:AH)/COUNTIF(Invoices!AG:AH,A3414),0),IF(COUNTIF(Invoices!AI:AJ,A3414)&lt;&gt;0,IF(COUNTIF(Invoices!AI:AJ,A3414)&lt;&gt;0,SUMIF(Invoices!AI:AJ,A3414,Invoices!AJ:AJ)/COUNTIF(Invoices!AI:AJ,A3414),0),IF(COUNTIF(Invoices!AK:AL,A3414)&lt;&gt;0,IF(COUNTIF(Invoices!AK:AL,A3414)&lt;&gt;0,SUMIF(Invoices!AK:AL,A3414,Invoices!AL:AL)/COUNTIF(Invoices!AK:AL,A3414),0),IF(COUNTIF(Invoices!AM:AN,A3414)&lt;&gt;0,IF(COUNTIF(Invoices!AM:AN,A3414)&lt;&gt;0,SUMIF(Invoices!AM:AN,A3414,Invoices!AN:AN)/COUNTIF(Invoices!AM:AN,A3414),0),"Not Available")))))))))))))))</f>
        <v>Not Available</v>
      </c>
    </row>
    <row r="3415" spans="1:5" ht="13" x14ac:dyDescent="0.15">
      <c r="A3415" s="6" t="s">
        <v>4967</v>
      </c>
      <c r="B3415" s="6" t="s">
        <v>543</v>
      </c>
      <c r="C3415" s="6" t="s">
        <v>1165</v>
      </c>
      <c r="D3415" s="6" t="s">
        <v>543</v>
      </c>
      <c r="E3415" t="str">
        <f>IF(COUNTIF(Invoices!K:L,A3415)&lt;&gt;0,IF(COUNTIF(Invoices!K:L,A3415)&lt;&gt;0,SUMIF(Invoices!K:L,A3415,Invoices!L:L)/COUNTIF(Invoices!K:L,A3415),0),IF(COUNTIF(Invoices!M:N,A3415)&lt;&gt;0,IF(COUNTIF(Invoices!M:N,A3415)&lt;&gt;0,SUMIF(Invoices!M:N,A3415,Invoices!N:N)/COUNTIF(Invoices!M:N,A3415),0),IF(COUNTIF(Invoices!O:P,A3415)&lt;&gt;0,IF(COUNTIF(Invoices!O:P,A3415)&lt;&gt;0,SUMIF(Invoices!O:P,A3415,Invoices!P:P)/COUNTIF(Invoices!O:P,A3415),0),IF(COUNTIF(Invoices!Q:R,A3415)&lt;&gt;0,IF(COUNTIF(Invoices!Q:R,A3415)&lt;&gt;0,SUMIF(Invoices!Q:R,A3415,Invoices!R:R)/COUNTIF(Invoices!Q:R,A3415),0),IF(COUNTIF(Invoices!S:T,A3415)&lt;&gt;0,IF(COUNTIF(Invoices!S:T,A3415)&lt;&gt;0,SUMIF(Invoices!S:T,A3415,Invoices!T:T)/COUNTIF(Invoices!S:T,A3415),0),IF(COUNTIF(Invoices!U:V,A3415)&lt;&gt;0,IF(COUNTIF(Invoices!U:V,A3415)&lt;&gt;0,SUMIF(Invoices!U:V,A3415,Invoices!V:V)/COUNTIF(Invoices!U:V,A3415),0),IF(COUNTIF(Invoices!W:X,A3415)&lt;&gt;0,IF(COUNTIF(Invoices!W:X,A3415)&lt;&gt;0,SUMIF(Invoices!W:X,A3415,Invoices!X:X)/COUNTIF(Invoices!W:X,A3415),0),IF(COUNTIF(Invoices!Y:Z,A3415)&lt;&gt;0,IF(COUNTIF(Invoices!Y:Z,A3415)&lt;&gt;0,SUMIF(Invoices!Y:Z,A3415,Invoices!Z:Z)/COUNTIF(Invoices!Y:Z,A3415),0),IF(COUNTIF(Invoices!AA:AB,A3415)&lt;&gt;0,IF(COUNTIF(Invoices!AA:AB,A3415)&lt;&gt;0,SUMIF(Invoices!AA:AB,A3415,Invoices!AB:AB)/COUNTIF(Invoices!AA:AB,A3415),0),IF(COUNTIF(Invoices!AC:AD,A3415)&lt;&gt;0,IF(COUNTIF(Invoices!AC:AD,A3415)&lt;&gt;0,SUMIF(Invoices!AC:AD,A3415,Invoices!AD:AD)/COUNTIF(Invoices!AC:AD,A3415),0),IF(COUNTIF(Invoices!AE:AF,A3415)&lt;&gt;0,IF(COUNTIF(Invoices!AE:AF,A3415)&lt;&gt;0,SUMIF(Invoices!AE:AF,A3415,Invoices!AF:AF)/COUNTIF(Invoices!AE:AF,A3415),0),IF(COUNTIF(Invoices!AG:AH,A3415)&lt;&gt;0,IF(COUNTIF(Invoices!AG:AH,A3415)&lt;&gt;0,SUMIF(Invoices!AG:AH,A3415,Invoices!AH:AH)/COUNTIF(Invoices!AG:AH,A3415),0),IF(COUNTIF(Invoices!AI:AJ,A3415)&lt;&gt;0,IF(COUNTIF(Invoices!AI:AJ,A3415)&lt;&gt;0,SUMIF(Invoices!AI:AJ,A3415,Invoices!AJ:AJ)/COUNTIF(Invoices!AI:AJ,A3415),0),IF(COUNTIF(Invoices!AK:AL,A3415)&lt;&gt;0,IF(COUNTIF(Invoices!AK:AL,A3415)&lt;&gt;0,SUMIF(Invoices!AK:AL,A3415,Invoices!AL:AL)/COUNTIF(Invoices!AK:AL,A3415),0),IF(COUNTIF(Invoices!AM:AN,A3415)&lt;&gt;0,IF(COUNTIF(Invoices!AM:AN,A3415)&lt;&gt;0,SUMIF(Invoices!AM:AN,A3415,Invoices!AN:AN)/COUNTIF(Invoices!AM:AN,A3415),0),"Not Available")))))))))))))))</f>
        <v>Not Available</v>
      </c>
    </row>
    <row r="3416" spans="1:5" ht="13" x14ac:dyDescent="0.15">
      <c r="A3416" s="6" t="s">
        <v>4968</v>
      </c>
      <c r="B3416" s="6" t="s">
        <v>4969</v>
      </c>
      <c r="C3416" s="6" t="s">
        <v>2713</v>
      </c>
      <c r="D3416" s="6" t="s">
        <v>2714</v>
      </c>
      <c r="E3416">
        <f ca="1">IF(COUNTIF(Invoices!K:L,A3416)&lt;&gt;0,IF(COUNTIF(Invoices!K:L,A3416)&lt;&gt;0,SUMIF(Invoices!K:L,A3416,Invoices!L:L)/COUNTIF(Invoices!K:L,A3416),0),IF(COUNTIF(Invoices!M:N,A3416)&lt;&gt;0,IF(COUNTIF(Invoices!M:N,A3416)&lt;&gt;0,SUMIF(Invoices!M:N,A3416,Invoices!N:N)/COUNTIF(Invoices!M:N,A3416),0),IF(COUNTIF(Invoices!O:P,A3416)&lt;&gt;0,IF(COUNTIF(Invoices!O:P,A3416)&lt;&gt;0,SUMIF(Invoices!O:P,A3416,Invoices!P:P)/COUNTIF(Invoices!O:P,A3416),0),IF(COUNTIF(Invoices!Q:R,A3416)&lt;&gt;0,IF(COUNTIF(Invoices!Q:R,A3416)&lt;&gt;0,SUMIF(Invoices!Q:R,A3416,Invoices!R:R)/COUNTIF(Invoices!Q:R,A3416),0),IF(COUNTIF(Invoices!S:T,A3416)&lt;&gt;0,IF(COUNTIF(Invoices!S:T,A3416)&lt;&gt;0,SUMIF(Invoices!S:T,A3416,Invoices!T:T)/COUNTIF(Invoices!S:T,A3416),0),IF(COUNTIF(Invoices!U:V,A3416)&lt;&gt;0,IF(COUNTIF(Invoices!U:V,A3416)&lt;&gt;0,SUMIF(Invoices!U:V,A3416,Invoices!V:V)/COUNTIF(Invoices!U:V,A3416),0),IF(COUNTIF(Invoices!W:X,A3416)&lt;&gt;0,IF(COUNTIF(Invoices!W:X,A3416)&lt;&gt;0,SUMIF(Invoices!W:X,A3416,Invoices!X:X)/COUNTIF(Invoices!W:X,A3416),0),IF(COUNTIF(Invoices!Y:Z,A3416)&lt;&gt;0,IF(COUNTIF(Invoices!Y:Z,A3416)&lt;&gt;0,SUMIF(Invoices!Y:Z,A3416,Invoices!Z:Z)/COUNTIF(Invoices!Y:Z,A3416),0),IF(COUNTIF(Invoices!AA:AB,A3416)&lt;&gt;0,IF(COUNTIF(Invoices!AA:AB,A3416)&lt;&gt;0,SUMIF(Invoices!AA:AB,A3416,Invoices!AB:AB)/COUNTIF(Invoices!AA:AB,A3416),0),IF(COUNTIF(Invoices!AC:AD,A3416)&lt;&gt;0,IF(COUNTIF(Invoices!AC:AD,A3416)&lt;&gt;0,SUMIF(Invoices!AC:AD,A3416,Invoices!AD:AD)/COUNTIF(Invoices!AC:AD,A3416),0),IF(COUNTIF(Invoices!AE:AF,A3416)&lt;&gt;0,IF(COUNTIF(Invoices!AE:AF,A3416)&lt;&gt;0,SUMIF(Invoices!AE:AF,A3416,Invoices!AF:AF)/COUNTIF(Invoices!AE:AF,A3416),0),IF(COUNTIF(Invoices!AG:AH,A3416)&lt;&gt;0,IF(COUNTIF(Invoices!AG:AH,A3416)&lt;&gt;0,SUMIF(Invoices!AG:AH,A3416,Invoices!AH:AH)/COUNTIF(Invoices!AG:AH,A3416),0),IF(COUNTIF(Invoices!AI:AJ,A3416)&lt;&gt;0,IF(COUNTIF(Invoices!AI:AJ,A3416)&lt;&gt;0,SUMIF(Invoices!AI:AJ,A3416,Invoices!AJ:AJ)/COUNTIF(Invoices!AI:AJ,A3416),0),IF(COUNTIF(Invoices!AK:AL,A3416)&lt;&gt;0,IF(COUNTIF(Invoices!AK:AL,A3416)&lt;&gt;0,SUMIF(Invoices!AK:AL,A3416,Invoices!AL:AL)/COUNTIF(Invoices!AK:AL,A3416),0),IF(COUNTIF(Invoices!AM:AN,A3416)&lt;&gt;0,IF(COUNTIF(Invoices!AM:AN,A3416)&lt;&gt;0,SUMIF(Invoices!AM:AN,A3416,Invoices!AN:AN)/COUNTIF(Invoices!AM:AN,A3416),0),"Not Available")))))))))))))))</f>
        <v>0.99</v>
      </c>
    </row>
    <row r="3417" spans="1:5" ht="13" x14ac:dyDescent="0.15">
      <c r="A3417" s="6" t="s">
        <v>4970</v>
      </c>
      <c r="C3417" s="6" t="s">
        <v>672</v>
      </c>
      <c r="D3417" s="6" t="s">
        <v>673</v>
      </c>
      <c r="E3417" t="str">
        <f>IF(COUNTIF(Invoices!K:L,A3417)&lt;&gt;0,IF(COUNTIF(Invoices!K:L,A3417)&lt;&gt;0,SUMIF(Invoices!K:L,A3417,Invoices!L:L)/COUNTIF(Invoices!K:L,A3417),0),IF(COUNTIF(Invoices!M:N,A3417)&lt;&gt;0,IF(COUNTIF(Invoices!M:N,A3417)&lt;&gt;0,SUMIF(Invoices!M:N,A3417,Invoices!N:N)/COUNTIF(Invoices!M:N,A3417),0),IF(COUNTIF(Invoices!O:P,A3417)&lt;&gt;0,IF(COUNTIF(Invoices!O:P,A3417)&lt;&gt;0,SUMIF(Invoices!O:P,A3417,Invoices!P:P)/COUNTIF(Invoices!O:P,A3417),0),IF(COUNTIF(Invoices!Q:R,A3417)&lt;&gt;0,IF(COUNTIF(Invoices!Q:R,A3417)&lt;&gt;0,SUMIF(Invoices!Q:R,A3417,Invoices!R:R)/COUNTIF(Invoices!Q:R,A3417),0),IF(COUNTIF(Invoices!S:T,A3417)&lt;&gt;0,IF(COUNTIF(Invoices!S:T,A3417)&lt;&gt;0,SUMIF(Invoices!S:T,A3417,Invoices!T:T)/COUNTIF(Invoices!S:T,A3417),0),IF(COUNTIF(Invoices!U:V,A3417)&lt;&gt;0,IF(COUNTIF(Invoices!U:V,A3417)&lt;&gt;0,SUMIF(Invoices!U:V,A3417,Invoices!V:V)/COUNTIF(Invoices!U:V,A3417),0),IF(COUNTIF(Invoices!W:X,A3417)&lt;&gt;0,IF(COUNTIF(Invoices!W:X,A3417)&lt;&gt;0,SUMIF(Invoices!W:X,A3417,Invoices!X:X)/COUNTIF(Invoices!W:X,A3417),0),IF(COUNTIF(Invoices!Y:Z,A3417)&lt;&gt;0,IF(COUNTIF(Invoices!Y:Z,A3417)&lt;&gt;0,SUMIF(Invoices!Y:Z,A3417,Invoices!Z:Z)/COUNTIF(Invoices!Y:Z,A3417),0),IF(COUNTIF(Invoices!AA:AB,A3417)&lt;&gt;0,IF(COUNTIF(Invoices!AA:AB,A3417)&lt;&gt;0,SUMIF(Invoices!AA:AB,A3417,Invoices!AB:AB)/COUNTIF(Invoices!AA:AB,A3417),0),IF(COUNTIF(Invoices!AC:AD,A3417)&lt;&gt;0,IF(COUNTIF(Invoices!AC:AD,A3417)&lt;&gt;0,SUMIF(Invoices!AC:AD,A3417,Invoices!AD:AD)/COUNTIF(Invoices!AC:AD,A3417),0),IF(COUNTIF(Invoices!AE:AF,A3417)&lt;&gt;0,IF(COUNTIF(Invoices!AE:AF,A3417)&lt;&gt;0,SUMIF(Invoices!AE:AF,A3417,Invoices!AF:AF)/COUNTIF(Invoices!AE:AF,A3417),0),IF(COUNTIF(Invoices!AG:AH,A3417)&lt;&gt;0,IF(COUNTIF(Invoices!AG:AH,A3417)&lt;&gt;0,SUMIF(Invoices!AG:AH,A3417,Invoices!AH:AH)/COUNTIF(Invoices!AG:AH,A3417),0),IF(COUNTIF(Invoices!AI:AJ,A3417)&lt;&gt;0,IF(COUNTIF(Invoices!AI:AJ,A3417)&lt;&gt;0,SUMIF(Invoices!AI:AJ,A3417,Invoices!AJ:AJ)/COUNTIF(Invoices!AI:AJ,A3417),0),IF(COUNTIF(Invoices!AK:AL,A3417)&lt;&gt;0,IF(COUNTIF(Invoices!AK:AL,A3417)&lt;&gt;0,SUMIF(Invoices!AK:AL,A3417,Invoices!AL:AL)/COUNTIF(Invoices!AK:AL,A3417),0),IF(COUNTIF(Invoices!AM:AN,A3417)&lt;&gt;0,IF(COUNTIF(Invoices!AM:AN,A3417)&lt;&gt;0,SUMIF(Invoices!AM:AN,A3417,Invoices!AN:AN)/COUNTIF(Invoices!AM:AN,A3417),0),"Not Available")))))))))))))))</f>
        <v>Not Available</v>
      </c>
    </row>
    <row r="3418" spans="1:5" ht="13" x14ac:dyDescent="0.15">
      <c r="A3418" s="6" t="s">
        <v>4971</v>
      </c>
      <c r="B3418" s="6" t="s">
        <v>1113</v>
      </c>
      <c r="C3418" s="6" t="s">
        <v>660</v>
      </c>
      <c r="D3418" s="6" t="s">
        <v>661</v>
      </c>
      <c r="E3418">
        <f ca="1">IF(COUNTIF(Invoices!K:L,A3418)&lt;&gt;0,IF(COUNTIF(Invoices!K:L,A3418)&lt;&gt;0,SUMIF(Invoices!K:L,A3418,Invoices!L:L)/COUNTIF(Invoices!K:L,A3418),0),IF(COUNTIF(Invoices!M:N,A3418)&lt;&gt;0,IF(COUNTIF(Invoices!M:N,A3418)&lt;&gt;0,SUMIF(Invoices!M:N,A3418,Invoices!N:N)/COUNTIF(Invoices!M:N,A3418),0),IF(COUNTIF(Invoices!O:P,A3418)&lt;&gt;0,IF(COUNTIF(Invoices!O:P,A3418)&lt;&gt;0,SUMIF(Invoices!O:P,A3418,Invoices!P:P)/COUNTIF(Invoices!O:P,A3418),0),IF(COUNTIF(Invoices!Q:R,A3418)&lt;&gt;0,IF(COUNTIF(Invoices!Q:R,A3418)&lt;&gt;0,SUMIF(Invoices!Q:R,A3418,Invoices!R:R)/COUNTIF(Invoices!Q:R,A3418),0),IF(COUNTIF(Invoices!S:T,A3418)&lt;&gt;0,IF(COUNTIF(Invoices!S:T,A3418)&lt;&gt;0,SUMIF(Invoices!S:T,A3418,Invoices!T:T)/COUNTIF(Invoices!S:T,A3418),0),IF(COUNTIF(Invoices!U:V,A3418)&lt;&gt;0,IF(COUNTIF(Invoices!U:V,A3418)&lt;&gt;0,SUMIF(Invoices!U:V,A3418,Invoices!V:V)/COUNTIF(Invoices!U:V,A3418),0),IF(COUNTIF(Invoices!W:X,A3418)&lt;&gt;0,IF(COUNTIF(Invoices!W:X,A3418)&lt;&gt;0,SUMIF(Invoices!W:X,A3418,Invoices!X:X)/COUNTIF(Invoices!W:X,A3418),0),IF(COUNTIF(Invoices!Y:Z,A3418)&lt;&gt;0,IF(COUNTIF(Invoices!Y:Z,A3418)&lt;&gt;0,SUMIF(Invoices!Y:Z,A3418,Invoices!Z:Z)/COUNTIF(Invoices!Y:Z,A3418),0),IF(COUNTIF(Invoices!AA:AB,A3418)&lt;&gt;0,IF(COUNTIF(Invoices!AA:AB,A3418)&lt;&gt;0,SUMIF(Invoices!AA:AB,A3418,Invoices!AB:AB)/COUNTIF(Invoices!AA:AB,A3418),0),IF(COUNTIF(Invoices!AC:AD,A3418)&lt;&gt;0,IF(COUNTIF(Invoices!AC:AD,A3418)&lt;&gt;0,SUMIF(Invoices!AC:AD,A3418,Invoices!AD:AD)/COUNTIF(Invoices!AC:AD,A3418),0),IF(COUNTIF(Invoices!AE:AF,A3418)&lt;&gt;0,IF(COUNTIF(Invoices!AE:AF,A3418)&lt;&gt;0,SUMIF(Invoices!AE:AF,A3418,Invoices!AF:AF)/COUNTIF(Invoices!AE:AF,A3418),0),IF(COUNTIF(Invoices!AG:AH,A3418)&lt;&gt;0,IF(COUNTIF(Invoices!AG:AH,A3418)&lt;&gt;0,SUMIF(Invoices!AG:AH,A3418,Invoices!AH:AH)/COUNTIF(Invoices!AG:AH,A3418),0),IF(COUNTIF(Invoices!AI:AJ,A3418)&lt;&gt;0,IF(COUNTIF(Invoices!AI:AJ,A3418)&lt;&gt;0,SUMIF(Invoices!AI:AJ,A3418,Invoices!AJ:AJ)/COUNTIF(Invoices!AI:AJ,A3418),0),IF(COUNTIF(Invoices!AK:AL,A3418)&lt;&gt;0,IF(COUNTIF(Invoices!AK:AL,A3418)&lt;&gt;0,SUMIF(Invoices!AK:AL,A3418,Invoices!AL:AL)/COUNTIF(Invoices!AK:AL,A3418),0),IF(COUNTIF(Invoices!AM:AN,A3418)&lt;&gt;0,IF(COUNTIF(Invoices!AM:AN,A3418)&lt;&gt;0,SUMIF(Invoices!AM:AN,A3418,Invoices!AN:AN)/COUNTIF(Invoices!AM:AN,A3418),0),"Not Available")))))))))))))))</f>
        <v>0.99</v>
      </c>
    </row>
    <row r="3419" spans="1:5" ht="13" x14ac:dyDescent="0.15">
      <c r="A3419" s="6" t="s">
        <v>4972</v>
      </c>
      <c r="B3419" s="6" t="s">
        <v>1247</v>
      </c>
      <c r="C3419" s="6" t="s">
        <v>848</v>
      </c>
      <c r="D3419" s="6" t="s">
        <v>744</v>
      </c>
      <c r="E3419">
        <f ca="1">IF(COUNTIF(Invoices!K:L,A3419)&lt;&gt;0,IF(COUNTIF(Invoices!K:L,A3419)&lt;&gt;0,SUMIF(Invoices!K:L,A3419,Invoices!L:L)/COUNTIF(Invoices!K:L,A3419),0),IF(COUNTIF(Invoices!M:N,A3419)&lt;&gt;0,IF(COUNTIF(Invoices!M:N,A3419)&lt;&gt;0,SUMIF(Invoices!M:N,A3419,Invoices!N:N)/COUNTIF(Invoices!M:N,A3419),0),IF(COUNTIF(Invoices!O:P,A3419)&lt;&gt;0,IF(COUNTIF(Invoices!O:P,A3419)&lt;&gt;0,SUMIF(Invoices!O:P,A3419,Invoices!P:P)/COUNTIF(Invoices!O:P,A3419),0),IF(COUNTIF(Invoices!Q:R,A3419)&lt;&gt;0,IF(COUNTIF(Invoices!Q:R,A3419)&lt;&gt;0,SUMIF(Invoices!Q:R,A3419,Invoices!R:R)/COUNTIF(Invoices!Q:R,A3419),0),IF(COUNTIF(Invoices!S:T,A3419)&lt;&gt;0,IF(COUNTIF(Invoices!S:T,A3419)&lt;&gt;0,SUMIF(Invoices!S:T,A3419,Invoices!T:T)/COUNTIF(Invoices!S:T,A3419),0),IF(COUNTIF(Invoices!U:V,A3419)&lt;&gt;0,IF(COUNTIF(Invoices!U:V,A3419)&lt;&gt;0,SUMIF(Invoices!U:V,A3419,Invoices!V:V)/COUNTIF(Invoices!U:V,A3419),0),IF(COUNTIF(Invoices!W:X,A3419)&lt;&gt;0,IF(COUNTIF(Invoices!W:X,A3419)&lt;&gt;0,SUMIF(Invoices!W:X,A3419,Invoices!X:X)/COUNTIF(Invoices!W:X,A3419),0),IF(COUNTIF(Invoices!Y:Z,A3419)&lt;&gt;0,IF(COUNTIF(Invoices!Y:Z,A3419)&lt;&gt;0,SUMIF(Invoices!Y:Z,A3419,Invoices!Z:Z)/COUNTIF(Invoices!Y:Z,A3419),0),IF(COUNTIF(Invoices!AA:AB,A3419)&lt;&gt;0,IF(COUNTIF(Invoices!AA:AB,A3419)&lt;&gt;0,SUMIF(Invoices!AA:AB,A3419,Invoices!AB:AB)/COUNTIF(Invoices!AA:AB,A3419),0),IF(COUNTIF(Invoices!AC:AD,A3419)&lt;&gt;0,IF(COUNTIF(Invoices!AC:AD,A3419)&lt;&gt;0,SUMIF(Invoices!AC:AD,A3419,Invoices!AD:AD)/COUNTIF(Invoices!AC:AD,A3419),0),IF(COUNTIF(Invoices!AE:AF,A3419)&lt;&gt;0,IF(COUNTIF(Invoices!AE:AF,A3419)&lt;&gt;0,SUMIF(Invoices!AE:AF,A3419,Invoices!AF:AF)/COUNTIF(Invoices!AE:AF,A3419),0),IF(COUNTIF(Invoices!AG:AH,A3419)&lt;&gt;0,IF(COUNTIF(Invoices!AG:AH,A3419)&lt;&gt;0,SUMIF(Invoices!AG:AH,A3419,Invoices!AH:AH)/COUNTIF(Invoices!AG:AH,A3419),0),IF(COUNTIF(Invoices!AI:AJ,A3419)&lt;&gt;0,IF(COUNTIF(Invoices!AI:AJ,A3419)&lt;&gt;0,SUMIF(Invoices!AI:AJ,A3419,Invoices!AJ:AJ)/COUNTIF(Invoices!AI:AJ,A3419),0),IF(COUNTIF(Invoices!AK:AL,A3419)&lt;&gt;0,IF(COUNTIF(Invoices!AK:AL,A3419)&lt;&gt;0,SUMIF(Invoices!AK:AL,A3419,Invoices!AL:AL)/COUNTIF(Invoices!AK:AL,A3419),0),IF(COUNTIF(Invoices!AM:AN,A3419)&lt;&gt;0,IF(COUNTIF(Invoices!AM:AN,A3419)&lt;&gt;0,SUMIF(Invoices!AM:AN,A3419,Invoices!AN:AN)/COUNTIF(Invoices!AM:AN,A3419),0),"Not Available")))))))))))))))</f>
        <v>0.99</v>
      </c>
    </row>
    <row r="3420" spans="1:5" ht="13" x14ac:dyDescent="0.15">
      <c r="A3420" s="6" t="s">
        <v>4973</v>
      </c>
      <c r="C3420" s="6" t="s">
        <v>921</v>
      </c>
      <c r="D3420" s="6" t="s">
        <v>921</v>
      </c>
      <c r="E3420" t="str">
        <f>IF(COUNTIF(Invoices!K:L,A3420)&lt;&gt;0,IF(COUNTIF(Invoices!K:L,A3420)&lt;&gt;0,SUMIF(Invoices!K:L,A3420,Invoices!L:L)/COUNTIF(Invoices!K:L,A3420),0),IF(COUNTIF(Invoices!M:N,A3420)&lt;&gt;0,IF(COUNTIF(Invoices!M:N,A3420)&lt;&gt;0,SUMIF(Invoices!M:N,A3420,Invoices!N:N)/COUNTIF(Invoices!M:N,A3420),0),IF(COUNTIF(Invoices!O:P,A3420)&lt;&gt;0,IF(COUNTIF(Invoices!O:P,A3420)&lt;&gt;0,SUMIF(Invoices!O:P,A3420,Invoices!P:P)/COUNTIF(Invoices!O:P,A3420),0),IF(COUNTIF(Invoices!Q:R,A3420)&lt;&gt;0,IF(COUNTIF(Invoices!Q:R,A3420)&lt;&gt;0,SUMIF(Invoices!Q:R,A3420,Invoices!R:R)/COUNTIF(Invoices!Q:R,A3420),0),IF(COUNTIF(Invoices!S:T,A3420)&lt;&gt;0,IF(COUNTIF(Invoices!S:T,A3420)&lt;&gt;0,SUMIF(Invoices!S:T,A3420,Invoices!T:T)/COUNTIF(Invoices!S:T,A3420),0),IF(COUNTIF(Invoices!U:V,A3420)&lt;&gt;0,IF(COUNTIF(Invoices!U:V,A3420)&lt;&gt;0,SUMIF(Invoices!U:V,A3420,Invoices!V:V)/COUNTIF(Invoices!U:V,A3420),0),IF(COUNTIF(Invoices!W:X,A3420)&lt;&gt;0,IF(COUNTIF(Invoices!W:X,A3420)&lt;&gt;0,SUMIF(Invoices!W:X,A3420,Invoices!X:X)/COUNTIF(Invoices!W:X,A3420),0),IF(COUNTIF(Invoices!Y:Z,A3420)&lt;&gt;0,IF(COUNTIF(Invoices!Y:Z,A3420)&lt;&gt;0,SUMIF(Invoices!Y:Z,A3420,Invoices!Z:Z)/COUNTIF(Invoices!Y:Z,A3420),0),IF(COUNTIF(Invoices!AA:AB,A3420)&lt;&gt;0,IF(COUNTIF(Invoices!AA:AB,A3420)&lt;&gt;0,SUMIF(Invoices!AA:AB,A3420,Invoices!AB:AB)/COUNTIF(Invoices!AA:AB,A3420),0),IF(COUNTIF(Invoices!AC:AD,A3420)&lt;&gt;0,IF(COUNTIF(Invoices!AC:AD,A3420)&lt;&gt;0,SUMIF(Invoices!AC:AD,A3420,Invoices!AD:AD)/COUNTIF(Invoices!AC:AD,A3420),0),IF(COUNTIF(Invoices!AE:AF,A3420)&lt;&gt;0,IF(COUNTIF(Invoices!AE:AF,A3420)&lt;&gt;0,SUMIF(Invoices!AE:AF,A3420,Invoices!AF:AF)/COUNTIF(Invoices!AE:AF,A3420),0),IF(COUNTIF(Invoices!AG:AH,A3420)&lt;&gt;0,IF(COUNTIF(Invoices!AG:AH,A3420)&lt;&gt;0,SUMIF(Invoices!AG:AH,A3420,Invoices!AH:AH)/COUNTIF(Invoices!AG:AH,A3420),0),IF(COUNTIF(Invoices!AI:AJ,A3420)&lt;&gt;0,IF(COUNTIF(Invoices!AI:AJ,A3420)&lt;&gt;0,SUMIF(Invoices!AI:AJ,A3420,Invoices!AJ:AJ)/COUNTIF(Invoices!AI:AJ,A3420),0),IF(COUNTIF(Invoices!AK:AL,A3420)&lt;&gt;0,IF(COUNTIF(Invoices!AK:AL,A3420)&lt;&gt;0,SUMIF(Invoices!AK:AL,A3420,Invoices!AL:AL)/COUNTIF(Invoices!AK:AL,A3420),0),IF(COUNTIF(Invoices!AM:AN,A3420)&lt;&gt;0,IF(COUNTIF(Invoices!AM:AN,A3420)&lt;&gt;0,SUMIF(Invoices!AM:AN,A3420,Invoices!AN:AN)/COUNTIF(Invoices!AM:AN,A3420),0),"Not Available")))))))))))))))</f>
        <v>Not Available</v>
      </c>
    </row>
    <row r="3421" spans="1:5" ht="13" x14ac:dyDescent="0.15">
      <c r="A3421" s="6" t="s">
        <v>4974</v>
      </c>
      <c r="B3421" s="6" t="s">
        <v>758</v>
      </c>
      <c r="C3421" s="6" t="s">
        <v>2040</v>
      </c>
      <c r="D3421" s="6" t="s">
        <v>758</v>
      </c>
      <c r="E3421">
        <f ca="1">IF(COUNTIF(Invoices!K:L,A3421)&lt;&gt;0,IF(COUNTIF(Invoices!K:L,A3421)&lt;&gt;0,SUMIF(Invoices!K:L,A3421,Invoices!L:L)/COUNTIF(Invoices!K:L,A3421),0),IF(COUNTIF(Invoices!M:N,A3421)&lt;&gt;0,IF(COUNTIF(Invoices!M:N,A3421)&lt;&gt;0,SUMIF(Invoices!M:N,A3421,Invoices!N:N)/COUNTIF(Invoices!M:N,A3421),0),IF(COUNTIF(Invoices!O:P,A3421)&lt;&gt;0,IF(COUNTIF(Invoices!O:P,A3421)&lt;&gt;0,SUMIF(Invoices!O:P,A3421,Invoices!P:P)/COUNTIF(Invoices!O:P,A3421),0),IF(COUNTIF(Invoices!Q:R,A3421)&lt;&gt;0,IF(COUNTIF(Invoices!Q:R,A3421)&lt;&gt;0,SUMIF(Invoices!Q:R,A3421,Invoices!R:R)/COUNTIF(Invoices!Q:R,A3421),0),IF(COUNTIF(Invoices!S:T,A3421)&lt;&gt;0,IF(COUNTIF(Invoices!S:T,A3421)&lt;&gt;0,SUMIF(Invoices!S:T,A3421,Invoices!T:T)/COUNTIF(Invoices!S:T,A3421),0),IF(COUNTIF(Invoices!U:V,A3421)&lt;&gt;0,IF(COUNTIF(Invoices!U:V,A3421)&lt;&gt;0,SUMIF(Invoices!U:V,A3421,Invoices!V:V)/COUNTIF(Invoices!U:V,A3421),0),IF(COUNTIF(Invoices!W:X,A3421)&lt;&gt;0,IF(COUNTIF(Invoices!W:X,A3421)&lt;&gt;0,SUMIF(Invoices!W:X,A3421,Invoices!X:X)/COUNTIF(Invoices!W:X,A3421),0),IF(COUNTIF(Invoices!Y:Z,A3421)&lt;&gt;0,IF(COUNTIF(Invoices!Y:Z,A3421)&lt;&gt;0,SUMIF(Invoices!Y:Z,A3421,Invoices!Z:Z)/COUNTIF(Invoices!Y:Z,A3421),0),IF(COUNTIF(Invoices!AA:AB,A3421)&lt;&gt;0,IF(COUNTIF(Invoices!AA:AB,A3421)&lt;&gt;0,SUMIF(Invoices!AA:AB,A3421,Invoices!AB:AB)/COUNTIF(Invoices!AA:AB,A3421),0),IF(COUNTIF(Invoices!AC:AD,A3421)&lt;&gt;0,IF(COUNTIF(Invoices!AC:AD,A3421)&lt;&gt;0,SUMIF(Invoices!AC:AD,A3421,Invoices!AD:AD)/COUNTIF(Invoices!AC:AD,A3421),0),IF(COUNTIF(Invoices!AE:AF,A3421)&lt;&gt;0,IF(COUNTIF(Invoices!AE:AF,A3421)&lt;&gt;0,SUMIF(Invoices!AE:AF,A3421,Invoices!AF:AF)/COUNTIF(Invoices!AE:AF,A3421),0),IF(COUNTIF(Invoices!AG:AH,A3421)&lt;&gt;0,IF(COUNTIF(Invoices!AG:AH,A3421)&lt;&gt;0,SUMIF(Invoices!AG:AH,A3421,Invoices!AH:AH)/COUNTIF(Invoices!AG:AH,A3421),0),IF(COUNTIF(Invoices!AI:AJ,A3421)&lt;&gt;0,IF(COUNTIF(Invoices!AI:AJ,A3421)&lt;&gt;0,SUMIF(Invoices!AI:AJ,A3421,Invoices!AJ:AJ)/COUNTIF(Invoices!AI:AJ,A3421),0),IF(COUNTIF(Invoices!AK:AL,A3421)&lt;&gt;0,IF(COUNTIF(Invoices!AK:AL,A3421)&lt;&gt;0,SUMIF(Invoices!AK:AL,A3421,Invoices!AL:AL)/COUNTIF(Invoices!AK:AL,A3421),0),IF(COUNTIF(Invoices!AM:AN,A3421)&lt;&gt;0,IF(COUNTIF(Invoices!AM:AN,A3421)&lt;&gt;0,SUMIF(Invoices!AM:AN,A3421,Invoices!AN:AN)/COUNTIF(Invoices!AM:AN,A3421),0),"Not Available")))))))))))))))</f>
        <v>0.99</v>
      </c>
    </row>
    <row r="3422" spans="1:5" ht="13" x14ac:dyDescent="0.15">
      <c r="A3422" s="6" t="s">
        <v>4975</v>
      </c>
      <c r="C3422" s="6" t="s">
        <v>561</v>
      </c>
      <c r="D3422" s="6" t="s">
        <v>562</v>
      </c>
      <c r="E3422" t="str">
        <f>IF(COUNTIF(Invoices!K:L,A3422)&lt;&gt;0,IF(COUNTIF(Invoices!K:L,A3422)&lt;&gt;0,SUMIF(Invoices!K:L,A3422,Invoices!L:L)/COUNTIF(Invoices!K:L,A3422),0),IF(COUNTIF(Invoices!M:N,A3422)&lt;&gt;0,IF(COUNTIF(Invoices!M:N,A3422)&lt;&gt;0,SUMIF(Invoices!M:N,A3422,Invoices!N:N)/COUNTIF(Invoices!M:N,A3422),0),IF(COUNTIF(Invoices!O:P,A3422)&lt;&gt;0,IF(COUNTIF(Invoices!O:P,A3422)&lt;&gt;0,SUMIF(Invoices!O:P,A3422,Invoices!P:P)/COUNTIF(Invoices!O:P,A3422),0),IF(COUNTIF(Invoices!Q:R,A3422)&lt;&gt;0,IF(COUNTIF(Invoices!Q:R,A3422)&lt;&gt;0,SUMIF(Invoices!Q:R,A3422,Invoices!R:R)/COUNTIF(Invoices!Q:R,A3422),0),IF(COUNTIF(Invoices!S:T,A3422)&lt;&gt;0,IF(COUNTIF(Invoices!S:T,A3422)&lt;&gt;0,SUMIF(Invoices!S:T,A3422,Invoices!T:T)/COUNTIF(Invoices!S:T,A3422),0),IF(COUNTIF(Invoices!U:V,A3422)&lt;&gt;0,IF(COUNTIF(Invoices!U:V,A3422)&lt;&gt;0,SUMIF(Invoices!U:V,A3422,Invoices!V:V)/COUNTIF(Invoices!U:V,A3422),0),IF(COUNTIF(Invoices!W:X,A3422)&lt;&gt;0,IF(COUNTIF(Invoices!W:X,A3422)&lt;&gt;0,SUMIF(Invoices!W:X,A3422,Invoices!X:X)/COUNTIF(Invoices!W:X,A3422),0),IF(COUNTIF(Invoices!Y:Z,A3422)&lt;&gt;0,IF(COUNTIF(Invoices!Y:Z,A3422)&lt;&gt;0,SUMIF(Invoices!Y:Z,A3422,Invoices!Z:Z)/COUNTIF(Invoices!Y:Z,A3422),0),IF(COUNTIF(Invoices!AA:AB,A3422)&lt;&gt;0,IF(COUNTIF(Invoices!AA:AB,A3422)&lt;&gt;0,SUMIF(Invoices!AA:AB,A3422,Invoices!AB:AB)/COUNTIF(Invoices!AA:AB,A3422),0),IF(COUNTIF(Invoices!AC:AD,A3422)&lt;&gt;0,IF(COUNTIF(Invoices!AC:AD,A3422)&lt;&gt;0,SUMIF(Invoices!AC:AD,A3422,Invoices!AD:AD)/COUNTIF(Invoices!AC:AD,A3422),0),IF(COUNTIF(Invoices!AE:AF,A3422)&lt;&gt;0,IF(COUNTIF(Invoices!AE:AF,A3422)&lt;&gt;0,SUMIF(Invoices!AE:AF,A3422,Invoices!AF:AF)/COUNTIF(Invoices!AE:AF,A3422),0),IF(COUNTIF(Invoices!AG:AH,A3422)&lt;&gt;0,IF(COUNTIF(Invoices!AG:AH,A3422)&lt;&gt;0,SUMIF(Invoices!AG:AH,A3422,Invoices!AH:AH)/COUNTIF(Invoices!AG:AH,A3422),0),IF(COUNTIF(Invoices!AI:AJ,A3422)&lt;&gt;0,IF(COUNTIF(Invoices!AI:AJ,A3422)&lt;&gt;0,SUMIF(Invoices!AI:AJ,A3422,Invoices!AJ:AJ)/COUNTIF(Invoices!AI:AJ,A3422),0),IF(COUNTIF(Invoices!AK:AL,A3422)&lt;&gt;0,IF(COUNTIF(Invoices!AK:AL,A3422)&lt;&gt;0,SUMIF(Invoices!AK:AL,A3422,Invoices!AL:AL)/COUNTIF(Invoices!AK:AL,A3422),0),IF(COUNTIF(Invoices!AM:AN,A3422)&lt;&gt;0,IF(COUNTIF(Invoices!AM:AN,A3422)&lt;&gt;0,SUMIF(Invoices!AM:AN,A3422,Invoices!AN:AN)/COUNTIF(Invoices!AM:AN,A3422),0),"Not Available")))))))))))))))</f>
        <v>Not Available</v>
      </c>
    </row>
    <row r="3423" spans="1:5" ht="13" x14ac:dyDescent="0.15">
      <c r="A3423" s="6" t="s">
        <v>4976</v>
      </c>
      <c r="B3423" s="6" t="s">
        <v>1208</v>
      </c>
      <c r="C3423" s="6" t="s">
        <v>2353</v>
      </c>
      <c r="D3423" s="6" t="s">
        <v>1210</v>
      </c>
      <c r="E3423" t="str">
        <f>IF(COUNTIF(Invoices!K:L,A3423)&lt;&gt;0,IF(COUNTIF(Invoices!K:L,A3423)&lt;&gt;0,SUMIF(Invoices!K:L,A3423,Invoices!L:L)/COUNTIF(Invoices!K:L,A3423),0),IF(COUNTIF(Invoices!M:N,A3423)&lt;&gt;0,IF(COUNTIF(Invoices!M:N,A3423)&lt;&gt;0,SUMIF(Invoices!M:N,A3423,Invoices!N:N)/COUNTIF(Invoices!M:N,A3423),0),IF(COUNTIF(Invoices!O:P,A3423)&lt;&gt;0,IF(COUNTIF(Invoices!O:P,A3423)&lt;&gt;0,SUMIF(Invoices!O:P,A3423,Invoices!P:P)/COUNTIF(Invoices!O:P,A3423),0),IF(COUNTIF(Invoices!Q:R,A3423)&lt;&gt;0,IF(COUNTIF(Invoices!Q:R,A3423)&lt;&gt;0,SUMIF(Invoices!Q:R,A3423,Invoices!R:R)/COUNTIF(Invoices!Q:R,A3423),0),IF(COUNTIF(Invoices!S:T,A3423)&lt;&gt;0,IF(COUNTIF(Invoices!S:T,A3423)&lt;&gt;0,SUMIF(Invoices!S:T,A3423,Invoices!T:T)/COUNTIF(Invoices!S:T,A3423),0),IF(COUNTIF(Invoices!U:V,A3423)&lt;&gt;0,IF(COUNTIF(Invoices!U:V,A3423)&lt;&gt;0,SUMIF(Invoices!U:V,A3423,Invoices!V:V)/COUNTIF(Invoices!U:V,A3423),0),IF(COUNTIF(Invoices!W:X,A3423)&lt;&gt;0,IF(COUNTIF(Invoices!W:X,A3423)&lt;&gt;0,SUMIF(Invoices!W:X,A3423,Invoices!X:X)/COUNTIF(Invoices!W:X,A3423),0),IF(COUNTIF(Invoices!Y:Z,A3423)&lt;&gt;0,IF(COUNTIF(Invoices!Y:Z,A3423)&lt;&gt;0,SUMIF(Invoices!Y:Z,A3423,Invoices!Z:Z)/COUNTIF(Invoices!Y:Z,A3423),0),IF(COUNTIF(Invoices!AA:AB,A3423)&lt;&gt;0,IF(COUNTIF(Invoices!AA:AB,A3423)&lt;&gt;0,SUMIF(Invoices!AA:AB,A3423,Invoices!AB:AB)/COUNTIF(Invoices!AA:AB,A3423),0),IF(COUNTIF(Invoices!AC:AD,A3423)&lt;&gt;0,IF(COUNTIF(Invoices!AC:AD,A3423)&lt;&gt;0,SUMIF(Invoices!AC:AD,A3423,Invoices!AD:AD)/COUNTIF(Invoices!AC:AD,A3423),0),IF(COUNTIF(Invoices!AE:AF,A3423)&lt;&gt;0,IF(COUNTIF(Invoices!AE:AF,A3423)&lt;&gt;0,SUMIF(Invoices!AE:AF,A3423,Invoices!AF:AF)/COUNTIF(Invoices!AE:AF,A3423),0),IF(COUNTIF(Invoices!AG:AH,A3423)&lt;&gt;0,IF(COUNTIF(Invoices!AG:AH,A3423)&lt;&gt;0,SUMIF(Invoices!AG:AH,A3423,Invoices!AH:AH)/COUNTIF(Invoices!AG:AH,A3423),0),IF(COUNTIF(Invoices!AI:AJ,A3423)&lt;&gt;0,IF(COUNTIF(Invoices!AI:AJ,A3423)&lt;&gt;0,SUMIF(Invoices!AI:AJ,A3423,Invoices!AJ:AJ)/COUNTIF(Invoices!AI:AJ,A3423),0),IF(COUNTIF(Invoices!AK:AL,A3423)&lt;&gt;0,IF(COUNTIF(Invoices!AK:AL,A3423)&lt;&gt;0,SUMIF(Invoices!AK:AL,A3423,Invoices!AL:AL)/COUNTIF(Invoices!AK:AL,A3423),0),IF(COUNTIF(Invoices!AM:AN,A3423)&lt;&gt;0,IF(COUNTIF(Invoices!AM:AN,A3423)&lt;&gt;0,SUMIF(Invoices!AM:AN,A3423,Invoices!AN:AN)/COUNTIF(Invoices!AM:AN,A3423),0),"Not Available")))))))))))))))</f>
        <v>Not Available</v>
      </c>
    </row>
    <row r="3424" spans="1:5" ht="13" x14ac:dyDescent="0.15">
      <c r="A3424" s="6" t="s">
        <v>4977</v>
      </c>
      <c r="C3424" s="6" t="s">
        <v>595</v>
      </c>
      <c r="D3424" s="6" t="s">
        <v>596</v>
      </c>
      <c r="E3424" t="str">
        <f>IF(COUNTIF(Invoices!K:L,A3424)&lt;&gt;0,IF(COUNTIF(Invoices!K:L,A3424)&lt;&gt;0,SUMIF(Invoices!K:L,A3424,Invoices!L:L)/COUNTIF(Invoices!K:L,A3424),0),IF(COUNTIF(Invoices!M:N,A3424)&lt;&gt;0,IF(COUNTIF(Invoices!M:N,A3424)&lt;&gt;0,SUMIF(Invoices!M:N,A3424,Invoices!N:N)/COUNTIF(Invoices!M:N,A3424),0),IF(COUNTIF(Invoices!O:P,A3424)&lt;&gt;0,IF(COUNTIF(Invoices!O:P,A3424)&lt;&gt;0,SUMIF(Invoices!O:P,A3424,Invoices!P:P)/COUNTIF(Invoices!O:P,A3424),0),IF(COUNTIF(Invoices!Q:R,A3424)&lt;&gt;0,IF(COUNTIF(Invoices!Q:R,A3424)&lt;&gt;0,SUMIF(Invoices!Q:R,A3424,Invoices!R:R)/COUNTIF(Invoices!Q:R,A3424),0),IF(COUNTIF(Invoices!S:T,A3424)&lt;&gt;0,IF(COUNTIF(Invoices!S:T,A3424)&lt;&gt;0,SUMIF(Invoices!S:T,A3424,Invoices!T:T)/COUNTIF(Invoices!S:T,A3424),0),IF(COUNTIF(Invoices!U:V,A3424)&lt;&gt;0,IF(COUNTIF(Invoices!U:V,A3424)&lt;&gt;0,SUMIF(Invoices!U:V,A3424,Invoices!V:V)/COUNTIF(Invoices!U:V,A3424),0),IF(COUNTIF(Invoices!W:X,A3424)&lt;&gt;0,IF(COUNTIF(Invoices!W:X,A3424)&lt;&gt;0,SUMIF(Invoices!W:X,A3424,Invoices!X:X)/COUNTIF(Invoices!W:X,A3424),0),IF(COUNTIF(Invoices!Y:Z,A3424)&lt;&gt;0,IF(COUNTIF(Invoices!Y:Z,A3424)&lt;&gt;0,SUMIF(Invoices!Y:Z,A3424,Invoices!Z:Z)/COUNTIF(Invoices!Y:Z,A3424),0),IF(COUNTIF(Invoices!AA:AB,A3424)&lt;&gt;0,IF(COUNTIF(Invoices!AA:AB,A3424)&lt;&gt;0,SUMIF(Invoices!AA:AB,A3424,Invoices!AB:AB)/COUNTIF(Invoices!AA:AB,A3424),0),IF(COUNTIF(Invoices!AC:AD,A3424)&lt;&gt;0,IF(COUNTIF(Invoices!AC:AD,A3424)&lt;&gt;0,SUMIF(Invoices!AC:AD,A3424,Invoices!AD:AD)/COUNTIF(Invoices!AC:AD,A3424),0),IF(COUNTIF(Invoices!AE:AF,A3424)&lt;&gt;0,IF(COUNTIF(Invoices!AE:AF,A3424)&lt;&gt;0,SUMIF(Invoices!AE:AF,A3424,Invoices!AF:AF)/COUNTIF(Invoices!AE:AF,A3424),0),IF(COUNTIF(Invoices!AG:AH,A3424)&lt;&gt;0,IF(COUNTIF(Invoices!AG:AH,A3424)&lt;&gt;0,SUMIF(Invoices!AG:AH,A3424,Invoices!AH:AH)/COUNTIF(Invoices!AG:AH,A3424),0),IF(COUNTIF(Invoices!AI:AJ,A3424)&lt;&gt;0,IF(COUNTIF(Invoices!AI:AJ,A3424)&lt;&gt;0,SUMIF(Invoices!AI:AJ,A3424,Invoices!AJ:AJ)/COUNTIF(Invoices!AI:AJ,A3424),0),IF(COUNTIF(Invoices!AK:AL,A3424)&lt;&gt;0,IF(COUNTIF(Invoices!AK:AL,A3424)&lt;&gt;0,SUMIF(Invoices!AK:AL,A3424,Invoices!AL:AL)/COUNTIF(Invoices!AK:AL,A3424),0),IF(COUNTIF(Invoices!AM:AN,A3424)&lt;&gt;0,IF(COUNTIF(Invoices!AM:AN,A3424)&lt;&gt;0,SUMIF(Invoices!AM:AN,A3424,Invoices!AN:AN)/COUNTIF(Invoices!AM:AN,A3424),0),"Not Available")))))))))))))))</f>
        <v>Not Available</v>
      </c>
    </row>
    <row r="3425" spans="1:5" ht="13" x14ac:dyDescent="0.15">
      <c r="A3425" s="6" t="s">
        <v>4978</v>
      </c>
      <c r="B3425" s="6" t="s">
        <v>1269</v>
      </c>
      <c r="C3425" s="6" t="s">
        <v>587</v>
      </c>
      <c r="D3425" s="6" t="s">
        <v>587</v>
      </c>
      <c r="E3425">
        <f ca="1">IF(COUNTIF(Invoices!K:L,A3425)&lt;&gt;0,IF(COUNTIF(Invoices!K:L,A3425)&lt;&gt;0,SUMIF(Invoices!K:L,A3425,Invoices!L:L)/COUNTIF(Invoices!K:L,A3425),0),IF(COUNTIF(Invoices!M:N,A3425)&lt;&gt;0,IF(COUNTIF(Invoices!M:N,A3425)&lt;&gt;0,SUMIF(Invoices!M:N,A3425,Invoices!N:N)/COUNTIF(Invoices!M:N,A3425),0),IF(COUNTIF(Invoices!O:P,A3425)&lt;&gt;0,IF(COUNTIF(Invoices!O:P,A3425)&lt;&gt;0,SUMIF(Invoices!O:P,A3425,Invoices!P:P)/COUNTIF(Invoices!O:P,A3425),0),IF(COUNTIF(Invoices!Q:R,A3425)&lt;&gt;0,IF(COUNTIF(Invoices!Q:R,A3425)&lt;&gt;0,SUMIF(Invoices!Q:R,A3425,Invoices!R:R)/COUNTIF(Invoices!Q:R,A3425),0),IF(COUNTIF(Invoices!S:T,A3425)&lt;&gt;0,IF(COUNTIF(Invoices!S:T,A3425)&lt;&gt;0,SUMIF(Invoices!S:T,A3425,Invoices!T:T)/COUNTIF(Invoices!S:T,A3425),0),IF(COUNTIF(Invoices!U:V,A3425)&lt;&gt;0,IF(COUNTIF(Invoices!U:V,A3425)&lt;&gt;0,SUMIF(Invoices!U:V,A3425,Invoices!V:V)/COUNTIF(Invoices!U:V,A3425),0),IF(COUNTIF(Invoices!W:X,A3425)&lt;&gt;0,IF(COUNTIF(Invoices!W:X,A3425)&lt;&gt;0,SUMIF(Invoices!W:X,A3425,Invoices!X:X)/COUNTIF(Invoices!W:X,A3425),0),IF(COUNTIF(Invoices!Y:Z,A3425)&lt;&gt;0,IF(COUNTIF(Invoices!Y:Z,A3425)&lt;&gt;0,SUMIF(Invoices!Y:Z,A3425,Invoices!Z:Z)/COUNTIF(Invoices!Y:Z,A3425),0),IF(COUNTIF(Invoices!AA:AB,A3425)&lt;&gt;0,IF(COUNTIF(Invoices!AA:AB,A3425)&lt;&gt;0,SUMIF(Invoices!AA:AB,A3425,Invoices!AB:AB)/COUNTIF(Invoices!AA:AB,A3425),0),IF(COUNTIF(Invoices!AC:AD,A3425)&lt;&gt;0,IF(COUNTIF(Invoices!AC:AD,A3425)&lt;&gt;0,SUMIF(Invoices!AC:AD,A3425,Invoices!AD:AD)/COUNTIF(Invoices!AC:AD,A3425),0),IF(COUNTIF(Invoices!AE:AF,A3425)&lt;&gt;0,IF(COUNTIF(Invoices!AE:AF,A3425)&lt;&gt;0,SUMIF(Invoices!AE:AF,A3425,Invoices!AF:AF)/COUNTIF(Invoices!AE:AF,A3425),0),IF(COUNTIF(Invoices!AG:AH,A3425)&lt;&gt;0,IF(COUNTIF(Invoices!AG:AH,A3425)&lt;&gt;0,SUMIF(Invoices!AG:AH,A3425,Invoices!AH:AH)/COUNTIF(Invoices!AG:AH,A3425),0),IF(COUNTIF(Invoices!AI:AJ,A3425)&lt;&gt;0,IF(COUNTIF(Invoices!AI:AJ,A3425)&lt;&gt;0,SUMIF(Invoices!AI:AJ,A3425,Invoices!AJ:AJ)/COUNTIF(Invoices!AI:AJ,A3425),0),IF(COUNTIF(Invoices!AK:AL,A3425)&lt;&gt;0,IF(COUNTIF(Invoices!AK:AL,A3425)&lt;&gt;0,SUMIF(Invoices!AK:AL,A3425,Invoices!AL:AL)/COUNTIF(Invoices!AK:AL,A3425),0),IF(COUNTIF(Invoices!AM:AN,A3425)&lt;&gt;0,IF(COUNTIF(Invoices!AM:AN,A3425)&lt;&gt;0,SUMIF(Invoices!AM:AN,A3425,Invoices!AN:AN)/COUNTIF(Invoices!AM:AN,A3425),0),"Not Available")))))))))))))))</f>
        <v>0.99</v>
      </c>
    </row>
    <row r="3426" spans="1:5" ht="13" x14ac:dyDescent="0.15">
      <c r="A3426" s="6" t="s">
        <v>4979</v>
      </c>
      <c r="B3426" s="6" t="s">
        <v>1512</v>
      </c>
      <c r="C3426" s="6" t="s">
        <v>1513</v>
      </c>
      <c r="D3426" s="6" t="s">
        <v>1514</v>
      </c>
      <c r="E3426" t="str">
        <f>IF(COUNTIF(Invoices!K:L,A3426)&lt;&gt;0,IF(COUNTIF(Invoices!K:L,A3426)&lt;&gt;0,SUMIF(Invoices!K:L,A3426,Invoices!L:L)/COUNTIF(Invoices!K:L,A3426),0),IF(COUNTIF(Invoices!M:N,A3426)&lt;&gt;0,IF(COUNTIF(Invoices!M:N,A3426)&lt;&gt;0,SUMIF(Invoices!M:N,A3426,Invoices!N:N)/COUNTIF(Invoices!M:N,A3426),0),IF(COUNTIF(Invoices!O:P,A3426)&lt;&gt;0,IF(COUNTIF(Invoices!O:P,A3426)&lt;&gt;0,SUMIF(Invoices!O:P,A3426,Invoices!P:P)/COUNTIF(Invoices!O:P,A3426),0),IF(COUNTIF(Invoices!Q:R,A3426)&lt;&gt;0,IF(COUNTIF(Invoices!Q:R,A3426)&lt;&gt;0,SUMIF(Invoices!Q:R,A3426,Invoices!R:R)/COUNTIF(Invoices!Q:R,A3426),0),IF(COUNTIF(Invoices!S:T,A3426)&lt;&gt;0,IF(COUNTIF(Invoices!S:T,A3426)&lt;&gt;0,SUMIF(Invoices!S:T,A3426,Invoices!T:T)/COUNTIF(Invoices!S:T,A3426),0),IF(COUNTIF(Invoices!U:V,A3426)&lt;&gt;0,IF(COUNTIF(Invoices!U:V,A3426)&lt;&gt;0,SUMIF(Invoices!U:V,A3426,Invoices!V:V)/COUNTIF(Invoices!U:V,A3426),0),IF(COUNTIF(Invoices!W:X,A3426)&lt;&gt;0,IF(COUNTIF(Invoices!W:X,A3426)&lt;&gt;0,SUMIF(Invoices!W:X,A3426,Invoices!X:X)/COUNTIF(Invoices!W:X,A3426),0),IF(COUNTIF(Invoices!Y:Z,A3426)&lt;&gt;0,IF(COUNTIF(Invoices!Y:Z,A3426)&lt;&gt;0,SUMIF(Invoices!Y:Z,A3426,Invoices!Z:Z)/COUNTIF(Invoices!Y:Z,A3426),0),IF(COUNTIF(Invoices!AA:AB,A3426)&lt;&gt;0,IF(COUNTIF(Invoices!AA:AB,A3426)&lt;&gt;0,SUMIF(Invoices!AA:AB,A3426,Invoices!AB:AB)/COUNTIF(Invoices!AA:AB,A3426),0),IF(COUNTIF(Invoices!AC:AD,A3426)&lt;&gt;0,IF(COUNTIF(Invoices!AC:AD,A3426)&lt;&gt;0,SUMIF(Invoices!AC:AD,A3426,Invoices!AD:AD)/COUNTIF(Invoices!AC:AD,A3426),0),IF(COUNTIF(Invoices!AE:AF,A3426)&lt;&gt;0,IF(COUNTIF(Invoices!AE:AF,A3426)&lt;&gt;0,SUMIF(Invoices!AE:AF,A3426,Invoices!AF:AF)/COUNTIF(Invoices!AE:AF,A3426),0),IF(COUNTIF(Invoices!AG:AH,A3426)&lt;&gt;0,IF(COUNTIF(Invoices!AG:AH,A3426)&lt;&gt;0,SUMIF(Invoices!AG:AH,A3426,Invoices!AH:AH)/COUNTIF(Invoices!AG:AH,A3426),0),IF(COUNTIF(Invoices!AI:AJ,A3426)&lt;&gt;0,IF(COUNTIF(Invoices!AI:AJ,A3426)&lt;&gt;0,SUMIF(Invoices!AI:AJ,A3426,Invoices!AJ:AJ)/COUNTIF(Invoices!AI:AJ,A3426),0),IF(COUNTIF(Invoices!AK:AL,A3426)&lt;&gt;0,IF(COUNTIF(Invoices!AK:AL,A3426)&lt;&gt;0,SUMIF(Invoices!AK:AL,A3426,Invoices!AL:AL)/COUNTIF(Invoices!AK:AL,A3426),0),IF(COUNTIF(Invoices!AM:AN,A3426)&lt;&gt;0,IF(COUNTIF(Invoices!AM:AN,A3426)&lt;&gt;0,SUMIF(Invoices!AM:AN,A3426,Invoices!AN:AN)/COUNTIF(Invoices!AM:AN,A3426),0),"Not Available")))))))))))))))</f>
        <v>Not Available</v>
      </c>
    </row>
    <row r="3427" spans="1:5" ht="13" x14ac:dyDescent="0.15">
      <c r="A3427" s="6" t="s">
        <v>4980</v>
      </c>
      <c r="B3427" s="6" t="s">
        <v>573</v>
      </c>
      <c r="C3427" s="6" t="s">
        <v>988</v>
      </c>
      <c r="D3427" s="6" t="s">
        <v>574</v>
      </c>
      <c r="E3427">
        <f ca="1">IF(COUNTIF(Invoices!K:L,A3427)&lt;&gt;0,IF(COUNTIF(Invoices!K:L,A3427)&lt;&gt;0,SUMIF(Invoices!K:L,A3427,Invoices!L:L)/COUNTIF(Invoices!K:L,A3427),0),IF(COUNTIF(Invoices!M:N,A3427)&lt;&gt;0,IF(COUNTIF(Invoices!M:N,A3427)&lt;&gt;0,SUMIF(Invoices!M:N,A3427,Invoices!N:N)/COUNTIF(Invoices!M:N,A3427),0),IF(COUNTIF(Invoices!O:P,A3427)&lt;&gt;0,IF(COUNTIF(Invoices!O:P,A3427)&lt;&gt;0,SUMIF(Invoices!O:P,A3427,Invoices!P:P)/COUNTIF(Invoices!O:P,A3427),0),IF(COUNTIF(Invoices!Q:R,A3427)&lt;&gt;0,IF(COUNTIF(Invoices!Q:R,A3427)&lt;&gt;0,SUMIF(Invoices!Q:R,A3427,Invoices!R:R)/COUNTIF(Invoices!Q:R,A3427),0),IF(COUNTIF(Invoices!S:T,A3427)&lt;&gt;0,IF(COUNTIF(Invoices!S:T,A3427)&lt;&gt;0,SUMIF(Invoices!S:T,A3427,Invoices!T:T)/COUNTIF(Invoices!S:T,A3427),0),IF(COUNTIF(Invoices!U:V,A3427)&lt;&gt;0,IF(COUNTIF(Invoices!U:V,A3427)&lt;&gt;0,SUMIF(Invoices!U:V,A3427,Invoices!V:V)/COUNTIF(Invoices!U:V,A3427),0),IF(COUNTIF(Invoices!W:X,A3427)&lt;&gt;0,IF(COUNTIF(Invoices!W:X,A3427)&lt;&gt;0,SUMIF(Invoices!W:X,A3427,Invoices!X:X)/COUNTIF(Invoices!W:X,A3427),0),IF(COUNTIF(Invoices!Y:Z,A3427)&lt;&gt;0,IF(COUNTIF(Invoices!Y:Z,A3427)&lt;&gt;0,SUMIF(Invoices!Y:Z,A3427,Invoices!Z:Z)/COUNTIF(Invoices!Y:Z,A3427),0),IF(COUNTIF(Invoices!AA:AB,A3427)&lt;&gt;0,IF(COUNTIF(Invoices!AA:AB,A3427)&lt;&gt;0,SUMIF(Invoices!AA:AB,A3427,Invoices!AB:AB)/COUNTIF(Invoices!AA:AB,A3427),0),IF(COUNTIF(Invoices!AC:AD,A3427)&lt;&gt;0,IF(COUNTIF(Invoices!AC:AD,A3427)&lt;&gt;0,SUMIF(Invoices!AC:AD,A3427,Invoices!AD:AD)/COUNTIF(Invoices!AC:AD,A3427),0),IF(COUNTIF(Invoices!AE:AF,A3427)&lt;&gt;0,IF(COUNTIF(Invoices!AE:AF,A3427)&lt;&gt;0,SUMIF(Invoices!AE:AF,A3427,Invoices!AF:AF)/COUNTIF(Invoices!AE:AF,A3427),0),IF(COUNTIF(Invoices!AG:AH,A3427)&lt;&gt;0,IF(COUNTIF(Invoices!AG:AH,A3427)&lt;&gt;0,SUMIF(Invoices!AG:AH,A3427,Invoices!AH:AH)/COUNTIF(Invoices!AG:AH,A3427),0),IF(COUNTIF(Invoices!AI:AJ,A3427)&lt;&gt;0,IF(COUNTIF(Invoices!AI:AJ,A3427)&lt;&gt;0,SUMIF(Invoices!AI:AJ,A3427,Invoices!AJ:AJ)/COUNTIF(Invoices!AI:AJ,A3427),0),IF(COUNTIF(Invoices!AK:AL,A3427)&lt;&gt;0,IF(COUNTIF(Invoices!AK:AL,A3427)&lt;&gt;0,SUMIF(Invoices!AK:AL,A3427,Invoices!AL:AL)/COUNTIF(Invoices!AK:AL,A3427),0),IF(COUNTIF(Invoices!AM:AN,A3427)&lt;&gt;0,IF(COUNTIF(Invoices!AM:AN,A3427)&lt;&gt;0,SUMIF(Invoices!AM:AN,A3427,Invoices!AN:AN)/COUNTIF(Invoices!AM:AN,A3427),0),"Not Available")))))))))))))))</f>
        <v>0.99</v>
      </c>
    </row>
    <row r="3428" spans="1:5" ht="13" x14ac:dyDescent="0.15">
      <c r="A3428" s="6" t="s">
        <v>4980</v>
      </c>
      <c r="B3428" s="6" t="s">
        <v>573</v>
      </c>
      <c r="C3428" s="6" t="s">
        <v>620</v>
      </c>
      <c r="D3428" s="6" t="s">
        <v>574</v>
      </c>
      <c r="E3428">
        <f ca="1">IF(COUNTIF(Invoices!K:L,A3428)&lt;&gt;0,IF(COUNTIF(Invoices!K:L,A3428)&lt;&gt;0,SUMIF(Invoices!K:L,A3428,Invoices!L:L)/COUNTIF(Invoices!K:L,A3428),0),IF(COUNTIF(Invoices!M:N,A3428)&lt;&gt;0,IF(COUNTIF(Invoices!M:N,A3428)&lt;&gt;0,SUMIF(Invoices!M:N,A3428,Invoices!N:N)/COUNTIF(Invoices!M:N,A3428),0),IF(COUNTIF(Invoices!O:P,A3428)&lt;&gt;0,IF(COUNTIF(Invoices!O:P,A3428)&lt;&gt;0,SUMIF(Invoices!O:P,A3428,Invoices!P:P)/COUNTIF(Invoices!O:P,A3428),0),IF(COUNTIF(Invoices!Q:R,A3428)&lt;&gt;0,IF(COUNTIF(Invoices!Q:R,A3428)&lt;&gt;0,SUMIF(Invoices!Q:R,A3428,Invoices!R:R)/COUNTIF(Invoices!Q:R,A3428),0),IF(COUNTIF(Invoices!S:T,A3428)&lt;&gt;0,IF(COUNTIF(Invoices!S:T,A3428)&lt;&gt;0,SUMIF(Invoices!S:T,A3428,Invoices!T:T)/COUNTIF(Invoices!S:T,A3428),0),IF(COUNTIF(Invoices!U:V,A3428)&lt;&gt;0,IF(COUNTIF(Invoices!U:V,A3428)&lt;&gt;0,SUMIF(Invoices!U:V,A3428,Invoices!V:V)/COUNTIF(Invoices!U:V,A3428),0),IF(COUNTIF(Invoices!W:X,A3428)&lt;&gt;0,IF(COUNTIF(Invoices!W:X,A3428)&lt;&gt;0,SUMIF(Invoices!W:X,A3428,Invoices!X:X)/COUNTIF(Invoices!W:X,A3428),0),IF(COUNTIF(Invoices!Y:Z,A3428)&lt;&gt;0,IF(COUNTIF(Invoices!Y:Z,A3428)&lt;&gt;0,SUMIF(Invoices!Y:Z,A3428,Invoices!Z:Z)/COUNTIF(Invoices!Y:Z,A3428),0),IF(COUNTIF(Invoices!AA:AB,A3428)&lt;&gt;0,IF(COUNTIF(Invoices!AA:AB,A3428)&lt;&gt;0,SUMIF(Invoices!AA:AB,A3428,Invoices!AB:AB)/COUNTIF(Invoices!AA:AB,A3428),0),IF(COUNTIF(Invoices!AC:AD,A3428)&lt;&gt;0,IF(COUNTIF(Invoices!AC:AD,A3428)&lt;&gt;0,SUMIF(Invoices!AC:AD,A3428,Invoices!AD:AD)/COUNTIF(Invoices!AC:AD,A3428),0),IF(COUNTIF(Invoices!AE:AF,A3428)&lt;&gt;0,IF(COUNTIF(Invoices!AE:AF,A3428)&lt;&gt;0,SUMIF(Invoices!AE:AF,A3428,Invoices!AF:AF)/COUNTIF(Invoices!AE:AF,A3428),0),IF(COUNTIF(Invoices!AG:AH,A3428)&lt;&gt;0,IF(COUNTIF(Invoices!AG:AH,A3428)&lt;&gt;0,SUMIF(Invoices!AG:AH,A3428,Invoices!AH:AH)/COUNTIF(Invoices!AG:AH,A3428),0),IF(COUNTIF(Invoices!AI:AJ,A3428)&lt;&gt;0,IF(COUNTIF(Invoices!AI:AJ,A3428)&lt;&gt;0,SUMIF(Invoices!AI:AJ,A3428,Invoices!AJ:AJ)/COUNTIF(Invoices!AI:AJ,A3428),0),IF(COUNTIF(Invoices!AK:AL,A3428)&lt;&gt;0,IF(COUNTIF(Invoices!AK:AL,A3428)&lt;&gt;0,SUMIF(Invoices!AK:AL,A3428,Invoices!AL:AL)/COUNTIF(Invoices!AK:AL,A3428),0),IF(COUNTIF(Invoices!AM:AN,A3428)&lt;&gt;0,IF(COUNTIF(Invoices!AM:AN,A3428)&lt;&gt;0,SUMIF(Invoices!AM:AN,A3428,Invoices!AN:AN)/COUNTIF(Invoices!AM:AN,A3428),0),"Not Available")))))))))))))))</f>
        <v>0.99</v>
      </c>
    </row>
    <row r="3429" spans="1:5" ht="13" x14ac:dyDescent="0.15">
      <c r="A3429" s="6" t="s">
        <v>4980</v>
      </c>
      <c r="C3429" s="6" t="s">
        <v>843</v>
      </c>
      <c r="D3429" s="6" t="s">
        <v>574</v>
      </c>
      <c r="E3429">
        <f ca="1">IF(COUNTIF(Invoices!K:L,A3429)&lt;&gt;0,IF(COUNTIF(Invoices!K:L,A3429)&lt;&gt;0,SUMIF(Invoices!K:L,A3429,Invoices!L:L)/COUNTIF(Invoices!K:L,A3429),0),IF(COUNTIF(Invoices!M:N,A3429)&lt;&gt;0,IF(COUNTIF(Invoices!M:N,A3429)&lt;&gt;0,SUMIF(Invoices!M:N,A3429,Invoices!N:N)/COUNTIF(Invoices!M:N,A3429),0),IF(COUNTIF(Invoices!O:P,A3429)&lt;&gt;0,IF(COUNTIF(Invoices!O:P,A3429)&lt;&gt;0,SUMIF(Invoices!O:P,A3429,Invoices!P:P)/COUNTIF(Invoices!O:P,A3429),0),IF(COUNTIF(Invoices!Q:R,A3429)&lt;&gt;0,IF(COUNTIF(Invoices!Q:R,A3429)&lt;&gt;0,SUMIF(Invoices!Q:R,A3429,Invoices!R:R)/COUNTIF(Invoices!Q:R,A3429),0),IF(COUNTIF(Invoices!S:T,A3429)&lt;&gt;0,IF(COUNTIF(Invoices!S:T,A3429)&lt;&gt;0,SUMIF(Invoices!S:T,A3429,Invoices!T:T)/COUNTIF(Invoices!S:T,A3429),0),IF(COUNTIF(Invoices!U:V,A3429)&lt;&gt;0,IF(COUNTIF(Invoices!U:V,A3429)&lt;&gt;0,SUMIF(Invoices!U:V,A3429,Invoices!V:V)/COUNTIF(Invoices!U:V,A3429),0),IF(COUNTIF(Invoices!W:X,A3429)&lt;&gt;0,IF(COUNTIF(Invoices!W:X,A3429)&lt;&gt;0,SUMIF(Invoices!W:X,A3429,Invoices!X:X)/COUNTIF(Invoices!W:X,A3429),0),IF(COUNTIF(Invoices!Y:Z,A3429)&lt;&gt;0,IF(COUNTIF(Invoices!Y:Z,A3429)&lt;&gt;0,SUMIF(Invoices!Y:Z,A3429,Invoices!Z:Z)/COUNTIF(Invoices!Y:Z,A3429),0),IF(COUNTIF(Invoices!AA:AB,A3429)&lt;&gt;0,IF(COUNTIF(Invoices!AA:AB,A3429)&lt;&gt;0,SUMIF(Invoices!AA:AB,A3429,Invoices!AB:AB)/COUNTIF(Invoices!AA:AB,A3429),0),IF(COUNTIF(Invoices!AC:AD,A3429)&lt;&gt;0,IF(COUNTIF(Invoices!AC:AD,A3429)&lt;&gt;0,SUMIF(Invoices!AC:AD,A3429,Invoices!AD:AD)/COUNTIF(Invoices!AC:AD,A3429),0),IF(COUNTIF(Invoices!AE:AF,A3429)&lt;&gt;0,IF(COUNTIF(Invoices!AE:AF,A3429)&lt;&gt;0,SUMIF(Invoices!AE:AF,A3429,Invoices!AF:AF)/COUNTIF(Invoices!AE:AF,A3429),0),IF(COUNTIF(Invoices!AG:AH,A3429)&lt;&gt;0,IF(COUNTIF(Invoices!AG:AH,A3429)&lt;&gt;0,SUMIF(Invoices!AG:AH,A3429,Invoices!AH:AH)/COUNTIF(Invoices!AG:AH,A3429),0),IF(COUNTIF(Invoices!AI:AJ,A3429)&lt;&gt;0,IF(COUNTIF(Invoices!AI:AJ,A3429)&lt;&gt;0,SUMIF(Invoices!AI:AJ,A3429,Invoices!AJ:AJ)/COUNTIF(Invoices!AI:AJ,A3429),0),IF(COUNTIF(Invoices!AK:AL,A3429)&lt;&gt;0,IF(COUNTIF(Invoices!AK:AL,A3429)&lt;&gt;0,SUMIF(Invoices!AK:AL,A3429,Invoices!AL:AL)/COUNTIF(Invoices!AK:AL,A3429),0),IF(COUNTIF(Invoices!AM:AN,A3429)&lt;&gt;0,IF(COUNTIF(Invoices!AM:AN,A3429)&lt;&gt;0,SUMIF(Invoices!AM:AN,A3429,Invoices!AN:AN)/COUNTIF(Invoices!AM:AN,A3429),0),"Not Available")))))))))))))))</f>
        <v>0.99</v>
      </c>
    </row>
    <row r="3430" spans="1:5" ht="13" x14ac:dyDescent="0.15">
      <c r="A3430" s="6" t="s">
        <v>4980</v>
      </c>
      <c r="B3430" s="6" t="s">
        <v>573</v>
      </c>
      <c r="C3430" s="6" t="s">
        <v>623</v>
      </c>
      <c r="D3430" s="6" t="s">
        <v>574</v>
      </c>
      <c r="E3430">
        <f ca="1">IF(COUNTIF(Invoices!K:L,A3430)&lt;&gt;0,IF(COUNTIF(Invoices!K:L,A3430)&lt;&gt;0,SUMIF(Invoices!K:L,A3430,Invoices!L:L)/COUNTIF(Invoices!K:L,A3430),0),IF(COUNTIF(Invoices!M:N,A3430)&lt;&gt;0,IF(COUNTIF(Invoices!M:N,A3430)&lt;&gt;0,SUMIF(Invoices!M:N,A3430,Invoices!N:N)/COUNTIF(Invoices!M:N,A3430),0),IF(COUNTIF(Invoices!O:P,A3430)&lt;&gt;0,IF(COUNTIF(Invoices!O:P,A3430)&lt;&gt;0,SUMIF(Invoices!O:P,A3430,Invoices!P:P)/COUNTIF(Invoices!O:P,A3430),0),IF(COUNTIF(Invoices!Q:R,A3430)&lt;&gt;0,IF(COUNTIF(Invoices!Q:R,A3430)&lt;&gt;0,SUMIF(Invoices!Q:R,A3430,Invoices!R:R)/COUNTIF(Invoices!Q:R,A3430),0),IF(COUNTIF(Invoices!S:T,A3430)&lt;&gt;0,IF(COUNTIF(Invoices!S:T,A3430)&lt;&gt;0,SUMIF(Invoices!S:T,A3430,Invoices!T:T)/COUNTIF(Invoices!S:T,A3430),0),IF(COUNTIF(Invoices!U:V,A3430)&lt;&gt;0,IF(COUNTIF(Invoices!U:V,A3430)&lt;&gt;0,SUMIF(Invoices!U:V,A3430,Invoices!V:V)/COUNTIF(Invoices!U:V,A3430),0),IF(COUNTIF(Invoices!W:X,A3430)&lt;&gt;0,IF(COUNTIF(Invoices!W:X,A3430)&lt;&gt;0,SUMIF(Invoices!W:X,A3430,Invoices!X:X)/COUNTIF(Invoices!W:X,A3430),0),IF(COUNTIF(Invoices!Y:Z,A3430)&lt;&gt;0,IF(COUNTIF(Invoices!Y:Z,A3430)&lt;&gt;0,SUMIF(Invoices!Y:Z,A3430,Invoices!Z:Z)/COUNTIF(Invoices!Y:Z,A3430),0),IF(COUNTIF(Invoices!AA:AB,A3430)&lt;&gt;0,IF(COUNTIF(Invoices!AA:AB,A3430)&lt;&gt;0,SUMIF(Invoices!AA:AB,A3430,Invoices!AB:AB)/COUNTIF(Invoices!AA:AB,A3430),0),IF(COUNTIF(Invoices!AC:AD,A3430)&lt;&gt;0,IF(COUNTIF(Invoices!AC:AD,A3430)&lt;&gt;0,SUMIF(Invoices!AC:AD,A3430,Invoices!AD:AD)/COUNTIF(Invoices!AC:AD,A3430),0),IF(COUNTIF(Invoices!AE:AF,A3430)&lt;&gt;0,IF(COUNTIF(Invoices!AE:AF,A3430)&lt;&gt;0,SUMIF(Invoices!AE:AF,A3430,Invoices!AF:AF)/COUNTIF(Invoices!AE:AF,A3430),0),IF(COUNTIF(Invoices!AG:AH,A3430)&lt;&gt;0,IF(COUNTIF(Invoices!AG:AH,A3430)&lt;&gt;0,SUMIF(Invoices!AG:AH,A3430,Invoices!AH:AH)/COUNTIF(Invoices!AG:AH,A3430),0),IF(COUNTIF(Invoices!AI:AJ,A3430)&lt;&gt;0,IF(COUNTIF(Invoices!AI:AJ,A3430)&lt;&gt;0,SUMIF(Invoices!AI:AJ,A3430,Invoices!AJ:AJ)/COUNTIF(Invoices!AI:AJ,A3430),0),IF(COUNTIF(Invoices!AK:AL,A3430)&lt;&gt;0,IF(COUNTIF(Invoices!AK:AL,A3430)&lt;&gt;0,SUMIF(Invoices!AK:AL,A3430,Invoices!AL:AL)/COUNTIF(Invoices!AK:AL,A3430),0),IF(COUNTIF(Invoices!AM:AN,A3430)&lt;&gt;0,IF(COUNTIF(Invoices!AM:AN,A3430)&lt;&gt;0,SUMIF(Invoices!AM:AN,A3430,Invoices!AN:AN)/COUNTIF(Invoices!AM:AN,A3430),0),"Not Available")))))))))))))))</f>
        <v>0.99</v>
      </c>
    </row>
    <row r="3431" spans="1:5" ht="13" x14ac:dyDescent="0.15">
      <c r="A3431" s="6" t="s">
        <v>4980</v>
      </c>
      <c r="B3431" s="6" t="s">
        <v>573</v>
      </c>
      <c r="C3431" s="6" t="s">
        <v>2713</v>
      </c>
      <c r="D3431" s="6" t="s">
        <v>2714</v>
      </c>
      <c r="E3431">
        <f ca="1">IF(COUNTIF(Invoices!K:L,A3431)&lt;&gt;0,IF(COUNTIF(Invoices!K:L,A3431)&lt;&gt;0,SUMIF(Invoices!K:L,A3431,Invoices!L:L)/COUNTIF(Invoices!K:L,A3431),0),IF(COUNTIF(Invoices!M:N,A3431)&lt;&gt;0,IF(COUNTIF(Invoices!M:N,A3431)&lt;&gt;0,SUMIF(Invoices!M:N,A3431,Invoices!N:N)/COUNTIF(Invoices!M:N,A3431),0),IF(COUNTIF(Invoices!O:P,A3431)&lt;&gt;0,IF(COUNTIF(Invoices!O:P,A3431)&lt;&gt;0,SUMIF(Invoices!O:P,A3431,Invoices!P:P)/COUNTIF(Invoices!O:P,A3431),0),IF(COUNTIF(Invoices!Q:R,A3431)&lt;&gt;0,IF(COUNTIF(Invoices!Q:R,A3431)&lt;&gt;0,SUMIF(Invoices!Q:R,A3431,Invoices!R:R)/COUNTIF(Invoices!Q:R,A3431),0),IF(COUNTIF(Invoices!S:T,A3431)&lt;&gt;0,IF(COUNTIF(Invoices!S:T,A3431)&lt;&gt;0,SUMIF(Invoices!S:T,A3431,Invoices!T:T)/COUNTIF(Invoices!S:T,A3431),0),IF(COUNTIF(Invoices!U:V,A3431)&lt;&gt;0,IF(COUNTIF(Invoices!U:V,A3431)&lt;&gt;0,SUMIF(Invoices!U:V,A3431,Invoices!V:V)/COUNTIF(Invoices!U:V,A3431),0),IF(COUNTIF(Invoices!W:X,A3431)&lt;&gt;0,IF(COUNTIF(Invoices!W:X,A3431)&lt;&gt;0,SUMIF(Invoices!W:X,A3431,Invoices!X:X)/COUNTIF(Invoices!W:X,A3431),0),IF(COUNTIF(Invoices!Y:Z,A3431)&lt;&gt;0,IF(COUNTIF(Invoices!Y:Z,A3431)&lt;&gt;0,SUMIF(Invoices!Y:Z,A3431,Invoices!Z:Z)/COUNTIF(Invoices!Y:Z,A3431),0),IF(COUNTIF(Invoices!AA:AB,A3431)&lt;&gt;0,IF(COUNTIF(Invoices!AA:AB,A3431)&lt;&gt;0,SUMIF(Invoices!AA:AB,A3431,Invoices!AB:AB)/COUNTIF(Invoices!AA:AB,A3431),0),IF(COUNTIF(Invoices!AC:AD,A3431)&lt;&gt;0,IF(COUNTIF(Invoices!AC:AD,A3431)&lt;&gt;0,SUMIF(Invoices!AC:AD,A3431,Invoices!AD:AD)/COUNTIF(Invoices!AC:AD,A3431),0),IF(COUNTIF(Invoices!AE:AF,A3431)&lt;&gt;0,IF(COUNTIF(Invoices!AE:AF,A3431)&lt;&gt;0,SUMIF(Invoices!AE:AF,A3431,Invoices!AF:AF)/COUNTIF(Invoices!AE:AF,A3431),0),IF(COUNTIF(Invoices!AG:AH,A3431)&lt;&gt;0,IF(COUNTIF(Invoices!AG:AH,A3431)&lt;&gt;0,SUMIF(Invoices!AG:AH,A3431,Invoices!AH:AH)/COUNTIF(Invoices!AG:AH,A3431),0),IF(COUNTIF(Invoices!AI:AJ,A3431)&lt;&gt;0,IF(COUNTIF(Invoices!AI:AJ,A3431)&lt;&gt;0,SUMIF(Invoices!AI:AJ,A3431,Invoices!AJ:AJ)/COUNTIF(Invoices!AI:AJ,A3431),0),IF(COUNTIF(Invoices!AK:AL,A3431)&lt;&gt;0,IF(COUNTIF(Invoices!AK:AL,A3431)&lt;&gt;0,SUMIF(Invoices!AK:AL,A3431,Invoices!AL:AL)/COUNTIF(Invoices!AK:AL,A3431),0),IF(COUNTIF(Invoices!AM:AN,A3431)&lt;&gt;0,IF(COUNTIF(Invoices!AM:AN,A3431)&lt;&gt;0,SUMIF(Invoices!AM:AN,A3431,Invoices!AN:AN)/COUNTIF(Invoices!AM:AN,A3431),0),"Not Available")))))))))))))))</f>
        <v>0.99</v>
      </c>
    </row>
    <row r="3432" spans="1:5" ht="13" x14ac:dyDescent="0.15">
      <c r="A3432" s="6" t="s">
        <v>4981</v>
      </c>
      <c r="B3432" s="6" t="s">
        <v>557</v>
      </c>
      <c r="C3432" s="6" t="s">
        <v>558</v>
      </c>
      <c r="D3432" s="6" t="s">
        <v>559</v>
      </c>
      <c r="E3432">
        <f ca="1">IF(COUNTIF(Invoices!K:L,A3432)&lt;&gt;0,IF(COUNTIF(Invoices!K:L,A3432)&lt;&gt;0,SUMIF(Invoices!K:L,A3432,Invoices!L:L)/COUNTIF(Invoices!K:L,A3432),0),IF(COUNTIF(Invoices!M:N,A3432)&lt;&gt;0,IF(COUNTIF(Invoices!M:N,A3432)&lt;&gt;0,SUMIF(Invoices!M:N,A3432,Invoices!N:N)/COUNTIF(Invoices!M:N,A3432),0),IF(COUNTIF(Invoices!O:P,A3432)&lt;&gt;0,IF(COUNTIF(Invoices!O:P,A3432)&lt;&gt;0,SUMIF(Invoices!O:P,A3432,Invoices!P:P)/COUNTIF(Invoices!O:P,A3432),0),IF(COUNTIF(Invoices!Q:R,A3432)&lt;&gt;0,IF(COUNTIF(Invoices!Q:R,A3432)&lt;&gt;0,SUMIF(Invoices!Q:R,A3432,Invoices!R:R)/COUNTIF(Invoices!Q:R,A3432),0),IF(COUNTIF(Invoices!S:T,A3432)&lt;&gt;0,IF(COUNTIF(Invoices!S:T,A3432)&lt;&gt;0,SUMIF(Invoices!S:T,A3432,Invoices!T:T)/COUNTIF(Invoices!S:T,A3432),0),IF(COUNTIF(Invoices!U:V,A3432)&lt;&gt;0,IF(COUNTIF(Invoices!U:V,A3432)&lt;&gt;0,SUMIF(Invoices!U:V,A3432,Invoices!V:V)/COUNTIF(Invoices!U:V,A3432),0),IF(COUNTIF(Invoices!W:X,A3432)&lt;&gt;0,IF(COUNTIF(Invoices!W:X,A3432)&lt;&gt;0,SUMIF(Invoices!W:X,A3432,Invoices!X:X)/COUNTIF(Invoices!W:X,A3432),0),IF(COUNTIF(Invoices!Y:Z,A3432)&lt;&gt;0,IF(COUNTIF(Invoices!Y:Z,A3432)&lt;&gt;0,SUMIF(Invoices!Y:Z,A3432,Invoices!Z:Z)/COUNTIF(Invoices!Y:Z,A3432),0),IF(COUNTIF(Invoices!AA:AB,A3432)&lt;&gt;0,IF(COUNTIF(Invoices!AA:AB,A3432)&lt;&gt;0,SUMIF(Invoices!AA:AB,A3432,Invoices!AB:AB)/COUNTIF(Invoices!AA:AB,A3432),0),IF(COUNTIF(Invoices!AC:AD,A3432)&lt;&gt;0,IF(COUNTIF(Invoices!AC:AD,A3432)&lt;&gt;0,SUMIF(Invoices!AC:AD,A3432,Invoices!AD:AD)/COUNTIF(Invoices!AC:AD,A3432),0),IF(COUNTIF(Invoices!AE:AF,A3432)&lt;&gt;0,IF(COUNTIF(Invoices!AE:AF,A3432)&lt;&gt;0,SUMIF(Invoices!AE:AF,A3432,Invoices!AF:AF)/COUNTIF(Invoices!AE:AF,A3432),0),IF(COUNTIF(Invoices!AG:AH,A3432)&lt;&gt;0,IF(COUNTIF(Invoices!AG:AH,A3432)&lt;&gt;0,SUMIF(Invoices!AG:AH,A3432,Invoices!AH:AH)/COUNTIF(Invoices!AG:AH,A3432),0),IF(COUNTIF(Invoices!AI:AJ,A3432)&lt;&gt;0,IF(COUNTIF(Invoices!AI:AJ,A3432)&lt;&gt;0,SUMIF(Invoices!AI:AJ,A3432,Invoices!AJ:AJ)/COUNTIF(Invoices!AI:AJ,A3432),0),IF(COUNTIF(Invoices!AK:AL,A3432)&lt;&gt;0,IF(COUNTIF(Invoices!AK:AL,A3432)&lt;&gt;0,SUMIF(Invoices!AK:AL,A3432,Invoices!AL:AL)/COUNTIF(Invoices!AK:AL,A3432),0),IF(COUNTIF(Invoices!AM:AN,A3432)&lt;&gt;0,IF(COUNTIF(Invoices!AM:AN,A3432)&lt;&gt;0,SUMIF(Invoices!AM:AN,A3432,Invoices!AN:AN)/COUNTIF(Invoices!AM:AN,A3432),0),"Not Available")))))))))))))))</f>
        <v>0.99</v>
      </c>
    </row>
    <row r="3433" spans="1:5" ht="13" x14ac:dyDescent="0.15">
      <c r="A3433" s="6" t="s">
        <v>4982</v>
      </c>
      <c r="C3433" s="6" t="s">
        <v>862</v>
      </c>
      <c r="D3433" s="6" t="s">
        <v>863</v>
      </c>
      <c r="E3433">
        <f ca="1">IF(COUNTIF(Invoices!K:L,A3433)&lt;&gt;0,IF(COUNTIF(Invoices!K:L,A3433)&lt;&gt;0,SUMIF(Invoices!K:L,A3433,Invoices!L:L)/COUNTIF(Invoices!K:L,A3433),0),IF(COUNTIF(Invoices!M:N,A3433)&lt;&gt;0,IF(COUNTIF(Invoices!M:N,A3433)&lt;&gt;0,SUMIF(Invoices!M:N,A3433,Invoices!N:N)/COUNTIF(Invoices!M:N,A3433),0),IF(COUNTIF(Invoices!O:P,A3433)&lt;&gt;0,IF(COUNTIF(Invoices!O:P,A3433)&lt;&gt;0,SUMIF(Invoices!O:P,A3433,Invoices!P:P)/COUNTIF(Invoices!O:P,A3433),0),IF(COUNTIF(Invoices!Q:R,A3433)&lt;&gt;0,IF(COUNTIF(Invoices!Q:R,A3433)&lt;&gt;0,SUMIF(Invoices!Q:R,A3433,Invoices!R:R)/COUNTIF(Invoices!Q:R,A3433),0),IF(COUNTIF(Invoices!S:T,A3433)&lt;&gt;0,IF(COUNTIF(Invoices!S:T,A3433)&lt;&gt;0,SUMIF(Invoices!S:T,A3433,Invoices!T:T)/COUNTIF(Invoices!S:T,A3433),0),IF(COUNTIF(Invoices!U:V,A3433)&lt;&gt;0,IF(COUNTIF(Invoices!U:V,A3433)&lt;&gt;0,SUMIF(Invoices!U:V,A3433,Invoices!V:V)/COUNTIF(Invoices!U:V,A3433),0),IF(COUNTIF(Invoices!W:X,A3433)&lt;&gt;0,IF(COUNTIF(Invoices!W:X,A3433)&lt;&gt;0,SUMIF(Invoices!W:X,A3433,Invoices!X:X)/COUNTIF(Invoices!W:X,A3433),0),IF(COUNTIF(Invoices!Y:Z,A3433)&lt;&gt;0,IF(COUNTIF(Invoices!Y:Z,A3433)&lt;&gt;0,SUMIF(Invoices!Y:Z,A3433,Invoices!Z:Z)/COUNTIF(Invoices!Y:Z,A3433),0),IF(COUNTIF(Invoices!AA:AB,A3433)&lt;&gt;0,IF(COUNTIF(Invoices!AA:AB,A3433)&lt;&gt;0,SUMIF(Invoices!AA:AB,A3433,Invoices!AB:AB)/COUNTIF(Invoices!AA:AB,A3433),0),IF(COUNTIF(Invoices!AC:AD,A3433)&lt;&gt;0,IF(COUNTIF(Invoices!AC:AD,A3433)&lt;&gt;0,SUMIF(Invoices!AC:AD,A3433,Invoices!AD:AD)/COUNTIF(Invoices!AC:AD,A3433),0),IF(COUNTIF(Invoices!AE:AF,A3433)&lt;&gt;0,IF(COUNTIF(Invoices!AE:AF,A3433)&lt;&gt;0,SUMIF(Invoices!AE:AF,A3433,Invoices!AF:AF)/COUNTIF(Invoices!AE:AF,A3433),0),IF(COUNTIF(Invoices!AG:AH,A3433)&lt;&gt;0,IF(COUNTIF(Invoices!AG:AH,A3433)&lt;&gt;0,SUMIF(Invoices!AG:AH,A3433,Invoices!AH:AH)/COUNTIF(Invoices!AG:AH,A3433),0),IF(COUNTIF(Invoices!AI:AJ,A3433)&lt;&gt;0,IF(COUNTIF(Invoices!AI:AJ,A3433)&lt;&gt;0,SUMIF(Invoices!AI:AJ,A3433,Invoices!AJ:AJ)/COUNTIF(Invoices!AI:AJ,A3433),0),IF(COUNTIF(Invoices!AK:AL,A3433)&lt;&gt;0,IF(COUNTIF(Invoices!AK:AL,A3433)&lt;&gt;0,SUMIF(Invoices!AK:AL,A3433,Invoices!AL:AL)/COUNTIF(Invoices!AK:AL,A3433),0),IF(COUNTIF(Invoices!AM:AN,A3433)&lt;&gt;0,IF(COUNTIF(Invoices!AM:AN,A3433)&lt;&gt;0,SUMIF(Invoices!AM:AN,A3433,Invoices!AN:AN)/COUNTIF(Invoices!AM:AN,A3433),0),"Not Available")))))))))))))))</f>
        <v>0.99</v>
      </c>
    </row>
    <row r="3434" spans="1:5" ht="13" x14ac:dyDescent="0.15">
      <c r="A3434" s="6" t="s">
        <v>4983</v>
      </c>
      <c r="B3434" s="6" t="s">
        <v>640</v>
      </c>
      <c r="C3434" s="6" t="s">
        <v>641</v>
      </c>
      <c r="D3434" s="6" t="s">
        <v>642</v>
      </c>
      <c r="E3434">
        <f ca="1">IF(COUNTIF(Invoices!K:L,A3434)&lt;&gt;0,IF(COUNTIF(Invoices!K:L,A3434)&lt;&gt;0,SUMIF(Invoices!K:L,A3434,Invoices!L:L)/COUNTIF(Invoices!K:L,A3434),0),IF(COUNTIF(Invoices!M:N,A3434)&lt;&gt;0,IF(COUNTIF(Invoices!M:N,A3434)&lt;&gt;0,SUMIF(Invoices!M:N,A3434,Invoices!N:N)/COUNTIF(Invoices!M:N,A3434),0),IF(COUNTIF(Invoices!O:P,A3434)&lt;&gt;0,IF(COUNTIF(Invoices!O:P,A3434)&lt;&gt;0,SUMIF(Invoices!O:P,A3434,Invoices!P:P)/COUNTIF(Invoices!O:P,A3434),0),IF(COUNTIF(Invoices!Q:R,A3434)&lt;&gt;0,IF(COUNTIF(Invoices!Q:R,A3434)&lt;&gt;0,SUMIF(Invoices!Q:R,A3434,Invoices!R:R)/COUNTIF(Invoices!Q:R,A3434),0),IF(COUNTIF(Invoices!S:T,A3434)&lt;&gt;0,IF(COUNTIF(Invoices!S:T,A3434)&lt;&gt;0,SUMIF(Invoices!S:T,A3434,Invoices!T:T)/COUNTIF(Invoices!S:T,A3434),0),IF(COUNTIF(Invoices!U:V,A3434)&lt;&gt;0,IF(COUNTIF(Invoices!U:V,A3434)&lt;&gt;0,SUMIF(Invoices!U:V,A3434,Invoices!V:V)/COUNTIF(Invoices!U:V,A3434),0),IF(COUNTIF(Invoices!W:X,A3434)&lt;&gt;0,IF(COUNTIF(Invoices!W:X,A3434)&lt;&gt;0,SUMIF(Invoices!W:X,A3434,Invoices!X:X)/COUNTIF(Invoices!W:X,A3434),0),IF(COUNTIF(Invoices!Y:Z,A3434)&lt;&gt;0,IF(COUNTIF(Invoices!Y:Z,A3434)&lt;&gt;0,SUMIF(Invoices!Y:Z,A3434,Invoices!Z:Z)/COUNTIF(Invoices!Y:Z,A3434),0),IF(COUNTIF(Invoices!AA:AB,A3434)&lt;&gt;0,IF(COUNTIF(Invoices!AA:AB,A3434)&lt;&gt;0,SUMIF(Invoices!AA:AB,A3434,Invoices!AB:AB)/COUNTIF(Invoices!AA:AB,A3434),0),IF(COUNTIF(Invoices!AC:AD,A3434)&lt;&gt;0,IF(COUNTIF(Invoices!AC:AD,A3434)&lt;&gt;0,SUMIF(Invoices!AC:AD,A3434,Invoices!AD:AD)/COUNTIF(Invoices!AC:AD,A3434),0),IF(COUNTIF(Invoices!AE:AF,A3434)&lt;&gt;0,IF(COUNTIF(Invoices!AE:AF,A3434)&lt;&gt;0,SUMIF(Invoices!AE:AF,A3434,Invoices!AF:AF)/COUNTIF(Invoices!AE:AF,A3434),0),IF(COUNTIF(Invoices!AG:AH,A3434)&lt;&gt;0,IF(COUNTIF(Invoices!AG:AH,A3434)&lt;&gt;0,SUMIF(Invoices!AG:AH,A3434,Invoices!AH:AH)/COUNTIF(Invoices!AG:AH,A3434),0),IF(COUNTIF(Invoices!AI:AJ,A3434)&lt;&gt;0,IF(COUNTIF(Invoices!AI:AJ,A3434)&lt;&gt;0,SUMIF(Invoices!AI:AJ,A3434,Invoices!AJ:AJ)/COUNTIF(Invoices!AI:AJ,A3434),0),IF(COUNTIF(Invoices!AK:AL,A3434)&lt;&gt;0,IF(COUNTIF(Invoices!AK:AL,A3434)&lt;&gt;0,SUMIF(Invoices!AK:AL,A3434,Invoices!AL:AL)/COUNTIF(Invoices!AK:AL,A3434),0),IF(COUNTIF(Invoices!AM:AN,A3434)&lt;&gt;0,IF(COUNTIF(Invoices!AM:AN,A3434)&lt;&gt;0,SUMIF(Invoices!AM:AN,A3434,Invoices!AN:AN)/COUNTIF(Invoices!AM:AN,A3434),0),"Not Available")))))))))))))))</f>
        <v>0.99</v>
      </c>
    </row>
    <row r="3435" spans="1:5" ht="13" x14ac:dyDescent="0.15">
      <c r="A3435" s="6" t="s">
        <v>4984</v>
      </c>
      <c r="C3435" s="6" t="s">
        <v>1075</v>
      </c>
      <c r="D3435" s="6" t="s">
        <v>1076</v>
      </c>
      <c r="E3435">
        <f ca="1">IF(COUNTIF(Invoices!K:L,A3435)&lt;&gt;0,IF(COUNTIF(Invoices!K:L,A3435)&lt;&gt;0,SUMIF(Invoices!K:L,A3435,Invoices!L:L)/COUNTIF(Invoices!K:L,A3435),0),IF(COUNTIF(Invoices!M:N,A3435)&lt;&gt;0,IF(COUNTIF(Invoices!M:N,A3435)&lt;&gt;0,SUMIF(Invoices!M:N,A3435,Invoices!N:N)/COUNTIF(Invoices!M:N,A3435),0),IF(COUNTIF(Invoices!O:P,A3435)&lt;&gt;0,IF(COUNTIF(Invoices!O:P,A3435)&lt;&gt;0,SUMIF(Invoices!O:P,A3435,Invoices!P:P)/COUNTIF(Invoices!O:P,A3435),0),IF(COUNTIF(Invoices!Q:R,A3435)&lt;&gt;0,IF(COUNTIF(Invoices!Q:R,A3435)&lt;&gt;0,SUMIF(Invoices!Q:R,A3435,Invoices!R:R)/COUNTIF(Invoices!Q:R,A3435),0),IF(COUNTIF(Invoices!S:T,A3435)&lt;&gt;0,IF(COUNTIF(Invoices!S:T,A3435)&lt;&gt;0,SUMIF(Invoices!S:T,A3435,Invoices!T:T)/COUNTIF(Invoices!S:T,A3435),0),IF(COUNTIF(Invoices!U:V,A3435)&lt;&gt;0,IF(COUNTIF(Invoices!U:V,A3435)&lt;&gt;0,SUMIF(Invoices!U:V,A3435,Invoices!V:V)/COUNTIF(Invoices!U:V,A3435),0),IF(COUNTIF(Invoices!W:X,A3435)&lt;&gt;0,IF(COUNTIF(Invoices!W:X,A3435)&lt;&gt;0,SUMIF(Invoices!W:X,A3435,Invoices!X:X)/COUNTIF(Invoices!W:X,A3435),0),IF(COUNTIF(Invoices!Y:Z,A3435)&lt;&gt;0,IF(COUNTIF(Invoices!Y:Z,A3435)&lt;&gt;0,SUMIF(Invoices!Y:Z,A3435,Invoices!Z:Z)/COUNTIF(Invoices!Y:Z,A3435),0),IF(COUNTIF(Invoices!AA:AB,A3435)&lt;&gt;0,IF(COUNTIF(Invoices!AA:AB,A3435)&lt;&gt;0,SUMIF(Invoices!AA:AB,A3435,Invoices!AB:AB)/COUNTIF(Invoices!AA:AB,A3435),0),IF(COUNTIF(Invoices!AC:AD,A3435)&lt;&gt;0,IF(COUNTIF(Invoices!AC:AD,A3435)&lt;&gt;0,SUMIF(Invoices!AC:AD,A3435,Invoices!AD:AD)/COUNTIF(Invoices!AC:AD,A3435),0),IF(COUNTIF(Invoices!AE:AF,A3435)&lt;&gt;0,IF(COUNTIF(Invoices!AE:AF,A3435)&lt;&gt;0,SUMIF(Invoices!AE:AF,A3435,Invoices!AF:AF)/COUNTIF(Invoices!AE:AF,A3435),0),IF(COUNTIF(Invoices!AG:AH,A3435)&lt;&gt;0,IF(COUNTIF(Invoices!AG:AH,A3435)&lt;&gt;0,SUMIF(Invoices!AG:AH,A3435,Invoices!AH:AH)/COUNTIF(Invoices!AG:AH,A3435),0),IF(COUNTIF(Invoices!AI:AJ,A3435)&lt;&gt;0,IF(COUNTIF(Invoices!AI:AJ,A3435)&lt;&gt;0,SUMIF(Invoices!AI:AJ,A3435,Invoices!AJ:AJ)/COUNTIF(Invoices!AI:AJ,A3435),0),IF(COUNTIF(Invoices!AK:AL,A3435)&lt;&gt;0,IF(COUNTIF(Invoices!AK:AL,A3435)&lt;&gt;0,SUMIF(Invoices!AK:AL,A3435,Invoices!AL:AL)/COUNTIF(Invoices!AK:AL,A3435),0),IF(COUNTIF(Invoices!AM:AN,A3435)&lt;&gt;0,IF(COUNTIF(Invoices!AM:AN,A3435)&lt;&gt;0,SUMIF(Invoices!AM:AN,A3435,Invoices!AN:AN)/COUNTIF(Invoices!AM:AN,A3435),0),"Not Available")))))))))))))))</f>
        <v>0.99</v>
      </c>
    </row>
    <row r="3436" spans="1:5" ht="13" x14ac:dyDescent="0.15">
      <c r="A3436" s="6" t="s">
        <v>4985</v>
      </c>
      <c r="B3436" s="6" t="s">
        <v>719</v>
      </c>
      <c r="C3436" s="6" t="s">
        <v>720</v>
      </c>
      <c r="D3436" s="6" t="s">
        <v>562</v>
      </c>
      <c r="E3436">
        <f ca="1">IF(COUNTIF(Invoices!K:L,A3436)&lt;&gt;0,IF(COUNTIF(Invoices!K:L,A3436)&lt;&gt;0,SUMIF(Invoices!K:L,A3436,Invoices!L:L)/COUNTIF(Invoices!K:L,A3436),0),IF(COUNTIF(Invoices!M:N,A3436)&lt;&gt;0,IF(COUNTIF(Invoices!M:N,A3436)&lt;&gt;0,SUMIF(Invoices!M:N,A3436,Invoices!N:N)/COUNTIF(Invoices!M:N,A3436),0),IF(COUNTIF(Invoices!O:P,A3436)&lt;&gt;0,IF(COUNTIF(Invoices!O:P,A3436)&lt;&gt;0,SUMIF(Invoices!O:P,A3436,Invoices!P:P)/COUNTIF(Invoices!O:P,A3436),0),IF(COUNTIF(Invoices!Q:R,A3436)&lt;&gt;0,IF(COUNTIF(Invoices!Q:R,A3436)&lt;&gt;0,SUMIF(Invoices!Q:R,A3436,Invoices!R:R)/COUNTIF(Invoices!Q:R,A3436),0),IF(COUNTIF(Invoices!S:T,A3436)&lt;&gt;0,IF(COUNTIF(Invoices!S:T,A3436)&lt;&gt;0,SUMIF(Invoices!S:T,A3436,Invoices!T:T)/COUNTIF(Invoices!S:T,A3436),0),IF(COUNTIF(Invoices!U:V,A3436)&lt;&gt;0,IF(COUNTIF(Invoices!U:V,A3436)&lt;&gt;0,SUMIF(Invoices!U:V,A3436,Invoices!V:V)/COUNTIF(Invoices!U:V,A3436),0),IF(COUNTIF(Invoices!W:X,A3436)&lt;&gt;0,IF(COUNTIF(Invoices!W:X,A3436)&lt;&gt;0,SUMIF(Invoices!W:X,A3436,Invoices!X:X)/COUNTIF(Invoices!W:X,A3436),0),IF(COUNTIF(Invoices!Y:Z,A3436)&lt;&gt;0,IF(COUNTIF(Invoices!Y:Z,A3436)&lt;&gt;0,SUMIF(Invoices!Y:Z,A3436,Invoices!Z:Z)/COUNTIF(Invoices!Y:Z,A3436),0),IF(COUNTIF(Invoices!AA:AB,A3436)&lt;&gt;0,IF(COUNTIF(Invoices!AA:AB,A3436)&lt;&gt;0,SUMIF(Invoices!AA:AB,A3436,Invoices!AB:AB)/COUNTIF(Invoices!AA:AB,A3436),0),IF(COUNTIF(Invoices!AC:AD,A3436)&lt;&gt;0,IF(COUNTIF(Invoices!AC:AD,A3436)&lt;&gt;0,SUMIF(Invoices!AC:AD,A3436,Invoices!AD:AD)/COUNTIF(Invoices!AC:AD,A3436),0),IF(COUNTIF(Invoices!AE:AF,A3436)&lt;&gt;0,IF(COUNTIF(Invoices!AE:AF,A3436)&lt;&gt;0,SUMIF(Invoices!AE:AF,A3436,Invoices!AF:AF)/COUNTIF(Invoices!AE:AF,A3436),0),IF(COUNTIF(Invoices!AG:AH,A3436)&lt;&gt;0,IF(COUNTIF(Invoices!AG:AH,A3436)&lt;&gt;0,SUMIF(Invoices!AG:AH,A3436,Invoices!AH:AH)/COUNTIF(Invoices!AG:AH,A3436),0),IF(COUNTIF(Invoices!AI:AJ,A3436)&lt;&gt;0,IF(COUNTIF(Invoices!AI:AJ,A3436)&lt;&gt;0,SUMIF(Invoices!AI:AJ,A3436,Invoices!AJ:AJ)/COUNTIF(Invoices!AI:AJ,A3436),0),IF(COUNTIF(Invoices!AK:AL,A3436)&lt;&gt;0,IF(COUNTIF(Invoices!AK:AL,A3436)&lt;&gt;0,SUMIF(Invoices!AK:AL,A3436,Invoices!AL:AL)/COUNTIF(Invoices!AK:AL,A3436),0),IF(COUNTIF(Invoices!AM:AN,A3436)&lt;&gt;0,IF(COUNTIF(Invoices!AM:AN,A3436)&lt;&gt;0,SUMIF(Invoices!AM:AN,A3436,Invoices!AN:AN)/COUNTIF(Invoices!AM:AN,A3436),0),"Not Available")))))))))))))))</f>
        <v>0.99</v>
      </c>
    </row>
    <row r="3437" spans="1:5" ht="13" x14ac:dyDescent="0.15">
      <c r="A3437" s="6" t="s">
        <v>4986</v>
      </c>
      <c r="B3437" s="6" t="s">
        <v>543</v>
      </c>
      <c r="C3437" s="6" t="s">
        <v>1165</v>
      </c>
      <c r="D3437" s="6" t="s">
        <v>543</v>
      </c>
      <c r="E3437">
        <f ca="1">IF(COUNTIF(Invoices!K:L,A3437)&lt;&gt;0,IF(COUNTIF(Invoices!K:L,A3437)&lt;&gt;0,SUMIF(Invoices!K:L,A3437,Invoices!L:L)/COUNTIF(Invoices!K:L,A3437),0),IF(COUNTIF(Invoices!M:N,A3437)&lt;&gt;0,IF(COUNTIF(Invoices!M:N,A3437)&lt;&gt;0,SUMIF(Invoices!M:N,A3437,Invoices!N:N)/COUNTIF(Invoices!M:N,A3437),0),IF(COUNTIF(Invoices!O:P,A3437)&lt;&gt;0,IF(COUNTIF(Invoices!O:P,A3437)&lt;&gt;0,SUMIF(Invoices!O:P,A3437,Invoices!P:P)/COUNTIF(Invoices!O:P,A3437),0),IF(COUNTIF(Invoices!Q:R,A3437)&lt;&gt;0,IF(COUNTIF(Invoices!Q:R,A3437)&lt;&gt;0,SUMIF(Invoices!Q:R,A3437,Invoices!R:R)/COUNTIF(Invoices!Q:R,A3437),0),IF(COUNTIF(Invoices!S:T,A3437)&lt;&gt;0,IF(COUNTIF(Invoices!S:T,A3437)&lt;&gt;0,SUMIF(Invoices!S:T,A3437,Invoices!T:T)/COUNTIF(Invoices!S:T,A3437),0),IF(COUNTIF(Invoices!U:V,A3437)&lt;&gt;0,IF(COUNTIF(Invoices!U:V,A3437)&lt;&gt;0,SUMIF(Invoices!U:V,A3437,Invoices!V:V)/COUNTIF(Invoices!U:V,A3437),0),IF(COUNTIF(Invoices!W:X,A3437)&lt;&gt;0,IF(COUNTIF(Invoices!W:X,A3437)&lt;&gt;0,SUMIF(Invoices!W:X,A3437,Invoices!X:X)/COUNTIF(Invoices!W:X,A3437),0),IF(COUNTIF(Invoices!Y:Z,A3437)&lt;&gt;0,IF(COUNTIF(Invoices!Y:Z,A3437)&lt;&gt;0,SUMIF(Invoices!Y:Z,A3437,Invoices!Z:Z)/COUNTIF(Invoices!Y:Z,A3437),0),IF(COUNTIF(Invoices!AA:AB,A3437)&lt;&gt;0,IF(COUNTIF(Invoices!AA:AB,A3437)&lt;&gt;0,SUMIF(Invoices!AA:AB,A3437,Invoices!AB:AB)/COUNTIF(Invoices!AA:AB,A3437),0),IF(COUNTIF(Invoices!AC:AD,A3437)&lt;&gt;0,IF(COUNTIF(Invoices!AC:AD,A3437)&lt;&gt;0,SUMIF(Invoices!AC:AD,A3437,Invoices!AD:AD)/COUNTIF(Invoices!AC:AD,A3437),0),IF(COUNTIF(Invoices!AE:AF,A3437)&lt;&gt;0,IF(COUNTIF(Invoices!AE:AF,A3437)&lt;&gt;0,SUMIF(Invoices!AE:AF,A3437,Invoices!AF:AF)/COUNTIF(Invoices!AE:AF,A3437),0),IF(COUNTIF(Invoices!AG:AH,A3437)&lt;&gt;0,IF(COUNTIF(Invoices!AG:AH,A3437)&lt;&gt;0,SUMIF(Invoices!AG:AH,A3437,Invoices!AH:AH)/COUNTIF(Invoices!AG:AH,A3437),0),IF(COUNTIF(Invoices!AI:AJ,A3437)&lt;&gt;0,IF(COUNTIF(Invoices!AI:AJ,A3437)&lt;&gt;0,SUMIF(Invoices!AI:AJ,A3437,Invoices!AJ:AJ)/COUNTIF(Invoices!AI:AJ,A3437),0),IF(COUNTIF(Invoices!AK:AL,A3437)&lt;&gt;0,IF(COUNTIF(Invoices!AK:AL,A3437)&lt;&gt;0,SUMIF(Invoices!AK:AL,A3437,Invoices!AL:AL)/COUNTIF(Invoices!AK:AL,A3437),0),IF(COUNTIF(Invoices!AM:AN,A3437)&lt;&gt;0,IF(COUNTIF(Invoices!AM:AN,A3437)&lt;&gt;0,SUMIF(Invoices!AM:AN,A3437,Invoices!AN:AN)/COUNTIF(Invoices!AM:AN,A3437),0),"Not Available")))))))))))))))</f>
        <v>0.99</v>
      </c>
    </row>
    <row r="3438" spans="1:5" ht="13" x14ac:dyDescent="0.15">
      <c r="A3438" s="6" t="s">
        <v>4987</v>
      </c>
      <c r="B3438" s="6" t="s">
        <v>568</v>
      </c>
      <c r="C3438" s="6" t="s">
        <v>569</v>
      </c>
      <c r="D3438" s="6" t="s">
        <v>570</v>
      </c>
      <c r="E3438">
        <f ca="1">IF(COUNTIF(Invoices!K:L,A3438)&lt;&gt;0,IF(COUNTIF(Invoices!K:L,A3438)&lt;&gt;0,SUMIF(Invoices!K:L,A3438,Invoices!L:L)/COUNTIF(Invoices!K:L,A3438),0),IF(COUNTIF(Invoices!M:N,A3438)&lt;&gt;0,IF(COUNTIF(Invoices!M:N,A3438)&lt;&gt;0,SUMIF(Invoices!M:N,A3438,Invoices!N:N)/COUNTIF(Invoices!M:N,A3438),0),IF(COUNTIF(Invoices!O:P,A3438)&lt;&gt;0,IF(COUNTIF(Invoices!O:P,A3438)&lt;&gt;0,SUMIF(Invoices!O:P,A3438,Invoices!P:P)/COUNTIF(Invoices!O:P,A3438),0),IF(COUNTIF(Invoices!Q:R,A3438)&lt;&gt;0,IF(COUNTIF(Invoices!Q:R,A3438)&lt;&gt;0,SUMIF(Invoices!Q:R,A3438,Invoices!R:R)/COUNTIF(Invoices!Q:R,A3438),0),IF(COUNTIF(Invoices!S:T,A3438)&lt;&gt;0,IF(COUNTIF(Invoices!S:T,A3438)&lt;&gt;0,SUMIF(Invoices!S:T,A3438,Invoices!T:T)/COUNTIF(Invoices!S:T,A3438),0),IF(COUNTIF(Invoices!U:V,A3438)&lt;&gt;0,IF(COUNTIF(Invoices!U:V,A3438)&lt;&gt;0,SUMIF(Invoices!U:V,A3438,Invoices!V:V)/COUNTIF(Invoices!U:V,A3438),0),IF(COUNTIF(Invoices!W:X,A3438)&lt;&gt;0,IF(COUNTIF(Invoices!W:X,A3438)&lt;&gt;0,SUMIF(Invoices!W:X,A3438,Invoices!X:X)/COUNTIF(Invoices!W:X,A3438),0),IF(COUNTIF(Invoices!Y:Z,A3438)&lt;&gt;0,IF(COUNTIF(Invoices!Y:Z,A3438)&lt;&gt;0,SUMIF(Invoices!Y:Z,A3438,Invoices!Z:Z)/COUNTIF(Invoices!Y:Z,A3438),0),IF(COUNTIF(Invoices!AA:AB,A3438)&lt;&gt;0,IF(COUNTIF(Invoices!AA:AB,A3438)&lt;&gt;0,SUMIF(Invoices!AA:AB,A3438,Invoices!AB:AB)/COUNTIF(Invoices!AA:AB,A3438),0),IF(COUNTIF(Invoices!AC:AD,A3438)&lt;&gt;0,IF(COUNTIF(Invoices!AC:AD,A3438)&lt;&gt;0,SUMIF(Invoices!AC:AD,A3438,Invoices!AD:AD)/COUNTIF(Invoices!AC:AD,A3438),0),IF(COUNTIF(Invoices!AE:AF,A3438)&lt;&gt;0,IF(COUNTIF(Invoices!AE:AF,A3438)&lt;&gt;0,SUMIF(Invoices!AE:AF,A3438,Invoices!AF:AF)/COUNTIF(Invoices!AE:AF,A3438),0),IF(COUNTIF(Invoices!AG:AH,A3438)&lt;&gt;0,IF(COUNTIF(Invoices!AG:AH,A3438)&lt;&gt;0,SUMIF(Invoices!AG:AH,A3438,Invoices!AH:AH)/COUNTIF(Invoices!AG:AH,A3438),0),IF(COUNTIF(Invoices!AI:AJ,A3438)&lt;&gt;0,IF(COUNTIF(Invoices!AI:AJ,A3438)&lt;&gt;0,SUMIF(Invoices!AI:AJ,A3438,Invoices!AJ:AJ)/COUNTIF(Invoices!AI:AJ,A3438),0),IF(COUNTIF(Invoices!AK:AL,A3438)&lt;&gt;0,IF(COUNTIF(Invoices!AK:AL,A3438)&lt;&gt;0,SUMIF(Invoices!AK:AL,A3438,Invoices!AL:AL)/COUNTIF(Invoices!AK:AL,A3438),0),IF(COUNTIF(Invoices!AM:AN,A3438)&lt;&gt;0,IF(COUNTIF(Invoices!AM:AN,A3438)&lt;&gt;0,SUMIF(Invoices!AM:AN,A3438,Invoices!AN:AN)/COUNTIF(Invoices!AM:AN,A3438),0),"Not Available")))))))))))))))</f>
        <v>0.99</v>
      </c>
    </row>
    <row r="3439" spans="1:5" ht="13" x14ac:dyDescent="0.15">
      <c r="A3439" s="6" t="s">
        <v>4988</v>
      </c>
      <c r="B3439" s="6" t="s">
        <v>4989</v>
      </c>
      <c r="C3439" s="6" t="s">
        <v>599</v>
      </c>
      <c r="D3439" s="6" t="s">
        <v>600</v>
      </c>
      <c r="E3439">
        <f ca="1">IF(COUNTIF(Invoices!K:L,A3439)&lt;&gt;0,IF(COUNTIF(Invoices!K:L,A3439)&lt;&gt;0,SUMIF(Invoices!K:L,A3439,Invoices!L:L)/COUNTIF(Invoices!K:L,A3439),0),IF(COUNTIF(Invoices!M:N,A3439)&lt;&gt;0,IF(COUNTIF(Invoices!M:N,A3439)&lt;&gt;0,SUMIF(Invoices!M:N,A3439,Invoices!N:N)/COUNTIF(Invoices!M:N,A3439),0),IF(COUNTIF(Invoices!O:P,A3439)&lt;&gt;0,IF(COUNTIF(Invoices!O:P,A3439)&lt;&gt;0,SUMIF(Invoices!O:P,A3439,Invoices!P:P)/COUNTIF(Invoices!O:P,A3439),0),IF(COUNTIF(Invoices!Q:R,A3439)&lt;&gt;0,IF(COUNTIF(Invoices!Q:R,A3439)&lt;&gt;0,SUMIF(Invoices!Q:R,A3439,Invoices!R:R)/COUNTIF(Invoices!Q:R,A3439),0),IF(COUNTIF(Invoices!S:T,A3439)&lt;&gt;0,IF(COUNTIF(Invoices!S:T,A3439)&lt;&gt;0,SUMIF(Invoices!S:T,A3439,Invoices!T:T)/COUNTIF(Invoices!S:T,A3439),0),IF(COUNTIF(Invoices!U:V,A3439)&lt;&gt;0,IF(COUNTIF(Invoices!U:V,A3439)&lt;&gt;0,SUMIF(Invoices!U:V,A3439,Invoices!V:V)/COUNTIF(Invoices!U:V,A3439),0),IF(COUNTIF(Invoices!W:X,A3439)&lt;&gt;0,IF(COUNTIF(Invoices!W:X,A3439)&lt;&gt;0,SUMIF(Invoices!W:X,A3439,Invoices!X:X)/COUNTIF(Invoices!W:X,A3439),0),IF(COUNTIF(Invoices!Y:Z,A3439)&lt;&gt;0,IF(COUNTIF(Invoices!Y:Z,A3439)&lt;&gt;0,SUMIF(Invoices!Y:Z,A3439,Invoices!Z:Z)/COUNTIF(Invoices!Y:Z,A3439),0),IF(COUNTIF(Invoices!AA:AB,A3439)&lt;&gt;0,IF(COUNTIF(Invoices!AA:AB,A3439)&lt;&gt;0,SUMIF(Invoices!AA:AB,A3439,Invoices!AB:AB)/COUNTIF(Invoices!AA:AB,A3439),0),IF(COUNTIF(Invoices!AC:AD,A3439)&lt;&gt;0,IF(COUNTIF(Invoices!AC:AD,A3439)&lt;&gt;0,SUMIF(Invoices!AC:AD,A3439,Invoices!AD:AD)/COUNTIF(Invoices!AC:AD,A3439),0),IF(COUNTIF(Invoices!AE:AF,A3439)&lt;&gt;0,IF(COUNTIF(Invoices!AE:AF,A3439)&lt;&gt;0,SUMIF(Invoices!AE:AF,A3439,Invoices!AF:AF)/COUNTIF(Invoices!AE:AF,A3439),0),IF(COUNTIF(Invoices!AG:AH,A3439)&lt;&gt;0,IF(COUNTIF(Invoices!AG:AH,A3439)&lt;&gt;0,SUMIF(Invoices!AG:AH,A3439,Invoices!AH:AH)/COUNTIF(Invoices!AG:AH,A3439),0),IF(COUNTIF(Invoices!AI:AJ,A3439)&lt;&gt;0,IF(COUNTIF(Invoices!AI:AJ,A3439)&lt;&gt;0,SUMIF(Invoices!AI:AJ,A3439,Invoices!AJ:AJ)/COUNTIF(Invoices!AI:AJ,A3439),0),IF(COUNTIF(Invoices!AK:AL,A3439)&lt;&gt;0,IF(COUNTIF(Invoices!AK:AL,A3439)&lt;&gt;0,SUMIF(Invoices!AK:AL,A3439,Invoices!AL:AL)/COUNTIF(Invoices!AK:AL,A3439),0),IF(COUNTIF(Invoices!AM:AN,A3439)&lt;&gt;0,IF(COUNTIF(Invoices!AM:AN,A3439)&lt;&gt;0,SUMIF(Invoices!AM:AN,A3439,Invoices!AN:AN)/COUNTIF(Invoices!AM:AN,A3439),0),"Not Available")))))))))))))))</f>
        <v>0.99</v>
      </c>
    </row>
    <row r="3440" spans="1:5" ht="13" x14ac:dyDescent="0.15">
      <c r="A3440" s="6" t="s">
        <v>4990</v>
      </c>
      <c r="C3440" s="6" t="s">
        <v>1133</v>
      </c>
      <c r="D3440" s="6" t="s">
        <v>600</v>
      </c>
      <c r="E3440">
        <f ca="1">IF(COUNTIF(Invoices!K:L,A3440)&lt;&gt;0,IF(COUNTIF(Invoices!K:L,A3440)&lt;&gt;0,SUMIF(Invoices!K:L,A3440,Invoices!L:L)/COUNTIF(Invoices!K:L,A3440),0),IF(COUNTIF(Invoices!M:N,A3440)&lt;&gt;0,IF(COUNTIF(Invoices!M:N,A3440)&lt;&gt;0,SUMIF(Invoices!M:N,A3440,Invoices!N:N)/COUNTIF(Invoices!M:N,A3440),0),IF(COUNTIF(Invoices!O:P,A3440)&lt;&gt;0,IF(COUNTIF(Invoices!O:P,A3440)&lt;&gt;0,SUMIF(Invoices!O:P,A3440,Invoices!P:P)/COUNTIF(Invoices!O:P,A3440),0),IF(COUNTIF(Invoices!Q:R,A3440)&lt;&gt;0,IF(COUNTIF(Invoices!Q:R,A3440)&lt;&gt;0,SUMIF(Invoices!Q:R,A3440,Invoices!R:R)/COUNTIF(Invoices!Q:R,A3440),0),IF(COUNTIF(Invoices!S:T,A3440)&lt;&gt;0,IF(COUNTIF(Invoices!S:T,A3440)&lt;&gt;0,SUMIF(Invoices!S:T,A3440,Invoices!T:T)/COUNTIF(Invoices!S:T,A3440),0),IF(COUNTIF(Invoices!U:V,A3440)&lt;&gt;0,IF(COUNTIF(Invoices!U:V,A3440)&lt;&gt;0,SUMIF(Invoices!U:V,A3440,Invoices!V:V)/COUNTIF(Invoices!U:V,A3440),0),IF(COUNTIF(Invoices!W:X,A3440)&lt;&gt;0,IF(COUNTIF(Invoices!W:X,A3440)&lt;&gt;0,SUMIF(Invoices!W:X,A3440,Invoices!X:X)/COUNTIF(Invoices!W:X,A3440),0),IF(COUNTIF(Invoices!Y:Z,A3440)&lt;&gt;0,IF(COUNTIF(Invoices!Y:Z,A3440)&lt;&gt;0,SUMIF(Invoices!Y:Z,A3440,Invoices!Z:Z)/COUNTIF(Invoices!Y:Z,A3440),0),IF(COUNTIF(Invoices!AA:AB,A3440)&lt;&gt;0,IF(COUNTIF(Invoices!AA:AB,A3440)&lt;&gt;0,SUMIF(Invoices!AA:AB,A3440,Invoices!AB:AB)/COUNTIF(Invoices!AA:AB,A3440),0),IF(COUNTIF(Invoices!AC:AD,A3440)&lt;&gt;0,IF(COUNTIF(Invoices!AC:AD,A3440)&lt;&gt;0,SUMIF(Invoices!AC:AD,A3440,Invoices!AD:AD)/COUNTIF(Invoices!AC:AD,A3440),0),IF(COUNTIF(Invoices!AE:AF,A3440)&lt;&gt;0,IF(COUNTIF(Invoices!AE:AF,A3440)&lt;&gt;0,SUMIF(Invoices!AE:AF,A3440,Invoices!AF:AF)/COUNTIF(Invoices!AE:AF,A3440),0),IF(COUNTIF(Invoices!AG:AH,A3440)&lt;&gt;0,IF(COUNTIF(Invoices!AG:AH,A3440)&lt;&gt;0,SUMIF(Invoices!AG:AH,A3440,Invoices!AH:AH)/COUNTIF(Invoices!AG:AH,A3440),0),IF(COUNTIF(Invoices!AI:AJ,A3440)&lt;&gt;0,IF(COUNTIF(Invoices!AI:AJ,A3440)&lt;&gt;0,SUMIF(Invoices!AI:AJ,A3440,Invoices!AJ:AJ)/COUNTIF(Invoices!AI:AJ,A3440),0),IF(COUNTIF(Invoices!AK:AL,A3440)&lt;&gt;0,IF(COUNTIF(Invoices!AK:AL,A3440)&lt;&gt;0,SUMIF(Invoices!AK:AL,A3440,Invoices!AL:AL)/COUNTIF(Invoices!AK:AL,A3440),0),IF(COUNTIF(Invoices!AM:AN,A3440)&lt;&gt;0,IF(COUNTIF(Invoices!AM:AN,A3440)&lt;&gt;0,SUMIF(Invoices!AM:AN,A3440,Invoices!AN:AN)/COUNTIF(Invoices!AM:AN,A3440),0),"Not Available")))))))))))))))</f>
        <v>0.99</v>
      </c>
    </row>
    <row r="3441" spans="1:5" ht="13" x14ac:dyDescent="0.15">
      <c r="A3441" s="6" t="s">
        <v>4991</v>
      </c>
      <c r="B3441" s="6" t="s">
        <v>1769</v>
      </c>
      <c r="C3441" s="6" t="s">
        <v>586</v>
      </c>
      <c r="D3441" s="6" t="s">
        <v>587</v>
      </c>
      <c r="E3441" t="str">
        <f>IF(COUNTIF(Invoices!K:L,A3441)&lt;&gt;0,IF(COUNTIF(Invoices!K:L,A3441)&lt;&gt;0,SUMIF(Invoices!K:L,A3441,Invoices!L:L)/COUNTIF(Invoices!K:L,A3441),0),IF(COUNTIF(Invoices!M:N,A3441)&lt;&gt;0,IF(COUNTIF(Invoices!M:N,A3441)&lt;&gt;0,SUMIF(Invoices!M:N,A3441,Invoices!N:N)/COUNTIF(Invoices!M:N,A3441),0),IF(COUNTIF(Invoices!O:P,A3441)&lt;&gt;0,IF(COUNTIF(Invoices!O:P,A3441)&lt;&gt;0,SUMIF(Invoices!O:P,A3441,Invoices!P:P)/COUNTIF(Invoices!O:P,A3441),0),IF(COUNTIF(Invoices!Q:R,A3441)&lt;&gt;0,IF(COUNTIF(Invoices!Q:R,A3441)&lt;&gt;0,SUMIF(Invoices!Q:R,A3441,Invoices!R:R)/COUNTIF(Invoices!Q:R,A3441),0),IF(COUNTIF(Invoices!S:T,A3441)&lt;&gt;0,IF(COUNTIF(Invoices!S:T,A3441)&lt;&gt;0,SUMIF(Invoices!S:T,A3441,Invoices!T:T)/COUNTIF(Invoices!S:T,A3441),0),IF(COUNTIF(Invoices!U:V,A3441)&lt;&gt;0,IF(COUNTIF(Invoices!U:V,A3441)&lt;&gt;0,SUMIF(Invoices!U:V,A3441,Invoices!V:V)/COUNTIF(Invoices!U:V,A3441),0),IF(COUNTIF(Invoices!W:X,A3441)&lt;&gt;0,IF(COUNTIF(Invoices!W:X,A3441)&lt;&gt;0,SUMIF(Invoices!W:X,A3441,Invoices!X:X)/COUNTIF(Invoices!W:X,A3441),0),IF(COUNTIF(Invoices!Y:Z,A3441)&lt;&gt;0,IF(COUNTIF(Invoices!Y:Z,A3441)&lt;&gt;0,SUMIF(Invoices!Y:Z,A3441,Invoices!Z:Z)/COUNTIF(Invoices!Y:Z,A3441),0),IF(COUNTIF(Invoices!AA:AB,A3441)&lt;&gt;0,IF(COUNTIF(Invoices!AA:AB,A3441)&lt;&gt;0,SUMIF(Invoices!AA:AB,A3441,Invoices!AB:AB)/COUNTIF(Invoices!AA:AB,A3441),0),IF(COUNTIF(Invoices!AC:AD,A3441)&lt;&gt;0,IF(COUNTIF(Invoices!AC:AD,A3441)&lt;&gt;0,SUMIF(Invoices!AC:AD,A3441,Invoices!AD:AD)/COUNTIF(Invoices!AC:AD,A3441),0),IF(COUNTIF(Invoices!AE:AF,A3441)&lt;&gt;0,IF(COUNTIF(Invoices!AE:AF,A3441)&lt;&gt;0,SUMIF(Invoices!AE:AF,A3441,Invoices!AF:AF)/COUNTIF(Invoices!AE:AF,A3441),0),IF(COUNTIF(Invoices!AG:AH,A3441)&lt;&gt;0,IF(COUNTIF(Invoices!AG:AH,A3441)&lt;&gt;0,SUMIF(Invoices!AG:AH,A3441,Invoices!AH:AH)/COUNTIF(Invoices!AG:AH,A3441),0),IF(COUNTIF(Invoices!AI:AJ,A3441)&lt;&gt;0,IF(COUNTIF(Invoices!AI:AJ,A3441)&lt;&gt;0,SUMIF(Invoices!AI:AJ,A3441,Invoices!AJ:AJ)/COUNTIF(Invoices!AI:AJ,A3441),0),IF(COUNTIF(Invoices!AK:AL,A3441)&lt;&gt;0,IF(COUNTIF(Invoices!AK:AL,A3441)&lt;&gt;0,SUMIF(Invoices!AK:AL,A3441,Invoices!AL:AL)/COUNTIF(Invoices!AK:AL,A3441),0),IF(COUNTIF(Invoices!AM:AN,A3441)&lt;&gt;0,IF(COUNTIF(Invoices!AM:AN,A3441)&lt;&gt;0,SUMIF(Invoices!AM:AN,A3441,Invoices!AN:AN)/COUNTIF(Invoices!AM:AN,A3441),0),"Not Available")))))))))))))))</f>
        <v>Not Available</v>
      </c>
    </row>
    <row r="3442" spans="1:5" ht="13" x14ac:dyDescent="0.15">
      <c r="A3442" s="6" t="s">
        <v>4992</v>
      </c>
      <c r="B3442" s="6" t="s">
        <v>1208</v>
      </c>
      <c r="C3442" s="6" t="s">
        <v>2353</v>
      </c>
      <c r="D3442" s="6" t="s">
        <v>1210</v>
      </c>
      <c r="E3442">
        <f ca="1">IF(COUNTIF(Invoices!K:L,A3442)&lt;&gt;0,IF(COUNTIF(Invoices!K:L,A3442)&lt;&gt;0,SUMIF(Invoices!K:L,A3442,Invoices!L:L)/COUNTIF(Invoices!K:L,A3442),0),IF(COUNTIF(Invoices!M:N,A3442)&lt;&gt;0,IF(COUNTIF(Invoices!M:N,A3442)&lt;&gt;0,SUMIF(Invoices!M:N,A3442,Invoices!N:N)/COUNTIF(Invoices!M:N,A3442),0),IF(COUNTIF(Invoices!O:P,A3442)&lt;&gt;0,IF(COUNTIF(Invoices!O:P,A3442)&lt;&gt;0,SUMIF(Invoices!O:P,A3442,Invoices!P:P)/COUNTIF(Invoices!O:P,A3442),0),IF(COUNTIF(Invoices!Q:R,A3442)&lt;&gt;0,IF(COUNTIF(Invoices!Q:R,A3442)&lt;&gt;0,SUMIF(Invoices!Q:R,A3442,Invoices!R:R)/COUNTIF(Invoices!Q:R,A3442),0),IF(COUNTIF(Invoices!S:T,A3442)&lt;&gt;0,IF(COUNTIF(Invoices!S:T,A3442)&lt;&gt;0,SUMIF(Invoices!S:T,A3442,Invoices!T:T)/COUNTIF(Invoices!S:T,A3442),0),IF(COUNTIF(Invoices!U:V,A3442)&lt;&gt;0,IF(COUNTIF(Invoices!U:V,A3442)&lt;&gt;0,SUMIF(Invoices!U:V,A3442,Invoices!V:V)/COUNTIF(Invoices!U:V,A3442),0),IF(COUNTIF(Invoices!W:X,A3442)&lt;&gt;0,IF(COUNTIF(Invoices!W:X,A3442)&lt;&gt;0,SUMIF(Invoices!W:X,A3442,Invoices!X:X)/COUNTIF(Invoices!W:X,A3442),0),IF(COUNTIF(Invoices!Y:Z,A3442)&lt;&gt;0,IF(COUNTIF(Invoices!Y:Z,A3442)&lt;&gt;0,SUMIF(Invoices!Y:Z,A3442,Invoices!Z:Z)/COUNTIF(Invoices!Y:Z,A3442),0),IF(COUNTIF(Invoices!AA:AB,A3442)&lt;&gt;0,IF(COUNTIF(Invoices!AA:AB,A3442)&lt;&gt;0,SUMIF(Invoices!AA:AB,A3442,Invoices!AB:AB)/COUNTIF(Invoices!AA:AB,A3442),0),IF(COUNTIF(Invoices!AC:AD,A3442)&lt;&gt;0,IF(COUNTIF(Invoices!AC:AD,A3442)&lt;&gt;0,SUMIF(Invoices!AC:AD,A3442,Invoices!AD:AD)/COUNTIF(Invoices!AC:AD,A3442),0),IF(COUNTIF(Invoices!AE:AF,A3442)&lt;&gt;0,IF(COUNTIF(Invoices!AE:AF,A3442)&lt;&gt;0,SUMIF(Invoices!AE:AF,A3442,Invoices!AF:AF)/COUNTIF(Invoices!AE:AF,A3442),0),IF(COUNTIF(Invoices!AG:AH,A3442)&lt;&gt;0,IF(COUNTIF(Invoices!AG:AH,A3442)&lt;&gt;0,SUMIF(Invoices!AG:AH,A3442,Invoices!AH:AH)/COUNTIF(Invoices!AG:AH,A3442),0),IF(COUNTIF(Invoices!AI:AJ,A3442)&lt;&gt;0,IF(COUNTIF(Invoices!AI:AJ,A3442)&lt;&gt;0,SUMIF(Invoices!AI:AJ,A3442,Invoices!AJ:AJ)/COUNTIF(Invoices!AI:AJ,A3442),0),IF(COUNTIF(Invoices!AK:AL,A3442)&lt;&gt;0,IF(COUNTIF(Invoices!AK:AL,A3442)&lt;&gt;0,SUMIF(Invoices!AK:AL,A3442,Invoices!AL:AL)/COUNTIF(Invoices!AK:AL,A3442),0),IF(COUNTIF(Invoices!AM:AN,A3442)&lt;&gt;0,IF(COUNTIF(Invoices!AM:AN,A3442)&lt;&gt;0,SUMIF(Invoices!AM:AN,A3442,Invoices!AN:AN)/COUNTIF(Invoices!AM:AN,A3442),0),"Not Available")))))))))))))))</f>
        <v>0.99</v>
      </c>
    </row>
    <row r="3443" spans="1:5" ht="13" x14ac:dyDescent="0.15">
      <c r="A3443" s="6" t="s">
        <v>4993</v>
      </c>
      <c r="B3443" s="6" t="s">
        <v>659</v>
      </c>
      <c r="C3443" s="6" t="s">
        <v>660</v>
      </c>
      <c r="D3443" s="6" t="s">
        <v>661</v>
      </c>
      <c r="E3443">
        <f ca="1">IF(COUNTIF(Invoices!K:L,A3443)&lt;&gt;0,IF(COUNTIF(Invoices!K:L,A3443)&lt;&gt;0,SUMIF(Invoices!K:L,A3443,Invoices!L:L)/COUNTIF(Invoices!K:L,A3443),0),IF(COUNTIF(Invoices!M:N,A3443)&lt;&gt;0,IF(COUNTIF(Invoices!M:N,A3443)&lt;&gt;0,SUMIF(Invoices!M:N,A3443,Invoices!N:N)/COUNTIF(Invoices!M:N,A3443),0),IF(COUNTIF(Invoices!O:P,A3443)&lt;&gt;0,IF(COUNTIF(Invoices!O:P,A3443)&lt;&gt;0,SUMIF(Invoices!O:P,A3443,Invoices!P:P)/COUNTIF(Invoices!O:P,A3443),0),IF(COUNTIF(Invoices!Q:R,A3443)&lt;&gt;0,IF(COUNTIF(Invoices!Q:R,A3443)&lt;&gt;0,SUMIF(Invoices!Q:R,A3443,Invoices!R:R)/COUNTIF(Invoices!Q:R,A3443),0),IF(COUNTIF(Invoices!S:T,A3443)&lt;&gt;0,IF(COUNTIF(Invoices!S:T,A3443)&lt;&gt;0,SUMIF(Invoices!S:T,A3443,Invoices!T:T)/COUNTIF(Invoices!S:T,A3443),0),IF(COUNTIF(Invoices!U:V,A3443)&lt;&gt;0,IF(COUNTIF(Invoices!U:V,A3443)&lt;&gt;0,SUMIF(Invoices!U:V,A3443,Invoices!V:V)/COUNTIF(Invoices!U:V,A3443),0),IF(COUNTIF(Invoices!W:X,A3443)&lt;&gt;0,IF(COUNTIF(Invoices!W:X,A3443)&lt;&gt;0,SUMIF(Invoices!W:X,A3443,Invoices!X:X)/COUNTIF(Invoices!W:X,A3443),0),IF(COUNTIF(Invoices!Y:Z,A3443)&lt;&gt;0,IF(COUNTIF(Invoices!Y:Z,A3443)&lt;&gt;0,SUMIF(Invoices!Y:Z,A3443,Invoices!Z:Z)/COUNTIF(Invoices!Y:Z,A3443),0),IF(COUNTIF(Invoices!AA:AB,A3443)&lt;&gt;0,IF(COUNTIF(Invoices!AA:AB,A3443)&lt;&gt;0,SUMIF(Invoices!AA:AB,A3443,Invoices!AB:AB)/COUNTIF(Invoices!AA:AB,A3443),0),IF(COUNTIF(Invoices!AC:AD,A3443)&lt;&gt;0,IF(COUNTIF(Invoices!AC:AD,A3443)&lt;&gt;0,SUMIF(Invoices!AC:AD,A3443,Invoices!AD:AD)/COUNTIF(Invoices!AC:AD,A3443),0),IF(COUNTIF(Invoices!AE:AF,A3443)&lt;&gt;0,IF(COUNTIF(Invoices!AE:AF,A3443)&lt;&gt;0,SUMIF(Invoices!AE:AF,A3443,Invoices!AF:AF)/COUNTIF(Invoices!AE:AF,A3443),0),IF(COUNTIF(Invoices!AG:AH,A3443)&lt;&gt;0,IF(COUNTIF(Invoices!AG:AH,A3443)&lt;&gt;0,SUMIF(Invoices!AG:AH,A3443,Invoices!AH:AH)/COUNTIF(Invoices!AG:AH,A3443),0),IF(COUNTIF(Invoices!AI:AJ,A3443)&lt;&gt;0,IF(COUNTIF(Invoices!AI:AJ,A3443)&lt;&gt;0,SUMIF(Invoices!AI:AJ,A3443,Invoices!AJ:AJ)/COUNTIF(Invoices!AI:AJ,A3443),0),IF(COUNTIF(Invoices!AK:AL,A3443)&lt;&gt;0,IF(COUNTIF(Invoices!AK:AL,A3443)&lt;&gt;0,SUMIF(Invoices!AK:AL,A3443,Invoices!AL:AL)/COUNTIF(Invoices!AK:AL,A3443),0),IF(COUNTIF(Invoices!AM:AN,A3443)&lt;&gt;0,IF(COUNTIF(Invoices!AM:AN,A3443)&lt;&gt;0,SUMIF(Invoices!AM:AN,A3443,Invoices!AN:AN)/COUNTIF(Invoices!AM:AN,A3443),0),"Not Available")))))))))))))))</f>
        <v>0.99</v>
      </c>
    </row>
    <row r="3444" spans="1:5" ht="13" x14ac:dyDescent="0.15">
      <c r="A3444" s="6" t="s">
        <v>4994</v>
      </c>
      <c r="B3444" s="6" t="s">
        <v>4995</v>
      </c>
      <c r="C3444" s="6" t="s">
        <v>2522</v>
      </c>
      <c r="D3444" s="6" t="s">
        <v>681</v>
      </c>
      <c r="E3444">
        <f ca="1">IF(COUNTIF(Invoices!K:L,A3444)&lt;&gt;0,IF(COUNTIF(Invoices!K:L,A3444)&lt;&gt;0,SUMIF(Invoices!K:L,A3444,Invoices!L:L)/COUNTIF(Invoices!K:L,A3444),0),IF(COUNTIF(Invoices!M:N,A3444)&lt;&gt;0,IF(COUNTIF(Invoices!M:N,A3444)&lt;&gt;0,SUMIF(Invoices!M:N,A3444,Invoices!N:N)/COUNTIF(Invoices!M:N,A3444),0),IF(COUNTIF(Invoices!O:P,A3444)&lt;&gt;0,IF(COUNTIF(Invoices!O:P,A3444)&lt;&gt;0,SUMIF(Invoices!O:P,A3444,Invoices!P:P)/COUNTIF(Invoices!O:P,A3444),0),IF(COUNTIF(Invoices!Q:R,A3444)&lt;&gt;0,IF(COUNTIF(Invoices!Q:R,A3444)&lt;&gt;0,SUMIF(Invoices!Q:R,A3444,Invoices!R:R)/COUNTIF(Invoices!Q:R,A3444),0),IF(COUNTIF(Invoices!S:T,A3444)&lt;&gt;0,IF(COUNTIF(Invoices!S:T,A3444)&lt;&gt;0,SUMIF(Invoices!S:T,A3444,Invoices!T:T)/COUNTIF(Invoices!S:T,A3444),0),IF(COUNTIF(Invoices!U:V,A3444)&lt;&gt;0,IF(COUNTIF(Invoices!U:V,A3444)&lt;&gt;0,SUMIF(Invoices!U:V,A3444,Invoices!V:V)/COUNTIF(Invoices!U:V,A3444),0),IF(COUNTIF(Invoices!W:X,A3444)&lt;&gt;0,IF(COUNTIF(Invoices!W:X,A3444)&lt;&gt;0,SUMIF(Invoices!W:X,A3444,Invoices!X:X)/COUNTIF(Invoices!W:X,A3444),0),IF(COUNTIF(Invoices!Y:Z,A3444)&lt;&gt;0,IF(COUNTIF(Invoices!Y:Z,A3444)&lt;&gt;0,SUMIF(Invoices!Y:Z,A3444,Invoices!Z:Z)/COUNTIF(Invoices!Y:Z,A3444),0),IF(COUNTIF(Invoices!AA:AB,A3444)&lt;&gt;0,IF(COUNTIF(Invoices!AA:AB,A3444)&lt;&gt;0,SUMIF(Invoices!AA:AB,A3444,Invoices!AB:AB)/COUNTIF(Invoices!AA:AB,A3444),0),IF(COUNTIF(Invoices!AC:AD,A3444)&lt;&gt;0,IF(COUNTIF(Invoices!AC:AD,A3444)&lt;&gt;0,SUMIF(Invoices!AC:AD,A3444,Invoices!AD:AD)/COUNTIF(Invoices!AC:AD,A3444),0),IF(COUNTIF(Invoices!AE:AF,A3444)&lt;&gt;0,IF(COUNTIF(Invoices!AE:AF,A3444)&lt;&gt;0,SUMIF(Invoices!AE:AF,A3444,Invoices!AF:AF)/COUNTIF(Invoices!AE:AF,A3444),0),IF(COUNTIF(Invoices!AG:AH,A3444)&lt;&gt;0,IF(COUNTIF(Invoices!AG:AH,A3444)&lt;&gt;0,SUMIF(Invoices!AG:AH,A3444,Invoices!AH:AH)/COUNTIF(Invoices!AG:AH,A3444),0),IF(COUNTIF(Invoices!AI:AJ,A3444)&lt;&gt;0,IF(COUNTIF(Invoices!AI:AJ,A3444)&lt;&gt;0,SUMIF(Invoices!AI:AJ,A3444,Invoices!AJ:AJ)/COUNTIF(Invoices!AI:AJ,A3444),0),IF(COUNTIF(Invoices!AK:AL,A3444)&lt;&gt;0,IF(COUNTIF(Invoices!AK:AL,A3444)&lt;&gt;0,SUMIF(Invoices!AK:AL,A3444,Invoices!AL:AL)/COUNTIF(Invoices!AK:AL,A3444),0),IF(COUNTIF(Invoices!AM:AN,A3444)&lt;&gt;0,IF(COUNTIF(Invoices!AM:AN,A3444)&lt;&gt;0,SUMIF(Invoices!AM:AN,A3444,Invoices!AN:AN)/COUNTIF(Invoices!AM:AN,A3444),0),"Not Available")))))))))))))))</f>
        <v>0.99</v>
      </c>
    </row>
    <row r="3445" spans="1:5" ht="13" x14ac:dyDescent="0.15">
      <c r="A3445" s="6" t="s">
        <v>4996</v>
      </c>
      <c r="B3445" s="6" t="s">
        <v>598</v>
      </c>
      <c r="C3445" s="6" t="s">
        <v>599</v>
      </c>
      <c r="D3445" s="6" t="s">
        <v>600</v>
      </c>
      <c r="E3445">
        <f ca="1">IF(COUNTIF(Invoices!K:L,A3445)&lt;&gt;0,IF(COUNTIF(Invoices!K:L,A3445)&lt;&gt;0,SUMIF(Invoices!K:L,A3445,Invoices!L:L)/COUNTIF(Invoices!K:L,A3445),0),IF(COUNTIF(Invoices!M:N,A3445)&lt;&gt;0,IF(COUNTIF(Invoices!M:N,A3445)&lt;&gt;0,SUMIF(Invoices!M:N,A3445,Invoices!N:N)/COUNTIF(Invoices!M:N,A3445),0),IF(COUNTIF(Invoices!O:P,A3445)&lt;&gt;0,IF(COUNTIF(Invoices!O:P,A3445)&lt;&gt;0,SUMIF(Invoices!O:P,A3445,Invoices!P:P)/COUNTIF(Invoices!O:P,A3445),0),IF(COUNTIF(Invoices!Q:R,A3445)&lt;&gt;0,IF(COUNTIF(Invoices!Q:R,A3445)&lt;&gt;0,SUMIF(Invoices!Q:R,A3445,Invoices!R:R)/COUNTIF(Invoices!Q:R,A3445),0),IF(COUNTIF(Invoices!S:T,A3445)&lt;&gt;0,IF(COUNTIF(Invoices!S:T,A3445)&lt;&gt;0,SUMIF(Invoices!S:T,A3445,Invoices!T:T)/COUNTIF(Invoices!S:T,A3445),0),IF(COUNTIF(Invoices!U:V,A3445)&lt;&gt;0,IF(COUNTIF(Invoices!U:V,A3445)&lt;&gt;0,SUMIF(Invoices!U:V,A3445,Invoices!V:V)/COUNTIF(Invoices!U:V,A3445),0),IF(COUNTIF(Invoices!W:X,A3445)&lt;&gt;0,IF(COUNTIF(Invoices!W:X,A3445)&lt;&gt;0,SUMIF(Invoices!W:X,A3445,Invoices!X:X)/COUNTIF(Invoices!W:X,A3445),0),IF(COUNTIF(Invoices!Y:Z,A3445)&lt;&gt;0,IF(COUNTIF(Invoices!Y:Z,A3445)&lt;&gt;0,SUMIF(Invoices!Y:Z,A3445,Invoices!Z:Z)/COUNTIF(Invoices!Y:Z,A3445),0),IF(COUNTIF(Invoices!AA:AB,A3445)&lt;&gt;0,IF(COUNTIF(Invoices!AA:AB,A3445)&lt;&gt;0,SUMIF(Invoices!AA:AB,A3445,Invoices!AB:AB)/COUNTIF(Invoices!AA:AB,A3445),0),IF(COUNTIF(Invoices!AC:AD,A3445)&lt;&gt;0,IF(COUNTIF(Invoices!AC:AD,A3445)&lt;&gt;0,SUMIF(Invoices!AC:AD,A3445,Invoices!AD:AD)/COUNTIF(Invoices!AC:AD,A3445),0),IF(COUNTIF(Invoices!AE:AF,A3445)&lt;&gt;0,IF(COUNTIF(Invoices!AE:AF,A3445)&lt;&gt;0,SUMIF(Invoices!AE:AF,A3445,Invoices!AF:AF)/COUNTIF(Invoices!AE:AF,A3445),0),IF(COUNTIF(Invoices!AG:AH,A3445)&lt;&gt;0,IF(COUNTIF(Invoices!AG:AH,A3445)&lt;&gt;0,SUMIF(Invoices!AG:AH,A3445,Invoices!AH:AH)/COUNTIF(Invoices!AG:AH,A3445),0),IF(COUNTIF(Invoices!AI:AJ,A3445)&lt;&gt;0,IF(COUNTIF(Invoices!AI:AJ,A3445)&lt;&gt;0,SUMIF(Invoices!AI:AJ,A3445,Invoices!AJ:AJ)/COUNTIF(Invoices!AI:AJ,A3445),0),IF(COUNTIF(Invoices!AK:AL,A3445)&lt;&gt;0,IF(COUNTIF(Invoices!AK:AL,A3445)&lt;&gt;0,SUMIF(Invoices!AK:AL,A3445,Invoices!AL:AL)/COUNTIF(Invoices!AK:AL,A3445),0),IF(COUNTIF(Invoices!AM:AN,A3445)&lt;&gt;0,IF(COUNTIF(Invoices!AM:AN,A3445)&lt;&gt;0,SUMIF(Invoices!AM:AN,A3445,Invoices!AN:AN)/COUNTIF(Invoices!AM:AN,A3445),0),"Not Available")))))))))))))))</f>
        <v>0.99</v>
      </c>
    </row>
    <row r="3446" spans="1:5" ht="13" x14ac:dyDescent="0.15">
      <c r="A3446" s="6" t="s">
        <v>4997</v>
      </c>
      <c r="B3446" s="6" t="s">
        <v>1462</v>
      </c>
      <c r="C3446" s="6" t="s">
        <v>1463</v>
      </c>
      <c r="D3446" s="6" t="s">
        <v>681</v>
      </c>
      <c r="E3446">
        <f ca="1">IF(COUNTIF(Invoices!K:L,A3446)&lt;&gt;0,IF(COUNTIF(Invoices!K:L,A3446)&lt;&gt;0,SUMIF(Invoices!K:L,A3446,Invoices!L:L)/COUNTIF(Invoices!K:L,A3446),0),IF(COUNTIF(Invoices!M:N,A3446)&lt;&gt;0,IF(COUNTIF(Invoices!M:N,A3446)&lt;&gt;0,SUMIF(Invoices!M:N,A3446,Invoices!N:N)/COUNTIF(Invoices!M:N,A3446),0),IF(COUNTIF(Invoices!O:P,A3446)&lt;&gt;0,IF(COUNTIF(Invoices!O:P,A3446)&lt;&gt;0,SUMIF(Invoices!O:P,A3446,Invoices!P:P)/COUNTIF(Invoices!O:P,A3446),0),IF(COUNTIF(Invoices!Q:R,A3446)&lt;&gt;0,IF(COUNTIF(Invoices!Q:R,A3446)&lt;&gt;0,SUMIF(Invoices!Q:R,A3446,Invoices!R:R)/COUNTIF(Invoices!Q:R,A3446),0),IF(COUNTIF(Invoices!S:T,A3446)&lt;&gt;0,IF(COUNTIF(Invoices!S:T,A3446)&lt;&gt;0,SUMIF(Invoices!S:T,A3446,Invoices!T:T)/COUNTIF(Invoices!S:T,A3446),0),IF(COUNTIF(Invoices!U:V,A3446)&lt;&gt;0,IF(COUNTIF(Invoices!U:V,A3446)&lt;&gt;0,SUMIF(Invoices!U:V,A3446,Invoices!V:V)/COUNTIF(Invoices!U:V,A3446),0),IF(COUNTIF(Invoices!W:X,A3446)&lt;&gt;0,IF(COUNTIF(Invoices!W:X,A3446)&lt;&gt;0,SUMIF(Invoices!W:X,A3446,Invoices!X:X)/COUNTIF(Invoices!W:X,A3446),0),IF(COUNTIF(Invoices!Y:Z,A3446)&lt;&gt;0,IF(COUNTIF(Invoices!Y:Z,A3446)&lt;&gt;0,SUMIF(Invoices!Y:Z,A3446,Invoices!Z:Z)/COUNTIF(Invoices!Y:Z,A3446),0),IF(COUNTIF(Invoices!AA:AB,A3446)&lt;&gt;0,IF(COUNTIF(Invoices!AA:AB,A3446)&lt;&gt;0,SUMIF(Invoices!AA:AB,A3446,Invoices!AB:AB)/COUNTIF(Invoices!AA:AB,A3446),0),IF(COUNTIF(Invoices!AC:AD,A3446)&lt;&gt;0,IF(COUNTIF(Invoices!AC:AD,A3446)&lt;&gt;0,SUMIF(Invoices!AC:AD,A3446,Invoices!AD:AD)/COUNTIF(Invoices!AC:AD,A3446),0),IF(COUNTIF(Invoices!AE:AF,A3446)&lt;&gt;0,IF(COUNTIF(Invoices!AE:AF,A3446)&lt;&gt;0,SUMIF(Invoices!AE:AF,A3446,Invoices!AF:AF)/COUNTIF(Invoices!AE:AF,A3446),0),IF(COUNTIF(Invoices!AG:AH,A3446)&lt;&gt;0,IF(COUNTIF(Invoices!AG:AH,A3446)&lt;&gt;0,SUMIF(Invoices!AG:AH,A3446,Invoices!AH:AH)/COUNTIF(Invoices!AG:AH,A3446),0),IF(COUNTIF(Invoices!AI:AJ,A3446)&lt;&gt;0,IF(COUNTIF(Invoices!AI:AJ,A3446)&lt;&gt;0,SUMIF(Invoices!AI:AJ,A3446,Invoices!AJ:AJ)/COUNTIF(Invoices!AI:AJ,A3446),0),IF(COUNTIF(Invoices!AK:AL,A3446)&lt;&gt;0,IF(COUNTIF(Invoices!AK:AL,A3446)&lt;&gt;0,SUMIF(Invoices!AK:AL,A3446,Invoices!AL:AL)/COUNTIF(Invoices!AK:AL,A3446),0),IF(COUNTIF(Invoices!AM:AN,A3446)&lt;&gt;0,IF(COUNTIF(Invoices!AM:AN,A3446)&lt;&gt;0,SUMIF(Invoices!AM:AN,A3446,Invoices!AN:AN)/COUNTIF(Invoices!AM:AN,A3446),0),"Not Available")))))))))))))))</f>
        <v>0.99</v>
      </c>
    </row>
    <row r="3447" spans="1:5" ht="13" x14ac:dyDescent="0.15">
      <c r="A3447" s="6" t="s">
        <v>4998</v>
      </c>
      <c r="B3447" s="6" t="s">
        <v>4999</v>
      </c>
      <c r="C3447" s="6" t="s">
        <v>2396</v>
      </c>
      <c r="D3447" s="6" t="s">
        <v>681</v>
      </c>
      <c r="E3447" t="str">
        <f>IF(COUNTIF(Invoices!K:L,A3447)&lt;&gt;0,IF(COUNTIF(Invoices!K:L,A3447)&lt;&gt;0,SUMIF(Invoices!K:L,A3447,Invoices!L:L)/COUNTIF(Invoices!K:L,A3447),0),IF(COUNTIF(Invoices!M:N,A3447)&lt;&gt;0,IF(COUNTIF(Invoices!M:N,A3447)&lt;&gt;0,SUMIF(Invoices!M:N,A3447,Invoices!N:N)/COUNTIF(Invoices!M:N,A3447),0),IF(COUNTIF(Invoices!O:P,A3447)&lt;&gt;0,IF(COUNTIF(Invoices!O:P,A3447)&lt;&gt;0,SUMIF(Invoices!O:P,A3447,Invoices!P:P)/COUNTIF(Invoices!O:P,A3447),0),IF(COUNTIF(Invoices!Q:R,A3447)&lt;&gt;0,IF(COUNTIF(Invoices!Q:R,A3447)&lt;&gt;0,SUMIF(Invoices!Q:R,A3447,Invoices!R:R)/COUNTIF(Invoices!Q:R,A3447),0),IF(COUNTIF(Invoices!S:T,A3447)&lt;&gt;0,IF(COUNTIF(Invoices!S:T,A3447)&lt;&gt;0,SUMIF(Invoices!S:T,A3447,Invoices!T:T)/COUNTIF(Invoices!S:T,A3447),0),IF(COUNTIF(Invoices!U:V,A3447)&lt;&gt;0,IF(COUNTIF(Invoices!U:V,A3447)&lt;&gt;0,SUMIF(Invoices!U:V,A3447,Invoices!V:V)/COUNTIF(Invoices!U:V,A3447),0),IF(COUNTIF(Invoices!W:X,A3447)&lt;&gt;0,IF(COUNTIF(Invoices!W:X,A3447)&lt;&gt;0,SUMIF(Invoices!W:X,A3447,Invoices!X:X)/COUNTIF(Invoices!W:X,A3447),0),IF(COUNTIF(Invoices!Y:Z,A3447)&lt;&gt;0,IF(COUNTIF(Invoices!Y:Z,A3447)&lt;&gt;0,SUMIF(Invoices!Y:Z,A3447,Invoices!Z:Z)/COUNTIF(Invoices!Y:Z,A3447),0),IF(COUNTIF(Invoices!AA:AB,A3447)&lt;&gt;0,IF(COUNTIF(Invoices!AA:AB,A3447)&lt;&gt;0,SUMIF(Invoices!AA:AB,A3447,Invoices!AB:AB)/COUNTIF(Invoices!AA:AB,A3447),0),IF(COUNTIF(Invoices!AC:AD,A3447)&lt;&gt;0,IF(COUNTIF(Invoices!AC:AD,A3447)&lt;&gt;0,SUMIF(Invoices!AC:AD,A3447,Invoices!AD:AD)/COUNTIF(Invoices!AC:AD,A3447),0),IF(COUNTIF(Invoices!AE:AF,A3447)&lt;&gt;0,IF(COUNTIF(Invoices!AE:AF,A3447)&lt;&gt;0,SUMIF(Invoices!AE:AF,A3447,Invoices!AF:AF)/COUNTIF(Invoices!AE:AF,A3447),0),IF(COUNTIF(Invoices!AG:AH,A3447)&lt;&gt;0,IF(COUNTIF(Invoices!AG:AH,A3447)&lt;&gt;0,SUMIF(Invoices!AG:AH,A3447,Invoices!AH:AH)/COUNTIF(Invoices!AG:AH,A3447),0),IF(COUNTIF(Invoices!AI:AJ,A3447)&lt;&gt;0,IF(COUNTIF(Invoices!AI:AJ,A3447)&lt;&gt;0,SUMIF(Invoices!AI:AJ,A3447,Invoices!AJ:AJ)/COUNTIF(Invoices!AI:AJ,A3447),0),IF(COUNTIF(Invoices!AK:AL,A3447)&lt;&gt;0,IF(COUNTIF(Invoices!AK:AL,A3447)&lt;&gt;0,SUMIF(Invoices!AK:AL,A3447,Invoices!AL:AL)/COUNTIF(Invoices!AK:AL,A3447),0),IF(COUNTIF(Invoices!AM:AN,A3447)&lt;&gt;0,IF(COUNTIF(Invoices!AM:AN,A3447)&lt;&gt;0,SUMIF(Invoices!AM:AN,A3447,Invoices!AN:AN)/COUNTIF(Invoices!AM:AN,A3447),0),"Not Available")))))))))))))))</f>
        <v>Not Available</v>
      </c>
    </row>
    <row r="3448" spans="1:5" ht="13" x14ac:dyDescent="0.15">
      <c r="A3448" s="6" t="s">
        <v>5000</v>
      </c>
      <c r="B3448" s="6" t="s">
        <v>606</v>
      </c>
      <c r="C3448" s="6" t="s">
        <v>1735</v>
      </c>
      <c r="D3448" s="6" t="s">
        <v>608</v>
      </c>
      <c r="E3448">
        <f ca="1">IF(COUNTIF(Invoices!K:L,A3448)&lt;&gt;0,IF(COUNTIF(Invoices!K:L,A3448)&lt;&gt;0,SUMIF(Invoices!K:L,A3448,Invoices!L:L)/COUNTIF(Invoices!K:L,A3448),0),IF(COUNTIF(Invoices!M:N,A3448)&lt;&gt;0,IF(COUNTIF(Invoices!M:N,A3448)&lt;&gt;0,SUMIF(Invoices!M:N,A3448,Invoices!N:N)/COUNTIF(Invoices!M:N,A3448),0),IF(COUNTIF(Invoices!O:P,A3448)&lt;&gt;0,IF(COUNTIF(Invoices!O:P,A3448)&lt;&gt;0,SUMIF(Invoices!O:P,A3448,Invoices!P:P)/COUNTIF(Invoices!O:P,A3448),0),IF(COUNTIF(Invoices!Q:R,A3448)&lt;&gt;0,IF(COUNTIF(Invoices!Q:R,A3448)&lt;&gt;0,SUMIF(Invoices!Q:R,A3448,Invoices!R:R)/COUNTIF(Invoices!Q:R,A3448),0),IF(COUNTIF(Invoices!S:T,A3448)&lt;&gt;0,IF(COUNTIF(Invoices!S:T,A3448)&lt;&gt;0,SUMIF(Invoices!S:T,A3448,Invoices!T:T)/COUNTIF(Invoices!S:T,A3448),0),IF(COUNTIF(Invoices!U:V,A3448)&lt;&gt;0,IF(COUNTIF(Invoices!U:V,A3448)&lt;&gt;0,SUMIF(Invoices!U:V,A3448,Invoices!V:V)/COUNTIF(Invoices!U:V,A3448),0),IF(COUNTIF(Invoices!W:X,A3448)&lt;&gt;0,IF(COUNTIF(Invoices!W:X,A3448)&lt;&gt;0,SUMIF(Invoices!W:X,A3448,Invoices!X:X)/COUNTIF(Invoices!W:X,A3448),0),IF(COUNTIF(Invoices!Y:Z,A3448)&lt;&gt;0,IF(COUNTIF(Invoices!Y:Z,A3448)&lt;&gt;0,SUMIF(Invoices!Y:Z,A3448,Invoices!Z:Z)/COUNTIF(Invoices!Y:Z,A3448),0),IF(COUNTIF(Invoices!AA:AB,A3448)&lt;&gt;0,IF(COUNTIF(Invoices!AA:AB,A3448)&lt;&gt;0,SUMIF(Invoices!AA:AB,A3448,Invoices!AB:AB)/COUNTIF(Invoices!AA:AB,A3448),0),IF(COUNTIF(Invoices!AC:AD,A3448)&lt;&gt;0,IF(COUNTIF(Invoices!AC:AD,A3448)&lt;&gt;0,SUMIF(Invoices!AC:AD,A3448,Invoices!AD:AD)/COUNTIF(Invoices!AC:AD,A3448),0),IF(COUNTIF(Invoices!AE:AF,A3448)&lt;&gt;0,IF(COUNTIF(Invoices!AE:AF,A3448)&lt;&gt;0,SUMIF(Invoices!AE:AF,A3448,Invoices!AF:AF)/COUNTIF(Invoices!AE:AF,A3448),0),IF(COUNTIF(Invoices!AG:AH,A3448)&lt;&gt;0,IF(COUNTIF(Invoices!AG:AH,A3448)&lt;&gt;0,SUMIF(Invoices!AG:AH,A3448,Invoices!AH:AH)/COUNTIF(Invoices!AG:AH,A3448),0),IF(COUNTIF(Invoices!AI:AJ,A3448)&lt;&gt;0,IF(COUNTIF(Invoices!AI:AJ,A3448)&lt;&gt;0,SUMIF(Invoices!AI:AJ,A3448,Invoices!AJ:AJ)/COUNTIF(Invoices!AI:AJ,A3448),0),IF(COUNTIF(Invoices!AK:AL,A3448)&lt;&gt;0,IF(COUNTIF(Invoices!AK:AL,A3448)&lt;&gt;0,SUMIF(Invoices!AK:AL,A3448,Invoices!AL:AL)/COUNTIF(Invoices!AK:AL,A3448),0),IF(COUNTIF(Invoices!AM:AN,A3448)&lt;&gt;0,IF(COUNTIF(Invoices!AM:AN,A3448)&lt;&gt;0,SUMIF(Invoices!AM:AN,A3448,Invoices!AN:AN)/COUNTIF(Invoices!AM:AN,A3448),0),"Not Available")))))))))))))))</f>
        <v>0.99</v>
      </c>
    </row>
    <row r="3449" spans="1:5" ht="13" x14ac:dyDescent="0.15">
      <c r="A3449" s="6" t="s">
        <v>5000</v>
      </c>
      <c r="B3449" s="6" t="s">
        <v>606</v>
      </c>
      <c r="C3449" s="6" t="s">
        <v>1118</v>
      </c>
      <c r="D3449" s="6" t="s">
        <v>608</v>
      </c>
      <c r="E3449">
        <f ca="1">IF(COUNTIF(Invoices!K:L,A3449)&lt;&gt;0,IF(COUNTIF(Invoices!K:L,A3449)&lt;&gt;0,SUMIF(Invoices!K:L,A3449,Invoices!L:L)/COUNTIF(Invoices!K:L,A3449),0),IF(COUNTIF(Invoices!M:N,A3449)&lt;&gt;0,IF(COUNTIF(Invoices!M:N,A3449)&lt;&gt;0,SUMIF(Invoices!M:N,A3449,Invoices!N:N)/COUNTIF(Invoices!M:N,A3449),0),IF(COUNTIF(Invoices!O:P,A3449)&lt;&gt;0,IF(COUNTIF(Invoices!O:P,A3449)&lt;&gt;0,SUMIF(Invoices!O:P,A3449,Invoices!P:P)/COUNTIF(Invoices!O:P,A3449),0),IF(COUNTIF(Invoices!Q:R,A3449)&lt;&gt;0,IF(COUNTIF(Invoices!Q:R,A3449)&lt;&gt;0,SUMIF(Invoices!Q:R,A3449,Invoices!R:R)/COUNTIF(Invoices!Q:R,A3449),0),IF(COUNTIF(Invoices!S:T,A3449)&lt;&gt;0,IF(COUNTIF(Invoices!S:T,A3449)&lt;&gt;0,SUMIF(Invoices!S:T,A3449,Invoices!T:T)/COUNTIF(Invoices!S:T,A3449),0),IF(COUNTIF(Invoices!U:V,A3449)&lt;&gt;0,IF(COUNTIF(Invoices!U:V,A3449)&lt;&gt;0,SUMIF(Invoices!U:V,A3449,Invoices!V:V)/COUNTIF(Invoices!U:V,A3449),0),IF(COUNTIF(Invoices!W:X,A3449)&lt;&gt;0,IF(COUNTIF(Invoices!W:X,A3449)&lt;&gt;0,SUMIF(Invoices!W:X,A3449,Invoices!X:X)/COUNTIF(Invoices!W:X,A3449),0),IF(COUNTIF(Invoices!Y:Z,A3449)&lt;&gt;0,IF(COUNTIF(Invoices!Y:Z,A3449)&lt;&gt;0,SUMIF(Invoices!Y:Z,A3449,Invoices!Z:Z)/COUNTIF(Invoices!Y:Z,A3449),0),IF(COUNTIF(Invoices!AA:AB,A3449)&lt;&gt;0,IF(COUNTIF(Invoices!AA:AB,A3449)&lt;&gt;0,SUMIF(Invoices!AA:AB,A3449,Invoices!AB:AB)/COUNTIF(Invoices!AA:AB,A3449),0),IF(COUNTIF(Invoices!AC:AD,A3449)&lt;&gt;0,IF(COUNTIF(Invoices!AC:AD,A3449)&lt;&gt;0,SUMIF(Invoices!AC:AD,A3449,Invoices!AD:AD)/COUNTIF(Invoices!AC:AD,A3449),0),IF(COUNTIF(Invoices!AE:AF,A3449)&lt;&gt;0,IF(COUNTIF(Invoices!AE:AF,A3449)&lt;&gt;0,SUMIF(Invoices!AE:AF,A3449,Invoices!AF:AF)/COUNTIF(Invoices!AE:AF,A3449),0),IF(COUNTIF(Invoices!AG:AH,A3449)&lt;&gt;0,IF(COUNTIF(Invoices!AG:AH,A3449)&lt;&gt;0,SUMIF(Invoices!AG:AH,A3449,Invoices!AH:AH)/COUNTIF(Invoices!AG:AH,A3449),0),IF(COUNTIF(Invoices!AI:AJ,A3449)&lt;&gt;0,IF(COUNTIF(Invoices!AI:AJ,A3449)&lt;&gt;0,SUMIF(Invoices!AI:AJ,A3449,Invoices!AJ:AJ)/COUNTIF(Invoices!AI:AJ,A3449),0),IF(COUNTIF(Invoices!AK:AL,A3449)&lt;&gt;0,IF(COUNTIF(Invoices!AK:AL,A3449)&lt;&gt;0,SUMIF(Invoices!AK:AL,A3449,Invoices!AL:AL)/COUNTIF(Invoices!AK:AL,A3449),0),IF(COUNTIF(Invoices!AM:AN,A3449)&lt;&gt;0,IF(COUNTIF(Invoices!AM:AN,A3449)&lt;&gt;0,SUMIF(Invoices!AM:AN,A3449,Invoices!AN:AN)/COUNTIF(Invoices!AM:AN,A3449),0),"Not Available")))))))))))))))</f>
        <v>0.99</v>
      </c>
    </row>
    <row r="3450" spans="1:5" ht="13" x14ac:dyDescent="0.15">
      <c r="A3450" s="6" t="s">
        <v>5001</v>
      </c>
      <c r="B3450" s="6" t="s">
        <v>1279</v>
      </c>
      <c r="C3450" s="6" t="s">
        <v>1280</v>
      </c>
      <c r="D3450" s="6" t="s">
        <v>1281</v>
      </c>
      <c r="E3450" t="str">
        <f>IF(COUNTIF(Invoices!K:L,A3450)&lt;&gt;0,IF(COUNTIF(Invoices!K:L,A3450)&lt;&gt;0,SUMIF(Invoices!K:L,A3450,Invoices!L:L)/COUNTIF(Invoices!K:L,A3450),0),IF(COUNTIF(Invoices!M:N,A3450)&lt;&gt;0,IF(COUNTIF(Invoices!M:N,A3450)&lt;&gt;0,SUMIF(Invoices!M:N,A3450,Invoices!N:N)/COUNTIF(Invoices!M:N,A3450),0),IF(COUNTIF(Invoices!O:P,A3450)&lt;&gt;0,IF(COUNTIF(Invoices!O:P,A3450)&lt;&gt;0,SUMIF(Invoices!O:P,A3450,Invoices!P:P)/COUNTIF(Invoices!O:P,A3450),0),IF(COUNTIF(Invoices!Q:R,A3450)&lt;&gt;0,IF(COUNTIF(Invoices!Q:R,A3450)&lt;&gt;0,SUMIF(Invoices!Q:R,A3450,Invoices!R:R)/COUNTIF(Invoices!Q:R,A3450),0),IF(COUNTIF(Invoices!S:T,A3450)&lt;&gt;0,IF(COUNTIF(Invoices!S:T,A3450)&lt;&gt;0,SUMIF(Invoices!S:T,A3450,Invoices!T:T)/COUNTIF(Invoices!S:T,A3450),0),IF(COUNTIF(Invoices!U:V,A3450)&lt;&gt;0,IF(COUNTIF(Invoices!U:V,A3450)&lt;&gt;0,SUMIF(Invoices!U:V,A3450,Invoices!V:V)/COUNTIF(Invoices!U:V,A3450),0),IF(COUNTIF(Invoices!W:X,A3450)&lt;&gt;0,IF(COUNTIF(Invoices!W:X,A3450)&lt;&gt;0,SUMIF(Invoices!W:X,A3450,Invoices!X:X)/COUNTIF(Invoices!W:X,A3450),0),IF(COUNTIF(Invoices!Y:Z,A3450)&lt;&gt;0,IF(COUNTIF(Invoices!Y:Z,A3450)&lt;&gt;0,SUMIF(Invoices!Y:Z,A3450,Invoices!Z:Z)/COUNTIF(Invoices!Y:Z,A3450),0),IF(COUNTIF(Invoices!AA:AB,A3450)&lt;&gt;0,IF(COUNTIF(Invoices!AA:AB,A3450)&lt;&gt;0,SUMIF(Invoices!AA:AB,A3450,Invoices!AB:AB)/COUNTIF(Invoices!AA:AB,A3450),0),IF(COUNTIF(Invoices!AC:AD,A3450)&lt;&gt;0,IF(COUNTIF(Invoices!AC:AD,A3450)&lt;&gt;0,SUMIF(Invoices!AC:AD,A3450,Invoices!AD:AD)/COUNTIF(Invoices!AC:AD,A3450),0),IF(COUNTIF(Invoices!AE:AF,A3450)&lt;&gt;0,IF(COUNTIF(Invoices!AE:AF,A3450)&lt;&gt;0,SUMIF(Invoices!AE:AF,A3450,Invoices!AF:AF)/COUNTIF(Invoices!AE:AF,A3450),0),IF(COUNTIF(Invoices!AG:AH,A3450)&lt;&gt;0,IF(COUNTIF(Invoices!AG:AH,A3450)&lt;&gt;0,SUMIF(Invoices!AG:AH,A3450,Invoices!AH:AH)/COUNTIF(Invoices!AG:AH,A3450),0),IF(COUNTIF(Invoices!AI:AJ,A3450)&lt;&gt;0,IF(COUNTIF(Invoices!AI:AJ,A3450)&lt;&gt;0,SUMIF(Invoices!AI:AJ,A3450,Invoices!AJ:AJ)/COUNTIF(Invoices!AI:AJ,A3450),0),IF(COUNTIF(Invoices!AK:AL,A3450)&lt;&gt;0,IF(COUNTIF(Invoices!AK:AL,A3450)&lt;&gt;0,SUMIF(Invoices!AK:AL,A3450,Invoices!AL:AL)/COUNTIF(Invoices!AK:AL,A3450),0),IF(COUNTIF(Invoices!AM:AN,A3450)&lt;&gt;0,IF(COUNTIF(Invoices!AM:AN,A3450)&lt;&gt;0,SUMIF(Invoices!AM:AN,A3450,Invoices!AN:AN)/COUNTIF(Invoices!AM:AN,A3450),0),"Not Available")))))))))))))))</f>
        <v>Not Available</v>
      </c>
    </row>
    <row r="3451" spans="1:5" ht="13" x14ac:dyDescent="0.15">
      <c r="A3451" s="6" t="s">
        <v>5002</v>
      </c>
      <c r="B3451" s="6" t="s">
        <v>5003</v>
      </c>
      <c r="C3451" s="6" t="s">
        <v>1659</v>
      </c>
      <c r="D3451" s="6" t="s">
        <v>681</v>
      </c>
      <c r="E3451">
        <f ca="1">IF(COUNTIF(Invoices!K:L,A3451)&lt;&gt;0,IF(COUNTIF(Invoices!K:L,A3451)&lt;&gt;0,SUMIF(Invoices!K:L,A3451,Invoices!L:L)/COUNTIF(Invoices!K:L,A3451),0),IF(COUNTIF(Invoices!M:N,A3451)&lt;&gt;0,IF(COUNTIF(Invoices!M:N,A3451)&lt;&gt;0,SUMIF(Invoices!M:N,A3451,Invoices!N:N)/COUNTIF(Invoices!M:N,A3451),0),IF(COUNTIF(Invoices!O:P,A3451)&lt;&gt;0,IF(COUNTIF(Invoices!O:P,A3451)&lt;&gt;0,SUMIF(Invoices!O:P,A3451,Invoices!P:P)/COUNTIF(Invoices!O:P,A3451),0),IF(COUNTIF(Invoices!Q:R,A3451)&lt;&gt;0,IF(COUNTIF(Invoices!Q:R,A3451)&lt;&gt;0,SUMIF(Invoices!Q:R,A3451,Invoices!R:R)/COUNTIF(Invoices!Q:R,A3451),0),IF(COUNTIF(Invoices!S:T,A3451)&lt;&gt;0,IF(COUNTIF(Invoices!S:T,A3451)&lt;&gt;0,SUMIF(Invoices!S:T,A3451,Invoices!T:T)/COUNTIF(Invoices!S:T,A3451),0),IF(COUNTIF(Invoices!U:V,A3451)&lt;&gt;0,IF(COUNTIF(Invoices!U:V,A3451)&lt;&gt;0,SUMIF(Invoices!U:V,A3451,Invoices!V:V)/COUNTIF(Invoices!U:V,A3451),0),IF(COUNTIF(Invoices!W:X,A3451)&lt;&gt;0,IF(COUNTIF(Invoices!W:X,A3451)&lt;&gt;0,SUMIF(Invoices!W:X,A3451,Invoices!X:X)/COUNTIF(Invoices!W:X,A3451),0),IF(COUNTIF(Invoices!Y:Z,A3451)&lt;&gt;0,IF(COUNTIF(Invoices!Y:Z,A3451)&lt;&gt;0,SUMIF(Invoices!Y:Z,A3451,Invoices!Z:Z)/COUNTIF(Invoices!Y:Z,A3451),0),IF(COUNTIF(Invoices!AA:AB,A3451)&lt;&gt;0,IF(COUNTIF(Invoices!AA:AB,A3451)&lt;&gt;0,SUMIF(Invoices!AA:AB,A3451,Invoices!AB:AB)/COUNTIF(Invoices!AA:AB,A3451),0),IF(COUNTIF(Invoices!AC:AD,A3451)&lt;&gt;0,IF(COUNTIF(Invoices!AC:AD,A3451)&lt;&gt;0,SUMIF(Invoices!AC:AD,A3451,Invoices!AD:AD)/COUNTIF(Invoices!AC:AD,A3451),0),IF(COUNTIF(Invoices!AE:AF,A3451)&lt;&gt;0,IF(COUNTIF(Invoices!AE:AF,A3451)&lt;&gt;0,SUMIF(Invoices!AE:AF,A3451,Invoices!AF:AF)/COUNTIF(Invoices!AE:AF,A3451),0),IF(COUNTIF(Invoices!AG:AH,A3451)&lt;&gt;0,IF(COUNTIF(Invoices!AG:AH,A3451)&lt;&gt;0,SUMIF(Invoices!AG:AH,A3451,Invoices!AH:AH)/COUNTIF(Invoices!AG:AH,A3451),0),IF(COUNTIF(Invoices!AI:AJ,A3451)&lt;&gt;0,IF(COUNTIF(Invoices!AI:AJ,A3451)&lt;&gt;0,SUMIF(Invoices!AI:AJ,A3451,Invoices!AJ:AJ)/COUNTIF(Invoices!AI:AJ,A3451),0),IF(COUNTIF(Invoices!AK:AL,A3451)&lt;&gt;0,IF(COUNTIF(Invoices!AK:AL,A3451)&lt;&gt;0,SUMIF(Invoices!AK:AL,A3451,Invoices!AL:AL)/COUNTIF(Invoices!AK:AL,A3451),0),IF(COUNTIF(Invoices!AM:AN,A3451)&lt;&gt;0,IF(COUNTIF(Invoices!AM:AN,A3451)&lt;&gt;0,SUMIF(Invoices!AM:AN,A3451,Invoices!AN:AN)/COUNTIF(Invoices!AM:AN,A3451),0),"Not Available")))))))))))))))</f>
        <v>0.99</v>
      </c>
    </row>
    <row r="3452" spans="1:5" ht="13" x14ac:dyDescent="0.15">
      <c r="A3452" s="6" t="s">
        <v>5004</v>
      </c>
      <c r="C3452" s="6" t="s">
        <v>1129</v>
      </c>
      <c r="D3452" s="6" t="s">
        <v>547</v>
      </c>
      <c r="E3452">
        <f ca="1">IF(COUNTIF(Invoices!K:L,A3452)&lt;&gt;0,IF(COUNTIF(Invoices!K:L,A3452)&lt;&gt;0,SUMIF(Invoices!K:L,A3452,Invoices!L:L)/COUNTIF(Invoices!K:L,A3452),0),IF(COUNTIF(Invoices!M:N,A3452)&lt;&gt;0,IF(COUNTIF(Invoices!M:N,A3452)&lt;&gt;0,SUMIF(Invoices!M:N,A3452,Invoices!N:N)/COUNTIF(Invoices!M:N,A3452),0),IF(COUNTIF(Invoices!O:P,A3452)&lt;&gt;0,IF(COUNTIF(Invoices!O:P,A3452)&lt;&gt;0,SUMIF(Invoices!O:P,A3452,Invoices!P:P)/COUNTIF(Invoices!O:P,A3452),0),IF(COUNTIF(Invoices!Q:R,A3452)&lt;&gt;0,IF(COUNTIF(Invoices!Q:R,A3452)&lt;&gt;0,SUMIF(Invoices!Q:R,A3452,Invoices!R:R)/COUNTIF(Invoices!Q:R,A3452),0),IF(COUNTIF(Invoices!S:T,A3452)&lt;&gt;0,IF(COUNTIF(Invoices!S:T,A3452)&lt;&gt;0,SUMIF(Invoices!S:T,A3452,Invoices!T:T)/COUNTIF(Invoices!S:T,A3452),0),IF(COUNTIF(Invoices!U:V,A3452)&lt;&gt;0,IF(COUNTIF(Invoices!U:V,A3452)&lt;&gt;0,SUMIF(Invoices!U:V,A3452,Invoices!V:V)/COUNTIF(Invoices!U:V,A3452),0),IF(COUNTIF(Invoices!W:X,A3452)&lt;&gt;0,IF(COUNTIF(Invoices!W:X,A3452)&lt;&gt;0,SUMIF(Invoices!W:X,A3452,Invoices!X:X)/COUNTIF(Invoices!W:X,A3452),0),IF(COUNTIF(Invoices!Y:Z,A3452)&lt;&gt;0,IF(COUNTIF(Invoices!Y:Z,A3452)&lt;&gt;0,SUMIF(Invoices!Y:Z,A3452,Invoices!Z:Z)/COUNTIF(Invoices!Y:Z,A3452),0),IF(COUNTIF(Invoices!AA:AB,A3452)&lt;&gt;0,IF(COUNTIF(Invoices!AA:AB,A3452)&lt;&gt;0,SUMIF(Invoices!AA:AB,A3452,Invoices!AB:AB)/COUNTIF(Invoices!AA:AB,A3452),0),IF(COUNTIF(Invoices!AC:AD,A3452)&lt;&gt;0,IF(COUNTIF(Invoices!AC:AD,A3452)&lt;&gt;0,SUMIF(Invoices!AC:AD,A3452,Invoices!AD:AD)/COUNTIF(Invoices!AC:AD,A3452),0),IF(COUNTIF(Invoices!AE:AF,A3452)&lt;&gt;0,IF(COUNTIF(Invoices!AE:AF,A3452)&lt;&gt;0,SUMIF(Invoices!AE:AF,A3452,Invoices!AF:AF)/COUNTIF(Invoices!AE:AF,A3452),0),IF(COUNTIF(Invoices!AG:AH,A3452)&lt;&gt;0,IF(COUNTIF(Invoices!AG:AH,A3452)&lt;&gt;0,SUMIF(Invoices!AG:AH,A3452,Invoices!AH:AH)/COUNTIF(Invoices!AG:AH,A3452),0),IF(COUNTIF(Invoices!AI:AJ,A3452)&lt;&gt;0,IF(COUNTIF(Invoices!AI:AJ,A3452)&lt;&gt;0,SUMIF(Invoices!AI:AJ,A3452,Invoices!AJ:AJ)/COUNTIF(Invoices!AI:AJ,A3452),0),IF(COUNTIF(Invoices!AK:AL,A3452)&lt;&gt;0,IF(COUNTIF(Invoices!AK:AL,A3452)&lt;&gt;0,SUMIF(Invoices!AK:AL,A3452,Invoices!AL:AL)/COUNTIF(Invoices!AK:AL,A3452),0),IF(COUNTIF(Invoices!AM:AN,A3452)&lt;&gt;0,IF(COUNTIF(Invoices!AM:AN,A3452)&lt;&gt;0,SUMIF(Invoices!AM:AN,A3452,Invoices!AN:AN)/COUNTIF(Invoices!AM:AN,A3452),0),"Not Available")))))))))))))))</f>
        <v>0.99</v>
      </c>
    </row>
    <row r="3453" spans="1:5" ht="13" x14ac:dyDescent="0.15">
      <c r="A3453" s="6" t="s">
        <v>5005</v>
      </c>
      <c r="C3453" s="6" t="s">
        <v>1129</v>
      </c>
      <c r="D3453" s="6" t="s">
        <v>547</v>
      </c>
      <c r="E3453">
        <f ca="1">IF(COUNTIF(Invoices!K:L,A3453)&lt;&gt;0,IF(COUNTIF(Invoices!K:L,A3453)&lt;&gt;0,SUMIF(Invoices!K:L,A3453,Invoices!L:L)/COUNTIF(Invoices!K:L,A3453),0),IF(COUNTIF(Invoices!M:N,A3453)&lt;&gt;0,IF(COUNTIF(Invoices!M:N,A3453)&lt;&gt;0,SUMIF(Invoices!M:N,A3453,Invoices!N:N)/COUNTIF(Invoices!M:N,A3453),0),IF(COUNTIF(Invoices!O:P,A3453)&lt;&gt;0,IF(COUNTIF(Invoices!O:P,A3453)&lt;&gt;0,SUMIF(Invoices!O:P,A3453,Invoices!P:P)/COUNTIF(Invoices!O:P,A3453),0),IF(COUNTIF(Invoices!Q:R,A3453)&lt;&gt;0,IF(COUNTIF(Invoices!Q:R,A3453)&lt;&gt;0,SUMIF(Invoices!Q:R,A3453,Invoices!R:R)/COUNTIF(Invoices!Q:R,A3453),0),IF(COUNTIF(Invoices!S:T,A3453)&lt;&gt;0,IF(COUNTIF(Invoices!S:T,A3453)&lt;&gt;0,SUMIF(Invoices!S:T,A3453,Invoices!T:T)/COUNTIF(Invoices!S:T,A3453),0),IF(COUNTIF(Invoices!U:V,A3453)&lt;&gt;0,IF(COUNTIF(Invoices!U:V,A3453)&lt;&gt;0,SUMIF(Invoices!U:V,A3453,Invoices!V:V)/COUNTIF(Invoices!U:V,A3453),0),IF(COUNTIF(Invoices!W:X,A3453)&lt;&gt;0,IF(COUNTIF(Invoices!W:X,A3453)&lt;&gt;0,SUMIF(Invoices!W:X,A3453,Invoices!X:X)/COUNTIF(Invoices!W:X,A3453),0),IF(COUNTIF(Invoices!Y:Z,A3453)&lt;&gt;0,IF(COUNTIF(Invoices!Y:Z,A3453)&lt;&gt;0,SUMIF(Invoices!Y:Z,A3453,Invoices!Z:Z)/COUNTIF(Invoices!Y:Z,A3453),0),IF(COUNTIF(Invoices!AA:AB,A3453)&lt;&gt;0,IF(COUNTIF(Invoices!AA:AB,A3453)&lt;&gt;0,SUMIF(Invoices!AA:AB,A3453,Invoices!AB:AB)/COUNTIF(Invoices!AA:AB,A3453),0),IF(COUNTIF(Invoices!AC:AD,A3453)&lt;&gt;0,IF(COUNTIF(Invoices!AC:AD,A3453)&lt;&gt;0,SUMIF(Invoices!AC:AD,A3453,Invoices!AD:AD)/COUNTIF(Invoices!AC:AD,A3453),0),IF(COUNTIF(Invoices!AE:AF,A3453)&lt;&gt;0,IF(COUNTIF(Invoices!AE:AF,A3453)&lt;&gt;0,SUMIF(Invoices!AE:AF,A3453,Invoices!AF:AF)/COUNTIF(Invoices!AE:AF,A3453),0),IF(COUNTIF(Invoices!AG:AH,A3453)&lt;&gt;0,IF(COUNTIF(Invoices!AG:AH,A3453)&lt;&gt;0,SUMIF(Invoices!AG:AH,A3453,Invoices!AH:AH)/COUNTIF(Invoices!AG:AH,A3453),0),IF(COUNTIF(Invoices!AI:AJ,A3453)&lt;&gt;0,IF(COUNTIF(Invoices!AI:AJ,A3453)&lt;&gt;0,SUMIF(Invoices!AI:AJ,A3453,Invoices!AJ:AJ)/COUNTIF(Invoices!AI:AJ,A3453),0),IF(COUNTIF(Invoices!AK:AL,A3453)&lt;&gt;0,IF(COUNTIF(Invoices!AK:AL,A3453)&lt;&gt;0,SUMIF(Invoices!AK:AL,A3453,Invoices!AL:AL)/COUNTIF(Invoices!AK:AL,A3453),0),IF(COUNTIF(Invoices!AM:AN,A3453)&lt;&gt;0,IF(COUNTIF(Invoices!AM:AN,A3453)&lt;&gt;0,SUMIF(Invoices!AM:AN,A3453,Invoices!AN:AN)/COUNTIF(Invoices!AM:AN,A3453),0),"Not Available")))))))))))))))</f>
        <v>0.99</v>
      </c>
    </row>
    <row r="3454" spans="1:5" ht="13" x14ac:dyDescent="0.15">
      <c r="A3454" s="6" t="s">
        <v>5006</v>
      </c>
      <c r="B3454" s="6" t="s">
        <v>1046</v>
      </c>
      <c r="C3454" s="6" t="s">
        <v>1047</v>
      </c>
      <c r="D3454" s="6" t="s">
        <v>1046</v>
      </c>
      <c r="E3454" t="str">
        <f>IF(COUNTIF(Invoices!K:L,A3454)&lt;&gt;0,IF(COUNTIF(Invoices!K:L,A3454)&lt;&gt;0,SUMIF(Invoices!K:L,A3454,Invoices!L:L)/COUNTIF(Invoices!K:L,A3454),0),IF(COUNTIF(Invoices!M:N,A3454)&lt;&gt;0,IF(COUNTIF(Invoices!M:N,A3454)&lt;&gt;0,SUMIF(Invoices!M:N,A3454,Invoices!N:N)/COUNTIF(Invoices!M:N,A3454),0),IF(COUNTIF(Invoices!O:P,A3454)&lt;&gt;0,IF(COUNTIF(Invoices!O:P,A3454)&lt;&gt;0,SUMIF(Invoices!O:P,A3454,Invoices!P:P)/COUNTIF(Invoices!O:P,A3454),0),IF(COUNTIF(Invoices!Q:R,A3454)&lt;&gt;0,IF(COUNTIF(Invoices!Q:R,A3454)&lt;&gt;0,SUMIF(Invoices!Q:R,A3454,Invoices!R:R)/COUNTIF(Invoices!Q:R,A3454),0),IF(COUNTIF(Invoices!S:T,A3454)&lt;&gt;0,IF(COUNTIF(Invoices!S:T,A3454)&lt;&gt;0,SUMIF(Invoices!S:T,A3454,Invoices!T:T)/COUNTIF(Invoices!S:T,A3454),0),IF(COUNTIF(Invoices!U:V,A3454)&lt;&gt;0,IF(COUNTIF(Invoices!U:V,A3454)&lt;&gt;0,SUMIF(Invoices!U:V,A3454,Invoices!V:V)/COUNTIF(Invoices!U:V,A3454),0),IF(COUNTIF(Invoices!W:X,A3454)&lt;&gt;0,IF(COUNTIF(Invoices!W:X,A3454)&lt;&gt;0,SUMIF(Invoices!W:X,A3454,Invoices!X:X)/COUNTIF(Invoices!W:X,A3454),0),IF(COUNTIF(Invoices!Y:Z,A3454)&lt;&gt;0,IF(COUNTIF(Invoices!Y:Z,A3454)&lt;&gt;0,SUMIF(Invoices!Y:Z,A3454,Invoices!Z:Z)/COUNTIF(Invoices!Y:Z,A3454),0),IF(COUNTIF(Invoices!AA:AB,A3454)&lt;&gt;0,IF(COUNTIF(Invoices!AA:AB,A3454)&lt;&gt;0,SUMIF(Invoices!AA:AB,A3454,Invoices!AB:AB)/COUNTIF(Invoices!AA:AB,A3454),0),IF(COUNTIF(Invoices!AC:AD,A3454)&lt;&gt;0,IF(COUNTIF(Invoices!AC:AD,A3454)&lt;&gt;0,SUMIF(Invoices!AC:AD,A3454,Invoices!AD:AD)/COUNTIF(Invoices!AC:AD,A3454),0),IF(COUNTIF(Invoices!AE:AF,A3454)&lt;&gt;0,IF(COUNTIF(Invoices!AE:AF,A3454)&lt;&gt;0,SUMIF(Invoices!AE:AF,A3454,Invoices!AF:AF)/COUNTIF(Invoices!AE:AF,A3454),0),IF(COUNTIF(Invoices!AG:AH,A3454)&lt;&gt;0,IF(COUNTIF(Invoices!AG:AH,A3454)&lt;&gt;0,SUMIF(Invoices!AG:AH,A3454,Invoices!AH:AH)/COUNTIF(Invoices!AG:AH,A3454),0),IF(COUNTIF(Invoices!AI:AJ,A3454)&lt;&gt;0,IF(COUNTIF(Invoices!AI:AJ,A3454)&lt;&gt;0,SUMIF(Invoices!AI:AJ,A3454,Invoices!AJ:AJ)/COUNTIF(Invoices!AI:AJ,A3454),0),IF(COUNTIF(Invoices!AK:AL,A3454)&lt;&gt;0,IF(COUNTIF(Invoices!AK:AL,A3454)&lt;&gt;0,SUMIF(Invoices!AK:AL,A3454,Invoices!AL:AL)/COUNTIF(Invoices!AK:AL,A3454),0),IF(COUNTIF(Invoices!AM:AN,A3454)&lt;&gt;0,IF(COUNTIF(Invoices!AM:AN,A3454)&lt;&gt;0,SUMIF(Invoices!AM:AN,A3454,Invoices!AN:AN)/COUNTIF(Invoices!AM:AN,A3454),0),"Not Available")))))))))))))))</f>
        <v>Not Available</v>
      </c>
    </row>
    <row r="3455" spans="1:5" ht="13" x14ac:dyDescent="0.15">
      <c r="A3455" s="6" t="s">
        <v>5007</v>
      </c>
      <c r="B3455" s="6" t="s">
        <v>904</v>
      </c>
      <c r="C3455" s="6" t="s">
        <v>905</v>
      </c>
      <c r="D3455" s="6" t="s">
        <v>906</v>
      </c>
      <c r="E3455">
        <f ca="1">IF(COUNTIF(Invoices!K:L,A3455)&lt;&gt;0,IF(COUNTIF(Invoices!K:L,A3455)&lt;&gt;0,SUMIF(Invoices!K:L,A3455,Invoices!L:L)/COUNTIF(Invoices!K:L,A3455),0),IF(COUNTIF(Invoices!M:N,A3455)&lt;&gt;0,IF(COUNTIF(Invoices!M:N,A3455)&lt;&gt;0,SUMIF(Invoices!M:N,A3455,Invoices!N:N)/COUNTIF(Invoices!M:N,A3455),0),IF(COUNTIF(Invoices!O:P,A3455)&lt;&gt;0,IF(COUNTIF(Invoices!O:P,A3455)&lt;&gt;0,SUMIF(Invoices!O:P,A3455,Invoices!P:P)/COUNTIF(Invoices!O:P,A3455),0),IF(COUNTIF(Invoices!Q:R,A3455)&lt;&gt;0,IF(COUNTIF(Invoices!Q:R,A3455)&lt;&gt;0,SUMIF(Invoices!Q:R,A3455,Invoices!R:R)/COUNTIF(Invoices!Q:R,A3455),0),IF(COUNTIF(Invoices!S:T,A3455)&lt;&gt;0,IF(COUNTIF(Invoices!S:T,A3455)&lt;&gt;0,SUMIF(Invoices!S:T,A3455,Invoices!T:T)/COUNTIF(Invoices!S:T,A3455),0),IF(COUNTIF(Invoices!U:V,A3455)&lt;&gt;0,IF(COUNTIF(Invoices!U:V,A3455)&lt;&gt;0,SUMIF(Invoices!U:V,A3455,Invoices!V:V)/COUNTIF(Invoices!U:V,A3455),0),IF(COUNTIF(Invoices!W:X,A3455)&lt;&gt;0,IF(COUNTIF(Invoices!W:X,A3455)&lt;&gt;0,SUMIF(Invoices!W:X,A3455,Invoices!X:X)/COUNTIF(Invoices!W:X,A3455),0),IF(COUNTIF(Invoices!Y:Z,A3455)&lt;&gt;0,IF(COUNTIF(Invoices!Y:Z,A3455)&lt;&gt;0,SUMIF(Invoices!Y:Z,A3455,Invoices!Z:Z)/COUNTIF(Invoices!Y:Z,A3455),0),IF(COUNTIF(Invoices!AA:AB,A3455)&lt;&gt;0,IF(COUNTIF(Invoices!AA:AB,A3455)&lt;&gt;0,SUMIF(Invoices!AA:AB,A3455,Invoices!AB:AB)/COUNTIF(Invoices!AA:AB,A3455),0),IF(COUNTIF(Invoices!AC:AD,A3455)&lt;&gt;0,IF(COUNTIF(Invoices!AC:AD,A3455)&lt;&gt;0,SUMIF(Invoices!AC:AD,A3455,Invoices!AD:AD)/COUNTIF(Invoices!AC:AD,A3455),0),IF(COUNTIF(Invoices!AE:AF,A3455)&lt;&gt;0,IF(COUNTIF(Invoices!AE:AF,A3455)&lt;&gt;0,SUMIF(Invoices!AE:AF,A3455,Invoices!AF:AF)/COUNTIF(Invoices!AE:AF,A3455),0),IF(COUNTIF(Invoices!AG:AH,A3455)&lt;&gt;0,IF(COUNTIF(Invoices!AG:AH,A3455)&lt;&gt;0,SUMIF(Invoices!AG:AH,A3455,Invoices!AH:AH)/COUNTIF(Invoices!AG:AH,A3455),0),IF(COUNTIF(Invoices!AI:AJ,A3455)&lt;&gt;0,IF(COUNTIF(Invoices!AI:AJ,A3455)&lt;&gt;0,SUMIF(Invoices!AI:AJ,A3455,Invoices!AJ:AJ)/COUNTIF(Invoices!AI:AJ,A3455),0),IF(COUNTIF(Invoices!AK:AL,A3455)&lt;&gt;0,IF(COUNTIF(Invoices!AK:AL,A3455)&lt;&gt;0,SUMIF(Invoices!AK:AL,A3455,Invoices!AL:AL)/COUNTIF(Invoices!AK:AL,A3455),0),IF(COUNTIF(Invoices!AM:AN,A3455)&lt;&gt;0,IF(COUNTIF(Invoices!AM:AN,A3455)&lt;&gt;0,SUMIF(Invoices!AM:AN,A3455,Invoices!AN:AN)/COUNTIF(Invoices!AM:AN,A3455),0),"Not Available")))))))))))))))</f>
        <v>0.99</v>
      </c>
    </row>
    <row r="3456" spans="1:5" ht="13" x14ac:dyDescent="0.15">
      <c r="A3456" s="6" t="s">
        <v>5008</v>
      </c>
      <c r="B3456" s="6" t="s">
        <v>904</v>
      </c>
      <c r="C3456" s="6" t="s">
        <v>905</v>
      </c>
      <c r="D3456" s="6" t="s">
        <v>906</v>
      </c>
      <c r="E3456">
        <f ca="1">IF(COUNTIF(Invoices!K:L,A3456)&lt;&gt;0,IF(COUNTIF(Invoices!K:L,A3456)&lt;&gt;0,SUMIF(Invoices!K:L,A3456,Invoices!L:L)/COUNTIF(Invoices!K:L,A3456),0),IF(COUNTIF(Invoices!M:N,A3456)&lt;&gt;0,IF(COUNTIF(Invoices!M:N,A3456)&lt;&gt;0,SUMIF(Invoices!M:N,A3456,Invoices!N:N)/COUNTIF(Invoices!M:N,A3456),0),IF(COUNTIF(Invoices!O:P,A3456)&lt;&gt;0,IF(COUNTIF(Invoices!O:P,A3456)&lt;&gt;0,SUMIF(Invoices!O:P,A3456,Invoices!P:P)/COUNTIF(Invoices!O:P,A3456),0),IF(COUNTIF(Invoices!Q:R,A3456)&lt;&gt;0,IF(COUNTIF(Invoices!Q:R,A3456)&lt;&gt;0,SUMIF(Invoices!Q:R,A3456,Invoices!R:R)/COUNTIF(Invoices!Q:R,A3456),0),IF(COUNTIF(Invoices!S:T,A3456)&lt;&gt;0,IF(COUNTIF(Invoices!S:T,A3456)&lt;&gt;0,SUMIF(Invoices!S:T,A3456,Invoices!T:T)/COUNTIF(Invoices!S:T,A3456),0),IF(COUNTIF(Invoices!U:V,A3456)&lt;&gt;0,IF(COUNTIF(Invoices!U:V,A3456)&lt;&gt;0,SUMIF(Invoices!U:V,A3456,Invoices!V:V)/COUNTIF(Invoices!U:V,A3456),0),IF(COUNTIF(Invoices!W:X,A3456)&lt;&gt;0,IF(COUNTIF(Invoices!W:X,A3456)&lt;&gt;0,SUMIF(Invoices!W:X,A3456,Invoices!X:X)/COUNTIF(Invoices!W:X,A3456),0),IF(COUNTIF(Invoices!Y:Z,A3456)&lt;&gt;0,IF(COUNTIF(Invoices!Y:Z,A3456)&lt;&gt;0,SUMIF(Invoices!Y:Z,A3456,Invoices!Z:Z)/COUNTIF(Invoices!Y:Z,A3456),0),IF(COUNTIF(Invoices!AA:AB,A3456)&lt;&gt;0,IF(COUNTIF(Invoices!AA:AB,A3456)&lt;&gt;0,SUMIF(Invoices!AA:AB,A3456,Invoices!AB:AB)/COUNTIF(Invoices!AA:AB,A3456),0),IF(COUNTIF(Invoices!AC:AD,A3456)&lt;&gt;0,IF(COUNTIF(Invoices!AC:AD,A3456)&lt;&gt;0,SUMIF(Invoices!AC:AD,A3456,Invoices!AD:AD)/COUNTIF(Invoices!AC:AD,A3456),0),IF(COUNTIF(Invoices!AE:AF,A3456)&lt;&gt;0,IF(COUNTIF(Invoices!AE:AF,A3456)&lt;&gt;0,SUMIF(Invoices!AE:AF,A3456,Invoices!AF:AF)/COUNTIF(Invoices!AE:AF,A3456),0),IF(COUNTIF(Invoices!AG:AH,A3456)&lt;&gt;0,IF(COUNTIF(Invoices!AG:AH,A3456)&lt;&gt;0,SUMIF(Invoices!AG:AH,A3456,Invoices!AH:AH)/COUNTIF(Invoices!AG:AH,A3456),0),IF(COUNTIF(Invoices!AI:AJ,A3456)&lt;&gt;0,IF(COUNTIF(Invoices!AI:AJ,A3456)&lt;&gt;0,SUMIF(Invoices!AI:AJ,A3456,Invoices!AJ:AJ)/COUNTIF(Invoices!AI:AJ,A3456),0),IF(COUNTIF(Invoices!AK:AL,A3456)&lt;&gt;0,IF(COUNTIF(Invoices!AK:AL,A3456)&lt;&gt;0,SUMIF(Invoices!AK:AL,A3456,Invoices!AL:AL)/COUNTIF(Invoices!AK:AL,A3456),0),IF(COUNTIF(Invoices!AM:AN,A3456)&lt;&gt;0,IF(COUNTIF(Invoices!AM:AN,A3456)&lt;&gt;0,SUMIF(Invoices!AM:AN,A3456,Invoices!AN:AN)/COUNTIF(Invoices!AM:AN,A3456),0),"Not Available")))))))))))))))</f>
        <v>0.99</v>
      </c>
    </row>
    <row r="3457" spans="1:5" ht="13" x14ac:dyDescent="0.15">
      <c r="A3457" s="6" t="s">
        <v>5009</v>
      </c>
      <c r="B3457" s="6" t="s">
        <v>904</v>
      </c>
      <c r="C3457" s="6" t="s">
        <v>905</v>
      </c>
      <c r="D3457" s="6" t="s">
        <v>906</v>
      </c>
      <c r="E3457" t="str">
        <f>IF(COUNTIF(Invoices!K:L,A3457)&lt;&gt;0,IF(COUNTIF(Invoices!K:L,A3457)&lt;&gt;0,SUMIF(Invoices!K:L,A3457,Invoices!L:L)/COUNTIF(Invoices!K:L,A3457),0),IF(COUNTIF(Invoices!M:N,A3457)&lt;&gt;0,IF(COUNTIF(Invoices!M:N,A3457)&lt;&gt;0,SUMIF(Invoices!M:N,A3457,Invoices!N:N)/COUNTIF(Invoices!M:N,A3457),0),IF(COUNTIF(Invoices!O:P,A3457)&lt;&gt;0,IF(COUNTIF(Invoices!O:P,A3457)&lt;&gt;0,SUMIF(Invoices!O:P,A3457,Invoices!P:P)/COUNTIF(Invoices!O:P,A3457),0),IF(COUNTIF(Invoices!Q:R,A3457)&lt;&gt;0,IF(COUNTIF(Invoices!Q:R,A3457)&lt;&gt;0,SUMIF(Invoices!Q:R,A3457,Invoices!R:R)/COUNTIF(Invoices!Q:R,A3457),0),IF(COUNTIF(Invoices!S:T,A3457)&lt;&gt;0,IF(COUNTIF(Invoices!S:T,A3457)&lt;&gt;0,SUMIF(Invoices!S:T,A3457,Invoices!T:T)/COUNTIF(Invoices!S:T,A3457),0),IF(COUNTIF(Invoices!U:V,A3457)&lt;&gt;0,IF(COUNTIF(Invoices!U:V,A3457)&lt;&gt;0,SUMIF(Invoices!U:V,A3457,Invoices!V:V)/COUNTIF(Invoices!U:V,A3457),0),IF(COUNTIF(Invoices!W:X,A3457)&lt;&gt;0,IF(COUNTIF(Invoices!W:X,A3457)&lt;&gt;0,SUMIF(Invoices!W:X,A3457,Invoices!X:X)/COUNTIF(Invoices!W:X,A3457),0),IF(COUNTIF(Invoices!Y:Z,A3457)&lt;&gt;0,IF(COUNTIF(Invoices!Y:Z,A3457)&lt;&gt;0,SUMIF(Invoices!Y:Z,A3457,Invoices!Z:Z)/COUNTIF(Invoices!Y:Z,A3457),0),IF(COUNTIF(Invoices!AA:AB,A3457)&lt;&gt;0,IF(COUNTIF(Invoices!AA:AB,A3457)&lt;&gt;0,SUMIF(Invoices!AA:AB,A3457,Invoices!AB:AB)/COUNTIF(Invoices!AA:AB,A3457),0),IF(COUNTIF(Invoices!AC:AD,A3457)&lt;&gt;0,IF(COUNTIF(Invoices!AC:AD,A3457)&lt;&gt;0,SUMIF(Invoices!AC:AD,A3457,Invoices!AD:AD)/COUNTIF(Invoices!AC:AD,A3457),0),IF(COUNTIF(Invoices!AE:AF,A3457)&lt;&gt;0,IF(COUNTIF(Invoices!AE:AF,A3457)&lt;&gt;0,SUMIF(Invoices!AE:AF,A3457,Invoices!AF:AF)/COUNTIF(Invoices!AE:AF,A3457),0),IF(COUNTIF(Invoices!AG:AH,A3457)&lt;&gt;0,IF(COUNTIF(Invoices!AG:AH,A3457)&lt;&gt;0,SUMIF(Invoices!AG:AH,A3457,Invoices!AH:AH)/COUNTIF(Invoices!AG:AH,A3457),0),IF(COUNTIF(Invoices!AI:AJ,A3457)&lt;&gt;0,IF(COUNTIF(Invoices!AI:AJ,A3457)&lt;&gt;0,SUMIF(Invoices!AI:AJ,A3457,Invoices!AJ:AJ)/COUNTIF(Invoices!AI:AJ,A3457),0),IF(COUNTIF(Invoices!AK:AL,A3457)&lt;&gt;0,IF(COUNTIF(Invoices!AK:AL,A3457)&lt;&gt;0,SUMIF(Invoices!AK:AL,A3457,Invoices!AL:AL)/COUNTIF(Invoices!AK:AL,A3457),0),IF(COUNTIF(Invoices!AM:AN,A3457)&lt;&gt;0,IF(COUNTIF(Invoices!AM:AN,A3457)&lt;&gt;0,SUMIF(Invoices!AM:AN,A3457,Invoices!AN:AN)/COUNTIF(Invoices!AM:AN,A3457),0),"Not Available")))))))))))))))</f>
        <v>Not Available</v>
      </c>
    </row>
    <row r="3458" spans="1:5" ht="13" x14ac:dyDescent="0.15">
      <c r="A3458" s="6" t="s">
        <v>5010</v>
      </c>
      <c r="B3458" s="6" t="s">
        <v>4921</v>
      </c>
      <c r="C3458" s="6" t="s">
        <v>543</v>
      </c>
      <c r="D3458" s="6" t="s">
        <v>543</v>
      </c>
      <c r="E3458">
        <f ca="1">IF(COUNTIF(Invoices!K:L,A3458)&lt;&gt;0,IF(COUNTIF(Invoices!K:L,A3458)&lt;&gt;0,SUMIF(Invoices!K:L,A3458,Invoices!L:L)/COUNTIF(Invoices!K:L,A3458),0),IF(COUNTIF(Invoices!M:N,A3458)&lt;&gt;0,IF(COUNTIF(Invoices!M:N,A3458)&lt;&gt;0,SUMIF(Invoices!M:N,A3458,Invoices!N:N)/COUNTIF(Invoices!M:N,A3458),0),IF(COUNTIF(Invoices!O:P,A3458)&lt;&gt;0,IF(COUNTIF(Invoices!O:P,A3458)&lt;&gt;0,SUMIF(Invoices!O:P,A3458,Invoices!P:P)/COUNTIF(Invoices!O:P,A3458),0),IF(COUNTIF(Invoices!Q:R,A3458)&lt;&gt;0,IF(COUNTIF(Invoices!Q:R,A3458)&lt;&gt;0,SUMIF(Invoices!Q:R,A3458,Invoices!R:R)/COUNTIF(Invoices!Q:R,A3458),0),IF(COUNTIF(Invoices!S:T,A3458)&lt;&gt;0,IF(COUNTIF(Invoices!S:T,A3458)&lt;&gt;0,SUMIF(Invoices!S:T,A3458,Invoices!T:T)/COUNTIF(Invoices!S:T,A3458),0),IF(COUNTIF(Invoices!U:V,A3458)&lt;&gt;0,IF(COUNTIF(Invoices!U:V,A3458)&lt;&gt;0,SUMIF(Invoices!U:V,A3458,Invoices!V:V)/COUNTIF(Invoices!U:V,A3458),0),IF(COUNTIF(Invoices!W:X,A3458)&lt;&gt;0,IF(COUNTIF(Invoices!W:X,A3458)&lt;&gt;0,SUMIF(Invoices!W:X,A3458,Invoices!X:X)/COUNTIF(Invoices!W:X,A3458),0),IF(COUNTIF(Invoices!Y:Z,A3458)&lt;&gt;0,IF(COUNTIF(Invoices!Y:Z,A3458)&lt;&gt;0,SUMIF(Invoices!Y:Z,A3458,Invoices!Z:Z)/COUNTIF(Invoices!Y:Z,A3458),0),IF(COUNTIF(Invoices!AA:AB,A3458)&lt;&gt;0,IF(COUNTIF(Invoices!AA:AB,A3458)&lt;&gt;0,SUMIF(Invoices!AA:AB,A3458,Invoices!AB:AB)/COUNTIF(Invoices!AA:AB,A3458),0),IF(COUNTIF(Invoices!AC:AD,A3458)&lt;&gt;0,IF(COUNTIF(Invoices!AC:AD,A3458)&lt;&gt;0,SUMIF(Invoices!AC:AD,A3458,Invoices!AD:AD)/COUNTIF(Invoices!AC:AD,A3458),0),IF(COUNTIF(Invoices!AE:AF,A3458)&lt;&gt;0,IF(COUNTIF(Invoices!AE:AF,A3458)&lt;&gt;0,SUMIF(Invoices!AE:AF,A3458,Invoices!AF:AF)/COUNTIF(Invoices!AE:AF,A3458),0),IF(COUNTIF(Invoices!AG:AH,A3458)&lt;&gt;0,IF(COUNTIF(Invoices!AG:AH,A3458)&lt;&gt;0,SUMIF(Invoices!AG:AH,A3458,Invoices!AH:AH)/COUNTIF(Invoices!AG:AH,A3458),0),IF(COUNTIF(Invoices!AI:AJ,A3458)&lt;&gt;0,IF(COUNTIF(Invoices!AI:AJ,A3458)&lt;&gt;0,SUMIF(Invoices!AI:AJ,A3458,Invoices!AJ:AJ)/COUNTIF(Invoices!AI:AJ,A3458),0),IF(COUNTIF(Invoices!AK:AL,A3458)&lt;&gt;0,IF(COUNTIF(Invoices!AK:AL,A3458)&lt;&gt;0,SUMIF(Invoices!AK:AL,A3458,Invoices!AL:AL)/COUNTIF(Invoices!AK:AL,A3458),0),IF(COUNTIF(Invoices!AM:AN,A3458)&lt;&gt;0,IF(COUNTIF(Invoices!AM:AN,A3458)&lt;&gt;0,SUMIF(Invoices!AM:AN,A3458,Invoices!AN:AN)/COUNTIF(Invoices!AM:AN,A3458),0),"Not Available")))))))))))))))</f>
        <v>0.99</v>
      </c>
    </row>
    <row r="3459" spans="1:5" ht="13" x14ac:dyDescent="0.15">
      <c r="A3459" s="6" t="s">
        <v>5011</v>
      </c>
      <c r="C3459" s="6" t="s">
        <v>546</v>
      </c>
      <c r="D3459" s="6" t="s">
        <v>547</v>
      </c>
      <c r="E3459" t="str">
        <f>IF(COUNTIF(Invoices!K:L,A3459)&lt;&gt;0,IF(COUNTIF(Invoices!K:L,A3459)&lt;&gt;0,SUMIF(Invoices!K:L,A3459,Invoices!L:L)/COUNTIF(Invoices!K:L,A3459),0),IF(COUNTIF(Invoices!M:N,A3459)&lt;&gt;0,IF(COUNTIF(Invoices!M:N,A3459)&lt;&gt;0,SUMIF(Invoices!M:N,A3459,Invoices!N:N)/COUNTIF(Invoices!M:N,A3459),0),IF(COUNTIF(Invoices!O:P,A3459)&lt;&gt;0,IF(COUNTIF(Invoices!O:P,A3459)&lt;&gt;0,SUMIF(Invoices!O:P,A3459,Invoices!P:P)/COUNTIF(Invoices!O:P,A3459),0),IF(COUNTIF(Invoices!Q:R,A3459)&lt;&gt;0,IF(COUNTIF(Invoices!Q:R,A3459)&lt;&gt;0,SUMIF(Invoices!Q:R,A3459,Invoices!R:R)/COUNTIF(Invoices!Q:R,A3459),0),IF(COUNTIF(Invoices!S:T,A3459)&lt;&gt;0,IF(COUNTIF(Invoices!S:T,A3459)&lt;&gt;0,SUMIF(Invoices!S:T,A3459,Invoices!T:T)/COUNTIF(Invoices!S:T,A3459),0),IF(COUNTIF(Invoices!U:V,A3459)&lt;&gt;0,IF(COUNTIF(Invoices!U:V,A3459)&lt;&gt;0,SUMIF(Invoices!U:V,A3459,Invoices!V:V)/COUNTIF(Invoices!U:V,A3459),0),IF(COUNTIF(Invoices!W:X,A3459)&lt;&gt;0,IF(COUNTIF(Invoices!W:X,A3459)&lt;&gt;0,SUMIF(Invoices!W:X,A3459,Invoices!X:X)/COUNTIF(Invoices!W:X,A3459),0),IF(COUNTIF(Invoices!Y:Z,A3459)&lt;&gt;0,IF(COUNTIF(Invoices!Y:Z,A3459)&lt;&gt;0,SUMIF(Invoices!Y:Z,A3459,Invoices!Z:Z)/COUNTIF(Invoices!Y:Z,A3459),0),IF(COUNTIF(Invoices!AA:AB,A3459)&lt;&gt;0,IF(COUNTIF(Invoices!AA:AB,A3459)&lt;&gt;0,SUMIF(Invoices!AA:AB,A3459,Invoices!AB:AB)/COUNTIF(Invoices!AA:AB,A3459),0),IF(COUNTIF(Invoices!AC:AD,A3459)&lt;&gt;0,IF(COUNTIF(Invoices!AC:AD,A3459)&lt;&gt;0,SUMIF(Invoices!AC:AD,A3459,Invoices!AD:AD)/COUNTIF(Invoices!AC:AD,A3459),0),IF(COUNTIF(Invoices!AE:AF,A3459)&lt;&gt;0,IF(COUNTIF(Invoices!AE:AF,A3459)&lt;&gt;0,SUMIF(Invoices!AE:AF,A3459,Invoices!AF:AF)/COUNTIF(Invoices!AE:AF,A3459),0),IF(COUNTIF(Invoices!AG:AH,A3459)&lt;&gt;0,IF(COUNTIF(Invoices!AG:AH,A3459)&lt;&gt;0,SUMIF(Invoices!AG:AH,A3459,Invoices!AH:AH)/COUNTIF(Invoices!AG:AH,A3459),0),IF(COUNTIF(Invoices!AI:AJ,A3459)&lt;&gt;0,IF(COUNTIF(Invoices!AI:AJ,A3459)&lt;&gt;0,SUMIF(Invoices!AI:AJ,A3459,Invoices!AJ:AJ)/COUNTIF(Invoices!AI:AJ,A3459),0),IF(COUNTIF(Invoices!AK:AL,A3459)&lt;&gt;0,IF(COUNTIF(Invoices!AK:AL,A3459)&lt;&gt;0,SUMIF(Invoices!AK:AL,A3459,Invoices!AL:AL)/COUNTIF(Invoices!AK:AL,A3459),0),IF(COUNTIF(Invoices!AM:AN,A3459)&lt;&gt;0,IF(COUNTIF(Invoices!AM:AN,A3459)&lt;&gt;0,SUMIF(Invoices!AM:AN,A3459,Invoices!AN:AN)/COUNTIF(Invoices!AM:AN,A3459),0),"Not Available")))))))))))))))</f>
        <v>Not Available</v>
      </c>
    </row>
    <row r="3460" spans="1:5" ht="13" x14ac:dyDescent="0.15">
      <c r="A3460" s="6" t="s">
        <v>5012</v>
      </c>
      <c r="B3460" s="6" t="s">
        <v>5013</v>
      </c>
      <c r="C3460" s="6" t="s">
        <v>1668</v>
      </c>
      <c r="D3460" s="6" t="s">
        <v>810</v>
      </c>
      <c r="E3460">
        <f ca="1">IF(COUNTIF(Invoices!K:L,A3460)&lt;&gt;0,IF(COUNTIF(Invoices!K:L,A3460)&lt;&gt;0,SUMIF(Invoices!K:L,A3460,Invoices!L:L)/COUNTIF(Invoices!K:L,A3460),0),IF(COUNTIF(Invoices!M:N,A3460)&lt;&gt;0,IF(COUNTIF(Invoices!M:N,A3460)&lt;&gt;0,SUMIF(Invoices!M:N,A3460,Invoices!N:N)/COUNTIF(Invoices!M:N,A3460),0),IF(COUNTIF(Invoices!O:P,A3460)&lt;&gt;0,IF(COUNTIF(Invoices!O:P,A3460)&lt;&gt;0,SUMIF(Invoices!O:P,A3460,Invoices!P:P)/COUNTIF(Invoices!O:P,A3460),0),IF(COUNTIF(Invoices!Q:R,A3460)&lt;&gt;0,IF(COUNTIF(Invoices!Q:R,A3460)&lt;&gt;0,SUMIF(Invoices!Q:R,A3460,Invoices!R:R)/COUNTIF(Invoices!Q:R,A3460),0),IF(COUNTIF(Invoices!S:T,A3460)&lt;&gt;0,IF(COUNTIF(Invoices!S:T,A3460)&lt;&gt;0,SUMIF(Invoices!S:T,A3460,Invoices!T:T)/COUNTIF(Invoices!S:T,A3460),0),IF(COUNTIF(Invoices!U:V,A3460)&lt;&gt;0,IF(COUNTIF(Invoices!U:V,A3460)&lt;&gt;0,SUMIF(Invoices!U:V,A3460,Invoices!V:V)/COUNTIF(Invoices!U:V,A3460),0),IF(COUNTIF(Invoices!W:X,A3460)&lt;&gt;0,IF(COUNTIF(Invoices!W:X,A3460)&lt;&gt;0,SUMIF(Invoices!W:X,A3460,Invoices!X:X)/COUNTIF(Invoices!W:X,A3460),0),IF(COUNTIF(Invoices!Y:Z,A3460)&lt;&gt;0,IF(COUNTIF(Invoices!Y:Z,A3460)&lt;&gt;0,SUMIF(Invoices!Y:Z,A3460,Invoices!Z:Z)/COUNTIF(Invoices!Y:Z,A3460),0),IF(COUNTIF(Invoices!AA:AB,A3460)&lt;&gt;0,IF(COUNTIF(Invoices!AA:AB,A3460)&lt;&gt;0,SUMIF(Invoices!AA:AB,A3460,Invoices!AB:AB)/COUNTIF(Invoices!AA:AB,A3460),0),IF(COUNTIF(Invoices!AC:AD,A3460)&lt;&gt;0,IF(COUNTIF(Invoices!AC:AD,A3460)&lt;&gt;0,SUMIF(Invoices!AC:AD,A3460,Invoices!AD:AD)/COUNTIF(Invoices!AC:AD,A3460),0),IF(COUNTIF(Invoices!AE:AF,A3460)&lt;&gt;0,IF(COUNTIF(Invoices!AE:AF,A3460)&lt;&gt;0,SUMIF(Invoices!AE:AF,A3460,Invoices!AF:AF)/COUNTIF(Invoices!AE:AF,A3460),0),IF(COUNTIF(Invoices!AG:AH,A3460)&lt;&gt;0,IF(COUNTIF(Invoices!AG:AH,A3460)&lt;&gt;0,SUMIF(Invoices!AG:AH,A3460,Invoices!AH:AH)/COUNTIF(Invoices!AG:AH,A3460),0),IF(COUNTIF(Invoices!AI:AJ,A3460)&lt;&gt;0,IF(COUNTIF(Invoices!AI:AJ,A3460)&lt;&gt;0,SUMIF(Invoices!AI:AJ,A3460,Invoices!AJ:AJ)/COUNTIF(Invoices!AI:AJ,A3460),0),IF(COUNTIF(Invoices!AK:AL,A3460)&lt;&gt;0,IF(COUNTIF(Invoices!AK:AL,A3460)&lt;&gt;0,SUMIF(Invoices!AK:AL,A3460,Invoices!AL:AL)/COUNTIF(Invoices!AK:AL,A3460),0),IF(COUNTIF(Invoices!AM:AN,A3460)&lt;&gt;0,IF(COUNTIF(Invoices!AM:AN,A3460)&lt;&gt;0,SUMIF(Invoices!AM:AN,A3460,Invoices!AN:AN)/COUNTIF(Invoices!AM:AN,A3460),0),"Not Available")))))))))))))))</f>
        <v>0.99</v>
      </c>
    </row>
    <row r="3461" spans="1:5" ht="13" x14ac:dyDescent="0.15">
      <c r="A3461" s="6" t="s">
        <v>5012</v>
      </c>
      <c r="B3461" s="6" t="s">
        <v>5014</v>
      </c>
      <c r="C3461" s="6" t="s">
        <v>1115</v>
      </c>
      <c r="D3461" s="6" t="s">
        <v>810</v>
      </c>
      <c r="E3461">
        <f ca="1">IF(COUNTIF(Invoices!K:L,A3461)&lt;&gt;0,IF(COUNTIF(Invoices!K:L,A3461)&lt;&gt;0,SUMIF(Invoices!K:L,A3461,Invoices!L:L)/COUNTIF(Invoices!K:L,A3461),0),IF(COUNTIF(Invoices!M:N,A3461)&lt;&gt;0,IF(COUNTIF(Invoices!M:N,A3461)&lt;&gt;0,SUMIF(Invoices!M:N,A3461,Invoices!N:N)/COUNTIF(Invoices!M:N,A3461),0),IF(COUNTIF(Invoices!O:P,A3461)&lt;&gt;0,IF(COUNTIF(Invoices!O:P,A3461)&lt;&gt;0,SUMIF(Invoices!O:P,A3461,Invoices!P:P)/COUNTIF(Invoices!O:P,A3461),0),IF(COUNTIF(Invoices!Q:R,A3461)&lt;&gt;0,IF(COUNTIF(Invoices!Q:R,A3461)&lt;&gt;0,SUMIF(Invoices!Q:R,A3461,Invoices!R:R)/COUNTIF(Invoices!Q:R,A3461),0),IF(COUNTIF(Invoices!S:T,A3461)&lt;&gt;0,IF(COUNTIF(Invoices!S:T,A3461)&lt;&gt;0,SUMIF(Invoices!S:T,A3461,Invoices!T:T)/COUNTIF(Invoices!S:T,A3461),0),IF(COUNTIF(Invoices!U:V,A3461)&lt;&gt;0,IF(COUNTIF(Invoices!U:V,A3461)&lt;&gt;0,SUMIF(Invoices!U:V,A3461,Invoices!V:V)/COUNTIF(Invoices!U:V,A3461),0),IF(COUNTIF(Invoices!W:X,A3461)&lt;&gt;0,IF(COUNTIF(Invoices!W:X,A3461)&lt;&gt;0,SUMIF(Invoices!W:X,A3461,Invoices!X:X)/COUNTIF(Invoices!W:X,A3461),0),IF(COUNTIF(Invoices!Y:Z,A3461)&lt;&gt;0,IF(COUNTIF(Invoices!Y:Z,A3461)&lt;&gt;0,SUMIF(Invoices!Y:Z,A3461,Invoices!Z:Z)/COUNTIF(Invoices!Y:Z,A3461),0),IF(COUNTIF(Invoices!AA:AB,A3461)&lt;&gt;0,IF(COUNTIF(Invoices!AA:AB,A3461)&lt;&gt;0,SUMIF(Invoices!AA:AB,A3461,Invoices!AB:AB)/COUNTIF(Invoices!AA:AB,A3461),0),IF(COUNTIF(Invoices!AC:AD,A3461)&lt;&gt;0,IF(COUNTIF(Invoices!AC:AD,A3461)&lt;&gt;0,SUMIF(Invoices!AC:AD,A3461,Invoices!AD:AD)/COUNTIF(Invoices!AC:AD,A3461),0),IF(COUNTIF(Invoices!AE:AF,A3461)&lt;&gt;0,IF(COUNTIF(Invoices!AE:AF,A3461)&lt;&gt;0,SUMIF(Invoices!AE:AF,A3461,Invoices!AF:AF)/COUNTIF(Invoices!AE:AF,A3461),0),IF(COUNTIF(Invoices!AG:AH,A3461)&lt;&gt;0,IF(COUNTIF(Invoices!AG:AH,A3461)&lt;&gt;0,SUMIF(Invoices!AG:AH,A3461,Invoices!AH:AH)/COUNTIF(Invoices!AG:AH,A3461),0),IF(COUNTIF(Invoices!AI:AJ,A3461)&lt;&gt;0,IF(COUNTIF(Invoices!AI:AJ,A3461)&lt;&gt;0,SUMIF(Invoices!AI:AJ,A3461,Invoices!AJ:AJ)/COUNTIF(Invoices!AI:AJ,A3461),0),IF(COUNTIF(Invoices!AK:AL,A3461)&lt;&gt;0,IF(COUNTIF(Invoices!AK:AL,A3461)&lt;&gt;0,SUMIF(Invoices!AK:AL,A3461,Invoices!AL:AL)/COUNTIF(Invoices!AK:AL,A3461),0),IF(COUNTIF(Invoices!AM:AN,A3461)&lt;&gt;0,IF(COUNTIF(Invoices!AM:AN,A3461)&lt;&gt;0,SUMIF(Invoices!AM:AN,A3461,Invoices!AN:AN)/COUNTIF(Invoices!AM:AN,A3461),0),"Not Available")))))))))))))))</f>
        <v>0.99</v>
      </c>
    </row>
    <row r="3462" spans="1:5" ht="13" x14ac:dyDescent="0.15">
      <c r="A3462" s="6" t="s">
        <v>5015</v>
      </c>
      <c r="B3462" s="6" t="s">
        <v>5013</v>
      </c>
      <c r="C3462" s="6" t="s">
        <v>1668</v>
      </c>
      <c r="D3462" s="6" t="s">
        <v>810</v>
      </c>
      <c r="E3462">
        <f ca="1">IF(COUNTIF(Invoices!K:L,A3462)&lt;&gt;0,IF(COUNTIF(Invoices!K:L,A3462)&lt;&gt;0,SUMIF(Invoices!K:L,A3462,Invoices!L:L)/COUNTIF(Invoices!K:L,A3462),0),IF(COUNTIF(Invoices!M:N,A3462)&lt;&gt;0,IF(COUNTIF(Invoices!M:N,A3462)&lt;&gt;0,SUMIF(Invoices!M:N,A3462,Invoices!N:N)/COUNTIF(Invoices!M:N,A3462),0),IF(COUNTIF(Invoices!O:P,A3462)&lt;&gt;0,IF(COUNTIF(Invoices!O:P,A3462)&lt;&gt;0,SUMIF(Invoices!O:P,A3462,Invoices!P:P)/COUNTIF(Invoices!O:P,A3462),0),IF(COUNTIF(Invoices!Q:R,A3462)&lt;&gt;0,IF(COUNTIF(Invoices!Q:R,A3462)&lt;&gt;0,SUMIF(Invoices!Q:R,A3462,Invoices!R:R)/COUNTIF(Invoices!Q:R,A3462),0),IF(COUNTIF(Invoices!S:T,A3462)&lt;&gt;0,IF(COUNTIF(Invoices!S:T,A3462)&lt;&gt;0,SUMIF(Invoices!S:T,A3462,Invoices!T:T)/COUNTIF(Invoices!S:T,A3462),0),IF(COUNTIF(Invoices!U:V,A3462)&lt;&gt;0,IF(COUNTIF(Invoices!U:V,A3462)&lt;&gt;0,SUMIF(Invoices!U:V,A3462,Invoices!V:V)/COUNTIF(Invoices!U:V,A3462),0),IF(COUNTIF(Invoices!W:X,A3462)&lt;&gt;0,IF(COUNTIF(Invoices!W:X,A3462)&lt;&gt;0,SUMIF(Invoices!W:X,A3462,Invoices!X:X)/COUNTIF(Invoices!W:X,A3462),0),IF(COUNTIF(Invoices!Y:Z,A3462)&lt;&gt;0,IF(COUNTIF(Invoices!Y:Z,A3462)&lt;&gt;0,SUMIF(Invoices!Y:Z,A3462,Invoices!Z:Z)/COUNTIF(Invoices!Y:Z,A3462),0),IF(COUNTIF(Invoices!AA:AB,A3462)&lt;&gt;0,IF(COUNTIF(Invoices!AA:AB,A3462)&lt;&gt;0,SUMIF(Invoices!AA:AB,A3462,Invoices!AB:AB)/COUNTIF(Invoices!AA:AB,A3462),0),IF(COUNTIF(Invoices!AC:AD,A3462)&lt;&gt;0,IF(COUNTIF(Invoices!AC:AD,A3462)&lt;&gt;0,SUMIF(Invoices!AC:AD,A3462,Invoices!AD:AD)/COUNTIF(Invoices!AC:AD,A3462),0),IF(COUNTIF(Invoices!AE:AF,A3462)&lt;&gt;0,IF(COUNTIF(Invoices!AE:AF,A3462)&lt;&gt;0,SUMIF(Invoices!AE:AF,A3462,Invoices!AF:AF)/COUNTIF(Invoices!AE:AF,A3462),0),IF(COUNTIF(Invoices!AG:AH,A3462)&lt;&gt;0,IF(COUNTIF(Invoices!AG:AH,A3462)&lt;&gt;0,SUMIF(Invoices!AG:AH,A3462,Invoices!AH:AH)/COUNTIF(Invoices!AG:AH,A3462),0),IF(COUNTIF(Invoices!AI:AJ,A3462)&lt;&gt;0,IF(COUNTIF(Invoices!AI:AJ,A3462)&lt;&gt;0,SUMIF(Invoices!AI:AJ,A3462,Invoices!AJ:AJ)/COUNTIF(Invoices!AI:AJ,A3462),0),IF(COUNTIF(Invoices!AK:AL,A3462)&lt;&gt;0,IF(COUNTIF(Invoices!AK:AL,A3462)&lt;&gt;0,SUMIF(Invoices!AK:AL,A3462,Invoices!AL:AL)/COUNTIF(Invoices!AK:AL,A3462),0),IF(COUNTIF(Invoices!AM:AN,A3462)&lt;&gt;0,IF(COUNTIF(Invoices!AM:AN,A3462)&lt;&gt;0,SUMIF(Invoices!AM:AN,A3462,Invoices!AN:AN)/COUNTIF(Invoices!AM:AN,A3462),0),"Not Available")))))))))))))))</f>
        <v>0.99</v>
      </c>
    </row>
    <row r="3463" spans="1:5" ht="13" x14ac:dyDescent="0.15">
      <c r="A3463" s="6" t="s">
        <v>5016</v>
      </c>
      <c r="B3463" s="6" t="s">
        <v>793</v>
      </c>
      <c r="C3463" s="6" t="s">
        <v>792</v>
      </c>
      <c r="D3463" s="6" t="s">
        <v>793</v>
      </c>
      <c r="E3463">
        <f ca="1">IF(COUNTIF(Invoices!K:L,A3463)&lt;&gt;0,IF(COUNTIF(Invoices!K:L,A3463)&lt;&gt;0,SUMIF(Invoices!K:L,A3463,Invoices!L:L)/COUNTIF(Invoices!K:L,A3463),0),IF(COUNTIF(Invoices!M:N,A3463)&lt;&gt;0,IF(COUNTIF(Invoices!M:N,A3463)&lt;&gt;0,SUMIF(Invoices!M:N,A3463,Invoices!N:N)/COUNTIF(Invoices!M:N,A3463),0),IF(COUNTIF(Invoices!O:P,A3463)&lt;&gt;0,IF(COUNTIF(Invoices!O:P,A3463)&lt;&gt;0,SUMIF(Invoices!O:P,A3463,Invoices!P:P)/COUNTIF(Invoices!O:P,A3463),0),IF(COUNTIF(Invoices!Q:R,A3463)&lt;&gt;0,IF(COUNTIF(Invoices!Q:R,A3463)&lt;&gt;0,SUMIF(Invoices!Q:R,A3463,Invoices!R:R)/COUNTIF(Invoices!Q:R,A3463),0),IF(COUNTIF(Invoices!S:T,A3463)&lt;&gt;0,IF(COUNTIF(Invoices!S:T,A3463)&lt;&gt;0,SUMIF(Invoices!S:T,A3463,Invoices!T:T)/COUNTIF(Invoices!S:T,A3463),0),IF(COUNTIF(Invoices!U:V,A3463)&lt;&gt;0,IF(COUNTIF(Invoices!U:V,A3463)&lt;&gt;0,SUMIF(Invoices!U:V,A3463,Invoices!V:V)/COUNTIF(Invoices!U:V,A3463),0),IF(COUNTIF(Invoices!W:X,A3463)&lt;&gt;0,IF(COUNTIF(Invoices!W:X,A3463)&lt;&gt;0,SUMIF(Invoices!W:X,A3463,Invoices!X:X)/COUNTIF(Invoices!W:X,A3463),0),IF(COUNTIF(Invoices!Y:Z,A3463)&lt;&gt;0,IF(COUNTIF(Invoices!Y:Z,A3463)&lt;&gt;0,SUMIF(Invoices!Y:Z,A3463,Invoices!Z:Z)/COUNTIF(Invoices!Y:Z,A3463),0),IF(COUNTIF(Invoices!AA:AB,A3463)&lt;&gt;0,IF(COUNTIF(Invoices!AA:AB,A3463)&lt;&gt;0,SUMIF(Invoices!AA:AB,A3463,Invoices!AB:AB)/COUNTIF(Invoices!AA:AB,A3463),0),IF(COUNTIF(Invoices!AC:AD,A3463)&lt;&gt;0,IF(COUNTIF(Invoices!AC:AD,A3463)&lt;&gt;0,SUMIF(Invoices!AC:AD,A3463,Invoices!AD:AD)/COUNTIF(Invoices!AC:AD,A3463),0),IF(COUNTIF(Invoices!AE:AF,A3463)&lt;&gt;0,IF(COUNTIF(Invoices!AE:AF,A3463)&lt;&gt;0,SUMIF(Invoices!AE:AF,A3463,Invoices!AF:AF)/COUNTIF(Invoices!AE:AF,A3463),0),IF(COUNTIF(Invoices!AG:AH,A3463)&lt;&gt;0,IF(COUNTIF(Invoices!AG:AH,A3463)&lt;&gt;0,SUMIF(Invoices!AG:AH,A3463,Invoices!AH:AH)/COUNTIF(Invoices!AG:AH,A3463),0),IF(COUNTIF(Invoices!AI:AJ,A3463)&lt;&gt;0,IF(COUNTIF(Invoices!AI:AJ,A3463)&lt;&gt;0,SUMIF(Invoices!AI:AJ,A3463,Invoices!AJ:AJ)/COUNTIF(Invoices!AI:AJ,A3463),0),IF(COUNTIF(Invoices!AK:AL,A3463)&lt;&gt;0,IF(COUNTIF(Invoices!AK:AL,A3463)&lt;&gt;0,SUMIF(Invoices!AK:AL,A3463,Invoices!AL:AL)/COUNTIF(Invoices!AK:AL,A3463),0),IF(COUNTIF(Invoices!AM:AN,A3463)&lt;&gt;0,IF(COUNTIF(Invoices!AM:AN,A3463)&lt;&gt;0,SUMIF(Invoices!AM:AN,A3463,Invoices!AN:AN)/COUNTIF(Invoices!AM:AN,A3463),0),"Not Available")))))))))))))))</f>
        <v>0.99</v>
      </c>
    </row>
    <row r="3464" spans="1:5" ht="13" x14ac:dyDescent="0.15">
      <c r="A3464" s="6" t="s">
        <v>5017</v>
      </c>
      <c r="C3464" s="6" t="s">
        <v>1010</v>
      </c>
      <c r="D3464" s="6" t="s">
        <v>600</v>
      </c>
      <c r="E3464" t="str">
        <f>IF(COUNTIF(Invoices!K:L,A3464)&lt;&gt;0,IF(COUNTIF(Invoices!K:L,A3464)&lt;&gt;0,SUMIF(Invoices!K:L,A3464,Invoices!L:L)/COUNTIF(Invoices!K:L,A3464),0),IF(COUNTIF(Invoices!M:N,A3464)&lt;&gt;0,IF(COUNTIF(Invoices!M:N,A3464)&lt;&gt;0,SUMIF(Invoices!M:N,A3464,Invoices!N:N)/COUNTIF(Invoices!M:N,A3464),0),IF(COUNTIF(Invoices!O:P,A3464)&lt;&gt;0,IF(COUNTIF(Invoices!O:P,A3464)&lt;&gt;0,SUMIF(Invoices!O:P,A3464,Invoices!P:P)/COUNTIF(Invoices!O:P,A3464),0),IF(COUNTIF(Invoices!Q:R,A3464)&lt;&gt;0,IF(COUNTIF(Invoices!Q:R,A3464)&lt;&gt;0,SUMIF(Invoices!Q:R,A3464,Invoices!R:R)/COUNTIF(Invoices!Q:R,A3464),0),IF(COUNTIF(Invoices!S:T,A3464)&lt;&gt;0,IF(COUNTIF(Invoices!S:T,A3464)&lt;&gt;0,SUMIF(Invoices!S:T,A3464,Invoices!T:T)/COUNTIF(Invoices!S:T,A3464),0),IF(COUNTIF(Invoices!U:V,A3464)&lt;&gt;0,IF(COUNTIF(Invoices!U:V,A3464)&lt;&gt;0,SUMIF(Invoices!U:V,A3464,Invoices!V:V)/COUNTIF(Invoices!U:V,A3464),0),IF(COUNTIF(Invoices!W:X,A3464)&lt;&gt;0,IF(COUNTIF(Invoices!W:X,A3464)&lt;&gt;0,SUMIF(Invoices!W:X,A3464,Invoices!X:X)/COUNTIF(Invoices!W:X,A3464),0),IF(COUNTIF(Invoices!Y:Z,A3464)&lt;&gt;0,IF(COUNTIF(Invoices!Y:Z,A3464)&lt;&gt;0,SUMIF(Invoices!Y:Z,A3464,Invoices!Z:Z)/COUNTIF(Invoices!Y:Z,A3464),0),IF(COUNTIF(Invoices!AA:AB,A3464)&lt;&gt;0,IF(COUNTIF(Invoices!AA:AB,A3464)&lt;&gt;0,SUMIF(Invoices!AA:AB,A3464,Invoices!AB:AB)/COUNTIF(Invoices!AA:AB,A3464),0),IF(COUNTIF(Invoices!AC:AD,A3464)&lt;&gt;0,IF(COUNTIF(Invoices!AC:AD,A3464)&lt;&gt;0,SUMIF(Invoices!AC:AD,A3464,Invoices!AD:AD)/COUNTIF(Invoices!AC:AD,A3464),0),IF(COUNTIF(Invoices!AE:AF,A3464)&lt;&gt;0,IF(COUNTIF(Invoices!AE:AF,A3464)&lt;&gt;0,SUMIF(Invoices!AE:AF,A3464,Invoices!AF:AF)/COUNTIF(Invoices!AE:AF,A3464),0),IF(COUNTIF(Invoices!AG:AH,A3464)&lt;&gt;0,IF(COUNTIF(Invoices!AG:AH,A3464)&lt;&gt;0,SUMIF(Invoices!AG:AH,A3464,Invoices!AH:AH)/COUNTIF(Invoices!AG:AH,A3464),0),IF(COUNTIF(Invoices!AI:AJ,A3464)&lt;&gt;0,IF(COUNTIF(Invoices!AI:AJ,A3464)&lt;&gt;0,SUMIF(Invoices!AI:AJ,A3464,Invoices!AJ:AJ)/COUNTIF(Invoices!AI:AJ,A3464),0),IF(COUNTIF(Invoices!AK:AL,A3464)&lt;&gt;0,IF(COUNTIF(Invoices!AK:AL,A3464)&lt;&gt;0,SUMIF(Invoices!AK:AL,A3464,Invoices!AL:AL)/COUNTIF(Invoices!AK:AL,A3464),0),IF(COUNTIF(Invoices!AM:AN,A3464)&lt;&gt;0,IF(COUNTIF(Invoices!AM:AN,A3464)&lt;&gt;0,SUMIF(Invoices!AM:AN,A3464,Invoices!AN:AN)/COUNTIF(Invoices!AM:AN,A3464),0),"Not Available")))))))))))))))</f>
        <v>Not Available</v>
      </c>
    </row>
    <row r="3465" spans="1:5" ht="13" x14ac:dyDescent="0.15">
      <c r="A3465" s="6" t="s">
        <v>5018</v>
      </c>
      <c r="B3465" s="6" t="s">
        <v>2719</v>
      </c>
      <c r="C3465" s="6" t="s">
        <v>735</v>
      </c>
      <c r="D3465" s="6" t="s">
        <v>736</v>
      </c>
      <c r="E3465">
        <f ca="1">IF(COUNTIF(Invoices!K:L,A3465)&lt;&gt;0,IF(COUNTIF(Invoices!K:L,A3465)&lt;&gt;0,SUMIF(Invoices!K:L,A3465,Invoices!L:L)/COUNTIF(Invoices!K:L,A3465),0),IF(COUNTIF(Invoices!M:N,A3465)&lt;&gt;0,IF(COUNTIF(Invoices!M:N,A3465)&lt;&gt;0,SUMIF(Invoices!M:N,A3465,Invoices!N:N)/COUNTIF(Invoices!M:N,A3465),0),IF(COUNTIF(Invoices!O:P,A3465)&lt;&gt;0,IF(COUNTIF(Invoices!O:P,A3465)&lt;&gt;0,SUMIF(Invoices!O:P,A3465,Invoices!P:P)/COUNTIF(Invoices!O:P,A3465),0),IF(COUNTIF(Invoices!Q:R,A3465)&lt;&gt;0,IF(COUNTIF(Invoices!Q:R,A3465)&lt;&gt;0,SUMIF(Invoices!Q:R,A3465,Invoices!R:R)/COUNTIF(Invoices!Q:R,A3465),0),IF(COUNTIF(Invoices!S:T,A3465)&lt;&gt;0,IF(COUNTIF(Invoices!S:T,A3465)&lt;&gt;0,SUMIF(Invoices!S:T,A3465,Invoices!T:T)/COUNTIF(Invoices!S:T,A3465),0),IF(COUNTIF(Invoices!U:V,A3465)&lt;&gt;0,IF(COUNTIF(Invoices!U:V,A3465)&lt;&gt;0,SUMIF(Invoices!U:V,A3465,Invoices!V:V)/COUNTIF(Invoices!U:V,A3465),0),IF(COUNTIF(Invoices!W:X,A3465)&lt;&gt;0,IF(COUNTIF(Invoices!W:X,A3465)&lt;&gt;0,SUMIF(Invoices!W:X,A3465,Invoices!X:X)/COUNTIF(Invoices!W:X,A3465),0),IF(COUNTIF(Invoices!Y:Z,A3465)&lt;&gt;0,IF(COUNTIF(Invoices!Y:Z,A3465)&lt;&gt;0,SUMIF(Invoices!Y:Z,A3465,Invoices!Z:Z)/COUNTIF(Invoices!Y:Z,A3465),0),IF(COUNTIF(Invoices!AA:AB,A3465)&lt;&gt;0,IF(COUNTIF(Invoices!AA:AB,A3465)&lt;&gt;0,SUMIF(Invoices!AA:AB,A3465,Invoices!AB:AB)/COUNTIF(Invoices!AA:AB,A3465),0),IF(COUNTIF(Invoices!AC:AD,A3465)&lt;&gt;0,IF(COUNTIF(Invoices!AC:AD,A3465)&lt;&gt;0,SUMIF(Invoices!AC:AD,A3465,Invoices!AD:AD)/COUNTIF(Invoices!AC:AD,A3465),0),IF(COUNTIF(Invoices!AE:AF,A3465)&lt;&gt;0,IF(COUNTIF(Invoices!AE:AF,A3465)&lt;&gt;0,SUMIF(Invoices!AE:AF,A3465,Invoices!AF:AF)/COUNTIF(Invoices!AE:AF,A3465),0),IF(COUNTIF(Invoices!AG:AH,A3465)&lt;&gt;0,IF(COUNTIF(Invoices!AG:AH,A3465)&lt;&gt;0,SUMIF(Invoices!AG:AH,A3465,Invoices!AH:AH)/COUNTIF(Invoices!AG:AH,A3465),0),IF(COUNTIF(Invoices!AI:AJ,A3465)&lt;&gt;0,IF(COUNTIF(Invoices!AI:AJ,A3465)&lt;&gt;0,SUMIF(Invoices!AI:AJ,A3465,Invoices!AJ:AJ)/COUNTIF(Invoices!AI:AJ,A3465),0),IF(COUNTIF(Invoices!AK:AL,A3465)&lt;&gt;0,IF(COUNTIF(Invoices!AK:AL,A3465)&lt;&gt;0,SUMIF(Invoices!AK:AL,A3465,Invoices!AL:AL)/COUNTIF(Invoices!AK:AL,A3465),0),IF(COUNTIF(Invoices!AM:AN,A3465)&lt;&gt;0,IF(COUNTIF(Invoices!AM:AN,A3465)&lt;&gt;0,SUMIF(Invoices!AM:AN,A3465,Invoices!AN:AN)/COUNTIF(Invoices!AM:AN,A3465),0),"Not Available")))))))))))))))</f>
        <v>0.99</v>
      </c>
    </row>
    <row r="3466" spans="1:5" ht="13" x14ac:dyDescent="0.15">
      <c r="A3466" s="6" t="s">
        <v>5019</v>
      </c>
      <c r="B3466" s="6" t="s">
        <v>990</v>
      </c>
      <c r="C3466" s="6" t="s">
        <v>991</v>
      </c>
      <c r="D3466" s="6" t="s">
        <v>714</v>
      </c>
      <c r="E3466">
        <f ca="1">IF(COUNTIF(Invoices!K:L,A3466)&lt;&gt;0,IF(COUNTIF(Invoices!K:L,A3466)&lt;&gt;0,SUMIF(Invoices!K:L,A3466,Invoices!L:L)/COUNTIF(Invoices!K:L,A3466),0),IF(COUNTIF(Invoices!M:N,A3466)&lt;&gt;0,IF(COUNTIF(Invoices!M:N,A3466)&lt;&gt;0,SUMIF(Invoices!M:N,A3466,Invoices!N:N)/COUNTIF(Invoices!M:N,A3466),0),IF(COUNTIF(Invoices!O:P,A3466)&lt;&gt;0,IF(COUNTIF(Invoices!O:P,A3466)&lt;&gt;0,SUMIF(Invoices!O:P,A3466,Invoices!P:P)/COUNTIF(Invoices!O:P,A3466),0),IF(COUNTIF(Invoices!Q:R,A3466)&lt;&gt;0,IF(COUNTIF(Invoices!Q:R,A3466)&lt;&gt;0,SUMIF(Invoices!Q:R,A3466,Invoices!R:R)/COUNTIF(Invoices!Q:R,A3466),0),IF(COUNTIF(Invoices!S:T,A3466)&lt;&gt;0,IF(COUNTIF(Invoices!S:T,A3466)&lt;&gt;0,SUMIF(Invoices!S:T,A3466,Invoices!T:T)/COUNTIF(Invoices!S:T,A3466),0),IF(COUNTIF(Invoices!U:V,A3466)&lt;&gt;0,IF(COUNTIF(Invoices!U:V,A3466)&lt;&gt;0,SUMIF(Invoices!U:V,A3466,Invoices!V:V)/COUNTIF(Invoices!U:V,A3466),0),IF(COUNTIF(Invoices!W:X,A3466)&lt;&gt;0,IF(COUNTIF(Invoices!W:X,A3466)&lt;&gt;0,SUMIF(Invoices!W:X,A3466,Invoices!X:X)/COUNTIF(Invoices!W:X,A3466),0),IF(COUNTIF(Invoices!Y:Z,A3466)&lt;&gt;0,IF(COUNTIF(Invoices!Y:Z,A3466)&lt;&gt;0,SUMIF(Invoices!Y:Z,A3466,Invoices!Z:Z)/COUNTIF(Invoices!Y:Z,A3466),0),IF(COUNTIF(Invoices!AA:AB,A3466)&lt;&gt;0,IF(COUNTIF(Invoices!AA:AB,A3466)&lt;&gt;0,SUMIF(Invoices!AA:AB,A3466,Invoices!AB:AB)/COUNTIF(Invoices!AA:AB,A3466),0),IF(COUNTIF(Invoices!AC:AD,A3466)&lt;&gt;0,IF(COUNTIF(Invoices!AC:AD,A3466)&lt;&gt;0,SUMIF(Invoices!AC:AD,A3466,Invoices!AD:AD)/COUNTIF(Invoices!AC:AD,A3466),0),IF(COUNTIF(Invoices!AE:AF,A3466)&lt;&gt;0,IF(COUNTIF(Invoices!AE:AF,A3466)&lt;&gt;0,SUMIF(Invoices!AE:AF,A3466,Invoices!AF:AF)/COUNTIF(Invoices!AE:AF,A3466),0),IF(COUNTIF(Invoices!AG:AH,A3466)&lt;&gt;0,IF(COUNTIF(Invoices!AG:AH,A3466)&lt;&gt;0,SUMIF(Invoices!AG:AH,A3466,Invoices!AH:AH)/COUNTIF(Invoices!AG:AH,A3466),0),IF(COUNTIF(Invoices!AI:AJ,A3466)&lt;&gt;0,IF(COUNTIF(Invoices!AI:AJ,A3466)&lt;&gt;0,SUMIF(Invoices!AI:AJ,A3466,Invoices!AJ:AJ)/COUNTIF(Invoices!AI:AJ,A3466),0),IF(COUNTIF(Invoices!AK:AL,A3466)&lt;&gt;0,IF(COUNTIF(Invoices!AK:AL,A3466)&lt;&gt;0,SUMIF(Invoices!AK:AL,A3466,Invoices!AL:AL)/COUNTIF(Invoices!AK:AL,A3466),0),IF(COUNTIF(Invoices!AM:AN,A3466)&lt;&gt;0,IF(COUNTIF(Invoices!AM:AN,A3466)&lt;&gt;0,SUMIF(Invoices!AM:AN,A3466,Invoices!AN:AN)/COUNTIF(Invoices!AM:AN,A3466),0),"Not Available")))))))))))))))</f>
        <v>0.99</v>
      </c>
    </row>
    <row r="3467" spans="1:5" ht="13" x14ac:dyDescent="0.15">
      <c r="A3467" s="6" t="s">
        <v>5020</v>
      </c>
      <c r="B3467" s="6" t="s">
        <v>5021</v>
      </c>
      <c r="C3467" s="6" t="s">
        <v>792</v>
      </c>
      <c r="D3467" s="6" t="s">
        <v>793</v>
      </c>
      <c r="E3467" t="str">
        <f>IF(COUNTIF(Invoices!K:L,A3467)&lt;&gt;0,IF(COUNTIF(Invoices!K:L,A3467)&lt;&gt;0,SUMIF(Invoices!K:L,A3467,Invoices!L:L)/COUNTIF(Invoices!K:L,A3467),0),IF(COUNTIF(Invoices!M:N,A3467)&lt;&gt;0,IF(COUNTIF(Invoices!M:N,A3467)&lt;&gt;0,SUMIF(Invoices!M:N,A3467,Invoices!N:N)/COUNTIF(Invoices!M:N,A3467),0),IF(COUNTIF(Invoices!O:P,A3467)&lt;&gt;0,IF(COUNTIF(Invoices!O:P,A3467)&lt;&gt;0,SUMIF(Invoices!O:P,A3467,Invoices!P:P)/COUNTIF(Invoices!O:P,A3467),0),IF(COUNTIF(Invoices!Q:R,A3467)&lt;&gt;0,IF(COUNTIF(Invoices!Q:R,A3467)&lt;&gt;0,SUMIF(Invoices!Q:R,A3467,Invoices!R:R)/COUNTIF(Invoices!Q:R,A3467),0),IF(COUNTIF(Invoices!S:T,A3467)&lt;&gt;0,IF(COUNTIF(Invoices!S:T,A3467)&lt;&gt;0,SUMIF(Invoices!S:T,A3467,Invoices!T:T)/COUNTIF(Invoices!S:T,A3467),0),IF(COUNTIF(Invoices!U:V,A3467)&lt;&gt;0,IF(COUNTIF(Invoices!U:V,A3467)&lt;&gt;0,SUMIF(Invoices!U:V,A3467,Invoices!V:V)/COUNTIF(Invoices!U:V,A3467),0),IF(COUNTIF(Invoices!W:X,A3467)&lt;&gt;0,IF(COUNTIF(Invoices!W:X,A3467)&lt;&gt;0,SUMIF(Invoices!W:X,A3467,Invoices!X:X)/COUNTIF(Invoices!W:X,A3467),0),IF(COUNTIF(Invoices!Y:Z,A3467)&lt;&gt;0,IF(COUNTIF(Invoices!Y:Z,A3467)&lt;&gt;0,SUMIF(Invoices!Y:Z,A3467,Invoices!Z:Z)/COUNTIF(Invoices!Y:Z,A3467),0),IF(COUNTIF(Invoices!AA:AB,A3467)&lt;&gt;0,IF(COUNTIF(Invoices!AA:AB,A3467)&lt;&gt;0,SUMIF(Invoices!AA:AB,A3467,Invoices!AB:AB)/COUNTIF(Invoices!AA:AB,A3467),0),IF(COUNTIF(Invoices!AC:AD,A3467)&lt;&gt;0,IF(COUNTIF(Invoices!AC:AD,A3467)&lt;&gt;0,SUMIF(Invoices!AC:AD,A3467,Invoices!AD:AD)/COUNTIF(Invoices!AC:AD,A3467),0),IF(COUNTIF(Invoices!AE:AF,A3467)&lt;&gt;0,IF(COUNTIF(Invoices!AE:AF,A3467)&lt;&gt;0,SUMIF(Invoices!AE:AF,A3467,Invoices!AF:AF)/COUNTIF(Invoices!AE:AF,A3467),0),IF(COUNTIF(Invoices!AG:AH,A3467)&lt;&gt;0,IF(COUNTIF(Invoices!AG:AH,A3467)&lt;&gt;0,SUMIF(Invoices!AG:AH,A3467,Invoices!AH:AH)/COUNTIF(Invoices!AG:AH,A3467),0),IF(COUNTIF(Invoices!AI:AJ,A3467)&lt;&gt;0,IF(COUNTIF(Invoices!AI:AJ,A3467)&lt;&gt;0,SUMIF(Invoices!AI:AJ,A3467,Invoices!AJ:AJ)/COUNTIF(Invoices!AI:AJ,A3467),0),IF(COUNTIF(Invoices!AK:AL,A3467)&lt;&gt;0,IF(COUNTIF(Invoices!AK:AL,A3467)&lt;&gt;0,SUMIF(Invoices!AK:AL,A3467,Invoices!AL:AL)/COUNTIF(Invoices!AK:AL,A3467),0),IF(COUNTIF(Invoices!AM:AN,A3467)&lt;&gt;0,IF(COUNTIF(Invoices!AM:AN,A3467)&lt;&gt;0,SUMIF(Invoices!AM:AN,A3467,Invoices!AN:AN)/COUNTIF(Invoices!AM:AN,A3467),0),"Not Available")))))))))))))))</f>
        <v>Not Available</v>
      </c>
    </row>
    <row r="3468" spans="1:5" ht="13" x14ac:dyDescent="0.15">
      <c r="A3468" s="6" t="s">
        <v>5022</v>
      </c>
      <c r="B3468" s="6" t="s">
        <v>5023</v>
      </c>
      <c r="C3468" s="6" t="s">
        <v>792</v>
      </c>
      <c r="D3468" s="6" t="s">
        <v>793</v>
      </c>
      <c r="E3468">
        <f ca="1">IF(COUNTIF(Invoices!K:L,A3468)&lt;&gt;0,IF(COUNTIF(Invoices!K:L,A3468)&lt;&gt;0,SUMIF(Invoices!K:L,A3468,Invoices!L:L)/COUNTIF(Invoices!K:L,A3468),0),IF(COUNTIF(Invoices!M:N,A3468)&lt;&gt;0,IF(COUNTIF(Invoices!M:N,A3468)&lt;&gt;0,SUMIF(Invoices!M:N,A3468,Invoices!N:N)/COUNTIF(Invoices!M:N,A3468),0),IF(COUNTIF(Invoices!O:P,A3468)&lt;&gt;0,IF(COUNTIF(Invoices!O:P,A3468)&lt;&gt;0,SUMIF(Invoices!O:P,A3468,Invoices!P:P)/COUNTIF(Invoices!O:P,A3468),0),IF(COUNTIF(Invoices!Q:R,A3468)&lt;&gt;0,IF(COUNTIF(Invoices!Q:R,A3468)&lt;&gt;0,SUMIF(Invoices!Q:R,A3468,Invoices!R:R)/COUNTIF(Invoices!Q:R,A3468),0),IF(COUNTIF(Invoices!S:T,A3468)&lt;&gt;0,IF(COUNTIF(Invoices!S:T,A3468)&lt;&gt;0,SUMIF(Invoices!S:T,A3468,Invoices!T:T)/COUNTIF(Invoices!S:T,A3468),0),IF(COUNTIF(Invoices!U:V,A3468)&lt;&gt;0,IF(COUNTIF(Invoices!U:V,A3468)&lt;&gt;0,SUMIF(Invoices!U:V,A3468,Invoices!V:V)/COUNTIF(Invoices!U:V,A3468),0),IF(COUNTIF(Invoices!W:X,A3468)&lt;&gt;0,IF(COUNTIF(Invoices!W:X,A3468)&lt;&gt;0,SUMIF(Invoices!W:X,A3468,Invoices!X:X)/COUNTIF(Invoices!W:X,A3468),0),IF(COUNTIF(Invoices!Y:Z,A3468)&lt;&gt;0,IF(COUNTIF(Invoices!Y:Z,A3468)&lt;&gt;0,SUMIF(Invoices!Y:Z,A3468,Invoices!Z:Z)/COUNTIF(Invoices!Y:Z,A3468),0),IF(COUNTIF(Invoices!AA:AB,A3468)&lt;&gt;0,IF(COUNTIF(Invoices!AA:AB,A3468)&lt;&gt;0,SUMIF(Invoices!AA:AB,A3468,Invoices!AB:AB)/COUNTIF(Invoices!AA:AB,A3468),0),IF(COUNTIF(Invoices!AC:AD,A3468)&lt;&gt;0,IF(COUNTIF(Invoices!AC:AD,A3468)&lt;&gt;0,SUMIF(Invoices!AC:AD,A3468,Invoices!AD:AD)/COUNTIF(Invoices!AC:AD,A3468),0),IF(COUNTIF(Invoices!AE:AF,A3468)&lt;&gt;0,IF(COUNTIF(Invoices!AE:AF,A3468)&lt;&gt;0,SUMIF(Invoices!AE:AF,A3468,Invoices!AF:AF)/COUNTIF(Invoices!AE:AF,A3468),0),IF(COUNTIF(Invoices!AG:AH,A3468)&lt;&gt;0,IF(COUNTIF(Invoices!AG:AH,A3468)&lt;&gt;0,SUMIF(Invoices!AG:AH,A3468,Invoices!AH:AH)/COUNTIF(Invoices!AG:AH,A3468),0),IF(COUNTIF(Invoices!AI:AJ,A3468)&lt;&gt;0,IF(COUNTIF(Invoices!AI:AJ,A3468)&lt;&gt;0,SUMIF(Invoices!AI:AJ,A3468,Invoices!AJ:AJ)/COUNTIF(Invoices!AI:AJ,A3468),0),IF(COUNTIF(Invoices!AK:AL,A3468)&lt;&gt;0,IF(COUNTIF(Invoices!AK:AL,A3468)&lt;&gt;0,SUMIF(Invoices!AK:AL,A3468,Invoices!AL:AL)/COUNTIF(Invoices!AK:AL,A3468),0),IF(COUNTIF(Invoices!AM:AN,A3468)&lt;&gt;0,IF(COUNTIF(Invoices!AM:AN,A3468)&lt;&gt;0,SUMIF(Invoices!AM:AN,A3468,Invoices!AN:AN)/COUNTIF(Invoices!AM:AN,A3468),0),"Not Available")))))))))))))))</f>
        <v>0.99</v>
      </c>
    </row>
    <row r="3469" spans="1:5" ht="13" x14ac:dyDescent="0.15">
      <c r="A3469" s="6" t="s">
        <v>5024</v>
      </c>
      <c r="C3469" s="6" t="s">
        <v>1431</v>
      </c>
      <c r="D3469" s="6" t="s">
        <v>1432</v>
      </c>
      <c r="E3469">
        <f ca="1">IF(COUNTIF(Invoices!K:L,A3469)&lt;&gt;0,IF(COUNTIF(Invoices!K:L,A3469)&lt;&gt;0,SUMIF(Invoices!K:L,A3469,Invoices!L:L)/COUNTIF(Invoices!K:L,A3469),0),IF(COUNTIF(Invoices!M:N,A3469)&lt;&gt;0,IF(COUNTIF(Invoices!M:N,A3469)&lt;&gt;0,SUMIF(Invoices!M:N,A3469,Invoices!N:N)/COUNTIF(Invoices!M:N,A3469),0),IF(COUNTIF(Invoices!O:P,A3469)&lt;&gt;0,IF(COUNTIF(Invoices!O:P,A3469)&lt;&gt;0,SUMIF(Invoices!O:P,A3469,Invoices!P:P)/COUNTIF(Invoices!O:P,A3469),0),IF(COUNTIF(Invoices!Q:R,A3469)&lt;&gt;0,IF(COUNTIF(Invoices!Q:R,A3469)&lt;&gt;0,SUMIF(Invoices!Q:R,A3469,Invoices!R:R)/COUNTIF(Invoices!Q:R,A3469),0),IF(COUNTIF(Invoices!S:T,A3469)&lt;&gt;0,IF(COUNTIF(Invoices!S:T,A3469)&lt;&gt;0,SUMIF(Invoices!S:T,A3469,Invoices!T:T)/COUNTIF(Invoices!S:T,A3469),0),IF(COUNTIF(Invoices!U:V,A3469)&lt;&gt;0,IF(COUNTIF(Invoices!U:V,A3469)&lt;&gt;0,SUMIF(Invoices!U:V,A3469,Invoices!V:V)/COUNTIF(Invoices!U:V,A3469),0),IF(COUNTIF(Invoices!W:X,A3469)&lt;&gt;0,IF(COUNTIF(Invoices!W:X,A3469)&lt;&gt;0,SUMIF(Invoices!W:X,A3469,Invoices!X:X)/COUNTIF(Invoices!W:X,A3469),0),IF(COUNTIF(Invoices!Y:Z,A3469)&lt;&gt;0,IF(COUNTIF(Invoices!Y:Z,A3469)&lt;&gt;0,SUMIF(Invoices!Y:Z,A3469,Invoices!Z:Z)/COUNTIF(Invoices!Y:Z,A3469),0),IF(COUNTIF(Invoices!AA:AB,A3469)&lt;&gt;0,IF(COUNTIF(Invoices!AA:AB,A3469)&lt;&gt;0,SUMIF(Invoices!AA:AB,A3469,Invoices!AB:AB)/COUNTIF(Invoices!AA:AB,A3469),0),IF(COUNTIF(Invoices!AC:AD,A3469)&lt;&gt;0,IF(COUNTIF(Invoices!AC:AD,A3469)&lt;&gt;0,SUMIF(Invoices!AC:AD,A3469,Invoices!AD:AD)/COUNTIF(Invoices!AC:AD,A3469),0),IF(COUNTIF(Invoices!AE:AF,A3469)&lt;&gt;0,IF(COUNTIF(Invoices!AE:AF,A3469)&lt;&gt;0,SUMIF(Invoices!AE:AF,A3469,Invoices!AF:AF)/COUNTIF(Invoices!AE:AF,A3469),0),IF(COUNTIF(Invoices!AG:AH,A3469)&lt;&gt;0,IF(COUNTIF(Invoices!AG:AH,A3469)&lt;&gt;0,SUMIF(Invoices!AG:AH,A3469,Invoices!AH:AH)/COUNTIF(Invoices!AG:AH,A3469),0),IF(COUNTIF(Invoices!AI:AJ,A3469)&lt;&gt;0,IF(COUNTIF(Invoices!AI:AJ,A3469)&lt;&gt;0,SUMIF(Invoices!AI:AJ,A3469,Invoices!AJ:AJ)/COUNTIF(Invoices!AI:AJ,A3469),0),IF(COUNTIF(Invoices!AK:AL,A3469)&lt;&gt;0,IF(COUNTIF(Invoices!AK:AL,A3469)&lt;&gt;0,SUMIF(Invoices!AK:AL,A3469,Invoices!AL:AL)/COUNTIF(Invoices!AK:AL,A3469),0),IF(COUNTIF(Invoices!AM:AN,A3469)&lt;&gt;0,IF(COUNTIF(Invoices!AM:AN,A3469)&lt;&gt;0,SUMIF(Invoices!AM:AN,A3469,Invoices!AN:AN)/COUNTIF(Invoices!AM:AN,A3469),0),"Not Available")))))))))))))))</f>
        <v>0.99</v>
      </c>
    </row>
    <row r="3470" spans="1:5" ht="13" x14ac:dyDescent="0.15">
      <c r="A3470" s="6" t="s">
        <v>5025</v>
      </c>
      <c r="B3470" s="6" t="s">
        <v>5026</v>
      </c>
      <c r="C3470" s="6" t="s">
        <v>735</v>
      </c>
      <c r="D3470" s="6" t="s">
        <v>736</v>
      </c>
      <c r="E3470" t="str">
        <f>IF(COUNTIF(Invoices!K:L,A3470)&lt;&gt;0,IF(COUNTIF(Invoices!K:L,A3470)&lt;&gt;0,SUMIF(Invoices!K:L,A3470,Invoices!L:L)/COUNTIF(Invoices!K:L,A3470),0),IF(COUNTIF(Invoices!M:N,A3470)&lt;&gt;0,IF(COUNTIF(Invoices!M:N,A3470)&lt;&gt;0,SUMIF(Invoices!M:N,A3470,Invoices!N:N)/COUNTIF(Invoices!M:N,A3470),0),IF(COUNTIF(Invoices!O:P,A3470)&lt;&gt;0,IF(COUNTIF(Invoices!O:P,A3470)&lt;&gt;0,SUMIF(Invoices!O:P,A3470,Invoices!P:P)/COUNTIF(Invoices!O:P,A3470),0),IF(COUNTIF(Invoices!Q:R,A3470)&lt;&gt;0,IF(COUNTIF(Invoices!Q:R,A3470)&lt;&gt;0,SUMIF(Invoices!Q:R,A3470,Invoices!R:R)/COUNTIF(Invoices!Q:R,A3470),0),IF(COUNTIF(Invoices!S:T,A3470)&lt;&gt;0,IF(COUNTIF(Invoices!S:T,A3470)&lt;&gt;0,SUMIF(Invoices!S:T,A3470,Invoices!T:T)/COUNTIF(Invoices!S:T,A3470),0),IF(COUNTIF(Invoices!U:V,A3470)&lt;&gt;0,IF(COUNTIF(Invoices!U:V,A3470)&lt;&gt;0,SUMIF(Invoices!U:V,A3470,Invoices!V:V)/COUNTIF(Invoices!U:V,A3470),0),IF(COUNTIF(Invoices!W:X,A3470)&lt;&gt;0,IF(COUNTIF(Invoices!W:X,A3470)&lt;&gt;0,SUMIF(Invoices!W:X,A3470,Invoices!X:X)/COUNTIF(Invoices!W:X,A3470),0),IF(COUNTIF(Invoices!Y:Z,A3470)&lt;&gt;0,IF(COUNTIF(Invoices!Y:Z,A3470)&lt;&gt;0,SUMIF(Invoices!Y:Z,A3470,Invoices!Z:Z)/COUNTIF(Invoices!Y:Z,A3470),0),IF(COUNTIF(Invoices!AA:AB,A3470)&lt;&gt;0,IF(COUNTIF(Invoices!AA:AB,A3470)&lt;&gt;0,SUMIF(Invoices!AA:AB,A3470,Invoices!AB:AB)/COUNTIF(Invoices!AA:AB,A3470),0),IF(COUNTIF(Invoices!AC:AD,A3470)&lt;&gt;0,IF(COUNTIF(Invoices!AC:AD,A3470)&lt;&gt;0,SUMIF(Invoices!AC:AD,A3470,Invoices!AD:AD)/COUNTIF(Invoices!AC:AD,A3470),0),IF(COUNTIF(Invoices!AE:AF,A3470)&lt;&gt;0,IF(COUNTIF(Invoices!AE:AF,A3470)&lt;&gt;0,SUMIF(Invoices!AE:AF,A3470,Invoices!AF:AF)/COUNTIF(Invoices!AE:AF,A3470),0),IF(COUNTIF(Invoices!AG:AH,A3470)&lt;&gt;0,IF(COUNTIF(Invoices!AG:AH,A3470)&lt;&gt;0,SUMIF(Invoices!AG:AH,A3470,Invoices!AH:AH)/COUNTIF(Invoices!AG:AH,A3470),0),IF(COUNTIF(Invoices!AI:AJ,A3470)&lt;&gt;0,IF(COUNTIF(Invoices!AI:AJ,A3470)&lt;&gt;0,SUMIF(Invoices!AI:AJ,A3470,Invoices!AJ:AJ)/COUNTIF(Invoices!AI:AJ,A3470),0),IF(COUNTIF(Invoices!AK:AL,A3470)&lt;&gt;0,IF(COUNTIF(Invoices!AK:AL,A3470)&lt;&gt;0,SUMIF(Invoices!AK:AL,A3470,Invoices!AL:AL)/COUNTIF(Invoices!AK:AL,A3470),0),IF(COUNTIF(Invoices!AM:AN,A3470)&lt;&gt;0,IF(COUNTIF(Invoices!AM:AN,A3470)&lt;&gt;0,SUMIF(Invoices!AM:AN,A3470,Invoices!AN:AN)/COUNTIF(Invoices!AM:AN,A3470),0),"Not Available")))))))))))))))</f>
        <v>Not Available</v>
      </c>
    </row>
    <row r="3471" spans="1:5" ht="13" x14ac:dyDescent="0.15">
      <c r="A3471" s="6" t="s">
        <v>5027</v>
      </c>
      <c r="B3471" s="6" t="s">
        <v>695</v>
      </c>
      <c r="C3471" s="6" t="s">
        <v>696</v>
      </c>
      <c r="D3471" s="6" t="s">
        <v>697</v>
      </c>
      <c r="E3471">
        <f ca="1">IF(COUNTIF(Invoices!K:L,A3471)&lt;&gt;0,IF(COUNTIF(Invoices!K:L,A3471)&lt;&gt;0,SUMIF(Invoices!K:L,A3471,Invoices!L:L)/COUNTIF(Invoices!K:L,A3471),0),IF(COUNTIF(Invoices!M:N,A3471)&lt;&gt;0,IF(COUNTIF(Invoices!M:N,A3471)&lt;&gt;0,SUMIF(Invoices!M:N,A3471,Invoices!N:N)/COUNTIF(Invoices!M:N,A3471),0),IF(COUNTIF(Invoices!O:P,A3471)&lt;&gt;0,IF(COUNTIF(Invoices!O:P,A3471)&lt;&gt;0,SUMIF(Invoices!O:P,A3471,Invoices!P:P)/COUNTIF(Invoices!O:P,A3471),0),IF(COUNTIF(Invoices!Q:R,A3471)&lt;&gt;0,IF(COUNTIF(Invoices!Q:R,A3471)&lt;&gt;0,SUMIF(Invoices!Q:R,A3471,Invoices!R:R)/COUNTIF(Invoices!Q:R,A3471),0),IF(COUNTIF(Invoices!S:T,A3471)&lt;&gt;0,IF(COUNTIF(Invoices!S:T,A3471)&lt;&gt;0,SUMIF(Invoices!S:T,A3471,Invoices!T:T)/COUNTIF(Invoices!S:T,A3471),0),IF(COUNTIF(Invoices!U:V,A3471)&lt;&gt;0,IF(COUNTIF(Invoices!U:V,A3471)&lt;&gt;0,SUMIF(Invoices!U:V,A3471,Invoices!V:V)/COUNTIF(Invoices!U:V,A3471),0),IF(COUNTIF(Invoices!W:X,A3471)&lt;&gt;0,IF(COUNTIF(Invoices!W:X,A3471)&lt;&gt;0,SUMIF(Invoices!W:X,A3471,Invoices!X:X)/COUNTIF(Invoices!W:X,A3471),0),IF(COUNTIF(Invoices!Y:Z,A3471)&lt;&gt;0,IF(COUNTIF(Invoices!Y:Z,A3471)&lt;&gt;0,SUMIF(Invoices!Y:Z,A3471,Invoices!Z:Z)/COUNTIF(Invoices!Y:Z,A3471),0),IF(COUNTIF(Invoices!AA:AB,A3471)&lt;&gt;0,IF(COUNTIF(Invoices!AA:AB,A3471)&lt;&gt;0,SUMIF(Invoices!AA:AB,A3471,Invoices!AB:AB)/COUNTIF(Invoices!AA:AB,A3471),0),IF(COUNTIF(Invoices!AC:AD,A3471)&lt;&gt;0,IF(COUNTIF(Invoices!AC:AD,A3471)&lt;&gt;0,SUMIF(Invoices!AC:AD,A3471,Invoices!AD:AD)/COUNTIF(Invoices!AC:AD,A3471),0),IF(COUNTIF(Invoices!AE:AF,A3471)&lt;&gt;0,IF(COUNTIF(Invoices!AE:AF,A3471)&lt;&gt;0,SUMIF(Invoices!AE:AF,A3471,Invoices!AF:AF)/COUNTIF(Invoices!AE:AF,A3471),0),IF(COUNTIF(Invoices!AG:AH,A3471)&lt;&gt;0,IF(COUNTIF(Invoices!AG:AH,A3471)&lt;&gt;0,SUMIF(Invoices!AG:AH,A3471,Invoices!AH:AH)/COUNTIF(Invoices!AG:AH,A3471),0),IF(COUNTIF(Invoices!AI:AJ,A3471)&lt;&gt;0,IF(COUNTIF(Invoices!AI:AJ,A3471)&lt;&gt;0,SUMIF(Invoices!AI:AJ,A3471,Invoices!AJ:AJ)/COUNTIF(Invoices!AI:AJ,A3471),0),IF(COUNTIF(Invoices!AK:AL,A3471)&lt;&gt;0,IF(COUNTIF(Invoices!AK:AL,A3471)&lt;&gt;0,SUMIF(Invoices!AK:AL,A3471,Invoices!AL:AL)/COUNTIF(Invoices!AK:AL,A3471),0),IF(COUNTIF(Invoices!AM:AN,A3471)&lt;&gt;0,IF(COUNTIF(Invoices!AM:AN,A3471)&lt;&gt;0,SUMIF(Invoices!AM:AN,A3471,Invoices!AN:AN)/COUNTIF(Invoices!AM:AN,A3471),0),"Not Available")))))))))))))))</f>
        <v>0.99</v>
      </c>
    </row>
    <row r="3472" spans="1:5" ht="13" x14ac:dyDescent="0.15">
      <c r="A3472" s="6" t="s">
        <v>5028</v>
      </c>
      <c r="B3472" s="6" t="s">
        <v>734</v>
      </c>
      <c r="C3472" s="6" t="s">
        <v>735</v>
      </c>
      <c r="D3472" s="6" t="s">
        <v>736</v>
      </c>
      <c r="E3472" t="str">
        <f>IF(COUNTIF(Invoices!K:L,A3472)&lt;&gt;0,IF(COUNTIF(Invoices!K:L,A3472)&lt;&gt;0,SUMIF(Invoices!K:L,A3472,Invoices!L:L)/COUNTIF(Invoices!K:L,A3472),0),IF(COUNTIF(Invoices!M:N,A3472)&lt;&gt;0,IF(COUNTIF(Invoices!M:N,A3472)&lt;&gt;0,SUMIF(Invoices!M:N,A3472,Invoices!N:N)/COUNTIF(Invoices!M:N,A3472),0),IF(COUNTIF(Invoices!O:P,A3472)&lt;&gt;0,IF(COUNTIF(Invoices!O:P,A3472)&lt;&gt;0,SUMIF(Invoices!O:P,A3472,Invoices!P:P)/COUNTIF(Invoices!O:P,A3472),0),IF(COUNTIF(Invoices!Q:R,A3472)&lt;&gt;0,IF(COUNTIF(Invoices!Q:R,A3472)&lt;&gt;0,SUMIF(Invoices!Q:R,A3472,Invoices!R:R)/COUNTIF(Invoices!Q:R,A3472),0),IF(COUNTIF(Invoices!S:T,A3472)&lt;&gt;0,IF(COUNTIF(Invoices!S:T,A3472)&lt;&gt;0,SUMIF(Invoices!S:T,A3472,Invoices!T:T)/COUNTIF(Invoices!S:T,A3472),0),IF(COUNTIF(Invoices!U:V,A3472)&lt;&gt;0,IF(COUNTIF(Invoices!U:V,A3472)&lt;&gt;0,SUMIF(Invoices!U:V,A3472,Invoices!V:V)/COUNTIF(Invoices!U:V,A3472),0),IF(COUNTIF(Invoices!W:X,A3472)&lt;&gt;0,IF(COUNTIF(Invoices!W:X,A3472)&lt;&gt;0,SUMIF(Invoices!W:X,A3472,Invoices!X:X)/COUNTIF(Invoices!W:X,A3472),0),IF(COUNTIF(Invoices!Y:Z,A3472)&lt;&gt;0,IF(COUNTIF(Invoices!Y:Z,A3472)&lt;&gt;0,SUMIF(Invoices!Y:Z,A3472,Invoices!Z:Z)/COUNTIF(Invoices!Y:Z,A3472),0),IF(COUNTIF(Invoices!AA:AB,A3472)&lt;&gt;0,IF(COUNTIF(Invoices!AA:AB,A3472)&lt;&gt;0,SUMIF(Invoices!AA:AB,A3472,Invoices!AB:AB)/COUNTIF(Invoices!AA:AB,A3472),0),IF(COUNTIF(Invoices!AC:AD,A3472)&lt;&gt;0,IF(COUNTIF(Invoices!AC:AD,A3472)&lt;&gt;0,SUMIF(Invoices!AC:AD,A3472,Invoices!AD:AD)/COUNTIF(Invoices!AC:AD,A3472),0),IF(COUNTIF(Invoices!AE:AF,A3472)&lt;&gt;0,IF(COUNTIF(Invoices!AE:AF,A3472)&lt;&gt;0,SUMIF(Invoices!AE:AF,A3472,Invoices!AF:AF)/COUNTIF(Invoices!AE:AF,A3472),0),IF(COUNTIF(Invoices!AG:AH,A3472)&lt;&gt;0,IF(COUNTIF(Invoices!AG:AH,A3472)&lt;&gt;0,SUMIF(Invoices!AG:AH,A3472,Invoices!AH:AH)/COUNTIF(Invoices!AG:AH,A3472),0),IF(COUNTIF(Invoices!AI:AJ,A3472)&lt;&gt;0,IF(COUNTIF(Invoices!AI:AJ,A3472)&lt;&gt;0,SUMIF(Invoices!AI:AJ,A3472,Invoices!AJ:AJ)/COUNTIF(Invoices!AI:AJ,A3472),0),IF(COUNTIF(Invoices!AK:AL,A3472)&lt;&gt;0,IF(COUNTIF(Invoices!AK:AL,A3472)&lt;&gt;0,SUMIF(Invoices!AK:AL,A3472,Invoices!AL:AL)/COUNTIF(Invoices!AK:AL,A3472),0),IF(COUNTIF(Invoices!AM:AN,A3472)&lt;&gt;0,IF(COUNTIF(Invoices!AM:AN,A3472)&lt;&gt;0,SUMIF(Invoices!AM:AN,A3472,Invoices!AN:AN)/COUNTIF(Invoices!AM:AN,A3472),0),"Not Available")))))))))))))))</f>
        <v>Not Available</v>
      </c>
    </row>
    <row r="3473" spans="1:5" ht="13" x14ac:dyDescent="0.15">
      <c r="A3473" s="6" t="s">
        <v>5029</v>
      </c>
      <c r="C3473" s="6" t="s">
        <v>921</v>
      </c>
      <c r="D3473" s="6" t="s">
        <v>921</v>
      </c>
      <c r="E3473" t="str">
        <f>IF(COUNTIF(Invoices!K:L,A3473)&lt;&gt;0,IF(COUNTIF(Invoices!K:L,A3473)&lt;&gt;0,SUMIF(Invoices!K:L,A3473,Invoices!L:L)/COUNTIF(Invoices!K:L,A3473),0),IF(COUNTIF(Invoices!M:N,A3473)&lt;&gt;0,IF(COUNTIF(Invoices!M:N,A3473)&lt;&gt;0,SUMIF(Invoices!M:N,A3473,Invoices!N:N)/COUNTIF(Invoices!M:N,A3473),0),IF(COUNTIF(Invoices!O:P,A3473)&lt;&gt;0,IF(COUNTIF(Invoices!O:P,A3473)&lt;&gt;0,SUMIF(Invoices!O:P,A3473,Invoices!P:P)/COUNTIF(Invoices!O:P,A3473),0),IF(COUNTIF(Invoices!Q:R,A3473)&lt;&gt;0,IF(COUNTIF(Invoices!Q:R,A3473)&lt;&gt;0,SUMIF(Invoices!Q:R,A3473,Invoices!R:R)/COUNTIF(Invoices!Q:R,A3473),0),IF(COUNTIF(Invoices!S:T,A3473)&lt;&gt;0,IF(COUNTIF(Invoices!S:T,A3473)&lt;&gt;0,SUMIF(Invoices!S:T,A3473,Invoices!T:T)/COUNTIF(Invoices!S:T,A3473),0),IF(COUNTIF(Invoices!U:V,A3473)&lt;&gt;0,IF(COUNTIF(Invoices!U:V,A3473)&lt;&gt;0,SUMIF(Invoices!U:V,A3473,Invoices!V:V)/COUNTIF(Invoices!U:V,A3473),0),IF(COUNTIF(Invoices!W:X,A3473)&lt;&gt;0,IF(COUNTIF(Invoices!W:X,A3473)&lt;&gt;0,SUMIF(Invoices!W:X,A3473,Invoices!X:X)/COUNTIF(Invoices!W:X,A3473),0),IF(COUNTIF(Invoices!Y:Z,A3473)&lt;&gt;0,IF(COUNTIF(Invoices!Y:Z,A3473)&lt;&gt;0,SUMIF(Invoices!Y:Z,A3473,Invoices!Z:Z)/COUNTIF(Invoices!Y:Z,A3473),0),IF(COUNTIF(Invoices!AA:AB,A3473)&lt;&gt;0,IF(COUNTIF(Invoices!AA:AB,A3473)&lt;&gt;0,SUMIF(Invoices!AA:AB,A3473,Invoices!AB:AB)/COUNTIF(Invoices!AA:AB,A3473),0),IF(COUNTIF(Invoices!AC:AD,A3473)&lt;&gt;0,IF(COUNTIF(Invoices!AC:AD,A3473)&lt;&gt;0,SUMIF(Invoices!AC:AD,A3473,Invoices!AD:AD)/COUNTIF(Invoices!AC:AD,A3473),0),IF(COUNTIF(Invoices!AE:AF,A3473)&lt;&gt;0,IF(COUNTIF(Invoices!AE:AF,A3473)&lt;&gt;0,SUMIF(Invoices!AE:AF,A3473,Invoices!AF:AF)/COUNTIF(Invoices!AE:AF,A3473),0),IF(COUNTIF(Invoices!AG:AH,A3473)&lt;&gt;0,IF(COUNTIF(Invoices!AG:AH,A3473)&lt;&gt;0,SUMIF(Invoices!AG:AH,A3473,Invoices!AH:AH)/COUNTIF(Invoices!AG:AH,A3473),0),IF(COUNTIF(Invoices!AI:AJ,A3473)&lt;&gt;0,IF(COUNTIF(Invoices!AI:AJ,A3473)&lt;&gt;0,SUMIF(Invoices!AI:AJ,A3473,Invoices!AJ:AJ)/COUNTIF(Invoices!AI:AJ,A3473),0),IF(COUNTIF(Invoices!AK:AL,A3473)&lt;&gt;0,IF(COUNTIF(Invoices!AK:AL,A3473)&lt;&gt;0,SUMIF(Invoices!AK:AL,A3473,Invoices!AL:AL)/COUNTIF(Invoices!AK:AL,A3473),0),IF(COUNTIF(Invoices!AM:AN,A3473)&lt;&gt;0,IF(COUNTIF(Invoices!AM:AN,A3473)&lt;&gt;0,SUMIF(Invoices!AM:AN,A3473,Invoices!AN:AN)/COUNTIF(Invoices!AM:AN,A3473),0),"Not Available")))))))))))))))</f>
        <v>Not Available</v>
      </c>
    </row>
    <row r="3474" spans="1:5" ht="13" x14ac:dyDescent="0.15">
      <c r="A3474" s="6" t="s">
        <v>5030</v>
      </c>
      <c r="B3474" s="6" t="s">
        <v>1046</v>
      </c>
      <c r="C3474" s="6" t="s">
        <v>1047</v>
      </c>
      <c r="D3474" s="6" t="s">
        <v>1046</v>
      </c>
      <c r="E3474" t="str">
        <f>IF(COUNTIF(Invoices!K:L,A3474)&lt;&gt;0,IF(COUNTIF(Invoices!K:L,A3474)&lt;&gt;0,SUMIF(Invoices!K:L,A3474,Invoices!L:L)/COUNTIF(Invoices!K:L,A3474),0),IF(COUNTIF(Invoices!M:N,A3474)&lt;&gt;0,IF(COUNTIF(Invoices!M:N,A3474)&lt;&gt;0,SUMIF(Invoices!M:N,A3474,Invoices!N:N)/COUNTIF(Invoices!M:N,A3474),0),IF(COUNTIF(Invoices!O:P,A3474)&lt;&gt;0,IF(COUNTIF(Invoices!O:P,A3474)&lt;&gt;0,SUMIF(Invoices!O:P,A3474,Invoices!P:P)/COUNTIF(Invoices!O:P,A3474),0),IF(COUNTIF(Invoices!Q:R,A3474)&lt;&gt;0,IF(COUNTIF(Invoices!Q:R,A3474)&lt;&gt;0,SUMIF(Invoices!Q:R,A3474,Invoices!R:R)/COUNTIF(Invoices!Q:R,A3474),0),IF(COUNTIF(Invoices!S:T,A3474)&lt;&gt;0,IF(COUNTIF(Invoices!S:T,A3474)&lt;&gt;0,SUMIF(Invoices!S:T,A3474,Invoices!T:T)/COUNTIF(Invoices!S:T,A3474),0),IF(COUNTIF(Invoices!U:V,A3474)&lt;&gt;0,IF(COUNTIF(Invoices!U:V,A3474)&lt;&gt;0,SUMIF(Invoices!U:V,A3474,Invoices!V:V)/COUNTIF(Invoices!U:V,A3474),0),IF(COUNTIF(Invoices!W:X,A3474)&lt;&gt;0,IF(COUNTIF(Invoices!W:X,A3474)&lt;&gt;0,SUMIF(Invoices!W:X,A3474,Invoices!X:X)/COUNTIF(Invoices!W:X,A3474),0),IF(COUNTIF(Invoices!Y:Z,A3474)&lt;&gt;0,IF(COUNTIF(Invoices!Y:Z,A3474)&lt;&gt;0,SUMIF(Invoices!Y:Z,A3474,Invoices!Z:Z)/COUNTIF(Invoices!Y:Z,A3474),0),IF(COUNTIF(Invoices!AA:AB,A3474)&lt;&gt;0,IF(COUNTIF(Invoices!AA:AB,A3474)&lt;&gt;0,SUMIF(Invoices!AA:AB,A3474,Invoices!AB:AB)/COUNTIF(Invoices!AA:AB,A3474),0),IF(COUNTIF(Invoices!AC:AD,A3474)&lt;&gt;0,IF(COUNTIF(Invoices!AC:AD,A3474)&lt;&gt;0,SUMIF(Invoices!AC:AD,A3474,Invoices!AD:AD)/COUNTIF(Invoices!AC:AD,A3474),0),IF(COUNTIF(Invoices!AE:AF,A3474)&lt;&gt;0,IF(COUNTIF(Invoices!AE:AF,A3474)&lt;&gt;0,SUMIF(Invoices!AE:AF,A3474,Invoices!AF:AF)/COUNTIF(Invoices!AE:AF,A3474),0),IF(COUNTIF(Invoices!AG:AH,A3474)&lt;&gt;0,IF(COUNTIF(Invoices!AG:AH,A3474)&lt;&gt;0,SUMIF(Invoices!AG:AH,A3474,Invoices!AH:AH)/COUNTIF(Invoices!AG:AH,A3474),0),IF(COUNTIF(Invoices!AI:AJ,A3474)&lt;&gt;0,IF(COUNTIF(Invoices!AI:AJ,A3474)&lt;&gt;0,SUMIF(Invoices!AI:AJ,A3474,Invoices!AJ:AJ)/COUNTIF(Invoices!AI:AJ,A3474),0),IF(COUNTIF(Invoices!AK:AL,A3474)&lt;&gt;0,IF(COUNTIF(Invoices!AK:AL,A3474)&lt;&gt;0,SUMIF(Invoices!AK:AL,A3474,Invoices!AL:AL)/COUNTIF(Invoices!AK:AL,A3474),0),IF(COUNTIF(Invoices!AM:AN,A3474)&lt;&gt;0,IF(COUNTIF(Invoices!AM:AN,A3474)&lt;&gt;0,SUMIF(Invoices!AM:AN,A3474,Invoices!AN:AN)/COUNTIF(Invoices!AM:AN,A3474),0),"Not Available")))))))))))))))</f>
        <v>Not Available</v>
      </c>
    </row>
    <row r="3475" spans="1:5" ht="13" x14ac:dyDescent="0.15">
      <c r="A3475" s="6" t="s">
        <v>5031</v>
      </c>
      <c r="B3475" s="6" t="s">
        <v>568</v>
      </c>
      <c r="C3475" s="6" t="s">
        <v>569</v>
      </c>
      <c r="D3475" s="6" t="s">
        <v>570</v>
      </c>
      <c r="E3475">
        <f ca="1">IF(COUNTIF(Invoices!K:L,A3475)&lt;&gt;0,IF(COUNTIF(Invoices!K:L,A3475)&lt;&gt;0,SUMIF(Invoices!K:L,A3475,Invoices!L:L)/COUNTIF(Invoices!K:L,A3475),0),IF(COUNTIF(Invoices!M:N,A3475)&lt;&gt;0,IF(COUNTIF(Invoices!M:N,A3475)&lt;&gt;0,SUMIF(Invoices!M:N,A3475,Invoices!N:N)/COUNTIF(Invoices!M:N,A3475),0),IF(COUNTIF(Invoices!O:P,A3475)&lt;&gt;0,IF(COUNTIF(Invoices!O:P,A3475)&lt;&gt;0,SUMIF(Invoices!O:P,A3475,Invoices!P:P)/COUNTIF(Invoices!O:P,A3475),0),IF(COUNTIF(Invoices!Q:R,A3475)&lt;&gt;0,IF(COUNTIF(Invoices!Q:R,A3475)&lt;&gt;0,SUMIF(Invoices!Q:R,A3475,Invoices!R:R)/COUNTIF(Invoices!Q:R,A3475),0),IF(COUNTIF(Invoices!S:T,A3475)&lt;&gt;0,IF(COUNTIF(Invoices!S:T,A3475)&lt;&gt;0,SUMIF(Invoices!S:T,A3475,Invoices!T:T)/COUNTIF(Invoices!S:T,A3475),0),IF(COUNTIF(Invoices!U:V,A3475)&lt;&gt;0,IF(COUNTIF(Invoices!U:V,A3475)&lt;&gt;0,SUMIF(Invoices!U:V,A3475,Invoices!V:V)/COUNTIF(Invoices!U:V,A3475),0),IF(COUNTIF(Invoices!W:X,A3475)&lt;&gt;0,IF(COUNTIF(Invoices!W:X,A3475)&lt;&gt;0,SUMIF(Invoices!W:X,A3475,Invoices!X:X)/COUNTIF(Invoices!W:X,A3475),0),IF(COUNTIF(Invoices!Y:Z,A3475)&lt;&gt;0,IF(COUNTIF(Invoices!Y:Z,A3475)&lt;&gt;0,SUMIF(Invoices!Y:Z,A3475,Invoices!Z:Z)/COUNTIF(Invoices!Y:Z,A3475),0),IF(COUNTIF(Invoices!AA:AB,A3475)&lt;&gt;0,IF(COUNTIF(Invoices!AA:AB,A3475)&lt;&gt;0,SUMIF(Invoices!AA:AB,A3475,Invoices!AB:AB)/COUNTIF(Invoices!AA:AB,A3475),0),IF(COUNTIF(Invoices!AC:AD,A3475)&lt;&gt;0,IF(COUNTIF(Invoices!AC:AD,A3475)&lt;&gt;0,SUMIF(Invoices!AC:AD,A3475,Invoices!AD:AD)/COUNTIF(Invoices!AC:AD,A3475),0),IF(COUNTIF(Invoices!AE:AF,A3475)&lt;&gt;0,IF(COUNTIF(Invoices!AE:AF,A3475)&lt;&gt;0,SUMIF(Invoices!AE:AF,A3475,Invoices!AF:AF)/COUNTIF(Invoices!AE:AF,A3475),0),IF(COUNTIF(Invoices!AG:AH,A3475)&lt;&gt;0,IF(COUNTIF(Invoices!AG:AH,A3475)&lt;&gt;0,SUMIF(Invoices!AG:AH,A3475,Invoices!AH:AH)/COUNTIF(Invoices!AG:AH,A3475),0),IF(COUNTIF(Invoices!AI:AJ,A3475)&lt;&gt;0,IF(COUNTIF(Invoices!AI:AJ,A3475)&lt;&gt;0,SUMIF(Invoices!AI:AJ,A3475,Invoices!AJ:AJ)/COUNTIF(Invoices!AI:AJ,A3475),0),IF(COUNTIF(Invoices!AK:AL,A3475)&lt;&gt;0,IF(COUNTIF(Invoices!AK:AL,A3475)&lt;&gt;0,SUMIF(Invoices!AK:AL,A3475,Invoices!AL:AL)/COUNTIF(Invoices!AK:AL,A3475),0),IF(COUNTIF(Invoices!AM:AN,A3475)&lt;&gt;0,IF(COUNTIF(Invoices!AM:AN,A3475)&lt;&gt;0,SUMIF(Invoices!AM:AN,A3475,Invoices!AN:AN)/COUNTIF(Invoices!AM:AN,A3475),0),"Not Available")))))))))))))))</f>
        <v>0.99</v>
      </c>
    </row>
    <row r="3476" spans="1:5" ht="13" x14ac:dyDescent="0.15">
      <c r="A3476" s="6" t="s">
        <v>5032</v>
      </c>
      <c r="B3476" s="6" t="s">
        <v>5033</v>
      </c>
      <c r="C3476" s="6" t="s">
        <v>1115</v>
      </c>
      <c r="D3476" s="6" t="s">
        <v>810</v>
      </c>
      <c r="E3476">
        <f ca="1">IF(COUNTIF(Invoices!K:L,A3476)&lt;&gt;0,IF(COUNTIF(Invoices!K:L,A3476)&lt;&gt;0,SUMIF(Invoices!K:L,A3476,Invoices!L:L)/COUNTIF(Invoices!K:L,A3476),0),IF(COUNTIF(Invoices!M:N,A3476)&lt;&gt;0,IF(COUNTIF(Invoices!M:N,A3476)&lt;&gt;0,SUMIF(Invoices!M:N,A3476,Invoices!N:N)/COUNTIF(Invoices!M:N,A3476),0),IF(COUNTIF(Invoices!O:P,A3476)&lt;&gt;0,IF(COUNTIF(Invoices!O:P,A3476)&lt;&gt;0,SUMIF(Invoices!O:P,A3476,Invoices!P:P)/COUNTIF(Invoices!O:P,A3476),0),IF(COUNTIF(Invoices!Q:R,A3476)&lt;&gt;0,IF(COUNTIF(Invoices!Q:R,A3476)&lt;&gt;0,SUMIF(Invoices!Q:R,A3476,Invoices!R:R)/COUNTIF(Invoices!Q:R,A3476),0),IF(COUNTIF(Invoices!S:T,A3476)&lt;&gt;0,IF(COUNTIF(Invoices!S:T,A3476)&lt;&gt;0,SUMIF(Invoices!S:T,A3476,Invoices!T:T)/COUNTIF(Invoices!S:T,A3476),0),IF(COUNTIF(Invoices!U:V,A3476)&lt;&gt;0,IF(COUNTIF(Invoices!U:V,A3476)&lt;&gt;0,SUMIF(Invoices!U:V,A3476,Invoices!V:V)/COUNTIF(Invoices!U:V,A3476),0),IF(COUNTIF(Invoices!W:X,A3476)&lt;&gt;0,IF(COUNTIF(Invoices!W:X,A3476)&lt;&gt;0,SUMIF(Invoices!W:X,A3476,Invoices!X:X)/COUNTIF(Invoices!W:X,A3476),0),IF(COUNTIF(Invoices!Y:Z,A3476)&lt;&gt;0,IF(COUNTIF(Invoices!Y:Z,A3476)&lt;&gt;0,SUMIF(Invoices!Y:Z,A3476,Invoices!Z:Z)/COUNTIF(Invoices!Y:Z,A3476),0),IF(COUNTIF(Invoices!AA:AB,A3476)&lt;&gt;0,IF(COUNTIF(Invoices!AA:AB,A3476)&lt;&gt;0,SUMIF(Invoices!AA:AB,A3476,Invoices!AB:AB)/COUNTIF(Invoices!AA:AB,A3476),0),IF(COUNTIF(Invoices!AC:AD,A3476)&lt;&gt;0,IF(COUNTIF(Invoices!AC:AD,A3476)&lt;&gt;0,SUMIF(Invoices!AC:AD,A3476,Invoices!AD:AD)/COUNTIF(Invoices!AC:AD,A3476),0),IF(COUNTIF(Invoices!AE:AF,A3476)&lt;&gt;0,IF(COUNTIF(Invoices!AE:AF,A3476)&lt;&gt;0,SUMIF(Invoices!AE:AF,A3476,Invoices!AF:AF)/COUNTIF(Invoices!AE:AF,A3476),0),IF(COUNTIF(Invoices!AG:AH,A3476)&lt;&gt;0,IF(COUNTIF(Invoices!AG:AH,A3476)&lt;&gt;0,SUMIF(Invoices!AG:AH,A3476,Invoices!AH:AH)/COUNTIF(Invoices!AG:AH,A3476),0),IF(COUNTIF(Invoices!AI:AJ,A3476)&lt;&gt;0,IF(COUNTIF(Invoices!AI:AJ,A3476)&lt;&gt;0,SUMIF(Invoices!AI:AJ,A3476,Invoices!AJ:AJ)/COUNTIF(Invoices!AI:AJ,A3476),0),IF(COUNTIF(Invoices!AK:AL,A3476)&lt;&gt;0,IF(COUNTIF(Invoices!AK:AL,A3476)&lt;&gt;0,SUMIF(Invoices!AK:AL,A3476,Invoices!AL:AL)/COUNTIF(Invoices!AK:AL,A3476),0),IF(COUNTIF(Invoices!AM:AN,A3476)&lt;&gt;0,IF(COUNTIF(Invoices!AM:AN,A3476)&lt;&gt;0,SUMIF(Invoices!AM:AN,A3476,Invoices!AN:AN)/COUNTIF(Invoices!AM:AN,A3476),0),"Not Available")))))))))))))))</f>
        <v>0.99</v>
      </c>
    </row>
    <row r="3477" spans="1:5" ht="13" x14ac:dyDescent="0.15">
      <c r="A3477" s="6" t="s">
        <v>5032</v>
      </c>
      <c r="B3477" s="6" t="s">
        <v>5034</v>
      </c>
      <c r="C3477" s="6" t="s">
        <v>5035</v>
      </c>
      <c r="D3477" s="6" t="s">
        <v>5036</v>
      </c>
      <c r="E3477">
        <f ca="1">IF(COUNTIF(Invoices!K:L,A3477)&lt;&gt;0,IF(COUNTIF(Invoices!K:L,A3477)&lt;&gt;0,SUMIF(Invoices!K:L,A3477,Invoices!L:L)/COUNTIF(Invoices!K:L,A3477),0),IF(COUNTIF(Invoices!M:N,A3477)&lt;&gt;0,IF(COUNTIF(Invoices!M:N,A3477)&lt;&gt;0,SUMIF(Invoices!M:N,A3477,Invoices!N:N)/COUNTIF(Invoices!M:N,A3477),0),IF(COUNTIF(Invoices!O:P,A3477)&lt;&gt;0,IF(COUNTIF(Invoices!O:P,A3477)&lt;&gt;0,SUMIF(Invoices!O:P,A3477,Invoices!P:P)/COUNTIF(Invoices!O:P,A3477),0),IF(COUNTIF(Invoices!Q:R,A3477)&lt;&gt;0,IF(COUNTIF(Invoices!Q:R,A3477)&lt;&gt;0,SUMIF(Invoices!Q:R,A3477,Invoices!R:R)/COUNTIF(Invoices!Q:R,A3477),0),IF(COUNTIF(Invoices!S:T,A3477)&lt;&gt;0,IF(COUNTIF(Invoices!S:T,A3477)&lt;&gt;0,SUMIF(Invoices!S:T,A3477,Invoices!T:T)/COUNTIF(Invoices!S:T,A3477),0),IF(COUNTIF(Invoices!U:V,A3477)&lt;&gt;0,IF(COUNTIF(Invoices!U:V,A3477)&lt;&gt;0,SUMIF(Invoices!U:V,A3477,Invoices!V:V)/COUNTIF(Invoices!U:V,A3477),0),IF(COUNTIF(Invoices!W:X,A3477)&lt;&gt;0,IF(COUNTIF(Invoices!W:X,A3477)&lt;&gt;0,SUMIF(Invoices!W:X,A3477,Invoices!X:X)/COUNTIF(Invoices!W:X,A3477),0),IF(COUNTIF(Invoices!Y:Z,A3477)&lt;&gt;0,IF(COUNTIF(Invoices!Y:Z,A3477)&lt;&gt;0,SUMIF(Invoices!Y:Z,A3477,Invoices!Z:Z)/COUNTIF(Invoices!Y:Z,A3477),0),IF(COUNTIF(Invoices!AA:AB,A3477)&lt;&gt;0,IF(COUNTIF(Invoices!AA:AB,A3477)&lt;&gt;0,SUMIF(Invoices!AA:AB,A3477,Invoices!AB:AB)/COUNTIF(Invoices!AA:AB,A3477),0),IF(COUNTIF(Invoices!AC:AD,A3477)&lt;&gt;0,IF(COUNTIF(Invoices!AC:AD,A3477)&lt;&gt;0,SUMIF(Invoices!AC:AD,A3477,Invoices!AD:AD)/COUNTIF(Invoices!AC:AD,A3477),0),IF(COUNTIF(Invoices!AE:AF,A3477)&lt;&gt;0,IF(COUNTIF(Invoices!AE:AF,A3477)&lt;&gt;0,SUMIF(Invoices!AE:AF,A3477,Invoices!AF:AF)/COUNTIF(Invoices!AE:AF,A3477),0),IF(COUNTIF(Invoices!AG:AH,A3477)&lt;&gt;0,IF(COUNTIF(Invoices!AG:AH,A3477)&lt;&gt;0,SUMIF(Invoices!AG:AH,A3477,Invoices!AH:AH)/COUNTIF(Invoices!AG:AH,A3477),0),IF(COUNTIF(Invoices!AI:AJ,A3477)&lt;&gt;0,IF(COUNTIF(Invoices!AI:AJ,A3477)&lt;&gt;0,SUMIF(Invoices!AI:AJ,A3477,Invoices!AJ:AJ)/COUNTIF(Invoices!AI:AJ,A3477),0),IF(COUNTIF(Invoices!AK:AL,A3477)&lt;&gt;0,IF(COUNTIF(Invoices!AK:AL,A3477)&lt;&gt;0,SUMIF(Invoices!AK:AL,A3477,Invoices!AL:AL)/COUNTIF(Invoices!AK:AL,A3477),0),IF(COUNTIF(Invoices!AM:AN,A3477)&lt;&gt;0,IF(COUNTIF(Invoices!AM:AN,A3477)&lt;&gt;0,SUMIF(Invoices!AM:AN,A3477,Invoices!AN:AN)/COUNTIF(Invoices!AM:AN,A3477),0),"Not Available")))))))))))))))</f>
        <v>0.99</v>
      </c>
    </row>
    <row r="3478" spans="1:5" ht="13" x14ac:dyDescent="0.15">
      <c r="A3478" s="6" t="s">
        <v>5037</v>
      </c>
      <c r="C3478" s="6" t="s">
        <v>602</v>
      </c>
      <c r="D3478" s="6" t="s">
        <v>603</v>
      </c>
      <c r="E3478">
        <f ca="1">IF(COUNTIF(Invoices!K:L,A3478)&lt;&gt;0,IF(COUNTIF(Invoices!K:L,A3478)&lt;&gt;0,SUMIF(Invoices!K:L,A3478,Invoices!L:L)/COUNTIF(Invoices!K:L,A3478),0),IF(COUNTIF(Invoices!M:N,A3478)&lt;&gt;0,IF(COUNTIF(Invoices!M:N,A3478)&lt;&gt;0,SUMIF(Invoices!M:N,A3478,Invoices!N:N)/COUNTIF(Invoices!M:N,A3478),0),IF(COUNTIF(Invoices!O:P,A3478)&lt;&gt;0,IF(COUNTIF(Invoices!O:P,A3478)&lt;&gt;0,SUMIF(Invoices!O:P,A3478,Invoices!P:P)/COUNTIF(Invoices!O:P,A3478),0),IF(COUNTIF(Invoices!Q:R,A3478)&lt;&gt;0,IF(COUNTIF(Invoices!Q:R,A3478)&lt;&gt;0,SUMIF(Invoices!Q:R,A3478,Invoices!R:R)/COUNTIF(Invoices!Q:R,A3478),0),IF(COUNTIF(Invoices!S:T,A3478)&lt;&gt;0,IF(COUNTIF(Invoices!S:T,A3478)&lt;&gt;0,SUMIF(Invoices!S:T,A3478,Invoices!T:T)/COUNTIF(Invoices!S:T,A3478),0),IF(COUNTIF(Invoices!U:V,A3478)&lt;&gt;0,IF(COUNTIF(Invoices!U:V,A3478)&lt;&gt;0,SUMIF(Invoices!U:V,A3478,Invoices!V:V)/COUNTIF(Invoices!U:V,A3478),0),IF(COUNTIF(Invoices!W:X,A3478)&lt;&gt;0,IF(COUNTIF(Invoices!W:X,A3478)&lt;&gt;0,SUMIF(Invoices!W:X,A3478,Invoices!X:X)/COUNTIF(Invoices!W:X,A3478),0),IF(COUNTIF(Invoices!Y:Z,A3478)&lt;&gt;0,IF(COUNTIF(Invoices!Y:Z,A3478)&lt;&gt;0,SUMIF(Invoices!Y:Z,A3478,Invoices!Z:Z)/COUNTIF(Invoices!Y:Z,A3478),0),IF(COUNTIF(Invoices!AA:AB,A3478)&lt;&gt;0,IF(COUNTIF(Invoices!AA:AB,A3478)&lt;&gt;0,SUMIF(Invoices!AA:AB,A3478,Invoices!AB:AB)/COUNTIF(Invoices!AA:AB,A3478),0),IF(COUNTIF(Invoices!AC:AD,A3478)&lt;&gt;0,IF(COUNTIF(Invoices!AC:AD,A3478)&lt;&gt;0,SUMIF(Invoices!AC:AD,A3478,Invoices!AD:AD)/COUNTIF(Invoices!AC:AD,A3478),0),IF(COUNTIF(Invoices!AE:AF,A3478)&lt;&gt;0,IF(COUNTIF(Invoices!AE:AF,A3478)&lt;&gt;0,SUMIF(Invoices!AE:AF,A3478,Invoices!AF:AF)/COUNTIF(Invoices!AE:AF,A3478),0),IF(COUNTIF(Invoices!AG:AH,A3478)&lt;&gt;0,IF(COUNTIF(Invoices!AG:AH,A3478)&lt;&gt;0,SUMIF(Invoices!AG:AH,A3478,Invoices!AH:AH)/COUNTIF(Invoices!AG:AH,A3478),0),IF(COUNTIF(Invoices!AI:AJ,A3478)&lt;&gt;0,IF(COUNTIF(Invoices!AI:AJ,A3478)&lt;&gt;0,SUMIF(Invoices!AI:AJ,A3478,Invoices!AJ:AJ)/COUNTIF(Invoices!AI:AJ,A3478),0),IF(COUNTIF(Invoices!AK:AL,A3478)&lt;&gt;0,IF(COUNTIF(Invoices!AK:AL,A3478)&lt;&gt;0,SUMIF(Invoices!AK:AL,A3478,Invoices!AL:AL)/COUNTIF(Invoices!AK:AL,A3478),0),IF(COUNTIF(Invoices!AM:AN,A3478)&lt;&gt;0,IF(COUNTIF(Invoices!AM:AN,A3478)&lt;&gt;0,SUMIF(Invoices!AM:AN,A3478,Invoices!AN:AN)/COUNTIF(Invoices!AM:AN,A3478),0),"Not Available")))))))))))))))</f>
        <v>0.99</v>
      </c>
    </row>
    <row r="3479" spans="1:5" ht="13" x14ac:dyDescent="0.15">
      <c r="A3479" s="6" t="s">
        <v>5038</v>
      </c>
      <c r="B3479" s="6" t="s">
        <v>2023</v>
      </c>
      <c r="C3479" s="6" t="s">
        <v>2024</v>
      </c>
      <c r="D3479" s="6" t="s">
        <v>779</v>
      </c>
      <c r="E3479">
        <f ca="1">IF(COUNTIF(Invoices!K:L,A3479)&lt;&gt;0,IF(COUNTIF(Invoices!K:L,A3479)&lt;&gt;0,SUMIF(Invoices!K:L,A3479,Invoices!L:L)/COUNTIF(Invoices!K:L,A3479),0),IF(COUNTIF(Invoices!M:N,A3479)&lt;&gt;0,IF(COUNTIF(Invoices!M:N,A3479)&lt;&gt;0,SUMIF(Invoices!M:N,A3479,Invoices!N:N)/COUNTIF(Invoices!M:N,A3479),0),IF(COUNTIF(Invoices!O:P,A3479)&lt;&gt;0,IF(COUNTIF(Invoices!O:P,A3479)&lt;&gt;0,SUMIF(Invoices!O:P,A3479,Invoices!P:P)/COUNTIF(Invoices!O:P,A3479),0),IF(COUNTIF(Invoices!Q:R,A3479)&lt;&gt;0,IF(COUNTIF(Invoices!Q:R,A3479)&lt;&gt;0,SUMIF(Invoices!Q:R,A3479,Invoices!R:R)/COUNTIF(Invoices!Q:R,A3479),0),IF(COUNTIF(Invoices!S:T,A3479)&lt;&gt;0,IF(COUNTIF(Invoices!S:T,A3479)&lt;&gt;0,SUMIF(Invoices!S:T,A3479,Invoices!T:T)/COUNTIF(Invoices!S:T,A3479),0),IF(COUNTIF(Invoices!U:V,A3479)&lt;&gt;0,IF(COUNTIF(Invoices!U:V,A3479)&lt;&gt;0,SUMIF(Invoices!U:V,A3479,Invoices!V:V)/COUNTIF(Invoices!U:V,A3479),0),IF(COUNTIF(Invoices!W:X,A3479)&lt;&gt;0,IF(COUNTIF(Invoices!W:X,A3479)&lt;&gt;0,SUMIF(Invoices!W:X,A3479,Invoices!X:X)/COUNTIF(Invoices!W:X,A3479),0),IF(COUNTIF(Invoices!Y:Z,A3479)&lt;&gt;0,IF(COUNTIF(Invoices!Y:Z,A3479)&lt;&gt;0,SUMIF(Invoices!Y:Z,A3479,Invoices!Z:Z)/COUNTIF(Invoices!Y:Z,A3479),0),IF(COUNTIF(Invoices!AA:AB,A3479)&lt;&gt;0,IF(COUNTIF(Invoices!AA:AB,A3479)&lt;&gt;0,SUMIF(Invoices!AA:AB,A3479,Invoices!AB:AB)/COUNTIF(Invoices!AA:AB,A3479),0),IF(COUNTIF(Invoices!AC:AD,A3479)&lt;&gt;0,IF(COUNTIF(Invoices!AC:AD,A3479)&lt;&gt;0,SUMIF(Invoices!AC:AD,A3479,Invoices!AD:AD)/COUNTIF(Invoices!AC:AD,A3479),0),IF(COUNTIF(Invoices!AE:AF,A3479)&lt;&gt;0,IF(COUNTIF(Invoices!AE:AF,A3479)&lt;&gt;0,SUMIF(Invoices!AE:AF,A3479,Invoices!AF:AF)/COUNTIF(Invoices!AE:AF,A3479),0),IF(COUNTIF(Invoices!AG:AH,A3479)&lt;&gt;0,IF(COUNTIF(Invoices!AG:AH,A3479)&lt;&gt;0,SUMIF(Invoices!AG:AH,A3479,Invoices!AH:AH)/COUNTIF(Invoices!AG:AH,A3479),0),IF(COUNTIF(Invoices!AI:AJ,A3479)&lt;&gt;0,IF(COUNTIF(Invoices!AI:AJ,A3479)&lt;&gt;0,SUMIF(Invoices!AI:AJ,A3479,Invoices!AJ:AJ)/COUNTIF(Invoices!AI:AJ,A3479),0),IF(COUNTIF(Invoices!AK:AL,A3479)&lt;&gt;0,IF(COUNTIF(Invoices!AK:AL,A3479)&lt;&gt;0,SUMIF(Invoices!AK:AL,A3479,Invoices!AL:AL)/COUNTIF(Invoices!AK:AL,A3479),0),IF(COUNTIF(Invoices!AM:AN,A3479)&lt;&gt;0,IF(COUNTIF(Invoices!AM:AN,A3479)&lt;&gt;0,SUMIF(Invoices!AM:AN,A3479,Invoices!AN:AN)/COUNTIF(Invoices!AM:AN,A3479),0),"Not Available")))))))))))))))</f>
        <v>0.99</v>
      </c>
    </row>
    <row r="3480" spans="1:5" ht="13" x14ac:dyDescent="0.15">
      <c r="A3480" s="6" t="s">
        <v>5039</v>
      </c>
      <c r="C3480" s="6" t="s">
        <v>1075</v>
      </c>
      <c r="D3480" s="6" t="s">
        <v>1076</v>
      </c>
      <c r="E3480">
        <f ca="1">IF(COUNTIF(Invoices!K:L,A3480)&lt;&gt;0,IF(COUNTIF(Invoices!K:L,A3480)&lt;&gt;0,SUMIF(Invoices!K:L,A3480,Invoices!L:L)/COUNTIF(Invoices!K:L,A3480),0),IF(COUNTIF(Invoices!M:N,A3480)&lt;&gt;0,IF(COUNTIF(Invoices!M:N,A3480)&lt;&gt;0,SUMIF(Invoices!M:N,A3480,Invoices!N:N)/COUNTIF(Invoices!M:N,A3480),0),IF(COUNTIF(Invoices!O:P,A3480)&lt;&gt;0,IF(COUNTIF(Invoices!O:P,A3480)&lt;&gt;0,SUMIF(Invoices!O:P,A3480,Invoices!P:P)/COUNTIF(Invoices!O:P,A3480),0),IF(COUNTIF(Invoices!Q:R,A3480)&lt;&gt;0,IF(COUNTIF(Invoices!Q:R,A3480)&lt;&gt;0,SUMIF(Invoices!Q:R,A3480,Invoices!R:R)/COUNTIF(Invoices!Q:R,A3480),0),IF(COUNTIF(Invoices!S:T,A3480)&lt;&gt;0,IF(COUNTIF(Invoices!S:T,A3480)&lt;&gt;0,SUMIF(Invoices!S:T,A3480,Invoices!T:T)/COUNTIF(Invoices!S:T,A3480),0),IF(COUNTIF(Invoices!U:V,A3480)&lt;&gt;0,IF(COUNTIF(Invoices!U:V,A3480)&lt;&gt;0,SUMIF(Invoices!U:V,A3480,Invoices!V:V)/COUNTIF(Invoices!U:V,A3480),0),IF(COUNTIF(Invoices!W:X,A3480)&lt;&gt;0,IF(COUNTIF(Invoices!W:X,A3480)&lt;&gt;0,SUMIF(Invoices!W:X,A3480,Invoices!X:X)/COUNTIF(Invoices!W:X,A3480),0),IF(COUNTIF(Invoices!Y:Z,A3480)&lt;&gt;0,IF(COUNTIF(Invoices!Y:Z,A3480)&lt;&gt;0,SUMIF(Invoices!Y:Z,A3480,Invoices!Z:Z)/COUNTIF(Invoices!Y:Z,A3480),0),IF(COUNTIF(Invoices!AA:AB,A3480)&lt;&gt;0,IF(COUNTIF(Invoices!AA:AB,A3480)&lt;&gt;0,SUMIF(Invoices!AA:AB,A3480,Invoices!AB:AB)/COUNTIF(Invoices!AA:AB,A3480),0),IF(COUNTIF(Invoices!AC:AD,A3480)&lt;&gt;0,IF(COUNTIF(Invoices!AC:AD,A3480)&lt;&gt;0,SUMIF(Invoices!AC:AD,A3480,Invoices!AD:AD)/COUNTIF(Invoices!AC:AD,A3480),0),IF(COUNTIF(Invoices!AE:AF,A3480)&lt;&gt;0,IF(COUNTIF(Invoices!AE:AF,A3480)&lt;&gt;0,SUMIF(Invoices!AE:AF,A3480,Invoices!AF:AF)/COUNTIF(Invoices!AE:AF,A3480),0),IF(COUNTIF(Invoices!AG:AH,A3480)&lt;&gt;0,IF(COUNTIF(Invoices!AG:AH,A3480)&lt;&gt;0,SUMIF(Invoices!AG:AH,A3480,Invoices!AH:AH)/COUNTIF(Invoices!AG:AH,A3480),0),IF(COUNTIF(Invoices!AI:AJ,A3480)&lt;&gt;0,IF(COUNTIF(Invoices!AI:AJ,A3480)&lt;&gt;0,SUMIF(Invoices!AI:AJ,A3480,Invoices!AJ:AJ)/COUNTIF(Invoices!AI:AJ,A3480),0),IF(COUNTIF(Invoices!AK:AL,A3480)&lt;&gt;0,IF(COUNTIF(Invoices!AK:AL,A3480)&lt;&gt;0,SUMIF(Invoices!AK:AL,A3480,Invoices!AL:AL)/COUNTIF(Invoices!AK:AL,A3480),0),IF(COUNTIF(Invoices!AM:AN,A3480)&lt;&gt;0,IF(COUNTIF(Invoices!AM:AN,A3480)&lt;&gt;0,SUMIF(Invoices!AM:AN,A3480,Invoices!AN:AN)/COUNTIF(Invoices!AM:AN,A3480),0),"Not Available")))))))))))))))</f>
        <v>0.99</v>
      </c>
    </row>
    <row r="3481" spans="1:5" ht="13" x14ac:dyDescent="0.15">
      <c r="A3481" s="6" t="s">
        <v>5040</v>
      </c>
      <c r="B3481" s="6" t="s">
        <v>564</v>
      </c>
      <c r="C3481" s="6" t="s">
        <v>565</v>
      </c>
      <c r="D3481" s="6" t="s">
        <v>566</v>
      </c>
      <c r="E3481" t="str">
        <f>IF(COUNTIF(Invoices!K:L,A3481)&lt;&gt;0,IF(COUNTIF(Invoices!K:L,A3481)&lt;&gt;0,SUMIF(Invoices!K:L,A3481,Invoices!L:L)/COUNTIF(Invoices!K:L,A3481),0),IF(COUNTIF(Invoices!M:N,A3481)&lt;&gt;0,IF(COUNTIF(Invoices!M:N,A3481)&lt;&gt;0,SUMIF(Invoices!M:N,A3481,Invoices!N:N)/COUNTIF(Invoices!M:N,A3481),0),IF(COUNTIF(Invoices!O:P,A3481)&lt;&gt;0,IF(COUNTIF(Invoices!O:P,A3481)&lt;&gt;0,SUMIF(Invoices!O:P,A3481,Invoices!P:P)/COUNTIF(Invoices!O:P,A3481),0),IF(COUNTIF(Invoices!Q:R,A3481)&lt;&gt;0,IF(COUNTIF(Invoices!Q:R,A3481)&lt;&gt;0,SUMIF(Invoices!Q:R,A3481,Invoices!R:R)/COUNTIF(Invoices!Q:R,A3481),0),IF(COUNTIF(Invoices!S:T,A3481)&lt;&gt;0,IF(COUNTIF(Invoices!S:T,A3481)&lt;&gt;0,SUMIF(Invoices!S:T,A3481,Invoices!T:T)/COUNTIF(Invoices!S:T,A3481),0),IF(COUNTIF(Invoices!U:V,A3481)&lt;&gt;0,IF(COUNTIF(Invoices!U:V,A3481)&lt;&gt;0,SUMIF(Invoices!U:V,A3481,Invoices!V:V)/COUNTIF(Invoices!U:V,A3481),0),IF(COUNTIF(Invoices!W:X,A3481)&lt;&gt;0,IF(COUNTIF(Invoices!W:X,A3481)&lt;&gt;0,SUMIF(Invoices!W:X,A3481,Invoices!X:X)/COUNTIF(Invoices!W:X,A3481),0),IF(COUNTIF(Invoices!Y:Z,A3481)&lt;&gt;0,IF(COUNTIF(Invoices!Y:Z,A3481)&lt;&gt;0,SUMIF(Invoices!Y:Z,A3481,Invoices!Z:Z)/COUNTIF(Invoices!Y:Z,A3481),0),IF(COUNTIF(Invoices!AA:AB,A3481)&lt;&gt;0,IF(COUNTIF(Invoices!AA:AB,A3481)&lt;&gt;0,SUMIF(Invoices!AA:AB,A3481,Invoices!AB:AB)/COUNTIF(Invoices!AA:AB,A3481),0),IF(COUNTIF(Invoices!AC:AD,A3481)&lt;&gt;0,IF(COUNTIF(Invoices!AC:AD,A3481)&lt;&gt;0,SUMIF(Invoices!AC:AD,A3481,Invoices!AD:AD)/COUNTIF(Invoices!AC:AD,A3481),0),IF(COUNTIF(Invoices!AE:AF,A3481)&lt;&gt;0,IF(COUNTIF(Invoices!AE:AF,A3481)&lt;&gt;0,SUMIF(Invoices!AE:AF,A3481,Invoices!AF:AF)/COUNTIF(Invoices!AE:AF,A3481),0),IF(COUNTIF(Invoices!AG:AH,A3481)&lt;&gt;0,IF(COUNTIF(Invoices!AG:AH,A3481)&lt;&gt;0,SUMIF(Invoices!AG:AH,A3481,Invoices!AH:AH)/COUNTIF(Invoices!AG:AH,A3481),0),IF(COUNTIF(Invoices!AI:AJ,A3481)&lt;&gt;0,IF(COUNTIF(Invoices!AI:AJ,A3481)&lt;&gt;0,SUMIF(Invoices!AI:AJ,A3481,Invoices!AJ:AJ)/COUNTIF(Invoices!AI:AJ,A3481),0),IF(COUNTIF(Invoices!AK:AL,A3481)&lt;&gt;0,IF(COUNTIF(Invoices!AK:AL,A3481)&lt;&gt;0,SUMIF(Invoices!AK:AL,A3481,Invoices!AL:AL)/COUNTIF(Invoices!AK:AL,A3481),0),IF(COUNTIF(Invoices!AM:AN,A3481)&lt;&gt;0,IF(COUNTIF(Invoices!AM:AN,A3481)&lt;&gt;0,SUMIF(Invoices!AM:AN,A3481,Invoices!AN:AN)/COUNTIF(Invoices!AM:AN,A3481),0),"Not Available")))))))))))))))</f>
        <v>Not Available</v>
      </c>
    </row>
    <row r="3482" spans="1:5" ht="13" x14ac:dyDescent="0.15">
      <c r="A3482" s="6" t="s">
        <v>5041</v>
      </c>
      <c r="C3482" s="6" t="s">
        <v>592</v>
      </c>
      <c r="D3482" s="6" t="s">
        <v>593</v>
      </c>
      <c r="E3482" t="str">
        <f>IF(COUNTIF(Invoices!K:L,A3482)&lt;&gt;0,IF(COUNTIF(Invoices!K:L,A3482)&lt;&gt;0,SUMIF(Invoices!K:L,A3482,Invoices!L:L)/COUNTIF(Invoices!K:L,A3482),0),IF(COUNTIF(Invoices!M:N,A3482)&lt;&gt;0,IF(COUNTIF(Invoices!M:N,A3482)&lt;&gt;0,SUMIF(Invoices!M:N,A3482,Invoices!N:N)/COUNTIF(Invoices!M:N,A3482),0),IF(COUNTIF(Invoices!O:P,A3482)&lt;&gt;0,IF(COUNTIF(Invoices!O:P,A3482)&lt;&gt;0,SUMIF(Invoices!O:P,A3482,Invoices!P:P)/COUNTIF(Invoices!O:P,A3482),0),IF(COUNTIF(Invoices!Q:R,A3482)&lt;&gt;0,IF(COUNTIF(Invoices!Q:R,A3482)&lt;&gt;0,SUMIF(Invoices!Q:R,A3482,Invoices!R:R)/COUNTIF(Invoices!Q:R,A3482),0),IF(COUNTIF(Invoices!S:T,A3482)&lt;&gt;0,IF(COUNTIF(Invoices!S:T,A3482)&lt;&gt;0,SUMIF(Invoices!S:T,A3482,Invoices!T:T)/COUNTIF(Invoices!S:T,A3482),0),IF(COUNTIF(Invoices!U:V,A3482)&lt;&gt;0,IF(COUNTIF(Invoices!U:V,A3482)&lt;&gt;0,SUMIF(Invoices!U:V,A3482,Invoices!V:V)/COUNTIF(Invoices!U:V,A3482),0),IF(COUNTIF(Invoices!W:X,A3482)&lt;&gt;0,IF(COUNTIF(Invoices!W:X,A3482)&lt;&gt;0,SUMIF(Invoices!W:X,A3482,Invoices!X:X)/COUNTIF(Invoices!W:X,A3482),0),IF(COUNTIF(Invoices!Y:Z,A3482)&lt;&gt;0,IF(COUNTIF(Invoices!Y:Z,A3482)&lt;&gt;0,SUMIF(Invoices!Y:Z,A3482,Invoices!Z:Z)/COUNTIF(Invoices!Y:Z,A3482),0),IF(COUNTIF(Invoices!AA:AB,A3482)&lt;&gt;0,IF(COUNTIF(Invoices!AA:AB,A3482)&lt;&gt;0,SUMIF(Invoices!AA:AB,A3482,Invoices!AB:AB)/COUNTIF(Invoices!AA:AB,A3482),0),IF(COUNTIF(Invoices!AC:AD,A3482)&lt;&gt;0,IF(COUNTIF(Invoices!AC:AD,A3482)&lt;&gt;0,SUMIF(Invoices!AC:AD,A3482,Invoices!AD:AD)/COUNTIF(Invoices!AC:AD,A3482),0),IF(COUNTIF(Invoices!AE:AF,A3482)&lt;&gt;0,IF(COUNTIF(Invoices!AE:AF,A3482)&lt;&gt;0,SUMIF(Invoices!AE:AF,A3482,Invoices!AF:AF)/COUNTIF(Invoices!AE:AF,A3482),0),IF(COUNTIF(Invoices!AG:AH,A3482)&lt;&gt;0,IF(COUNTIF(Invoices!AG:AH,A3482)&lt;&gt;0,SUMIF(Invoices!AG:AH,A3482,Invoices!AH:AH)/COUNTIF(Invoices!AG:AH,A3482),0),IF(COUNTIF(Invoices!AI:AJ,A3482)&lt;&gt;0,IF(COUNTIF(Invoices!AI:AJ,A3482)&lt;&gt;0,SUMIF(Invoices!AI:AJ,A3482,Invoices!AJ:AJ)/COUNTIF(Invoices!AI:AJ,A3482),0),IF(COUNTIF(Invoices!AK:AL,A3482)&lt;&gt;0,IF(COUNTIF(Invoices!AK:AL,A3482)&lt;&gt;0,SUMIF(Invoices!AK:AL,A3482,Invoices!AL:AL)/COUNTIF(Invoices!AK:AL,A3482),0),IF(COUNTIF(Invoices!AM:AN,A3482)&lt;&gt;0,IF(COUNTIF(Invoices!AM:AN,A3482)&lt;&gt;0,SUMIF(Invoices!AM:AN,A3482,Invoices!AN:AN)/COUNTIF(Invoices!AM:AN,A3482),0),"Not Available")))))))))))))))</f>
        <v>Not Available</v>
      </c>
    </row>
    <row r="3483" spans="1:5" ht="13" x14ac:dyDescent="0.15">
      <c r="A3483" s="6" t="s">
        <v>5042</v>
      </c>
      <c r="B3483" s="6" t="s">
        <v>1208</v>
      </c>
      <c r="C3483" s="6" t="s">
        <v>1209</v>
      </c>
      <c r="D3483" s="6" t="s">
        <v>1210</v>
      </c>
      <c r="E3483">
        <f ca="1">IF(COUNTIF(Invoices!K:L,A3483)&lt;&gt;0,IF(COUNTIF(Invoices!K:L,A3483)&lt;&gt;0,SUMIF(Invoices!K:L,A3483,Invoices!L:L)/COUNTIF(Invoices!K:L,A3483),0),IF(COUNTIF(Invoices!M:N,A3483)&lt;&gt;0,IF(COUNTIF(Invoices!M:N,A3483)&lt;&gt;0,SUMIF(Invoices!M:N,A3483,Invoices!N:N)/COUNTIF(Invoices!M:N,A3483),0),IF(COUNTIF(Invoices!O:P,A3483)&lt;&gt;0,IF(COUNTIF(Invoices!O:P,A3483)&lt;&gt;0,SUMIF(Invoices!O:P,A3483,Invoices!P:P)/COUNTIF(Invoices!O:P,A3483),0),IF(COUNTIF(Invoices!Q:R,A3483)&lt;&gt;0,IF(COUNTIF(Invoices!Q:R,A3483)&lt;&gt;0,SUMIF(Invoices!Q:R,A3483,Invoices!R:R)/COUNTIF(Invoices!Q:R,A3483),0),IF(COUNTIF(Invoices!S:T,A3483)&lt;&gt;0,IF(COUNTIF(Invoices!S:T,A3483)&lt;&gt;0,SUMIF(Invoices!S:T,A3483,Invoices!T:T)/COUNTIF(Invoices!S:T,A3483),0),IF(COUNTIF(Invoices!U:V,A3483)&lt;&gt;0,IF(COUNTIF(Invoices!U:V,A3483)&lt;&gt;0,SUMIF(Invoices!U:V,A3483,Invoices!V:V)/COUNTIF(Invoices!U:V,A3483),0),IF(COUNTIF(Invoices!W:X,A3483)&lt;&gt;0,IF(COUNTIF(Invoices!W:X,A3483)&lt;&gt;0,SUMIF(Invoices!W:X,A3483,Invoices!X:X)/COUNTIF(Invoices!W:X,A3483),0),IF(COUNTIF(Invoices!Y:Z,A3483)&lt;&gt;0,IF(COUNTIF(Invoices!Y:Z,A3483)&lt;&gt;0,SUMIF(Invoices!Y:Z,A3483,Invoices!Z:Z)/COUNTIF(Invoices!Y:Z,A3483),0),IF(COUNTIF(Invoices!AA:AB,A3483)&lt;&gt;0,IF(COUNTIF(Invoices!AA:AB,A3483)&lt;&gt;0,SUMIF(Invoices!AA:AB,A3483,Invoices!AB:AB)/COUNTIF(Invoices!AA:AB,A3483),0),IF(COUNTIF(Invoices!AC:AD,A3483)&lt;&gt;0,IF(COUNTIF(Invoices!AC:AD,A3483)&lt;&gt;0,SUMIF(Invoices!AC:AD,A3483,Invoices!AD:AD)/COUNTIF(Invoices!AC:AD,A3483),0),IF(COUNTIF(Invoices!AE:AF,A3483)&lt;&gt;0,IF(COUNTIF(Invoices!AE:AF,A3483)&lt;&gt;0,SUMIF(Invoices!AE:AF,A3483,Invoices!AF:AF)/COUNTIF(Invoices!AE:AF,A3483),0),IF(COUNTIF(Invoices!AG:AH,A3483)&lt;&gt;0,IF(COUNTIF(Invoices!AG:AH,A3483)&lt;&gt;0,SUMIF(Invoices!AG:AH,A3483,Invoices!AH:AH)/COUNTIF(Invoices!AG:AH,A3483),0),IF(COUNTIF(Invoices!AI:AJ,A3483)&lt;&gt;0,IF(COUNTIF(Invoices!AI:AJ,A3483)&lt;&gt;0,SUMIF(Invoices!AI:AJ,A3483,Invoices!AJ:AJ)/COUNTIF(Invoices!AI:AJ,A3483),0),IF(COUNTIF(Invoices!AK:AL,A3483)&lt;&gt;0,IF(COUNTIF(Invoices!AK:AL,A3483)&lt;&gt;0,SUMIF(Invoices!AK:AL,A3483,Invoices!AL:AL)/COUNTIF(Invoices!AK:AL,A3483),0),IF(COUNTIF(Invoices!AM:AN,A3483)&lt;&gt;0,IF(COUNTIF(Invoices!AM:AN,A3483)&lt;&gt;0,SUMIF(Invoices!AM:AN,A3483,Invoices!AN:AN)/COUNTIF(Invoices!AM:AN,A3483),0),"Not Available")))))))))))))))</f>
        <v>0.99</v>
      </c>
    </row>
    <row r="3484" spans="1:5" ht="13" x14ac:dyDescent="0.15">
      <c r="A3484" s="6" t="s">
        <v>5043</v>
      </c>
      <c r="B3484" s="6" t="s">
        <v>758</v>
      </c>
      <c r="C3484" s="6" t="s">
        <v>2040</v>
      </c>
      <c r="D3484" s="6" t="s">
        <v>758</v>
      </c>
      <c r="E3484" t="str">
        <f>IF(COUNTIF(Invoices!K:L,A3484)&lt;&gt;0,IF(COUNTIF(Invoices!K:L,A3484)&lt;&gt;0,SUMIF(Invoices!K:L,A3484,Invoices!L:L)/COUNTIF(Invoices!K:L,A3484),0),IF(COUNTIF(Invoices!M:N,A3484)&lt;&gt;0,IF(COUNTIF(Invoices!M:N,A3484)&lt;&gt;0,SUMIF(Invoices!M:N,A3484,Invoices!N:N)/COUNTIF(Invoices!M:N,A3484),0),IF(COUNTIF(Invoices!O:P,A3484)&lt;&gt;0,IF(COUNTIF(Invoices!O:P,A3484)&lt;&gt;0,SUMIF(Invoices!O:P,A3484,Invoices!P:P)/COUNTIF(Invoices!O:P,A3484),0),IF(COUNTIF(Invoices!Q:R,A3484)&lt;&gt;0,IF(COUNTIF(Invoices!Q:R,A3484)&lt;&gt;0,SUMIF(Invoices!Q:R,A3484,Invoices!R:R)/COUNTIF(Invoices!Q:R,A3484),0),IF(COUNTIF(Invoices!S:T,A3484)&lt;&gt;0,IF(COUNTIF(Invoices!S:T,A3484)&lt;&gt;0,SUMIF(Invoices!S:T,A3484,Invoices!T:T)/COUNTIF(Invoices!S:T,A3484),0),IF(COUNTIF(Invoices!U:V,A3484)&lt;&gt;0,IF(COUNTIF(Invoices!U:V,A3484)&lt;&gt;0,SUMIF(Invoices!U:V,A3484,Invoices!V:V)/COUNTIF(Invoices!U:V,A3484),0),IF(COUNTIF(Invoices!W:X,A3484)&lt;&gt;0,IF(COUNTIF(Invoices!W:X,A3484)&lt;&gt;0,SUMIF(Invoices!W:X,A3484,Invoices!X:X)/COUNTIF(Invoices!W:X,A3484),0),IF(COUNTIF(Invoices!Y:Z,A3484)&lt;&gt;0,IF(COUNTIF(Invoices!Y:Z,A3484)&lt;&gt;0,SUMIF(Invoices!Y:Z,A3484,Invoices!Z:Z)/COUNTIF(Invoices!Y:Z,A3484),0),IF(COUNTIF(Invoices!AA:AB,A3484)&lt;&gt;0,IF(COUNTIF(Invoices!AA:AB,A3484)&lt;&gt;0,SUMIF(Invoices!AA:AB,A3484,Invoices!AB:AB)/COUNTIF(Invoices!AA:AB,A3484),0),IF(COUNTIF(Invoices!AC:AD,A3484)&lt;&gt;0,IF(COUNTIF(Invoices!AC:AD,A3484)&lt;&gt;0,SUMIF(Invoices!AC:AD,A3484,Invoices!AD:AD)/COUNTIF(Invoices!AC:AD,A3484),0),IF(COUNTIF(Invoices!AE:AF,A3484)&lt;&gt;0,IF(COUNTIF(Invoices!AE:AF,A3484)&lt;&gt;0,SUMIF(Invoices!AE:AF,A3484,Invoices!AF:AF)/COUNTIF(Invoices!AE:AF,A3484),0),IF(COUNTIF(Invoices!AG:AH,A3484)&lt;&gt;0,IF(COUNTIF(Invoices!AG:AH,A3484)&lt;&gt;0,SUMIF(Invoices!AG:AH,A3484,Invoices!AH:AH)/COUNTIF(Invoices!AG:AH,A3484),0),IF(COUNTIF(Invoices!AI:AJ,A3484)&lt;&gt;0,IF(COUNTIF(Invoices!AI:AJ,A3484)&lt;&gt;0,SUMIF(Invoices!AI:AJ,A3484,Invoices!AJ:AJ)/COUNTIF(Invoices!AI:AJ,A3484),0),IF(COUNTIF(Invoices!AK:AL,A3484)&lt;&gt;0,IF(COUNTIF(Invoices!AK:AL,A3484)&lt;&gt;0,SUMIF(Invoices!AK:AL,A3484,Invoices!AL:AL)/COUNTIF(Invoices!AK:AL,A3484),0),IF(COUNTIF(Invoices!AM:AN,A3484)&lt;&gt;0,IF(COUNTIF(Invoices!AM:AN,A3484)&lt;&gt;0,SUMIF(Invoices!AM:AN,A3484,Invoices!AN:AN)/COUNTIF(Invoices!AM:AN,A3484),0),"Not Available")))))))))))))))</f>
        <v>Not Available</v>
      </c>
    </row>
    <row r="3485" spans="1:5" ht="13" x14ac:dyDescent="0.15">
      <c r="A3485" s="6" t="s">
        <v>5044</v>
      </c>
      <c r="B3485" s="6" t="s">
        <v>562</v>
      </c>
      <c r="C3485" s="6" t="s">
        <v>812</v>
      </c>
      <c r="D3485" s="6" t="s">
        <v>562</v>
      </c>
      <c r="E3485" t="str">
        <f>IF(COUNTIF(Invoices!K:L,A3485)&lt;&gt;0,IF(COUNTIF(Invoices!K:L,A3485)&lt;&gt;0,SUMIF(Invoices!K:L,A3485,Invoices!L:L)/COUNTIF(Invoices!K:L,A3485),0),IF(COUNTIF(Invoices!M:N,A3485)&lt;&gt;0,IF(COUNTIF(Invoices!M:N,A3485)&lt;&gt;0,SUMIF(Invoices!M:N,A3485,Invoices!N:N)/COUNTIF(Invoices!M:N,A3485),0),IF(COUNTIF(Invoices!O:P,A3485)&lt;&gt;0,IF(COUNTIF(Invoices!O:P,A3485)&lt;&gt;0,SUMIF(Invoices!O:P,A3485,Invoices!P:P)/COUNTIF(Invoices!O:P,A3485),0),IF(COUNTIF(Invoices!Q:R,A3485)&lt;&gt;0,IF(COUNTIF(Invoices!Q:R,A3485)&lt;&gt;0,SUMIF(Invoices!Q:R,A3485,Invoices!R:R)/COUNTIF(Invoices!Q:R,A3485),0),IF(COUNTIF(Invoices!S:T,A3485)&lt;&gt;0,IF(COUNTIF(Invoices!S:T,A3485)&lt;&gt;0,SUMIF(Invoices!S:T,A3485,Invoices!T:T)/COUNTIF(Invoices!S:T,A3485),0),IF(COUNTIF(Invoices!U:V,A3485)&lt;&gt;0,IF(COUNTIF(Invoices!U:V,A3485)&lt;&gt;0,SUMIF(Invoices!U:V,A3485,Invoices!V:V)/COUNTIF(Invoices!U:V,A3485),0),IF(COUNTIF(Invoices!W:X,A3485)&lt;&gt;0,IF(COUNTIF(Invoices!W:X,A3485)&lt;&gt;0,SUMIF(Invoices!W:X,A3485,Invoices!X:X)/COUNTIF(Invoices!W:X,A3485),0),IF(COUNTIF(Invoices!Y:Z,A3485)&lt;&gt;0,IF(COUNTIF(Invoices!Y:Z,A3485)&lt;&gt;0,SUMIF(Invoices!Y:Z,A3485,Invoices!Z:Z)/COUNTIF(Invoices!Y:Z,A3485),0),IF(COUNTIF(Invoices!AA:AB,A3485)&lt;&gt;0,IF(COUNTIF(Invoices!AA:AB,A3485)&lt;&gt;0,SUMIF(Invoices!AA:AB,A3485,Invoices!AB:AB)/COUNTIF(Invoices!AA:AB,A3485),0),IF(COUNTIF(Invoices!AC:AD,A3485)&lt;&gt;0,IF(COUNTIF(Invoices!AC:AD,A3485)&lt;&gt;0,SUMIF(Invoices!AC:AD,A3485,Invoices!AD:AD)/COUNTIF(Invoices!AC:AD,A3485),0),IF(COUNTIF(Invoices!AE:AF,A3485)&lt;&gt;0,IF(COUNTIF(Invoices!AE:AF,A3485)&lt;&gt;0,SUMIF(Invoices!AE:AF,A3485,Invoices!AF:AF)/COUNTIF(Invoices!AE:AF,A3485),0),IF(COUNTIF(Invoices!AG:AH,A3485)&lt;&gt;0,IF(COUNTIF(Invoices!AG:AH,A3485)&lt;&gt;0,SUMIF(Invoices!AG:AH,A3485,Invoices!AH:AH)/COUNTIF(Invoices!AG:AH,A3485),0),IF(COUNTIF(Invoices!AI:AJ,A3485)&lt;&gt;0,IF(COUNTIF(Invoices!AI:AJ,A3485)&lt;&gt;0,SUMIF(Invoices!AI:AJ,A3485,Invoices!AJ:AJ)/COUNTIF(Invoices!AI:AJ,A3485),0),IF(COUNTIF(Invoices!AK:AL,A3485)&lt;&gt;0,IF(COUNTIF(Invoices!AK:AL,A3485)&lt;&gt;0,SUMIF(Invoices!AK:AL,A3485,Invoices!AL:AL)/COUNTIF(Invoices!AK:AL,A3485),0),IF(COUNTIF(Invoices!AM:AN,A3485)&lt;&gt;0,IF(COUNTIF(Invoices!AM:AN,A3485)&lt;&gt;0,SUMIF(Invoices!AM:AN,A3485,Invoices!AN:AN)/COUNTIF(Invoices!AM:AN,A3485),0),"Not Available")))))))))))))))</f>
        <v>Not Available</v>
      </c>
    </row>
    <row r="3486" spans="1:5" ht="13" x14ac:dyDescent="0.15">
      <c r="A3486" s="6" t="s">
        <v>1121</v>
      </c>
      <c r="B3486" s="6" t="s">
        <v>1120</v>
      </c>
      <c r="C3486" s="6" t="s">
        <v>1121</v>
      </c>
      <c r="D3486" s="6" t="s">
        <v>562</v>
      </c>
      <c r="E3486">
        <f ca="1">IF(COUNTIF(Invoices!K:L,A3486)&lt;&gt;0,IF(COUNTIF(Invoices!K:L,A3486)&lt;&gt;0,SUMIF(Invoices!K:L,A3486,Invoices!L:L)/COUNTIF(Invoices!K:L,A3486),0),IF(COUNTIF(Invoices!M:N,A3486)&lt;&gt;0,IF(COUNTIF(Invoices!M:N,A3486)&lt;&gt;0,SUMIF(Invoices!M:N,A3486,Invoices!N:N)/COUNTIF(Invoices!M:N,A3486),0),IF(COUNTIF(Invoices!O:P,A3486)&lt;&gt;0,IF(COUNTIF(Invoices!O:P,A3486)&lt;&gt;0,SUMIF(Invoices!O:P,A3486,Invoices!P:P)/COUNTIF(Invoices!O:P,A3486),0),IF(COUNTIF(Invoices!Q:R,A3486)&lt;&gt;0,IF(COUNTIF(Invoices!Q:R,A3486)&lt;&gt;0,SUMIF(Invoices!Q:R,A3486,Invoices!R:R)/COUNTIF(Invoices!Q:R,A3486),0),IF(COUNTIF(Invoices!S:T,A3486)&lt;&gt;0,IF(COUNTIF(Invoices!S:T,A3486)&lt;&gt;0,SUMIF(Invoices!S:T,A3486,Invoices!T:T)/COUNTIF(Invoices!S:T,A3486),0),IF(COUNTIF(Invoices!U:V,A3486)&lt;&gt;0,IF(COUNTIF(Invoices!U:V,A3486)&lt;&gt;0,SUMIF(Invoices!U:V,A3486,Invoices!V:V)/COUNTIF(Invoices!U:V,A3486),0),IF(COUNTIF(Invoices!W:X,A3486)&lt;&gt;0,IF(COUNTIF(Invoices!W:X,A3486)&lt;&gt;0,SUMIF(Invoices!W:X,A3486,Invoices!X:X)/COUNTIF(Invoices!W:X,A3486),0),IF(COUNTIF(Invoices!Y:Z,A3486)&lt;&gt;0,IF(COUNTIF(Invoices!Y:Z,A3486)&lt;&gt;0,SUMIF(Invoices!Y:Z,A3486,Invoices!Z:Z)/COUNTIF(Invoices!Y:Z,A3486),0),IF(COUNTIF(Invoices!AA:AB,A3486)&lt;&gt;0,IF(COUNTIF(Invoices!AA:AB,A3486)&lt;&gt;0,SUMIF(Invoices!AA:AB,A3486,Invoices!AB:AB)/COUNTIF(Invoices!AA:AB,A3486),0),IF(COUNTIF(Invoices!AC:AD,A3486)&lt;&gt;0,IF(COUNTIF(Invoices!AC:AD,A3486)&lt;&gt;0,SUMIF(Invoices!AC:AD,A3486,Invoices!AD:AD)/COUNTIF(Invoices!AC:AD,A3486),0),IF(COUNTIF(Invoices!AE:AF,A3486)&lt;&gt;0,IF(COUNTIF(Invoices!AE:AF,A3486)&lt;&gt;0,SUMIF(Invoices!AE:AF,A3486,Invoices!AF:AF)/COUNTIF(Invoices!AE:AF,A3486),0),IF(COUNTIF(Invoices!AG:AH,A3486)&lt;&gt;0,IF(COUNTIF(Invoices!AG:AH,A3486)&lt;&gt;0,SUMIF(Invoices!AG:AH,A3486,Invoices!AH:AH)/COUNTIF(Invoices!AG:AH,A3486),0),IF(COUNTIF(Invoices!AI:AJ,A3486)&lt;&gt;0,IF(COUNTIF(Invoices!AI:AJ,A3486)&lt;&gt;0,SUMIF(Invoices!AI:AJ,A3486,Invoices!AJ:AJ)/COUNTIF(Invoices!AI:AJ,A3486),0),IF(COUNTIF(Invoices!AK:AL,A3486)&lt;&gt;0,IF(COUNTIF(Invoices!AK:AL,A3486)&lt;&gt;0,SUMIF(Invoices!AK:AL,A3486,Invoices!AL:AL)/COUNTIF(Invoices!AK:AL,A3486),0),IF(COUNTIF(Invoices!AM:AN,A3486)&lt;&gt;0,IF(COUNTIF(Invoices!AM:AN,A3486)&lt;&gt;0,SUMIF(Invoices!AM:AN,A3486,Invoices!AN:AN)/COUNTIF(Invoices!AM:AN,A3486),0),"Not Available")))))))))))))))</f>
        <v>0.99</v>
      </c>
    </row>
  </sheetData>
  <autoFilter ref="A1:D348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71.33203125" customWidth="1"/>
  </cols>
  <sheetData>
    <row r="1" spans="1:2" ht="15.75" customHeight="1" x14ac:dyDescent="0.15">
      <c r="A1" s="5" t="s">
        <v>512</v>
      </c>
      <c r="B1" s="5" t="s">
        <v>5045</v>
      </c>
    </row>
    <row r="2" spans="1:2" ht="15.75" customHeight="1" x14ac:dyDescent="0.15">
      <c r="A2" t="str">
        <f ca="1">IFERROR(__xludf.DUMMYFUNCTION("UNIQUE(Songs!C2:C347)"),"Lost, Season 2")</f>
        <v>Lost, Season 2</v>
      </c>
      <c r="B2">
        <f ca="1">COUNTIF(Songs!C$2:C347, A2)</f>
        <v>4</v>
      </c>
    </row>
    <row r="3" spans="1:2" ht="15.75" customHeight="1" x14ac:dyDescent="0.15">
      <c r="A3" t="str">
        <f ca="1">IFERROR(__xludf.DUMMYFUNCTION("""COMPUTED_VALUE"""),"...And Justice For All")</f>
        <v>...And Justice For All</v>
      </c>
      <c r="B3">
        <f ca="1">COUNTIF(Songs!C$2:C347, A3)</f>
        <v>1</v>
      </c>
    </row>
    <row r="4" spans="1:2" ht="15.75" customHeight="1" x14ac:dyDescent="0.15">
      <c r="A4" t="str">
        <f ca="1">IFERROR(__xludf.DUMMYFUNCTION("""COMPUTED_VALUE"""),"Lost, Season 1")</f>
        <v>Lost, Season 1</v>
      </c>
      <c r="B4">
        <f ca="1">COUNTIF(Songs!C$2:C347, A4)</f>
        <v>2</v>
      </c>
    </row>
    <row r="5" spans="1:2" ht="15.75" customHeight="1" x14ac:dyDescent="0.15">
      <c r="A5" t="str">
        <f ca="1">IFERROR(__xludf.DUMMYFUNCTION("""COMPUTED_VALUE"""),"Heroes, Season 1")</f>
        <v>Heroes, Season 1</v>
      </c>
      <c r="B5">
        <f ca="1">COUNTIF(Songs!C$2:C347, A5)</f>
        <v>2</v>
      </c>
    </row>
    <row r="6" spans="1:2" ht="15.75" customHeight="1" x14ac:dyDescent="0.15">
      <c r="A6" t="str">
        <f ca="1">IFERROR(__xludf.DUMMYFUNCTION("""COMPUTED_VALUE"""),"The Essential Miles Davis [Disc 1]")</f>
        <v>The Essential Miles Davis [Disc 1]</v>
      </c>
      <c r="B6">
        <f ca="1">COUNTIF(Songs!C$2:C347, A6)</f>
        <v>1</v>
      </c>
    </row>
    <row r="7" spans="1:2" ht="15.75" customHeight="1" x14ac:dyDescent="0.15">
      <c r="A7" t="str">
        <f ca="1">IFERROR(__xludf.DUMMYFUNCTION("""COMPUTED_VALUE"""),"Kill 'Em All")</f>
        <v>Kill 'Em All</v>
      </c>
      <c r="B7">
        <f ca="1">COUNTIF(Songs!C$2:C347, A7)</f>
        <v>1</v>
      </c>
    </row>
    <row r="8" spans="1:2" ht="15.75" customHeight="1" x14ac:dyDescent="0.15">
      <c r="A8" t="str">
        <f ca="1">IFERROR(__xludf.DUMMYFUNCTION("""COMPUTED_VALUE"""),"Supernatural")</f>
        <v>Supernatural</v>
      </c>
      <c r="B8">
        <f ca="1">COUNTIF(Songs!C$2:C347, A8)</f>
        <v>2</v>
      </c>
    </row>
    <row r="9" spans="1:2" ht="15.75" customHeight="1" x14ac:dyDescent="0.15">
      <c r="A9" t="str">
        <f ca="1">IFERROR(__xludf.DUMMYFUNCTION("""COMPUTED_VALUE"""),"UB40 The Best Of - Volume Two [UK]")</f>
        <v>UB40 The Best Of - Volume Two [UK]</v>
      </c>
      <c r="B9">
        <f ca="1">COUNTIF(Songs!C$2:C347, A9)</f>
        <v>1</v>
      </c>
    </row>
    <row r="10" spans="1:2" ht="15.75" customHeight="1" x14ac:dyDescent="0.15">
      <c r="A10" t="str">
        <f ca="1">IFERROR(__xludf.DUMMYFUNCTION("""COMPUTED_VALUE"""),"Diver Down")</f>
        <v>Diver Down</v>
      </c>
      <c r="B10">
        <f ca="1">COUNTIF(Songs!C$2:C347, A10)</f>
        <v>1</v>
      </c>
    </row>
    <row r="11" spans="1:2" ht="15.75" customHeight="1" x14ac:dyDescent="0.15">
      <c r="A11" t="str">
        <f ca="1">IFERROR(__xludf.DUMMYFUNCTION("""COMPUTED_VALUE"""),"Frank")</f>
        <v>Frank</v>
      </c>
      <c r="B11">
        <f ca="1">COUNTIF(Songs!C$2:C347, A11)</f>
        <v>2</v>
      </c>
    </row>
    <row r="12" spans="1:2" ht="15.75" customHeight="1" x14ac:dyDescent="0.15">
      <c r="A12" t="str">
        <f ca="1">IFERROR(__xludf.DUMMYFUNCTION("""COMPUTED_VALUE"""),"Ace Of Spades")</f>
        <v>Ace Of Spades</v>
      </c>
      <c r="B12">
        <f ca="1">COUNTIF(Songs!C$2:C347, A12)</f>
        <v>2</v>
      </c>
    </row>
    <row r="13" spans="1:2" ht="15.75" customHeight="1" x14ac:dyDescent="0.15">
      <c r="A13" t="str">
        <f ca="1">IFERROR(__xludf.DUMMYFUNCTION("""COMPUTED_VALUE"""),"The Singles")</f>
        <v>The Singles</v>
      </c>
      <c r="B13">
        <f ca="1">COUNTIF(Songs!C$2:C347, A13)</f>
        <v>2</v>
      </c>
    </row>
    <row r="14" spans="1:2" ht="15.75" customHeight="1" x14ac:dyDescent="0.15">
      <c r="A14" t="str">
        <f ca="1">IFERROR(__xludf.DUMMYFUNCTION("""COMPUTED_VALUE"""),"Chronicle, Vol. 2")</f>
        <v>Chronicle, Vol. 2</v>
      </c>
      <c r="B14">
        <f ca="1">COUNTIF(Songs!C$2:C347, A14)</f>
        <v>2</v>
      </c>
    </row>
    <row r="15" spans="1:2" ht="15.75" customHeight="1" x14ac:dyDescent="0.15">
      <c r="A15" t="str">
        <f ca="1">IFERROR(__xludf.DUMMYFUNCTION("""COMPUTED_VALUE"""),"Instant Karma: The Amnesty International Campaign to Save Darfur")</f>
        <v>Instant Karma: The Amnesty International Campaign to Save Darfur</v>
      </c>
      <c r="B15">
        <f ca="1">COUNTIF(Songs!C$2:C347, A15)</f>
        <v>3</v>
      </c>
    </row>
    <row r="16" spans="1:2" ht="15.75" customHeight="1" x14ac:dyDescent="0.15">
      <c r="A16" t="str">
        <f ca="1">IFERROR(__xludf.DUMMYFUNCTION("""COMPUTED_VALUE"""),"Rotten Apples: Greatest Hits")</f>
        <v>Rotten Apples: Greatest Hits</v>
      </c>
      <c r="B16">
        <f ca="1">COUNTIF(Songs!C$2:C347, A16)</f>
        <v>3</v>
      </c>
    </row>
    <row r="17" spans="1:2" ht="15.75" customHeight="1" x14ac:dyDescent="0.15">
      <c r="A17" t="str">
        <f ca="1">IFERROR(__xludf.DUMMYFUNCTION("""COMPUTED_VALUE"""),"Out Of Exile")</f>
        <v>Out Of Exile</v>
      </c>
      <c r="B17">
        <f ca="1">COUNTIF(Songs!C$2:C347, A17)</f>
        <v>2</v>
      </c>
    </row>
    <row r="18" spans="1:2" ht="15.75" customHeight="1" x14ac:dyDescent="0.15">
      <c r="A18" t="str">
        <f ca="1">IFERROR(__xludf.DUMMYFUNCTION("""COMPUTED_VALUE"""),"Iron Maiden")</f>
        <v>Iron Maiden</v>
      </c>
      <c r="B18">
        <f ca="1">COUNTIF(Songs!C$2:C347, A18)</f>
        <v>8</v>
      </c>
    </row>
    <row r="19" spans="1:2" ht="15.75" customHeight="1" x14ac:dyDescent="0.15">
      <c r="A19" t="str">
        <f ca="1">IFERROR(__xludf.DUMMYFUNCTION("""COMPUTED_VALUE"""),"Riot Act")</f>
        <v>Riot Act</v>
      </c>
      <c r="B19">
        <f ca="1">COUNTIF(Songs!C$2:C347, A19)</f>
        <v>3</v>
      </c>
    </row>
    <row r="20" spans="1:2" ht="15.75" customHeight="1" x14ac:dyDescent="0.15">
      <c r="A20" t="str">
        <f ca="1">IFERROR(__xludf.DUMMYFUNCTION("""COMPUTED_VALUE"""),"Cássia Eller - Coleção Sem Limite [Disc 2]")</f>
        <v>Cássia Eller - Coleção Sem Limite [Disc 2]</v>
      </c>
      <c r="B20">
        <f ca="1">COUNTIF(Songs!C$2:C347, A20)</f>
        <v>1</v>
      </c>
    </row>
    <row r="21" spans="1:2" ht="15.75" customHeight="1" x14ac:dyDescent="0.15">
      <c r="A21" t="str">
        <f ca="1">IFERROR(__xludf.DUMMYFUNCTION("""COMPUTED_VALUE"""),"Os Cães Ladram Mas A Caravana Não Pára")</f>
        <v>Os Cães Ladram Mas A Caravana Não Pára</v>
      </c>
      <c r="B21">
        <f ca="1">COUNTIF(Songs!C$2:C347, A21)</f>
        <v>2</v>
      </c>
    </row>
    <row r="22" spans="1:2" ht="15.75" customHeight="1" x14ac:dyDescent="0.15">
      <c r="A22" t="str">
        <f ca="1">IFERROR(__xludf.DUMMYFUNCTION("""COMPUTED_VALUE"""),"Alcohol Fueled Brewtality Live! [Disc 1]")</f>
        <v>Alcohol Fueled Brewtality Live! [Disc 1]</v>
      </c>
      <c r="B22">
        <f ca="1">COUNTIF(Songs!C$2:C347, A22)</f>
        <v>3</v>
      </c>
    </row>
    <row r="23" spans="1:2" ht="15.75" customHeight="1" x14ac:dyDescent="0.15">
      <c r="A23" t="str">
        <f ca="1">IFERROR(__xludf.DUMMYFUNCTION("""COMPUTED_VALUE"""),"Use Your Illusion II")</f>
        <v>Use Your Illusion II</v>
      </c>
      <c r="B23">
        <f ca="1">COUNTIF(Songs!C$2:C347, A23)</f>
        <v>1</v>
      </c>
    </row>
    <row r="24" spans="1:2" ht="15.75" customHeight="1" x14ac:dyDescent="0.15">
      <c r="A24" t="str">
        <f ca="1">IFERROR(__xludf.DUMMYFUNCTION("""COMPUTED_VALUE"""),"Roda De Funk")</f>
        <v>Roda De Funk</v>
      </c>
      <c r="B24">
        <f ca="1">COUNTIF(Songs!C$2:C347, A24)</f>
        <v>2</v>
      </c>
    </row>
    <row r="25" spans="1:2" ht="15.75" customHeight="1" x14ac:dyDescent="0.15">
      <c r="A25" t="str">
        <f ca="1">IFERROR(__xludf.DUMMYFUNCTION("""COMPUTED_VALUE"""),"Hot Rocks, 1964-1971 (Disc 1)")</f>
        <v>Hot Rocks, 1964-1971 (Disc 1)</v>
      </c>
      <c r="B25">
        <f ca="1">COUNTIF(Songs!C$2:C347, A25)</f>
        <v>2</v>
      </c>
    </row>
    <row r="26" spans="1:2" ht="15.75" customHeight="1" x14ac:dyDescent="0.15">
      <c r="A26" t="str">
        <f ca="1">IFERROR(__xludf.DUMMYFUNCTION("""COMPUTED_VALUE"""),"A TempestadeTempestade Ou O Livro Dos Dias")</f>
        <v>A TempestadeTempestade Ou O Livro Dos Dias</v>
      </c>
      <c r="B26">
        <f ca="1">COUNTIF(Songs!C$2:C347, A26)</f>
        <v>3</v>
      </c>
    </row>
    <row r="27" spans="1:2" ht="15.75" customHeight="1" x14ac:dyDescent="0.15">
      <c r="A27" t="str">
        <f ca="1">IFERROR(__xludf.DUMMYFUNCTION("""COMPUTED_VALUE"""),"The X Factor")</f>
        <v>The X Factor</v>
      </c>
      <c r="B27">
        <f ca="1">COUNTIF(Songs!C$2:C347, A27)</f>
        <v>1</v>
      </c>
    </row>
    <row r="28" spans="1:2" ht="15.75" customHeight="1" x14ac:dyDescent="0.15">
      <c r="A28" t="str">
        <f ca="1">IFERROR(__xludf.DUMMYFUNCTION("""COMPUTED_VALUE"""),"A Real Dead One")</f>
        <v>A Real Dead One</v>
      </c>
      <c r="B28">
        <f ca="1">COUNTIF(Songs!C$2:C347, A28)</f>
        <v>1</v>
      </c>
    </row>
    <row r="29" spans="1:2" ht="15.75" customHeight="1" x14ac:dyDescent="0.15">
      <c r="A29" t="str">
        <f ca="1">IFERROR(__xludf.DUMMYFUNCTION("""COMPUTED_VALUE"""),"Live After Death")</f>
        <v>Live After Death</v>
      </c>
      <c r="B29">
        <f ca="1">COUNTIF(Songs!C$2:C347, A29)</f>
        <v>3</v>
      </c>
    </row>
    <row r="30" spans="1:2" ht="15.75" customHeight="1" x14ac:dyDescent="0.15">
      <c r="A30" t="str">
        <f ca="1">IFERROR(__xludf.DUMMYFUNCTION("""COMPUTED_VALUE"""),"Live At Donington 1992 (Disc 2)")</f>
        <v>Live At Donington 1992 (Disc 2)</v>
      </c>
      <c r="B30">
        <f ca="1">COUNTIF(Songs!C$2:C347, A30)</f>
        <v>1</v>
      </c>
    </row>
    <row r="31" spans="1:2" ht="15.75" customHeight="1" x14ac:dyDescent="0.15">
      <c r="A31" t="str">
        <f ca="1">IFERROR(__xludf.DUMMYFUNCTION("""COMPUTED_VALUE"""),"Powerslave")</f>
        <v>Powerslave</v>
      </c>
      <c r="B31">
        <f ca="1">COUNTIF(Songs!C$2:C347, A31)</f>
        <v>3</v>
      </c>
    </row>
    <row r="32" spans="1:2" ht="15.75" customHeight="1" x14ac:dyDescent="0.15">
      <c r="A32" t="str">
        <f ca="1">IFERROR(__xludf.DUMMYFUNCTION("""COMPUTED_VALUE"""),"Rock In Rio [CD1]")</f>
        <v>Rock In Rio [CD1]</v>
      </c>
      <c r="B32">
        <f ca="1">COUNTIF(Songs!C$2:C347, A32)</f>
        <v>1</v>
      </c>
    </row>
    <row r="33" spans="1:2" ht="15.75" customHeight="1" x14ac:dyDescent="0.15">
      <c r="A33" t="str">
        <f ca="1">IFERROR(__xludf.DUMMYFUNCTION("""COMPUTED_VALUE"""),"Load")</f>
        <v>Load</v>
      </c>
      <c r="B33">
        <f ca="1">COUNTIF(Songs!C$2:C347, A33)</f>
        <v>1</v>
      </c>
    </row>
    <row r="34" spans="1:2" ht="15.75" customHeight="1" x14ac:dyDescent="0.15">
      <c r="A34" t="str">
        <f ca="1">IFERROR(__xludf.DUMMYFUNCTION("""COMPUTED_VALUE"""),"Unplugged [Live]")</f>
        <v>Unplugged [Live]</v>
      </c>
      <c r="B34">
        <f ca="1">COUNTIF(Songs!C$2:C347, A34)</f>
        <v>3</v>
      </c>
    </row>
    <row r="35" spans="1:2" ht="15.75" customHeight="1" x14ac:dyDescent="0.15">
      <c r="A35" t="str">
        <f ca="1">IFERROR(__xludf.DUMMYFUNCTION("""COMPUTED_VALUE"""),"BackBeat Soundtrack")</f>
        <v>BackBeat Soundtrack</v>
      </c>
      <c r="B35">
        <f ca="1">COUNTIF(Songs!C$2:C347, A35)</f>
        <v>2</v>
      </c>
    </row>
    <row r="36" spans="1:2" ht="15.75" customHeight="1" x14ac:dyDescent="0.15">
      <c r="A36" t="str">
        <f ca="1">IFERROR(__xludf.DUMMYFUNCTION("""COMPUTED_VALUE"""),"Bongo Fury")</f>
        <v>Bongo Fury</v>
      </c>
      <c r="B36">
        <f ca="1">COUNTIF(Songs!C$2:C347, A36)</f>
        <v>2</v>
      </c>
    </row>
    <row r="37" spans="1:2" ht="15.75" customHeight="1" x14ac:dyDescent="0.15">
      <c r="A37" t="str">
        <f ca="1">IFERROR(__xludf.DUMMYFUNCTION("""COMPUTED_VALUE"""),"Retrospective I (1974-1980)")</f>
        <v>Retrospective I (1974-1980)</v>
      </c>
      <c r="B37">
        <f ca="1">COUNTIF(Songs!C$2:C347, A37)</f>
        <v>3</v>
      </c>
    </row>
    <row r="38" spans="1:2" ht="15.75" customHeight="1" x14ac:dyDescent="0.15">
      <c r="A38" t="str">
        <f ca="1">IFERROR(__xludf.DUMMYFUNCTION("""COMPUTED_VALUE"""),"The Number of The Beast")</f>
        <v>The Number of The Beast</v>
      </c>
      <c r="B38">
        <f ca="1">COUNTIF(Songs!C$2:C347, A38)</f>
        <v>1</v>
      </c>
    </row>
    <row r="39" spans="1:2" ht="15.75" customHeight="1" x14ac:dyDescent="0.15">
      <c r="A39" t="str">
        <f ca="1">IFERROR(__xludf.DUMMYFUNCTION("""COMPUTED_VALUE"""),"Great Recordings of the Century: Paganini's 24 Caprices")</f>
        <v>Great Recordings of the Century: Paganini's 24 Caprices</v>
      </c>
      <c r="B39">
        <f ca="1">COUNTIF(Songs!C$2:C347, A39)</f>
        <v>1</v>
      </c>
    </row>
    <row r="40" spans="1:2" ht="15.75" customHeight="1" x14ac:dyDescent="0.15">
      <c r="A40" t="str">
        <f ca="1">IFERROR(__xludf.DUMMYFUNCTION("""COMPUTED_VALUE"""),"The Ultimate Relexation Album")</f>
        <v>The Ultimate Relexation Album</v>
      </c>
      <c r="B40">
        <f ca="1">COUNTIF(Songs!C$2:C347, A40)</f>
        <v>1</v>
      </c>
    </row>
    <row r="41" spans="1:2" ht="15.75" customHeight="1" x14ac:dyDescent="0.15">
      <c r="A41" t="str">
        <f ca="1">IFERROR(__xludf.DUMMYFUNCTION("""COMPUTED_VALUE"""),"Acústico")</f>
        <v>Acústico</v>
      </c>
      <c r="B41">
        <f ca="1">COUNTIF(Songs!C$2:C347, A41)</f>
        <v>2</v>
      </c>
    </row>
    <row r="42" spans="1:2" ht="15.75" customHeight="1" x14ac:dyDescent="0.15">
      <c r="A42" t="str">
        <f ca="1">IFERROR(__xludf.DUMMYFUNCTION("""COMPUTED_VALUE"""),"War")</f>
        <v>War</v>
      </c>
      <c r="B42">
        <f ca="1">COUNTIF(Songs!C$2:C347, A42)</f>
        <v>1</v>
      </c>
    </row>
    <row r="43" spans="1:2" ht="15.75" customHeight="1" x14ac:dyDescent="0.15">
      <c r="A43" t="str">
        <f ca="1">IFERROR(__xludf.DUMMYFUNCTION("""COMPUTED_VALUE"""),"My Generation - The Very Best Of The Who")</f>
        <v>My Generation - The Very Best Of The Who</v>
      </c>
      <c r="B43">
        <f ca="1">COUNTIF(Songs!C$2:C347, A43)</f>
        <v>3</v>
      </c>
    </row>
    <row r="44" spans="1:2" ht="15.75" customHeight="1" x14ac:dyDescent="0.15">
      <c r="A44" t="str">
        <f ca="1">IFERROR(__xludf.DUMMYFUNCTION("""COMPUTED_VALUE"""),"Are You Experienced?")</f>
        <v>Are You Experienced?</v>
      </c>
      <c r="B44">
        <f ca="1">COUNTIF(Songs!C$2:C347, A44)</f>
        <v>2</v>
      </c>
    </row>
    <row r="45" spans="1:2" ht="15.75" customHeight="1" x14ac:dyDescent="0.15">
      <c r="A45" t="str">
        <f ca="1">IFERROR(__xludf.DUMMYFUNCTION("""COMPUTED_VALUE"""),"Minha Historia")</f>
        <v>Minha Historia</v>
      </c>
      <c r="B45">
        <f ca="1">COUNTIF(Songs!C$2:C347, A45)</f>
        <v>4</v>
      </c>
    </row>
    <row r="46" spans="1:2" ht="15.75" customHeight="1" x14ac:dyDescent="0.15">
      <c r="A46" t="str">
        <f ca="1">IFERROR(__xludf.DUMMYFUNCTION("""COMPUTED_VALUE"""),"Vinicius De Moraes")</f>
        <v>Vinicius De Moraes</v>
      </c>
      <c r="B46">
        <f ca="1">COUNTIF(Songs!C$2:C347, A46)</f>
        <v>2</v>
      </c>
    </row>
    <row r="47" spans="1:2" ht="15.75" customHeight="1" x14ac:dyDescent="0.15">
      <c r="A47" t="str">
        <f ca="1">IFERROR(__xludf.DUMMYFUNCTION("""COMPUTED_VALUE"""),"The Office, Season 3")</f>
        <v>The Office, Season 3</v>
      </c>
      <c r="B47">
        <f ca="1">COUNTIF(Songs!C$2:C347, A47)</f>
        <v>4</v>
      </c>
    </row>
    <row r="48" spans="1:2" ht="15.75" customHeight="1" x14ac:dyDescent="0.15">
      <c r="A48" t="str">
        <f ca="1">IFERROR(__xludf.DUMMYFUNCTION("""COMPUTED_VALUE"""),"Djavan Ao Vivo - Vol. 1")</f>
        <v>Djavan Ao Vivo - Vol. 1</v>
      </c>
      <c r="B48">
        <f ca="1">COUNTIF(Songs!C$2:C347, A48)</f>
        <v>5</v>
      </c>
    </row>
    <row r="49" spans="1:2" ht="15.75" customHeight="1" x14ac:dyDescent="0.15">
      <c r="A49" t="str">
        <f ca="1">IFERROR(__xludf.DUMMYFUNCTION("""COMPUTED_VALUE"""),"Purpendicular")</f>
        <v>Purpendicular</v>
      </c>
      <c r="B49">
        <f ca="1">COUNTIF(Songs!C$2:C347, A49)</f>
        <v>2</v>
      </c>
    </row>
    <row r="50" spans="1:2" ht="15.75" customHeight="1" x14ac:dyDescent="0.15">
      <c r="A50" t="str">
        <f ca="1">IFERROR(__xludf.DUMMYFUNCTION("""COMPUTED_VALUE"""),"Acústico MTV [Live]")</f>
        <v>Acústico MTV [Live]</v>
      </c>
      <c r="B50">
        <f ca="1">COUNTIF(Songs!C$2:C347, A50)</f>
        <v>4</v>
      </c>
    </row>
    <row r="51" spans="1:2" ht="15.75" customHeight="1" x14ac:dyDescent="0.15">
      <c r="A51" t="str">
        <f ca="1">IFERROR(__xludf.DUMMYFUNCTION("""COMPUTED_VALUE"""),"Cidade Negra - Hits")</f>
        <v>Cidade Negra - Hits</v>
      </c>
      <c r="B51">
        <f ca="1">COUNTIF(Songs!C$2:C347, A51)</f>
        <v>3</v>
      </c>
    </row>
    <row r="52" spans="1:2" ht="15.75" customHeight="1" x14ac:dyDescent="0.15">
      <c r="A52" t="str">
        <f ca="1">IFERROR(__xludf.DUMMYFUNCTION("""COMPUTED_VALUE"""),"Lulu Santos - RCA 100 Anos De Música - Álbum 01")</f>
        <v>Lulu Santos - RCA 100 Anos De Música - Álbum 01</v>
      </c>
      <c r="B52">
        <f ca="1">COUNTIF(Songs!C$2:C347, A52)</f>
        <v>3</v>
      </c>
    </row>
    <row r="53" spans="1:2" ht="15.75" customHeight="1" x14ac:dyDescent="0.15">
      <c r="A53" t="str">
        <f ca="1">IFERROR(__xludf.DUMMYFUNCTION("""COMPUTED_VALUE"""),"Battlestar Galactica, Season 3")</f>
        <v>Battlestar Galactica, Season 3</v>
      </c>
      <c r="B53">
        <f ca="1">COUNTIF(Songs!C$2:C347, A53)</f>
        <v>2</v>
      </c>
    </row>
    <row r="54" spans="1:2" ht="15.75" customHeight="1" x14ac:dyDescent="0.15">
      <c r="A54" t="str">
        <f ca="1">IFERROR(__xludf.DUMMYFUNCTION("""COMPUTED_VALUE"""),"Original Soundtracks 1")</f>
        <v>Original Soundtracks 1</v>
      </c>
      <c r="B54">
        <f ca="1">COUNTIF(Songs!C$2:C347, A54)</f>
        <v>3</v>
      </c>
    </row>
    <row r="55" spans="1:2" ht="15.75" customHeight="1" x14ac:dyDescent="0.15">
      <c r="A55" t="str">
        <f ca="1">IFERROR(__xludf.DUMMYFUNCTION("""COMPUTED_VALUE"""),"Minha História")</f>
        <v>Minha História</v>
      </c>
      <c r="B55">
        <f ca="1">COUNTIF(Songs!C$2:C347, A55)</f>
        <v>6</v>
      </c>
    </row>
    <row r="56" spans="1:2" ht="15.75" customHeight="1" x14ac:dyDescent="0.15">
      <c r="A56" t="str">
        <f ca="1">IFERROR(__xludf.DUMMYFUNCTION("""COMPUTED_VALUE"""),"Serie Sem Limite (Disc 2)")</f>
        <v>Serie Sem Limite (Disc 2)</v>
      </c>
      <c r="B56">
        <f ca="1">COUNTIF(Songs!C$2:C347, A56)</f>
        <v>2</v>
      </c>
    </row>
    <row r="57" spans="1:2" ht="15.75" customHeight="1" x14ac:dyDescent="0.15">
      <c r="A57" t="str">
        <f ca="1">IFERROR(__xludf.DUMMYFUNCTION("""COMPUTED_VALUE"""),"Na Pista")</f>
        <v>Na Pista</v>
      </c>
      <c r="B57">
        <f ca="1">COUNTIF(Songs!C$2:C347, A57)</f>
        <v>2</v>
      </c>
    </row>
    <row r="58" spans="1:2" ht="15.75" customHeight="1" x14ac:dyDescent="0.15">
      <c r="A58" t="str">
        <f ca="1">IFERROR(__xludf.DUMMYFUNCTION("""COMPUTED_VALUE"""),"Greatest Hits II")</f>
        <v>Greatest Hits II</v>
      </c>
      <c r="B58">
        <f ca="1">COUNTIF(Songs!C$2:C347, A58)</f>
        <v>1</v>
      </c>
    </row>
    <row r="59" spans="1:2" ht="15.75" customHeight="1" x14ac:dyDescent="0.15">
      <c r="A59" t="str">
        <f ca="1">IFERROR(__xludf.DUMMYFUNCTION("""COMPUTED_VALUE"""),"Prenda Minha")</f>
        <v>Prenda Minha</v>
      </c>
      <c r="B59">
        <f ca="1">COUNTIF(Songs!C$2:C347, A59)</f>
        <v>3</v>
      </c>
    </row>
    <row r="60" spans="1:2" ht="15.75" customHeight="1" x14ac:dyDescent="0.15">
      <c r="A60" t="str">
        <f ca="1">IFERROR(__xludf.DUMMYFUNCTION("""COMPUTED_VALUE"""),"How To Dismantle An Atomic Bomb")</f>
        <v>How To Dismantle An Atomic Bomb</v>
      </c>
      <c r="B60">
        <f ca="1">COUNTIF(Songs!C$2:C347, A60)</f>
        <v>2</v>
      </c>
    </row>
    <row r="61" spans="1:2" ht="15.75" customHeight="1" x14ac:dyDescent="0.15">
      <c r="A61" t="str">
        <f ca="1">IFERROR(__xludf.DUMMYFUNCTION("""COMPUTED_VALUE"""),"Barulhinho Bom")</f>
        <v>Barulhinho Bom</v>
      </c>
      <c r="B61">
        <f ca="1">COUNTIF(Songs!C$2:C347, A61)</f>
        <v>6</v>
      </c>
    </row>
    <row r="62" spans="1:2" ht="15.75" customHeight="1" x14ac:dyDescent="0.15">
      <c r="A62" t="str">
        <f ca="1">IFERROR(__xludf.DUMMYFUNCTION("""COMPUTED_VALUE"""),"Mendelssohn: A Midsummer Night's Dream")</f>
        <v>Mendelssohn: A Midsummer Night's Dream</v>
      </c>
      <c r="B62">
        <f ca="1">COUNTIF(Songs!C$2:C347, A62)</f>
        <v>1</v>
      </c>
    </row>
    <row r="63" spans="1:2" ht="15.75" customHeight="1" x14ac:dyDescent="0.15">
      <c r="A63" t="str">
        <f ca="1">IFERROR(__xludf.DUMMYFUNCTION("""COMPUTED_VALUE"""),"Demorou...")</f>
        <v>Demorou...</v>
      </c>
      <c r="B63">
        <f ca="1">COUNTIF(Songs!C$2:C347, A63)</f>
        <v>3</v>
      </c>
    </row>
    <row r="64" spans="1:2" ht="15.75" customHeight="1" x14ac:dyDescent="0.15">
      <c r="A64" t="str">
        <f ca="1">IFERROR(__xludf.DUMMYFUNCTION("""COMPUTED_VALUE"""),"Greatest Hits")</f>
        <v>Greatest Hits</v>
      </c>
      <c r="B64">
        <f ca="1">COUNTIF(Songs!C$2:C347, A64)</f>
        <v>7</v>
      </c>
    </row>
    <row r="65" spans="1:2" ht="15.75" customHeight="1" x14ac:dyDescent="0.15">
      <c r="A65" t="str">
        <f ca="1">IFERROR(__xludf.DUMMYFUNCTION("""COMPUTED_VALUE"""),"Milton Nascimento Ao Vivo")</f>
        <v>Milton Nascimento Ao Vivo</v>
      </c>
      <c r="B65">
        <f ca="1">COUNTIF(Songs!C$2:C347, A65)</f>
        <v>1</v>
      </c>
    </row>
    <row r="66" spans="1:2" ht="15.75" customHeight="1" x14ac:dyDescent="0.15">
      <c r="A66" t="str">
        <f ca="1">IFERROR(__xludf.DUMMYFUNCTION("""COMPUTED_VALUE"""),"Unplugged")</f>
        <v>Unplugged</v>
      </c>
      <c r="B66">
        <f ca="1">COUNTIF(Songs!C$2:C347, A66)</f>
        <v>6</v>
      </c>
    </row>
    <row r="67" spans="1:2" ht="15.75" customHeight="1" x14ac:dyDescent="0.15">
      <c r="A67" t="str">
        <f ca="1">IFERROR(__xludf.DUMMYFUNCTION("""COMPUTED_VALUE"""),"Quanta Gente Veio Ver (Live)")</f>
        <v>Quanta Gente Veio Ver (Live)</v>
      </c>
      <c r="B67">
        <f ca="1">COUNTIF(Songs!C$2:C347, A67)</f>
        <v>1</v>
      </c>
    </row>
    <row r="68" spans="1:2" ht="15.75" customHeight="1" x14ac:dyDescent="0.15">
      <c r="A68" t="str">
        <f ca="1">IFERROR(__xludf.DUMMYFUNCTION("""COMPUTED_VALUE"""),"Chill: Brazil (Disc 1)")</f>
        <v>Chill: Brazil (Disc 1)</v>
      </c>
      <c r="B68">
        <f ca="1">COUNTIF(Songs!C$2:C347, A68)</f>
        <v>5</v>
      </c>
    </row>
    <row r="69" spans="1:2" ht="15.75" customHeight="1" x14ac:dyDescent="0.15">
      <c r="A69" t="str">
        <f ca="1">IFERROR(__xludf.DUMMYFUNCTION("""COMPUTED_VALUE"""),"B-Sides 1980-1990")</f>
        <v>B-Sides 1980-1990</v>
      </c>
      <c r="B69">
        <f ca="1">COUNTIF(Songs!C$2:C347, A69)</f>
        <v>2</v>
      </c>
    </row>
    <row r="70" spans="1:2" ht="15.75" customHeight="1" x14ac:dyDescent="0.15">
      <c r="A70" t="str">
        <f ca="1">IFERROR(__xludf.DUMMYFUNCTION("""COMPUTED_VALUE"""),"The Best of Ed Motta")</f>
        <v>The Best of Ed Motta</v>
      </c>
      <c r="B70">
        <f ca="1">COUNTIF(Songs!C$2:C347, A70)</f>
        <v>3</v>
      </c>
    </row>
    <row r="71" spans="1:2" ht="15.75" customHeight="1" x14ac:dyDescent="0.15">
      <c r="A71" t="str">
        <f ca="1">IFERROR(__xludf.DUMMYFUNCTION("""COMPUTED_VALUE"""),"Angel Dust")</f>
        <v>Angel Dust</v>
      </c>
      <c r="B71">
        <f ca="1">COUNTIF(Songs!C$2:C347, A71)</f>
        <v>2</v>
      </c>
    </row>
    <row r="72" spans="1:2" ht="15.75" customHeight="1" x14ac:dyDescent="0.15">
      <c r="A72" t="str">
        <f ca="1">IFERROR(__xludf.DUMMYFUNCTION("""COMPUTED_VALUE"""),"Body Count")</f>
        <v>Body Count</v>
      </c>
      <c r="B72">
        <f ca="1">COUNTIF(Songs!C$2:C347, A72)</f>
        <v>1</v>
      </c>
    </row>
    <row r="73" spans="1:2" ht="15.75" customHeight="1" x14ac:dyDescent="0.15">
      <c r="A73" t="str">
        <f ca="1">IFERROR(__xludf.DUMMYFUNCTION("""COMPUTED_VALUE"""),"Cesta Básica")</f>
        <v>Cesta Básica</v>
      </c>
      <c r="B73">
        <f ca="1">COUNTIF(Songs!C$2:C347, A73)</f>
        <v>2</v>
      </c>
    </row>
    <row r="74" spans="1:2" ht="15.75" customHeight="1" x14ac:dyDescent="0.15">
      <c r="A74" t="str">
        <f ca="1">IFERROR(__xludf.DUMMYFUNCTION("""COMPUTED_VALUE"""),"Lost, Season 3")</f>
        <v>Lost, Season 3</v>
      </c>
      <c r="B74">
        <f ca="1">COUNTIF(Songs!C$2:C347, A74)</f>
        <v>1</v>
      </c>
    </row>
    <row r="75" spans="1:2" ht="15.75" customHeight="1" x14ac:dyDescent="0.15">
      <c r="A75" t="str">
        <f ca="1">IFERROR(__xludf.DUMMYFUNCTION("""COMPUTED_VALUE"""),"Jota Quest-1995")</f>
        <v>Jota Quest-1995</v>
      </c>
      <c r="B75">
        <f ca="1">COUNTIF(Songs!C$2:C347, A75)</f>
        <v>3</v>
      </c>
    </row>
    <row r="76" spans="1:2" ht="15.75" customHeight="1" x14ac:dyDescent="0.15">
      <c r="A76" t="str">
        <f ca="1">IFERROR(__xludf.DUMMYFUNCTION("""COMPUTED_VALUE"""),"The Battle Rages On")</f>
        <v>The Battle Rages On</v>
      </c>
      <c r="B76">
        <f ca="1">COUNTIF(Songs!C$2:C347, A76)</f>
        <v>2</v>
      </c>
    </row>
    <row r="77" spans="1:2" ht="15.75" customHeight="1" x14ac:dyDescent="0.15">
      <c r="A77" t="str">
        <f ca="1">IFERROR(__xludf.DUMMYFUNCTION("""COMPUTED_VALUE"""),"Maquinarama")</f>
        <v>Maquinarama</v>
      </c>
      <c r="B77">
        <f ca="1">COUNTIF(Songs!C$2:C347, A77)</f>
        <v>4</v>
      </c>
    </row>
    <row r="78" spans="1:2" ht="15.75" customHeight="1" x14ac:dyDescent="0.15">
      <c r="A78" t="str">
        <f ca="1">IFERROR(__xludf.DUMMYFUNCTION("""COMPUTED_VALUE"""),"As Canções de Eu Tu Eles")</f>
        <v>As Canções de Eu Tu Eles</v>
      </c>
      <c r="B78">
        <f ca="1">COUNTIF(Songs!C$2:C347, A78)</f>
        <v>5</v>
      </c>
    </row>
    <row r="79" spans="1:2" ht="15.75" customHeight="1" x14ac:dyDescent="0.15">
      <c r="A79" t="str">
        <f ca="1">IFERROR(__xludf.DUMMYFUNCTION("""COMPUTED_VALUE"""),"Seek And Shall Find: More Of The Best (1963-1981)")</f>
        <v>Seek And Shall Find: More Of The Best (1963-1981)</v>
      </c>
      <c r="B79">
        <f ca="1">COUNTIF(Songs!C$2:C347, A79)</f>
        <v>1</v>
      </c>
    </row>
    <row r="80" spans="1:2" ht="15.75" customHeight="1" x14ac:dyDescent="0.15">
      <c r="A80" t="str">
        <f ca="1">IFERROR(__xludf.DUMMYFUNCTION("""COMPUTED_VALUE"""),"Chill: Brazil (Disc 2)")</f>
        <v>Chill: Brazil (Disc 2)</v>
      </c>
      <c r="B80">
        <f ca="1">COUNTIF(Songs!C$2:C347, A80)</f>
        <v>3</v>
      </c>
    </row>
    <row r="81" spans="1:2" ht="15.75" customHeight="1" x14ac:dyDescent="0.15">
      <c r="A81" t="str">
        <f ca="1">IFERROR(__xludf.DUMMYFUNCTION("""COMPUTED_VALUE"""),"King For A Day Fool For A Lifetime")</f>
        <v>King For A Day Fool For A Lifetime</v>
      </c>
      <c r="B81">
        <f ca="1">COUNTIF(Songs!C$2:C347, A81)</f>
        <v>1</v>
      </c>
    </row>
    <row r="82" spans="1:2" ht="15.75" customHeight="1" x14ac:dyDescent="0.15">
      <c r="A82" t="str">
        <f ca="1">IFERROR(__xludf.DUMMYFUNCTION("""COMPUTED_VALUE"""),"Djavan Ao Vivo - Vol. 02")</f>
        <v>Djavan Ao Vivo - Vol. 02</v>
      </c>
      <c r="B82">
        <f ca="1">COUNTIF(Songs!C$2:C347, A82)</f>
        <v>2</v>
      </c>
    </row>
    <row r="83" spans="1:2" ht="15.75" customHeight="1" x14ac:dyDescent="0.15">
      <c r="A83" t="str">
        <f ca="1">IFERROR(__xludf.DUMMYFUNCTION("""COMPUTED_VALUE"""),"Presence")</f>
        <v>Presence</v>
      </c>
      <c r="B83">
        <f ca="1">COUNTIF(Songs!C$2:C347, A83)</f>
        <v>1</v>
      </c>
    </row>
    <row r="84" spans="1:2" ht="15.75" customHeight="1" x14ac:dyDescent="0.15">
      <c r="A84" t="str">
        <f ca="1">IFERROR(__xludf.DUMMYFUNCTION("""COMPUTED_VALUE"""),"Achtung Baby")</f>
        <v>Achtung Baby</v>
      </c>
      <c r="B84">
        <f ca="1">COUNTIF(Songs!C$2:C347, A84)</f>
        <v>1</v>
      </c>
    </row>
    <row r="85" spans="1:2" ht="13" x14ac:dyDescent="0.15">
      <c r="A85" t="str">
        <f ca="1">IFERROR(__xludf.DUMMYFUNCTION("""COMPUTED_VALUE"""),"Purcell: The Fairy Queen")</f>
        <v>Purcell: The Fairy Queen</v>
      </c>
      <c r="B85">
        <f ca="1">COUNTIF(Songs!C$2:C347, A85)</f>
        <v>1</v>
      </c>
    </row>
    <row r="86" spans="1:2" ht="13" x14ac:dyDescent="0.15">
      <c r="A86" t="str">
        <f ca="1">IFERROR(__xludf.DUMMYFUNCTION("""COMPUTED_VALUE"""),"Vault: Def Leppard's Greatest Hits")</f>
        <v>Vault: Def Leppard's Greatest Hits</v>
      </c>
      <c r="B86">
        <f ca="1">COUNTIF(Songs!C$2:C347, A86)</f>
        <v>3</v>
      </c>
    </row>
    <row r="87" spans="1:2" ht="13" x14ac:dyDescent="0.15">
      <c r="A87" t="str">
        <f ca="1">IFERROR(__xludf.DUMMYFUNCTION("""COMPUTED_VALUE"""),"Great Performances - Barber's Adagio and Other Romantic Favorites for Strings")</f>
        <v>Great Performances - Barber's Adagio and Other Romantic Favorites for Strings</v>
      </c>
      <c r="B87">
        <f ca="1">COUNTIF(Songs!C$2:C347, A87)</f>
        <v>1</v>
      </c>
    </row>
    <row r="88" spans="1:2" ht="13" x14ac:dyDescent="0.15">
      <c r="A88" t="str">
        <f ca="1">IFERROR(__xludf.DUMMYFUNCTION("""COMPUTED_VALUE"""),"South American Getaway")</f>
        <v>South American Getaway</v>
      </c>
      <c r="B88">
        <f ca="1">COUNTIF(Songs!C$2:C347, A88)</f>
        <v>1</v>
      </c>
    </row>
    <row r="89" spans="1:2" ht="13" x14ac:dyDescent="0.15">
      <c r="A89" t="str">
        <f ca="1">IFERROR(__xludf.DUMMYFUNCTION("""COMPUTED_VALUE"""),"Cássia Eller - Sem Limite [Disc 1]")</f>
        <v>Cássia Eller - Sem Limite [Disc 1]</v>
      </c>
      <c r="B89">
        <f ca="1">COUNTIF(Songs!C$2:C347, A89)</f>
        <v>1</v>
      </c>
    </row>
    <row r="90" spans="1:2" ht="13" x14ac:dyDescent="0.15">
      <c r="A90" t="str">
        <f ca="1">IFERROR(__xludf.DUMMYFUNCTION("""COMPUTED_VALUE"""),"Judas 0: B-Sides and Rarities")</f>
        <v>Judas 0: B-Sides and Rarities</v>
      </c>
      <c r="B90">
        <f ca="1">COUNTIF(Songs!C$2:C347, A90)</f>
        <v>3</v>
      </c>
    </row>
    <row r="91" spans="1:2" ht="13" x14ac:dyDescent="0.15">
      <c r="A91" t="str">
        <f ca="1">IFERROR(__xludf.DUMMYFUNCTION("""COMPUTED_VALUE"""),"Motley Crue Greatest Hits")</f>
        <v>Motley Crue Greatest Hits</v>
      </c>
      <c r="B91">
        <f ca="1">COUNTIF(Songs!C$2:C347, A91)</f>
        <v>1</v>
      </c>
    </row>
    <row r="92" spans="1:2" ht="13" x14ac:dyDescent="0.15">
      <c r="A92" t="str">
        <f ca="1">IFERROR(__xludf.DUMMYFUNCTION("""COMPUTED_VALUE"""),"A Real Live One")</f>
        <v>A Real Live One</v>
      </c>
      <c r="B92">
        <f ca="1">COUNTIF(Songs!C$2:C347, A92)</f>
        <v>2</v>
      </c>
    </row>
    <row r="93" spans="1:2" ht="13" x14ac:dyDescent="0.15">
      <c r="A93" t="str">
        <f ca="1">IFERROR(__xludf.DUMMYFUNCTION("""COMPUTED_VALUE"""),"Fear Of The Dark")</f>
        <v>Fear Of The Dark</v>
      </c>
      <c r="B93">
        <f ca="1">COUNTIF(Songs!C$2:C347, A93)</f>
        <v>2</v>
      </c>
    </row>
    <row r="94" spans="1:2" ht="13" x14ac:dyDescent="0.15">
      <c r="A94" t="str">
        <f ca="1">IFERROR(__xludf.DUMMYFUNCTION("""COMPUTED_VALUE"""),"Live At Donington 1992 (Disc 1)")</f>
        <v>Live At Donington 1992 (Disc 1)</v>
      </c>
      <c r="B94">
        <f ca="1">COUNTIF(Songs!C$2:C347, A94)</f>
        <v>2</v>
      </c>
    </row>
    <row r="95" spans="1:2" ht="13" x14ac:dyDescent="0.15">
      <c r="A95" t="str">
        <f ca="1">IFERROR(__xludf.DUMMYFUNCTION("""COMPUTED_VALUE"""),"The Cream Of Clapton")</f>
        <v>The Cream Of Clapton</v>
      </c>
      <c r="B95">
        <f ca="1">COUNTIF(Songs!C$2:C347, A95)</f>
        <v>3</v>
      </c>
    </row>
    <row r="96" spans="1:2" ht="13" x14ac:dyDescent="0.15">
      <c r="A96" t="str">
        <f ca="1">IFERROR(__xludf.DUMMYFUNCTION("""COMPUTED_VALUE"""),"Transmission")</f>
        <v>Transmission</v>
      </c>
      <c r="B96">
        <f ca="1">COUNTIF(Songs!C$2:C347, A96)</f>
        <v>4</v>
      </c>
    </row>
    <row r="97" spans="1:2" ht="13" x14ac:dyDescent="0.15">
      <c r="A97" t="str">
        <f ca="1">IFERROR(__xludf.DUMMYFUNCTION("""COMPUTED_VALUE"""),"Dance Of Death")</f>
        <v>Dance Of Death</v>
      </c>
      <c r="B97">
        <f ca="1">COUNTIF(Songs!C$2:C347, A97)</f>
        <v>1</v>
      </c>
    </row>
    <row r="98" spans="1:2" ht="13" x14ac:dyDescent="0.15">
      <c r="A98" t="str">
        <f ca="1">IFERROR(__xludf.DUMMYFUNCTION("""COMPUTED_VALUE"""),"Carnaval 2001")</f>
        <v>Carnaval 2001</v>
      </c>
      <c r="B98">
        <f ca="1">COUNTIF(Songs!C$2:C347, A98)</f>
        <v>1</v>
      </c>
    </row>
    <row r="99" spans="1:2" ht="13" x14ac:dyDescent="0.15">
      <c r="A99" t="str">
        <f ca="1">IFERROR(__xludf.DUMMYFUNCTION("""COMPUTED_VALUE"""),"The Best Of Van Halen, Vol. I")</f>
        <v>The Best Of Van Halen, Vol. I</v>
      </c>
      <c r="B99">
        <f ca="1">COUNTIF(Songs!C$2:C347, A99)</f>
        <v>2</v>
      </c>
    </row>
    <row r="100" spans="1:2" ht="13" x14ac:dyDescent="0.15">
      <c r="A100" t="str">
        <f ca="1">IFERROR(__xludf.DUMMYFUNCTION("""COMPUTED_VALUE"""),"Van Halen")</f>
        <v>Van Halen</v>
      </c>
      <c r="B100">
        <f ca="1">COUNTIF(Songs!C$2:C347, A100)</f>
        <v>2</v>
      </c>
    </row>
    <row r="101" spans="1:2" ht="13" x14ac:dyDescent="0.15">
      <c r="A101" t="str">
        <f ca="1">IFERROR(__xludf.DUMMYFUNCTION("""COMPUTED_VALUE"""),"Mais Do Mesmo")</f>
        <v>Mais Do Mesmo</v>
      </c>
      <c r="B101">
        <f ca="1">COUNTIF(Songs!C$2:C347, A101)</f>
        <v>2</v>
      </c>
    </row>
    <row r="102" spans="1:2" ht="13" x14ac:dyDescent="0.15">
      <c r="A102" t="str">
        <f ca="1">IFERROR(__xludf.DUMMYFUNCTION("""COMPUTED_VALUE"""),"The Doors")</f>
        <v>The Doors</v>
      </c>
      <c r="B102">
        <f ca="1">COUNTIF(Songs!C$2:C347, A102)</f>
        <v>2</v>
      </c>
    </row>
    <row r="103" spans="1:2" ht="13" x14ac:dyDescent="0.15">
      <c r="A103" t="str">
        <f ca="1">IFERROR(__xludf.DUMMYFUNCTION("""COMPUTED_VALUE"""),"Arquivo Os Paralamas Do Sucesso")</f>
        <v>Arquivo Os Paralamas Do Sucesso</v>
      </c>
      <c r="B103">
        <f ca="1">COUNTIF(Songs!C$2:C347, A103)</f>
        <v>1</v>
      </c>
    </row>
    <row r="104" spans="1:2" ht="13" x14ac:dyDescent="0.15">
      <c r="A104" t="str">
        <f ca="1">IFERROR(__xludf.DUMMYFUNCTION("""COMPUTED_VALUE"""),"Jorge Ben Jor 25 Anos")</f>
        <v>Jorge Ben Jor 25 Anos</v>
      </c>
      <c r="B104">
        <f ca="1">COUNTIF(Songs!C$2:C347, A104)</f>
        <v>1</v>
      </c>
    </row>
    <row r="105" spans="1:2" ht="13" x14ac:dyDescent="0.15">
      <c r="A105" t="str">
        <f ca="1">IFERROR(__xludf.DUMMYFUNCTION("""COMPUTED_VALUE"""),"Somewhere in Time")</f>
        <v>Somewhere in Time</v>
      </c>
      <c r="B105">
        <f ca="1">COUNTIF(Songs!C$2:C347, A105)</f>
        <v>1</v>
      </c>
    </row>
    <row r="106" spans="1:2" ht="13" x14ac:dyDescent="0.15">
      <c r="A106" t="str">
        <f ca="1">IFERROR(__xludf.DUMMYFUNCTION("""COMPUTED_VALUE"""),"Ten")</f>
        <v>Ten</v>
      </c>
      <c r="B106">
        <f ca="1">COUNTIF(Songs!C$2:C347, A106)</f>
        <v>1</v>
      </c>
    </row>
    <row r="107" spans="1:2" ht="13" x14ac:dyDescent="0.15">
      <c r="A107" t="str">
        <f ca="1">IFERROR(__xludf.DUMMYFUNCTION("""COMPUTED_VALUE"""),"Rattle And Hum")</f>
        <v>Rattle And Hum</v>
      </c>
      <c r="B107">
        <f ca="1">COUNTIF(Songs!C$2:C347, A107)</f>
        <v>3</v>
      </c>
    </row>
    <row r="108" spans="1:2" ht="13" x14ac:dyDescent="0.15">
      <c r="A108" t="str">
        <f ca="1">IFERROR(__xludf.DUMMYFUNCTION("""COMPUTED_VALUE"""),"News Of The World")</f>
        <v>News Of The World</v>
      </c>
      <c r="B108">
        <f ca="1">COUNTIF(Songs!C$2:C347, A108)</f>
        <v>1</v>
      </c>
    </row>
    <row r="109" spans="1:2" ht="13" x14ac:dyDescent="0.15">
      <c r="A109" t="str">
        <f ca="1">IFERROR(__xludf.DUMMYFUNCTION("""COMPUTED_VALUE"""),"Jagged Little Pill")</f>
        <v>Jagged Little Pill</v>
      </c>
      <c r="B109">
        <f ca="1">COUNTIF(Songs!C$2:C347, A109)</f>
        <v>1</v>
      </c>
    </row>
    <row r="110" spans="1:2" ht="13" x14ac:dyDescent="0.15">
      <c r="A110" t="str">
        <f ca="1">IFERROR(__xludf.DUMMYFUNCTION("""COMPUTED_VALUE"""),"The Best Of 1980-1990")</f>
        <v>The Best Of 1980-1990</v>
      </c>
      <c r="B110">
        <f ca="1">COUNTIF(Songs!C$2:C347, A110)</f>
        <v>3</v>
      </c>
    </row>
    <row r="111" spans="1:2" ht="13" x14ac:dyDescent="0.15">
      <c r="A111" t="str">
        <f ca="1">IFERROR(__xludf.DUMMYFUNCTION("""COMPUTED_VALUE"""),"One By One")</f>
        <v>One By One</v>
      </c>
      <c r="B111">
        <f ca="1">COUNTIF(Songs!C$2:C347, A111)</f>
        <v>1</v>
      </c>
    </row>
    <row r="112" spans="1:2" ht="13" x14ac:dyDescent="0.15">
      <c r="A112" t="str">
        <f ca="1">IFERROR(__xludf.DUMMYFUNCTION("""COMPUTED_VALUE"""),"In Through The Out Door")</f>
        <v>In Through The Out Door</v>
      </c>
      <c r="B112">
        <f ca="1">COUNTIF(Songs!C$2:C347, A112)</f>
        <v>1</v>
      </c>
    </row>
    <row r="113" spans="1:2" ht="13" x14ac:dyDescent="0.15">
      <c r="A113" t="str">
        <f ca="1">IFERROR(__xludf.DUMMYFUNCTION("""COMPUTED_VALUE"""),"House of Pain")</f>
        <v>House of Pain</v>
      </c>
      <c r="B113">
        <f ca="1">COUNTIF(Songs!C$2:C347, A113)</f>
        <v>1</v>
      </c>
    </row>
    <row r="114" spans="1:2" ht="13" x14ac:dyDescent="0.15">
      <c r="A114" t="str">
        <f ca="1">IFERROR(__xludf.DUMMYFUNCTION("""COMPUTED_VALUE"""),"Temple of the Dog")</f>
        <v>Temple of the Dog</v>
      </c>
      <c r="B114">
        <f ca="1">COUNTIF(Songs!C$2:C347, A114)</f>
        <v>1</v>
      </c>
    </row>
    <row r="115" spans="1:2" ht="13" x14ac:dyDescent="0.15">
      <c r="A115" t="str">
        <f ca="1">IFERROR(__xludf.DUMMYFUNCTION("""COMPUTED_VALUE"""),"St. Anger")</f>
        <v>St. Anger</v>
      </c>
      <c r="B115">
        <f ca="1">COUNTIF(Songs!C$2:C347, A115)</f>
        <v>1</v>
      </c>
    </row>
    <row r="116" spans="1:2" ht="13" x14ac:dyDescent="0.15">
      <c r="A116" t="str">
        <f ca="1">IFERROR(__xludf.DUMMYFUNCTION("""COMPUTED_VALUE"""),"Elis Regina-Minha História")</f>
        <v>Elis Regina-Minha História</v>
      </c>
      <c r="B116">
        <f ca="1">COUNTIF(Songs!C$2:C347, A116)</f>
        <v>4</v>
      </c>
    </row>
    <row r="117" spans="1:2" ht="13" x14ac:dyDescent="0.15">
      <c r="A117" t="str">
        <f ca="1">IFERROR(__xludf.DUMMYFUNCTION("""COMPUTED_VALUE"""),"Surfing with the Alien (Remastered)")</f>
        <v>Surfing with the Alien (Remastered)</v>
      </c>
      <c r="B117">
        <f ca="1">COUNTIF(Songs!C$2:C347, A117)</f>
        <v>1</v>
      </c>
    </row>
    <row r="118" spans="1:2" ht="13" x14ac:dyDescent="0.15">
      <c r="A118" t="str">
        <f ca="1">IFERROR(__xludf.DUMMYFUNCTION("""COMPUTED_VALUE"""),"Garage Inc. (Disc 2)")</f>
        <v>Garage Inc. (Disc 2)</v>
      </c>
      <c r="B118">
        <f ca="1">COUNTIF(Songs!C$2:C347, A118)</f>
        <v>1</v>
      </c>
    </row>
    <row r="119" spans="1:2" ht="13" x14ac:dyDescent="0.15">
      <c r="A119" t="str">
        <f ca="1">IFERROR(__xludf.DUMMYFUNCTION("""COMPUTED_VALUE"""),"Quiet Songs")</f>
        <v>Quiet Songs</v>
      </c>
      <c r="B119">
        <f ca="1">COUNTIF(Songs!C$2:C347, A119)</f>
        <v>1</v>
      </c>
    </row>
    <row r="120" spans="1:2" ht="13" x14ac:dyDescent="0.15">
      <c r="A120" t="str">
        <f ca="1">IFERROR(__xludf.DUMMYFUNCTION("""COMPUTED_VALUE"""),"Volume Dois")</f>
        <v>Volume Dois</v>
      </c>
      <c r="B120">
        <f ca="1">COUNTIF(Songs!C$2:C347, A120)</f>
        <v>1</v>
      </c>
    </row>
    <row r="121" spans="1:2" ht="13" x14ac:dyDescent="0.15">
      <c r="A121" t="str">
        <f ca="1">IFERROR(__xludf.DUMMYFUNCTION("""COMPUTED_VALUE"""),"Big Ones")</f>
        <v>Big Ones</v>
      </c>
      <c r="B121">
        <f ca="1">COUNTIF(Songs!C$2:C347, A121)</f>
        <v>2</v>
      </c>
    </row>
    <row r="122" spans="1:2" ht="13" x14ac:dyDescent="0.15">
      <c r="A122" t="str">
        <f ca="1">IFERROR(__xludf.DUMMYFUNCTION("""COMPUTED_VALUE"""),"Beyond Good And Evil")</f>
        <v>Beyond Good And Evil</v>
      </c>
      <c r="B122">
        <f ca="1">COUNTIF(Songs!C$2:C347, A122)</f>
        <v>2</v>
      </c>
    </row>
    <row r="123" spans="1:2" ht="13" x14ac:dyDescent="0.15">
      <c r="A123" t="str">
        <f ca="1">IFERROR(__xludf.DUMMYFUNCTION("""COMPUTED_VALUE"""),"American Idiot")</f>
        <v>American Idiot</v>
      </c>
      <c r="B123">
        <f ca="1">COUNTIF(Songs!C$2:C347, A123)</f>
        <v>2</v>
      </c>
    </row>
    <row r="124" spans="1:2" ht="13" x14ac:dyDescent="0.15">
      <c r="A124" t="str">
        <f ca="1">IFERROR(__xludf.DUMMYFUNCTION("""COMPUTED_VALUE"""),"Afrociberdelia")</f>
        <v>Afrociberdelia</v>
      </c>
      <c r="B124">
        <f ca="1">COUNTIF(Songs!C$2:C347, A124)</f>
        <v>2</v>
      </c>
    </row>
    <row r="125" spans="1:2" ht="13" x14ac:dyDescent="0.15">
      <c r="A125" t="str">
        <f ca="1">IFERROR(__xludf.DUMMYFUNCTION("""COMPUTED_VALUE"""),"From The Muddy Banks Of The Wishkah [Live]")</f>
        <v>From The Muddy Banks Of The Wishkah [Live]</v>
      </c>
      <c r="B125">
        <f ca="1">COUNTIF(Songs!C$2:C347, A125)</f>
        <v>2</v>
      </c>
    </row>
    <row r="126" spans="1:2" ht="13" x14ac:dyDescent="0.15">
      <c r="A126" t="str">
        <f ca="1">IFERROR(__xludf.DUMMYFUNCTION("""COMPUTED_VALUE"""),"Warner 25 Anos")</f>
        <v>Warner 25 Anos</v>
      </c>
      <c r="B126">
        <f ca="1">COUNTIF(Songs!C$2:C347, A126)</f>
        <v>1</v>
      </c>
    </row>
    <row r="127" spans="1:2" ht="13" x14ac:dyDescent="0.15">
      <c r="A127" t="str">
        <f ca="1">IFERROR(__xludf.DUMMYFUNCTION("""COMPUTED_VALUE"""),"Vs.")</f>
        <v>Vs.</v>
      </c>
      <c r="B127">
        <f ca="1">COUNTIF(Songs!C$2:C347, A127)</f>
        <v>1</v>
      </c>
    </row>
    <row r="128" spans="1:2" ht="13" x14ac:dyDescent="0.15">
      <c r="A128" t="str">
        <f ca="1">IFERROR(__xludf.DUMMYFUNCTION("""COMPUTED_VALUE"""),"Killers")</f>
        <v>Killers</v>
      </c>
      <c r="B128">
        <f ca="1">COUNTIF(Songs!C$2:C347, A128)</f>
        <v>1</v>
      </c>
    </row>
    <row r="129" spans="1:2" ht="13" x14ac:dyDescent="0.15">
      <c r="A129" t="str">
        <f ca="1">IFERROR(__xludf.DUMMYFUNCTION("""COMPUTED_VALUE"""),"Greatest Hits I")</f>
        <v>Greatest Hits I</v>
      </c>
      <c r="B129">
        <f ca="1">COUNTIF(Songs!C$2:C347, A129)</f>
        <v>1</v>
      </c>
    </row>
    <row r="130" spans="1:2" ht="13" x14ac:dyDescent="0.15">
      <c r="A130" t="str">
        <f ca="1">IFERROR(__xludf.DUMMYFUNCTION("""COMPUTED_VALUE"""),"In Your Honor [Disc 2]")</f>
        <v>In Your Honor [Disc 2]</v>
      </c>
      <c r="B130">
        <f ca="1">COUNTIF(Songs!C$2:C347, A130)</f>
        <v>1</v>
      </c>
    </row>
    <row r="131" spans="1:2" ht="13" x14ac:dyDescent="0.15">
      <c r="A131" t="str">
        <f ca="1">IFERROR(__xludf.DUMMYFUNCTION("""COMPUTED_VALUE"""),"Da Lama Ao Caos")</f>
        <v>Da Lama Ao Caos</v>
      </c>
      <c r="B131">
        <f ca="1">COUNTIF(Songs!C$2:C347, A131)</f>
        <v>3</v>
      </c>
    </row>
    <row r="132" spans="1:2" ht="13" x14ac:dyDescent="0.15">
      <c r="A132" t="str">
        <f ca="1">IFERROR(__xludf.DUMMYFUNCTION("""COMPUTED_VALUE"""),"Dark Side Of The Moon")</f>
        <v>Dark Side Of The Moon</v>
      </c>
      <c r="B132">
        <f ca="1">COUNTIF(Songs!C$2:C347, A132)</f>
        <v>1</v>
      </c>
    </row>
    <row r="133" spans="1:2" ht="13" x14ac:dyDescent="0.15">
      <c r="A133" t="str">
        <f ca="1">IFERROR(__xludf.DUMMYFUNCTION("""COMPUTED_VALUE"""),"Fireball")</f>
        <v>Fireball</v>
      </c>
      <c r="B133">
        <f ca="1">COUNTIF(Songs!C$2:C347, A133)</f>
        <v>1</v>
      </c>
    </row>
    <row r="134" spans="1:2" ht="13" x14ac:dyDescent="0.15">
      <c r="A134" t="str">
        <f ca="1">IFERROR(__xludf.DUMMYFUNCTION("""COMPUTED_VALUE"""),"Appetite for Destruction")</f>
        <v>Appetite for Destruction</v>
      </c>
      <c r="B134">
        <f ca="1">COUNTIF(Songs!C$2:C347, A134)</f>
        <v>1</v>
      </c>
    </row>
    <row r="135" spans="1:2" ht="13" x14ac:dyDescent="0.15">
      <c r="A135" t="str">
        <f ca="1">IFERROR(__xludf.DUMMYFUNCTION("""COMPUTED_VALUE"""),"Arquivo II")</f>
        <v>Arquivo II</v>
      </c>
      <c r="B135">
        <f ca="1">COUNTIF(Songs!C$2:C347, A135)</f>
        <v>1</v>
      </c>
    </row>
    <row r="136" spans="1:2" ht="13" x14ac:dyDescent="0.15">
      <c r="A136" t="str">
        <f ca="1">IFERROR(__xludf.DUMMYFUNCTION("""COMPUTED_VALUE"""),"Blood Sugar Sex Magik")</f>
        <v>Blood Sugar Sex Magik</v>
      </c>
      <c r="B136">
        <f ca="1">COUNTIF(Songs!C$2:C347, A136)</f>
        <v>1</v>
      </c>
    </row>
    <row r="137" spans="1:2" ht="13" x14ac:dyDescent="0.15">
      <c r="A137" t="str">
        <f ca="1">IFERROR(__xludf.DUMMYFUNCTION("""COMPUTED_VALUE"""),"Vozes do MPB")</f>
        <v>Vozes do MPB</v>
      </c>
      <c r="B137">
        <f ca="1">COUNTIF(Songs!C$2:C347, A137)</f>
        <v>2</v>
      </c>
    </row>
    <row r="138" spans="1:2" ht="13" x14ac:dyDescent="0.15">
      <c r="A138" t="str">
        <f ca="1">IFERROR(__xludf.DUMMYFUNCTION("""COMPUTED_VALUE"""),"Lulu Santos - RCA 100 Anos De Música - Álbum 02")</f>
        <v>Lulu Santos - RCA 100 Anos De Música - Álbum 02</v>
      </c>
      <c r="B138">
        <f ca="1">COUNTIF(Songs!C$2:C347, A138)</f>
        <v>3</v>
      </c>
    </row>
    <row r="139" spans="1:2" ht="13" x14ac:dyDescent="0.15">
      <c r="A139" t="str">
        <f ca="1">IFERROR(__xludf.DUMMYFUNCTION("""COMPUTED_VALUE"""),"Get Born")</f>
        <v>Get Born</v>
      </c>
      <c r="B139">
        <f ca="1">COUNTIF(Songs!C$2:C347, A139)</f>
        <v>1</v>
      </c>
    </row>
    <row r="140" spans="1:2" ht="13" x14ac:dyDescent="0.15">
      <c r="A140" t="str">
        <f ca="1">IFERROR(__xludf.DUMMYFUNCTION("""COMPUTED_VALUE"""),"Bach: Goldberg Variations")</f>
        <v>Bach: Goldberg Variations</v>
      </c>
      <c r="B140">
        <f ca="1">COUNTIF(Songs!C$2:C347, A140)</f>
        <v>1</v>
      </c>
    </row>
    <row r="141" spans="1:2" ht="13" x14ac:dyDescent="0.15">
      <c r="A141" t="str">
        <f ca="1">IFERROR(__xludf.DUMMYFUNCTION("""COMPUTED_VALUE"""),"Radio Brasil (O Som da Jovem Vanguarda) - Seleccao de Henrique Amaro")</f>
        <v>Radio Brasil (O Som da Jovem Vanguarda) - Seleccao de Henrique Amaro</v>
      </c>
      <c r="B141">
        <f ca="1">COUNTIF(Songs!C$2:C347, A141)</f>
        <v>2</v>
      </c>
    </row>
    <row r="142" spans="1:2" ht="13" x14ac:dyDescent="0.15">
      <c r="A142" t="str">
        <f ca="1">IFERROR(__xludf.DUMMYFUNCTION("""COMPUTED_VALUE"""),"Carry On")</f>
        <v>Carry On</v>
      </c>
      <c r="B142">
        <f ca="1">COUNTIF(Songs!C$2:C347, A142)</f>
        <v>1</v>
      </c>
    </row>
    <row r="143" spans="1:2" ht="13" x14ac:dyDescent="0.15">
      <c r="A143" t="str">
        <f ca="1">IFERROR(__xludf.DUMMYFUNCTION("""COMPUTED_VALUE"""),"Pearl Jam")</f>
        <v>Pearl Jam</v>
      </c>
      <c r="B143">
        <f ca="1">COUNTIF(Songs!C$2:C347, A143)</f>
        <v>1</v>
      </c>
    </row>
    <row r="144" spans="1:2" ht="13" x14ac:dyDescent="0.15">
      <c r="A144" t="str">
        <f ca="1">IFERROR(__xludf.DUMMYFUNCTION("""COMPUTED_VALUE"""),"Californication")</f>
        <v>Californication</v>
      </c>
      <c r="B144">
        <f ca="1">COUNTIF(Songs!C$2:C347, A144)</f>
        <v>1</v>
      </c>
    </row>
    <row r="145" spans="1:2" ht="13" x14ac:dyDescent="0.15">
      <c r="A145" t="str">
        <f ca="1">IFERROR(__xludf.DUMMYFUNCTION("""COMPUTED_VALUE"""),"Raul Seixas")</f>
        <v>Raul Seixas</v>
      </c>
      <c r="B145">
        <f ca="1">COUNTIF(Songs!C$2:C347, A145)</f>
        <v>1</v>
      </c>
    </row>
    <row r="146" spans="1:2" ht="13" x14ac:dyDescent="0.15">
      <c r="A146" t="str">
        <f ca="1">IFERROR(__xludf.DUMMYFUNCTION("""COMPUTED_VALUE"""),"Santana - As Years Go By")</f>
        <v>Santana - As Years Go By</v>
      </c>
      <c r="B146">
        <f ca="1">COUNTIF(Songs!C$2:C347, A146)</f>
        <v>1</v>
      </c>
    </row>
    <row r="147" spans="1:2" ht="13" x14ac:dyDescent="0.15">
      <c r="A147" t="str">
        <f ca="1">IFERROR(__xludf.DUMMYFUNCTION("""COMPUTED_VALUE"""),"Compositores")</f>
        <v>Compositores</v>
      </c>
      <c r="B147">
        <f ca="1">COUNTIF(Songs!C$2:C347, A147)</f>
        <v>1</v>
      </c>
    </row>
    <row r="148" spans="1:2" ht="13" x14ac:dyDescent="0.15">
      <c r="A148" t="str">
        <f ca="1">IFERROR(__xludf.DUMMYFUNCTION("""COMPUTED_VALUE"""),"Heart of the Night")</f>
        <v>Heart of the Night</v>
      </c>
      <c r="B148">
        <f ca="1">COUNTIF(Songs!C$2:C347, A148)</f>
        <v>3</v>
      </c>
    </row>
    <row r="149" spans="1:2" ht="13" x14ac:dyDescent="0.15">
      <c r="A149" t="str">
        <f ca="1">IFERROR(__xludf.DUMMYFUNCTION("""COMPUTED_VALUE"""),"Deixa Entrar")</f>
        <v>Deixa Entrar</v>
      </c>
      <c r="B149">
        <f ca="1">COUNTIF(Songs!C$2:C347, A149)</f>
        <v>2</v>
      </c>
    </row>
    <row r="150" spans="1:2" ht="13" x14ac:dyDescent="0.15">
      <c r="A150" t="str">
        <f ca="1">IFERROR(__xludf.DUMMYFUNCTION("""COMPUTED_VALUE"""),"Album Of The Year")</f>
        <v>Album Of The Year</v>
      </c>
      <c r="B150">
        <f ca="1">COUNTIF(Songs!C$2:C347, A150)</f>
        <v>1</v>
      </c>
    </row>
    <row r="151" spans="1:2" ht="13" x14ac:dyDescent="0.15">
      <c r="A151" t="str">
        <f ca="1">IFERROR(__xludf.DUMMYFUNCTION("""COMPUTED_VALUE"""),"Garage Inc. (Disc 1)")</f>
        <v>Garage Inc. (Disc 1)</v>
      </c>
      <c r="B151">
        <f ca="1">COUNTIF(Songs!C$2:C347, A151)</f>
        <v>1</v>
      </c>
    </row>
    <row r="152" spans="1:2" ht="13" x14ac:dyDescent="0.15">
      <c r="A152" t="str">
        <f ca="1">IFERROR(__xludf.DUMMYFUNCTION("""COMPUTED_VALUE"""),"Serie Sem Limite (Disc 1)")</f>
        <v>Serie Sem Limite (Disc 1)</v>
      </c>
      <c r="B152">
        <f ca="1">COUNTIF(Songs!C$2:C347, A152)</f>
        <v>2</v>
      </c>
    </row>
    <row r="153" spans="1:2" ht="13" x14ac:dyDescent="0.15">
      <c r="A153" t="str">
        <f ca="1">IFERROR(__xludf.DUMMYFUNCTION("""COMPUTED_VALUE"""),"ReLoad")</f>
        <v>ReLoad</v>
      </c>
      <c r="B153">
        <f ca="1">COUNTIF(Songs!C$2:C347, A153)</f>
        <v>2</v>
      </c>
    </row>
    <row r="154" spans="1:2" ht="13" x14ac:dyDescent="0.15">
      <c r="A154" t="str">
        <f ca="1">IFERROR(__xludf.DUMMYFUNCTION("""COMPUTED_VALUE"""),"A Soprano Inspired")</f>
        <v>A Soprano Inspired</v>
      </c>
      <c r="B154">
        <f ca="1">COUNTIF(Songs!C$2:C347, A154)</f>
        <v>1</v>
      </c>
    </row>
    <row r="155" spans="1:2" ht="13" x14ac:dyDescent="0.15">
      <c r="A155" t="str">
        <f ca="1">IFERROR(__xludf.DUMMYFUNCTION("""COMPUTED_VALUE"""),"Mezmerize")</f>
        <v>Mezmerize</v>
      </c>
      <c r="B155">
        <f ca="1">COUNTIF(Songs!C$2:C347, A155)</f>
        <v>1</v>
      </c>
    </row>
    <row r="156" spans="1:2" ht="13" x14ac:dyDescent="0.15">
      <c r="A156" t="str">
        <f ca="1">IFERROR(__xludf.DUMMYFUNCTION("""COMPUTED_VALUE"""),"Led Zeppelin I")</f>
        <v>Led Zeppelin I</v>
      </c>
      <c r="B156">
        <f ca="1">COUNTIF(Songs!C$2:C347, A156)</f>
        <v>1</v>
      </c>
    </row>
    <row r="157" spans="1:2" ht="13" x14ac:dyDescent="0.15">
      <c r="A157" t="str">
        <f ca="1">IFERROR(__xludf.DUMMYFUNCTION("""COMPUTED_VALUE"""),"Voodoo Lounge")</f>
        <v>Voodoo Lounge</v>
      </c>
      <c r="B157">
        <f ca="1">COUNTIF(Songs!C$2:C347, A157)</f>
        <v>1</v>
      </c>
    </row>
    <row r="158" spans="1:2" ht="13" x14ac:dyDescent="0.15">
      <c r="A158" t="str">
        <f ca="1">IFERROR(__xludf.DUMMYFUNCTION("""COMPUTED_VALUE"""),"Zooropa")</f>
        <v>Zooropa</v>
      </c>
      <c r="B158">
        <f ca="1">COUNTIF(Songs!C$2:C347, A158)</f>
        <v>1</v>
      </c>
    </row>
    <row r="159" spans="1:2" ht="13" x14ac:dyDescent="0.15">
      <c r="A159" t="str">
        <f ca="1">IFERROR(__xludf.DUMMYFUNCTION("""COMPUTED_VALUE"""),"Tangents")</f>
        <v>Tangents</v>
      </c>
      <c r="B159">
        <f ca="1">COUNTIF(Songs!C$2:C347, A159)</f>
        <v>1</v>
      </c>
    </row>
    <row r="160" spans="1:2" ht="13" x14ac:dyDescent="0.15">
      <c r="A160" t="str">
        <f ca="1">IFERROR(__xludf.DUMMYFUNCTION("""COMPUTED_VALUE"""),"Back to Black")</f>
        <v>Back to Black</v>
      </c>
      <c r="B160">
        <f ca="1">COUNTIF(Songs!C$2:C347, A160)</f>
        <v>1</v>
      </c>
    </row>
    <row r="161" spans="1:2" ht="13" x14ac:dyDescent="0.15">
      <c r="A161" t="str">
        <f ca="1">IFERROR(__xludf.DUMMYFUNCTION("""COMPUTED_VALUE"""),"Use Your Illusion I")</f>
        <v>Use Your Illusion I</v>
      </c>
      <c r="B161">
        <f ca="1">COUNTIF(Songs!C$2:C347, A161)</f>
        <v>2</v>
      </c>
    </row>
    <row r="162" spans="1:2" ht="13" x14ac:dyDescent="0.15">
      <c r="A162" t="str">
        <f ca="1">IFERROR(__xludf.DUMMYFUNCTION("""COMPUTED_VALUE"""),"Knocking at Your Back Door: The Best Of Deep Purple in the 80's")</f>
        <v>Knocking at Your Back Door: The Best Of Deep Purple in the 80's</v>
      </c>
      <c r="B162">
        <f ca="1">COUNTIF(Songs!C$2:C347, A162)</f>
        <v>1</v>
      </c>
    </row>
    <row r="163" spans="1:2" ht="13" x14ac:dyDescent="0.15">
      <c r="A163" t="str">
        <f ca="1">IFERROR(__xludf.DUMMYFUNCTION("""COMPUTED_VALUE"""),"Let There Be Rock")</f>
        <v>Let There Be Rock</v>
      </c>
      <c r="B163">
        <f ca="1">COUNTIF(Songs!C$2:C347, A163)</f>
        <v>1</v>
      </c>
    </row>
    <row r="164" spans="1:2" ht="13" x14ac:dyDescent="0.15">
      <c r="A164" t="str">
        <f ca="1">IFERROR(__xludf.DUMMYFUNCTION("""COMPUTED_VALUE"""),"Chronicle, Vol. 1")</f>
        <v>Chronicle, Vol. 1</v>
      </c>
      <c r="B164">
        <f ca="1">COUNTIF(Songs!C$2:C347, A164)</f>
        <v>1</v>
      </c>
    </row>
    <row r="165" spans="1:2" ht="13" x14ac:dyDescent="0.15">
      <c r="A165" t="str">
        <f ca="1">IFERROR(__xludf.DUMMYFUNCTION("""COMPUTED_VALUE"""),"My Way: The Best Of Frank Sinatra [Disc 1]")</f>
        <v>My Way: The Best Of Frank Sinatra [Disc 1]</v>
      </c>
      <c r="B165">
        <f ca="1">COUNTIF(Songs!C$2:C347, A165)</f>
        <v>1</v>
      </c>
    </row>
    <row r="166" spans="1:2" ht="13" x14ac:dyDescent="0.15">
      <c r="A166" t="str">
        <f ca="1">IFERROR(__xludf.DUMMYFUNCTION("""COMPUTED_VALUE"""),"Van Halen III")</f>
        <v>Van Halen III</v>
      </c>
      <c r="B166">
        <f ca="1">COUNTIF(Songs!C$2:C347, A166)</f>
        <v>1</v>
      </c>
    </row>
    <row r="167" spans="1:2" ht="13" x14ac:dyDescent="0.15">
      <c r="A167" t="str">
        <f ca="1">IFERROR(__xludf.DUMMYFUNCTION("""COMPUTED_VALUE"""),"Battlestar Galactica (Classic), Season 1")</f>
        <v>Battlestar Galactica (Classic), Season 1</v>
      </c>
      <c r="B167">
        <f ca="1">COUNTIF(Songs!C$2:C347, A167)</f>
        <v>4</v>
      </c>
    </row>
    <row r="168" spans="1:2" ht="13" x14ac:dyDescent="0.15">
      <c r="A168" t="str">
        <f ca="1">IFERROR(__xludf.DUMMYFUNCTION("""COMPUTED_VALUE"""),"Outbreak")</f>
        <v>Outbreak</v>
      </c>
      <c r="B168">
        <f ca="1">COUNTIF(Songs!C$2:C347, A168)</f>
        <v>1</v>
      </c>
    </row>
    <row r="169" spans="1:2" ht="13" x14ac:dyDescent="0.15">
      <c r="A169" t="str">
        <f ca="1">IFERROR(__xludf.DUMMYFUNCTION("""COMPUTED_VALUE"""),"Revelations")</f>
        <v>Revelations</v>
      </c>
      <c r="B169">
        <f ca="1">COUNTIF(Songs!C$2:C347, A169)</f>
        <v>1</v>
      </c>
    </row>
    <row r="170" spans="1:2" ht="13" x14ac:dyDescent="0.15">
      <c r="A170" t="str">
        <f ca="1">IFERROR(__xludf.DUMMYFUNCTION("""COMPUTED_VALUE"""),"Bark at the Moon (Remastered)")</f>
        <v>Bark at the Moon (Remastered)</v>
      </c>
      <c r="B170">
        <f ca="1">COUNTIF(Songs!C$2:C347, A170)</f>
        <v>1</v>
      </c>
    </row>
    <row r="171" spans="1:2" ht="13" x14ac:dyDescent="0.15">
      <c r="A171" t="str">
        <f ca="1">IFERROR(__xludf.DUMMYFUNCTION("""COMPUTED_VALUE"""),"International Superhits")</f>
        <v>International Superhits</v>
      </c>
      <c r="B171">
        <f ca="1">COUNTIF(Songs!C$2:C347, A171)</f>
        <v>1</v>
      </c>
    </row>
    <row r="172" spans="1:2" ht="13" x14ac:dyDescent="0.15">
      <c r="A172" t="str">
        <f ca="1">IFERROR(__xludf.DUMMYFUNCTION("""COMPUTED_VALUE"""),"The Office, Season 1")</f>
        <v>The Office, Season 1</v>
      </c>
      <c r="B172">
        <f ca="1">COUNTIF(Songs!C$2:C347, A172)</f>
        <v>1</v>
      </c>
    </row>
    <row r="173" spans="1:2" ht="13" x14ac:dyDescent="0.15">
      <c r="A173" t="str">
        <f ca="1">IFERROR(__xludf.DUMMYFUNCTION("""COMPUTED_VALUE"""),"Axé Bahia 2001")</f>
        <v>Axé Bahia 2001</v>
      </c>
      <c r="B173">
        <f ca="1">COUNTIF(Songs!C$2:C347, A173)</f>
        <v>1</v>
      </c>
    </row>
    <row r="174" spans="1:2" ht="13" x14ac:dyDescent="0.15">
      <c r="A174" t="str">
        <f ca="1">IFERROR(__xludf.DUMMYFUNCTION("""COMPUTED_VALUE"""),"Master Of Puppets")</f>
        <v>Master Of Puppets</v>
      </c>
      <c r="B174">
        <f ca="1">COUNTIF(Songs!C$2:C347, A174)</f>
        <v>1</v>
      </c>
    </row>
    <row r="175" spans="1:2" ht="13" x14ac:dyDescent="0.15">
      <c r="A175" t="str">
        <f ca="1">IFERROR(__xludf.DUMMYFUNCTION("""COMPUTED_VALUE"""),"Battlestar Galactica: The Story So Far")</f>
        <v>Battlestar Galactica: The Story So Far</v>
      </c>
      <c r="B175">
        <f ca="1">COUNTIF(Songs!C$2:C347, A175)</f>
        <v>1</v>
      </c>
    </row>
    <row r="176" spans="1:2" ht="13" x14ac:dyDescent="0.15">
      <c r="A176" t="str">
        <f ca="1">IFERROR(__xludf.DUMMYFUNCTION("""COMPUTED_VALUE"""),"The Best Of Men At Work")</f>
        <v>The Best Of Men At Work</v>
      </c>
      <c r="B176">
        <f ca="1">COUNTIF(Songs!C$2:C347, A176)</f>
        <v>1</v>
      </c>
    </row>
    <row r="177" spans="1:2" ht="13" x14ac:dyDescent="0.15">
      <c r="A177" t="str">
        <f ca="1">IFERROR(__xludf.DUMMYFUNCTION("""COMPUTED_VALUE"""),"New Adventures In Hi-Fi")</f>
        <v>New Adventures In Hi-Fi</v>
      </c>
      <c r="B177">
        <f ca="1">COUNTIF(Songs!C$2:C347, A177)</f>
        <v>1</v>
      </c>
    </row>
    <row r="178" spans="1:2" ht="13" x14ac:dyDescent="0.15">
      <c r="A178" t="str">
        <f ca="1">IFERROR(__xludf.DUMMYFUNCTION("""COMPUTED_VALUE"""),"All That You Can't Leave Behind")</f>
        <v>All That You Can't Leave Behind</v>
      </c>
      <c r="B178">
        <f ca="1">COUNTIF(Songs!C$2:C347, A178)</f>
        <v>1</v>
      </c>
    </row>
    <row r="179" spans="1:2" ht="13" x14ac:dyDescent="0.15">
      <c r="A179" t="str">
        <f ca="1">IFERROR(__xludf.DUMMYFUNCTION("""COMPUTED_VALUE"""),"Black Sabbath")</f>
        <v>Black Sabbath</v>
      </c>
      <c r="B179">
        <f ca="1">COUNTIF(Songs!C$2:C347, A179)</f>
        <v>1</v>
      </c>
    </row>
    <row r="180" spans="1:2" ht="13" x14ac:dyDescent="0.15">
      <c r="A180" t="str">
        <f ca="1">IFERROR(__xludf.DUMMYFUNCTION("""COMPUTED_VALUE"""),"Sambas De Enredo 2001")</f>
        <v>Sambas De Enredo 2001</v>
      </c>
      <c r="B180">
        <f ca="1">COUNTIF(Songs!C$2:C347, A180)</f>
        <v>1</v>
      </c>
    </row>
    <row r="181" spans="1:2" ht="13" x14ac:dyDescent="0.15">
      <c r="A181" t="str">
        <f ca="1">IFERROR(__xludf.DUMMYFUNCTION("""COMPUTED_VALUE"""),"Minas")</f>
        <v>Minas</v>
      </c>
      <c r="B181">
        <f ca="1">COUNTIF(Songs!C$2:C347, A181)</f>
        <v>1</v>
      </c>
    </row>
    <row r="182" spans="1:2" ht="13" x14ac:dyDescent="0.15">
      <c r="A182" t="str">
        <f ca="1">IFERROR(__xludf.DUMMYFUNCTION("""COMPUTED_VALUE"""),"20th Century Masters - The Millennium Collection: The Best of Scorpions")</f>
        <v>20th Century Masters - The Millennium Collection: The Best of Scorpions</v>
      </c>
      <c r="B182">
        <f ca="1">COUNTIF(Songs!C$2:C347, A182)</f>
        <v>1</v>
      </c>
    </row>
    <row r="183" spans="1:2" ht="13" x14ac:dyDescent="0.15">
      <c r="A183" t="str">
        <f ca="1">IFERROR(__xludf.DUMMYFUNCTION("""COMPUTED_VALUE"""),"Tribute")</f>
        <v>Tribute</v>
      </c>
      <c r="B183">
        <f ca="1">COUNTIF(Songs!C$2:C347, A183)</f>
        <v>1</v>
      </c>
    </row>
    <row r="184" spans="1:2" ht="13" x14ac:dyDescent="0.15">
      <c r="A184" t="str">
        <f ca="1">IFERROR(__xludf.DUMMYFUNCTION("""COMPUTED_VALUE"""),"Out Of Time")</f>
        <v>Out Of Time</v>
      </c>
      <c r="B184">
        <f ca="1">COUNTIF(Songs!C$2:C347, A184)</f>
        <v>1</v>
      </c>
    </row>
    <row r="185" spans="1:2" ht="13" x14ac:dyDescent="0.15">
      <c r="A185" t="str">
        <f ca="1">IFERROR(__xludf.DUMMYFUNCTION("""COMPUTED_VALUE"""),"Vinícius De Moraes - Sem Limite")</f>
        <v>Vinícius De Moraes - Sem Limite</v>
      </c>
      <c r="B185">
        <f ca="1">COUNTIF(Songs!C$2:C347, A185)</f>
        <v>1</v>
      </c>
    </row>
    <row r="186" spans="1:2" ht="13" x14ac:dyDescent="0.15">
      <c r="A186" t="str">
        <f ca="1">IFERROR(__xludf.DUMMYFUNCTION("""COMPUTED_VALUE"""),"In Your Honor [Disc 1]")</f>
        <v>In Your Honor [Disc 1]</v>
      </c>
      <c r="B186">
        <f ca="1">COUNTIF(Songs!C$2:C347, A186)</f>
        <v>1</v>
      </c>
    </row>
    <row r="187" spans="1:2" ht="13" x14ac:dyDescent="0.15">
      <c r="A187" t="str">
        <f ca="1">IFERROR(__xludf.DUMMYFUNCTION("""COMPUTED_VALUE"""),"Greatest Kiss")</f>
        <v>Greatest Kiss</v>
      </c>
      <c r="B187">
        <f ca="1">COUNTIF(Songs!C$2:C347, A187)</f>
        <v>1</v>
      </c>
    </row>
    <row r="188" spans="1:2" ht="13" x14ac:dyDescent="0.15">
      <c r="A188" t="str">
        <f ca="1">IFERROR(__xludf.DUMMYFUNCTION("""COMPUTED_VALUE"""),"Live On Two Legs [Live]")</f>
        <v>Live On Two Legs [Live]</v>
      </c>
      <c r="B188">
        <f ca="1">COUNTIF(Songs!C$2:C347, A188)</f>
        <v>0</v>
      </c>
    </row>
    <row r="189" spans="1:2" ht="13" x14ac:dyDescent="0.15">
      <c r="A189" t="str">
        <f ca="1">IFERROR(__xludf.DUMMYFUNCTION("""COMPUTED_VALUE"""),"Contraband")</f>
        <v>Contraband</v>
      </c>
      <c r="B189">
        <f ca="1">COUNTIF(Songs!C$2:C347, A189)</f>
        <v>0</v>
      </c>
    </row>
    <row r="190" spans="1:2" ht="13" x14ac:dyDescent="0.15">
      <c r="A190" t="str">
        <f ca="1">IFERROR(__xludf.DUMMYFUNCTION("""COMPUTED_VALUE"""),"Misplaced Childhood")</f>
        <v>Misplaced Childhood</v>
      </c>
      <c r="B190">
        <f ca="1">COUNTIF(Songs!C$2:C347, A190)</f>
        <v>0</v>
      </c>
    </row>
    <row r="191" spans="1:2" ht="13" x14ac:dyDescent="0.15">
      <c r="A191" t="str">
        <f ca="1">IFERROR(__xludf.DUMMYFUNCTION("""COMPUTED_VALUE"""),"Synkronized")</f>
        <v>Synkronized</v>
      </c>
      <c r="B191">
        <f ca="1">COUNTIF(Songs!C$2:C347, A191)</f>
        <v>0</v>
      </c>
    </row>
    <row r="192" spans="1:2" ht="13" x14ac:dyDescent="0.15">
      <c r="A192" t="str">
        <f ca="1">IFERROR(__xludf.DUMMYFUNCTION("""COMPUTED_VALUE"""),"Physical Graffiti [Disc 2]")</f>
        <v>Physical Graffiti [Disc 2]</v>
      </c>
      <c r="B192">
        <f ca="1">COUNTIF(Songs!C$2:C347, A192)</f>
        <v>0</v>
      </c>
    </row>
    <row r="193" spans="1:2" ht="13" x14ac:dyDescent="0.15">
      <c r="A193" t="str">
        <f ca="1">IFERROR(__xludf.DUMMYFUNCTION("""COMPUTED_VALUE"""),"BBC Sessions [Disc 2] [Live]")</f>
        <v>BBC Sessions [Disc 2] [Live]</v>
      </c>
      <c r="B193">
        <f ca="1">COUNTIF(Songs!C$2:C347, A193)</f>
        <v>0</v>
      </c>
    </row>
    <row r="194" spans="1:2" ht="13" x14ac:dyDescent="0.15">
      <c r="A194" t="str">
        <f ca="1">IFERROR(__xludf.DUMMYFUNCTION("""COMPUTED_VALUE"""),"IV")</f>
        <v>IV</v>
      </c>
      <c r="B194">
        <f ca="1">COUNTIF(Songs!C$2:C347, A194)</f>
        <v>0</v>
      </c>
    </row>
    <row r="195" spans="1:2" ht="13" x14ac:dyDescent="0.15">
      <c r="A195" t="str">
        <f ca="1">IFERROR(__xludf.DUMMYFUNCTION("""COMPUTED_VALUE"""),"A-Sides")</f>
        <v>A-Sides</v>
      </c>
      <c r="B195">
        <f ca="1">COUNTIF(Songs!C$2:C347, A195)</f>
        <v>0</v>
      </c>
    </row>
    <row r="196" spans="1:2" ht="13" x14ac:dyDescent="0.15">
      <c r="A196" t="str">
        <f ca="1">IFERROR(__xludf.DUMMYFUNCTION("""COMPUTED_VALUE"""),"[1997] Black Light Syndrome")</f>
        <v>[1997] Black Light Syndrome</v>
      </c>
      <c r="B196">
        <f ca="1">COUNTIF(Songs!C$2:C347, A196)</f>
        <v>0</v>
      </c>
    </row>
    <row r="197" spans="1:2" ht="13" x14ac:dyDescent="0.15">
      <c r="A197" t="str">
        <f ca="1">IFERROR(__xludf.DUMMYFUNCTION("""COMPUTED_VALUE"""),"Live [Disc 2]")</f>
        <v>Live [Disc 2]</v>
      </c>
      <c r="B197">
        <f ca="1">COUNTIF(Songs!C$2:C347, A197)</f>
        <v>0</v>
      </c>
    </row>
    <row r="198" spans="1:2" ht="13" x14ac:dyDescent="0.15">
      <c r="A198" t="str">
        <f ca="1">IFERROR(__xludf.DUMMYFUNCTION("""COMPUTED_VALUE"""),"Speak of the Devil")</f>
        <v>Speak of the Devil</v>
      </c>
      <c r="B198">
        <f ca="1">COUNTIF(Songs!C$2:C347, A198)</f>
        <v>0</v>
      </c>
    </row>
    <row r="199" spans="1:2" ht="13" x14ac:dyDescent="0.15">
      <c r="A199" t="str">
        <f ca="1">IFERROR(__xludf.DUMMYFUNCTION("""COMPUTED_VALUE"""),"The Essential Miles Davis [Disc 2]")</f>
        <v>The Essential Miles Davis [Disc 2]</v>
      </c>
      <c r="B199">
        <f ca="1">COUNTIF(Songs!C$2:C347, A199)</f>
        <v>0</v>
      </c>
    </row>
    <row r="200" spans="1:2" ht="13" x14ac:dyDescent="0.15">
      <c r="A200" t="str">
        <f ca="1">IFERROR(__xludf.DUMMYFUNCTION("""COMPUTED_VALUE"""),"Facelift")</f>
        <v>Facelift</v>
      </c>
      <c r="B200">
        <f ca="1">COUNTIF(Songs!C$2:C347, A200)</f>
        <v>0</v>
      </c>
    </row>
    <row r="201" spans="1:2" ht="13" x14ac:dyDescent="0.15">
      <c r="A201" t="str">
        <f ca="1">IFERROR(__xludf.DUMMYFUNCTION("""COMPUTED_VALUE"""),"Brave New World")</f>
        <v>Brave New World</v>
      </c>
      <c r="B201">
        <f ca="1">COUNTIF(Songs!C$2:C347, A201)</f>
        <v>0</v>
      </c>
    </row>
    <row r="202" spans="1:2" ht="13" x14ac:dyDescent="0.15">
      <c r="A202" t="str">
        <f ca="1">IFERROR(__xludf.DUMMYFUNCTION("""COMPUTED_VALUE"""),"Alcohol Fueled Brewtality Live! [Disc 2]")</f>
        <v>Alcohol Fueled Brewtality Live! [Disc 2]</v>
      </c>
      <c r="B202">
        <f ca="1">COUNTIF(Songs!C$2:C347, A202)</f>
        <v>0</v>
      </c>
    </row>
    <row r="203" spans="1:2" ht="13" x14ac:dyDescent="0.15">
      <c r="A203" t="str">
        <f ca="1">IFERROR(__xludf.DUMMYFUNCTION("""COMPUTED_VALUE"""),"Deep Purple In Rock")</f>
        <v>Deep Purple In Rock</v>
      </c>
      <c r="B203">
        <f ca="1">COUNTIF(Songs!C$2:C347, A203)</f>
        <v>0</v>
      </c>
    </row>
    <row r="204" spans="1:2" ht="13" x14ac:dyDescent="0.15">
      <c r="A204" t="str">
        <f ca="1">IFERROR(__xludf.DUMMYFUNCTION("""COMPUTED_VALUE"""),"Emergency On Planet Earth")</f>
        <v>Emergency On Planet Earth</v>
      </c>
      <c r="B204">
        <f ca="1">COUNTIF(Songs!C$2:C347, A204)</f>
        <v>0</v>
      </c>
    </row>
    <row r="205" spans="1:2" ht="13" x14ac:dyDescent="0.15">
      <c r="A205" t="str">
        <f ca="1">IFERROR(__xludf.DUMMYFUNCTION("""COMPUTED_VALUE"""),"Up An' Atom")</f>
        <v>Up An' Atom</v>
      </c>
      <c r="B205">
        <f ca="1">COUNTIF(Songs!C$2:C347, A205)</f>
        <v>0</v>
      </c>
    </row>
    <row r="206" spans="1:2" ht="13" x14ac:dyDescent="0.15">
      <c r="A206" t="str">
        <f ca="1">IFERROR(__xludf.DUMMYFUNCTION("""COMPUTED_VALUE"""),"Walking Into Clarksdale")</f>
        <v>Walking Into Clarksdale</v>
      </c>
      <c r="B206">
        <f ca="1">COUNTIF(Songs!C$2:C347, A206)</f>
        <v>0</v>
      </c>
    </row>
    <row r="207" spans="1:2" ht="13" x14ac:dyDescent="0.15">
      <c r="A207" t="str">
        <f ca="1">IFERROR(__xludf.DUMMYFUNCTION("""COMPUTED_VALUE"""),"Miles Ahead")</f>
        <v>Miles Ahead</v>
      </c>
      <c r="B207">
        <f ca="1">COUNTIF(Songs!C$2:C347, A207)</f>
        <v>0</v>
      </c>
    </row>
    <row r="208" spans="1:2" ht="13" x14ac:dyDescent="0.15">
      <c r="A208" t="str">
        <f ca="1">IFERROR(__xludf.DUMMYFUNCTION("""COMPUTED_VALUE"""),"Coda")</f>
        <v>Coda</v>
      </c>
      <c r="B208">
        <f ca="1">COUNTIF(Songs!C$2:C347, A208)</f>
        <v>0</v>
      </c>
    </row>
    <row r="209" spans="1:2" ht="13" x14ac:dyDescent="0.15">
      <c r="A209" t="str">
        <f ca="1">IFERROR(__xludf.DUMMYFUNCTION("""COMPUTED_VALUE"""),"Chemical Wedding")</f>
        <v>Chemical Wedding</v>
      </c>
      <c r="B209">
        <f ca="1">COUNTIF(Songs!C$2:C347, A209)</f>
        <v>0</v>
      </c>
    </row>
    <row r="210" spans="1:2" ht="13" x14ac:dyDescent="0.15">
      <c r="A210" t="str">
        <f ca="1">IFERROR(__xludf.DUMMYFUNCTION("""COMPUTED_VALUE"""),"The Office, Season 2")</f>
        <v>The Office, Season 2</v>
      </c>
      <c r="B210">
        <f ca="1">COUNTIF(Songs!C$2:C347, A210)</f>
        <v>0</v>
      </c>
    </row>
    <row r="211" spans="1:2" ht="13" x14ac:dyDescent="0.15">
      <c r="A211" t="str">
        <f ca="1">IFERROR(__xludf.DUMMYFUNCTION("""COMPUTED_VALUE"""),"Acústico MTV")</f>
        <v>Acústico MTV</v>
      </c>
      <c r="B211">
        <f ca="1">COUNTIF(Songs!C$2:C347, A211)</f>
        <v>0</v>
      </c>
    </row>
    <row r="212" spans="1:2" ht="13" x14ac:dyDescent="0.15">
      <c r="A212" t="str">
        <f ca="1">IFERROR(__xludf.DUMMYFUNCTION("""COMPUTED_VALUE"""),"Cafezinho")</f>
        <v>Cafezinho</v>
      </c>
      <c r="B212">
        <f ca="1">COUNTIF(Songs!C$2:C347, A212)</f>
        <v>0</v>
      </c>
    </row>
    <row r="213" spans="1:2" ht="13" x14ac:dyDescent="0.15">
      <c r="A213" t="str">
        <f ca="1">IFERROR(__xludf.DUMMYFUNCTION("""COMPUTED_VALUE"""),"Slaves And Masters")</f>
        <v>Slaves And Masters</v>
      </c>
      <c r="B213">
        <f ca="1">COUNTIF(Songs!C$2:C347, A213)</f>
        <v>0</v>
      </c>
    </row>
    <row r="214" spans="1:2" ht="13" x14ac:dyDescent="0.15">
      <c r="A214" t="str">
        <f ca="1">IFERROR(__xludf.DUMMYFUNCTION("""COMPUTED_VALUE"""),"Living After Midnight")</f>
        <v>Living After Midnight</v>
      </c>
      <c r="B214">
        <f ca="1">COUNTIF(Songs!C$2:C347, A214)</f>
        <v>0</v>
      </c>
    </row>
    <row r="215" spans="1:2" ht="13" x14ac:dyDescent="0.15">
      <c r="A215" t="str">
        <f ca="1">IFERROR(__xludf.DUMMYFUNCTION("""COMPUTED_VALUE"""),"For Those About To Rock We Salute You")</f>
        <v>For Those About To Rock We Salute You</v>
      </c>
      <c r="B215">
        <f ca="1">COUNTIF(Songs!C$2:C347, A215)</f>
        <v>0</v>
      </c>
    </row>
    <row r="216" spans="1:2" ht="13" x14ac:dyDescent="0.15">
      <c r="A216" t="str">
        <f ca="1">IFERROR(__xludf.DUMMYFUNCTION("""COMPUTED_VALUE"""),"Nevermind")</f>
        <v>Nevermind</v>
      </c>
      <c r="B216">
        <f ca="1">COUNTIF(Songs!C$2:C347, A216)</f>
        <v>0</v>
      </c>
    </row>
    <row r="217" spans="1:2" ht="13" x14ac:dyDescent="0.15">
      <c r="A217" t="str">
        <f ca="1">IFERROR(__xludf.DUMMYFUNCTION("""COMPUTED_VALUE"""),"A Matter of Life and Death")</f>
        <v>A Matter of Life and Death</v>
      </c>
      <c r="B217">
        <f ca="1">COUNTIF(Songs!C$2:C347, A217)</f>
        <v>0</v>
      </c>
    </row>
    <row r="218" spans="1:2" ht="13" x14ac:dyDescent="0.15">
      <c r="A218" t="str">
        <f ca="1">IFERROR(__xludf.DUMMYFUNCTION("""COMPUTED_VALUE"""),"Led Zeppelin II")</f>
        <v>Led Zeppelin II</v>
      </c>
      <c r="B218">
        <f ca="1">COUNTIF(Songs!C$2:C347, A218)</f>
        <v>0</v>
      </c>
    </row>
    <row r="219" spans="1:2" ht="13" x14ac:dyDescent="0.15">
      <c r="A219" t="str">
        <f ca="1">IFERROR(__xludf.DUMMYFUNCTION("""COMPUTED_VALUE"""),"Audioslave")</f>
        <v>Audioslave</v>
      </c>
      <c r="B219">
        <f ca="1">COUNTIF(Songs!C$2:C347, A219)</f>
        <v>0</v>
      </c>
    </row>
    <row r="220" spans="1:2" ht="13" x14ac:dyDescent="0.15">
      <c r="A220" t="str">
        <f ca="1">IFERROR(__xludf.DUMMYFUNCTION("""COMPUTED_VALUE"""),"Led Zeppelin III")</f>
        <v>Led Zeppelin III</v>
      </c>
      <c r="B220">
        <f ca="1">COUNTIF(Songs!C$2:C347, A220)</f>
        <v>0</v>
      </c>
    </row>
    <row r="221" spans="1:2" ht="13" x14ac:dyDescent="0.15">
      <c r="A221" t="str">
        <f ca="1">IFERROR(__xludf.DUMMYFUNCTION("""COMPUTED_VALUE"""),"MK III The Final Concerts [Disc 1]")</f>
        <v>MK III The Final Concerts [Disc 1]</v>
      </c>
      <c r="B221">
        <f ca="1">COUNTIF(Songs!C$2:C347, A221)</f>
        <v>0</v>
      </c>
    </row>
    <row r="222" spans="1:2" ht="13" x14ac:dyDescent="0.15">
      <c r="A222" t="str">
        <f ca="1">IFERROR(__xludf.DUMMYFUNCTION("""COMPUTED_VALUE"""),"By The Way")</f>
        <v>By The Way</v>
      </c>
      <c r="B222">
        <f ca="1">COUNTIF(Songs!C$2:C347, A222)</f>
        <v>0</v>
      </c>
    </row>
    <row r="223" spans="1:2" ht="13" x14ac:dyDescent="0.15">
      <c r="A223" t="str">
        <f ca="1">IFERROR(__xludf.DUMMYFUNCTION("""COMPUTED_VALUE"""),"LOST, Season 4")</f>
        <v>LOST, Season 4</v>
      </c>
      <c r="B223">
        <f ca="1">COUNTIF(Songs!C$2:C347, A223)</f>
        <v>0</v>
      </c>
    </row>
    <row r="224" spans="1:2" ht="13" x14ac:dyDescent="0.15">
      <c r="A224" t="str">
        <f ca="1">IFERROR(__xludf.DUMMYFUNCTION("""COMPUTED_VALUE"""),"Ao Vivo [IMPORT]")</f>
        <v>Ao Vivo [IMPORT]</v>
      </c>
      <c r="B224">
        <f ca="1">COUNTIF(Songs!C$2:C347, A224)</f>
        <v>0</v>
      </c>
    </row>
    <row r="225" spans="1:2" ht="13" x14ac:dyDescent="0.15">
      <c r="A225" t="str">
        <f ca="1">IFERROR(__xludf.DUMMYFUNCTION("""COMPUTED_VALUE"""),"Seventh Son of a Seventh Son")</f>
        <v>Seventh Son of a Seventh Son</v>
      </c>
      <c r="B225">
        <f ca="1">COUNTIF(Songs!C$2:C347, A225)</f>
        <v>0</v>
      </c>
    </row>
    <row r="226" spans="1:2" ht="13" x14ac:dyDescent="0.15">
      <c r="A226" t="str">
        <f ca="1">IFERROR(__xludf.DUMMYFUNCTION("""COMPUTED_VALUE"""),"The Best Of R.E.M.: The IRS Years")</f>
        <v>The Best Of R.E.M.: The IRS Years</v>
      </c>
      <c r="B226">
        <f ca="1">COUNTIF(Songs!C$2:C347, A226)</f>
        <v>0</v>
      </c>
    </row>
    <row r="227" spans="1:2" ht="13" x14ac:dyDescent="0.15">
      <c r="A227" t="str">
        <f ca="1">IFERROR(__xludf.DUMMYFUNCTION("""COMPUTED_VALUE"""),"The Police Greatest Hits")</f>
        <v>The Police Greatest Hits</v>
      </c>
      <c r="B227">
        <f ca="1">COUNTIF(Songs!C$2:C347, A227)</f>
        <v>0</v>
      </c>
    </row>
    <row r="228" spans="1:2" ht="13" x14ac:dyDescent="0.15">
      <c r="A228" t="str">
        <f ca="1">IFERROR(__xludf.DUMMYFUNCTION("""COMPUTED_VALUE"""),"Pachelbel: Canon &amp; Gigue")</f>
        <v>Pachelbel: Canon &amp; Gigue</v>
      </c>
      <c r="B228">
        <f ca="1">COUNTIF(Songs!C$2:C347, A228)</f>
        <v>0</v>
      </c>
    </row>
    <row r="229" spans="1:2" ht="13" x14ac:dyDescent="0.15">
      <c r="A229" t="str">
        <f ca="1">IFERROR(__xludf.DUMMYFUNCTION("""COMPUTED_VALUE"""),"Bizet: Carmen Highlights")</f>
        <v>Bizet: Carmen Highlights</v>
      </c>
      <c r="B229">
        <f ca="1">COUNTIF(Songs!C$2:C347, A229)</f>
        <v>0</v>
      </c>
    </row>
    <row r="230" spans="1:2" ht="13" x14ac:dyDescent="0.15">
      <c r="A230" t="str">
        <f ca="1">IFERROR(__xludf.DUMMYFUNCTION("""COMPUTED_VALUE"""),"Carmina Burana")</f>
        <v>Carmina Burana</v>
      </c>
      <c r="B230">
        <f ca="1">COUNTIF(Songs!C$2:C347, A230)</f>
        <v>0</v>
      </c>
    </row>
    <row r="231" spans="1:2" ht="13" x14ac:dyDescent="0.15">
      <c r="A231" t="str">
        <f ca="1">IFERROR(__xludf.DUMMYFUNCTION("""COMPUTED_VALUE"""),"Olodum")</f>
        <v>Olodum</v>
      </c>
      <c r="B231">
        <f ca="1">COUNTIF(Songs!C$2:C347, A231)</f>
        <v>0</v>
      </c>
    </row>
    <row r="232" spans="1:2" ht="13" x14ac:dyDescent="0.15">
      <c r="A232" t="str">
        <f ca="1">IFERROR(__xludf.DUMMYFUNCTION("""COMPUTED_VALUE"""),"Mascagni: Cavalleria Rusticana")</f>
        <v>Mascagni: Cavalleria Rusticana</v>
      </c>
      <c r="B232">
        <f ca="1">COUNTIF(Songs!C$2:C347, A232)</f>
        <v>0</v>
      </c>
    </row>
    <row r="233" spans="1:2" ht="13" x14ac:dyDescent="0.15">
      <c r="A233" t="str">
        <f ca="1">IFERROR(__xludf.DUMMYFUNCTION("""COMPUTED_VALUE"""),"The Song Remains The Same (Disc 1)")</f>
        <v>The Song Remains The Same (Disc 1)</v>
      </c>
      <c r="B233">
        <f ca="1">COUNTIF(Songs!C$2:C347, A233)</f>
        <v>0</v>
      </c>
    </row>
    <row r="234" spans="1:2" ht="13" x14ac:dyDescent="0.15">
      <c r="A234" t="str">
        <f ca="1">IFERROR(__xludf.DUMMYFUNCTION("""COMPUTED_VALUE"""),"Black Sabbath Vol. 4 (Remaster)")</f>
        <v>Black Sabbath Vol. 4 (Remaster)</v>
      </c>
      <c r="B234">
        <f ca="1">COUNTIF(Songs!C$2:C347, A234)</f>
        <v>0</v>
      </c>
    </row>
    <row r="235" spans="1:2" ht="13" x14ac:dyDescent="0.15">
      <c r="A235" t="str">
        <f ca="1">IFERROR(__xludf.DUMMYFUNCTION("""COMPUTED_VALUE"""),"Faceless")</f>
        <v>Faceless</v>
      </c>
      <c r="B235">
        <f ca="1">COUNTIF(Songs!C$2:C347, A235)</f>
        <v>0</v>
      </c>
    </row>
    <row r="236" spans="1:2" ht="13" x14ac:dyDescent="0.15">
      <c r="A236" t="str">
        <f ca="1">IFERROR(__xludf.DUMMYFUNCTION("""COMPUTED_VALUE"""),"Sex Machine")</f>
        <v>Sex Machine</v>
      </c>
      <c r="B236">
        <f ca="1">COUNTIF(Songs!C$2:C347, A236)</f>
        <v>0</v>
      </c>
    </row>
    <row r="237" spans="1:2" ht="13" x14ac:dyDescent="0.15">
      <c r="A237" t="str">
        <f ca="1">IFERROR(__xludf.DUMMYFUNCTION("""COMPUTED_VALUE"""),"Blue Moods")</f>
        <v>Blue Moods</v>
      </c>
      <c r="B237">
        <f ca="1">COUNTIF(Songs!C$2:C347, A237)</f>
        <v>0</v>
      </c>
    </row>
    <row r="238" spans="1:2" ht="13" x14ac:dyDescent="0.15">
      <c r="A238" t="str">
        <f ca="1">IFERROR(__xludf.DUMMYFUNCTION("""COMPUTED_VALUE"""),"Meus Momentos")</f>
        <v>Meus Momentos</v>
      </c>
      <c r="B238">
        <f ca="1">COUNTIF(Songs!C$2:C347, A238)</f>
        <v>0</v>
      </c>
    </row>
    <row r="239" spans="1:2" ht="13" x14ac:dyDescent="0.15">
      <c r="A239" t="str">
        <f ca="1">IFERROR(__xludf.DUMMYFUNCTION("""COMPUTED_VALUE"""),"Come Taste The Band")</f>
        <v>Come Taste The Band</v>
      </c>
      <c r="B239">
        <f ca="1">COUNTIF(Songs!C$2:C347, A239)</f>
        <v>0</v>
      </c>
    </row>
    <row r="240" spans="1:2" ht="13" x14ac:dyDescent="0.15">
      <c r="A240" t="str">
        <f ca="1">IFERROR(__xludf.DUMMYFUNCTION("""COMPUTED_VALUE"""),"BBC Sessions [Disc 1] [Live]")</f>
        <v>BBC Sessions [Disc 1] [Live]</v>
      </c>
      <c r="B240">
        <f ca="1">COUNTIF(Songs!C$2:C347, A240)</f>
        <v>0</v>
      </c>
    </row>
    <row r="241" spans="1:2" ht="13" x14ac:dyDescent="0.15">
      <c r="A241" t="str">
        <f ca="1">IFERROR(__xludf.DUMMYFUNCTION("""COMPUTED_VALUE"""),"Virtual XI")</f>
        <v>Virtual XI</v>
      </c>
      <c r="B241">
        <f ca="1">COUNTIF(Songs!C$2:C347, A241)</f>
        <v>0</v>
      </c>
    </row>
    <row r="242" spans="1:2" ht="13" x14ac:dyDescent="0.15">
      <c r="A242" t="str">
        <f ca="1">IFERROR(__xludf.DUMMYFUNCTION("""COMPUTED_VALUE"""),"Charpentier: Divertissements, Airs &amp; Concerts")</f>
        <v>Charpentier: Divertissements, Airs &amp; Concerts</v>
      </c>
      <c r="B242">
        <f ca="1">COUNTIF(Songs!C$2:C347, A242)</f>
        <v>0</v>
      </c>
    </row>
    <row r="243" spans="1:2" ht="13" x14ac:dyDescent="0.15">
      <c r="A243" t="str">
        <f ca="1">IFERROR(__xludf.DUMMYFUNCTION("""COMPUTED_VALUE"""),"Bach: Violin Concertos")</f>
        <v>Bach: Violin Concertos</v>
      </c>
      <c r="B243">
        <f ca="1">COUNTIF(Songs!C$2:C347, A243)</f>
        <v>0</v>
      </c>
    </row>
    <row r="244" spans="1:2" ht="13" x14ac:dyDescent="0.15">
      <c r="A244" t="str">
        <f ca="1">IFERROR(__xludf.DUMMYFUNCTION("""COMPUTED_VALUE"""),"Elgar: Cello Concerto &amp; Vaughan Williams: Fantasias")</f>
        <v>Elgar: Cello Concerto &amp; Vaughan Williams: Fantasias</v>
      </c>
      <c r="B244">
        <f ca="1">COUNTIF(Songs!C$2:C347, A244)</f>
        <v>0</v>
      </c>
    </row>
    <row r="245" spans="1:2" ht="13" x14ac:dyDescent="0.15">
      <c r="A245" t="str">
        <f ca="1">IFERROR(__xludf.DUMMYFUNCTION("""COMPUTED_VALUE"""),"Mozart: Wind Concertos")</f>
        <v>Mozart: Wind Concertos</v>
      </c>
      <c r="B245">
        <f ca="1">COUNTIF(Songs!C$2:C347, A245)</f>
        <v>0</v>
      </c>
    </row>
    <row r="246" spans="1:2" ht="13" x14ac:dyDescent="0.15">
      <c r="A246" t="str">
        <f ca="1">IFERROR(__xludf.DUMMYFUNCTION("""COMPUTED_VALUE"""),"Chopin: Piano Concertos Nos. 1 &amp; 2")</f>
        <v>Chopin: Piano Concertos Nos. 1 &amp; 2</v>
      </c>
      <c r="B246">
        <f ca="1">COUNTIF(Songs!C$2:C347, A246)</f>
        <v>0</v>
      </c>
    </row>
    <row r="247" spans="1:2" ht="13" x14ac:dyDescent="0.15">
      <c r="A247" t="str">
        <f ca="1">IFERROR(__xludf.DUMMYFUNCTION("""COMPUTED_VALUE"""),"Locatelli: Concertos for Violin, Strings and Continuo, Vol. 3")</f>
        <v>Locatelli: Concertos for Violin, Strings and Continuo, Vol. 3</v>
      </c>
      <c r="B247">
        <f ca="1">COUNTIF(Songs!C$2:C347, A247)</f>
        <v>0</v>
      </c>
    </row>
    <row r="248" spans="1:2" ht="13" x14ac:dyDescent="0.15">
      <c r="A248" t="str">
        <f ca="1">IFERROR(__xludf.DUMMYFUNCTION("""COMPUTED_VALUE"""),"Vivaldi: The Four Seasons")</f>
        <v>Vivaldi: The Four Seasons</v>
      </c>
      <c r="B248">
        <f ca="1">COUNTIF(Songs!C$2:C347, A248)</f>
        <v>0</v>
      </c>
    </row>
    <row r="249" spans="1:2" ht="13" x14ac:dyDescent="0.15">
      <c r="A249" t="str">
        <f ca="1">IFERROR(__xludf.DUMMYFUNCTION("""COMPUTED_VALUE"""),"Bach: The Brandenburg Concertos")</f>
        <v>Bach: The Brandenburg Concertos</v>
      </c>
      <c r="B249">
        <f ca="1">COUNTIF(Songs!C$2:C347, A249)</f>
        <v>0</v>
      </c>
    </row>
    <row r="250" spans="1:2" ht="13" x14ac:dyDescent="0.15">
      <c r="A250" t="str">
        <f ca="1">IFERROR(__xludf.DUMMYFUNCTION("""COMPUTED_VALUE"""),"No Security")</f>
        <v>No Security</v>
      </c>
      <c r="B250">
        <f ca="1">COUNTIF(Songs!C$2:C347, A250)</f>
        <v>0</v>
      </c>
    </row>
    <row r="251" spans="1:2" ht="13" x14ac:dyDescent="0.15">
      <c r="A251" t="str">
        <f ca="1">IFERROR(__xludf.DUMMYFUNCTION("""COMPUTED_VALUE"""),"Live [Disc 1]")</f>
        <v>Live [Disc 1]</v>
      </c>
      <c r="B251">
        <f ca="1">COUNTIF(Songs!C$2:C347, A251)</f>
        <v>0</v>
      </c>
    </row>
    <row r="252" spans="1:2" ht="13" x14ac:dyDescent="0.15">
      <c r="A252" t="str">
        <f ca="1">IFERROR(__xludf.DUMMYFUNCTION("""COMPUTED_VALUE"""),"Core")</f>
        <v>Core</v>
      </c>
      <c r="B252">
        <f ca="1">COUNTIF(Songs!C$2:C347, A252)</f>
        <v>0</v>
      </c>
    </row>
    <row r="253" spans="1:2" ht="13" x14ac:dyDescent="0.15">
      <c r="A253" t="str">
        <f ca="1">IFERROR(__xludf.DUMMYFUNCTION("""COMPUTED_VALUE"""),"Blizzard of Ozz")</f>
        <v>Blizzard of Ozz</v>
      </c>
      <c r="B253">
        <f ca="1">COUNTIF(Songs!C$2:C347, A253)</f>
        <v>0</v>
      </c>
    </row>
    <row r="254" spans="1:2" ht="13" x14ac:dyDescent="0.15">
      <c r="A254" t="str">
        <f ca="1">IFERROR(__xludf.DUMMYFUNCTION("""COMPUTED_VALUE"""),"Plays Metallica By Four Cellos")</f>
        <v>Plays Metallica By Four Cellos</v>
      </c>
      <c r="B254">
        <f ca="1">COUNTIF(Songs!C$2:C347, A254)</f>
        <v>0</v>
      </c>
    </row>
    <row r="255" spans="1:2" ht="13" x14ac:dyDescent="0.15">
      <c r="A255" t="str">
        <f ca="1">IFERROR(__xludf.DUMMYFUNCTION("""COMPUTED_VALUE"""),"Ride The Lightning")</f>
        <v>Ride The Lightning</v>
      </c>
      <c r="B255">
        <f ca="1">COUNTIF(Songs!C$2:C347, A255)</f>
        <v>0</v>
      </c>
    </row>
    <row r="256" spans="1:2" ht="13" x14ac:dyDescent="0.15">
      <c r="A256" t="str">
        <f ca="1">IFERROR(__xludf.DUMMYFUNCTION("""COMPUTED_VALUE"""),"In Step")</f>
        <v>In Step</v>
      </c>
      <c r="B256">
        <f ca="1">COUNTIF(Songs!C$2:C347, A256)</f>
        <v>0</v>
      </c>
    </row>
    <row r="257" spans="1:2" ht="13" x14ac:dyDescent="0.15">
      <c r="A257" t="str">
        <f ca="1">IFERROR(__xludf.DUMMYFUNCTION("""COMPUTED_VALUE"""),"Into The Light")</f>
        <v>Into The Light</v>
      </c>
      <c r="B257">
        <f ca="1">COUNTIF(Songs!C$2:C347, A257)</f>
        <v>0</v>
      </c>
    </row>
    <row r="258" spans="1:2" ht="13" x14ac:dyDescent="0.15">
      <c r="A258" t="str">
        <f ca="1">IFERROR(__xludf.DUMMYFUNCTION("""COMPUTED_VALUE"""),"Physical Graffiti [Disc 1]")</f>
        <v>Physical Graffiti [Disc 1]</v>
      </c>
      <c r="B258">
        <f ca="1">COUNTIF(Songs!C$2:C347, A258)</f>
        <v>0</v>
      </c>
    </row>
    <row r="259" spans="1:2" ht="13" x14ac:dyDescent="0.15">
      <c r="A259" t="str">
        <f ca="1">IFERROR(__xludf.DUMMYFUNCTION("""COMPUTED_VALUE"""),"Houses Of The Holy")</f>
        <v>Houses Of The Holy</v>
      </c>
      <c r="B259">
        <f ca="1">COUNTIF(Songs!C$2:C347, A259)</f>
        <v>0</v>
      </c>
    </row>
    <row r="260" spans="1:2" ht="13" x14ac:dyDescent="0.15">
      <c r="A260" t="str">
        <f ca="1">IFERROR(__xludf.DUMMYFUNCTION("""COMPUTED_VALUE"""),"Great Recordings of the Century - Mahler: Das Lied von der Erde")</f>
        <v>Great Recordings of the Century - Mahler: Das Lied von der Erde</v>
      </c>
      <c r="B260">
        <f ca="1">COUNTIF(Songs!C$2:C347, A260)</f>
        <v>0</v>
      </c>
    </row>
    <row r="261" spans="1:2" ht="13" x14ac:dyDescent="0.15">
      <c r="A261" t="str">
        <f ca="1">IFERROR(__xludf.DUMMYFUNCTION("""COMPUTED_VALUE"""),"Wagner: Favourite Overtures")</f>
        <v>Wagner: Favourite Overtures</v>
      </c>
      <c r="B261">
        <f ca="1">COUNTIF(Songs!C$2:C347, A261)</f>
        <v>0</v>
      </c>
    </row>
    <row r="262" spans="1:2" ht="13" x14ac:dyDescent="0.15">
      <c r="A262" t="str">
        <f ca="1">IFERROR(__xludf.DUMMYFUNCTION("""COMPUTED_VALUE"""),"Piece Of Mind")</f>
        <v>Piece Of Mind</v>
      </c>
      <c r="B262">
        <f ca="1">COUNTIF(Songs!C$2:C347, A262)</f>
        <v>0</v>
      </c>
    </row>
    <row r="263" spans="1:2" ht="13" x14ac:dyDescent="0.15">
      <c r="A263" t="str">
        <f ca="1">IFERROR(__xludf.DUMMYFUNCTION("""COMPUTED_VALUE"""),"Mozart Gala: Famous Arias")</f>
        <v>Mozart Gala: Famous Arias</v>
      </c>
      <c r="B263">
        <f ca="1">COUNTIF(Songs!C$2:C347, A263)</f>
        <v>0</v>
      </c>
    </row>
    <row r="264" spans="1:2" ht="13" x14ac:dyDescent="0.15">
      <c r="A264" t="str">
        <f ca="1">IFERROR(__xludf.DUMMYFUNCTION("""COMPUTED_VALUE"""),"Muso Ko")</f>
        <v>Muso Ko</v>
      </c>
      <c r="B264">
        <f ca="1">COUNTIF(Songs!C$2:C347, A264)</f>
        <v>0</v>
      </c>
    </row>
    <row r="265" spans="1:2" ht="13" x14ac:dyDescent="0.15">
      <c r="A265" t="str">
        <f ca="1">IFERROR(__xludf.DUMMYFUNCTION("""COMPUTED_VALUE"""),"Pop")</f>
        <v>Pop</v>
      </c>
      <c r="B265">
        <f ca="1">COUNTIF(Songs!C$2:C347, A265)</f>
        <v>0</v>
      </c>
    </row>
    <row r="266" spans="1:2" ht="13" x14ac:dyDescent="0.15">
      <c r="A266" t="str">
        <f ca="1">IFERROR(__xludf.DUMMYFUNCTION("""COMPUTED_VALUE"""),"Realize")</f>
        <v>Realize</v>
      </c>
      <c r="B266">
        <f ca="1">COUNTIF(Songs!C$2:C347, A266)</f>
        <v>0</v>
      </c>
    </row>
    <row r="267" spans="1:2" ht="13" x14ac:dyDescent="0.15">
      <c r="A267" t="str">
        <f ca="1">IFERROR(__xludf.DUMMYFUNCTION("""COMPUTED_VALUE"""),"The Best Of Billy Cobham")</f>
        <v>The Best Of Billy Cobham</v>
      </c>
      <c r="B267">
        <f ca="1">COUNTIF(Songs!C$2:C347, A267)</f>
        <v>0</v>
      </c>
    </row>
    <row r="268" spans="1:2" ht="13" x14ac:dyDescent="0.15">
      <c r="A268" t="str">
        <f ca="1">IFERROR(__xludf.DUMMYFUNCTION("""COMPUTED_VALUE"""),"Quanta Gente Veio ver--Bônus De Carnaval")</f>
        <v>Quanta Gente Veio ver--Bônus De Carnaval</v>
      </c>
      <c r="B268">
        <f ca="1">COUNTIF(Songs!C$2:C347, A268)</f>
        <v>0</v>
      </c>
    </row>
    <row r="269" spans="1:2" ht="13" x14ac:dyDescent="0.15">
      <c r="A269" t="str">
        <f ca="1">IFERROR(__xludf.DUMMYFUNCTION("""COMPUTED_VALUE"""),"The Colour And The Shape")</f>
        <v>The Colour And The Shape</v>
      </c>
      <c r="B269">
        <f ca="1">COUNTIF(Songs!C$2:C347, A269)</f>
        <v>0</v>
      </c>
    </row>
    <row r="270" spans="1:2" ht="13" x14ac:dyDescent="0.15">
      <c r="A270" t="str">
        <f ca="1">IFERROR(__xludf.DUMMYFUNCTION("""COMPUTED_VALUE"""),"Black Album")</f>
        <v>Black Album</v>
      </c>
      <c r="B270">
        <f ca="1">COUNTIF(Songs!C$2:C347, A270)</f>
        <v>0</v>
      </c>
    </row>
    <row r="271" spans="1:2" ht="13" x14ac:dyDescent="0.15">
      <c r="A271" t="str">
        <f ca="1">IFERROR(__xludf.DUMMYFUNCTION("""COMPUTED_VALUE"""),"Rock In Rio [CD2]")</f>
        <v>Rock In Rio [CD2]</v>
      </c>
      <c r="B271">
        <f ca="1">COUNTIF(Songs!C$2:C347, A271)</f>
        <v>0</v>
      </c>
    </row>
    <row r="272" spans="1:2" ht="13" x14ac:dyDescent="0.15">
      <c r="A272" t="str">
        <f ca="1">IFERROR(__xludf.DUMMYFUNCTION("""COMPUTED_VALUE"""),"O Samba Poconé")</f>
        <v>O Samba Poconé</v>
      </c>
      <c r="B272">
        <f ca="1">COUNTIF(Songs!C$2:C347, A272)</f>
        <v>0</v>
      </c>
    </row>
    <row r="273" spans="1:2" ht="13" x14ac:dyDescent="0.15">
      <c r="A273" t="str">
        <f ca="1">IFERROR(__xludf.DUMMYFUNCTION("""COMPUTED_VALUE"""),"Pure Cult: The Best Of The Cult (For Rockers, Ravers, Lovers &amp; Sinners) [UK]")</f>
        <v>Pure Cult: The Best Of The Cult (For Rockers, Ravers, Lovers &amp; Sinners) [UK]</v>
      </c>
      <c r="B273">
        <f ca="1">COUNTIF(Songs!C$2:C347, A273)</f>
        <v>0</v>
      </c>
    </row>
    <row r="274" spans="1:2" ht="13" x14ac:dyDescent="0.15">
      <c r="A274" t="str">
        <f ca="1">IFERROR(__xludf.DUMMYFUNCTION("""COMPUTED_VALUE"""),"The Real Thing")</f>
        <v>The Real Thing</v>
      </c>
      <c r="B274">
        <f ca="1">COUNTIF(Songs!C$2:C347, A274)</f>
        <v>0</v>
      </c>
    </row>
    <row r="275" spans="1:2" ht="13" x14ac:dyDescent="0.15">
      <c r="A275" t="str">
        <f ca="1">IFERROR(__xludf.DUMMYFUNCTION("""COMPUTED_VALUE"""),"Sir Neville Marriner: A Celebration")</f>
        <v>Sir Neville Marriner: A Celebration</v>
      </c>
      <c r="B275">
        <f ca="1">COUNTIF(Songs!C$2:C347, A275)</f>
        <v>0</v>
      </c>
    </row>
    <row r="276" spans="1:2" ht="13" x14ac:dyDescent="0.15">
      <c r="A276" t="str">
        <f ca="1">IFERROR(__xludf.DUMMYFUNCTION("""COMPUTED_VALUE"""),"Morning Dance")</f>
        <v>Morning Dance</v>
      </c>
      <c r="B276">
        <f ca="1">COUNTIF(Songs!C$2:C347, A276)</f>
        <v>0</v>
      </c>
    </row>
    <row r="277" spans="1:2" ht="13" x14ac:dyDescent="0.15">
      <c r="A277" t="str">
        <f ca="1">IFERROR(__xludf.DUMMYFUNCTION("""COMPUTED_VALUE"""),"Great Recordings of the Century - Shubert: Schwanengesang, 4 Lieder")</f>
        <v>Great Recordings of the Century - Shubert: Schwanengesang, 4 Lieder</v>
      </c>
      <c r="B277">
        <f ca="1">COUNTIF(Songs!C$2:C347, A277)</f>
        <v>0</v>
      </c>
    </row>
    <row r="278" spans="1:2" ht="13" x14ac:dyDescent="0.15">
      <c r="A278" t="str">
        <f ca="1">IFERROR(__xludf.DUMMYFUNCTION("""COMPUTED_VALUE"""),"Liszt - 12 Études D'Execution Transcendante")</f>
        <v>Liszt - 12 Études D'Execution Transcendante</v>
      </c>
      <c r="B278">
        <f ca="1">COUNTIF(Songs!C$2:C347, A278)</f>
        <v>0</v>
      </c>
    </row>
    <row r="279" spans="1:2" ht="13" x14ac:dyDescent="0.15">
      <c r="A279" t="str">
        <f ca="1">IFERROR(__xludf.DUMMYFUNCTION("""COMPUTED_VALUE"""),"Santana Live")</f>
        <v>Santana Live</v>
      </c>
      <c r="B279">
        <f ca="1">COUNTIF(Songs!C$2:C347, A279)</f>
        <v>0</v>
      </c>
    </row>
    <row r="280" spans="1:2" ht="13" x14ac:dyDescent="0.15">
      <c r="A280" t="str">
        <f ca="1">IFERROR(__xludf.DUMMYFUNCTION("""COMPUTED_VALUE"""),"A Copland Celebration, Vol. I")</f>
        <v>A Copland Celebration, Vol. I</v>
      </c>
      <c r="B280">
        <f ca="1">COUNTIF(Songs!C$2:C347, A280)</f>
        <v>0</v>
      </c>
    </row>
    <row r="281" spans="1:2" ht="13" x14ac:dyDescent="0.15">
      <c r="A281" t="str">
        <f ca="1">IFERROR(__xludf.DUMMYFUNCTION("""COMPUTED_VALUE"""),"The World of Classical Favourites")</f>
        <v>The World of Classical Favourites</v>
      </c>
      <c r="B281">
        <f ca="1">COUNTIF(Songs!C$2:C347, A281)</f>
        <v>0</v>
      </c>
    </row>
    <row r="282" spans="1:2" ht="13" x14ac:dyDescent="0.15">
      <c r="A282" t="str">
        <f ca="1">IFERROR(__xludf.DUMMYFUNCTION("""COMPUTED_VALUE"""),"Restless and Wild")</f>
        <v>Restless and Wild</v>
      </c>
      <c r="B282">
        <f ca="1">COUNTIF(Songs!C$2:C347, A282)</f>
        <v>0</v>
      </c>
    </row>
    <row r="283" spans="1:2" ht="13" x14ac:dyDescent="0.15">
      <c r="A283" t="str">
        <f ca="1">IFERROR(__xludf.DUMMYFUNCTION("""COMPUTED_VALUE"""),"No Prayer For The Dying")</f>
        <v>No Prayer For The Dying</v>
      </c>
      <c r="B283">
        <f ca="1">COUNTIF(Songs!C$2:C347, A283)</f>
        <v>0</v>
      </c>
    </row>
    <row r="284" spans="1:2" ht="13" x14ac:dyDescent="0.15">
      <c r="A284" t="str">
        <f ca="1">IFERROR(__xludf.DUMMYFUNCTION("""COMPUTED_VALUE"""),"The Best Of Buddy Guy - The Millenium Collection")</f>
        <v>The Best Of Buddy Guy - The Millenium Collection</v>
      </c>
      <c r="B284">
        <f ca="1">COUNTIF(Songs!C$2:C347, A284)</f>
        <v>0</v>
      </c>
    </row>
    <row r="285" spans="1:2" ht="13" x14ac:dyDescent="0.15">
      <c r="A285" t="str">
        <f ca="1">IFERROR(__xludf.DUMMYFUNCTION("""COMPUTED_VALUE"""),"Diary of a Madman (Remastered)")</f>
        <v>Diary of a Madman (Remastered)</v>
      </c>
      <c r="B285">
        <f ca="1">COUNTIF(Songs!C$2:C347, A285)</f>
        <v>0</v>
      </c>
    </row>
    <row r="286" spans="1:2" ht="13" x14ac:dyDescent="0.15">
      <c r="A286" t="str">
        <f ca="1">IFERROR(__xludf.DUMMYFUNCTION("""COMPUTED_VALUE"""),"Green")</f>
        <v>Green</v>
      </c>
      <c r="B286">
        <f ca="1">COUNTIF(Songs!C$2:C347, A286)</f>
        <v>0</v>
      </c>
    </row>
    <row r="287" spans="1:2" ht="13" x14ac:dyDescent="0.15">
      <c r="A287" t="str">
        <f ca="1">IFERROR(__xludf.DUMMYFUNCTION("""COMPUTED_VALUE"""),"The Final Concerts (Disc 2)")</f>
        <v>The Final Concerts (Disc 2)</v>
      </c>
      <c r="B287">
        <f ca="1">COUNTIF(Songs!C$2:C347, A287)</f>
        <v>0</v>
      </c>
    </row>
    <row r="288" spans="1:2" ht="13" x14ac:dyDescent="0.15">
      <c r="A288" t="str">
        <f ca="1">IFERROR(__xludf.DUMMYFUNCTION("""COMPUTED_VALUE"""),"The Return Of The Space Cowboy")</f>
        <v>The Return Of The Space Cowboy</v>
      </c>
      <c r="B288">
        <f ca="1">COUNTIF(Songs!C$2:C347, A288)</f>
        <v>0</v>
      </c>
    </row>
    <row r="289" spans="1:2" ht="13" x14ac:dyDescent="0.15">
      <c r="A289" t="str">
        <f ca="1">IFERROR(__xludf.DUMMYFUNCTION("""COMPUTED_VALUE"""),"Stormbringer")</f>
        <v>Stormbringer</v>
      </c>
      <c r="B289">
        <f ca="1">COUNTIF(Songs!C$2:C347, A289)</f>
        <v>0</v>
      </c>
    </row>
    <row r="290" spans="1:2" ht="13" x14ac:dyDescent="0.15">
      <c r="A290" t="str">
        <f ca="1">IFERROR(__xludf.DUMMYFUNCTION("""COMPUTED_VALUE"""),"Machine Head")</f>
        <v>Machine Head</v>
      </c>
      <c r="B290">
        <f ca="1">COUNTIF(Songs!C$2:C347, A290)</f>
        <v>0</v>
      </c>
    </row>
    <row r="291" spans="1:2" ht="13" x14ac:dyDescent="0.15">
      <c r="A291" t="str">
        <f ca="1">IFERROR(__xludf.DUMMYFUNCTION("""COMPUTED_VALUE"""),"Every Kind of Light")</f>
        <v>Every Kind of Light</v>
      </c>
      <c r="B291">
        <f ca="1">COUNTIF(Songs!C$2:C347, A291)</f>
        <v>0</v>
      </c>
    </row>
    <row r="292" spans="1:2" ht="13" x14ac:dyDescent="0.15">
      <c r="A292" t="str">
        <f ca="1">IFERROR(__xludf.DUMMYFUNCTION("""COMPUTED_VALUE"""),"Adorate Deum: Gregorian Chant from the Proper of the Mass")</f>
        <v>Adorate Deum: Gregorian Chant from the Proper of the Mass</v>
      </c>
      <c r="B292">
        <f ca="1">COUNTIF(Songs!C$2:C347, A292)</f>
        <v>0</v>
      </c>
    </row>
    <row r="293" spans="1:2" ht="13" x14ac:dyDescent="0.15">
      <c r="A293" t="str">
        <f ca="1">IFERROR(__xludf.DUMMYFUNCTION("""COMPUTED_VALUE"""),"The Beast Live")</f>
        <v>The Beast Live</v>
      </c>
      <c r="B293">
        <f ca="1">COUNTIF(Songs!C$2:C347, A293)</f>
        <v>0</v>
      </c>
    </row>
    <row r="294" spans="1:2" ht="13" x14ac:dyDescent="0.15">
      <c r="A294" t="str">
        <f ca="1">IFERROR(__xludf.DUMMYFUNCTION("""COMPUTED_VALUE"""),"Holst: The Planets, Op. 32 &amp; Vaughan Williams: Fantasies")</f>
        <v>Holst: The Planets, Op. 32 &amp; Vaughan Williams: Fantasies</v>
      </c>
      <c r="B294">
        <f ca="1">COUNTIF(Songs!C$2:C347, A294)</f>
        <v>0</v>
      </c>
    </row>
    <row r="295" spans="1:2" ht="13" x14ac:dyDescent="0.15">
      <c r="A295" t="str">
        <f ca="1">IFERROR(__xludf.DUMMYFUNCTION("""COMPUTED_VALUE"""),"Sibelius: Finlandia")</f>
        <v>Sibelius: Finlandia</v>
      </c>
      <c r="B295">
        <f ca="1">COUNTIF(Songs!C$2:C347, A295)</f>
        <v>0</v>
      </c>
    </row>
    <row r="296" spans="1:2" ht="13" x14ac:dyDescent="0.15">
      <c r="A296" t="str">
        <f ca="1">IFERROR(__xludf.DUMMYFUNCTION("""COMPUTED_VALUE"""),"Koyaanisqatsi (Soundtrack from the Motion Picture)")</f>
        <v>Koyaanisqatsi (Soundtrack from the Motion Picture)</v>
      </c>
      <c r="B296">
        <f ca="1">COUNTIF(Songs!C$2:C347, A296)</f>
        <v>0</v>
      </c>
    </row>
    <row r="297" spans="1:2" ht="13" x14ac:dyDescent="0.15">
      <c r="A297" t="str">
        <f ca="1">IFERROR(__xludf.DUMMYFUNCTION("""COMPUTED_VALUE"""),"Monteverdi: L'Orfeo")</f>
        <v>Monteverdi: L'Orfeo</v>
      </c>
      <c r="B297">
        <f ca="1">COUNTIF(Songs!C$2:C347, A297)</f>
        <v>0</v>
      </c>
    </row>
    <row r="298" spans="1:2" ht="13" x14ac:dyDescent="0.15">
      <c r="A298" t="str">
        <f ca="1">IFERROR(__xludf.DUMMYFUNCTION("""COMPUTED_VALUE"""),"English Renaissance")</f>
        <v>English Renaissance</v>
      </c>
      <c r="B298">
        <f ca="1">COUNTIF(Songs!C$2:C347, A298)</f>
        <v>0</v>
      </c>
    </row>
    <row r="299" spans="1:2" ht="13" x14ac:dyDescent="0.15">
      <c r="A299" t="str">
        <f ca="1">IFERROR(__xludf.DUMMYFUNCTION("""COMPUTED_VALUE"""),"Prokofiev: Symphony No.5 &amp; Stravinksy: Le Sacre Du Printemps")</f>
        <v>Prokofiev: Symphony No.5 &amp; Stravinksy: Le Sacre Du Printemps</v>
      </c>
      <c r="B299">
        <f ca="1">COUNTIF(Songs!C$2:C347, A299)</f>
        <v>0</v>
      </c>
    </row>
    <row r="300" spans="1:2" ht="13" x14ac:dyDescent="0.15">
      <c r="A300" t="str">
        <f ca="1">IFERROR(__xludf.DUMMYFUNCTION("""COMPUTED_VALUE"""),"Puccini: Madama Butterfly - Highlights")</f>
        <v>Puccini: Madama Butterfly - Highlights</v>
      </c>
      <c r="B300">
        <f ca="1">COUNTIF(Songs!C$2:C347, A300)</f>
        <v>0</v>
      </c>
    </row>
    <row r="301" spans="1:2" ht="13" x14ac:dyDescent="0.15">
      <c r="A301" t="str">
        <f ca="1">IFERROR(__xludf.DUMMYFUNCTION("""COMPUTED_VALUE"""),"No More Tears (Remastered)")</f>
        <v>No More Tears (Remastered)</v>
      </c>
      <c r="B301">
        <f ca="1">COUNTIF(Songs!C$2:C347, A301)</f>
        <v>0</v>
      </c>
    </row>
    <row r="302" spans="1:2" ht="13" x14ac:dyDescent="0.15">
      <c r="A302" t="str">
        <f ca="1">IFERROR(__xludf.DUMMYFUNCTION("""COMPUTED_VALUE"""),"Szymanowski: Piano Works, Vol. 1")</f>
        <v>Szymanowski: Piano Works, Vol. 1</v>
      </c>
      <c r="B302">
        <f ca="1">COUNTIF(Songs!C$2:C347, A302)</f>
        <v>0</v>
      </c>
    </row>
    <row r="303" spans="1:2" ht="13" x14ac:dyDescent="0.15">
      <c r="A303" t="str">
        <f ca="1">IFERROR(__xludf.DUMMYFUNCTION("""COMPUTED_VALUE"""),"Allegri: Miserere")</f>
        <v>Allegri: Miserere</v>
      </c>
      <c r="B303">
        <f ca="1">COUNTIF(Songs!C$2:C347, A303)</f>
        <v>0</v>
      </c>
    </row>
    <row r="304" spans="1:2" ht="13" x14ac:dyDescent="0.15">
      <c r="A304" t="str">
        <f ca="1">IFERROR(__xludf.DUMMYFUNCTION("""COMPUTED_VALUE"""),"Palestrina: Missa Papae Marcelli &amp; Allegri: Miserere")</f>
        <v>Palestrina: Missa Papae Marcelli &amp; Allegri: Miserere</v>
      </c>
      <c r="B304">
        <f ca="1">COUNTIF(Songs!C$2:C347, A304)</f>
        <v>0</v>
      </c>
    </row>
    <row r="305" spans="1:2" ht="13" x14ac:dyDescent="0.15">
      <c r="A305" t="str">
        <f ca="1">IFERROR(__xludf.DUMMYFUNCTION("""COMPUTED_VALUE"""),"The Song Remains The Same (Disc 2)")</f>
        <v>The Song Remains The Same (Disc 2)</v>
      </c>
      <c r="B305">
        <f ca="1">COUNTIF(Songs!C$2:C347, A305)</f>
        <v>0</v>
      </c>
    </row>
    <row r="306" spans="1:2" ht="13" x14ac:dyDescent="0.15">
      <c r="A306" t="str">
        <f ca="1">IFERROR(__xludf.DUMMYFUNCTION("""COMPUTED_VALUE"""),"Duos II")</f>
        <v>Duos II</v>
      </c>
      <c r="B306">
        <f ca="1">COUNTIF(Songs!C$2:C347, A306)</f>
        <v>0</v>
      </c>
    </row>
    <row r="307" spans="1:2" ht="13" x14ac:dyDescent="0.15">
      <c r="A307" t="str">
        <f ca="1">IFERROR(__xludf.DUMMYFUNCTION("""COMPUTED_VALUE"""),"Purcell: Music for the Queen Mary")</f>
        <v>Purcell: Music for the Queen Mary</v>
      </c>
      <c r="B307">
        <f ca="1">COUNTIF(Songs!C$2:C347, A307)</f>
        <v>0</v>
      </c>
    </row>
    <row r="308" spans="1:2" ht="13" x14ac:dyDescent="0.15">
      <c r="A308" t="str">
        <f ca="1">IFERROR(__xludf.DUMMYFUNCTION("""COMPUTED_VALUE"""),"Handel: Music for the Royal Fireworks (Original Version 1749)")</f>
        <v>Handel: Music for the Royal Fireworks (Original Version 1749)</v>
      </c>
      <c r="B308">
        <f ca="1">COUNTIF(Songs!C$2:C347, A308)</f>
        <v>0</v>
      </c>
    </row>
    <row r="309" spans="1:2" ht="13" x14ac:dyDescent="0.15">
      <c r="A309" t="str">
        <f ca="1">IFERROR(__xludf.DUMMYFUNCTION("""COMPUTED_VALUE"""),"Great Opera Choruses")</f>
        <v>Great Opera Choruses</v>
      </c>
      <c r="B309">
        <f ca="1">COUNTIF(Songs!C$2:C347, A309)</f>
        <v>0</v>
      </c>
    </row>
    <row r="310" spans="1:2" ht="13" x14ac:dyDescent="0.15">
      <c r="A310" t="str">
        <f ca="1">IFERROR(__xludf.DUMMYFUNCTION("""COMPUTED_VALUE"""),"The Last Night of the Proms")</f>
        <v>The Last Night of the Proms</v>
      </c>
      <c r="B310">
        <f ca="1">COUNTIF(Songs!C$2:C347, A310)</f>
        <v>0</v>
      </c>
    </row>
    <row r="311" spans="1:2" ht="13" x14ac:dyDescent="0.15">
      <c r="A311" t="str">
        <f ca="1">IFERROR(__xludf.DUMMYFUNCTION("""COMPUTED_VALUE"""),"Worlds")</f>
        <v>Worlds</v>
      </c>
      <c r="B311">
        <f ca="1">COUNTIF(Songs!C$2:C347, A311)</f>
        <v>0</v>
      </c>
    </row>
    <row r="312" spans="1:2" ht="13" x14ac:dyDescent="0.15">
      <c r="A312" t="str">
        <f ca="1">IFERROR(__xludf.DUMMYFUNCTION("""COMPUTED_VALUE"""),"Strauss: Waltzes")</f>
        <v>Strauss: Waltzes</v>
      </c>
      <c r="B312">
        <f ca="1">COUNTIF(Songs!C$2:C347, A312)</f>
        <v>0</v>
      </c>
    </row>
    <row r="313" spans="1:2" ht="13" x14ac:dyDescent="0.15">
      <c r="A313" t="str">
        <f ca="1">IFERROR(__xludf.DUMMYFUNCTION("""COMPUTED_VALUE"""),"J.S. Bach: Chaconne, Suite in E Minor, Partita in E Major &amp; Prelude, Fugue and Allegro")</f>
        <v>J.S. Bach: Chaconne, Suite in E Minor, Partita in E Major &amp; Prelude, Fugue and Allegro</v>
      </c>
      <c r="B313">
        <f ca="1">COUNTIF(Songs!C$2:C347, A313)</f>
        <v>0</v>
      </c>
    </row>
    <row r="314" spans="1:2" ht="13" x14ac:dyDescent="0.15">
      <c r="A314" t="str">
        <f ca="1">IFERROR(__xludf.DUMMYFUNCTION("""COMPUTED_VALUE"""),"Armada: Music from the Courts of England and Spain")</f>
        <v>Armada: Music from the Courts of England and Spain</v>
      </c>
      <c r="B314">
        <f ca="1">COUNTIF(Songs!C$2:C347, A314)</f>
        <v>0</v>
      </c>
    </row>
    <row r="315" spans="1:2" ht="13" x14ac:dyDescent="0.15">
      <c r="A315" t="str">
        <f ca="1">IFERROR(__xludf.DUMMYFUNCTION("""COMPUTED_VALUE"""),"Grieg: Peer Gynt Suites &amp; Sibelius: Pelléas et Mélisande")</f>
        <v>Grieg: Peer Gynt Suites &amp; Sibelius: Pelléas et Mélisande</v>
      </c>
      <c r="B315">
        <f ca="1">COUNTIF(Songs!C$2:C347, A315)</f>
        <v>0</v>
      </c>
    </row>
    <row r="316" spans="1:2" ht="13" x14ac:dyDescent="0.15">
      <c r="A316" t="str">
        <f ca="1">IFERROR(__xludf.DUMMYFUNCTION("""COMPUTED_VALUE"""),"Beethoven Piano Sonatas: Moonlight &amp; Pastorale")</f>
        <v>Beethoven Piano Sonatas: Moonlight &amp; Pastorale</v>
      </c>
      <c r="B316">
        <f ca="1">COUNTIF(Songs!C$2:C347, A316)</f>
        <v>0</v>
      </c>
    </row>
    <row r="317" spans="1:2" ht="13" x14ac:dyDescent="0.15">
      <c r="A317" t="str">
        <f ca="1">IFERROR(__xludf.DUMMYFUNCTION("""COMPUTED_VALUE"""),"Aquaman")</f>
        <v>Aquaman</v>
      </c>
      <c r="B317">
        <f ca="1">COUNTIF(Songs!C$2:C347, A317)</f>
        <v>0</v>
      </c>
    </row>
    <row r="318" spans="1:2" ht="13" x14ac:dyDescent="0.15">
      <c r="A318" t="str">
        <f ca="1">IFERROR(__xludf.DUMMYFUNCTION("""COMPUTED_VALUE"""),"Respighi:Pines of Rome")</f>
        <v>Respighi:Pines of Rome</v>
      </c>
      <c r="B318">
        <f ca="1">COUNTIF(Songs!C$2:C347, A318)</f>
        <v>0</v>
      </c>
    </row>
    <row r="319" spans="1:2" ht="13" x14ac:dyDescent="0.15">
      <c r="A319" t="str">
        <f ca="1">IFERROR(__xludf.DUMMYFUNCTION("""COMPUTED_VALUE"""),"Beethoven: Symphony No. 6 'Pastoral' Etc.")</f>
        <v>Beethoven: Symphony No. 6 'Pastoral' Etc.</v>
      </c>
      <c r="B319">
        <f ca="1">COUNTIF(Songs!C$2:C347, A319)</f>
        <v>0</v>
      </c>
    </row>
    <row r="320" spans="1:2" ht="13" x14ac:dyDescent="0.15">
      <c r="A320" t="str">
        <f ca="1">IFERROR(__xludf.DUMMYFUNCTION("""COMPUTED_VALUE"""),"Mozart: Chamber Music")</f>
        <v>Mozart: Chamber Music</v>
      </c>
      <c r="B320">
        <f ca="1">COUNTIF(Songs!C$2:C347, A320)</f>
        <v>0</v>
      </c>
    </row>
    <row r="321" spans="1:2" ht="13" x14ac:dyDescent="0.15">
      <c r="A321" t="str">
        <f ca="1">IFERROR(__xludf.DUMMYFUNCTION("""COMPUTED_VALUE"""),"Fauré: Requiem, Ravel: Pavane &amp; Others")</f>
        <v>Fauré: Requiem, Ravel: Pavane &amp; Others</v>
      </c>
      <c r="B321">
        <f ca="1">COUNTIF(Songs!C$2:C347, A321)</f>
        <v>0</v>
      </c>
    </row>
    <row r="322" spans="1:2" ht="13" x14ac:dyDescent="0.15">
      <c r="A322" t="str">
        <f ca="1">IFERROR(__xludf.DUMMYFUNCTION("""COMPUTED_VALUE"""),"Prokofiev: Romeo &amp; Juliet")</f>
        <v>Prokofiev: Romeo &amp; Juliet</v>
      </c>
      <c r="B322">
        <f ca="1">COUNTIF(Songs!C$2:C347, A322)</f>
        <v>0</v>
      </c>
    </row>
    <row r="323" spans="1:2" ht="13" x14ac:dyDescent="0.15">
      <c r="A323" t="str">
        <f ca="1">IFERROR(__xludf.DUMMYFUNCTION("""COMPUTED_VALUE"""),"Scheherazade")</f>
        <v>Scheherazade</v>
      </c>
      <c r="B323">
        <f ca="1">COUNTIF(Songs!C$2:C347, A323)</f>
        <v>0</v>
      </c>
    </row>
    <row r="324" spans="1:2" ht="13" x14ac:dyDescent="0.15">
      <c r="A324" t="str">
        <f ca="1">IFERROR(__xludf.DUMMYFUNCTION("""COMPUTED_VALUE"""),"SCRIABIN: Vers la flamme")</f>
        <v>SCRIABIN: Vers la flamme</v>
      </c>
      <c r="B324">
        <f ca="1">COUNTIF(Songs!C$2:C347, A324)</f>
        <v>0</v>
      </c>
    </row>
    <row r="325" spans="1:2" ht="13" x14ac:dyDescent="0.15">
      <c r="A325" t="str">
        <f ca="1">IFERROR(__xludf.DUMMYFUNCTION("""COMPUTED_VALUE"""),"Carried to Dust (Bonus Track Version)")</f>
        <v>Carried to Dust (Bonus Track Version)</v>
      </c>
      <c r="B325">
        <f ca="1">COUNTIF(Songs!C$2:C347, A325)</f>
        <v>0</v>
      </c>
    </row>
    <row r="326" spans="1:2" ht="13" x14ac:dyDescent="0.15">
      <c r="A326" t="str">
        <f ca="1">IFERROR(__xludf.DUMMYFUNCTION("""COMPUTED_VALUE"""),"Bartok: Violin &amp; Viola Concertos")</f>
        <v>Bartok: Violin &amp; Viola Concertos</v>
      </c>
      <c r="B326">
        <f ca="1">COUNTIF(Songs!C$2:C347, A326)</f>
        <v>0</v>
      </c>
    </row>
    <row r="327" spans="1:2" ht="13" x14ac:dyDescent="0.15">
      <c r="A327" t="str">
        <f ca="1">IFERROR(__xludf.DUMMYFUNCTION("""COMPUTED_VALUE"""),"Sozinho Remix Ao Vivo")</f>
        <v>Sozinho Remix Ao Vivo</v>
      </c>
      <c r="B327">
        <f ca="1">COUNTIF(Songs!C$2:C347, A327)</f>
        <v>0</v>
      </c>
    </row>
    <row r="328" spans="1:2" ht="13" x14ac:dyDescent="0.15">
      <c r="A328" t="str">
        <f ca="1">IFERROR(__xludf.DUMMYFUNCTION("""COMPUTED_VALUE"""),"Schubert: The Late String Quartets &amp; String Quintet (3 CD's)")</f>
        <v>Schubert: The Late String Quartets &amp; String Quintet (3 CD's)</v>
      </c>
      <c r="B328">
        <f ca="1">COUNTIF(Songs!C$2:C347, A328)</f>
        <v>0</v>
      </c>
    </row>
    <row r="329" spans="1:2" ht="13" x14ac:dyDescent="0.15">
      <c r="A329" t="str">
        <f ca="1">IFERROR(__xludf.DUMMYFUNCTION("""COMPUTED_VALUE"""),"Bach: The Cello Suites")</f>
        <v>Bach: The Cello Suites</v>
      </c>
      <c r="B329">
        <f ca="1">COUNTIF(Songs!C$2:C347, A329)</f>
        <v>0</v>
      </c>
    </row>
    <row r="330" spans="1:2" ht="13" x14ac:dyDescent="0.15">
      <c r="A330" t="str">
        <f ca="1">IFERROR(__xludf.DUMMYFUNCTION("""COMPUTED_VALUE"""),"Bach: Orchestral Suites Nos. 1 - 4")</f>
        <v>Bach: Orchestral Suites Nos. 1 - 4</v>
      </c>
      <c r="B330">
        <f ca="1">COUNTIF(Songs!C$2:C347, A330)</f>
        <v>0</v>
      </c>
    </row>
    <row r="331" spans="1:2" ht="13" x14ac:dyDescent="0.15">
      <c r="A331" t="str">
        <f ca="1">IFERROR(__xludf.DUMMYFUNCTION("""COMPUTED_VALUE"""),"Berlioz: Symphonie Fantastique")</f>
        <v>Berlioz: Symphonie Fantastique</v>
      </c>
      <c r="B331">
        <f ca="1">COUNTIF(Songs!C$2:C347, A331)</f>
        <v>0</v>
      </c>
    </row>
    <row r="332" spans="1:2" ht="13" x14ac:dyDescent="0.15">
      <c r="A332" t="str">
        <f ca="1">IFERROR(__xludf.DUMMYFUNCTION("""COMPUTED_VALUE"""),"Haydn: Symphonies 99 - 104")</f>
        <v>Haydn: Symphonies 99 - 104</v>
      </c>
      <c r="B332">
        <f ca="1">COUNTIF(Songs!C$2:C347, A332)</f>
        <v>0</v>
      </c>
    </row>
    <row r="333" spans="1:2" ht="13" x14ac:dyDescent="0.15">
      <c r="A333" t="str">
        <f ca="1">IFERROR(__xludf.DUMMYFUNCTION("""COMPUTED_VALUE"""),"Nielsen: The Six Symphonies")</f>
        <v>Nielsen: The Six Symphonies</v>
      </c>
      <c r="B333">
        <f ca="1">COUNTIF(Songs!C$2:C347, A333)</f>
        <v>0</v>
      </c>
    </row>
    <row r="334" spans="1:2" ht="13" x14ac:dyDescent="0.15">
      <c r="A334" t="str">
        <f ca="1">IFERROR(__xludf.DUMMYFUNCTION("""COMPUTED_VALUE"""),"Weill: The Seven Deadly Sins")</f>
        <v>Weill: The Seven Deadly Sins</v>
      </c>
      <c r="B334">
        <f ca="1">COUNTIF(Songs!C$2:C347, A334)</f>
        <v>0</v>
      </c>
    </row>
    <row r="335" spans="1:2" ht="13" x14ac:dyDescent="0.15">
      <c r="A335" t="str">
        <f ca="1">IFERROR(__xludf.DUMMYFUNCTION("""COMPUTED_VALUE"""),"The Best of Beethoven")</f>
        <v>The Best of Beethoven</v>
      </c>
      <c r="B335">
        <f ca="1">COUNTIF(Songs!C$2:C347, A335)</f>
        <v>0</v>
      </c>
    </row>
    <row r="336" spans="1:2" ht="13" x14ac:dyDescent="0.15">
      <c r="A336" t="str">
        <f ca="1">IFERROR(__xludf.DUMMYFUNCTION("""COMPUTED_VALUE"""),"Górecki: Symphony No. 3")</f>
        <v>Górecki: Symphony No. 3</v>
      </c>
      <c r="B336">
        <f ca="1">COUNTIF(Songs!C$2:C347, A336)</f>
        <v>0</v>
      </c>
    </row>
    <row r="337" spans="1:2" ht="13" x14ac:dyDescent="0.15">
      <c r="A337" t="str">
        <f ca="1">IFERROR(__xludf.DUMMYFUNCTION("""COMPUTED_VALUE"""),"Mozart: Symphonies Nos. 40 &amp; 41")</f>
        <v>Mozart: Symphonies Nos. 40 &amp; 41</v>
      </c>
      <c r="B337">
        <f ca="1">COUNTIF(Songs!C$2:C347, A337)</f>
        <v>0</v>
      </c>
    </row>
    <row r="338" spans="1:2" ht="13" x14ac:dyDescent="0.15">
      <c r="A338" t="str">
        <f ca="1">IFERROR(__xludf.DUMMYFUNCTION("""COMPUTED_VALUE"""),"Prokofiev: Symphony No.1")</f>
        <v>Prokofiev: Symphony No.1</v>
      </c>
      <c r="B338">
        <f ca="1">COUNTIF(Songs!C$2:C347, A338)</f>
        <v>0</v>
      </c>
    </row>
    <row r="339" spans="1:2" ht="13" x14ac:dyDescent="0.15">
      <c r="A339" t="str">
        <f ca="1">IFERROR(__xludf.DUMMYFUNCTION("""COMPUTED_VALUE"""),"Beethoven: Symhonies Nos. 5 &amp; 6")</f>
        <v>Beethoven: Symhonies Nos. 5 &amp; 6</v>
      </c>
      <c r="B339">
        <f ca="1">COUNTIF(Songs!C$2:C347, A339)</f>
        <v>0</v>
      </c>
    </row>
    <row r="340" spans="1:2" ht="13" x14ac:dyDescent="0.15">
      <c r="A340" t="str">
        <f ca="1">IFERROR(__xludf.DUMMYFUNCTION("""COMPUTED_VALUE"""),"Handel: The Messiah (Highlights)")</f>
        <v>Handel: The Messiah (Highlights)</v>
      </c>
      <c r="B340">
        <f ca="1">COUNTIF(Songs!C$2:C347, A340)</f>
        <v>0</v>
      </c>
    </row>
    <row r="341" spans="1:2" ht="13" x14ac:dyDescent="0.15">
      <c r="A341" t="str">
        <f ca="1">IFERROR(__xludf.DUMMYFUNCTION("""COMPUTED_VALUE"""),"Tchaikovsky: The Nutcracker")</f>
        <v>Tchaikovsky: The Nutcracker</v>
      </c>
      <c r="B341">
        <f ca="1">COUNTIF(Songs!C$2:C347, A341)</f>
        <v>0</v>
      </c>
    </row>
    <row r="342" spans="1:2" ht="13" x14ac:dyDescent="0.15">
      <c r="A342" t="str">
        <f ca="1">IFERROR(__xludf.DUMMYFUNCTION("""COMPUTED_VALUE"""),"Bach: Toccata &amp; Fugue in D Minor")</f>
        <v>Bach: Toccata &amp; Fugue in D Minor</v>
      </c>
      <c r="B342">
        <f ca="1">COUNTIF(Songs!C$2:C347, A342)</f>
        <v>0</v>
      </c>
    </row>
    <row r="343" spans="1:2" ht="13" x14ac:dyDescent="0.15">
      <c r="A343" t="str">
        <f ca="1">IFERROR(__xludf.DUMMYFUNCTION("""COMPUTED_VALUE"""),"Pavarotti's Opera Made Easy")</f>
        <v>Pavarotti's Opera Made Easy</v>
      </c>
      <c r="B343">
        <f ca="1">COUNTIF(Songs!C$2:C347, A343)</f>
        <v>0</v>
      </c>
    </row>
    <row r="344" spans="1:2" ht="13" x14ac:dyDescent="0.15">
      <c r="A344" t="str">
        <f ca="1">IFERROR(__xludf.DUMMYFUNCTION("""COMPUTED_VALUE"""),"Adams, John: The Chairman Dances")</f>
        <v>Adams, John: The Chairman Dances</v>
      </c>
      <c r="B344">
        <f ca="1">COUNTIF(Songs!C$2:C347, A344)</f>
        <v>0</v>
      </c>
    </row>
    <row r="345" spans="1:2" ht="13" x14ac:dyDescent="0.15">
      <c r="A345" t="str">
        <f ca="1">IFERROR(__xludf.DUMMYFUNCTION("""COMPUTED_VALUE"""),"Cake: B-Sides and Rarities")</f>
        <v>Cake: B-Sides and Rarities</v>
      </c>
      <c r="B345">
        <f ca="1">COUNTIF(Songs!C$2:C347, A345)</f>
        <v>0</v>
      </c>
    </row>
    <row r="346" spans="1:2" ht="13" x14ac:dyDescent="0.15">
      <c r="A346" t="str">
        <f ca="1">IFERROR(__xludf.DUMMYFUNCTION("""COMPUTED_VALUE"""),"Tchaikovsky: 1812 Festival Overture, Op.49, Capriccio Italien &amp; Beethoven: Wellington's Victory")</f>
        <v>Tchaikovsky: 1812 Festival Overture, Op.49, Capriccio Italien &amp; Beethoven: Wellington's Victory</v>
      </c>
      <c r="B346">
        <f ca="1">COUNTIF(Songs!C$2:C347, A346)</f>
        <v>0</v>
      </c>
    </row>
    <row r="347" spans="1:2" ht="13" x14ac:dyDescent="0.15">
      <c r="A347" t="str">
        <f ca="1">IFERROR(__xludf.DUMMYFUNCTION("""COMPUTED_VALUE"""),"Un-Led-Ed")</f>
        <v>Un-Led-Ed</v>
      </c>
      <c r="B347">
        <f ca="1">COUNTIF(Songs!C$2:C347, A347)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63"/>
  <sheetViews>
    <sheetView workbookViewId="0">
      <pane ySplit="4" topLeftCell="A5" activePane="bottomLeft" state="frozen"/>
      <selection pane="bottomLeft" activeCell="K5" sqref="K5"/>
    </sheetView>
  </sheetViews>
  <sheetFormatPr baseColWidth="10" defaultColWidth="12.6640625" defaultRowHeight="15.75" customHeight="1" x14ac:dyDescent="0.15"/>
  <cols>
    <col min="1" max="2" width="13.6640625" bestFit="1" customWidth="1"/>
    <col min="3" max="3" width="10.83203125" customWidth="1"/>
    <col min="4" max="4" width="12.83203125" bestFit="1" customWidth="1"/>
    <col min="5" max="5" width="38.1640625" customWidth="1"/>
    <col min="6" max="6" width="35" customWidth="1"/>
    <col min="7" max="7" width="17.6640625" customWidth="1"/>
    <col min="8" max="8" width="5.6640625" customWidth="1"/>
    <col min="9" max="9" width="12.83203125" customWidth="1"/>
    <col min="10" max="11" width="10.1640625" customWidth="1"/>
    <col min="12" max="12" width="16.1640625" customWidth="1"/>
    <col min="13" max="13" width="15.6640625" customWidth="1"/>
    <col min="14" max="14" width="23.83203125" customWidth="1"/>
  </cols>
  <sheetData>
    <row r="1" spans="1:14" ht="15.75" customHeight="1" x14ac:dyDescent="0.15">
      <c r="B1" s="12" t="s">
        <v>5959</v>
      </c>
      <c r="C1">
        <f>COUNTA(A:A)-1</f>
        <v>59</v>
      </c>
    </row>
    <row r="4" spans="1:14" ht="15.75" customHeight="1" x14ac:dyDescent="0.15">
      <c r="A4" s="5" t="s">
        <v>5046</v>
      </c>
      <c r="B4" s="5" t="s">
        <v>416</v>
      </c>
      <c r="C4" s="5" t="s">
        <v>415</v>
      </c>
      <c r="D4" s="5" t="s">
        <v>5958</v>
      </c>
      <c r="E4" s="5" t="s">
        <v>5047</v>
      </c>
      <c r="F4" s="5" t="s">
        <v>421</v>
      </c>
      <c r="G4" s="5" t="s">
        <v>422</v>
      </c>
      <c r="H4" s="5" t="s">
        <v>423</v>
      </c>
      <c r="I4" s="5" t="s">
        <v>424</v>
      </c>
      <c r="J4" s="5" t="s">
        <v>425</v>
      </c>
      <c r="K4" s="5" t="s">
        <v>5960</v>
      </c>
      <c r="L4" s="5" t="s">
        <v>426</v>
      </c>
      <c r="M4" s="5" t="s">
        <v>427</v>
      </c>
      <c r="N4" s="5" t="s">
        <v>428</v>
      </c>
    </row>
    <row r="5" spans="1:14" ht="15.75" customHeight="1" x14ac:dyDescent="0.15">
      <c r="A5" s="7" t="s">
        <v>2</v>
      </c>
      <c r="B5" s="6" t="s">
        <v>5048</v>
      </c>
      <c r="C5" s="6" t="s">
        <v>5049</v>
      </c>
      <c r="D5" s="16">
        <f ca="1">SUMIF(Range1,B5&amp;" "&amp;C5,Invoices!I:I)</f>
        <v>38.630000000000003</v>
      </c>
      <c r="E5" s="6" t="s">
        <v>5050</v>
      </c>
      <c r="F5" s="6" t="s">
        <v>5051</v>
      </c>
      <c r="G5" s="6" t="s">
        <v>5052</v>
      </c>
      <c r="H5" s="6" t="s">
        <v>5053</v>
      </c>
      <c r="I5" s="6" t="s">
        <v>5054</v>
      </c>
      <c r="J5" s="6" t="s">
        <v>5055</v>
      </c>
      <c r="K5" s="16" t="str">
        <f>IF(ROW(J5)-4&lt;=$C$1*0.25,"Nancy",IF(ROW(J5)-4&lt;=$C$1*0.5,"Jane",IF(ROW(J5)-4&lt;=$C$1*0.75,"Margaret","Steve")))</f>
        <v>Nancy</v>
      </c>
      <c r="L5" s="7" t="s">
        <v>5056</v>
      </c>
      <c r="M5" s="7" t="s">
        <v>5057</v>
      </c>
      <c r="N5" s="6" t="s">
        <v>5058</v>
      </c>
    </row>
    <row r="6" spans="1:14" ht="15.75" customHeight="1" x14ac:dyDescent="0.15">
      <c r="A6" s="7" t="s">
        <v>11</v>
      </c>
      <c r="B6" s="6" t="s">
        <v>5122</v>
      </c>
      <c r="C6" s="6" t="s">
        <v>5123</v>
      </c>
      <c r="D6" s="16">
        <f ca="1">SUMIF(Range1,B6&amp;" "&amp;C6,Invoices!I:I)</f>
        <v>28.720000000000002</v>
      </c>
      <c r="E6" s="6" t="s">
        <v>5124</v>
      </c>
      <c r="F6" s="6" t="s">
        <v>5125</v>
      </c>
      <c r="G6" s="6" t="s">
        <v>5126</v>
      </c>
      <c r="H6" s="6" t="s">
        <v>5053</v>
      </c>
      <c r="I6" s="6" t="s">
        <v>5054</v>
      </c>
      <c r="J6" s="6" t="s">
        <v>5127</v>
      </c>
      <c r="K6" s="16" t="str">
        <f t="shared" ref="K6:K63" si="0">IF(ROW(J6)-4&lt;=$C$1*0.25,"Nancy",IF(ROW(J6)-4&lt;=$C$1*0.5,"Jane",IF(ROW(J6)-4&lt;=$C$1*0.75,"Margaret","Steve")))</f>
        <v>Nancy</v>
      </c>
      <c r="L6" s="7" t="s">
        <v>5128</v>
      </c>
      <c r="M6" s="7" t="s">
        <v>5129</v>
      </c>
      <c r="N6" s="6" t="s">
        <v>5130</v>
      </c>
    </row>
    <row r="7" spans="1:14" ht="15.75" customHeight="1" x14ac:dyDescent="0.15">
      <c r="A7" s="7" t="s">
        <v>12</v>
      </c>
      <c r="B7" s="6" t="s">
        <v>5131</v>
      </c>
      <c r="C7" s="6" t="s">
        <v>5132</v>
      </c>
      <c r="D7" s="16">
        <f ca="1">SUMIF(Range1,B7&amp;" "&amp;C7,Invoices!I:I)</f>
        <v>37.620000000000005</v>
      </c>
      <c r="E7" s="6" t="s">
        <v>5133</v>
      </c>
      <c r="F7" s="6" t="s">
        <v>5134</v>
      </c>
      <c r="G7" s="6" t="s">
        <v>5126</v>
      </c>
      <c r="H7" s="6" t="s">
        <v>5053</v>
      </c>
      <c r="I7" s="6" t="s">
        <v>5054</v>
      </c>
      <c r="J7" s="6" t="s">
        <v>5135</v>
      </c>
      <c r="K7" s="16" t="str">
        <f t="shared" si="0"/>
        <v>Nancy</v>
      </c>
      <c r="L7" s="7" t="s">
        <v>5136</v>
      </c>
      <c r="M7" s="7" t="s">
        <v>5137</v>
      </c>
      <c r="N7" s="6" t="s">
        <v>5138</v>
      </c>
    </row>
    <row r="8" spans="1:14" ht="15.75" customHeight="1" x14ac:dyDescent="0.15">
      <c r="A8" s="7" t="s">
        <v>13</v>
      </c>
      <c r="B8" s="6" t="s">
        <v>5139</v>
      </c>
      <c r="C8" s="6" t="s">
        <v>5140</v>
      </c>
      <c r="D8" s="16">
        <f ca="1">SUMIF(Range1,B8&amp;" "&amp;C8,Invoices!I:I)</f>
        <v>36.630000000000003</v>
      </c>
      <c r="E8" s="6" t="s">
        <v>5141</v>
      </c>
      <c r="F8" s="6" t="s">
        <v>5142</v>
      </c>
      <c r="G8" s="6" t="s">
        <v>5143</v>
      </c>
      <c r="H8" s="6" t="s">
        <v>5144</v>
      </c>
      <c r="I8" s="6" t="s">
        <v>5054</v>
      </c>
      <c r="J8" s="6" t="s">
        <v>5145</v>
      </c>
      <c r="K8" s="16" t="str">
        <f t="shared" si="0"/>
        <v>Nancy</v>
      </c>
      <c r="L8" s="7" t="s">
        <v>5146</v>
      </c>
      <c r="M8" s="7" t="s">
        <v>5147</v>
      </c>
      <c r="N8" s="6" t="s">
        <v>5148</v>
      </c>
    </row>
    <row r="9" spans="1:14" ht="15.75" customHeight="1" x14ac:dyDescent="0.15">
      <c r="A9" s="7" t="s">
        <v>14</v>
      </c>
      <c r="B9" s="6" t="s">
        <v>5149</v>
      </c>
      <c r="C9" s="6" t="s">
        <v>5150</v>
      </c>
      <c r="D9" s="16">
        <f ca="1">SUMIF(Range1,B9&amp;" "&amp;C9,Invoices!I:I)</f>
        <v>32.67</v>
      </c>
      <c r="F9" s="6" t="s">
        <v>5151</v>
      </c>
      <c r="G9" s="6" t="s">
        <v>5152</v>
      </c>
      <c r="H9" s="6" t="s">
        <v>5153</v>
      </c>
      <c r="I9" s="6" t="s">
        <v>5054</v>
      </c>
      <c r="J9" s="6" t="s">
        <v>5154</v>
      </c>
      <c r="K9" s="16" t="str">
        <f t="shared" si="0"/>
        <v>Nancy</v>
      </c>
      <c r="L9" s="7" t="s">
        <v>5155</v>
      </c>
      <c r="M9" s="7" t="s">
        <v>5156</v>
      </c>
      <c r="N9" s="6" t="s">
        <v>5157</v>
      </c>
    </row>
    <row r="10" spans="1:14" ht="15.75" customHeight="1" x14ac:dyDescent="0.15">
      <c r="A10" s="7" t="s">
        <v>15</v>
      </c>
      <c r="B10" s="6" t="s">
        <v>5158</v>
      </c>
      <c r="C10" s="6" t="s">
        <v>5159</v>
      </c>
      <c r="D10" s="16">
        <f ca="1">SUMIF(Range1,B10&amp;" "&amp;C10,Invoices!I:I)</f>
        <v>26.73</v>
      </c>
      <c r="E10" s="6" t="s">
        <v>5160</v>
      </c>
      <c r="F10" s="6" t="s">
        <v>5161</v>
      </c>
      <c r="G10" s="6" t="s">
        <v>435</v>
      </c>
      <c r="H10" s="6" t="s">
        <v>436</v>
      </c>
      <c r="I10" s="6" t="s">
        <v>437</v>
      </c>
      <c r="J10" s="6" t="s">
        <v>5162</v>
      </c>
      <c r="K10" s="16" t="str">
        <f t="shared" si="0"/>
        <v>Nancy</v>
      </c>
      <c r="L10" s="7" t="s">
        <v>5163</v>
      </c>
      <c r="M10" s="7" t="s">
        <v>5164</v>
      </c>
      <c r="N10" s="6" t="s">
        <v>5165</v>
      </c>
    </row>
    <row r="11" spans="1:14" ht="15.75" customHeight="1" x14ac:dyDescent="0.15">
      <c r="A11" s="7" t="s">
        <v>16</v>
      </c>
      <c r="B11" s="6" t="s">
        <v>5166</v>
      </c>
      <c r="C11" s="6" t="s">
        <v>5167</v>
      </c>
      <c r="D11" s="16">
        <f ca="1">SUMIF(Range1,B11&amp;" "&amp;C11,Invoices!I:I)</f>
        <v>53.490000000000009</v>
      </c>
      <c r="E11" s="6" t="s">
        <v>5168</v>
      </c>
      <c r="F11" s="6" t="s">
        <v>5169</v>
      </c>
      <c r="G11" s="6" t="s">
        <v>5170</v>
      </c>
      <c r="H11" s="6" t="s">
        <v>5171</v>
      </c>
      <c r="I11" s="6" t="s">
        <v>437</v>
      </c>
      <c r="J11" s="6" t="s">
        <v>5172</v>
      </c>
      <c r="K11" s="16" t="str">
        <f t="shared" si="0"/>
        <v>Nancy</v>
      </c>
      <c r="L11" s="7" t="s">
        <v>5173</v>
      </c>
      <c r="M11" s="7" t="s">
        <v>5174</v>
      </c>
      <c r="N11" s="6" t="s">
        <v>5175</v>
      </c>
    </row>
    <row r="12" spans="1:14" ht="15.75" customHeight="1" x14ac:dyDescent="0.15">
      <c r="A12" s="7" t="s">
        <v>17</v>
      </c>
      <c r="B12" s="6" t="s">
        <v>546</v>
      </c>
      <c r="C12" s="6" t="s">
        <v>806</v>
      </c>
      <c r="D12" s="16">
        <f ca="1">SUMIF(Range1,B12&amp;" "&amp;C12,Invoices!I:I)</f>
        <v>29.700000000000003</v>
      </c>
      <c r="E12" s="6" t="s">
        <v>5176</v>
      </c>
      <c r="F12" s="6" t="s">
        <v>5177</v>
      </c>
      <c r="G12" s="6" t="s">
        <v>5178</v>
      </c>
      <c r="H12" s="6" t="s">
        <v>5179</v>
      </c>
      <c r="I12" s="6" t="s">
        <v>5180</v>
      </c>
      <c r="J12" s="6" t="s">
        <v>5181</v>
      </c>
      <c r="K12" s="16" t="str">
        <f t="shared" si="0"/>
        <v>Nancy</v>
      </c>
      <c r="L12" s="7" t="s">
        <v>5182</v>
      </c>
      <c r="M12" s="7" t="s">
        <v>5182</v>
      </c>
      <c r="N12" s="6" t="s">
        <v>5183</v>
      </c>
    </row>
    <row r="13" spans="1:14" ht="15.75" customHeight="1" x14ac:dyDescent="0.15">
      <c r="A13" s="7" t="s">
        <v>18</v>
      </c>
      <c r="B13" s="6" t="s">
        <v>5184</v>
      </c>
      <c r="C13" s="6" t="s">
        <v>5185</v>
      </c>
      <c r="D13" s="16">
        <f ca="1">SUMIF(Range1,B13&amp;" "&amp;C13,Invoices!I:I)</f>
        <v>40.619999999999997</v>
      </c>
      <c r="E13" s="6" t="s">
        <v>5186</v>
      </c>
      <c r="F13" s="6" t="s">
        <v>5187</v>
      </c>
      <c r="G13" s="6" t="s">
        <v>5188</v>
      </c>
      <c r="H13" s="6" t="s">
        <v>5189</v>
      </c>
      <c r="I13" s="6" t="s">
        <v>5180</v>
      </c>
      <c r="J13" s="6" t="s">
        <v>5190</v>
      </c>
      <c r="K13" s="16" t="str">
        <f t="shared" si="0"/>
        <v>Nancy</v>
      </c>
      <c r="L13" s="7" t="s">
        <v>5191</v>
      </c>
      <c r="M13" s="7" t="s">
        <v>5192</v>
      </c>
      <c r="N13" s="6" t="s">
        <v>5193</v>
      </c>
    </row>
    <row r="14" spans="1:14" ht="15.75" customHeight="1" x14ac:dyDescent="0.15">
      <c r="A14" s="7" t="s">
        <v>19</v>
      </c>
      <c r="B14" s="6" t="s">
        <v>5194</v>
      </c>
      <c r="C14" s="6" t="s">
        <v>5195</v>
      </c>
      <c r="D14" s="16">
        <f ca="1">SUMIF(Range1,B14&amp;" "&amp;C14,Invoices!I:I)</f>
        <v>34.650000000000006</v>
      </c>
      <c r="F14" s="6" t="s">
        <v>5196</v>
      </c>
      <c r="G14" s="6" t="s">
        <v>3355</v>
      </c>
      <c r="H14" s="6" t="s">
        <v>5197</v>
      </c>
      <c r="I14" s="6" t="s">
        <v>5180</v>
      </c>
      <c r="J14" s="6" t="s">
        <v>5198</v>
      </c>
      <c r="K14" s="16" t="str">
        <f t="shared" si="0"/>
        <v>Nancy</v>
      </c>
      <c r="L14" s="7" t="s">
        <v>5199</v>
      </c>
      <c r="M14" s="7" t="s">
        <v>5200</v>
      </c>
      <c r="N14" s="6" t="s">
        <v>5201</v>
      </c>
    </row>
    <row r="15" spans="1:14" ht="15.75" customHeight="1" x14ac:dyDescent="0.15">
      <c r="A15" s="7" t="s">
        <v>20</v>
      </c>
      <c r="B15" s="6" t="s">
        <v>5202</v>
      </c>
      <c r="C15" s="6" t="s">
        <v>5203</v>
      </c>
      <c r="D15" s="16">
        <f ca="1">SUMIF(Range1,B15&amp;" "&amp;C15,Invoices!I:I)</f>
        <v>47.52000000000001</v>
      </c>
      <c r="E15" s="6" t="s">
        <v>5204</v>
      </c>
      <c r="F15" s="6" t="s">
        <v>5205</v>
      </c>
      <c r="G15" s="6" t="s">
        <v>5206</v>
      </c>
      <c r="H15" s="6" t="s">
        <v>5179</v>
      </c>
      <c r="I15" s="6" t="s">
        <v>5180</v>
      </c>
      <c r="J15" s="7" t="s">
        <v>5207</v>
      </c>
      <c r="K15" s="16" t="str">
        <f t="shared" si="0"/>
        <v>Nancy</v>
      </c>
      <c r="L15" s="7" t="s">
        <v>5208</v>
      </c>
      <c r="M15" s="7" t="s">
        <v>5209</v>
      </c>
      <c r="N15" s="6" t="s">
        <v>5210</v>
      </c>
    </row>
    <row r="16" spans="1:14" ht="15.75" customHeight="1" x14ac:dyDescent="0.15">
      <c r="A16" s="7" t="s">
        <v>3</v>
      </c>
      <c r="B16" s="6" t="s">
        <v>5059</v>
      </c>
      <c r="C16" s="6" t="s">
        <v>5060</v>
      </c>
      <c r="D16" s="16">
        <f ca="1">SUMIF(Range1,B16&amp;" "&amp;C16,Invoices!I:I)</f>
        <v>36.629999999999995</v>
      </c>
      <c r="F16" s="6" t="s">
        <v>5061</v>
      </c>
      <c r="G16" s="6" t="s">
        <v>5062</v>
      </c>
      <c r="I16" s="6" t="s">
        <v>5063</v>
      </c>
      <c r="J16" s="7" t="s">
        <v>5064</v>
      </c>
      <c r="K16" s="16" t="str">
        <f t="shared" si="0"/>
        <v>Nancy</v>
      </c>
      <c r="L16" s="7" t="s">
        <v>5065</v>
      </c>
      <c r="N16" s="6" t="s">
        <v>5066</v>
      </c>
    </row>
    <row r="17" spans="1:14" ht="15.75" customHeight="1" x14ac:dyDescent="0.15">
      <c r="A17" s="7" t="s">
        <v>21</v>
      </c>
      <c r="B17" s="6" t="s">
        <v>5211</v>
      </c>
      <c r="C17" s="6" t="s">
        <v>5212</v>
      </c>
      <c r="D17" s="16">
        <f ca="1">SUMIF(Range1,B17&amp;" "&amp;C17,Invoices!I:I)</f>
        <v>53.460000000000008</v>
      </c>
      <c r="F17" s="6" t="s">
        <v>5213</v>
      </c>
      <c r="G17" s="6" t="s">
        <v>5178</v>
      </c>
      <c r="H17" s="6" t="s">
        <v>5179</v>
      </c>
      <c r="I17" s="6" t="s">
        <v>5180</v>
      </c>
      <c r="J17" s="6" t="s">
        <v>5214</v>
      </c>
      <c r="K17" s="16" t="str">
        <f t="shared" si="0"/>
        <v>Nancy</v>
      </c>
      <c r="L17" s="7" t="s">
        <v>5215</v>
      </c>
      <c r="N17" s="6" t="s">
        <v>5216</v>
      </c>
    </row>
    <row r="18" spans="1:14" ht="15.75" customHeight="1" x14ac:dyDescent="0.15">
      <c r="A18" s="7" t="s">
        <v>22</v>
      </c>
      <c r="B18" s="6" t="s">
        <v>5217</v>
      </c>
      <c r="C18" s="6" t="s">
        <v>5218</v>
      </c>
      <c r="D18" s="16">
        <f ca="1">SUMIF(Range1,B18&amp;" "&amp;C18,Invoices!I:I)</f>
        <v>36.630000000000003</v>
      </c>
      <c r="F18" s="6" t="s">
        <v>5219</v>
      </c>
      <c r="G18" s="6" t="s">
        <v>5220</v>
      </c>
      <c r="H18" s="6" t="s">
        <v>5221</v>
      </c>
      <c r="I18" s="6" t="s">
        <v>5180</v>
      </c>
      <c r="J18" s="7" t="s">
        <v>5222</v>
      </c>
      <c r="K18" s="16" t="str">
        <f t="shared" si="0"/>
        <v>Nancy</v>
      </c>
      <c r="L18" s="7" t="s">
        <v>5223</v>
      </c>
      <c r="N18" s="6" t="s">
        <v>5224</v>
      </c>
    </row>
    <row r="19" spans="1:14" ht="15.75" customHeight="1" x14ac:dyDescent="0.15">
      <c r="A19" s="7" t="s">
        <v>23</v>
      </c>
      <c r="B19" s="6" t="s">
        <v>5225</v>
      </c>
      <c r="C19" s="6" t="s">
        <v>5226</v>
      </c>
      <c r="D19" s="16">
        <f ca="1">SUMIF(Range1,B19&amp;" "&amp;C19,Invoices!I:I)</f>
        <v>24.75</v>
      </c>
      <c r="F19" s="6" t="s">
        <v>5227</v>
      </c>
      <c r="G19" s="6" t="s">
        <v>5228</v>
      </c>
      <c r="H19" s="6" t="s">
        <v>5229</v>
      </c>
      <c r="I19" s="6" t="s">
        <v>5180</v>
      </c>
      <c r="J19" s="7" t="s">
        <v>5230</v>
      </c>
      <c r="K19" s="16" t="str">
        <f t="shared" si="0"/>
        <v>Jane</v>
      </c>
      <c r="L19" s="7" t="s">
        <v>5231</v>
      </c>
      <c r="N19" s="6" t="s">
        <v>5232</v>
      </c>
    </row>
    <row r="20" spans="1:14" ht="15.75" customHeight="1" x14ac:dyDescent="0.15">
      <c r="A20" s="7" t="s">
        <v>24</v>
      </c>
      <c r="B20" s="6" t="s">
        <v>5233</v>
      </c>
      <c r="C20" s="6" t="s">
        <v>5234</v>
      </c>
      <c r="D20" s="16">
        <f ca="1">SUMIF(Range1,B20&amp;" "&amp;C20,Invoices!I:I)</f>
        <v>50.52</v>
      </c>
      <c r="F20" s="6" t="s">
        <v>5235</v>
      </c>
      <c r="G20" s="6" t="s">
        <v>5236</v>
      </c>
      <c r="H20" s="6" t="s">
        <v>5237</v>
      </c>
      <c r="I20" s="6" t="s">
        <v>5180</v>
      </c>
      <c r="J20" s="7" t="s">
        <v>5238</v>
      </c>
      <c r="K20" s="16" t="str">
        <f t="shared" si="0"/>
        <v>Jane</v>
      </c>
      <c r="L20" s="7" t="s">
        <v>5239</v>
      </c>
      <c r="N20" s="6" t="s">
        <v>5240</v>
      </c>
    </row>
    <row r="21" spans="1:14" ht="15.75" customHeight="1" x14ac:dyDescent="0.15">
      <c r="A21" s="7" t="s">
        <v>25</v>
      </c>
      <c r="B21" s="6" t="s">
        <v>546</v>
      </c>
      <c r="C21" s="6" t="s">
        <v>5241</v>
      </c>
      <c r="D21" s="16">
        <f ca="1">SUMIF(Range1,B21&amp;" "&amp;C21,Invoices!I:I)</f>
        <v>47.540000000000006</v>
      </c>
      <c r="F21" s="6" t="s">
        <v>5242</v>
      </c>
      <c r="G21" s="6" t="s">
        <v>5243</v>
      </c>
      <c r="H21" s="6" t="s">
        <v>5244</v>
      </c>
      <c r="I21" s="6" t="s">
        <v>5180</v>
      </c>
      <c r="J21" s="7" t="s">
        <v>5245</v>
      </c>
      <c r="K21" s="16" t="str">
        <f t="shared" si="0"/>
        <v>Jane</v>
      </c>
      <c r="L21" s="7" t="s">
        <v>5246</v>
      </c>
      <c r="N21" s="6" t="s">
        <v>5247</v>
      </c>
    </row>
    <row r="22" spans="1:14" ht="15.75" customHeight="1" x14ac:dyDescent="0.15">
      <c r="A22" s="7" t="s">
        <v>26</v>
      </c>
      <c r="B22" s="6" t="s">
        <v>5248</v>
      </c>
      <c r="C22" s="6" t="s">
        <v>5249</v>
      </c>
      <c r="D22" s="16">
        <f ca="1">SUMIF(Range1,B22&amp;" "&amp;C22,Invoices!I:I)</f>
        <v>22.779999999999998</v>
      </c>
      <c r="F22" s="6" t="s">
        <v>5250</v>
      </c>
      <c r="G22" s="6" t="s">
        <v>5251</v>
      </c>
      <c r="H22" s="6" t="s">
        <v>5252</v>
      </c>
      <c r="I22" s="6" t="s">
        <v>5180</v>
      </c>
      <c r="J22" s="7" t="s">
        <v>5253</v>
      </c>
      <c r="K22" s="16" t="str">
        <f t="shared" si="0"/>
        <v>Jane</v>
      </c>
      <c r="L22" s="7" t="s">
        <v>5254</v>
      </c>
      <c r="N22" s="6" t="s">
        <v>5255</v>
      </c>
    </row>
    <row r="23" spans="1:14" ht="15.75" customHeight="1" x14ac:dyDescent="0.15">
      <c r="A23" s="7" t="s">
        <v>27</v>
      </c>
      <c r="B23" s="6" t="s">
        <v>5256</v>
      </c>
      <c r="C23" s="6" t="s">
        <v>5257</v>
      </c>
      <c r="D23" s="16">
        <f ca="1">SUMIF(Range1,B23&amp;" "&amp;C23,Invoices!I:I)</f>
        <v>38.619999999999997</v>
      </c>
      <c r="F23" s="6" t="s">
        <v>5258</v>
      </c>
      <c r="G23" s="6" t="s">
        <v>5259</v>
      </c>
      <c r="H23" s="6" t="s">
        <v>5260</v>
      </c>
      <c r="I23" s="6" t="s">
        <v>5180</v>
      </c>
      <c r="J23" s="7" t="s">
        <v>5261</v>
      </c>
      <c r="K23" s="16" t="str">
        <f t="shared" si="0"/>
        <v>Jane</v>
      </c>
      <c r="L23" s="7" t="s">
        <v>5262</v>
      </c>
      <c r="N23" s="6" t="s">
        <v>5263</v>
      </c>
    </row>
    <row r="24" spans="1:14" ht="15.75" customHeight="1" x14ac:dyDescent="0.15">
      <c r="A24" s="7" t="s">
        <v>28</v>
      </c>
      <c r="B24" s="6" t="s">
        <v>5264</v>
      </c>
      <c r="C24" s="6" t="s">
        <v>5265</v>
      </c>
      <c r="D24" s="16">
        <f ca="1">SUMIF(Range1,B24&amp;" "&amp;C24,Invoices!I:I)</f>
        <v>39.6</v>
      </c>
      <c r="F24" s="6" t="s">
        <v>5266</v>
      </c>
      <c r="G24" s="6" t="s">
        <v>5267</v>
      </c>
      <c r="H24" s="6" t="s">
        <v>5268</v>
      </c>
      <c r="I24" s="6" t="s">
        <v>5180</v>
      </c>
      <c r="J24" s="7" t="s">
        <v>5269</v>
      </c>
      <c r="K24" s="16" t="str">
        <f t="shared" si="0"/>
        <v>Jane</v>
      </c>
      <c r="L24" s="7" t="s">
        <v>5270</v>
      </c>
      <c r="N24" s="6" t="s">
        <v>5271</v>
      </c>
    </row>
    <row r="25" spans="1:14" ht="15.75" customHeight="1" x14ac:dyDescent="0.15">
      <c r="A25" s="7" t="s">
        <v>29</v>
      </c>
      <c r="B25" s="6" t="s">
        <v>5272</v>
      </c>
      <c r="C25" s="6" t="s">
        <v>5273</v>
      </c>
      <c r="D25" s="16">
        <f ca="1">SUMIF(Range1,B25&amp;" "&amp;C25,Invoices!I:I)</f>
        <v>36.630000000000003</v>
      </c>
      <c r="F25" s="6" t="s">
        <v>5274</v>
      </c>
      <c r="G25" s="6" t="s">
        <v>5275</v>
      </c>
      <c r="H25" s="6" t="s">
        <v>5276</v>
      </c>
      <c r="I25" s="6" t="s">
        <v>5180</v>
      </c>
      <c r="J25" s="7" t="s">
        <v>5277</v>
      </c>
      <c r="K25" s="16" t="str">
        <f t="shared" si="0"/>
        <v>Jane</v>
      </c>
      <c r="L25" s="7" t="s">
        <v>5278</v>
      </c>
      <c r="N25" s="6" t="s">
        <v>5279</v>
      </c>
    </row>
    <row r="26" spans="1:14" ht="15.75" customHeight="1" x14ac:dyDescent="0.15">
      <c r="A26" s="7" t="s">
        <v>30</v>
      </c>
      <c r="B26" s="6" t="s">
        <v>478</v>
      </c>
      <c r="C26" s="6" t="s">
        <v>5280</v>
      </c>
      <c r="D26" s="16">
        <f ca="1">SUMIF(Range1,B26&amp;" "&amp;C26,Invoices!I:I)</f>
        <v>52.569999999999993</v>
      </c>
      <c r="F26" s="6" t="s">
        <v>5281</v>
      </c>
      <c r="G26" s="6" t="s">
        <v>5282</v>
      </c>
      <c r="H26" s="6" t="s">
        <v>5283</v>
      </c>
      <c r="I26" s="6" t="s">
        <v>437</v>
      </c>
      <c r="J26" s="6" t="s">
        <v>5284</v>
      </c>
      <c r="K26" s="16" t="str">
        <f t="shared" si="0"/>
        <v>Jane</v>
      </c>
      <c r="L26" s="7" t="s">
        <v>5285</v>
      </c>
      <c r="N26" s="6" t="s">
        <v>5286</v>
      </c>
    </row>
    <row r="27" spans="1:14" ht="15.75" customHeight="1" x14ac:dyDescent="0.15">
      <c r="A27" s="7" t="s">
        <v>4</v>
      </c>
      <c r="B27" s="6" t="s">
        <v>5067</v>
      </c>
      <c r="C27" s="6" t="s">
        <v>5068</v>
      </c>
      <c r="D27" s="16">
        <f ca="1">SUMIF(Range1,B27&amp;" "&amp;C27,Invoices!I:I)</f>
        <v>51.5</v>
      </c>
      <c r="F27" s="6" t="s">
        <v>5069</v>
      </c>
      <c r="G27" s="6" t="s">
        <v>5070</v>
      </c>
      <c r="H27" s="6" t="s">
        <v>5071</v>
      </c>
      <c r="I27" s="6" t="s">
        <v>437</v>
      </c>
      <c r="J27" s="6" t="s">
        <v>5072</v>
      </c>
      <c r="K27" s="16" t="str">
        <f t="shared" si="0"/>
        <v>Jane</v>
      </c>
      <c r="L27" s="7" t="s">
        <v>5073</v>
      </c>
      <c r="N27" s="6" t="s">
        <v>5074</v>
      </c>
    </row>
    <row r="28" spans="1:14" ht="15.75" customHeight="1" x14ac:dyDescent="0.15">
      <c r="A28" s="7" t="s">
        <v>31</v>
      </c>
      <c r="B28" s="6" t="s">
        <v>5287</v>
      </c>
      <c r="C28" s="6" t="s">
        <v>5288</v>
      </c>
      <c r="D28" s="16">
        <f ca="1">SUMIF(Range1,B28&amp;" "&amp;C28,Invoices!I:I)</f>
        <v>34.650000000000006</v>
      </c>
      <c r="F28" s="6" t="s">
        <v>5289</v>
      </c>
      <c r="G28" s="6" t="s">
        <v>5290</v>
      </c>
      <c r="H28" s="6" t="s">
        <v>5283</v>
      </c>
      <c r="I28" s="6" t="s">
        <v>437</v>
      </c>
      <c r="J28" s="6" t="s">
        <v>5291</v>
      </c>
      <c r="K28" s="16" t="str">
        <f t="shared" si="0"/>
        <v>Jane</v>
      </c>
      <c r="L28" s="7" t="s">
        <v>5292</v>
      </c>
      <c r="N28" s="6" t="s">
        <v>5293</v>
      </c>
    </row>
    <row r="29" spans="1:14" ht="15.75" customHeight="1" x14ac:dyDescent="0.15">
      <c r="A29" s="7" t="s">
        <v>32</v>
      </c>
      <c r="B29" s="6" t="s">
        <v>5294</v>
      </c>
      <c r="C29" s="6" t="s">
        <v>5295</v>
      </c>
      <c r="D29" s="16">
        <f ca="1">SUMIF(Range1,B29&amp;" "&amp;C29,Invoices!I:I)</f>
        <v>39.599999999999994</v>
      </c>
      <c r="F29" s="6" t="s">
        <v>5296</v>
      </c>
      <c r="G29" s="6" t="s">
        <v>5297</v>
      </c>
      <c r="H29" s="6" t="s">
        <v>5298</v>
      </c>
      <c r="I29" s="6" t="s">
        <v>437</v>
      </c>
      <c r="J29" s="6" t="s">
        <v>5299</v>
      </c>
      <c r="K29" s="16" t="str">
        <f t="shared" si="0"/>
        <v>Jane</v>
      </c>
      <c r="L29" s="7" t="s">
        <v>5300</v>
      </c>
      <c r="N29" s="6" t="s">
        <v>5301</v>
      </c>
    </row>
    <row r="30" spans="1:14" ht="15.75" customHeight="1" x14ac:dyDescent="0.15">
      <c r="A30" s="7" t="s">
        <v>33</v>
      </c>
      <c r="B30" s="6" t="s">
        <v>5302</v>
      </c>
      <c r="C30" s="6" t="s">
        <v>486</v>
      </c>
      <c r="D30" s="16">
        <f ca="1">SUMIF(Range1,B30&amp;" "&amp;C30,Invoices!I:I)</f>
        <v>24.75</v>
      </c>
      <c r="F30" s="6" t="s">
        <v>5303</v>
      </c>
      <c r="G30" s="6" t="s">
        <v>5304</v>
      </c>
      <c r="H30" s="6" t="s">
        <v>5305</v>
      </c>
      <c r="I30" s="6" t="s">
        <v>437</v>
      </c>
      <c r="J30" s="6" t="s">
        <v>5306</v>
      </c>
      <c r="K30" s="16" t="str">
        <f t="shared" si="0"/>
        <v>Jane</v>
      </c>
      <c r="L30" s="7" t="s">
        <v>5307</v>
      </c>
      <c r="N30" s="6" t="s">
        <v>5308</v>
      </c>
    </row>
    <row r="31" spans="1:14" ht="15.75" customHeight="1" x14ac:dyDescent="0.15">
      <c r="A31" s="7" t="s">
        <v>34</v>
      </c>
      <c r="B31" s="6" t="s">
        <v>5309</v>
      </c>
      <c r="C31" s="6" t="s">
        <v>5310</v>
      </c>
      <c r="D31" s="16">
        <f ca="1">SUMIF(Range1,B31&amp;" "&amp;C31,Invoices!I:I)</f>
        <v>42.57</v>
      </c>
      <c r="F31" s="6" t="s">
        <v>5311</v>
      </c>
      <c r="G31" s="6" t="s">
        <v>5312</v>
      </c>
      <c r="H31" s="6" t="s">
        <v>5313</v>
      </c>
      <c r="I31" s="6" t="s">
        <v>437</v>
      </c>
      <c r="J31" s="6" t="s">
        <v>5314</v>
      </c>
      <c r="K31" s="16" t="str">
        <f t="shared" si="0"/>
        <v>Jane</v>
      </c>
      <c r="L31" s="7" t="s">
        <v>5315</v>
      </c>
      <c r="N31" s="6" t="s">
        <v>5316</v>
      </c>
    </row>
    <row r="32" spans="1:14" ht="15.75" customHeight="1" x14ac:dyDescent="0.15">
      <c r="A32" s="7" t="s">
        <v>35</v>
      </c>
      <c r="B32" s="6" t="s">
        <v>5317</v>
      </c>
      <c r="C32" s="6" t="s">
        <v>5318</v>
      </c>
      <c r="D32" s="16">
        <f ca="1">SUMIF(Range1,B32&amp;" "&amp;C32,Invoices!I:I)</f>
        <v>37.620000000000005</v>
      </c>
      <c r="F32" s="6" t="s">
        <v>5319</v>
      </c>
      <c r="G32" s="6" t="s">
        <v>5320</v>
      </c>
      <c r="I32" s="6" t="s">
        <v>5321</v>
      </c>
      <c r="K32" s="16" t="str">
        <f t="shared" si="0"/>
        <v>Jane</v>
      </c>
      <c r="L32" s="7" t="s">
        <v>5322</v>
      </c>
      <c r="N32" s="6" t="s">
        <v>5323</v>
      </c>
    </row>
    <row r="33" spans="1:14" ht="15.75" customHeight="1" x14ac:dyDescent="0.15">
      <c r="A33" s="7" t="s">
        <v>36</v>
      </c>
      <c r="B33" s="6" t="s">
        <v>3059</v>
      </c>
      <c r="C33" s="6" t="s">
        <v>5324</v>
      </c>
      <c r="D33" s="16">
        <f ca="1">SUMIF(Range1,B33&amp;" "&amp;C33,Invoices!I:I)</f>
        <v>24.75</v>
      </c>
      <c r="F33" s="6" t="s">
        <v>5325</v>
      </c>
      <c r="G33" s="6" t="s">
        <v>5326</v>
      </c>
      <c r="I33" s="6" t="s">
        <v>5321</v>
      </c>
      <c r="K33" s="16" t="str">
        <f t="shared" si="0"/>
        <v>Jane</v>
      </c>
      <c r="L33" s="7" t="s">
        <v>5327</v>
      </c>
      <c r="N33" s="6" t="s">
        <v>5328</v>
      </c>
    </row>
    <row r="34" spans="1:14" ht="15.75" customHeight="1" x14ac:dyDescent="0.15">
      <c r="A34" s="7" t="s">
        <v>37</v>
      </c>
      <c r="B34" s="6" t="s">
        <v>5329</v>
      </c>
      <c r="C34" s="6" t="s">
        <v>5330</v>
      </c>
      <c r="D34" s="16">
        <f ca="1">SUMIF(Range1,B34&amp;" "&amp;C34,Invoices!I:I)</f>
        <v>51.540000000000006</v>
      </c>
      <c r="F34" s="6" t="s">
        <v>5331</v>
      </c>
      <c r="G34" s="6" t="s">
        <v>5332</v>
      </c>
      <c r="I34" s="6" t="s">
        <v>5063</v>
      </c>
      <c r="J34" s="7" t="s">
        <v>5333</v>
      </c>
      <c r="K34" s="16" t="str">
        <f t="shared" si="0"/>
        <v>Margaret</v>
      </c>
      <c r="L34" s="7" t="s">
        <v>5334</v>
      </c>
      <c r="N34" s="6" t="s">
        <v>5335</v>
      </c>
    </row>
    <row r="35" spans="1:14" ht="15.75" customHeight="1" x14ac:dyDescent="0.15">
      <c r="A35" s="7" t="s">
        <v>38</v>
      </c>
      <c r="B35" s="6" t="s">
        <v>5336</v>
      </c>
      <c r="C35" s="6" t="s">
        <v>5337</v>
      </c>
      <c r="D35" s="16">
        <f ca="1">SUMIF(Range1,B35&amp;" "&amp;C35,Invoices!I:I)</f>
        <v>45.57</v>
      </c>
      <c r="F35" s="6" t="s">
        <v>5338</v>
      </c>
      <c r="G35" s="6" t="s">
        <v>5339</v>
      </c>
      <c r="I35" s="6" t="s">
        <v>5063</v>
      </c>
      <c r="J35" s="7" t="s">
        <v>5340</v>
      </c>
      <c r="K35" s="16" t="str">
        <f t="shared" si="0"/>
        <v>Margaret</v>
      </c>
      <c r="L35" s="7" t="s">
        <v>5341</v>
      </c>
      <c r="N35" s="6" t="s">
        <v>5342</v>
      </c>
    </row>
    <row r="36" spans="1:14" ht="15.75" customHeight="1" x14ac:dyDescent="0.15">
      <c r="A36" s="7" t="s">
        <v>39</v>
      </c>
      <c r="B36" s="6" t="s">
        <v>5343</v>
      </c>
      <c r="C36" s="6" t="s">
        <v>5344</v>
      </c>
      <c r="D36" s="16">
        <f ca="1">SUMIF(Range1,B36&amp;" "&amp;C36,Invoices!I:I)</f>
        <v>36.630000000000003</v>
      </c>
      <c r="F36" s="6" t="s">
        <v>5345</v>
      </c>
      <c r="G36" s="6" t="s">
        <v>5332</v>
      </c>
      <c r="I36" s="6" t="s">
        <v>5063</v>
      </c>
      <c r="J36" s="7" t="s">
        <v>5346</v>
      </c>
      <c r="K36" s="16" t="str">
        <f t="shared" si="0"/>
        <v>Margaret</v>
      </c>
      <c r="L36" s="7" t="s">
        <v>5347</v>
      </c>
      <c r="N36" s="6" t="s">
        <v>5348</v>
      </c>
    </row>
    <row r="37" spans="1:14" ht="15.75" customHeight="1" x14ac:dyDescent="0.15">
      <c r="A37" s="7" t="s">
        <v>40</v>
      </c>
      <c r="B37" s="6" t="s">
        <v>5349</v>
      </c>
      <c r="C37" s="6" t="s">
        <v>5350</v>
      </c>
      <c r="D37" s="16">
        <f ca="1">SUMIF(Range1,B37&amp;" "&amp;C37,Invoices!I:I)</f>
        <v>40.61</v>
      </c>
      <c r="F37" s="6" t="s">
        <v>5351</v>
      </c>
      <c r="G37" s="6" t="s">
        <v>5352</v>
      </c>
      <c r="I37" s="6" t="s">
        <v>5353</v>
      </c>
      <c r="J37" s="7" t="s">
        <v>5354</v>
      </c>
      <c r="K37" s="16" t="str">
        <f t="shared" si="0"/>
        <v>Margaret</v>
      </c>
      <c r="L37" s="7" t="s">
        <v>5355</v>
      </c>
      <c r="N37" s="6" t="s">
        <v>5356</v>
      </c>
    </row>
    <row r="38" spans="1:14" ht="15.75" customHeight="1" x14ac:dyDescent="0.15">
      <c r="A38" s="7" t="s">
        <v>5</v>
      </c>
      <c r="B38" s="6" t="s">
        <v>5075</v>
      </c>
      <c r="C38" s="6" t="s">
        <v>5076</v>
      </c>
      <c r="D38" s="16">
        <f ca="1">SUMIF(Range1,B38&amp;" "&amp;C38,Invoices!I:I)</f>
        <v>22.769999999999996</v>
      </c>
      <c r="F38" s="6" t="s">
        <v>5077</v>
      </c>
      <c r="G38" s="6" t="s">
        <v>5078</v>
      </c>
      <c r="I38" s="6" t="s">
        <v>5079</v>
      </c>
      <c r="J38" s="7" t="s">
        <v>5080</v>
      </c>
      <c r="K38" s="16" t="str">
        <f t="shared" si="0"/>
        <v>Margaret</v>
      </c>
      <c r="L38" s="7" t="s">
        <v>5081</v>
      </c>
      <c r="N38" s="6" t="s">
        <v>5082</v>
      </c>
    </row>
    <row r="39" spans="1:14" ht="15.75" customHeight="1" x14ac:dyDescent="0.15">
      <c r="A39" s="7" t="s">
        <v>41</v>
      </c>
      <c r="B39" s="6" t="s">
        <v>5357</v>
      </c>
      <c r="C39" s="6" t="s">
        <v>5358</v>
      </c>
      <c r="D39" s="16">
        <f ca="1">SUMIF(Range1,B39&amp;" "&amp;C39,Invoices!I:I)</f>
        <v>50.490000000000009</v>
      </c>
      <c r="F39" s="6" t="s">
        <v>5359</v>
      </c>
      <c r="G39" s="6" t="s">
        <v>5352</v>
      </c>
      <c r="I39" s="6" t="s">
        <v>5353</v>
      </c>
      <c r="J39" s="7" t="s">
        <v>5360</v>
      </c>
      <c r="K39" s="16" t="str">
        <f t="shared" si="0"/>
        <v>Margaret</v>
      </c>
      <c r="L39" s="7" t="s">
        <v>5361</v>
      </c>
      <c r="N39" s="6" t="s">
        <v>5362</v>
      </c>
    </row>
    <row r="40" spans="1:14" ht="15.75" customHeight="1" x14ac:dyDescent="0.15">
      <c r="A40" s="7" t="s">
        <v>42</v>
      </c>
      <c r="B40" s="6" t="s">
        <v>5363</v>
      </c>
      <c r="C40" s="6" t="s">
        <v>5364</v>
      </c>
      <c r="D40" s="16">
        <f ca="1">SUMIF(Range1,B40&amp;" "&amp;C40,Invoices!I:I)</f>
        <v>38.620000000000005</v>
      </c>
      <c r="F40" s="6" t="s">
        <v>5365</v>
      </c>
      <c r="G40" s="6" t="s">
        <v>5366</v>
      </c>
      <c r="I40" s="6" t="s">
        <v>5353</v>
      </c>
      <c r="J40" s="7" t="s">
        <v>5367</v>
      </c>
      <c r="K40" s="16" t="str">
        <f t="shared" si="0"/>
        <v>Margaret</v>
      </c>
      <c r="L40" s="7" t="s">
        <v>5368</v>
      </c>
      <c r="N40" s="6" t="s">
        <v>5369</v>
      </c>
    </row>
    <row r="41" spans="1:14" ht="15.75" customHeight="1" x14ac:dyDescent="0.15">
      <c r="A41" s="7" t="s">
        <v>43</v>
      </c>
      <c r="B41" s="6" t="s">
        <v>5370</v>
      </c>
      <c r="C41" s="6" t="s">
        <v>5371</v>
      </c>
      <c r="D41" s="16">
        <f ca="1">SUMIF(Range1,B41&amp;" "&amp;C41,Invoices!I:I)</f>
        <v>44.6</v>
      </c>
      <c r="F41" s="6" t="s">
        <v>5372</v>
      </c>
      <c r="G41" s="6" t="s">
        <v>5373</v>
      </c>
      <c r="I41" s="6" t="s">
        <v>5353</v>
      </c>
      <c r="J41" s="7" t="s">
        <v>5374</v>
      </c>
      <c r="K41" s="16" t="str">
        <f t="shared" si="0"/>
        <v>Margaret</v>
      </c>
      <c r="L41" s="7" t="s">
        <v>5375</v>
      </c>
      <c r="N41" s="6" t="s">
        <v>5376</v>
      </c>
    </row>
    <row r="42" spans="1:14" ht="15.75" customHeight="1" x14ac:dyDescent="0.15">
      <c r="A42" s="7" t="s">
        <v>44</v>
      </c>
      <c r="B42" s="6" t="s">
        <v>5377</v>
      </c>
      <c r="C42" s="6" t="s">
        <v>5378</v>
      </c>
      <c r="D42" s="16">
        <f ca="1">SUMIF(Range1,B42&amp;" "&amp;C42,Invoices!I:I)</f>
        <v>48.589999999999989</v>
      </c>
      <c r="F42" s="6" t="s">
        <v>5379</v>
      </c>
      <c r="G42" s="6" t="s">
        <v>5380</v>
      </c>
      <c r="I42" s="6" t="s">
        <v>5353</v>
      </c>
      <c r="J42" s="7" t="s">
        <v>5381</v>
      </c>
      <c r="K42" s="16" t="str">
        <f t="shared" si="0"/>
        <v>Margaret</v>
      </c>
      <c r="L42" s="7" t="s">
        <v>5382</v>
      </c>
      <c r="N42" s="6" t="s">
        <v>5383</v>
      </c>
    </row>
    <row r="43" spans="1:14" ht="15.75" customHeight="1" x14ac:dyDescent="0.15">
      <c r="A43" s="7" t="s">
        <v>45</v>
      </c>
      <c r="B43" s="6" t="s">
        <v>5384</v>
      </c>
      <c r="C43" s="6" t="s">
        <v>5385</v>
      </c>
      <c r="D43" s="16">
        <f ca="1">SUMIF(Range1,B43&amp;" "&amp;C43,Invoices!I:I)</f>
        <v>38.65</v>
      </c>
      <c r="F43" s="6" t="s">
        <v>5386</v>
      </c>
      <c r="G43" s="6" t="s">
        <v>5387</v>
      </c>
      <c r="I43" s="6" t="s">
        <v>5388</v>
      </c>
      <c r="J43" s="7" t="s">
        <v>5389</v>
      </c>
      <c r="K43" s="16" t="str">
        <f t="shared" si="0"/>
        <v>Margaret</v>
      </c>
      <c r="L43" s="7" t="s">
        <v>5390</v>
      </c>
      <c r="N43" s="6" t="s">
        <v>5391</v>
      </c>
    </row>
    <row r="44" spans="1:14" ht="15.75" customHeight="1" x14ac:dyDescent="0.15">
      <c r="A44" s="7" t="s">
        <v>46</v>
      </c>
      <c r="B44" s="6" t="s">
        <v>5392</v>
      </c>
      <c r="C44" s="6" t="s">
        <v>5393</v>
      </c>
      <c r="D44" s="16">
        <f ca="1">SUMIF(Range1,B44&amp;" "&amp;C44,Invoices!I:I)</f>
        <v>59.47999999999999</v>
      </c>
      <c r="F44" s="6" t="s">
        <v>5394</v>
      </c>
      <c r="G44" s="6" t="s">
        <v>5395</v>
      </c>
      <c r="I44" s="6" t="s">
        <v>5396</v>
      </c>
      <c r="J44" s="6" t="s">
        <v>5397</v>
      </c>
      <c r="K44" s="16" t="str">
        <f t="shared" si="0"/>
        <v>Margaret</v>
      </c>
      <c r="N44" s="6" t="s">
        <v>5398</v>
      </c>
    </row>
    <row r="45" spans="1:14" ht="15.75" customHeight="1" x14ac:dyDescent="0.15">
      <c r="A45" s="7" t="s">
        <v>47</v>
      </c>
      <c r="B45" s="6" t="s">
        <v>5399</v>
      </c>
      <c r="C45" s="6" t="s">
        <v>5400</v>
      </c>
      <c r="D45" s="16">
        <f ca="1">SUMIF(Range1,B45&amp;" "&amp;C45,Invoices!I:I)</f>
        <v>43.679999999999993</v>
      </c>
      <c r="F45" s="6" t="s">
        <v>5401</v>
      </c>
      <c r="G45" s="6" t="s">
        <v>5402</v>
      </c>
      <c r="H45" s="6" t="s">
        <v>5402</v>
      </c>
      <c r="I45" s="6" t="s">
        <v>5403</v>
      </c>
      <c r="K45" s="16" t="str">
        <f t="shared" si="0"/>
        <v>Margaret</v>
      </c>
      <c r="L45" s="7" t="s">
        <v>5404</v>
      </c>
      <c r="N45" s="6" t="s">
        <v>5405</v>
      </c>
    </row>
    <row r="46" spans="1:14" ht="15.75" customHeight="1" x14ac:dyDescent="0.15">
      <c r="A46" s="7" t="s">
        <v>48</v>
      </c>
      <c r="B46" s="6" t="s">
        <v>5406</v>
      </c>
      <c r="C46" s="6" t="s">
        <v>5407</v>
      </c>
      <c r="D46" s="16">
        <f ca="1">SUMIF(Range1,B46&amp;" "&amp;C46,Invoices!I:I)</f>
        <v>24.75</v>
      </c>
      <c r="F46" s="6" t="s">
        <v>5408</v>
      </c>
      <c r="G46" s="6" t="s">
        <v>5409</v>
      </c>
      <c r="H46" s="6" t="s">
        <v>5410</v>
      </c>
      <c r="I46" s="6" t="s">
        <v>5411</v>
      </c>
      <c r="J46" s="7" t="s">
        <v>5412</v>
      </c>
      <c r="K46" s="16" t="str">
        <f t="shared" si="0"/>
        <v>Margaret</v>
      </c>
      <c r="L46" s="7" t="s">
        <v>5413</v>
      </c>
      <c r="N46" s="6" t="s">
        <v>5414</v>
      </c>
    </row>
    <row r="47" spans="1:14" ht="15.75" customHeight="1" x14ac:dyDescent="0.15">
      <c r="A47" s="7" t="s">
        <v>49</v>
      </c>
      <c r="B47" s="6" t="s">
        <v>5415</v>
      </c>
      <c r="C47" s="6" t="s">
        <v>5416</v>
      </c>
      <c r="D47" s="16">
        <f ca="1">SUMIF(Range1,B47&amp;" "&amp;C47,Invoices!I:I)</f>
        <v>42.59</v>
      </c>
      <c r="F47" s="6" t="s">
        <v>5417</v>
      </c>
      <c r="G47" s="6" t="s">
        <v>5418</v>
      </c>
      <c r="H47" s="6" t="s">
        <v>5419</v>
      </c>
      <c r="I47" s="6" t="s">
        <v>5420</v>
      </c>
      <c r="J47" s="7" t="s">
        <v>5421</v>
      </c>
      <c r="K47" s="16" t="str">
        <f t="shared" si="0"/>
        <v>Margaret</v>
      </c>
      <c r="L47" s="7" t="s">
        <v>5422</v>
      </c>
      <c r="N47" s="6" t="s">
        <v>5423</v>
      </c>
    </row>
    <row r="48" spans="1:14" ht="15.75" customHeight="1" x14ac:dyDescent="0.15">
      <c r="A48" s="7" t="s">
        <v>50</v>
      </c>
      <c r="B48" s="6" t="s">
        <v>5424</v>
      </c>
      <c r="C48" s="6" t="s">
        <v>5425</v>
      </c>
      <c r="D48" s="16">
        <f ca="1">SUMIF(Range1,B48&amp;" "&amp;C48,Invoices!I:I)</f>
        <v>45.540000000000006</v>
      </c>
      <c r="F48" s="6" t="s">
        <v>5426</v>
      </c>
      <c r="G48" s="6" t="s">
        <v>5427</v>
      </c>
      <c r="I48" s="6" t="s">
        <v>5428</v>
      </c>
      <c r="J48" s="6" t="s">
        <v>5429</v>
      </c>
      <c r="K48" s="16" t="str">
        <f t="shared" si="0"/>
        <v>Margaret</v>
      </c>
      <c r="L48" s="7" t="s">
        <v>5430</v>
      </c>
      <c r="N48" s="6" t="s">
        <v>5431</v>
      </c>
    </row>
    <row r="49" spans="1:14" ht="15.75" customHeight="1" x14ac:dyDescent="0.15">
      <c r="A49" s="7" t="s">
        <v>6</v>
      </c>
      <c r="B49" s="6" t="s">
        <v>5083</v>
      </c>
      <c r="C49" s="6" t="s">
        <v>5084</v>
      </c>
      <c r="D49" s="16">
        <f ca="1">SUMIF(Range1,B49&amp;" "&amp;C49,Invoices!I:I)</f>
        <v>28.75</v>
      </c>
      <c r="E49" s="6" t="s">
        <v>5085</v>
      </c>
      <c r="F49" s="6" t="s">
        <v>5086</v>
      </c>
      <c r="G49" s="6" t="s">
        <v>5087</v>
      </c>
      <c r="I49" s="6" t="s">
        <v>5088</v>
      </c>
      <c r="J49" s="7" t="s">
        <v>5089</v>
      </c>
      <c r="K49" s="16" t="str">
        <f t="shared" si="0"/>
        <v>Steve</v>
      </c>
      <c r="L49" s="7" t="s">
        <v>5090</v>
      </c>
      <c r="M49" s="7" t="s">
        <v>5090</v>
      </c>
      <c r="N49" s="6" t="s">
        <v>5091</v>
      </c>
    </row>
    <row r="50" spans="1:14" ht="15.75" customHeight="1" x14ac:dyDescent="0.15">
      <c r="A50" s="7" t="s">
        <v>51</v>
      </c>
      <c r="B50" s="6" t="s">
        <v>5432</v>
      </c>
      <c r="C50" s="6" t="s">
        <v>5433</v>
      </c>
      <c r="D50" s="16">
        <f ca="1">SUMIF(Range1,B50&amp;" "&amp;C50,Invoices!I:I)</f>
        <v>38.61</v>
      </c>
      <c r="F50" s="6" t="s">
        <v>5434</v>
      </c>
      <c r="G50" s="6" t="s">
        <v>5435</v>
      </c>
      <c r="I50" s="6" t="s">
        <v>5436</v>
      </c>
      <c r="J50" s="7" t="s">
        <v>5437</v>
      </c>
      <c r="K50" s="16" t="str">
        <f t="shared" si="0"/>
        <v>Steve</v>
      </c>
      <c r="L50" s="7" t="s">
        <v>5438</v>
      </c>
      <c r="N50" s="6" t="s">
        <v>5439</v>
      </c>
    </row>
    <row r="51" spans="1:14" ht="15.75" customHeight="1" x14ac:dyDescent="0.15">
      <c r="A51" s="7" t="s">
        <v>52</v>
      </c>
      <c r="B51" s="6" t="s">
        <v>5440</v>
      </c>
      <c r="C51" s="6" t="s">
        <v>5441</v>
      </c>
      <c r="D51" s="16">
        <f ca="1">SUMIF(Range1,B51&amp;" "&amp;C51,Invoices!I:I)</f>
        <v>25.75</v>
      </c>
      <c r="F51" s="6" t="s">
        <v>5442</v>
      </c>
      <c r="G51" s="6" t="s">
        <v>5443</v>
      </c>
      <c r="I51" s="6" t="s">
        <v>5444</v>
      </c>
      <c r="J51" s="7" t="s">
        <v>5445</v>
      </c>
      <c r="K51" s="16" t="str">
        <f t="shared" si="0"/>
        <v>Steve</v>
      </c>
      <c r="L51" s="7" t="s">
        <v>5446</v>
      </c>
      <c r="N51" s="6" t="s">
        <v>5447</v>
      </c>
    </row>
    <row r="52" spans="1:14" ht="15.75" customHeight="1" x14ac:dyDescent="0.15">
      <c r="A52" s="7" t="s">
        <v>53</v>
      </c>
      <c r="B52" s="6" t="s">
        <v>5448</v>
      </c>
      <c r="C52" s="6" t="s">
        <v>5449</v>
      </c>
      <c r="D52" s="16">
        <f ca="1">SUMIF(Range1,B52&amp;" "&amp;C52,Invoices!I:I)</f>
        <v>33.660000000000004</v>
      </c>
      <c r="F52" s="6" t="s">
        <v>5450</v>
      </c>
      <c r="G52" s="6" t="s">
        <v>5451</v>
      </c>
      <c r="I52" s="6" t="s">
        <v>5452</v>
      </c>
      <c r="J52" s="6" t="s">
        <v>5453</v>
      </c>
      <c r="K52" s="16" t="str">
        <f t="shared" si="0"/>
        <v>Steve</v>
      </c>
      <c r="L52" s="7" t="s">
        <v>5454</v>
      </c>
      <c r="N52" s="6" t="s">
        <v>5455</v>
      </c>
    </row>
    <row r="53" spans="1:14" ht="15.75" customHeight="1" x14ac:dyDescent="0.15">
      <c r="A53" s="7" t="s">
        <v>54</v>
      </c>
      <c r="B53" s="6" t="s">
        <v>5456</v>
      </c>
      <c r="C53" s="6" t="s">
        <v>5457</v>
      </c>
      <c r="D53" s="16">
        <f ca="1">SUMIF(Range1,B53&amp;" "&amp;C53,Invoices!I:I)</f>
        <v>47.52000000000001</v>
      </c>
      <c r="F53" s="6" t="s">
        <v>5458</v>
      </c>
      <c r="G53" s="6" t="s">
        <v>5451</v>
      </c>
      <c r="I53" s="6" t="s">
        <v>5452</v>
      </c>
      <c r="J53" s="6" t="s">
        <v>5459</v>
      </c>
      <c r="K53" s="16" t="str">
        <f t="shared" si="0"/>
        <v>Steve</v>
      </c>
      <c r="L53" s="7" t="s">
        <v>5460</v>
      </c>
      <c r="N53" s="6" t="s">
        <v>5461</v>
      </c>
    </row>
    <row r="54" spans="1:14" ht="15.75" customHeight="1" x14ac:dyDescent="0.15">
      <c r="A54" s="7" t="s">
        <v>55</v>
      </c>
      <c r="B54" s="6" t="s">
        <v>468</v>
      </c>
      <c r="C54" s="6" t="s">
        <v>5462</v>
      </c>
      <c r="D54" s="16">
        <f ca="1">SUMIF(Range1,B54&amp;" "&amp;C54,Invoices!I:I)</f>
        <v>29.700000000000003</v>
      </c>
      <c r="F54" s="6" t="s">
        <v>5463</v>
      </c>
      <c r="G54" s="6" t="s">
        <v>5464</v>
      </c>
      <c r="I54" s="6" t="s">
        <v>5452</v>
      </c>
      <c r="J54" s="6" t="s">
        <v>5465</v>
      </c>
      <c r="K54" s="16" t="str">
        <f t="shared" si="0"/>
        <v>Steve</v>
      </c>
      <c r="L54" s="7" t="s">
        <v>5466</v>
      </c>
      <c r="N54" s="6" t="s">
        <v>5467</v>
      </c>
    </row>
    <row r="55" spans="1:14" ht="15.75" customHeight="1" x14ac:dyDescent="0.15">
      <c r="A55" s="7" t="s">
        <v>56</v>
      </c>
      <c r="B55" s="6" t="s">
        <v>5158</v>
      </c>
      <c r="C55" s="6" t="s">
        <v>2214</v>
      </c>
      <c r="D55" s="16">
        <f ca="1">SUMIF(Range1,B55&amp;" "&amp;C55,Invoices!I:I)</f>
        <v>34.650000000000006</v>
      </c>
      <c r="F55" s="6" t="s">
        <v>5468</v>
      </c>
      <c r="G55" s="6" t="s">
        <v>5469</v>
      </c>
      <c r="H55" s="6" t="s">
        <v>5470</v>
      </c>
      <c r="I55" s="6" t="s">
        <v>5471</v>
      </c>
      <c r="J55" s="7" t="s">
        <v>5472</v>
      </c>
      <c r="K55" s="16" t="str">
        <f t="shared" si="0"/>
        <v>Steve</v>
      </c>
      <c r="L55" s="7" t="s">
        <v>5473</v>
      </c>
      <c r="N55" s="6" t="s">
        <v>5474</v>
      </c>
    </row>
    <row r="56" spans="1:14" ht="15.75" customHeight="1" x14ac:dyDescent="0.15">
      <c r="A56" s="7" t="s">
        <v>57</v>
      </c>
      <c r="B56" s="6" t="s">
        <v>5475</v>
      </c>
      <c r="C56" s="6" t="s">
        <v>5476</v>
      </c>
      <c r="D56" s="16">
        <f ca="1">SUMIF(Range1,B56&amp;" "&amp;C56,Invoices!I:I)</f>
        <v>25.76</v>
      </c>
      <c r="F56" s="6" t="s">
        <v>5477</v>
      </c>
      <c r="G56" s="6" t="s">
        <v>5478</v>
      </c>
      <c r="I56" s="6" t="s">
        <v>5479</v>
      </c>
      <c r="J56" s="7" t="s">
        <v>5480</v>
      </c>
      <c r="K56" s="16" t="str">
        <f t="shared" si="0"/>
        <v>Steve</v>
      </c>
      <c r="L56" s="7" t="s">
        <v>5481</v>
      </c>
      <c r="N56" s="6" t="s">
        <v>5482</v>
      </c>
    </row>
    <row r="57" spans="1:14" ht="15.75" customHeight="1" x14ac:dyDescent="0.15">
      <c r="A57" s="7" t="s">
        <v>58</v>
      </c>
      <c r="B57" s="6" t="s">
        <v>5483</v>
      </c>
      <c r="C57" s="6" t="s">
        <v>5484</v>
      </c>
      <c r="D57" s="16">
        <f ca="1">SUMIF(Range1,B57&amp;" "&amp;C57,Invoices!I:I)</f>
        <v>59.490000000000009</v>
      </c>
      <c r="F57" s="6" t="s">
        <v>5485</v>
      </c>
      <c r="G57" s="6" t="s">
        <v>5486</v>
      </c>
      <c r="I57" s="6" t="s">
        <v>5487</v>
      </c>
      <c r="K57" s="16" t="str">
        <f t="shared" si="0"/>
        <v>Steve</v>
      </c>
      <c r="L57" s="7" t="s">
        <v>5488</v>
      </c>
      <c r="N57" s="6" t="s">
        <v>5489</v>
      </c>
    </row>
    <row r="58" spans="1:14" ht="15.75" customHeight="1" x14ac:dyDescent="0.15">
      <c r="A58" s="7" t="s">
        <v>59</v>
      </c>
      <c r="B58" s="6" t="s">
        <v>5490</v>
      </c>
      <c r="C58" s="6" t="s">
        <v>5491</v>
      </c>
      <c r="D58" s="16">
        <f ca="1">SUMIF(Range1,B58&amp;" "&amp;C58,Invoices!I:I)</f>
        <v>50.490000000000009</v>
      </c>
      <c r="F58" s="6" t="s">
        <v>5492</v>
      </c>
      <c r="G58" s="6" t="s">
        <v>5493</v>
      </c>
      <c r="I58" s="6" t="s">
        <v>5494</v>
      </c>
      <c r="J58" s="7" t="s">
        <v>5495</v>
      </c>
      <c r="K58" s="16" t="str">
        <f t="shared" si="0"/>
        <v>Steve</v>
      </c>
      <c r="L58" s="7" t="s">
        <v>5496</v>
      </c>
      <c r="N58" s="6" t="s">
        <v>5497</v>
      </c>
    </row>
    <row r="59" spans="1:14" ht="15.75" customHeight="1" x14ac:dyDescent="0.15">
      <c r="A59" s="7" t="s">
        <v>60</v>
      </c>
      <c r="B59" s="6" t="s">
        <v>5498</v>
      </c>
      <c r="C59" s="6" t="s">
        <v>5499</v>
      </c>
      <c r="D59" s="16">
        <f ca="1">SUMIF(Range1,B59&amp;" "&amp;C59,Invoices!I:I)</f>
        <v>22.77</v>
      </c>
      <c r="F59" s="6" t="s">
        <v>5500</v>
      </c>
      <c r="G59" s="6" t="s">
        <v>5501</v>
      </c>
      <c r="I59" s="6" t="s">
        <v>5494</v>
      </c>
      <c r="J59" s="7" t="s">
        <v>5502</v>
      </c>
      <c r="K59" s="16" t="str">
        <f t="shared" si="0"/>
        <v>Steve</v>
      </c>
      <c r="L59" s="7" t="s">
        <v>5503</v>
      </c>
      <c r="N59" s="6" t="s">
        <v>5504</v>
      </c>
    </row>
    <row r="60" spans="1:14" ht="15.75" customHeight="1" x14ac:dyDescent="0.15">
      <c r="A60" s="7" t="s">
        <v>7</v>
      </c>
      <c r="B60" s="6" t="s">
        <v>5092</v>
      </c>
      <c r="C60" s="6" t="s">
        <v>5093</v>
      </c>
      <c r="D60" s="16">
        <f ca="1">SUMIF(Range1,B60&amp;" "&amp;C60,Invoices!I:I)</f>
        <v>42.59</v>
      </c>
      <c r="F60" s="6" t="s">
        <v>5094</v>
      </c>
      <c r="G60" s="6" t="s">
        <v>5087</v>
      </c>
      <c r="I60" s="6" t="s">
        <v>5088</v>
      </c>
      <c r="J60" s="7" t="s">
        <v>5095</v>
      </c>
      <c r="K60" s="16" t="str">
        <f t="shared" si="0"/>
        <v>Steve</v>
      </c>
      <c r="L60" s="7" t="s">
        <v>5096</v>
      </c>
      <c r="N60" s="6" t="s">
        <v>5097</v>
      </c>
    </row>
    <row r="61" spans="1:14" ht="15.75" customHeight="1" x14ac:dyDescent="0.15">
      <c r="A61" s="7" t="s">
        <v>8</v>
      </c>
      <c r="B61" s="6" t="s">
        <v>5098</v>
      </c>
      <c r="C61" s="6" t="s">
        <v>5099</v>
      </c>
      <c r="D61" s="16">
        <f ca="1">SUMIF(Range1,B61&amp;" "&amp;C61,Invoices!I:I)</f>
        <v>42.61999999999999</v>
      </c>
      <c r="F61" s="6" t="s">
        <v>5100</v>
      </c>
      <c r="G61" s="6" t="s">
        <v>5101</v>
      </c>
      <c r="I61" s="6" t="s">
        <v>5102</v>
      </c>
      <c r="J61" s="7" t="s">
        <v>5103</v>
      </c>
      <c r="K61" s="16" t="str">
        <f t="shared" si="0"/>
        <v>Steve</v>
      </c>
      <c r="L61" s="7" t="s">
        <v>5104</v>
      </c>
      <c r="N61" s="6" t="s">
        <v>5105</v>
      </c>
    </row>
    <row r="62" spans="1:14" ht="15.75" customHeight="1" x14ac:dyDescent="0.15">
      <c r="A62" s="7" t="s">
        <v>9</v>
      </c>
      <c r="B62" s="6" t="s">
        <v>5106</v>
      </c>
      <c r="C62" s="6" t="s">
        <v>5107</v>
      </c>
      <c r="D62" s="16">
        <f ca="1">SUMIF(Range1,B62&amp;" "&amp;C62,Invoices!I:I)</f>
        <v>35.65</v>
      </c>
      <c r="F62" s="6" t="s">
        <v>5108</v>
      </c>
      <c r="G62" s="6" t="s">
        <v>5109</v>
      </c>
      <c r="I62" s="6" t="s">
        <v>5110</v>
      </c>
      <c r="J62" s="7" t="s">
        <v>5111</v>
      </c>
      <c r="K62" s="16" t="str">
        <f t="shared" si="0"/>
        <v>Steve</v>
      </c>
      <c r="L62" s="7" t="s">
        <v>5112</v>
      </c>
      <c r="N62" s="6" t="s">
        <v>5113</v>
      </c>
    </row>
    <row r="63" spans="1:14" ht="15.75" customHeight="1" x14ac:dyDescent="0.15">
      <c r="A63" s="7" t="s">
        <v>10</v>
      </c>
      <c r="B63" s="6" t="s">
        <v>5114</v>
      </c>
      <c r="C63" s="6" t="s">
        <v>5115</v>
      </c>
      <c r="D63" s="16">
        <f ca="1">SUMIF(Range1,B63&amp;" "&amp;C63,Invoices!I:I)</f>
        <v>29.759999999999998</v>
      </c>
      <c r="F63" s="6" t="s">
        <v>5116</v>
      </c>
      <c r="G63" s="6" t="s">
        <v>5117</v>
      </c>
      <c r="I63" s="6" t="s">
        <v>5118</v>
      </c>
      <c r="J63" s="7" t="s">
        <v>5119</v>
      </c>
      <c r="K63" s="16" t="str">
        <f t="shared" si="0"/>
        <v>Steve</v>
      </c>
      <c r="L63" s="7" t="s">
        <v>5120</v>
      </c>
      <c r="N63" s="6" t="s">
        <v>5121</v>
      </c>
    </row>
  </sheetData>
  <autoFilter ref="A4:N63" xr:uid="{00000000-0001-0000-0400-000000000000}">
    <sortState xmlns:xlrd2="http://schemas.microsoft.com/office/spreadsheetml/2017/richdata2" ref="A5:N63">
      <sortCondition ref="A4:A6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416"/>
  <sheetViews>
    <sheetView zoomScale="130" zoomScaleNormal="130" workbookViewId="0">
      <pane ySplit="4" topLeftCell="A352" activePane="bottomLeft" state="frozen"/>
      <selection pane="bottomLeft" activeCell="D383" sqref="D383"/>
    </sheetView>
  </sheetViews>
  <sheetFormatPr baseColWidth="10" defaultColWidth="12.6640625" defaultRowHeight="15.75" customHeight="1" x14ac:dyDescent="0.15"/>
  <cols>
    <col min="1" max="1" width="8.1640625" customWidth="1"/>
    <col min="2" max="2" width="16.5" customWidth="1"/>
    <col min="3" max="3" width="18.33203125" customWidth="1"/>
    <col min="4" max="4" width="35" customWidth="1"/>
    <col min="5" max="5" width="17.6640625" customWidth="1"/>
    <col min="6" max="6" width="10.1640625" customWidth="1"/>
    <col min="7" max="7" width="12.83203125" customWidth="1"/>
    <col min="8" max="10" width="15.1640625" customWidth="1"/>
    <col min="11" max="11" width="60.33203125" customWidth="1"/>
    <col min="12" max="12" width="6" customWidth="1"/>
    <col min="13" max="13" width="78.6640625" customWidth="1"/>
    <col min="14" max="14" width="6" customWidth="1"/>
    <col min="15" max="15" width="67.5" customWidth="1"/>
    <col min="16" max="16" width="6" customWidth="1"/>
    <col min="17" max="17" width="85" customWidth="1"/>
    <col min="18" max="18" width="6" customWidth="1"/>
    <col min="19" max="19" width="61.1640625" customWidth="1"/>
    <col min="20" max="20" width="6" customWidth="1"/>
    <col min="21" max="21" width="44.33203125" customWidth="1"/>
    <col min="22" max="22" width="6" customWidth="1"/>
    <col min="23" max="23" width="37.1640625" customWidth="1"/>
    <col min="24" max="24" width="6" customWidth="1"/>
    <col min="25" max="25" width="52.6640625" customWidth="1"/>
    <col min="26" max="26" width="6" customWidth="1"/>
    <col min="27" max="27" width="40" customWidth="1"/>
    <col min="28" max="28" width="6" customWidth="1"/>
    <col min="29" max="29" width="32.33203125" customWidth="1"/>
    <col min="30" max="30" width="6.83203125" customWidth="1"/>
    <col min="31" max="31" width="64.6640625" customWidth="1"/>
    <col min="32" max="32" width="6.83203125" customWidth="1"/>
    <col min="33" max="33" width="47.5" customWidth="1"/>
    <col min="34" max="34" width="6.83203125" customWidth="1"/>
    <col min="35" max="35" width="44.6640625" customWidth="1"/>
    <col min="36" max="36" width="6.83203125" customWidth="1"/>
    <col min="37" max="37" width="96.33203125" customWidth="1"/>
    <col min="38" max="38" width="6.83203125" customWidth="1"/>
    <col min="39" max="39" width="6.1640625" customWidth="1"/>
    <col min="40" max="40" width="6.83203125" customWidth="1"/>
  </cols>
  <sheetData>
    <row r="1" spans="1:40" ht="15.75" customHeight="1" x14ac:dyDescent="0.15">
      <c r="A1" s="12" t="s">
        <v>5957</v>
      </c>
      <c r="B1" s="13">
        <f>AVERAGE(I:I)</f>
        <v>5.6134951456310782</v>
      </c>
    </row>
    <row r="4" spans="1:40" ht="15.75" customHeight="1" x14ac:dyDescent="0.15">
      <c r="A4" s="1" t="s">
        <v>0</v>
      </c>
      <c r="B4" s="1" t="s">
        <v>5505</v>
      </c>
      <c r="C4" s="1" t="s">
        <v>5506</v>
      </c>
      <c r="D4" s="1" t="s">
        <v>5507</v>
      </c>
      <c r="E4" s="1" t="s">
        <v>5508</v>
      </c>
      <c r="F4" s="1" t="s">
        <v>5509</v>
      </c>
      <c r="G4" s="1" t="s">
        <v>5510</v>
      </c>
      <c r="H4" s="1" t="s">
        <v>5511</v>
      </c>
      <c r="I4" s="1" t="s">
        <v>5956</v>
      </c>
      <c r="J4" s="1" t="s">
        <v>5512</v>
      </c>
      <c r="K4" s="1" t="s">
        <v>5513</v>
      </c>
      <c r="L4" s="8" t="s">
        <v>5514</v>
      </c>
      <c r="M4" s="1" t="s">
        <v>5515</v>
      </c>
      <c r="N4" s="8" t="s">
        <v>5516</v>
      </c>
      <c r="O4" s="1" t="s">
        <v>5517</v>
      </c>
      <c r="P4" s="8" t="s">
        <v>5518</v>
      </c>
      <c r="Q4" s="1" t="s">
        <v>5519</v>
      </c>
      <c r="R4" s="8" t="s">
        <v>5520</v>
      </c>
      <c r="S4" s="1" t="s">
        <v>5521</v>
      </c>
      <c r="T4" s="8" t="s">
        <v>5522</v>
      </c>
      <c r="U4" s="1" t="s">
        <v>5523</v>
      </c>
      <c r="V4" s="8" t="s">
        <v>5524</v>
      </c>
      <c r="W4" s="1" t="s">
        <v>5525</v>
      </c>
      <c r="X4" s="8" t="s">
        <v>5526</v>
      </c>
      <c r="Y4" s="1" t="s">
        <v>5527</v>
      </c>
      <c r="Z4" s="8" t="s">
        <v>5528</v>
      </c>
      <c r="AA4" s="1" t="s">
        <v>5529</v>
      </c>
      <c r="AB4" s="8" t="s">
        <v>5530</v>
      </c>
      <c r="AC4" s="1" t="s">
        <v>5531</v>
      </c>
      <c r="AD4" s="8" t="s">
        <v>5532</v>
      </c>
      <c r="AE4" s="1" t="s">
        <v>5533</v>
      </c>
      <c r="AF4" s="8" t="s">
        <v>5534</v>
      </c>
      <c r="AG4" s="1" t="s">
        <v>5535</v>
      </c>
      <c r="AH4" s="8" t="s">
        <v>5536</v>
      </c>
      <c r="AI4" s="1" t="s">
        <v>5537</v>
      </c>
      <c r="AJ4" s="8" t="s">
        <v>5538</v>
      </c>
      <c r="AK4" s="1" t="s">
        <v>5539</v>
      </c>
      <c r="AL4" s="8" t="s">
        <v>5540</v>
      </c>
      <c r="AM4" s="1" t="s">
        <v>5541</v>
      </c>
      <c r="AN4" s="8" t="s">
        <v>5542</v>
      </c>
    </row>
    <row r="5" spans="1:40" ht="15.75" customHeight="1" x14ac:dyDescent="0.15">
      <c r="A5" s="3" t="s">
        <v>51</v>
      </c>
      <c r="B5" s="3" t="s">
        <v>5620</v>
      </c>
      <c r="C5" s="9" t="s">
        <v>5622</v>
      </c>
      <c r="D5" s="9" t="s">
        <v>5303</v>
      </c>
      <c r="E5" s="9" t="s">
        <v>5304</v>
      </c>
      <c r="F5" s="9" t="s">
        <v>5305</v>
      </c>
      <c r="G5" s="9" t="s">
        <v>437</v>
      </c>
      <c r="H5" s="9" t="s">
        <v>5306</v>
      </c>
      <c r="I5" s="15">
        <f>SUM(L5,N5,P5,R5,T5,V5,X5,Z5,AB5,AD5,AF5,AH5,AJ5,AL5,AN5)</f>
        <v>1.98</v>
      </c>
      <c r="J5" s="9">
        <f>COUNTA(K5:AN5)/2</f>
        <v>2</v>
      </c>
      <c r="K5" s="9" t="s">
        <v>2570</v>
      </c>
      <c r="L5" s="10">
        <v>0.99</v>
      </c>
      <c r="M5" s="9" t="s">
        <v>4887</v>
      </c>
      <c r="N5" s="10">
        <v>0.99</v>
      </c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10"/>
      <c r="AA5" s="9"/>
      <c r="AB5" s="10"/>
      <c r="AC5" s="9"/>
      <c r="AD5" s="10"/>
      <c r="AE5" s="9"/>
      <c r="AF5" s="10"/>
      <c r="AG5" s="9"/>
      <c r="AH5" s="10"/>
      <c r="AI5" s="9"/>
      <c r="AJ5" s="10"/>
      <c r="AK5" s="9"/>
      <c r="AL5" s="10"/>
      <c r="AM5" s="9"/>
      <c r="AN5" s="10"/>
    </row>
    <row r="6" spans="1:40" ht="15.75" customHeight="1" x14ac:dyDescent="0.15">
      <c r="A6" s="3" t="s">
        <v>62</v>
      </c>
      <c r="B6" s="3" t="s">
        <v>5635</v>
      </c>
      <c r="C6" s="9" t="s">
        <v>5622</v>
      </c>
      <c r="D6" s="9" t="s">
        <v>5303</v>
      </c>
      <c r="E6" s="9" t="s">
        <v>5304</v>
      </c>
      <c r="F6" s="9" t="s">
        <v>5305</v>
      </c>
      <c r="G6" s="9" t="s">
        <v>437</v>
      </c>
      <c r="H6" s="9" t="s">
        <v>5306</v>
      </c>
      <c r="I6" s="15">
        <f>SUM(L6,N6,P6,R6,T6,V6,X6,Z6,AB6,AD6,AF6,AH6,AJ6,AL6,AN6)</f>
        <v>13.860000000000001</v>
      </c>
      <c r="J6" s="9">
        <f>COUNTA(K6:AN6)/2</f>
        <v>14</v>
      </c>
      <c r="K6" s="9" t="s">
        <v>3644</v>
      </c>
      <c r="L6" s="10">
        <v>0.99</v>
      </c>
      <c r="M6" s="9" t="s">
        <v>2750</v>
      </c>
      <c r="N6" s="10">
        <v>0.99</v>
      </c>
      <c r="O6" s="9" t="s">
        <v>4958</v>
      </c>
      <c r="P6" s="10">
        <v>0.99</v>
      </c>
      <c r="Q6" s="9" t="s">
        <v>3704</v>
      </c>
      <c r="R6" s="10">
        <v>0.99</v>
      </c>
      <c r="S6" s="9" t="s">
        <v>1222</v>
      </c>
      <c r="T6" s="10">
        <v>0.99</v>
      </c>
      <c r="U6" s="9" t="s">
        <v>1439</v>
      </c>
      <c r="V6" s="10">
        <v>0.99</v>
      </c>
      <c r="W6" s="9" t="s">
        <v>4373</v>
      </c>
      <c r="X6" s="10">
        <v>0.99</v>
      </c>
      <c r="Y6" s="9" t="s">
        <v>2258</v>
      </c>
      <c r="Z6" s="10">
        <v>0.99</v>
      </c>
      <c r="AA6" s="9" t="s">
        <v>3143</v>
      </c>
      <c r="AB6" s="10">
        <v>0.99</v>
      </c>
      <c r="AC6" s="9" t="s">
        <v>1862</v>
      </c>
      <c r="AD6" s="10">
        <v>0.99</v>
      </c>
      <c r="AE6" s="9" t="s">
        <v>3448</v>
      </c>
      <c r="AF6" s="10">
        <v>0.99</v>
      </c>
      <c r="AG6" s="9" t="s">
        <v>4001</v>
      </c>
      <c r="AH6" s="10">
        <v>0.99</v>
      </c>
      <c r="AI6" s="9" t="s">
        <v>3335</v>
      </c>
      <c r="AJ6" s="10">
        <v>0.99</v>
      </c>
      <c r="AK6" s="9" t="s">
        <v>3050</v>
      </c>
      <c r="AL6" s="10">
        <v>0.99</v>
      </c>
      <c r="AM6" s="9"/>
      <c r="AN6" s="10"/>
    </row>
    <row r="7" spans="1:40" ht="15.75" customHeight="1" x14ac:dyDescent="0.15">
      <c r="A7" s="3" t="s">
        <v>117</v>
      </c>
      <c r="B7" s="3" t="s">
        <v>5698</v>
      </c>
      <c r="C7" s="9" t="s">
        <v>5622</v>
      </c>
      <c r="D7" s="9" t="s">
        <v>5303</v>
      </c>
      <c r="E7" s="9" t="s">
        <v>5304</v>
      </c>
      <c r="F7" s="9" t="s">
        <v>5305</v>
      </c>
      <c r="G7" s="9" t="s">
        <v>437</v>
      </c>
      <c r="H7" s="9" t="s">
        <v>5306</v>
      </c>
      <c r="I7" s="15">
        <f>SUM(L7,N7,P7,R7,T7,V7,X7,Z7,AB7,AD7,AF7,AH7,AJ7,AL7,AN7)</f>
        <v>8.91</v>
      </c>
      <c r="J7" s="9">
        <f>COUNTA(K7:AN7)/2</f>
        <v>9</v>
      </c>
      <c r="K7" s="9" t="s">
        <v>4742</v>
      </c>
      <c r="L7" s="10">
        <v>0.99</v>
      </c>
      <c r="M7" s="9" t="s">
        <v>3092</v>
      </c>
      <c r="N7" s="10">
        <v>0.99</v>
      </c>
      <c r="O7" s="9" t="s">
        <v>1765</v>
      </c>
      <c r="P7" s="10">
        <v>0.99</v>
      </c>
      <c r="Q7" s="9" t="s">
        <v>1175</v>
      </c>
      <c r="R7" s="10">
        <v>0.99</v>
      </c>
      <c r="S7" s="9" t="s">
        <v>996</v>
      </c>
      <c r="T7" s="10">
        <v>0.99</v>
      </c>
      <c r="U7" s="9" t="s">
        <v>1681</v>
      </c>
      <c r="V7" s="10">
        <v>0.99</v>
      </c>
      <c r="W7" s="9" t="s">
        <v>2154</v>
      </c>
      <c r="X7" s="10">
        <v>0.99</v>
      </c>
      <c r="Y7" s="9" t="s">
        <v>3487</v>
      </c>
      <c r="Z7" s="10">
        <v>0.99</v>
      </c>
      <c r="AA7" s="9" t="s">
        <v>3487</v>
      </c>
      <c r="AB7" s="10">
        <v>0.99</v>
      </c>
      <c r="AC7" s="9"/>
      <c r="AD7" s="10"/>
      <c r="AE7" s="9"/>
      <c r="AF7" s="10"/>
      <c r="AG7" s="9"/>
      <c r="AH7" s="10"/>
      <c r="AI7" s="9"/>
      <c r="AJ7" s="10"/>
      <c r="AK7" s="9"/>
      <c r="AL7" s="10"/>
      <c r="AM7" s="9"/>
      <c r="AN7" s="10"/>
    </row>
    <row r="8" spans="1:40" ht="15.75" customHeight="1" x14ac:dyDescent="0.15">
      <c r="A8" s="3" t="s">
        <v>246</v>
      </c>
      <c r="B8" s="3" t="s">
        <v>5812</v>
      </c>
      <c r="C8" s="9" t="s">
        <v>5622</v>
      </c>
      <c r="D8" s="9" t="s">
        <v>5303</v>
      </c>
      <c r="E8" s="9" t="s">
        <v>5304</v>
      </c>
      <c r="F8" s="9" t="s">
        <v>5305</v>
      </c>
      <c r="G8" s="9" t="s">
        <v>437</v>
      </c>
      <c r="H8" s="9" t="s">
        <v>5306</v>
      </c>
      <c r="I8" s="15">
        <f>SUM(L8,N8,P8,R8,T8,V8,X8,Z8,AB8,AD8,AF8,AH8,AJ8,AL8,AN8)</f>
        <v>1.98</v>
      </c>
      <c r="J8" s="9">
        <f>COUNTA(K8:AN8)/2</f>
        <v>2</v>
      </c>
      <c r="K8" s="9" t="s">
        <v>3934</v>
      </c>
      <c r="L8" s="10">
        <v>0.99</v>
      </c>
      <c r="M8" s="9" t="s">
        <v>3570</v>
      </c>
      <c r="N8" s="10">
        <v>0.99</v>
      </c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10"/>
      <c r="AA8" s="9"/>
      <c r="AB8" s="10"/>
      <c r="AC8" s="9"/>
      <c r="AD8" s="10"/>
      <c r="AE8" s="9"/>
      <c r="AF8" s="10"/>
      <c r="AG8" s="9"/>
      <c r="AH8" s="10"/>
      <c r="AI8" s="9"/>
      <c r="AJ8" s="10"/>
      <c r="AK8" s="9"/>
      <c r="AL8" s="10"/>
      <c r="AM8" s="9"/>
      <c r="AN8" s="10"/>
    </row>
    <row r="9" spans="1:40" ht="15.75" customHeight="1" x14ac:dyDescent="0.15">
      <c r="A9" s="3" t="s">
        <v>269</v>
      </c>
      <c r="B9" s="3" t="s">
        <v>5831</v>
      </c>
      <c r="C9" s="9" t="s">
        <v>5622</v>
      </c>
      <c r="D9" s="9" t="s">
        <v>5303</v>
      </c>
      <c r="E9" s="9" t="s">
        <v>5304</v>
      </c>
      <c r="F9" s="9" t="s">
        <v>5305</v>
      </c>
      <c r="G9" s="9" t="s">
        <v>437</v>
      </c>
      <c r="H9" s="9" t="s">
        <v>5306</v>
      </c>
      <c r="I9" s="15">
        <f>SUM(L9,N9,P9,R9,T9,V9,X9,Z9,AB9,AD9,AF9,AH9,AJ9,AL9,AN9)</f>
        <v>3.96</v>
      </c>
      <c r="J9" s="9">
        <f>COUNTA(K9:AN9)/2</f>
        <v>4</v>
      </c>
      <c r="K9" s="9" t="s">
        <v>1752</v>
      </c>
      <c r="L9" s="10">
        <v>0.99</v>
      </c>
      <c r="M9" s="9" t="s">
        <v>941</v>
      </c>
      <c r="N9" s="10">
        <v>0.99</v>
      </c>
      <c r="O9" s="9" t="s">
        <v>1420</v>
      </c>
      <c r="P9" s="10">
        <v>0.99</v>
      </c>
      <c r="Q9" s="9" t="s">
        <v>4224</v>
      </c>
      <c r="R9" s="10">
        <v>0.99</v>
      </c>
      <c r="S9" s="9"/>
      <c r="T9" s="10"/>
      <c r="U9" s="9"/>
      <c r="V9" s="10"/>
      <c r="W9" s="9"/>
      <c r="X9" s="10"/>
      <c r="Y9" s="9"/>
      <c r="Z9" s="10"/>
      <c r="AA9" s="9"/>
      <c r="AB9" s="10"/>
      <c r="AC9" s="9"/>
      <c r="AD9" s="10"/>
      <c r="AE9" s="9"/>
      <c r="AF9" s="10"/>
      <c r="AG9" s="9"/>
      <c r="AH9" s="10"/>
      <c r="AI9" s="9"/>
      <c r="AJ9" s="10"/>
      <c r="AK9" s="9"/>
      <c r="AL9" s="10"/>
      <c r="AM9" s="9"/>
      <c r="AN9" s="10"/>
    </row>
    <row r="10" spans="1:40" ht="15.75" customHeight="1" x14ac:dyDescent="0.15">
      <c r="A10" s="3" t="s">
        <v>291</v>
      </c>
      <c r="B10" s="3" t="s">
        <v>5850</v>
      </c>
      <c r="C10" s="9" t="s">
        <v>5622</v>
      </c>
      <c r="D10" s="9" t="s">
        <v>5303</v>
      </c>
      <c r="E10" s="9" t="s">
        <v>5304</v>
      </c>
      <c r="F10" s="9" t="s">
        <v>5305</v>
      </c>
      <c r="G10" s="9" t="s">
        <v>437</v>
      </c>
      <c r="H10" s="9" t="s">
        <v>5306</v>
      </c>
      <c r="I10" s="15">
        <f>SUM(L10,N10,P10,R10,T10,V10,X10,Z10,AB10,AD10,AF10,AH10,AJ10,AL10,AN10)</f>
        <v>5.94</v>
      </c>
      <c r="J10" s="9">
        <f>COUNTA(K10:AN10)/2</f>
        <v>6</v>
      </c>
      <c r="K10" s="9" t="s">
        <v>1339</v>
      </c>
      <c r="L10" s="10">
        <v>0.99</v>
      </c>
      <c r="M10" s="9" t="s">
        <v>4156</v>
      </c>
      <c r="N10" s="10">
        <v>0.99</v>
      </c>
      <c r="O10" s="9" t="s">
        <v>2947</v>
      </c>
      <c r="P10" s="10">
        <v>0.99</v>
      </c>
      <c r="Q10" s="9" t="s">
        <v>4626</v>
      </c>
      <c r="R10" s="10">
        <v>0.99</v>
      </c>
      <c r="S10" s="9" t="s">
        <v>4845</v>
      </c>
      <c r="T10" s="10">
        <v>0.99</v>
      </c>
      <c r="U10" s="9" t="s">
        <v>1846</v>
      </c>
      <c r="V10" s="10">
        <v>0.99</v>
      </c>
      <c r="W10" s="9"/>
      <c r="X10" s="10"/>
      <c r="Y10" s="9"/>
      <c r="Z10" s="10"/>
      <c r="AA10" s="9"/>
      <c r="AB10" s="10"/>
      <c r="AC10" s="9"/>
      <c r="AD10" s="10"/>
      <c r="AE10" s="9"/>
      <c r="AF10" s="10"/>
      <c r="AG10" s="9"/>
      <c r="AH10" s="10"/>
      <c r="AI10" s="9"/>
      <c r="AJ10" s="10"/>
      <c r="AK10" s="9"/>
      <c r="AL10" s="10"/>
      <c r="AM10" s="9"/>
      <c r="AN10" s="10"/>
    </row>
    <row r="11" spans="1:40" ht="15.75" customHeight="1" x14ac:dyDescent="0.15">
      <c r="A11" s="3" t="s">
        <v>343</v>
      </c>
      <c r="B11" s="3" t="s">
        <v>5895</v>
      </c>
      <c r="C11" s="9" t="s">
        <v>5622</v>
      </c>
      <c r="D11" s="9" t="s">
        <v>5303</v>
      </c>
      <c r="E11" s="9" t="s">
        <v>5304</v>
      </c>
      <c r="F11" s="9" t="s">
        <v>5305</v>
      </c>
      <c r="G11" s="9" t="s">
        <v>437</v>
      </c>
      <c r="H11" s="9" t="s">
        <v>5306</v>
      </c>
      <c r="I11" s="15">
        <f>SUM(L11,N11,P11,R11,T11,V11,X11,Z11,AB11,AD11,AF11,AH11,AJ11,AL11,AN11)</f>
        <v>0.99</v>
      </c>
      <c r="J11" s="9">
        <f>COUNTA(K11:AN11)/2</f>
        <v>1</v>
      </c>
      <c r="K11" s="9" t="s">
        <v>890</v>
      </c>
      <c r="L11" s="10">
        <v>0.99</v>
      </c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</row>
    <row r="12" spans="1:40" ht="15.75" customHeight="1" x14ac:dyDescent="0.15">
      <c r="A12" s="3" t="s">
        <v>58</v>
      </c>
      <c r="B12" s="3" t="s">
        <v>5629</v>
      </c>
      <c r="C12" s="9" t="s">
        <v>5631</v>
      </c>
      <c r="D12" s="9" t="s">
        <v>5134</v>
      </c>
      <c r="E12" s="9" t="s">
        <v>5126</v>
      </c>
      <c r="F12" s="9" t="s">
        <v>5053</v>
      </c>
      <c r="G12" s="9" t="s">
        <v>5054</v>
      </c>
      <c r="H12" s="9" t="s">
        <v>5135</v>
      </c>
      <c r="I12" s="15">
        <f>SUM(L12,N12,P12,R12,T12,V12,X12,Z12,AB12,AD12,AF12,AH12,AJ12,AL12,AN12)</f>
        <v>1.98</v>
      </c>
      <c r="J12" s="9">
        <f>COUNTA(K12:AN12)/2</f>
        <v>2</v>
      </c>
      <c r="K12" s="9" t="s">
        <v>2907</v>
      </c>
      <c r="L12" s="10">
        <v>0.99</v>
      </c>
      <c r="M12" s="9" t="s">
        <v>1808</v>
      </c>
      <c r="N12" s="10">
        <v>0.99</v>
      </c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10"/>
      <c r="AA12" s="9"/>
      <c r="AB12" s="10"/>
      <c r="AC12" s="9"/>
      <c r="AD12" s="10"/>
      <c r="AE12" s="9"/>
      <c r="AF12" s="10"/>
      <c r="AG12" s="9"/>
      <c r="AH12" s="10"/>
      <c r="AI12" s="9"/>
      <c r="AJ12" s="10"/>
      <c r="AK12" s="9"/>
      <c r="AL12" s="10"/>
      <c r="AM12" s="9"/>
      <c r="AN12" s="10"/>
    </row>
    <row r="13" spans="1:40" ht="15.75" customHeight="1" x14ac:dyDescent="0.15">
      <c r="A13" s="3" t="s">
        <v>69</v>
      </c>
      <c r="B13" s="3" t="s">
        <v>5643</v>
      </c>
      <c r="C13" s="9" t="s">
        <v>5631</v>
      </c>
      <c r="D13" s="9" t="s">
        <v>5134</v>
      </c>
      <c r="E13" s="9" t="s">
        <v>5126</v>
      </c>
      <c r="F13" s="9" t="s">
        <v>5053</v>
      </c>
      <c r="G13" s="9" t="s">
        <v>5054</v>
      </c>
      <c r="H13" s="9" t="s">
        <v>5135</v>
      </c>
      <c r="I13" s="15">
        <f>SUM(L13,N13,P13,R13,T13,V13,X13,Z13,AB13,AD13,AF13,AH13,AJ13,AL13,AN13)</f>
        <v>13.860000000000001</v>
      </c>
      <c r="J13" s="9">
        <f>COUNTA(K13:AN13)/2</f>
        <v>14</v>
      </c>
      <c r="K13" s="9" t="s">
        <v>2418</v>
      </c>
      <c r="L13" s="10">
        <v>0.99</v>
      </c>
      <c r="M13" s="9" t="s">
        <v>4950</v>
      </c>
      <c r="N13" s="10">
        <v>0.99</v>
      </c>
      <c r="O13" s="9" t="s">
        <v>984</v>
      </c>
      <c r="P13" s="10">
        <v>0.99</v>
      </c>
      <c r="Q13" s="9" t="s">
        <v>2897</v>
      </c>
      <c r="R13" s="10">
        <v>0.99</v>
      </c>
      <c r="S13" s="9" t="s">
        <v>4847</v>
      </c>
      <c r="T13" s="10">
        <v>0.99</v>
      </c>
      <c r="U13" s="9" t="s">
        <v>4448</v>
      </c>
      <c r="V13" s="10">
        <v>0.99</v>
      </c>
      <c r="W13" s="9" t="s">
        <v>1406</v>
      </c>
      <c r="X13" s="10">
        <v>0.99</v>
      </c>
      <c r="Y13" s="9" t="s">
        <v>3337</v>
      </c>
      <c r="Z13" s="10">
        <v>0.99</v>
      </c>
      <c r="AA13" s="9" t="s">
        <v>5019</v>
      </c>
      <c r="AB13" s="10">
        <v>0.99</v>
      </c>
      <c r="AC13" s="9" t="s">
        <v>4025</v>
      </c>
      <c r="AD13" s="10">
        <v>0.99</v>
      </c>
      <c r="AE13" s="9" t="s">
        <v>2339</v>
      </c>
      <c r="AF13" s="10">
        <v>0.99</v>
      </c>
      <c r="AG13" s="9" t="s">
        <v>2352</v>
      </c>
      <c r="AH13" s="10">
        <v>0.99</v>
      </c>
      <c r="AI13" s="9" t="s">
        <v>4772</v>
      </c>
      <c r="AJ13" s="10">
        <v>0.99</v>
      </c>
      <c r="AK13" s="9" t="s">
        <v>1207</v>
      </c>
      <c r="AL13" s="10">
        <v>0.99</v>
      </c>
      <c r="AM13" s="9"/>
      <c r="AN13" s="10"/>
    </row>
    <row r="14" spans="1:40" ht="15.75" customHeight="1" x14ac:dyDescent="0.15">
      <c r="A14" s="3" t="s">
        <v>124</v>
      </c>
      <c r="B14" s="3" t="s">
        <v>5706</v>
      </c>
      <c r="C14" s="9" t="s">
        <v>5631</v>
      </c>
      <c r="D14" s="9" t="s">
        <v>5134</v>
      </c>
      <c r="E14" s="9" t="s">
        <v>5126</v>
      </c>
      <c r="F14" s="9" t="s">
        <v>5053</v>
      </c>
      <c r="G14" s="9" t="s">
        <v>5054</v>
      </c>
      <c r="H14" s="9" t="s">
        <v>5135</v>
      </c>
      <c r="I14" s="15">
        <f>SUM(L14,N14,P14,R14,T14,V14,X14,Z14,AB14,AD14,AF14,AH14,AJ14,AL14,AN14)</f>
        <v>8.91</v>
      </c>
      <c r="J14" s="9">
        <f>COUNTA(K14:AN14)/2</f>
        <v>9</v>
      </c>
      <c r="K14" s="9" t="s">
        <v>3798</v>
      </c>
      <c r="L14" s="10">
        <v>0.99</v>
      </c>
      <c r="M14" s="9" t="s">
        <v>1782</v>
      </c>
      <c r="N14" s="10">
        <v>0.99</v>
      </c>
      <c r="O14" s="9" t="s">
        <v>1780</v>
      </c>
      <c r="P14" s="10">
        <v>0.99</v>
      </c>
      <c r="Q14" s="9" t="s">
        <v>2424</v>
      </c>
      <c r="R14" s="10">
        <v>0.99</v>
      </c>
      <c r="S14" s="9" t="s">
        <v>2937</v>
      </c>
      <c r="T14" s="10">
        <v>0.99</v>
      </c>
      <c r="U14" s="9" t="s">
        <v>3663</v>
      </c>
      <c r="V14" s="10">
        <v>0.99</v>
      </c>
      <c r="W14" s="9" t="s">
        <v>4815</v>
      </c>
      <c r="X14" s="10">
        <v>0.99</v>
      </c>
      <c r="Y14" s="9" t="s">
        <v>3437</v>
      </c>
      <c r="Z14" s="10">
        <v>0.99</v>
      </c>
      <c r="AA14" s="9" t="s">
        <v>4668</v>
      </c>
      <c r="AB14" s="10">
        <v>0.99</v>
      </c>
      <c r="AC14" s="9"/>
      <c r="AD14" s="10"/>
      <c r="AE14" s="9"/>
      <c r="AF14" s="10"/>
      <c r="AG14" s="9"/>
      <c r="AH14" s="10"/>
      <c r="AI14" s="9"/>
      <c r="AJ14" s="10"/>
      <c r="AK14" s="9"/>
      <c r="AL14" s="10"/>
      <c r="AM14" s="9"/>
      <c r="AN14" s="10"/>
    </row>
    <row r="15" spans="1:40" ht="15.75" customHeight="1" x14ac:dyDescent="0.15">
      <c r="A15" s="3" t="s">
        <v>253</v>
      </c>
      <c r="B15" s="3" t="s">
        <v>5818</v>
      </c>
      <c r="C15" s="9" t="s">
        <v>5631</v>
      </c>
      <c r="D15" s="9" t="s">
        <v>5134</v>
      </c>
      <c r="E15" s="9" t="s">
        <v>5126</v>
      </c>
      <c r="F15" s="9" t="s">
        <v>5053</v>
      </c>
      <c r="G15" s="9" t="s">
        <v>5054</v>
      </c>
      <c r="H15" s="9" t="s">
        <v>5135</v>
      </c>
      <c r="I15" s="15">
        <f>SUM(L15,N15,P15,R15,T15,V15,X15,Z15,AB15,AD15,AF15,AH15,AJ15,AL15,AN15)</f>
        <v>1.98</v>
      </c>
      <c r="J15" s="9">
        <f>COUNTA(K15:AN15)/2</f>
        <v>2</v>
      </c>
      <c r="K15" s="9" t="s">
        <v>616</v>
      </c>
      <c r="L15" s="10">
        <v>0.99</v>
      </c>
      <c r="M15" s="9" t="s">
        <v>2988</v>
      </c>
      <c r="N15" s="10">
        <v>0.99</v>
      </c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</row>
    <row r="16" spans="1:40" ht="15.75" customHeight="1" x14ac:dyDescent="0.15">
      <c r="A16" s="3" t="s">
        <v>276</v>
      </c>
      <c r="B16" s="3" t="s">
        <v>5837</v>
      </c>
      <c r="C16" s="9" t="s">
        <v>5631</v>
      </c>
      <c r="D16" s="9" t="s">
        <v>5134</v>
      </c>
      <c r="E16" s="9" t="s">
        <v>5126</v>
      </c>
      <c r="F16" s="9" t="s">
        <v>5053</v>
      </c>
      <c r="G16" s="9" t="s">
        <v>5054</v>
      </c>
      <c r="H16" s="9" t="s">
        <v>5135</v>
      </c>
      <c r="I16" s="15">
        <f>SUM(L16,N16,P16,R16,T16,V16,X16,Z16,AB16,AD16,AF16,AH16,AJ16,AL16,AN16)</f>
        <v>3.96</v>
      </c>
      <c r="J16" s="9">
        <f>COUNTA(K16:AN16)/2</f>
        <v>4</v>
      </c>
      <c r="K16" s="9" t="s">
        <v>1393</v>
      </c>
      <c r="L16" s="10">
        <v>0.99</v>
      </c>
      <c r="M16" s="9" t="s">
        <v>2606</v>
      </c>
      <c r="N16" s="10">
        <v>0.99</v>
      </c>
      <c r="O16" s="9" t="s">
        <v>4069</v>
      </c>
      <c r="P16" s="10">
        <v>0.99</v>
      </c>
      <c r="Q16" s="9" t="s">
        <v>4001</v>
      </c>
      <c r="R16" s="10">
        <v>0.99</v>
      </c>
      <c r="S16" s="9"/>
      <c r="T16" s="10"/>
      <c r="U16" s="9"/>
      <c r="V16" s="10"/>
      <c r="W16" s="9"/>
      <c r="X16" s="10"/>
      <c r="Y16" s="9"/>
      <c r="Z16" s="10"/>
      <c r="AA16" s="9"/>
      <c r="AB16" s="10"/>
      <c r="AC16" s="9"/>
      <c r="AD16" s="10"/>
      <c r="AE16" s="9"/>
      <c r="AF16" s="10"/>
      <c r="AG16" s="9"/>
      <c r="AH16" s="10"/>
      <c r="AI16" s="9"/>
      <c r="AJ16" s="10"/>
      <c r="AK16" s="9"/>
      <c r="AL16" s="10"/>
      <c r="AM16" s="9"/>
      <c r="AN16" s="10"/>
    </row>
    <row r="17" spans="1:40" ht="15.75" customHeight="1" x14ac:dyDescent="0.15">
      <c r="A17" s="3" t="s">
        <v>298</v>
      </c>
      <c r="B17" s="3" t="s">
        <v>5856</v>
      </c>
      <c r="C17" s="9" t="s">
        <v>5631</v>
      </c>
      <c r="D17" s="9" t="s">
        <v>5134</v>
      </c>
      <c r="E17" s="9" t="s">
        <v>5126</v>
      </c>
      <c r="F17" s="9" t="s">
        <v>5053</v>
      </c>
      <c r="G17" s="9" t="s">
        <v>5054</v>
      </c>
      <c r="H17" s="9" t="s">
        <v>5135</v>
      </c>
      <c r="I17" s="15">
        <f>SUM(L17,N17,P17,R17,T17,V17,X17,Z17,AB17,AD17,AF17,AH17,AJ17,AL17,AN17)</f>
        <v>5.94</v>
      </c>
      <c r="J17" s="9">
        <f>COUNTA(K17:AN17)/2</f>
        <v>6</v>
      </c>
      <c r="K17" s="9" t="s">
        <v>3429</v>
      </c>
      <c r="L17" s="10">
        <v>0.99</v>
      </c>
      <c r="M17" s="9" t="s">
        <v>3326</v>
      </c>
      <c r="N17" s="10">
        <v>0.99</v>
      </c>
      <c r="O17" s="9" t="s">
        <v>1766</v>
      </c>
      <c r="P17" s="10">
        <v>0.99</v>
      </c>
      <c r="Q17" s="9" t="s">
        <v>3443</v>
      </c>
      <c r="R17" s="10">
        <v>0.99</v>
      </c>
      <c r="S17" s="9" t="s">
        <v>2115</v>
      </c>
      <c r="T17" s="10">
        <v>0.99</v>
      </c>
      <c r="U17" s="9" t="s">
        <v>3402</v>
      </c>
      <c r="V17" s="10">
        <v>0.99</v>
      </c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</row>
    <row r="18" spans="1:40" ht="15.75" customHeight="1" x14ac:dyDescent="0.15">
      <c r="A18" s="3" t="s">
        <v>350</v>
      </c>
      <c r="B18" s="3" t="s">
        <v>5901</v>
      </c>
      <c r="C18" s="9" t="s">
        <v>5631</v>
      </c>
      <c r="D18" s="9" t="s">
        <v>5134</v>
      </c>
      <c r="E18" s="9" t="s">
        <v>5126</v>
      </c>
      <c r="F18" s="9" t="s">
        <v>5053</v>
      </c>
      <c r="G18" s="9" t="s">
        <v>5054</v>
      </c>
      <c r="H18" s="9" t="s">
        <v>5135</v>
      </c>
      <c r="I18" s="15">
        <f>SUM(L18,N18,P18,R18,T18,V18,X18,Z18,AB18,AD18,AF18,AH18,AJ18,AL18,AN18)</f>
        <v>0.99</v>
      </c>
      <c r="J18" s="9">
        <f>COUNTA(K18:AN18)/2</f>
        <v>1</v>
      </c>
      <c r="K18" s="9" t="s">
        <v>2720</v>
      </c>
      <c r="L18" s="10">
        <v>0.99</v>
      </c>
      <c r="M18" s="9"/>
      <c r="N18" s="10"/>
      <c r="O18" s="9"/>
      <c r="P18" s="10"/>
      <c r="Q18" s="9"/>
      <c r="R18" s="10"/>
      <c r="S18" s="9"/>
      <c r="T18" s="10"/>
      <c r="U18" s="9"/>
      <c r="V18" s="10"/>
      <c r="W18" s="9"/>
      <c r="X18" s="10"/>
      <c r="Y18" s="9"/>
      <c r="Z18" s="10"/>
      <c r="AA18" s="9"/>
      <c r="AB18" s="10"/>
      <c r="AC18" s="9"/>
      <c r="AD18" s="10"/>
      <c r="AE18" s="9"/>
      <c r="AF18" s="10"/>
      <c r="AG18" s="9"/>
      <c r="AH18" s="10"/>
      <c r="AI18" s="9"/>
      <c r="AJ18" s="10"/>
      <c r="AK18" s="9"/>
      <c r="AL18" s="10"/>
      <c r="AM18" s="9"/>
      <c r="AN18" s="10"/>
    </row>
    <row r="19" spans="1:40" ht="15.75" customHeight="1" x14ac:dyDescent="0.15">
      <c r="A19" s="3" t="s">
        <v>79</v>
      </c>
      <c r="B19" s="3" t="s">
        <v>5653</v>
      </c>
      <c r="C19" s="9" t="s">
        <v>5655</v>
      </c>
      <c r="D19" s="9" t="s">
        <v>5100</v>
      </c>
      <c r="E19" s="9" t="s">
        <v>5101</v>
      </c>
      <c r="F19" s="9"/>
      <c r="G19" s="9" t="s">
        <v>5102</v>
      </c>
      <c r="H19" s="3" t="s">
        <v>5103</v>
      </c>
      <c r="I19" s="15">
        <f>SUM(L19,N19,P19,R19,T19,V19,X19,Z19,AB19,AD19,AF19,AH19,AJ19,AL19,AN19)</f>
        <v>1.98</v>
      </c>
      <c r="J19" s="9">
        <f>COUNTA(K19:AN19)/2</f>
        <v>2</v>
      </c>
      <c r="K19" s="9" t="s">
        <v>4123</v>
      </c>
      <c r="L19" s="10">
        <v>0.99</v>
      </c>
      <c r="M19" s="9" t="s">
        <v>3825</v>
      </c>
      <c r="N19" s="10">
        <v>0.99</v>
      </c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</row>
    <row r="20" spans="1:40" ht="15.75" customHeight="1" x14ac:dyDescent="0.15">
      <c r="A20" s="3" t="s">
        <v>90</v>
      </c>
      <c r="B20" s="3" t="s">
        <v>5667</v>
      </c>
      <c r="C20" s="9" t="s">
        <v>5655</v>
      </c>
      <c r="D20" s="9" t="s">
        <v>5100</v>
      </c>
      <c r="E20" s="9" t="s">
        <v>5101</v>
      </c>
      <c r="F20" s="9"/>
      <c r="G20" s="9" t="s">
        <v>5102</v>
      </c>
      <c r="H20" s="3" t="s">
        <v>5103</v>
      </c>
      <c r="I20" s="15">
        <f>SUM(L20,N20,P20,R20,T20,V20,X20,Z20,AB20,AD20,AF20,AH20,AJ20,AL20,AN20)</f>
        <v>18.859999999999996</v>
      </c>
      <c r="J20" s="9">
        <f>COUNTA(K20:AN20)/2</f>
        <v>14</v>
      </c>
      <c r="K20" s="9" t="s">
        <v>4125</v>
      </c>
      <c r="L20" s="10">
        <v>1.99</v>
      </c>
      <c r="M20" s="9" t="s">
        <v>2219</v>
      </c>
      <c r="N20" s="10">
        <v>1.99</v>
      </c>
      <c r="O20" s="9" t="s">
        <v>2548</v>
      </c>
      <c r="P20" s="10">
        <v>1.99</v>
      </c>
      <c r="Q20" s="9" t="s">
        <v>1837</v>
      </c>
      <c r="R20" s="10">
        <v>1.99</v>
      </c>
      <c r="S20" s="9" t="s">
        <v>1402</v>
      </c>
      <c r="T20" s="10">
        <v>1.99</v>
      </c>
      <c r="U20" s="9" t="s">
        <v>3489</v>
      </c>
      <c r="V20" s="10">
        <v>0.99</v>
      </c>
      <c r="W20" s="9" t="s">
        <v>3020</v>
      </c>
      <c r="X20" s="10">
        <v>0.99</v>
      </c>
      <c r="Y20" s="9" t="s">
        <v>4905</v>
      </c>
      <c r="Z20" s="10">
        <v>0.99</v>
      </c>
      <c r="AA20" s="9" t="s">
        <v>2128</v>
      </c>
      <c r="AB20" s="10">
        <v>0.99</v>
      </c>
      <c r="AC20" s="9" t="s">
        <v>4795</v>
      </c>
      <c r="AD20" s="10">
        <v>0.99</v>
      </c>
      <c r="AE20" s="9" t="s">
        <v>3514</v>
      </c>
      <c r="AF20" s="10">
        <v>0.99</v>
      </c>
      <c r="AG20" s="9" t="s">
        <v>3171</v>
      </c>
      <c r="AH20" s="10">
        <v>0.99</v>
      </c>
      <c r="AI20" s="9" t="s">
        <v>895</v>
      </c>
      <c r="AJ20" s="10">
        <v>0.99</v>
      </c>
      <c r="AK20" s="9" t="s">
        <v>2390</v>
      </c>
      <c r="AL20" s="10">
        <v>0.99</v>
      </c>
      <c r="AM20" s="9"/>
      <c r="AN20" s="10"/>
    </row>
    <row r="21" spans="1:40" ht="15.75" customHeight="1" x14ac:dyDescent="0.15">
      <c r="A21" s="3" t="s">
        <v>145</v>
      </c>
      <c r="B21" s="3" t="s">
        <v>5725</v>
      </c>
      <c r="C21" s="9" t="s">
        <v>5655</v>
      </c>
      <c r="D21" s="9" t="s">
        <v>5100</v>
      </c>
      <c r="E21" s="9" t="s">
        <v>5101</v>
      </c>
      <c r="F21" s="9"/>
      <c r="G21" s="9" t="s">
        <v>5102</v>
      </c>
      <c r="H21" s="3" t="s">
        <v>5103</v>
      </c>
      <c r="I21" s="15">
        <f>SUM(L21,N21,P21,R21,T21,V21,X21,Z21,AB21,AD21,AF21,AH21,AJ21,AL21,AN21)</f>
        <v>8.91</v>
      </c>
      <c r="J21" s="9">
        <f>COUNTA(K21:AN21)/2</f>
        <v>9</v>
      </c>
      <c r="K21" s="9" t="s">
        <v>4050</v>
      </c>
      <c r="L21" s="10">
        <v>0.99</v>
      </c>
      <c r="M21" s="9" t="s">
        <v>4996</v>
      </c>
      <c r="N21" s="10">
        <v>0.99</v>
      </c>
      <c r="O21" s="9" t="s">
        <v>1857</v>
      </c>
      <c r="P21" s="10">
        <v>0.99</v>
      </c>
      <c r="Q21" s="9" t="s">
        <v>4607</v>
      </c>
      <c r="R21" s="10">
        <v>0.99</v>
      </c>
      <c r="S21" s="9" t="s">
        <v>1442</v>
      </c>
      <c r="T21" s="10">
        <v>0.99</v>
      </c>
      <c r="U21" s="9" t="s">
        <v>2983</v>
      </c>
      <c r="V21" s="10">
        <v>0.99</v>
      </c>
      <c r="W21" s="9" t="s">
        <v>4678</v>
      </c>
      <c r="X21" s="10">
        <v>0.99</v>
      </c>
      <c r="Y21" s="9" t="s">
        <v>616</v>
      </c>
      <c r="Z21" s="10">
        <v>0.99</v>
      </c>
      <c r="AA21" s="9" t="s">
        <v>4859</v>
      </c>
      <c r="AB21" s="10">
        <v>0.99</v>
      </c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</row>
    <row r="22" spans="1:40" ht="15.75" customHeight="1" x14ac:dyDescent="0.15">
      <c r="A22" s="3" t="s">
        <v>274</v>
      </c>
      <c r="B22" s="3" t="s">
        <v>5836</v>
      </c>
      <c r="C22" s="9" t="s">
        <v>5655</v>
      </c>
      <c r="D22" s="9" t="s">
        <v>5100</v>
      </c>
      <c r="E22" s="9" t="s">
        <v>5101</v>
      </c>
      <c r="F22" s="9"/>
      <c r="G22" s="9" t="s">
        <v>5102</v>
      </c>
      <c r="H22" s="3" t="s">
        <v>5103</v>
      </c>
      <c r="I22" s="15">
        <f>SUM(L22,N22,P22,R22,T22,V22,X22,Z22,AB22,AD22,AF22,AH22,AJ22,AL22,AN22)</f>
        <v>1.98</v>
      </c>
      <c r="J22" s="9">
        <f>COUNTA(K22:AN22)/2</f>
        <v>2</v>
      </c>
      <c r="K22" s="9" t="s">
        <v>3802</v>
      </c>
      <c r="L22" s="10">
        <v>0.99</v>
      </c>
      <c r="M22" s="9" t="s">
        <v>3723</v>
      </c>
      <c r="N22" s="10">
        <v>0.99</v>
      </c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10"/>
      <c r="AA22" s="9"/>
      <c r="AB22" s="10"/>
      <c r="AC22" s="9"/>
      <c r="AD22" s="10"/>
      <c r="AE22" s="9"/>
      <c r="AF22" s="10"/>
      <c r="AG22" s="9"/>
      <c r="AH22" s="10"/>
      <c r="AI22" s="9"/>
      <c r="AJ22" s="10"/>
      <c r="AK22" s="9"/>
      <c r="AL22" s="10"/>
      <c r="AM22" s="9"/>
      <c r="AN22" s="10"/>
    </row>
    <row r="23" spans="1:40" ht="15.75" customHeight="1" x14ac:dyDescent="0.15">
      <c r="A23" s="3" t="s">
        <v>297</v>
      </c>
      <c r="B23" s="3" t="s">
        <v>5855</v>
      </c>
      <c r="C23" s="9" t="s">
        <v>5655</v>
      </c>
      <c r="D23" s="9" t="s">
        <v>5100</v>
      </c>
      <c r="E23" s="9" t="s">
        <v>5101</v>
      </c>
      <c r="F23" s="9"/>
      <c r="G23" s="9" t="s">
        <v>5102</v>
      </c>
      <c r="H23" s="3" t="s">
        <v>5103</v>
      </c>
      <c r="I23" s="15">
        <f>SUM(L23,N23,P23,R23,T23,V23,X23,Z23,AB23,AD23,AF23,AH23,AJ23,AL23,AN23)</f>
        <v>3.96</v>
      </c>
      <c r="J23" s="9">
        <f>COUNTA(K23:AN23)/2</f>
        <v>4</v>
      </c>
      <c r="K23" s="9" t="s">
        <v>4971</v>
      </c>
      <c r="L23" s="10">
        <v>0.99</v>
      </c>
      <c r="M23" s="3" t="s">
        <v>658</v>
      </c>
      <c r="N23" s="10">
        <v>0.99</v>
      </c>
      <c r="O23" s="9" t="s">
        <v>4202</v>
      </c>
      <c r="P23" s="10">
        <v>0.99</v>
      </c>
      <c r="Q23" s="9" t="s">
        <v>4993</v>
      </c>
      <c r="R23" s="10">
        <v>0.99</v>
      </c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</row>
    <row r="24" spans="1:40" ht="15.75" customHeight="1" x14ac:dyDescent="0.15">
      <c r="A24" s="3" t="s">
        <v>319</v>
      </c>
      <c r="B24" s="3" t="s">
        <v>5874</v>
      </c>
      <c r="C24" s="9" t="s">
        <v>5655</v>
      </c>
      <c r="D24" s="9" t="s">
        <v>5100</v>
      </c>
      <c r="E24" s="9" t="s">
        <v>5101</v>
      </c>
      <c r="F24" s="9"/>
      <c r="G24" s="9" t="s">
        <v>5102</v>
      </c>
      <c r="H24" s="3" t="s">
        <v>5103</v>
      </c>
      <c r="I24" s="15">
        <f>SUM(L24,N24,P24,R24,T24,V24,X24,Z24,AB24,AD24,AF24,AH24,AJ24,AL24,AN24)</f>
        <v>5.94</v>
      </c>
      <c r="J24" s="9">
        <f>COUNTA(K24:AN24)/2</f>
        <v>6</v>
      </c>
      <c r="K24" s="9" t="s">
        <v>3593</v>
      </c>
      <c r="L24" s="10">
        <v>0.99</v>
      </c>
      <c r="M24" s="9" t="s">
        <v>4317</v>
      </c>
      <c r="N24" s="10">
        <v>0.99</v>
      </c>
      <c r="O24" s="9" t="s">
        <v>2805</v>
      </c>
      <c r="P24" s="10">
        <v>0.99</v>
      </c>
      <c r="Q24" s="9" t="s">
        <v>4830</v>
      </c>
      <c r="R24" s="10">
        <v>0.99</v>
      </c>
      <c r="S24" s="9" t="s">
        <v>3806</v>
      </c>
      <c r="T24" s="10">
        <v>0.99</v>
      </c>
      <c r="U24" s="9" t="s">
        <v>2620</v>
      </c>
      <c r="V24" s="10">
        <v>0.99</v>
      </c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</row>
    <row r="25" spans="1:40" ht="15.75" customHeight="1" x14ac:dyDescent="0.15">
      <c r="A25" s="3" t="s">
        <v>371</v>
      </c>
      <c r="B25" s="3" t="s">
        <v>5919</v>
      </c>
      <c r="C25" s="9" t="s">
        <v>5655</v>
      </c>
      <c r="D25" s="9" t="s">
        <v>5100</v>
      </c>
      <c r="E25" s="9" t="s">
        <v>5101</v>
      </c>
      <c r="F25" s="9"/>
      <c r="G25" s="9" t="s">
        <v>5102</v>
      </c>
      <c r="H25" s="3" t="s">
        <v>5103</v>
      </c>
      <c r="I25" s="15">
        <f>SUM(L25,N25,P25,R25,T25,V25,X25,Z25,AB25,AD25,AF25,AH25,AJ25,AL25,AN25)</f>
        <v>0.99</v>
      </c>
      <c r="J25" s="9">
        <f>COUNTA(K25:AN25)/2</f>
        <v>1</v>
      </c>
      <c r="K25" s="9" t="s">
        <v>790</v>
      </c>
      <c r="L25" s="10">
        <v>0.99</v>
      </c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</row>
    <row r="26" spans="1:40" ht="15.75" customHeight="1" x14ac:dyDescent="0.15">
      <c r="A26" s="3" t="s">
        <v>3</v>
      </c>
      <c r="B26" s="3" t="s">
        <v>5545</v>
      </c>
      <c r="C26" s="9" t="s">
        <v>5546</v>
      </c>
      <c r="D26" s="9" t="s">
        <v>5077</v>
      </c>
      <c r="E26" s="9" t="s">
        <v>5078</v>
      </c>
      <c r="F26" s="9"/>
      <c r="G26" s="9" t="s">
        <v>5079</v>
      </c>
      <c r="H26" s="3" t="s">
        <v>5080</v>
      </c>
      <c r="I26" s="15">
        <f>SUM(L26,N26,P26,R26,T26,V26,X26,Z26,AB26,AD26,AF26,AH26,AJ26,AL26,AN26)</f>
        <v>3.96</v>
      </c>
      <c r="J26" s="9">
        <f>COUNTA(K26:AN26)/2</f>
        <v>4</v>
      </c>
      <c r="K26" s="9" t="s">
        <v>3736</v>
      </c>
      <c r="L26" s="10">
        <v>0.99</v>
      </c>
      <c r="M26" s="9" t="s">
        <v>2689</v>
      </c>
      <c r="N26" s="10">
        <v>0.99</v>
      </c>
      <c r="O26" s="9" t="s">
        <v>2141</v>
      </c>
      <c r="P26" s="10">
        <v>0.99</v>
      </c>
      <c r="Q26" s="9" t="s">
        <v>1433</v>
      </c>
      <c r="R26" s="10">
        <v>0.99</v>
      </c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9"/>
      <c r="AD26" s="10"/>
      <c r="AE26" s="9"/>
      <c r="AF26" s="10"/>
      <c r="AG26" s="9"/>
      <c r="AH26" s="10"/>
      <c r="AI26" s="9"/>
      <c r="AJ26" s="10"/>
      <c r="AK26" s="9"/>
      <c r="AL26" s="10"/>
      <c r="AM26" s="9"/>
      <c r="AN26" s="10"/>
    </row>
    <row r="27" spans="1:40" ht="15.75" customHeight="1" x14ac:dyDescent="0.15">
      <c r="A27" s="3" t="s">
        <v>25</v>
      </c>
      <c r="B27" s="3" t="s">
        <v>5584</v>
      </c>
      <c r="C27" s="9" t="s">
        <v>5546</v>
      </c>
      <c r="D27" s="9" t="s">
        <v>5077</v>
      </c>
      <c r="E27" s="9" t="s">
        <v>5078</v>
      </c>
      <c r="F27" s="9"/>
      <c r="G27" s="9" t="s">
        <v>5079</v>
      </c>
      <c r="H27" s="3" t="s">
        <v>5080</v>
      </c>
      <c r="I27" s="15">
        <f>SUM(L27,N27,P27,R27,T27,V27,X27,Z27,AB27,AD27,AF27,AH27,AJ27,AL27,AN27)</f>
        <v>4.95</v>
      </c>
      <c r="J27" s="9">
        <f>COUNTA(K27:AN27)/2</f>
        <v>5</v>
      </c>
      <c r="K27" s="9" t="s">
        <v>1401</v>
      </c>
      <c r="L27" s="10">
        <v>0.99</v>
      </c>
      <c r="M27" s="9" t="s">
        <v>1416</v>
      </c>
      <c r="N27" s="10">
        <v>0.99</v>
      </c>
      <c r="O27" s="9" t="s">
        <v>1738</v>
      </c>
      <c r="P27" s="10">
        <v>0.99</v>
      </c>
      <c r="Q27" s="9" t="s">
        <v>3281</v>
      </c>
      <c r="R27" s="10">
        <v>0.99</v>
      </c>
      <c r="S27" s="9" t="s">
        <v>4097</v>
      </c>
      <c r="T27" s="10">
        <v>0.99</v>
      </c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1"/>
    </row>
    <row r="28" spans="1:40" ht="15.75" customHeight="1" x14ac:dyDescent="0.15">
      <c r="A28" s="3" t="s">
        <v>77</v>
      </c>
      <c r="B28" s="3" t="s">
        <v>5652</v>
      </c>
      <c r="C28" s="9" t="s">
        <v>5546</v>
      </c>
      <c r="D28" s="9" t="s">
        <v>5077</v>
      </c>
      <c r="E28" s="9" t="s">
        <v>5078</v>
      </c>
      <c r="F28" s="9"/>
      <c r="G28" s="9" t="s">
        <v>5079</v>
      </c>
      <c r="H28" s="3" t="s">
        <v>5080</v>
      </c>
      <c r="I28" s="15">
        <f>SUM(L28,N28,P28,R28,T28,V28,X28,Z28,AB28,AD28,AF28,AH28,AJ28,AL28,AN28)</f>
        <v>0.99</v>
      </c>
      <c r="J28" s="9">
        <f>COUNTA(K28:AN28)/2</f>
        <v>1</v>
      </c>
      <c r="K28" s="9" t="s">
        <v>3652</v>
      </c>
      <c r="L28" s="10">
        <v>0.99</v>
      </c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10"/>
      <c r="AA28" s="9"/>
      <c r="AB28" s="10"/>
      <c r="AC28" s="9"/>
      <c r="AD28" s="10"/>
      <c r="AE28" s="9"/>
      <c r="AF28" s="10"/>
      <c r="AG28" s="9"/>
      <c r="AH28" s="10"/>
      <c r="AI28" s="9"/>
      <c r="AJ28" s="10"/>
      <c r="AK28" s="9"/>
      <c r="AL28" s="10"/>
      <c r="AM28" s="9"/>
      <c r="AN28" s="10"/>
    </row>
    <row r="29" spans="1:40" ht="15.75" customHeight="1" x14ac:dyDescent="0.15">
      <c r="A29" s="3" t="s">
        <v>198</v>
      </c>
      <c r="B29" s="3" t="s">
        <v>5770</v>
      </c>
      <c r="C29" s="9" t="s">
        <v>5546</v>
      </c>
      <c r="D29" s="9" t="s">
        <v>5077</v>
      </c>
      <c r="E29" s="9" t="s">
        <v>5078</v>
      </c>
      <c r="F29" s="9"/>
      <c r="G29" s="9" t="s">
        <v>5079</v>
      </c>
      <c r="H29" s="3" t="s">
        <v>5080</v>
      </c>
      <c r="I29" s="15">
        <f>SUM(L29,N29,P29,R29,T29,V29,X29,Z29,AB29,AD29,AF29,AH29,AJ29,AL29,AN29)</f>
        <v>1.98</v>
      </c>
      <c r="J29" s="9">
        <f>COUNTA(K29:AN29)/2</f>
        <v>2</v>
      </c>
      <c r="K29" s="9" t="s">
        <v>3703</v>
      </c>
      <c r="L29" s="10">
        <v>0.99</v>
      </c>
      <c r="M29" s="9" t="s">
        <v>3031</v>
      </c>
      <c r="N29" s="10">
        <v>0.99</v>
      </c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</row>
    <row r="30" spans="1:40" ht="15.75" customHeight="1" x14ac:dyDescent="0.15">
      <c r="A30" s="3" t="s">
        <v>209</v>
      </c>
      <c r="B30" s="3" t="s">
        <v>5780</v>
      </c>
      <c r="C30" s="9" t="s">
        <v>5546</v>
      </c>
      <c r="D30" s="9" t="s">
        <v>5077</v>
      </c>
      <c r="E30" s="9" t="s">
        <v>5078</v>
      </c>
      <c r="F30" s="9"/>
      <c r="G30" s="9" t="s">
        <v>5079</v>
      </c>
      <c r="H30" s="3" t="s">
        <v>5080</v>
      </c>
      <c r="I30" s="15">
        <f>SUM(L30,N30,P30,R30,T30,V30,X30,Z30,AB30,AD30,AF30,AH30,AJ30,AL30,AN30)</f>
        <v>15.860000000000001</v>
      </c>
      <c r="J30" s="9">
        <f>COUNTA(K30:AN30)/2</f>
        <v>14</v>
      </c>
      <c r="K30" s="9" t="s">
        <v>4741</v>
      </c>
      <c r="L30" s="10">
        <v>0.99</v>
      </c>
      <c r="M30" s="9" t="s">
        <v>1591</v>
      </c>
      <c r="N30" s="10">
        <v>0.99</v>
      </c>
      <c r="O30" s="9" t="s">
        <v>4422</v>
      </c>
      <c r="P30" s="10">
        <v>1.99</v>
      </c>
      <c r="Q30" s="9" t="s">
        <v>1904</v>
      </c>
      <c r="R30" s="10">
        <v>0.99</v>
      </c>
      <c r="S30" s="9" t="s">
        <v>4145</v>
      </c>
      <c r="T30" s="10">
        <v>1.99</v>
      </c>
      <c r="U30" s="9" t="s">
        <v>1490</v>
      </c>
      <c r="V30" s="10">
        <v>0.99</v>
      </c>
      <c r="W30" s="9" t="s">
        <v>3906</v>
      </c>
      <c r="X30" s="10">
        <v>0.99</v>
      </c>
      <c r="Y30" s="9" t="s">
        <v>1917</v>
      </c>
      <c r="Z30" s="10">
        <v>0.99</v>
      </c>
      <c r="AA30" s="9" t="s">
        <v>4032</v>
      </c>
      <c r="AB30" s="10">
        <v>0.99</v>
      </c>
      <c r="AC30" s="9" t="s">
        <v>1524</v>
      </c>
      <c r="AD30" s="10">
        <v>0.99</v>
      </c>
      <c r="AE30" s="9" t="s">
        <v>4298</v>
      </c>
      <c r="AF30" s="10">
        <v>0.99</v>
      </c>
      <c r="AG30" s="9" t="s">
        <v>2798</v>
      </c>
      <c r="AH30" s="10">
        <v>0.99</v>
      </c>
      <c r="AI30" s="9" t="s">
        <v>3973</v>
      </c>
      <c r="AJ30" s="10">
        <v>0.99</v>
      </c>
      <c r="AK30" s="9" t="s">
        <v>4716</v>
      </c>
      <c r="AL30" s="10">
        <v>0.99</v>
      </c>
      <c r="AM30" s="9"/>
      <c r="AN30" s="10"/>
    </row>
    <row r="31" spans="1:40" ht="15.75" customHeight="1" x14ac:dyDescent="0.15">
      <c r="A31" s="3" t="s">
        <v>264</v>
      </c>
      <c r="B31" s="3" t="s">
        <v>5827</v>
      </c>
      <c r="C31" s="9" t="s">
        <v>5546</v>
      </c>
      <c r="D31" s="9" t="s">
        <v>5077</v>
      </c>
      <c r="E31" s="9" t="s">
        <v>5078</v>
      </c>
      <c r="F31" s="9"/>
      <c r="G31" s="9" t="s">
        <v>5079</v>
      </c>
      <c r="H31" s="3" t="s">
        <v>5080</v>
      </c>
      <c r="I31" s="15">
        <f>SUM(L31,N31,P31,R31,T31,V31,X31,Z31,AB31,AD31,AF31,AH31,AJ31,AL31,AN31)</f>
        <v>8.91</v>
      </c>
      <c r="J31" s="9">
        <f>COUNTA(K31:AN31)/2</f>
        <v>9</v>
      </c>
      <c r="K31" s="9" t="s">
        <v>5012</v>
      </c>
      <c r="L31" s="10">
        <v>0.99</v>
      </c>
      <c r="M31" s="9" t="s">
        <v>2570</v>
      </c>
      <c r="N31" s="10">
        <v>0.99</v>
      </c>
      <c r="O31" s="9" t="s">
        <v>2957</v>
      </c>
      <c r="P31" s="10">
        <v>0.99</v>
      </c>
      <c r="Q31" s="9" t="s">
        <v>1573</v>
      </c>
      <c r="R31" s="10">
        <v>0.99</v>
      </c>
      <c r="S31" s="9" t="s">
        <v>1452</v>
      </c>
      <c r="T31" s="10">
        <v>0.99</v>
      </c>
      <c r="U31" s="9" t="s">
        <v>3361</v>
      </c>
      <c r="V31" s="10">
        <v>0.99</v>
      </c>
      <c r="W31" s="9" t="s">
        <v>2270</v>
      </c>
      <c r="X31" s="10">
        <v>0.99</v>
      </c>
      <c r="Y31" s="9" t="s">
        <v>3852</v>
      </c>
      <c r="Z31" s="10">
        <v>0.99</v>
      </c>
      <c r="AA31" s="9" t="s">
        <v>4205</v>
      </c>
      <c r="AB31" s="10">
        <v>0.99</v>
      </c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</row>
    <row r="32" spans="1:40" ht="15.75" customHeight="1" x14ac:dyDescent="0.15">
      <c r="A32" s="3" t="s">
        <v>393</v>
      </c>
      <c r="B32" s="3" t="s">
        <v>5938</v>
      </c>
      <c r="C32" s="9" t="s">
        <v>5546</v>
      </c>
      <c r="D32" s="9" t="s">
        <v>5077</v>
      </c>
      <c r="E32" s="9" t="s">
        <v>5078</v>
      </c>
      <c r="F32" s="9"/>
      <c r="G32" s="9" t="s">
        <v>5079</v>
      </c>
      <c r="H32" s="3" t="s">
        <v>5080</v>
      </c>
      <c r="I32" s="15">
        <f>SUM(L32,N32,P32,R32,T32,V32,X32,Z32,AB32,AD32,AF32,AH32,AJ32,AL32,AN32)</f>
        <v>1.98</v>
      </c>
      <c r="J32" s="9">
        <f>COUNTA(K32:AN32)/2</f>
        <v>2</v>
      </c>
      <c r="K32" s="9" t="s">
        <v>3953</v>
      </c>
      <c r="L32" s="10">
        <v>0.99</v>
      </c>
      <c r="M32" s="9" t="s">
        <v>3860</v>
      </c>
      <c r="N32" s="10">
        <v>0.99</v>
      </c>
      <c r="O32" s="9"/>
      <c r="P32" s="10"/>
      <c r="Q32" s="9"/>
      <c r="R32" s="10"/>
      <c r="S32" s="9"/>
      <c r="T32" s="10"/>
      <c r="U32" s="9"/>
      <c r="V32" s="10"/>
      <c r="W32" s="9"/>
      <c r="X32" s="10"/>
      <c r="Y32" s="9"/>
      <c r="Z32" s="10"/>
      <c r="AA32" s="9"/>
      <c r="AB32" s="10"/>
      <c r="AC32" s="9"/>
      <c r="AD32" s="10"/>
      <c r="AE32" s="9"/>
      <c r="AF32" s="10"/>
      <c r="AG32" s="9"/>
      <c r="AH32" s="10"/>
      <c r="AI32" s="9"/>
      <c r="AJ32" s="10"/>
      <c r="AK32" s="9"/>
      <c r="AL32" s="10"/>
      <c r="AM32" s="9"/>
      <c r="AN32" s="10"/>
    </row>
    <row r="33" spans="1:40" ht="15.75" customHeight="1" x14ac:dyDescent="0.15">
      <c r="A33" s="3" t="s">
        <v>106</v>
      </c>
      <c r="B33" s="3" t="s">
        <v>5685</v>
      </c>
      <c r="C33" s="9" t="s">
        <v>5686</v>
      </c>
      <c r="D33" s="9" t="s">
        <v>5351</v>
      </c>
      <c r="E33" s="9" t="s">
        <v>5352</v>
      </c>
      <c r="F33" s="9"/>
      <c r="G33" s="9" t="s">
        <v>5353</v>
      </c>
      <c r="H33" s="3" t="s">
        <v>5354</v>
      </c>
      <c r="I33" s="15">
        <f>SUM(L33,N33,P33,R33,T33,V33,X33,Z33,AB33,AD33,AF33,AH33,AJ33,AL33,AN33)</f>
        <v>1.98</v>
      </c>
      <c r="J33" s="9">
        <f>COUNTA(K33:AN33)/2</f>
        <v>2</v>
      </c>
      <c r="K33" s="9" t="s">
        <v>3718</v>
      </c>
      <c r="L33" s="10">
        <v>0.99</v>
      </c>
      <c r="M33" s="9" t="s">
        <v>4151</v>
      </c>
      <c r="N33" s="10">
        <v>0.99</v>
      </c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</row>
    <row r="34" spans="1:40" ht="15.75" customHeight="1" x14ac:dyDescent="0.15">
      <c r="A34" s="3" t="s">
        <v>129</v>
      </c>
      <c r="B34" s="3" t="s">
        <v>5711</v>
      </c>
      <c r="C34" s="9" t="s">
        <v>5686</v>
      </c>
      <c r="D34" s="9" t="s">
        <v>5351</v>
      </c>
      <c r="E34" s="9" t="s">
        <v>5352</v>
      </c>
      <c r="F34" s="9"/>
      <c r="G34" s="9" t="s">
        <v>5353</v>
      </c>
      <c r="H34" s="3" t="s">
        <v>5354</v>
      </c>
      <c r="I34" s="15">
        <f>SUM(L34,N34,P34,R34,T34,V34,X34,Z34,AB34,AD34,AF34,AH34,AJ34,AL34,AN34)</f>
        <v>3.96</v>
      </c>
      <c r="J34" s="9">
        <f>COUNTA(K34:AN34)/2</f>
        <v>4</v>
      </c>
      <c r="K34" s="9" t="s">
        <v>2965</v>
      </c>
      <c r="L34" s="10">
        <v>0.99</v>
      </c>
      <c r="M34" s="9" t="s">
        <v>1665</v>
      </c>
      <c r="N34" s="10">
        <v>0.99</v>
      </c>
      <c r="O34" s="9" t="s">
        <v>2276</v>
      </c>
      <c r="P34" s="10">
        <v>0.99</v>
      </c>
      <c r="Q34" s="9" t="s">
        <v>4941</v>
      </c>
      <c r="R34" s="10">
        <v>0.99</v>
      </c>
      <c r="S34" s="9"/>
      <c r="T34" s="10"/>
      <c r="U34" s="9"/>
      <c r="V34" s="10"/>
      <c r="W34" s="9"/>
      <c r="X34" s="10"/>
      <c r="Y34" s="9"/>
      <c r="Z34" s="10"/>
      <c r="AA34" s="9"/>
      <c r="AB34" s="10"/>
      <c r="AC34" s="9"/>
      <c r="AD34" s="10"/>
      <c r="AE34" s="9"/>
      <c r="AF34" s="10"/>
      <c r="AG34" s="9"/>
      <c r="AH34" s="10"/>
      <c r="AI34" s="9"/>
      <c r="AJ34" s="10"/>
      <c r="AK34" s="9"/>
      <c r="AL34" s="10"/>
      <c r="AM34" s="9"/>
      <c r="AN34" s="10"/>
    </row>
    <row r="35" spans="1:40" ht="15.75" customHeight="1" x14ac:dyDescent="0.15">
      <c r="A35" s="3" t="s">
        <v>151</v>
      </c>
      <c r="B35" s="3" t="s">
        <v>5730</v>
      </c>
      <c r="C35" s="9" t="s">
        <v>5686</v>
      </c>
      <c r="D35" s="9" t="s">
        <v>5351</v>
      </c>
      <c r="E35" s="9" t="s">
        <v>5352</v>
      </c>
      <c r="F35" s="9"/>
      <c r="G35" s="9" t="s">
        <v>5353</v>
      </c>
      <c r="H35" s="3" t="s">
        <v>5354</v>
      </c>
      <c r="I35" s="15">
        <f>SUM(L35,N35,P35,R35,T35,V35,X35,Z35,AB35,AD35,AF35,AH35,AJ35,AL35,AN35)</f>
        <v>5.94</v>
      </c>
      <c r="J35" s="9">
        <f>COUNTA(K35:AN35)/2</f>
        <v>6</v>
      </c>
      <c r="K35" s="9" t="s">
        <v>1842</v>
      </c>
      <c r="L35" s="10">
        <v>0.99</v>
      </c>
      <c r="M35" s="9" t="s">
        <v>2316</v>
      </c>
      <c r="N35" s="10">
        <v>0.99</v>
      </c>
      <c r="O35" s="9" t="s">
        <v>4511</v>
      </c>
      <c r="P35" s="10">
        <v>0.99</v>
      </c>
      <c r="Q35" s="9" t="s">
        <v>3086</v>
      </c>
      <c r="R35" s="10">
        <v>0.99</v>
      </c>
      <c r="S35" s="9" t="s">
        <v>2790</v>
      </c>
      <c r="T35" s="10">
        <v>0.99</v>
      </c>
      <c r="U35" s="9" t="s">
        <v>4565</v>
      </c>
      <c r="V35" s="10">
        <v>0.99</v>
      </c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</row>
    <row r="36" spans="1:40" ht="15.75" customHeight="1" x14ac:dyDescent="0.15">
      <c r="A36" s="3" t="s">
        <v>203</v>
      </c>
      <c r="B36" s="3" t="s">
        <v>5775</v>
      </c>
      <c r="C36" s="9" t="s">
        <v>5686</v>
      </c>
      <c r="D36" s="9" t="s">
        <v>5351</v>
      </c>
      <c r="E36" s="9" t="s">
        <v>5352</v>
      </c>
      <c r="F36" s="9"/>
      <c r="G36" s="9" t="s">
        <v>5353</v>
      </c>
      <c r="H36" s="3" t="s">
        <v>5354</v>
      </c>
      <c r="I36" s="15">
        <f>SUM(L36,N36,P36,R36,T36,V36,X36,Z36,AB36,AD36,AF36,AH36,AJ36,AL36,AN36)</f>
        <v>1.99</v>
      </c>
      <c r="J36" s="9">
        <f>COUNTA(K36:AN36)/2</f>
        <v>1</v>
      </c>
      <c r="K36" s="9" t="s">
        <v>2574</v>
      </c>
      <c r="L36" s="10">
        <v>1.99</v>
      </c>
      <c r="M36" s="9"/>
      <c r="N36" s="10"/>
      <c r="O36" s="9"/>
      <c r="P36" s="10"/>
      <c r="Q36" s="9"/>
      <c r="R36" s="10"/>
      <c r="S36" s="9"/>
      <c r="T36" s="10"/>
      <c r="U36" s="9"/>
      <c r="V36" s="10"/>
      <c r="W36" s="9"/>
      <c r="X36" s="10"/>
      <c r="Y36" s="9"/>
      <c r="Z36" s="10"/>
      <c r="AA36" s="9"/>
      <c r="AB36" s="10"/>
      <c r="AC36" s="9"/>
      <c r="AD36" s="10"/>
      <c r="AE36" s="9"/>
      <c r="AF36" s="10"/>
      <c r="AG36" s="9"/>
      <c r="AH36" s="10"/>
      <c r="AI36" s="9"/>
      <c r="AJ36" s="10"/>
      <c r="AK36" s="9"/>
      <c r="AL36" s="10"/>
      <c r="AM36" s="9"/>
      <c r="AN36" s="10"/>
    </row>
    <row r="37" spans="1:40" ht="15.75" customHeight="1" x14ac:dyDescent="0.15">
      <c r="A37" s="3" t="s">
        <v>324</v>
      </c>
      <c r="B37" s="3" t="s">
        <v>5878</v>
      </c>
      <c r="C37" s="9" t="s">
        <v>5686</v>
      </c>
      <c r="D37" s="9" t="s">
        <v>5351</v>
      </c>
      <c r="E37" s="9" t="s">
        <v>5352</v>
      </c>
      <c r="F37" s="9"/>
      <c r="G37" s="9" t="s">
        <v>5353</v>
      </c>
      <c r="H37" s="3" t="s">
        <v>5354</v>
      </c>
      <c r="I37" s="15">
        <f>SUM(L37,N37,P37,R37,T37,V37,X37,Z37,AB37,AD37,AF37,AH37,AJ37,AL37,AN37)</f>
        <v>1.98</v>
      </c>
      <c r="J37" s="9">
        <f>COUNTA(K37:AN37)/2</f>
        <v>2</v>
      </c>
      <c r="K37" s="9" t="s">
        <v>4754</v>
      </c>
      <c r="L37" s="10">
        <v>0.99</v>
      </c>
      <c r="M37" s="9" t="s">
        <v>1377</v>
      </c>
      <c r="N37" s="10">
        <v>0.99</v>
      </c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</row>
    <row r="38" spans="1:40" ht="15.75" customHeight="1" x14ac:dyDescent="0.15">
      <c r="A38" s="3" t="s">
        <v>335</v>
      </c>
      <c r="B38" s="3" t="s">
        <v>5888</v>
      </c>
      <c r="C38" s="9" t="s">
        <v>5686</v>
      </c>
      <c r="D38" s="9" t="s">
        <v>5351</v>
      </c>
      <c r="E38" s="9" t="s">
        <v>5352</v>
      </c>
      <c r="F38" s="9"/>
      <c r="G38" s="9" t="s">
        <v>5353</v>
      </c>
      <c r="H38" s="3" t="s">
        <v>5354</v>
      </c>
      <c r="I38" s="15">
        <f>SUM(L38,N38,P38,R38,T38,V38,X38,Z38,AB38,AD38,AF38,AH38,AJ38,AL38,AN38)</f>
        <v>13.860000000000001</v>
      </c>
      <c r="J38" s="9">
        <f>COUNTA(K38:AN38)/2</f>
        <v>14</v>
      </c>
      <c r="K38" s="9" t="s">
        <v>4081</v>
      </c>
      <c r="L38" s="10">
        <v>0.99</v>
      </c>
      <c r="M38" s="9" t="s">
        <v>1654</v>
      </c>
      <c r="N38" s="10">
        <v>0.99</v>
      </c>
      <c r="O38" s="9" t="s">
        <v>1678</v>
      </c>
      <c r="P38" s="10">
        <v>0.99</v>
      </c>
      <c r="Q38" s="9" t="s">
        <v>3145</v>
      </c>
      <c r="R38" s="10">
        <v>0.99</v>
      </c>
      <c r="S38" s="9" t="s">
        <v>973</v>
      </c>
      <c r="T38" s="10">
        <v>0.99</v>
      </c>
      <c r="U38" s="9" t="s">
        <v>3842</v>
      </c>
      <c r="V38" s="10">
        <v>0.99</v>
      </c>
      <c r="W38" s="9" t="s">
        <v>4098</v>
      </c>
      <c r="X38" s="10">
        <v>0.99</v>
      </c>
      <c r="Y38" s="9" t="s">
        <v>1229</v>
      </c>
      <c r="Z38" s="10">
        <v>0.99</v>
      </c>
      <c r="AA38" s="9" t="s">
        <v>1530</v>
      </c>
      <c r="AB38" s="10">
        <v>0.99</v>
      </c>
      <c r="AC38" s="9" t="s">
        <v>1946</v>
      </c>
      <c r="AD38" s="10">
        <v>0.99</v>
      </c>
      <c r="AE38" s="9" t="s">
        <v>3096</v>
      </c>
      <c r="AF38" s="10">
        <v>0.99</v>
      </c>
      <c r="AG38" s="9" t="s">
        <v>1945</v>
      </c>
      <c r="AH38" s="10">
        <v>0.99</v>
      </c>
      <c r="AI38" s="3" t="s">
        <v>528</v>
      </c>
      <c r="AJ38" s="10">
        <v>0.99</v>
      </c>
      <c r="AK38" s="9" t="s">
        <v>2028</v>
      </c>
      <c r="AL38" s="10">
        <v>0.99</v>
      </c>
      <c r="AM38" s="9"/>
      <c r="AN38" s="10"/>
    </row>
    <row r="39" spans="1:40" ht="15.75" customHeight="1" x14ac:dyDescent="0.15">
      <c r="A39" s="3" t="s">
        <v>390</v>
      </c>
      <c r="B39" s="3" t="s">
        <v>5935</v>
      </c>
      <c r="C39" s="9" t="s">
        <v>5686</v>
      </c>
      <c r="D39" s="9" t="s">
        <v>5351</v>
      </c>
      <c r="E39" s="9" t="s">
        <v>5352</v>
      </c>
      <c r="F39" s="9"/>
      <c r="G39" s="9" t="s">
        <v>5353</v>
      </c>
      <c r="H39" s="3" t="s">
        <v>5354</v>
      </c>
      <c r="I39" s="15">
        <f>SUM(L39,N39,P39,R39,T39,V39,X39,Z39,AB39,AD39,AF39,AH39,AJ39,AL39,AN39)</f>
        <v>8.91</v>
      </c>
      <c r="J39" s="9">
        <f>COUNTA(K39:AN39)/2</f>
        <v>9</v>
      </c>
      <c r="K39" s="9" t="s">
        <v>2438</v>
      </c>
      <c r="L39" s="10">
        <v>0.99</v>
      </c>
      <c r="M39" s="9" t="s">
        <v>4755</v>
      </c>
      <c r="N39" s="10">
        <v>0.99</v>
      </c>
      <c r="O39" s="9" t="s">
        <v>1285</v>
      </c>
      <c r="P39" s="10">
        <v>0.99</v>
      </c>
      <c r="Q39" s="9" t="s">
        <v>3042</v>
      </c>
      <c r="R39" s="10">
        <v>0.99</v>
      </c>
      <c r="S39" s="9" t="s">
        <v>1746</v>
      </c>
      <c r="T39" s="10">
        <v>0.99</v>
      </c>
      <c r="U39" s="9" t="s">
        <v>1970</v>
      </c>
      <c r="V39" s="10">
        <v>0.99</v>
      </c>
      <c r="W39" s="9" t="s">
        <v>2585</v>
      </c>
      <c r="X39" s="10">
        <v>0.99</v>
      </c>
      <c r="Y39" s="9" t="s">
        <v>763</v>
      </c>
      <c r="Z39" s="10">
        <v>0.99</v>
      </c>
      <c r="AA39" s="9" t="s">
        <v>1214</v>
      </c>
      <c r="AB39" s="10">
        <v>0.99</v>
      </c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</row>
    <row r="40" spans="1:40" ht="15.75" customHeight="1" x14ac:dyDescent="0.15">
      <c r="A40" s="3" t="s">
        <v>4</v>
      </c>
      <c r="B40" s="3" t="s">
        <v>5547</v>
      </c>
      <c r="C40" s="9" t="s">
        <v>5548</v>
      </c>
      <c r="D40" s="9" t="s">
        <v>5108</v>
      </c>
      <c r="E40" s="9" t="s">
        <v>5109</v>
      </c>
      <c r="F40" s="9"/>
      <c r="G40" s="9" t="s">
        <v>5110</v>
      </c>
      <c r="H40" s="3" t="s">
        <v>5111</v>
      </c>
      <c r="I40" s="15">
        <f>SUM(L40,N40,P40,R40,T40,V40,X40,Z40,AB40,AD40,AF40,AH40,AJ40,AL40,AN40)</f>
        <v>5.94</v>
      </c>
      <c r="J40" s="9">
        <f>COUNTA(K40:AN40)/2</f>
        <v>6</v>
      </c>
      <c r="K40" s="9" t="s">
        <v>1955</v>
      </c>
      <c r="L40" s="10">
        <v>0.99</v>
      </c>
      <c r="M40" s="9" t="s">
        <v>3538</v>
      </c>
      <c r="N40" s="10">
        <v>0.99</v>
      </c>
      <c r="O40" s="9" t="s">
        <v>3016</v>
      </c>
      <c r="P40" s="10">
        <v>0.99</v>
      </c>
      <c r="Q40" s="9" t="s">
        <v>2758</v>
      </c>
      <c r="R40" s="10">
        <v>0.99</v>
      </c>
      <c r="S40" s="9" t="s">
        <v>1877</v>
      </c>
      <c r="T40" s="10">
        <v>0.99</v>
      </c>
      <c r="U40" s="9" t="s">
        <v>978</v>
      </c>
      <c r="V40" s="10">
        <v>0.99</v>
      </c>
      <c r="W40" s="9"/>
      <c r="X40" s="10"/>
      <c r="Y40" s="9"/>
      <c r="Z40" s="10"/>
      <c r="AA40" s="9"/>
      <c r="AB40" s="10"/>
      <c r="AC40" s="9"/>
      <c r="AD40" s="10"/>
      <c r="AE40" s="9"/>
      <c r="AF40" s="10"/>
      <c r="AG40" s="9"/>
      <c r="AH40" s="10"/>
      <c r="AI40" s="9"/>
      <c r="AJ40" s="10"/>
      <c r="AK40" s="9"/>
      <c r="AL40" s="10"/>
      <c r="AM40" s="9"/>
      <c r="AN40" s="10"/>
    </row>
    <row r="41" spans="1:40" ht="15.75" customHeight="1" x14ac:dyDescent="0.15">
      <c r="A41" s="3" t="s">
        <v>56</v>
      </c>
      <c r="B41" s="3" t="s">
        <v>5628</v>
      </c>
      <c r="C41" s="9" t="s">
        <v>5548</v>
      </c>
      <c r="D41" s="9" t="s">
        <v>5108</v>
      </c>
      <c r="E41" s="9" t="s">
        <v>5109</v>
      </c>
      <c r="F41" s="9"/>
      <c r="G41" s="9" t="s">
        <v>5110</v>
      </c>
      <c r="H41" s="3" t="s">
        <v>5111</v>
      </c>
      <c r="I41" s="15">
        <f>SUM(L41,N41,P41,R41,T41,V41,X41,Z41,AB41,AD41,AF41,AH41,AJ41,AL41,AN41)</f>
        <v>0.99</v>
      </c>
      <c r="J41" s="9">
        <f>COUNTA(K41:AN41)/2</f>
        <v>1</v>
      </c>
      <c r="K41" s="9" t="s">
        <v>1198</v>
      </c>
      <c r="L41" s="10">
        <v>0.99</v>
      </c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</row>
    <row r="42" spans="1:40" ht="15.75" customHeight="1" x14ac:dyDescent="0.15">
      <c r="A42" s="3" t="s">
        <v>177</v>
      </c>
      <c r="B42" s="3" t="s">
        <v>5752</v>
      </c>
      <c r="C42" s="9" t="s">
        <v>5548</v>
      </c>
      <c r="D42" s="9" t="s">
        <v>5108</v>
      </c>
      <c r="E42" s="9" t="s">
        <v>5109</v>
      </c>
      <c r="F42" s="9"/>
      <c r="G42" s="9" t="s">
        <v>5110</v>
      </c>
      <c r="H42" s="3" t="s">
        <v>5111</v>
      </c>
      <c r="I42" s="15">
        <f>SUM(L42,N42,P42,R42,T42,V42,X42,Z42,AB42,AD42,AF42,AH42,AJ42,AL42,AN42)</f>
        <v>1.98</v>
      </c>
      <c r="J42" s="9">
        <f>COUNTA(K42:AN42)/2</f>
        <v>2</v>
      </c>
      <c r="K42" s="9" t="s">
        <v>4755</v>
      </c>
      <c r="L42" s="10">
        <v>0.99</v>
      </c>
      <c r="M42" s="9" t="s">
        <v>2898</v>
      </c>
      <c r="N42" s="10">
        <v>0.99</v>
      </c>
      <c r="O42" s="9"/>
      <c r="P42" s="10"/>
      <c r="Q42" s="9"/>
      <c r="R42" s="10"/>
      <c r="S42" s="9"/>
      <c r="T42" s="10"/>
      <c r="U42" s="9"/>
      <c r="V42" s="10"/>
      <c r="W42" s="9"/>
      <c r="X42" s="10"/>
      <c r="Y42" s="9"/>
      <c r="Z42" s="10"/>
      <c r="AA42" s="9"/>
      <c r="AB42" s="10"/>
      <c r="AC42" s="9"/>
      <c r="AD42" s="10"/>
      <c r="AE42" s="9"/>
      <c r="AF42" s="10"/>
      <c r="AG42" s="9"/>
      <c r="AH42" s="10"/>
      <c r="AI42" s="9"/>
      <c r="AJ42" s="10"/>
      <c r="AK42" s="9"/>
      <c r="AL42" s="10"/>
      <c r="AM42" s="9"/>
      <c r="AN42" s="10"/>
    </row>
    <row r="43" spans="1:40" ht="15.75" customHeight="1" x14ac:dyDescent="0.15">
      <c r="A43" s="3" t="s">
        <v>188</v>
      </c>
      <c r="B43" s="3" t="s">
        <v>5762</v>
      </c>
      <c r="C43" s="9" t="s">
        <v>5548</v>
      </c>
      <c r="D43" s="9" t="s">
        <v>5108</v>
      </c>
      <c r="E43" s="9" t="s">
        <v>5109</v>
      </c>
      <c r="F43" s="9"/>
      <c r="G43" s="9" t="s">
        <v>5110</v>
      </c>
      <c r="H43" s="3" t="s">
        <v>5111</v>
      </c>
      <c r="I43" s="15">
        <f>SUM(L43,N43,P43,R43,T43,V43,X43,Z43,AB43,AD43,AF43,AH43,AJ43,AL43,AN43)</f>
        <v>13.860000000000001</v>
      </c>
      <c r="J43" s="9">
        <f>COUNTA(K43:AN43)/2</f>
        <v>14</v>
      </c>
      <c r="K43" s="9" t="s">
        <v>3030</v>
      </c>
      <c r="L43" s="10">
        <v>0.99</v>
      </c>
      <c r="M43" s="9" t="s">
        <v>4289</v>
      </c>
      <c r="N43" s="10">
        <v>0.99</v>
      </c>
      <c r="O43" s="9" t="s">
        <v>2624</v>
      </c>
      <c r="P43" s="10">
        <v>0.99</v>
      </c>
      <c r="Q43" s="9" t="s">
        <v>1841</v>
      </c>
      <c r="R43" s="10">
        <v>0.99</v>
      </c>
      <c r="S43" s="9" t="s">
        <v>4631</v>
      </c>
      <c r="T43" s="10">
        <v>0.99</v>
      </c>
      <c r="U43" s="9" t="s">
        <v>4750</v>
      </c>
      <c r="V43" s="10">
        <v>0.99</v>
      </c>
      <c r="W43" s="9" t="s">
        <v>3908</v>
      </c>
      <c r="X43" s="10">
        <v>0.99</v>
      </c>
      <c r="Y43" s="9" t="s">
        <v>5000</v>
      </c>
      <c r="Z43" s="10">
        <v>0.99</v>
      </c>
      <c r="AA43" s="9" t="s">
        <v>4250</v>
      </c>
      <c r="AB43" s="10">
        <v>0.99</v>
      </c>
      <c r="AC43" s="9" t="s">
        <v>4074</v>
      </c>
      <c r="AD43" s="10">
        <v>0.99</v>
      </c>
      <c r="AE43" s="9" t="s">
        <v>2925</v>
      </c>
      <c r="AF43" s="10">
        <v>0.99</v>
      </c>
      <c r="AG43" s="9" t="s">
        <v>1122</v>
      </c>
      <c r="AH43" s="10">
        <v>0.99</v>
      </c>
      <c r="AI43" s="9" t="s">
        <v>1397</v>
      </c>
      <c r="AJ43" s="10">
        <v>0.99</v>
      </c>
      <c r="AK43" s="9" t="s">
        <v>2915</v>
      </c>
      <c r="AL43" s="10">
        <v>0.99</v>
      </c>
      <c r="AM43" s="9"/>
      <c r="AN43" s="10"/>
    </row>
    <row r="44" spans="1:40" ht="15.75" customHeight="1" x14ac:dyDescent="0.15">
      <c r="A44" s="3" t="s">
        <v>243</v>
      </c>
      <c r="B44" s="3" t="s">
        <v>5809</v>
      </c>
      <c r="C44" s="9" t="s">
        <v>5548</v>
      </c>
      <c r="D44" s="9" t="s">
        <v>5108</v>
      </c>
      <c r="E44" s="9" t="s">
        <v>5109</v>
      </c>
      <c r="F44" s="9"/>
      <c r="G44" s="9" t="s">
        <v>5110</v>
      </c>
      <c r="H44" s="3" t="s">
        <v>5111</v>
      </c>
      <c r="I44" s="15">
        <f>SUM(L44,N44,P44,R44,T44,V44,X44,Z44,AB44,AD44,AF44,AH44,AJ44,AL44,AN44)</f>
        <v>8.91</v>
      </c>
      <c r="J44" s="9">
        <f>COUNTA(K44:AN44)/2</f>
        <v>9</v>
      </c>
      <c r="K44" s="9" t="s">
        <v>4241</v>
      </c>
      <c r="L44" s="10">
        <v>0.99</v>
      </c>
      <c r="M44" s="9" t="s">
        <v>4036</v>
      </c>
      <c r="N44" s="10">
        <v>0.99</v>
      </c>
      <c r="O44" s="9" t="s">
        <v>1487</v>
      </c>
      <c r="P44" s="10">
        <v>0.99</v>
      </c>
      <c r="Q44" s="9" t="s">
        <v>2823</v>
      </c>
      <c r="R44" s="10">
        <v>0.99</v>
      </c>
      <c r="S44" s="9" t="s">
        <v>2032</v>
      </c>
      <c r="T44" s="10">
        <v>0.99</v>
      </c>
      <c r="U44" s="9" t="s">
        <v>1791</v>
      </c>
      <c r="V44" s="10">
        <v>0.99</v>
      </c>
      <c r="W44" s="9" t="s">
        <v>4884</v>
      </c>
      <c r="X44" s="10">
        <v>0.99</v>
      </c>
      <c r="Y44" s="9" t="s">
        <v>2172</v>
      </c>
      <c r="Z44" s="10">
        <v>0.99</v>
      </c>
      <c r="AA44" s="9" t="s">
        <v>4974</v>
      </c>
      <c r="AB44" s="10">
        <v>0.99</v>
      </c>
      <c r="AC44" s="9"/>
      <c r="AD44" s="10"/>
      <c r="AE44" s="9"/>
      <c r="AF44" s="10"/>
      <c r="AG44" s="9"/>
      <c r="AH44" s="10"/>
      <c r="AI44" s="9"/>
      <c r="AJ44" s="10"/>
      <c r="AK44" s="9"/>
      <c r="AL44" s="10"/>
      <c r="AM44" s="9"/>
      <c r="AN44" s="10"/>
    </row>
    <row r="45" spans="1:40" ht="15.75" customHeight="1" x14ac:dyDescent="0.15">
      <c r="A45" s="3" t="s">
        <v>372</v>
      </c>
      <c r="B45" s="3" t="s">
        <v>5920</v>
      </c>
      <c r="C45" s="9" t="s">
        <v>5548</v>
      </c>
      <c r="D45" s="9" t="s">
        <v>5108</v>
      </c>
      <c r="E45" s="9" t="s">
        <v>5109</v>
      </c>
      <c r="F45" s="9"/>
      <c r="G45" s="9" t="s">
        <v>5110</v>
      </c>
      <c r="H45" s="3" t="s">
        <v>5111</v>
      </c>
      <c r="I45" s="15">
        <f>SUM(L45,N45,P45,R45,T45,V45,X45,Z45,AB45,AD45,AF45,AH45,AJ45,AL45,AN45)</f>
        <v>1.98</v>
      </c>
      <c r="J45" s="9">
        <f>COUNTA(K45:AN45)/2</f>
        <v>2</v>
      </c>
      <c r="K45" s="9" t="s">
        <v>3961</v>
      </c>
      <c r="L45" s="10">
        <v>0.99</v>
      </c>
      <c r="M45" s="9" t="s">
        <v>5016</v>
      </c>
      <c r="N45" s="10">
        <v>0.99</v>
      </c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</row>
    <row r="46" spans="1:40" ht="15.75" customHeight="1" x14ac:dyDescent="0.15">
      <c r="A46" s="3" t="s">
        <v>395</v>
      </c>
      <c r="B46" s="3" t="s">
        <v>5939</v>
      </c>
      <c r="C46" s="9" t="s">
        <v>5548</v>
      </c>
      <c r="D46" s="9" t="s">
        <v>5108</v>
      </c>
      <c r="E46" s="9" t="s">
        <v>5109</v>
      </c>
      <c r="F46" s="9"/>
      <c r="G46" s="9" t="s">
        <v>5110</v>
      </c>
      <c r="H46" s="3" t="s">
        <v>5111</v>
      </c>
      <c r="I46" s="15">
        <f>SUM(L46,N46,P46,R46,T46,V46,X46,Z46,AB46,AD46,AF46,AH46,AJ46,AL46,AN46)</f>
        <v>3.96</v>
      </c>
      <c r="J46" s="9">
        <f>COUNTA(K46:AN46)/2</f>
        <v>4</v>
      </c>
      <c r="K46" s="9" t="s">
        <v>3829</v>
      </c>
      <c r="L46" s="10">
        <v>0.99</v>
      </c>
      <c r="M46" s="9" t="s">
        <v>1593</v>
      </c>
      <c r="N46" s="10">
        <v>0.99</v>
      </c>
      <c r="O46" s="9" t="s">
        <v>1918</v>
      </c>
      <c r="P46" s="10">
        <v>0.99</v>
      </c>
      <c r="Q46" s="9" t="s">
        <v>1458</v>
      </c>
      <c r="R46" s="10">
        <v>0.99</v>
      </c>
      <c r="S46" s="9"/>
      <c r="T46" s="10"/>
      <c r="U46" s="9"/>
      <c r="V46" s="10"/>
      <c r="W46" s="9"/>
      <c r="X46" s="10"/>
      <c r="Y46" s="9"/>
      <c r="Z46" s="10"/>
      <c r="AA46" s="9"/>
      <c r="AB46" s="10"/>
      <c r="AC46" s="9"/>
      <c r="AD46" s="10"/>
      <c r="AE46" s="9"/>
      <c r="AF46" s="10"/>
      <c r="AG46" s="9"/>
      <c r="AH46" s="10"/>
      <c r="AI46" s="9"/>
      <c r="AJ46" s="10"/>
      <c r="AK46" s="9"/>
      <c r="AL46" s="10"/>
      <c r="AM46" s="9"/>
      <c r="AN46" s="10"/>
    </row>
    <row r="47" spans="1:40" ht="15.75" customHeight="1" x14ac:dyDescent="0.15">
      <c r="A47" s="3" t="s">
        <v>114</v>
      </c>
      <c r="B47" s="3" t="s">
        <v>5693</v>
      </c>
      <c r="C47" s="9" t="s">
        <v>5695</v>
      </c>
      <c r="D47" s="9" t="s">
        <v>5213</v>
      </c>
      <c r="E47" s="9" t="s">
        <v>5178</v>
      </c>
      <c r="F47" s="9" t="s">
        <v>5179</v>
      </c>
      <c r="G47" s="9" t="s">
        <v>5180</v>
      </c>
      <c r="H47" s="9" t="s">
        <v>5214</v>
      </c>
      <c r="I47" s="15">
        <f>SUM(L47,N47,P47,R47,T47,V47,X47,Z47,AB47,AD47,AF47,AH47,AJ47,AL47,AN47)</f>
        <v>1.98</v>
      </c>
      <c r="J47" s="9">
        <f>COUNTA(K47:AN47)/2</f>
        <v>2</v>
      </c>
      <c r="K47" s="9" t="s">
        <v>1252</v>
      </c>
      <c r="L47" s="10">
        <v>0.99</v>
      </c>
      <c r="M47" s="9" t="s">
        <v>3958</v>
      </c>
      <c r="N47" s="10">
        <v>0.99</v>
      </c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</row>
    <row r="48" spans="1:40" ht="15.75" customHeight="1" x14ac:dyDescent="0.15">
      <c r="A48" s="3" t="s">
        <v>125</v>
      </c>
      <c r="B48" s="3" t="s">
        <v>5707</v>
      </c>
      <c r="C48" s="9" t="s">
        <v>5695</v>
      </c>
      <c r="D48" s="9" t="s">
        <v>5213</v>
      </c>
      <c r="E48" s="9" t="s">
        <v>5178</v>
      </c>
      <c r="F48" s="9" t="s">
        <v>5179</v>
      </c>
      <c r="G48" s="9" t="s">
        <v>5180</v>
      </c>
      <c r="H48" s="9" t="s">
        <v>5214</v>
      </c>
      <c r="I48" s="15">
        <f>SUM(L48,N48,P48,R48,T48,V48,X48,Z48,AB48,AD48,AF48,AH48,AJ48,AL48,AN48)</f>
        <v>13.860000000000001</v>
      </c>
      <c r="J48" s="9">
        <f>COUNTA(K48:AN48)/2</f>
        <v>14</v>
      </c>
      <c r="K48" s="9" t="s">
        <v>3680</v>
      </c>
      <c r="L48" s="10">
        <v>0.99</v>
      </c>
      <c r="M48" s="9" t="s">
        <v>4997</v>
      </c>
      <c r="N48" s="10">
        <v>0.99</v>
      </c>
      <c r="O48" s="9" t="s">
        <v>4804</v>
      </c>
      <c r="P48" s="10">
        <v>0.99</v>
      </c>
      <c r="Q48" s="9" t="s">
        <v>4674</v>
      </c>
      <c r="R48" s="10">
        <v>0.99</v>
      </c>
      <c r="S48" s="9" t="s">
        <v>3107</v>
      </c>
      <c r="T48" s="10">
        <v>0.99</v>
      </c>
      <c r="U48" s="9" t="s">
        <v>2088</v>
      </c>
      <c r="V48" s="10">
        <v>0.99</v>
      </c>
      <c r="W48" s="9" t="s">
        <v>856</v>
      </c>
      <c r="X48" s="10">
        <v>0.99</v>
      </c>
      <c r="Y48" s="9" t="s">
        <v>1475</v>
      </c>
      <c r="Z48" s="10">
        <v>0.99</v>
      </c>
      <c r="AA48" s="9" t="s">
        <v>3336</v>
      </c>
      <c r="AB48" s="10">
        <v>0.99</v>
      </c>
      <c r="AC48" s="9" t="s">
        <v>2394</v>
      </c>
      <c r="AD48" s="10">
        <v>0.99</v>
      </c>
      <c r="AE48" s="9" t="s">
        <v>1382</v>
      </c>
      <c r="AF48" s="10">
        <v>0.99</v>
      </c>
      <c r="AG48" s="9" t="s">
        <v>1979</v>
      </c>
      <c r="AH48" s="10">
        <v>0.99</v>
      </c>
      <c r="AI48" s="9" t="s">
        <v>3486</v>
      </c>
      <c r="AJ48" s="10">
        <v>0.99</v>
      </c>
      <c r="AK48" s="9" t="s">
        <v>1860</v>
      </c>
      <c r="AL48" s="10">
        <v>0.99</v>
      </c>
      <c r="AM48" s="9"/>
      <c r="AN48" s="10"/>
    </row>
    <row r="49" spans="1:40" ht="15.75" customHeight="1" x14ac:dyDescent="0.15">
      <c r="A49" s="3" t="s">
        <v>180</v>
      </c>
      <c r="B49" s="3" t="s">
        <v>5755</v>
      </c>
      <c r="C49" s="9" t="s">
        <v>5695</v>
      </c>
      <c r="D49" s="9" t="s">
        <v>5213</v>
      </c>
      <c r="E49" s="9" t="s">
        <v>5178</v>
      </c>
      <c r="F49" s="9" t="s">
        <v>5179</v>
      </c>
      <c r="G49" s="9" t="s">
        <v>5180</v>
      </c>
      <c r="H49" s="9" t="s">
        <v>5214</v>
      </c>
      <c r="I49" s="15">
        <f>SUM(L49,N49,P49,R49,T49,V49,X49,Z49,AB49,AD49,AF49,AH49,AJ49,AL49,AN49)</f>
        <v>8.91</v>
      </c>
      <c r="J49" s="9">
        <f>COUNTA(K49:AN49)/2</f>
        <v>9</v>
      </c>
      <c r="K49" s="9" t="s">
        <v>3742</v>
      </c>
      <c r="L49" s="10">
        <v>0.99</v>
      </c>
      <c r="M49" s="9" t="s">
        <v>3431</v>
      </c>
      <c r="N49" s="10">
        <v>0.99</v>
      </c>
      <c r="O49" s="9" t="s">
        <v>4653</v>
      </c>
      <c r="P49" s="10">
        <v>0.99</v>
      </c>
      <c r="Q49" s="9" t="s">
        <v>3857</v>
      </c>
      <c r="R49" s="10">
        <v>0.99</v>
      </c>
      <c r="S49" s="9" t="s">
        <v>2596</v>
      </c>
      <c r="T49" s="10">
        <v>0.99</v>
      </c>
      <c r="U49" s="9" t="s">
        <v>3317</v>
      </c>
      <c r="V49" s="10">
        <v>0.99</v>
      </c>
      <c r="W49" s="9" t="s">
        <v>1472</v>
      </c>
      <c r="X49" s="10">
        <v>0.99</v>
      </c>
      <c r="Y49" s="9" t="s">
        <v>1515</v>
      </c>
      <c r="Z49" s="10">
        <v>0.99</v>
      </c>
      <c r="AA49" s="9" t="s">
        <v>3478</v>
      </c>
      <c r="AB49" s="10">
        <v>0.99</v>
      </c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</row>
    <row r="50" spans="1:40" ht="15.75" customHeight="1" x14ac:dyDescent="0.15">
      <c r="A50" s="3" t="s">
        <v>309</v>
      </c>
      <c r="B50" s="3" t="s">
        <v>5866</v>
      </c>
      <c r="C50" s="9" t="s">
        <v>5695</v>
      </c>
      <c r="D50" s="9" t="s">
        <v>5213</v>
      </c>
      <c r="E50" s="9" t="s">
        <v>5178</v>
      </c>
      <c r="F50" s="9" t="s">
        <v>5179</v>
      </c>
      <c r="G50" s="9" t="s">
        <v>5180</v>
      </c>
      <c r="H50" s="9" t="s">
        <v>5214</v>
      </c>
      <c r="I50" s="15">
        <f>SUM(L50,N50,P50,R50,T50,V50,X50,Z50,AB50,AD50,AF50,AH50,AJ50,AL50,AN50)</f>
        <v>3.98</v>
      </c>
      <c r="J50" s="9">
        <f>COUNTA(K50:AN50)/2</f>
        <v>2</v>
      </c>
      <c r="K50" s="9" t="s">
        <v>4408</v>
      </c>
      <c r="L50" s="10">
        <v>1.99</v>
      </c>
      <c r="M50" s="9" t="s">
        <v>4411</v>
      </c>
      <c r="N50" s="10">
        <v>1.99</v>
      </c>
      <c r="O50" s="9"/>
      <c r="P50" s="10"/>
      <c r="Q50" s="9"/>
      <c r="R50" s="10"/>
      <c r="S50" s="9"/>
      <c r="T50" s="10"/>
      <c r="U50" s="9"/>
      <c r="V50" s="10"/>
      <c r="W50" s="9"/>
      <c r="X50" s="10"/>
      <c r="Y50" s="9"/>
      <c r="Z50" s="10"/>
      <c r="AA50" s="9"/>
      <c r="AB50" s="10"/>
      <c r="AC50" s="9"/>
      <c r="AD50" s="10"/>
      <c r="AE50" s="9"/>
      <c r="AF50" s="10"/>
      <c r="AG50" s="9"/>
      <c r="AH50" s="10"/>
      <c r="AI50" s="9"/>
      <c r="AJ50" s="10"/>
      <c r="AK50" s="9"/>
      <c r="AL50" s="10"/>
      <c r="AM50" s="9"/>
      <c r="AN50" s="10"/>
    </row>
    <row r="51" spans="1:40" ht="15.75" customHeight="1" x14ac:dyDescent="0.15">
      <c r="A51" s="3" t="s">
        <v>332</v>
      </c>
      <c r="B51" s="3" t="s">
        <v>5885</v>
      </c>
      <c r="C51" s="9" t="s">
        <v>5695</v>
      </c>
      <c r="D51" s="9" t="s">
        <v>5213</v>
      </c>
      <c r="E51" s="9" t="s">
        <v>5178</v>
      </c>
      <c r="F51" s="9" t="s">
        <v>5179</v>
      </c>
      <c r="G51" s="9" t="s">
        <v>5180</v>
      </c>
      <c r="H51" s="9" t="s">
        <v>5214</v>
      </c>
      <c r="I51" s="15">
        <f>SUM(L51,N51,P51,R51,T51,V51,X51,Z51,AB51,AD51,AF51,AH51,AJ51,AL51,AN51)</f>
        <v>3.96</v>
      </c>
      <c r="J51" s="9">
        <f>COUNTA(K51:AN51)/2</f>
        <v>4</v>
      </c>
      <c r="K51" s="9" t="s">
        <v>3223</v>
      </c>
      <c r="L51" s="10">
        <v>0.99</v>
      </c>
      <c r="M51" s="9" t="s">
        <v>1459</v>
      </c>
      <c r="N51" s="10">
        <v>0.99</v>
      </c>
      <c r="O51" s="9" t="s">
        <v>3945</v>
      </c>
      <c r="P51" s="10">
        <v>0.99</v>
      </c>
      <c r="Q51" s="9" t="s">
        <v>4115</v>
      </c>
      <c r="R51" s="10">
        <v>0.99</v>
      </c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</row>
    <row r="52" spans="1:40" ht="15.75" customHeight="1" x14ac:dyDescent="0.15">
      <c r="A52" s="3" t="s">
        <v>354</v>
      </c>
      <c r="B52" s="3" t="s">
        <v>5904</v>
      </c>
      <c r="C52" s="9" t="s">
        <v>5695</v>
      </c>
      <c r="D52" s="9" t="s">
        <v>5213</v>
      </c>
      <c r="E52" s="9" t="s">
        <v>5178</v>
      </c>
      <c r="F52" s="9" t="s">
        <v>5179</v>
      </c>
      <c r="G52" s="9" t="s">
        <v>5180</v>
      </c>
      <c r="H52" s="9" t="s">
        <v>5214</v>
      </c>
      <c r="I52" s="15">
        <f>SUM(L52,N52,P52,R52,T52,V52,X52,Z52,AB52,AD52,AF52,AH52,AJ52,AL52,AN52)</f>
        <v>4.95</v>
      </c>
      <c r="J52" s="9">
        <f>COUNTA(K52:AN52)/2</f>
        <v>5</v>
      </c>
      <c r="K52" s="9" t="s">
        <v>3800</v>
      </c>
      <c r="L52" s="10">
        <v>0.99</v>
      </c>
      <c r="M52" s="9" t="s">
        <v>747</v>
      </c>
      <c r="N52" s="10">
        <v>0.99</v>
      </c>
      <c r="O52" s="9" t="s">
        <v>4361</v>
      </c>
      <c r="P52" s="10">
        <v>0.99</v>
      </c>
      <c r="Q52" s="9" t="s">
        <v>4649</v>
      </c>
      <c r="R52" s="10">
        <v>0.99</v>
      </c>
      <c r="S52" s="9" t="s">
        <v>1579</v>
      </c>
      <c r="T52" s="10">
        <v>0.99</v>
      </c>
      <c r="U52" s="9"/>
      <c r="V52" s="10"/>
      <c r="W52" s="9"/>
      <c r="X52" s="10"/>
      <c r="Y52" s="9"/>
      <c r="Z52" s="10"/>
      <c r="AA52" s="9"/>
      <c r="AB52" s="10"/>
      <c r="AC52" s="9"/>
      <c r="AD52" s="10"/>
      <c r="AE52" s="9"/>
      <c r="AF52" s="10"/>
      <c r="AG52" s="9"/>
      <c r="AH52" s="10"/>
      <c r="AI52" s="9"/>
      <c r="AJ52" s="10"/>
      <c r="AK52" s="9"/>
      <c r="AL52" s="10"/>
      <c r="AM52" s="9"/>
      <c r="AN52" s="11"/>
    </row>
    <row r="53" spans="1:40" ht="15.75" customHeight="1" x14ac:dyDescent="0.15">
      <c r="A53" s="3" t="s">
        <v>406</v>
      </c>
      <c r="B53" s="3" t="s">
        <v>5949</v>
      </c>
      <c r="C53" s="9" t="s">
        <v>5695</v>
      </c>
      <c r="D53" s="9" t="s">
        <v>5213</v>
      </c>
      <c r="E53" s="9" t="s">
        <v>5178</v>
      </c>
      <c r="F53" s="9" t="s">
        <v>5179</v>
      </c>
      <c r="G53" s="9" t="s">
        <v>5180</v>
      </c>
      <c r="H53" s="9" t="s">
        <v>5214</v>
      </c>
      <c r="I53" s="15">
        <f>SUM(L53,N53,P53,R53,T53,V53,X53,Z53,AB53,AD53,AF53,AH53,AJ53,AL53,AN53)</f>
        <v>0.99</v>
      </c>
      <c r="J53" s="9">
        <f>COUNTA(K53:AN53)/2</f>
        <v>1</v>
      </c>
      <c r="K53" s="9" t="s">
        <v>3592</v>
      </c>
      <c r="L53" s="10">
        <v>0.99</v>
      </c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</row>
    <row r="54" spans="1:40" ht="15.75" customHeight="1" x14ac:dyDescent="0.15">
      <c r="A54" s="3" t="s">
        <v>120</v>
      </c>
      <c r="B54" s="3" t="s">
        <v>5701</v>
      </c>
      <c r="C54" s="9" t="s">
        <v>5702</v>
      </c>
      <c r="D54" s="9" t="s">
        <v>5477</v>
      </c>
      <c r="E54" s="9" t="s">
        <v>5478</v>
      </c>
      <c r="F54" s="9"/>
      <c r="G54" s="9" t="s">
        <v>5479</v>
      </c>
      <c r="H54" s="3" t="s">
        <v>5480</v>
      </c>
      <c r="I54" s="15">
        <f>SUM(L54,N54,P54,R54,T54,V54,X54,Z54,AB54,AD54,AF54,AH54,AJ54,AL54,AN54)</f>
        <v>1.98</v>
      </c>
      <c r="J54" s="9">
        <f>COUNTA(K54:AN54)/2</f>
        <v>2</v>
      </c>
      <c r="K54" s="9" t="s">
        <v>3015</v>
      </c>
      <c r="L54" s="10">
        <v>0.99</v>
      </c>
      <c r="M54" s="9" t="s">
        <v>1876</v>
      </c>
      <c r="N54" s="10">
        <v>0.99</v>
      </c>
      <c r="O54" s="9"/>
      <c r="P54" s="10"/>
      <c r="Q54" s="9"/>
      <c r="R54" s="10"/>
      <c r="S54" s="9"/>
      <c r="T54" s="10"/>
      <c r="U54" s="9"/>
      <c r="V54" s="10"/>
      <c r="W54" s="9"/>
      <c r="X54" s="10"/>
      <c r="Y54" s="9"/>
      <c r="Z54" s="10"/>
      <c r="AA54" s="9"/>
      <c r="AB54" s="10"/>
      <c r="AC54" s="9"/>
      <c r="AD54" s="10"/>
      <c r="AE54" s="9"/>
      <c r="AF54" s="10"/>
      <c r="AG54" s="9"/>
      <c r="AH54" s="10"/>
      <c r="AI54" s="9"/>
      <c r="AJ54" s="10"/>
      <c r="AK54" s="9"/>
      <c r="AL54" s="10"/>
      <c r="AM54" s="9"/>
      <c r="AN54" s="10"/>
    </row>
    <row r="55" spans="1:40" ht="15.75" customHeight="1" x14ac:dyDescent="0.15">
      <c r="A55" s="3" t="s">
        <v>143</v>
      </c>
      <c r="B55" s="3" t="s">
        <v>5723</v>
      </c>
      <c r="C55" s="9" t="s">
        <v>5702</v>
      </c>
      <c r="D55" s="9" t="s">
        <v>5477</v>
      </c>
      <c r="E55" s="9" t="s">
        <v>5478</v>
      </c>
      <c r="F55" s="9"/>
      <c r="G55" s="9" t="s">
        <v>5479</v>
      </c>
      <c r="H55" s="3" t="s">
        <v>5480</v>
      </c>
      <c r="I55" s="15">
        <f>SUM(L55,N55,P55,R55,T55,V55,X55,Z55,AB55,AD55,AF55,AH55,AJ55,AL55,AN55)</f>
        <v>3.96</v>
      </c>
      <c r="J55" s="9">
        <f>COUNTA(K55:AN55)/2</f>
        <v>4</v>
      </c>
      <c r="K55" s="9" t="s">
        <v>4828</v>
      </c>
      <c r="L55" s="10">
        <v>0.99</v>
      </c>
      <c r="M55" s="9" t="s">
        <v>4899</v>
      </c>
      <c r="N55" s="10">
        <v>0.99</v>
      </c>
      <c r="O55" s="9" t="s">
        <v>2742</v>
      </c>
      <c r="P55" s="10">
        <v>0.99</v>
      </c>
      <c r="Q55" s="9" t="s">
        <v>3530</v>
      </c>
      <c r="R55" s="10">
        <v>0.99</v>
      </c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</row>
    <row r="56" spans="1:40" ht="15.75" customHeight="1" x14ac:dyDescent="0.15">
      <c r="A56" s="3" t="s">
        <v>165</v>
      </c>
      <c r="B56" s="3" t="s">
        <v>5742</v>
      </c>
      <c r="C56" s="9" t="s">
        <v>5702</v>
      </c>
      <c r="D56" s="9" t="s">
        <v>5477</v>
      </c>
      <c r="E56" s="9" t="s">
        <v>5478</v>
      </c>
      <c r="F56" s="9"/>
      <c r="G56" s="9" t="s">
        <v>5479</v>
      </c>
      <c r="H56" s="3" t="s">
        <v>5480</v>
      </c>
      <c r="I56" s="15">
        <f>SUM(L56,N56,P56,R56,T56,V56,X56,Z56,AB56,AD56,AF56,AH56,AJ56,AL56,AN56)</f>
        <v>5.94</v>
      </c>
      <c r="J56" s="9">
        <f>COUNTA(K56:AN56)/2</f>
        <v>6</v>
      </c>
      <c r="K56" s="9" t="s">
        <v>3080</v>
      </c>
      <c r="L56" s="10">
        <v>0.99</v>
      </c>
      <c r="M56" s="9" t="s">
        <v>1196</v>
      </c>
      <c r="N56" s="10">
        <v>0.99</v>
      </c>
      <c r="O56" s="9" t="s">
        <v>1924</v>
      </c>
      <c r="P56" s="10">
        <v>0.99</v>
      </c>
      <c r="Q56" s="9" t="s">
        <v>2304</v>
      </c>
      <c r="R56" s="10">
        <v>0.99</v>
      </c>
      <c r="S56" s="9" t="s">
        <v>1271</v>
      </c>
      <c r="T56" s="10">
        <v>0.99</v>
      </c>
      <c r="U56" s="9" t="s">
        <v>4925</v>
      </c>
      <c r="V56" s="10">
        <v>0.99</v>
      </c>
      <c r="W56" s="9"/>
      <c r="X56" s="10"/>
      <c r="Y56" s="9"/>
      <c r="Z56" s="10"/>
      <c r="AA56" s="9"/>
      <c r="AB56" s="10"/>
      <c r="AC56" s="9"/>
      <c r="AD56" s="10"/>
      <c r="AE56" s="9"/>
      <c r="AF56" s="10"/>
      <c r="AG56" s="9"/>
      <c r="AH56" s="10"/>
      <c r="AI56" s="9"/>
      <c r="AJ56" s="10"/>
      <c r="AK56" s="9"/>
      <c r="AL56" s="10"/>
      <c r="AM56" s="9"/>
      <c r="AN56" s="10"/>
    </row>
    <row r="57" spans="1:40" ht="15.75" customHeight="1" x14ac:dyDescent="0.15">
      <c r="A57" s="3" t="s">
        <v>217</v>
      </c>
      <c r="B57" s="3" t="s">
        <v>5787</v>
      </c>
      <c r="C57" s="9" t="s">
        <v>5702</v>
      </c>
      <c r="D57" s="9" t="s">
        <v>5477</v>
      </c>
      <c r="E57" s="9" t="s">
        <v>5478</v>
      </c>
      <c r="F57" s="9"/>
      <c r="G57" s="9" t="s">
        <v>5479</v>
      </c>
      <c r="H57" s="3" t="s">
        <v>5480</v>
      </c>
      <c r="I57" s="15">
        <f>SUM(L57,N57,P57,R57,T57,V57,X57,Z57,AB57,AD57,AF57,AH57,AJ57,AL57,AN57)</f>
        <v>0.99</v>
      </c>
      <c r="J57" s="9">
        <f>COUNTA(K57:AN57)/2</f>
        <v>1</v>
      </c>
      <c r="K57" s="9" t="s">
        <v>1388</v>
      </c>
      <c r="L57" s="10">
        <v>0.99</v>
      </c>
      <c r="M57" s="9"/>
      <c r="N57" s="10"/>
      <c r="O57" s="9"/>
      <c r="P57" s="10"/>
      <c r="Q57" s="9"/>
      <c r="R57" s="10"/>
      <c r="S57" s="9"/>
      <c r="T57" s="10"/>
      <c r="U57" s="9"/>
      <c r="V57" s="10"/>
      <c r="W57" s="9"/>
      <c r="X57" s="10"/>
      <c r="Y57" s="9"/>
      <c r="Z57" s="10"/>
      <c r="AA57" s="9"/>
      <c r="AB57" s="10"/>
      <c r="AC57" s="9"/>
      <c r="AD57" s="10"/>
      <c r="AE57" s="9"/>
      <c r="AF57" s="10"/>
      <c r="AG57" s="9"/>
      <c r="AH57" s="10"/>
      <c r="AI57" s="9"/>
      <c r="AJ57" s="10"/>
      <c r="AK57" s="9"/>
      <c r="AL57" s="10"/>
      <c r="AM57" s="9"/>
      <c r="AN57" s="10"/>
    </row>
    <row r="58" spans="1:40" ht="15.75" customHeight="1" x14ac:dyDescent="0.15">
      <c r="A58" s="3" t="s">
        <v>338</v>
      </c>
      <c r="B58" s="3" t="s">
        <v>5890</v>
      </c>
      <c r="C58" s="9" t="s">
        <v>5702</v>
      </c>
      <c r="D58" s="9" t="s">
        <v>5477</v>
      </c>
      <c r="E58" s="9" t="s">
        <v>5478</v>
      </c>
      <c r="F58" s="9"/>
      <c r="G58" s="9" t="s">
        <v>5479</v>
      </c>
      <c r="H58" s="3" t="s">
        <v>5480</v>
      </c>
      <c r="I58" s="15">
        <f>SUM(L58,N58,P58,R58,T58,V58,X58,Z58,AB58,AD58,AF58,AH58,AJ58,AL58,AN58)</f>
        <v>1.98</v>
      </c>
      <c r="J58" s="9">
        <f>COUNTA(K58:AN58)/2</f>
        <v>2</v>
      </c>
      <c r="K58" s="9" t="s">
        <v>3509</v>
      </c>
      <c r="L58" s="10">
        <v>0.99</v>
      </c>
      <c r="M58" s="9" t="s">
        <v>2569</v>
      </c>
      <c r="N58" s="10">
        <v>0.99</v>
      </c>
      <c r="O58" s="9"/>
      <c r="P58" s="10"/>
      <c r="Q58" s="9"/>
      <c r="R58" s="10"/>
      <c r="S58" s="9"/>
      <c r="T58" s="10"/>
      <c r="U58" s="9"/>
      <c r="V58" s="10"/>
      <c r="W58" s="9"/>
      <c r="X58" s="10"/>
      <c r="Y58" s="9"/>
      <c r="Z58" s="10"/>
      <c r="AA58" s="9"/>
      <c r="AB58" s="10"/>
      <c r="AC58" s="9"/>
      <c r="AD58" s="10"/>
      <c r="AE58" s="9"/>
      <c r="AF58" s="10"/>
      <c r="AG58" s="9"/>
      <c r="AH58" s="10"/>
      <c r="AI58" s="9"/>
      <c r="AJ58" s="10"/>
      <c r="AK58" s="9"/>
      <c r="AL58" s="10"/>
      <c r="AM58" s="9"/>
      <c r="AN58" s="10"/>
    </row>
    <row r="59" spans="1:40" ht="15.75" customHeight="1" x14ac:dyDescent="0.15">
      <c r="A59" s="3" t="s">
        <v>349</v>
      </c>
      <c r="B59" s="3" t="s">
        <v>5900</v>
      </c>
      <c r="C59" s="9" t="s">
        <v>5702</v>
      </c>
      <c r="D59" s="9" t="s">
        <v>5477</v>
      </c>
      <c r="E59" s="9" t="s">
        <v>5478</v>
      </c>
      <c r="F59" s="9"/>
      <c r="G59" s="9" t="s">
        <v>5479</v>
      </c>
      <c r="H59" s="3" t="s">
        <v>5480</v>
      </c>
      <c r="I59" s="15">
        <f>SUM(L59,N59,P59,R59,T59,V59,X59,Z59,AB59,AD59,AF59,AH59,AJ59,AL59,AN59)</f>
        <v>13.860000000000001</v>
      </c>
      <c r="J59" s="9">
        <f>COUNTA(K59:AN59)/2</f>
        <v>14</v>
      </c>
      <c r="K59" s="9" t="s">
        <v>4336</v>
      </c>
      <c r="L59" s="10">
        <v>0.99</v>
      </c>
      <c r="M59" s="9" t="s">
        <v>4278</v>
      </c>
      <c r="N59" s="10">
        <v>0.99</v>
      </c>
      <c r="O59" s="9" t="s">
        <v>2165</v>
      </c>
      <c r="P59" s="10">
        <v>0.99</v>
      </c>
      <c r="Q59" s="9" t="s">
        <v>3131</v>
      </c>
      <c r="R59" s="10">
        <v>0.99</v>
      </c>
      <c r="S59" s="9" t="s">
        <v>4472</v>
      </c>
      <c r="T59" s="10">
        <v>0.99</v>
      </c>
      <c r="U59" s="9" t="s">
        <v>2297</v>
      </c>
      <c r="V59" s="10">
        <v>0.99</v>
      </c>
      <c r="W59" s="9" t="s">
        <v>4634</v>
      </c>
      <c r="X59" s="10">
        <v>0.99</v>
      </c>
      <c r="Y59" s="9" t="s">
        <v>3229</v>
      </c>
      <c r="Z59" s="10">
        <v>0.99</v>
      </c>
      <c r="AA59" s="9" t="s">
        <v>2130</v>
      </c>
      <c r="AB59" s="10">
        <v>0.99</v>
      </c>
      <c r="AC59" s="9" t="s">
        <v>4892</v>
      </c>
      <c r="AD59" s="10">
        <v>0.99</v>
      </c>
      <c r="AE59" s="9" t="s">
        <v>2728</v>
      </c>
      <c r="AF59" s="10">
        <v>0.99</v>
      </c>
      <c r="AG59" s="9" t="s">
        <v>2087</v>
      </c>
      <c r="AH59" s="10">
        <v>0.99</v>
      </c>
      <c r="AI59" s="9" t="s">
        <v>2012</v>
      </c>
      <c r="AJ59" s="10">
        <v>0.99</v>
      </c>
      <c r="AK59" s="9" t="s">
        <v>2100</v>
      </c>
      <c r="AL59" s="10">
        <v>0.99</v>
      </c>
      <c r="AM59" s="9"/>
      <c r="AN59" s="10"/>
    </row>
    <row r="60" spans="1:40" ht="15.75" customHeight="1" x14ac:dyDescent="0.15">
      <c r="A60" s="3" t="s">
        <v>404</v>
      </c>
      <c r="B60" s="3" t="s">
        <v>5947</v>
      </c>
      <c r="C60" s="9" t="s">
        <v>5702</v>
      </c>
      <c r="D60" s="9" t="s">
        <v>5477</v>
      </c>
      <c r="E60" s="9" t="s">
        <v>5478</v>
      </c>
      <c r="F60" s="9"/>
      <c r="G60" s="9" t="s">
        <v>5479</v>
      </c>
      <c r="H60" s="3" t="s">
        <v>5480</v>
      </c>
      <c r="I60" s="15">
        <f>SUM(L60,N60,P60,R60,T60,V60,X60,Z60,AB60,AD60,AF60,AH60,AJ60,AL60,AN60)</f>
        <v>8.91</v>
      </c>
      <c r="J60" s="9">
        <f>COUNTA(K60:AN60)/2</f>
        <v>9</v>
      </c>
      <c r="K60" s="9" t="s">
        <v>3349</v>
      </c>
      <c r="L60" s="10">
        <v>0.99</v>
      </c>
      <c r="M60" s="9" t="s">
        <v>1675</v>
      </c>
      <c r="N60" s="10">
        <v>0.99</v>
      </c>
      <c r="O60" s="9" t="s">
        <v>3322</v>
      </c>
      <c r="P60" s="10">
        <v>0.99</v>
      </c>
      <c r="Q60" s="9" t="s">
        <v>1517</v>
      </c>
      <c r="R60" s="10">
        <v>0.99</v>
      </c>
      <c r="S60" s="9" t="s">
        <v>1656</v>
      </c>
      <c r="T60" s="10">
        <v>0.99</v>
      </c>
      <c r="U60" s="9" t="s">
        <v>3115</v>
      </c>
      <c r="V60" s="10">
        <v>0.99</v>
      </c>
      <c r="W60" s="9" t="s">
        <v>1481</v>
      </c>
      <c r="X60" s="10">
        <v>0.99</v>
      </c>
      <c r="Y60" s="9" t="s">
        <v>3660</v>
      </c>
      <c r="Z60" s="10">
        <v>0.99</v>
      </c>
      <c r="AA60" s="9" t="s">
        <v>4247</v>
      </c>
      <c r="AB60" s="10">
        <v>0.99</v>
      </c>
      <c r="AC60" s="9"/>
      <c r="AD60" s="10"/>
      <c r="AE60" s="9"/>
      <c r="AF60" s="10"/>
      <c r="AG60" s="9"/>
      <c r="AH60" s="10"/>
      <c r="AI60" s="9"/>
      <c r="AJ60" s="10"/>
      <c r="AK60" s="9"/>
      <c r="AL60" s="10"/>
      <c r="AM60" s="9"/>
      <c r="AN60" s="10"/>
    </row>
    <row r="61" spans="1:40" ht="15.75" customHeight="1" x14ac:dyDescent="0.15">
      <c r="A61" s="3" t="s">
        <v>9</v>
      </c>
      <c r="B61" s="3" t="s">
        <v>5555</v>
      </c>
      <c r="C61" s="9" t="s">
        <v>5557</v>
      </c>
      <c r="D61" s="9" t="s">
        <v>5359</v>
      </c>
      <c r="E61" s="9" t="s">
        <v>5352</v>
      </c>
      <c r="F61" s="9"/>
      <c r="G61" s="9" t="s">
        <v>5353</v>
      </c>
      <c r="H61" s="3" t="s">
        <v>5360</v>
      </c>
      <c r="I61" s="15">
        <f>SUM(L61,N61,P61,R61,T61,V61,X61,Z61,AB61,AD61,AF61,AH61,AJ61,AL61,AN61)</f>
        <v>1.98</v>
      </c>
      <c r="J61" s="9">
        <f>COUNTA(K61:AN61)/2</f>
        <v>2</v>
      </c>
      <c r="K61" s="9" t="s">
        <v>3237</v>
      </c>
      <c r="L61" s="10">
        <v>0.99</v>
      </c>
      <c r="M61" s="9" t="s">
        <v>665</v>
      </c>
      <c r="N61" s="10">
        <v>0.99</v>
      </c>
      <c r="O61" s="9"/>
      <c r="P61" s="10"/>
      <c r="Q61" s="9"/>
      <c r="R61" s="10"/>
      <c r="S61" s="9"/>
      <c r="T61" s="10"/>
      <c r="U61" s="9"/>
      <c r="V61" s="10"/>
      <c r="W61" s="9"/>
      <c r="X61" s="10"/>
      <c r="Y61" s="9"/>
      <c r="Z61" s="10"/>
      <c r="AA61" s="9"/>
      <c r="AB61" s="10"/>
      <c r="AC61" s="9"/>
      <c r="AD61" s="10"/>
      <c r="AE61" s="9"/>
      <c r="AF61" s="10"/>
      <c r="AG61" s="9"/>
      <c r="AH61" s="10"/>
      <c r="AI61" s="9"/>
      <c r="AJ61" s="10"/>
      <c r="AK61" s="9"/>
      <c r="AL61" s="10"/>
      <c r="AM61" s="9"/>
      <c r="AN61" s="10"/>
    </row>
    <row r="62" spans="1:40" ht="15.75" customHeight="1" x14ac:dyDescent="0.15">
      <c r="A62" s="3" t="s">
        <v>20</v>
      </c>
      <c r="B62" s="3" t="s">
        <v>5576</v>
      </c>
      <c r="C62" s="9" t="s">
        <v>5557</v>
      </c>
      <c r="D62" s="9" t="s">
        <v>5359</v>
      </c>
      <c r="E62" s="9" t="s">
        <v>5352</v>
      </c>
      <c r="F62" s="9"/>
      <c r="G62" s="9" t="s">
        <v>5353</v>
      </c>
      <c r="H62" s="3" t="s">
        <v>5360</v>
      </c>
      <c r="I62" s="15">
        <f>SUM(L62,N62,P62,R62,T62,V62,X62,Z62,AB62,AD62,AF62,AH62,AJ62,AL62,AN62)</f>
        <v>13.860000000000001</v>
      </c>
      <c r="J62" s="9">
        <f>COUNTA(K62:AN62)/2</f>
        <v>14</v>
      </c>
      <c r="K62" s="9" t="s">
        <v>4761</v>
      </c>
      <c r="L62" s="10">
        <v>0.99</v>
      </c>
      <c r="M62" s="9" t="s">
        <v>3740</v>
      </c>
      <c r="N62" s="10">
        <v>0.99</v>
      </c>
      <c r="O62" s="9" t="s">
        <v>3706</v>
      </c>
      <c r="P62" s="10">
        <v>0.99</v>
      </c>
      <c r="Q62" s="9" t="s">
        <v>3999</v>
      </c>
      <c r="R62" s="10">
        <v>0.99</v>
      </c>
      <c r="S62" s="9" t="s">
        <v>1680</v>
      </c>
      <c r="T62" s="10">
        <v>0.99</v>
      </c>
      <c r="U62" s="9" t="s">
        <v>4523</v>
      </c>
      <c r="V62" s="10">
        <v>0.99</v>
      </c>
      <c r="W62" s="9" t="s">
        <v>2761</v>
      </c>
      <c r="X62" s="10">
        <v>0.99</v>
      </c>
      <c r="Y62" s="9" t="s">
        <v>2008</v>
      </c>
      <c r="Z62" s="10">
        <v>0.99</v>
      </c>
      <c r="AA62" s="9" t="s">
        <v>2906</v>
      </c>
      <c r="AB62" s="10">
        <v>0.99</v>
      </c>
      <c r="AC62" s="9" t="s">
        <v>4057</v>
      </c>
      <c r="AD62" s="10">
        <v>0.99</v>
      </c>
      <c r="AE62" s="9" t="s">
        <v>1671</v>
      </c>
      <c r="AF62" s="10">
        <v>0.99</v>
      </c>
      <c r="AG62" s="9" t="s">
        <v>3598</v>
      </c>
      <c r="AH62" s="10">
        <v>0.99</v>
      </c>
      <c r="AI62" s="9" t="s">
        <v>1060</v>
      </c>
      <c r="AJ62" s="10">
        <v>0.99</v>
      </c>
      <c r="AK62" s="9" t="s">
        <v>2420</v>
      </c>
      <c r="AL62" s="10">
        <v>0.99</v>
      </c>
      <c r="AM62" s="9"/>
      <c r="AN62" s="10"/>
    </row>
    <row r="63" spans="1:40" ht="15.75" customHeight="1" x14ac:dyDescent="0.15">
      <c r="A63" s="3" t="s">
        <v>75</v>
      </c>
      <c r="B63" s="3" t="s">
        <v>5650</v>
      </c>
      <c r="C63" s="9" t="s">
        <v>5557</v>
      </c>
      <c r="D63" s="9" t="s">
        <v>5359</v>
      </c>
      <c r="E63" s="9" t="s">
        <v>5352</v>
      </c>
      <c r="F63" s="9"/>
      <c r="G63" s="9" t="s">
        <v>5353</v>
      </c>
      <c r="H63" s="3" t="s">
        <v>5360</v>
      </c>
      <c r="I63" s="15">
        <f>SUM(L63,N63,P63,R63,T63,V63,X63,Z63,AB63,AD63,AF63,AH63,AJ63,AL63,AN63)</f>
        <v>8.91</v>
      </c>
      <c r="J63" s="9">
        <f>COUNTA(K63:AN63)/2</f>
        <v>9</v>
      </c>
      <c r="K63" s="9" t="s">
        <v>4249</v>
      </c>
      <c r="L63" s="10">
        <v>0.99</v>
      </c>
      <c r="M63" s="9" t="s">
        <v>4753</v>
      </c>
      <c r="N63" s="10">
        <v>0.99</v>
      </c>
      <c r="O63" s="9" t="s">
        <v>4600</v>
      </c>
      <c r="P63" s="10">
        <v>0.99</v>
      </c>
      <c r="Q63" s="9" t="s">
        <v>4589</v>
      </c>
      <c r="R63" s="10">
        <v>0.99</v>
      </c>
      <c r="S63" s="9" t="s">
        <v>4353</v>
      </c>
      <c r="T63" s="10">
        <v>0.99</v>
      </c>
      <c r="U63" s="9" t="s">
        <v>3573</v>
      </c>
      <c r="V63" s="10">
        <v>0.99</v>
      </c>
      <c r="W63" s="9" t="s">
        <v>3673</v>
      </c>
      <c r="X63" s="10">
        <v>0.99</v>
      </c>
      <c r="Y63" s="9" t="s">
        <v>3834</v>
      </c>
      <c r="Z63" s="10">
        <v>0.99</v>
      </c>
      <c r="AA63" s="9" t="s">
        <v>4983</v>
      </c>
      <c r="AB63" s="10">
        <v>0.99</v>
      </c>
      <c r="AC63" s="9"/>
      <c r="AD63" s="10"/>
      <c r="AE63" s="9"/>
      <c r="AF63" s="10"/>
      <c r="AG63" s="9"/>
      <c r="AH63" s="10"/>
      <c r="AI63" s="9"/>
      <c r="AJ63" s="10"/>
      <c r="AK63" s="9"/>
      <c r="AL63" s="10"/>
      <c r="AM63" s="9"/>
      <c r="AN63" s="10"/>
    </row>
    <row r="64" spans="1:40" ht="15.75" customHeight="1" x14ac:dyDescent="0.15">
      <c r="A64" s="3" t="s">
        <v>204</v>
      </c>
      <c r="B64" s="3" t="s">
        <v>5776</v>
      </c>
      <c r="C64" s="9" t="s">
        <v>5557</v>
      </c>
      <c r="D64" s="9" t="s">
        <v>5359</v>
      </c>
      <c r="E64" s="9" t="s">
        <v>5352</v>
      </c>
      <c r="F64" s="9"/>
      <c r="G64" s="9" t="s">
        <v>5353</v>
      </c>
      <c r="H64" s="3" t="s">
        <v>5360</v>
      </c>
      <c r="I64" s="15">
        <f>SUM(L64,N64,P64,R64,T64,V64,X64,Z64,AB64,AD64,AF64,AH64,AJ64,AL64,AN64)</f>
        <v>2.98</v>
      </c>
      <c r="J64" s="9">
        <f>COUNTA(K64:AN64)/2</f>
        <v>2</v>
      </c>
      <c r="K64" s="9" t="s">
        <v>4619</v>
      </c>
      <c r="L64" s="10">
        <v>1.99</v>
      </c>
      <c r="M64" s="9" t="s">
        <v>5032</v>
      </c>
      <c r="N64" s="10">
        <v>0.99</v>
      </c>
      <c r="O64" s="9"/>
      <c r="P64" s="10"/>
      <c r="Q64" s="9"/>
      <c r="R64" s="10"/>
      <c r="S64" s="9"/>
      <c r="T64" s="10"/>
      <c r="U64" s="9"/>
      <c r="V64" s="10"/>
      <c r="W64" s="9"/>
      <c r="X64" s="10"/>
      <c r="Y64" s="9"/>
      <c r="Z64" s="10"/>
      <c r="AA64" s="9"/>
      <c r="AB64" s="10"/>
      <c r="AC64" s="9"/>
      <c r="AD64" s="10"/>
      <c r="AE64" s="9"/>
      <c r="AF64" s="10"/>
      <c r="AG64" s="9"/>
      <c r="AH64" s="10"/>
      <c r="AI64" s="9"/>
      <c r="AJ64" s="10"/>
      <c r="AK64" s="9"/>
      <c r="AL64" s="10"/>
      <c r="AM64" s="9"/>
      <c r="AN64" s="10"/>
    </row>
    <row r="65" spans="1:40" ht="15.75" customHeight="1" x14ac:dyDescent="0.15">
      <c r="A65" s="3" t="s">
        <v>227</v>
      </c>
      <c r="B65" s="3" t="s">
        <v>5795</v>
      </c>
      <c r="C65" s="9" t="s">
        <v>5557</v>
      </c>
      <c r="D65" s="9" t="s">
        <v>5359</v>
      </c>
      <c r="E65" s="9" t="s">
        <v>5352</v>
      </c>
      <c r="F65" s="9"/>
      <c r="G65" s="9" t="s">
        <v>5353</v>
      </c>
      <c r="H65" s="3" t="s">
        <v>5360</v>
      </c>
      <c r="I65" s="15">
        <f>SUM(L65,N65,P65,R65,T65,V65,X65,Z65,AB65,AD65,AF65,AH65,AJ65,AL65,AN65)</f>
        <v>3.96</v>
      </c>
      <c r="J65" s="9">
        <f>COUNTA(K65:AN65)/2</f>
        <v>4</v>
      </c>
      <c r="K65" s="9" t="s">
        <v>2692</v>
      </c>
      <c r="L65" s="10">
        <v>0.99</v>
      </c>
      <c r="M65" s="9" t="s">
        <v>1436</v>
      </c>
      <c r="N65" s="10">
        <v>0.99</v>
      </c>
      <c r="O65" s="9" t="s">
        <v>2470</v>
      </c>
      <c r="P65" s="10">
        <v>0.99</v>
      </c>
      <c r="Q65" s="9" t="s">
        <v>2648</v>
      </c>
      <c r="R65" s="10">
        <v>0.99</v>
      </c>
      <c r="S65" s="9"/>
      <c r="T65" s="10"/>
      <c r="U65" s="9"/>
      <c r="V65" s="10"/>
      <c r="W65" s="9"/>
      <c r="X65" s="10"/>
      <c r="Y65" s="9"/>
      <c r="Z65" s="10"/>
      <c r="AA65" s="9"/>
      <c r="AB65" s="10"/>
      <c r="AC65" s="9"/>
      <c r="AD65" s="10"/>
      <c r="AE65" s="9"/>
      <c r="AF65" s="10"/>
      <c r="AG65" s="9"/>
      <c r="AH65" s="10"/>
      <c r="AI65" s="9"/>
      <c r="AJ65" s="10"/>
      <c r="AK65" s="9"/>
      <c r="AL65" s="10"/>
      <c r="AM65" s="9"/>
      <c r="AN65" s="10"/>
    </row>
    <row r="66" spans="1:40" ht="15.75" customHeight="1" x14ac:dyDescent="0.15">
      <c r="A66" s="3" t="s">
        <v>249</v>
      </c>
      <c r="B66" s="3" t="s">
        <v>5814</v>
      </c>
      <c r="C66" s="9" t="s">
        <v>5557</v>
      </c>
      <c r="D66" s="9" t="s">
        <v>5359</v>
      </c>
      <c r="E66" s="9" t="s">
        <v>5352</v>
      </c>
      <c r="F66" s="9"/>
      <c r="G66" s="9" t="s">
        <v>5353</v>
      </c>
      <c r="H66" s="3" t="s">
        <v>5360</v>
      </c>
      <c r="I66" s="15">
        <f>SUM(L66,N66,P66,R66,T66,V66,X66,Z66,AB66,AD66,AF66,AH66,AJ66,AL66,AN66)</f>
        <v>5.94</v>
      </c>
      <c r="J66" s="9">
        <f>COUNTA(K66:AN66)/2</f>
        <v>6</v>
      </c>
      <c r="K66" s="9" t="s">
        <v>2582</v>
      </c>
      <c r="L66" s="10">
        <v>0.99</v>
      </c>
      <c r="M66" s="9" t="s">
        <v>2769</v>
      </c>
      <c r="N66" s="10">
        <v>0.99</v>
      </c>
      <c r="O66" s="9" t="s">
        <v>4203</v>
      </c>
      <c r="P66" s="10">
        <v>0.99</v>
      </c>
      <c r="Q66" s="9" t="s">
        <v>2917</v>
      </c>
      <c r="R66" s="10">
        <v>0.99</v>
      </c>
      <c r="S66" s="9" t="s">
        <v>4877</v>
      </c>
      <c r="T66" s="10">
        <v>0.99</v>
      </c>
      <c r="U66" s="9" t="s">
        <v>3253</v>
      </c>
      <c r="V66" s="10">
        <v>0.99</v>
      </c>
      <c r="W66" s="9"/>
      <c r="X66" s="10"/>
      <c r="Y66" s="9"/>
      <c r="Z66" s="10"/>
      <c r="AA66" s="9"/>
      <c r="AB66" s="10"/>
      <c r="AC66" s="9"/>
      <c r="AD66" s="10"/>
      <c r="AE66" s="9"/>
      <c r="AF66" s="10"/>
      <c r="AG66" s="9"/>
      <c r="AH66" s="10"/>
      <c r="AI66" s="9"/>
      <c r="AJ66" s="10"/>
      <c r="AK66" s="9"/>
      <c r="AL66" s="10"/>
      <c r="AM66" s="9"/>
      <c r="AN66" s="10"/>
    </row>
    <row r="67" spans="1:40" ht="15.75" customHeight="1" x14ac:dyDescent="0.15">
      <c r="A67" s="3" t="s">
        <v>301</v>
      </c>
      <c r="B67" s="3" t="s">
        <v>5859</v>
      </c>
      <c r="C67" s="9" t="s">
        <v>5557</v>
      </c>
      <c r="D67" s="9" t="s">
        <v>5359</v>
      </c>
      <c r="E67" s="9" t="s">
        <v>5352</v>
      </c>
      <c r="F67" s="9"/>
      <c r="G67" s="9" t="s">
        <v>5353</v>
      </c>
      <c r="H67" s="3" t="s">
        <v>5360</v>
      </c>
      <c r="I67" s="15">
        <f>SUM(L67,N67,P67,R67,T67,V67,X67,Z67,AB67,AD67,AF67,AH67,AJ67,AL67,AN67)</f>
        <v>0.99</v>
      </c>
      <c r="J67" s="9">
        <f>COUNTA(K67:AN67)/2</f>
        <v>1</v>
      </c>
      <c r="K67" s="9" t="s">
        <v>1614</v>
      </c>
      <c r="L67" s="10">
        <v>0.99</v>
      </c>
      <c r="M67" s="9"/>
      <c r="N67" s="10"/>
      <c r="O67" s="9"/>
      <c r="P67" s="10"/>
      <c r="Q67" s="9"/>
      <c r="R67" s="10"/>
      <c r="S67" s="9"/>
      <c r="T67" s="10"/>
      <c r="U67" s="9"/>
      <c r="V67" s="10"/>
      <c r="W67" s="9"/>
      <c r="X67" s="10"/>
      <c r="Y67" s="9"/>
      <c r="Z67" s="10"/>
      <c r="AA67" s="9"/>
      <c r="AB67" s="10"/>
      <c r="AC67" s="9"/>
      <c r="AD67" s="10"/>
      <c r="AE67" s="9"/>
      <c r="AF67" s="10"/>
      <c r="AG67" s="9"/>
      <c r="AH67" s="10"/>
      <c r="AI67" s="9"/>
      <c r="AJ67" s="10"/>
      <c r="AK67" s="9"/>
      <c r="AL67" s="10"/>
      <c r="AM67" s="9"/>
      <c r="AN67" s="10"/>
    </row>
    <row r="68" spans="1:40" ht="15.75" customHeight="1" x14ac:dyDescent="0.15">
      <c r="A68" s="3" t="s">
        <v>26</v>
      </c>
      <c r="B68" s="3" t="s">
        <v>5585</v>
      </c>
      <c r="C68" s="9" t="s">
        <v>5586</v>
      </c>
      <c r="D68" s="9" t="s">
        <v>5125</v>
      </c>
      <c r="E68" s="9" t="s">
        <v>5126</v>
      </c>
      <c r="F68" s="9" t="s">
        <v>5053</v>
      </c>
      <c r="G68" s="9" t="s">
        <v>5054</v>
      </c>
      <c r="H68" s="9" t="s">
        <v>5127</v>
      </c>
      <c r="I68" s="15">
        <f>SUM(L68,N68,P68,R68,T68,V68,X68,Z68,AB68,AD68,AF68,AH68,AJ68,AL68,AN68)</f>
        <v>8.91</v>
      </c>
      <c r="J68" s="9">
        <f>COUNTA(K68:AN68)/2</f>
        <v>9</v>
      </c>
      <c r="K68" s="9" t="s">
        <v>829</v>
      </c>
      <c r="L68" s="10">
        <v>0.99</v>
      </c>
      <c r="M68" s="9" t="s">
        <v>3197</v>
      </c>
      <c r="N68" s="10">
        <v>0.99</v>
      </c>
      <c r="O68" s="9" t="s">
        <v>2002</v>
      </c>
      <c r="P68" s="10">
        <v>0.99</v>
      </c>
      <c r="Q68" s="9" t="s">
        <v>1596</v>
      </c>
      <c r="R68" s="10">
        <v>0.99</v>
      </c>
      <c r="S68" s="9" t="s">
        <v>3381</v>
      </c>
      <c r="T68" s="10">
        <v>0.99</v>
      </c>
      <c r="U68" s="9" t="s">
        <v>2836</v>
      </c>
      <c r="V68" s="10">
        <v>0.99</v>
      </c>
      <c r="W68" s="9" t="s">
        <v>4570</v>
      </c>
      <c r="X68" s="10">
        <v>0.99</v>
      </c>
      <c r="Y68" s="9" t="s">
        <v>3122</v>
      </c>
      <c r="Z68" s="10">
        <v>0.99</v>
      </c>
      <c r="AA68" s="9" t="s">
        <v>4789</v>
      </c>
      <c r="AB68" s="10">
        <v>0.99</v>
      </c>
      <c r="AC68" s="9"/>
      <c r="AD68" s="10"/>
      <c r="AE68" s="9"/>
      <c r="AF68" s="10"/>
      <c r="AG68" s="9"/>
      <c r="AH68" s="10"/>
      <c r="AI68" s="9"/>
      <c r="AJ68" s="10"/>
      <c r="AK68" s="9"/>
      <c r="AL68" s="10"/>
      <c r="AM68" s="9"/>
      <c r="AN68" s="10"/>
    </row>
    <row r="69" spans="1:40" ht="15.75" customHeight="1" x14ac:dyDescent="0.15">
      <c r="A69" s="3" t="s">
        <v>155</v>
      </c>
      <c r="B69" s="3" t="s">
        <v>5734</v>
      </c>
      <c r="C69" s="9" t="s">
        <v>5586</v>
      </c>
      <c r="D69" s="9" t="s">
        <v>5125</v>
      </c>
      <c r="E69" s="9" t="s">
        <v>5126</v>
      </c>
      <c r="F69" s="9" t="s">
        <v>5053</v>
      </c>
      <c r="G69" s="9" t="s">
        <v>5054</v>
      </c>
      <c r="H69" s="9" t="s">
        <v>5127</v>
      </c>
      <c r="I69" s="15">
        <f>SUM(L69,N69,P69,R69,T69,V69,X69,Z69,AB69,AD69,AF69,AH69,AJ69,AL69,AN69)</f>
        <v>1.98</v>
      </c>
      <c r="J69" s="9">
        <f>COUNTA(K69:AN69)/2</f>
        <v>2</v>
      </c>
      <c r="K69" s="9" t="s">
        <v>1802</v>
      </c>
      <c r="L69" s="10">
        <v>0.99</v>
      </c>
      <c r="M69" s="9" t="s">
        <v>3384</v>
      </c>
      <c r="N69" s="10">
        <v>0.99</v>
      </c>
      <c r="O69" s="9"/>
      <c r="P69" s="10"/>
      <c r="Q69" s="9"/>
      <c r="R69" s="10"/>
      <c r="S69" s="9"/>
      <c r="T69" s="10"/>
      <c r="U69" s="9"/>
      <c r="V69" s="10"/>
      <c r="W69" s="9"/>
      <c r="X69" s="10"/>
      <c r="Y69" s="9"/>
      <c r="Z69" s="10"/>
      <c r="AA69" s="9"/>
      <c r="AB69" s="10"/>
      <c r="AC69" s="9"/>
      <c r="AD69" s="10"/>
      <c r="AE69" s="9"/>
      <c r="AF69" s="10"/>
      <c r="AG69" s="9"/>
      <c r="AH69" s="10"/>
      <c r="AI69" s="9"/>
      <c r="AJ69" s="10"/>
      <c r="AK69" s="9"/>
      <c r="AL69" s="10"/>
      <c r="AM69" s="9"/>
      <c r="AN69" s="10"/>
    </row>
    <row r="70" spans="1:40" ht="15.75" customHeight="1" x14ac:dyDescent="0.15">
      <c r="A70" s="3" t="s">
        <v>178</v>
      </c>
      <c r="B70" s="3" t="s">
        <v>5753</v>
      </c>
      <c r="C70" s="9" t="s">
        <v>5586</v>
      </c>
      <c r="D70" s="9" t="s">
        <v>5125</v>
      </c>
      <c r="E70" s="9" t="s">
        <v>5126</v>
      </c>
      <c r="F70" s="9" t="s">
        <v>5053</v>
      </c>
      <c r="G70" s="9" t="s">
        <v>5054</v>
      </c>
      <c r="H70" s="9" t="s">
        <v>5127</v>
      </c>
      <c r="I70" s="15">
        <f>SUM(L70,N70,P70,R70,T70,V70,X70,Z70,AB70,AD70,AF70,AH70,AJ70,AL70,AN70)</f>
        <v>3.96</v>
      </c>
      <c r="J70" s="9">
        <f>COUNTA(K70:AN70)/2</f>
        <v>4</v>
      </c>
      <c r="K70" s="9" t="s">
        <v>1294</v>
      </c>
      <c r="L70" s="10">
        <v>0.99</v>
      </c>
      <c r="M70" s="9" t="s">
        <v>1285</v>
      </c>
      <c r="N70" s="10">
        <v>0.99</v>
      </c>
      <c r="O70" s="9" t="s">
        <v>4110</v>
      </c>
      <c r="P70" s="10">
        <v>0.99</v>
      </c>
      <c r="Q70" s="9" t="s">
        <v>2058</v>
      </c>
      <c r="R70" s="10">
        <v>0.99</v>
      </c>
      <c r="S70" s="9"/>
      <c r="T70" s="10"/>
      <c r="U70" s="9"/>
      <c r="V70" s="10"/>
      <c r="W70" s="9"/>
      <c r="X70" s="10"/>
      <c r="Y70" s="9"/>
      <c r="Z70" s="10"/>
      <c r="AA70" s="9"/>
      <c r="AB70" s="10"/>
      <c r="AC70" s="9"/>
      <c r="AD70" s="10"/>
      <c r="AE70" s="9"/>
      <c r="AF70" s="10"/>
      <c r="AG70" s="9"/>
      <c r="AH70" s="10"/>
      <c r="AI70" s="9"/>
      <c r="AJ70" s="10"/>
      <c r="AK70" s="9"/>
      <c r="AL70" s="10"/>
      <c r="AM70" s="9"/>
      <c r="AN70" s="10"/>
    </row>
    <row r="71" spans="1:40" ht="15.75" customHeight="1" x14ac:dyDescent="0.15">
      <c r="A71" s="3" t="s">
        <v>200</v>
      </c>
      <c r="B71" s="3" t="s">
        <v>5772</v>
      </c>
      <c r="C71" s="9" t="s">
        <v>5586</v>
      </c>
      <c r="D71" s="9" t="s">
        <v>5125</v>
      </c>
      <c r="E71" s="9" t="s">
        <v>5126</v>
      </c>
      <c r="F71" s="9" t="s">
        <v>5053</v>
      </c>
      <c r="G71" s="9" t="s">
        <v>5054</v>
      </c>
      <c r="H71" s="9" t="s">
        <v>5127</v>
      </c>
      <c r="I71" s="15">
        <f>SUM(L71,N71,P71,R71,T71,V71,X71,Z71,AB71,AD71,AF71,AH71,AJ71,AL71,AN71)</f>
        <v>5.94</v>
      </c>
      <c r="J71" s="9">
        <f>COUNTA(K71:AN71)/2</f>
        <v>6</v>
      </c>
      <c r="K71" s="9" t="s">
        <v>1131</v>
      </c>
      <c r="L71" s="10">
        <v>0.99</v>
      </c>
      <c r="M71" s="9" t="s">
        <v>4290</v>
      </c>
      <c r="N71" s="10">
        <v>0.99</v>
      </c>
      <c r="O71" s="9" t="s">
        <v>907</v>
      </c>
      <c r="P71" s="10">
        <v>0.99</v>
      </c>
      <c r="Q71" s="9" t="s">
        <v>2933</v>
      </c>
      <c r="R71" s="10">
        <v>0.99</v>
      </c>
      <c r="S71" s="9" t="s">
        <v>3795</v>
      </c>
      <c r="T71" s="10">
        <v>0.99</v>
      </c>
      <c r="U71" s="9" t="s">
        <v>1119</v>
      </c>
      <c r="V71" s="10">
        <v>0.99</v>
      </c>
      <c r="W71" s="9"/>
      <c r="X71" s="10"/>
      <c r="Y71" s="9"/>
      <c r="Z71" s="10"/>
      <c r="AA71" s="9"/>
      <c r="AB71" s="10"/>
      <c r="AC71" s="9"/>
      <c r="AD71" s="10"/>
      <c r="AE71" s="9"/>
      <c r="AF71" s="10"/>
      <c r="AG71" s="9"/>
      <c r="AH71" s="10"/>
      <c r="AI71" s="9"/>
      <c r="AJ71" s="10"/>
      <c r="AK71" s="9"/>
      <c r="AL71" s="10"/>
      <c r="AM71" s="9"/>
      <c r="AN71" s="10"/>
    </row>
    <row r="72" spans="1:40" ht="15.75" customHeight="1" x14ac:dyDescent="0.15">
      <c r="A72" s="3" t="s">
        <v>252</v>
      </c>
      <c r="B72" s="3" t="s">
        <v>5817</v>
      </c>
      <c r="C72" s="9" t="s">
        <v>5586</v>
      </c>
      <c r="D72" s="9" t="s">
        <v>5125</v>
      </c>
      <c r="E72" s="9" t="s">
        <v>5126</v>
      </c>
      <c r="F72" s="9" t="s">
        <v>5053</v>
      </c>
      <c r="G72" s="9" t="s">
        <v>5054</v>
      </c>
      <c r="H72" s="9" t="s">
        <v>5127</v>
      </c>
      <c r="I72" s="15">
        <f>SUM(L72,N72,P72,R72,T72,V72,X72,Z72,AB72,AD72,AF72,AH72,AJ72,AL72,AN72)</f>
        <v>0.99</v>
      </c>
      <c r="J72" s="9">
        <f>COUNTA(K72:AN72)/2</f>
        <v>1</v>
      </c>
      <c r="K72" s="9" t="s">
        <v>805</v>
      </c>
      <c r="L72" s="10">
        <v>0.99</v>
      </c>
      <c r="M72" s="9"/>
      <c r="N72" s="10"/>
      <c r="O72" s="9"/>
      <c r="P72" s="10"/>
      <c r="Q72" s="9"/>
      <c r="R72" s="10"/>
      <c r="S72" s="9"/>
      <c r="T72" s="10"/>
      <c r="U72" s="9"/>
      <c r="V72" s="10"/>
      <c r="W72" s="9"/>
      <c r="X72" s="10"/>
      <c r="Y72" s="9"/>
      <c r="Z72" s="10"/>
      <c r="AA72" s="9"/>
      <c r="AB72" s="10"/>
      <c r="AC72" s="9"/>
      <c r="AD72" s="10"/>
      <c r="AE72" s="9"/>
      <c r="AF72" s="10"/>
      <c r="AG72" s="9"/>
      <c r="AH72" s="10"/>
      <c r="AI72" s="9"/>
      <c r="AJ72" s="10"/>
      <c r="AK72" s="9"/>
      <c r="AL72" s="10"/>
      <c r="AM72" s="9"/>
      <c r="AN72" s="10"/>
    </row>
    <row r="73" spans="1:40" ht="15.75" customHeight="1" x14ac:dyDescent="0.15">
      <c r="A73" s="3" t="s">
        <v>373</v>
      </c>
      <c r="B73" s="3" t="s">
        <v>5920</v>
      </c>
      <c r="C73" s="9" t="s">
        <v>5586</v>
      </c>
      <c r="D73" s="9" t="s">
        <v>5125</v>
      </c>
      <c r="E73" s="9" t="s">
        <v>5126</v>
      </c>
      <c r="F73" s="9" t="s">
        <v>5053</v>
      </c>
      <c r="G73" s="9" t="s">
        <v>5054</v>
      </c>
      <c r="H73" s="9" t="s">
        <v>5127</v>
      </c>
      <c r="I73" s="15">
        <f>SUM(L73,N73,P73,R73,T73,V73,X73,Z73,AB73,AD73,AF73,AH73,AJ73,AL73,AN73)</f>
        <v>1.98</v>
      </c>
      <c r="J73" s="9">
        <f>COUNTA(K73:AN73)/2</f>
        <v>2</v>
      </c>
      <c r="K73" s="9" t="s">
        <v>3690</v>
      </c>
      <c r="L73" s="10">
        <v>0.99</v>
      </c>
      <c r="M73" s="9" t="s">
        <v>1992</v>
      </c>
      <c r="N73" s="10">
        <v>0.99</v>
      </c>
      <c r="O73" s="9"/>
      <c r="P73" s="10"/>
      <c r="Q73" s="9"/>
      <c r="R73" s="10"/>
      <c r="S73" s="9"/>
      <c r="T73" s="10"/>
      <c r="U73" s="9"/>
      <c r="V73" s="10"/>
      <c r="W73" s="9"/>
      <c r="X73" s="10"/>
      <c r="Y73" s="9"/>
      <c r="Z73" s="10"/>
      <c r="AA73" s="9"/>
      <c r="AB73" s="10"/>
      <c r="AC73" s="9"/>
      <c r="AD73" s="10"/>
      <c r="AE73" s="9"/>
      <c r="AF73" s="10"/>
      <c r="AG73" s="9"/>
      <c r="AH73" s="10"/>
      <c r="AI73" s="9"/>
      <c r="AJ73" s="10"/>
      <c r="AK73" s="9"/>
      <c r="AL73" s="10"/>
      <c r="AM73" s="9"/>
      <c r="AN73" s="10"/>
    </row>
    <row r="74" spans="1:40" ht="15.75" customHeight="1" x14ac:dyDescent="0.15">
      <c r="A74" s="3" t="s">
        <v>384</v>
      </c>
      <c r="B74" s="3" t="s">
        <v>5930</v>
      </c>
      <c r="C74" s="9" t="s">
        <v>5586</v>
      </c>
      <c r="D74" s="9" t="s">
        <v>5125</v>
      </c>
      <c r="E74" s="9" t="s">
        <v>5126</v>
      </c>
      <c r="F74" s="9" t="s">
        <v>5053</v>
      </c>
      <c r="G74" s="9" t="s">
        <v>5054</v>
      </c>
      <c r="H74" s="9" t="s">
        <v>5127</v>
      </c>
      <c r="I74" s="15">
        <f>SUM(L74,N74,P74,R74,T74,V74,X74,Z74,AB74,AD74,AF74,AH74,AJ74,AL74,AN74)</f>
        <v>13.860000000000001</v>
      </c>
      <c r="J74" s="9">
        <f>COUNTA(K74:AN74)/2</f>
        <v>14</v>
      </c>
      <c r="K74" s="9" t="s">
        <v>3241</v>
      </c>
      <c r="L74" s="10">
        <v>0.99</v>
      </c>
      <c r="M74" s="9" t="s">
        <v>5027</v>
      </c>
      <c r="N74" s="10">
        <v>0.99</v>
      </c>
      <c r="O74" s="9" t="s">
        <v>3651</v>
      </c>
      <c r="P74" s="10">
        <v>0.99</v>
      </c>
      <c r="Q74" s="9" t="s">
        <v>3938</v>
      </c>
      <c r="R74" s="10">
        <v>0.99</v>
      </c>
      <c r="S74" s="9" t="s">
        <v>4772</v>
      </c>
      <c r="T74" s="10">
        <v>0.99</v>
      </c>
      <c r="U74" s="9" t="s">
        <v>1295</v>
      </c>
      <c r="V74" s="10">
        <v>0.99</v>
      </c>
      <c r="W74" s="9" t="s">
        <v>1282</v>
      </c>
      <c r="X74" s="10">
        <v>0.99</v>
      </c>
      <c r="Y74" s="9" t="s">
        <v>1768</v>
      </c>
      <c r="Z74" s="10">
        <v>0.99</v>
      </c>
      <c r="AA74" s="9" t="s">
        <v>584</v>
      </c>
      <c r="AB74" s="10">
        <v>0.99</v>
      </c>
      <c r="AC74" s="9" t="s">
        <v>3457</v>
      </c>
      <c r="AD74" s="10">
        <v>0.99</v>
      </c>
      <c r="AE74" s="9" t="s">
        <v>1925</v>
      </c>
      <c r="AF74" s="10">
        <v>0.99</v>
      </c>
      <c r="AG74" s="9" t="s">
        <v>1973</v>
      </c>
      <c r="AH74" s="10">
        <v>0.99</v>
      </c>
      <c r="AI74" s="9" t="s">
        <v>3626</v>
      </c>
      <c r="AJ74" s="10">
        <v>0.99</v>
      </c>
      <c r="AK74" s="9" t="s">
        <v>1000</v>
      </c>
      <c r="AL74" s="10">
        <v>0.99</v>
      </c>
      <c r="AM74" s="9"/>
      <c r="AN74" s="10"/>
    </row>
    <row r="75" spans="1:40" ht="15.75" customHeight="1" x14ac:dyDescent="0.15">
      <c r="A75" s="3" t="s">
        <v>50</v>
      </c>
      <c r="B75" s="3" t="s">
        <v>5620</v>
      </c>
      <c r="C75" s="9" t="s">
        <v>5621</v>
      </c>
      <c r="D75" s="9" t="s">
        <v>5289</v>
      </c>
      <c r="E75" s="9" t="s">
        <v>5290</v>
      </c>
      <c r="F75" s="9" t="s">
        <v>5283</v>
      </c>
      <c r="G75" s="9" t="s">
        <v>437</v>
      </c>
      <c r="H75" s="9" t="s">
        <v>5291</v>
      </c>
      <c r="I75" s="15">
        <f>SUM(L75,N75,P75,R75,T75,V75,X75,Z75,AB75,AD75,AF75,AH75,AJ75,AL75,AN75)</f>
        <v>1.98</v>
      </c>
      <c r="J75" s="9">
        <f>COUNTA(K75:AN75)/2</f>
        <v>2</v>
      </c>
      <c r="K75" s="9" t="s">
        <v>1323</v>
      </c>
      <c r="L75" s="10">
        <v>0.99</v>
      </c>
      <c r="M75" s="9" t="s">
        <v>1666</v>
      </c>
      <c r="N75" s="10">
        <v>0.99</v>
      </c>
      <c r="O75" s="9"/>
      <c r="P75" s="10"/>
      <c r="Q75" s="9"/>
      <c r="R75" s="10"/>
      <c r="S75" s="9"/>
      <c r="T75" s="10"/>
      <c r="U75" s="9"/>
      <c r="V75" s="10"/>
      <c r="W75" s="9"/>
      <c r="X75" s="10"/>
      <c r="Y75" s="9"/>
      <c r="Z75" s="10"/>
      <c r="AA75" s="9"/>
      <c r="AB75" s="10"/>
      <c r="AC75" s="9"/>
      <c r="AD75" s="10"/>
      <c r="AE75" s="9"/>
      <c r="AF75" s="10"/>
      <c r="AG75" s="9"/>
      <c r="AH75" s="10"/>
      <c r="AI75" s="9"/>
      <c r="AJ75" s="10"/>
      <c r="AK75" s="9"/>
      <c r="AL75" s="10"/>
      <c r="AM75" s="9"/>
      <c r="AN75" s="10"/>
    </row>
    <row r="76" spans="1:40" ht="15.75" customHeight="1" x14ac:dyDescent="0.15">
      <c r="A76" s="3" t="s">
        <v>73</v>
      </c>
      <c r="B76" s="3" t="s">
        <v>5648</v>
      </c>
      <c r="C76" s="9" t="s">
        <v>5621</v>
      </c>
      <c r="D76" s="9" t="s">
        <v>5289</v>
      </c>
      <c r="E76" s="9" t="s">
        <v>5290</v>
      </c>
      <c r="F76" s="9" t="s">
        <v>5283</v>
      </c>
      <c r="G76" s="9" t="s">
        <v>437</v>
      </c>
      <c r="H76" s="9" t="s">
        <v>5291</v>
      </c>
      <c r="I76" s="15">
        <f>SUM(L76,N76,P76,R76,T76,V76,X76,Z76,AB76,AD76,AF76,AH76,AJ76,AL76,AN76)</f>
        <v>3.96</v>
      </c>
      <c r="J76" s="9">
        <f>COUNTA(K76:AN76)/2</f>
        <v>4</v>
      </c>
      <c r="K76" s="9" t="s">
        <v>1505</v>
      </c>
      <c r="L76" s="10">
        <v>0.99</v>
      </c>
      <c r="M76" s="9" t="s">
        <v>2169</v>
      </c>
      <c r="N76" s="10">
        <v>0.99</v>
      </c>
      <c r="O76" s="9" t="s">
        <v>1799</v>
      </c>
      <c r="P76" s="10">
        <v>0.99</v>
      </c>
      <c r="Q76" s="9" t="s">
        <v>4431</v>
      </c>
      <c r="R76" s="10">
        <v>0.99</v>
      </c>
      <c r="S76" s="9"/>
      <c r="T76" s="10"/>
      <c r="U76" s="9"/>
      <c r="V76" s="10"/>
      <c r="W76" s="9"/>
      <c r="X76" s="10"/>
      <c r="Y76" s="9"/>
      <c r="Z76" s="10"/>
      <c r="AA76" s="9"/>
      <c r="AB76" s="10"/>
      <c r="AC76" s="9"/>
      <c r="AD76" s="10"/>
      <c r="AE76" s="9"/>
      <c r="AF76" s="10"/>
      <c r="AG76" s="9"/>
      <c r="AH76" s="10"/>
      <c r="AI76" s="9"/>
      <c r="AJ76" s="10"/>
      <c r="AK76" s="9"/>
      <c r="AL76" s="10"/>
      <c r="AM76" s="9"/>
      <c r="AN76" s="10"/>
    </row>
    <row r="77" spans="1:40" ht="15.75" customHeight="1" x14ac:dyDescent="0.15">
      <c r="A77" s="3" t="s">
        <v>95</v>
      </c>
      <c r="B77" s="3" t="s">
        <v>5673</v>
      </c>
      <c r="C77" s="9" t="s">
        <v>5621</v>
      </c>
      <c r="D77" s="9" t="s">
        <v>5289</v>
      </c>
      <c r="E77" s="9" t="s">
        <v>5290</v>
      </c>
      <c r="F77" s="9" t="s">
        <v>5283</v>
      </c>
      <c r="G77" s="9" t="s">
        <v>437</v>
      </c>
      <c r="H77" s="9" t="s">
        <v>5291</v>
      </c>
      <c r="I77" s="15">
        <f>SUM(L77,N77,P77,R77,T77,V77,X77,Z77,AB77,AD77,AF77,AH77,AJ77,AL77,AN77)</f>
        <v>5.94</v>
      </c>
      <c r="J77" s="9">
        <f>COUNTA(K77:AN77)/2</f>
        <v>6</v>
      </c>
      <c r="K77" s="9" t="s">
        <v>4214</v>
      </c>
      <c r="L77" s="10">
        <v>0.99</v>
      </c>
      <c r="M77" s="9" t="s">
        <v>1909</v>
      </c>
      <c r="N77" s="10">
        <v>0.99</v>
      </c>
      <c r="O77" s="9" t="s">
        <v>2643</v>
      </c>
      <c r="P77" s="10">
        <v>0.99</v>
      </c>
      <c r="Q77" s="9" t="s">
        <v>4872</v>
      </c>
      <c r="R77" s="10">
        <v>0.99</v>
      </c>
      <c r="S77" s="9" t="s">
        <v>1478</v>
      </c>
      <c r="T77" s="10">
        <v>0.99</v>
      </c>
      <c r="U77" s="9" t="s">
        <v>4920</v>
      </c>
      <c r="V77" s="10">
        <v>0.99</v>
      </c>
      <c r="W77" s="9"/>
      <c r="X77" s="10"/>
      <c r="Y77" s="9"/>
      <c r="Z77" s="10"/>
      <c r="AA77" s="9"/>
      <c r="AB77" s="10"/>
      <c r="AC77" s="9"/>
      <c r="AD77" s="10"/>
      <c r="AE77" s="9"/>
      <c r="AF77" s="10"/>
      <c r="AG77" s="9"/>
      <c r="AH77" s="10"/>
      <c r="AI77" s="9"/>
      <c r="AJ77" s="10"/>
      <c r="AK77" s="9"/>
      <c r="AL77" s="10"/>
      <c r="AM77" s="9"/>
      <c r="AN77" s="10"/>
    </row>
    <row r="78" spans="1:40" ht="15.75" customHeight="1" x14ac:dyDescent="0.15">
      <c r="A78" s="3" t="s">
        <v>147</v>
      </c>
      <c r="B78" s="3" t="s">
        <v>5727</v>
      </c>
      <c r="C78" s="9" t="s">
        <v>5621</v>
      </c>
      <c r="D78" s="9" t="s">
        <v>5289</v>
      </c>
      <c r="E78" s="9" t="s">
        <v>5290</v>
      </c>
      <c r="F78" s="9" t="s">
        <v>5283</v>
      </c>
      <c r="G78" s="9" t="s">
        <v>437</v>
      </c>
      <c r="H78" s="9" t="s">
        <v>5291</v>
      </c>
      <c r="I78" s="15">
        <f>SUM(L78,N78,P78,R78,T78,V78,X78,Z78,AB78,AD78,AF78,AH78,AJ78,AL78,AN78)</f>
        <v>0.99</v>
      </c>
      <c r="J78" s="9">
        <f>COUNTA(K78:AN78)/2</f>
        <v>1</v>
      </c>
      <c r="K78" s="9" t="s">
        <v>4511</v>
      </c>
      <c r="L78" s="10">
        <v>0.99</v>
      </c>
      <c r="M78" s="9"/>
      <c r="N78" s="10"/>
      <c r="O78" s="9"/>
      <c r="P78" s="10"/>
      <c r="Q78" s="9"/>
      <c r="R78" s="10"/>
      <c r="S78" s="9"/>
      <c r="T78" s="10"/>
      <c r="U78" s="9"/>
      <c r="V78" s="10"/>
      <c r="W78" s="9"/>
      <c r="X78" s="10"/>
      <c r="Y78" s="9"/>
      <c r="Z78" s="10"/>
      <c r="AA78" s="9"/>
      <c r="AB78" s="10"/>
      <c r="AC78" s="9"/>
      <c r="AD78" s="10"/>
      <c r="AE78" s="9"/>
      <c r="AF78" s="10"/>
      <c r="AG78" s="9"/>
      <c r="AH78" s="10"/>
      <c r="AI78" s="9"/>
      <c r="AJ78" s="10"/>
      <c r="AK78" s="9"/>
      <c r="AL78" s="10"/>
      <c r="AM78" s="9"/>
      <c r="AN78" s="10"/>
    </row>
    <row r="79" spans="1:40" ht="15.75" customHeight="1" x14ac:dyDescent="0.15">
      <c r="A79" s="3" t="s">
        <v>268</v>
      </c>
      <c r="B79" s="3" t="s">
        <v>5830</v>
      </c>
      <c r="C79" s="9" t="s">
        <v>5621</v>
      </c>
      <c r="D79" s="9" t="s">
        <v>5289</v>
      </c>
      <c r="E79" s="9" t="s">
        <v>5290</v>
      </c>
      <c r="F79" s="9" t="s">
        <v>5283</v>
      </c>
      <c r="G79" s="9" t="s">
        <v>437</v>
      </c>
      <c r="H79" s="9" t="s">
        <v>5291</v>
      </c>
      <c r="I79" s="15">
        <f>SUM(L79,N79,P79,R79,T79,V79,X79,Z79,AB79,AD79,AF79,AH79,AJ79,AL79,AN79)</f>
        <v>1.98</v>
      </c>
      <c r="J79" s="9">
        <f>COUNTA(K79:AN79)/2</f>
        <v>2</v>
      </c>
      <c r="K79" s="9" t="s">
        <v>4556</v>
      </c>
      <c r="L79" s="10">
        <v>0.99</v>
      </c>
      <c r="M79" s="9" t="s">
        <v>4549</v>
      </c>
      <c r="N79" s="10">
        <v>0.99</v>
      </c>
      <c r="O79" s="9"/>
      <c r="P79" s="10"/>
      <c r="Q79" s="9"/>
      <c r="R79" s="10"/>
      <c r="S79" s="9"/>
      <c r="T79" s="10"/>
      <c r="U79" s="9"/>
      <c r="V79" s="10"/>
      <c r="W79" s="9"/>
      <c r="X79" s="10"/>
      <c r="Y79" s="9"/>
      <c r="Z79" s="10"/>
      <c r="AA79" s="9"/>
      <c r="AB79" s="10"/>
      <c r="AC79" s="9"/>
      <c r="AD79" s="10"/>
      <c r="AE79" s="9"/>
      <c r="AF79" s="10"/>
      <c r="AG79" s="9"/>
      <c r="AH79" s="10"/>
      <c r="AI79" s="9"/>
      <c r="AJ79" s="10"/>
      <c r="AK79" s="9"/>
      <c r="AL79" s="10"/>
      <c r="AM79" s="9"/>
      <c r="AN79" s="10"/>
    </row>
    <row r="80" spans="1:40" ht="15.75" customHeight="1" x14ac:dyDescent="0.15">
      <c r="A80" s="3" t="s">
        <v>279</v>
      </c>
      <c r="B80" s="3" t="s">
        <v>5840</v>
      </c>
      <c r="C80" s="9" t="s">
        <v>5621</v>
      </c>
      <c r="D80" s="9" t="s">
        <v>5289</v>
      </c>
      <c r="E80" s="9" t="s">
        <v>5290</v>
      </c>
      <c r="F80" s="9" t="s">
        <v>5283</v>
      </c>
      <c r="G80" s="9" t="s">
        <v>437</v>
      </c>
      <c r="H80" s="9" t="s">
        <v>5291</v>
      </c>
      <c r="I80" s="15">
        <f>SUM(L80,N80,P80,R80,T80,V80,X80,Z80,AB80,AD80,AF80,AH80,AJ80,AL80,AN80)</f>
        <v>13.860000000000001</v>
      </c>
      <c r="J80" s="9">
        <f>COUNTA(K80:AN80)/2</f>
        <v>14</v>
      </c>
      <c r="K80" s="9" t="s">
        <v>3725</v>
      </c>
      <c r="L80" s="10">
        <v>0.99</v>
      </c>
      <c r="M80" s="9" t="s">
        <v>2377</v>
      </c>
      <c r="N80" s="10">
        <v>0.99</v>
      </c>
      <c r="O80" s="9" t="s">
        <v>3463</v>
      </c>
      <c r="P80" s="10">
        <v>0.99</v>
      </c>
      <c r="Q80" s="9" t="s">
        <v>4026</v>
      </c>
      <c r="R80" s="10">
        <v>0.99</v>
      </c>
      <c r="S80" s="9" t="s">
        <v>2694</v>
      </c>
      <c r="T80" s="10">
        <v>0.99</v>
      </c>
      <c r="U80" s="9" t="s">
        <v>2351</v>
      </c>
      <c r="V80" s="10">
        <v>0.99</v>
      </c>
      <c r="W80" s="9" t="s">
        <v>892</v>
      </c>
      <c r="X80" s="10">
        <v>0.99</v>
      </c>
      <c r="Y80" s="9" t="s">
        <v>2382</v>
      </c>
      <c r="Z80" s="10">
        <v>0.99</v>
      </c>
      <c r="AA80" s="9" t="s">
        <v>2055</v>
      </c>
      <c r="AB80" s="10">
        <v>0.99</v>
      </c>
      <c r="AC80" s="9" t="s">
        <v>1467</v>
      </c>
      <c r="AD80" s="10">
        <v>0.99</v>
      </c>
      <c r="AE80" s="9" t="s">
        <v>4628</v>
      </c>
      <c r="AF80" s="10">
        <v>0.99</v>
      </c>
      <c r="AG80" s="9" t="s">
        <v>2530</v>
      </c>
      <c r="AH80" s="10">
        <v>0.99</v>
      </c>
      <c r="AI80" s="9" t="s">
        <v>3777</v>
      </c>
      <c r="AJ80" s="10">
        <v>0.99</v>
      </c>
      <c r="AK80" s="9" t="s">
        <v>1273</v>
      </c>
      <c r="AL80" s="10">
        <v>0.99</v>
      </c>
      <c r="AM80" s="9"/>
      <c r="AN80" s="10"/>
    </row>
    <row r="81" spans="1:40" ht="15.75" customHeight="1" x14ac:dyDescent="0.15">
      <c r="A81" s="3" t="s">
        <v>334</v>
      </c>
      <c r="B81" s="3" t="s">
        <v>5887</v>
      </c>
      <c r="C81" s="9" t="s">
        <v>5621</v>
      </c>
      <c r="D81" s="9" t="s">
        <v>5289</v>
      </c>
      <c r="E81" s="9" t="s">
        <v>5290</v>
      </c>
      <c r="F81" s="9" t="s">
        <v>5283</v>
      </c>
      <c r="G81" s="9" t="s">
        <v>437</v>
      </c>
      <c r="H81" s="9" t="s">
        <v>5291</v>
      </c>
      <c r="I81" s="15">
        <f>SUM(L81,N81,P81,R81,T81,V81,X81,Z81,AB81,AD81,AF81,AH81,AJ81,AL81,AN81)</f>
        <v>8.91</v>
      </c>
      <c r="J81" s="9">
        <f>COUNTA(K81:AN81)/2</f>
        <v>9</v>
      </c>
      <c r="K81" s="9" t="s">
        <v>1305</v>
      </c>
      <c r="L81" s="10">
        <v>0.99</v>
      </c>
      <c r="M81" s="9" t="s">
        <v>4047</v>
      </c>
      <c r="N81" s="10">
        <v>0.99</v>
      </c>
      <c r="O81" s="9" t="s">
        <v>1493</v>
      </c>
      <c r="P81" s="10">
        <v>0.99</v>
      </c>
      <c r="Q81" s="9" t="s">
        <v>2387</v>
      </c>
      <c r="R81" s="10">
        <v>0.99</v>
      </c>
      <c r="S81" s="9" t="s">
        <v>4279</v>
      </c>
      <c r="T81" s="10">
        <v>0.99</v>
      </c>
      <c r="U81" s="9" t="s">
        <v>1262</v>
      </c>
      <c r="V81" s="10">
        <v>0.99</v>
      </c>
      <c r="W81" s="9" t="s">
        <v>4902</v>
      </c>
      <c r="X81" s="10">
        <v>0.99</v>
      </c>
      <c r="Y81" s="9" t="s">
        <v>4841</v>
      </c>
      <c r="Z81" s="10">
        <v>0.99</v>
      </c>
      <c r="AA81" s="9" t="s">
        <v>3193</v>
      </c>
      <c r="AB81" s="10">
        <v>0.99</v>
      </c>
      <c r="AC81" s="9"/>
      <c r="AD81" s="10"/>
      <c r="AE81" s="9"/>
      <c r="AF81" s="10"/>
      <c r="AG81" s="9"/>
      <c r="AH81" s="10"/>
      <c r="AI81" s="9"/>
      <c r="AJ81" s="10"/>
      <c r="AK81" s="9"/>
      <c r="AL81" s="10"/>
      <c r="AM81" s="9"/>
      <c r="AN81" s="10"/>
    </row>
    <row r="82" spans="1:40" ht="15.75" customHeight="1" x14ac:dyDescent="0.15">
      <c r="A82" s="3" t="s">
        <v>28</v>
      </c>
      <c r="B82" s="3" t="s">
        <v>5588</v>
      </c>
      <c r="C82" s="9" t="s">
        <v>5589</v>
      </c>
      <c r="D82" s="9" t="s">
        <v>5311</v>
      </c>
      <c r="E82" s="9" t="s">
        <v>5312</v>
      </c>
      <c r="F82" s="9" t="s">
        <v>5313</v>
      </c>
      <c r="G82" s="9" t="s">
        <v>437</v>
      </c>
      <c r="H82" s="9" t="s">
        <v>5314</v>
      </c>
      <c r="I82" s="15">
        <f>SUM(L82,N82,P82,R82,T82,V82,X82,Z82,AB82,AD82,AF82,AH82,AJ82,AL82,AN82)</f>
        <v>0.99</v>
      </c>
      <c r="J82" s="9">
        <f>COUNTA(K82:AN82)/2</f>
        <v>1</v>
      </c>
      <c r="K82" s="9" t="s">
        <v>3316</v>
      </c>
      <c r="L82" s="10">
        <v>0.99</v>
      </c>
      <c r="M82" s="9"/>
      <c r="N82" s="10"/>
      <c r="O82" s="9"/>
      <c r="P82" s="10"/>
      <c r="Q82" s="9"/>
      <c r="R82" s="10"/>
      <c r="S82" s="9"/>
      <c r="T82" s="10"/>
      <c r="U82" s="9"/>
      <c r="V82" s="10"/>
      <c r="W82" s="9"/>
      <c r="X82" s="10"/>
      <c r="Y82" s="9"/>
      <c r="Z82" s="10"/>
      <c r="AA82" s="9"/>
      <c r="AB82" s="10"/>
      <c r="AC82" s="9"/>
      <c r="AD82" s="10"/>
      <c r="AE82" s="9"/>
      <c r="AF82" s="10"/>
      <c r="AG82" s="9"/>
      <c r="AH82" s="10"/>
      <c r="AI82" s="9"/>
      <c r="AJ82" s="10"/>
      <c r="AK82" s="9"/>
      <c r="AL82" s="10"/>
      <c r="AM82" s="9"/>
      <c r="AN82" s="10"/>
    </row>
    <row r="83" spans="1:40" ht="15.75" customHeight="1" x14ac:dyDescent="0.15">
      <c r="A83" s="3" t="s">
        <v>149</v>
      </c>
      <c r="B83" s="3" t="s">
        <v>5728</v>
      </c>
      <c r="C83" s="9" t="s">
        <v>5589</v>
      </c>
      <c r="D83" s="9" t="s">
        <v>5311</v>
      </c>
      <c r="E83" s="9" t="s">
        <v>5312</v>
      </c>
      <c r="F83" s="9" t="s">
        <v>5313</v>
      </c>
      <c r="G83" s="9" t="s">
        <v>437</v>
      </c>
      <c r="H83" s="9" t="s">
        <v>5314</v>
      </c>
      <c r="I83" s="15">
        <f>SUM(L83,N83,P83,R83,T83,V83,X83,Z83,AB83,AD83,AF83,AH83,AJ83,AL83,AN83)</f>
        <v>1.98</v>
      </c>
      <c r="J83" s="9">
        <f>COUNTA(K83:AN83)/2</f>
        <v>2</v>
      </c>
      <c r="K83" s="9" t="s">
        <v>3235</v>
      </c>
      <c r="L83" s="10">
        <v>0.99</v>
      </c>
      <c r="M83" s="9" t="s">
        <v>1500</v>
      </c>
      <c r="N83" s="10">
        <v>0.99</v>
      </c>
      <c r="O83" s="9"/>
      <c r="P83" s="10"/>
      <c r="Q83" s="9"/>
      <c r="R83" s="10"/>
      <c r="S83" s="9"/>
      <c r="T83" s="10"/>
      <c r="U83" s="9"/>
      <c r="V83" s="10"/>
      <c r="W83" s="9"/>
      <c r="X83" s="10"/>
      <c r="Y83" s="9"/>
      <c r="Z83" s="10"/>
      <c r="AA83" s="9"/>
      <c r="AB83" s="10"/>
      <c r="AC83" s="9"/>
      <c r="AD83" s="10"/>
      <c r="AE83" s="9"/>
      <c r="AF83" s="10"/>
      <c r="AG83" s="9"/>
      <c r="AH83" s="10"/>
      <c r="AI83" s="9"/>
      <c r="AJ83" s="10"/>
      <c r="AK83" s="9"/>
      <c r="AL83" s="10"/>
      <c r="AM83" s="9"/>
      <c r="AN83" s="10"/>
    </row>
    <row r="84" spans="1:40" ht="15.75" customHeight="1" x14ac:dyDescent="0.15">
      <c r="A84" s="3" t="s">
        <v>160</v>
      </c>
      <c r="B84" s="3" t="s">
        <v>5738</v>
      </c>
      <c r="C84" s="9" t="s">
        <v>5589</v>
      </c>
      <c r="D84" s="9" t="s">
        <v>5311</v>
      </c>
      <c r="E84" s="9" t="s">
        <v>5312</v>
      </c>
      <c r="F84" s="9" t="s">
        <v>5313</v>
      </c>
      <c r="G84" s="9" t="s">
        <v>437</v>
      </c>
      <c r="H84" s="9" t="s">
        <v>5314</v>
      </c>
      <c r="I84" s="15">
        <f>SUM(L84,N84,P84,R84,T84,V84,X84,Z84,AB84,AD84,AF84,AH84,AJ84,AL84,AN84)</f>
        <v>13.860000000000001</v>
      </c>
      <c r="J84" s="9">
        <f>COUNTA(K84:AN84)/2</f>
        <v>14</v>
      </c>
      <c r="K84" s="9" t="s">
        <v>1882</v>
      </c>
      <c r="L84" s="10">
        <v>0.99</v>
      </c>
      <c r="M84" s="9" t="s">
        <v>963</v>
      </c>
      <c r="N84" s="10">
        <v>0.99</v>
      </c>
      <c r="O84" s="9" t="s">
        <v>2554</v>
      </c>
      <c r="P84" s="10">
        <v>0.99</v>
      </c>
      <c r="Q84" s="9" t="s">
        <v>1455</v>
      </c>
      <c r="R84" s="10">
        <v>0.99</v>
      </c>
      <c r="S84" s="9" t="s">
        <v>4698</v>
      </c>
      <c r="T84" s="10">
        <v>0.99</v>
      </c>
      <c r="U84" s="9" t="s">
        <v>3726</v>
      </c>
      <c r="V84" s="10">
        <v>0.99</v>
      </c>
      <c r="W84" s="9" t="s">
        <v>4933</v>
      </c>
      <c r="X84" s="10">
        <v>0.99</v>
      </c>
      <c r="Y84" s="9" t="s">
        <v>1844</v>
      </c>
      <c r="Z84" s="10">
        <v>0.99</v>
      </c>
      <c r="AA84" s="9" t="s">
        <v>3451</v>
      </c>
      <c r="AB84" s="10">
        <v>0.99</v>
      </c>
      <c r="AC84" s="9" t="s">
        <v>3996</v>
      </c>
      <c r="AD84" s="10">
        <v>0.99</v>
      </c>
      <c r="AE84" s="9" t="s">
        <v>2490</v>
      </c>
      <c r="AF84" s="10">
        <v>0.99</v>
      </c>
      <c r="AG84" s="9" t="s">
        <v>4029</v>
      </c>
      <c r="AH84" s="10">
        <v>0.99</v>
      </c>
      <c r="AI84" s="9" t="s">
        <v>3407</v>
      </c>
      <c r="AJ84" s="10">
        <v>0.99</v>
      </c>
      <c r="AK84" s="9" t="s">
        <v>2874</v>
      </c>
      <c r="AL84" s="10">
        <v>0.99</v>
      </c>
      <c r="AM84" s="9"/>
      <c r="AN84" s="10"/>
    </row>
    <row r="85" spans="1:40" ht="15.75" customHeight="1" x14ac:dyDescent="0.15">
      <c r="A85" s="3" t="s">
        <v>215</v>
      </c>
      <c r="B85" s="3" t="s">
        <v>5785</v>
      </c>
      <c r="C85" s="9" t="s">
        <v>5589</v>
      </c>
      <c r="D85" s="9" t="s">
        <v>5311</v>
      </c>
      <c r="E85" s="9" t="s">
        <v>5312</v>
      </c>
      <c r="F85" s="9" t="s">
        <v>5313</v>
      </c>
      <c r="G85" s="9" t="s">
        <v>437</v>
      </c>
      <c r="H85" s="9" t="s">
        <v>5314</v>
      </c>
      <c r="I85" s="15">
        <f>SUM(L85,N85,P85,R85,T85,V85,X85,Z85,AB85,AD85,AF85,AH85,AJ85,AL85,AN85)</f>
        <v>7.9200000000000008</v>
      </c>
      <c r="J85" s="9">
        <f>COUNTA(K85:AN85)/2</f>
        <v>8</v>
      </c>
      <c r="K85" s="9" t="s">
        <v>3633</v>
      </c>
      <c r="L85" s="10">
        <v>0.99</v>
      </c>
      <c r="M85" s="9" t="s">
        <v>2689</v>
      </c>
      <c r="N85" s="10">
        <v>0.99</v>
      </c>
      <c r="O85" s="9" t="s">
        <v>4193</v>
      </c>
      <c r="P85" s="10">
        <v>0.99</v>
      </c>
      <c r="Q85" s="9" t="s">
        <v>3538</v>
      </c>
      <c r="R85" s="10">
        <v>0.99</v>
      </c>
      <c r="S85" s="9" t="s">
        <v>4890</v>
      </c>
      <c r="T85" s="10">
        <v>0.99</v>
      </c>
      <c r="U85" s="9" t="s">
        <v>1877</v>
      </c>
      <c r="V85" s="10">
        <v>0.99</v>
      </c>
      <c r="W85" s="9" t="s">
        <v>903</v>
      </c>
      <c r="X85" s="10">
        <v>0.99</v>
      </c>
      <c r="Y85" s="9" t="s">
        <v>5007</v>
      </c>
      <c r="Z85" s="10">
        <v>0.99</v>
      </c>
      <c r="AA85" s="9"/>
      <c r="AB85" s="10"/>
      <c r="AC85" s="9"/>
      <c r="AD85" s="10"/>
      <c r="AE85" s="9"/>
      <c r="AF85" s="10"/>
      <c r="AG85" s="9"/>
      <c r="AH85" s="10"/>
      <c r="AI85" s="9"/>
      <c r="AJ85" s="10"/>
      <c r="AK85" s="9"/>
      <c r="AL85" s="10"/>
      <c r="AM85" s="9"/>
      <c r="AN85" s="10"/>
    </row>
    <row r="86" spans="1:40" ht="15.75" customHeight="1" x14ac:dyDescent="0.15">
      <c r="A86" s="3" t="s">
        <v>344</v>
      </c>
      <c r="B86" s="3" t="s">
        <v>5896</v>
      </c>
      <c r="C86" s="9" t="s">
        <v>5589</v>
      </c>
      <c r="D86" s="9" t="s">
        <v>5311</v>
      </c>
      <c r="E86" s="9" t="s">
        <v>5312</v>
      </c>
      <c r="F86" s="9" t="s">
        <v>5313</v>
      </c>
      <c r="G86" s="9" t="s">
        <v>437</v>
      </c>
      <c r="H86" s="9" t="s">
        <v>5314</v>
      </c>
      <c r="I86" s="15">
        <f>SUM(L86,N86,P86,R86,T86,V86,X86,Z86,AB86,AD86,AF86,AH86,AJ86,AL86,AN86)</f>
        <v>1.98</v>
      </c>
      <c r="J86" s="9">
        <f>COUNTA(K86:AN86)/2</f>
        <v>2</v>
      </c>
      <c r="K86" s="9" t="s">
        <v>2105</v>
      </c>
      <c r="L86" s="10">
        <v>0.99</v>
      </c>
      <c r="M86" s="9" t="s">
        <v>3986</v>
      </c>
      <c r="N86" s="10">
        <v>0.99</v>
      </c>
      <c r="O86" s="9"/>
      <c r="P86" s="10"/>
      <c r="Q86" s="9"/>
      <c r="R86" s="10"/>
      <c r="S86" s="9"/>
      <c r="T86" s="10"/>
      <c r="U86" s="9"/>
      <c r="V86" s="10"/>
      <c r="W86" s="9"/>
      <c r="X86" s="10"/>
      <c r="Y86" s="9"/>
      <c r="Z86" s="10"/>
      <c r="AA86" s="9"/>
      <c r="AB86" s="10"/>
      <c r="AC86" s="9"/>
      <c r="AD86" s="10"/>
      <c r="AE86" s="9"/>
      <c r="AF86" s="10"/>
      <c r="AG86" s="9"/>
      <c r="AH86" s="10"/>
      <c r="AI86" s="9"/>
      <c r="AJ86" s="10"/>
      <c r="AK86" s="9"/>
      <c r="AL86" s="10"/>
      <c r="AM86" s="9"/>
      <c r="AN86" s="10"/>
    </row>
    <row r="87" spans="1:40" ht="15.75" customHeight="1" x14ac:dyDescent="0.15">
      <c r="A87" s="3" t="s">
        <v>367</v>
      </c>
      <c r="B87" s="3" t="s">
        <v>5915</v>
      </c>
      <c r="C87" s="9" t="s">
        <v>5589</v>
      </c>
      <c r="D87" s="9" t="s">
        <v>5311</v>
      </c>
      <c r="E87" s="9" t="s">
        <v>5312</v>
      </c>
      <c r="F87" s="9" t="s">
        <v>5313</v>
      </c>
      <c r="G87" s="9" t="s">
        <v>437</v>
      </c>
      <c r="H87" s="9" t="s">
        <v>5314</v>
      </c>
      <c r="I87" s="15">
        <f>SUM(L87,N87,P87,R87,T87,V87,X87,Z87,AB87,AD87,AF87,AH87,AJ87,AL87,AN87)</f>
        <v>3.96</v>
      </c>
      <c r="J87" s="9">
        <f>COUNTA(K87:AN87)/2</f>
        <v>4</v>
      </c>
      <c r="K87" s="9" t="s">
        <v>4725</v>
      </c>
      <c r="L87" s="10">
        <v>0.99</v>
      </c>
      <c r="M87" s="9" t="s">
        <v>3638</v>
      </c>
      <c r="N87" s="10">
        <v>0.99</v>
      </c>
      <c r="O87" s="9" t="s">
        <v>1948</v>
      </c>
      <c r="P87" s="10">
        <v>0.99</v>
      </c>
      <c r="Q87" s="9" t="s">
        <v>4275</v>
      </c>
      <c r="R87" s="10">
        <v>0.99</v>
      </c>
      <c r="S87" s="9"/>
      <c r="T87" s="10"/>
      <c r="U87" s="9"/>
      <c r="V87" s="10"/>
      <c r="W87" s="9"/>
      <c r="X87" s="10"/>
      <c r="Y87" s="9"/>
      <c r="Z87" s="10"/>
      <c r="AA87" s="9"/>
      <c r="AB87" s="10"/>
      <c r="AC87" s="9"/>
      <c r="AD87" s="10"/>
      <c r="AE87" s="9"/>
      <c r="AF87" s="10"/>
      <c r="AG87" s="9"/>
      <c r="AH87" s="10"/>
      <c r="AI87" s="9"/>
      <c r="AJ87" s="10"/>
      <c r="AK87" s="9"/>
      <c r="AL87" s="10"/>
      <c r="AM87" s="9"/>
      <c r="AN87" s="10"/>
    </row>
    <row r="88" spans="1:40" ht="13" x14ac:dyDescent="0.15">
      <c r="A88" s="3" t="s">
        <v>389</v>
      </c>
      <c r="B88" s="3" t="s">
        <v>5934</v>
      </c>
      <c r="C88" s="9" t="s">
        <v>5589</v>
      </c>
      <c r="D88" s="9" t="s">
        <v>5311</v>
      </c>
      <c r="E88" s="9" t="s">
        <v>5312</v>
      </c>
      <c r="F88" s="9" t="s">
        <v>5313</v>
      </c>
      <c r="G88" s="9" t="s">
        <v>437</v>
      </c>
      <c r="H88" s="9" t="s">
        <v>5314</v>
      </c>
      <c r="I88" s="15">
        <f>SUM(L88,N88,P88,R88,T88,V88,X88,Z88,AB88,AD88,AF88,AH88,AJ88,AL88,AN88)</f>
        <v>5.94</v>
      </c>
      <c r="J88" s="9">
        <f>COUNTA(K88:AN88)/2</f>
        <v>6</v>
      </c>
      <c r="K88" s="9" t="s">
        <v>2236</v>
      </c>
      <c r="L88" s="10">
        <v>0.99</v>
      </c>
      <c r="M88" s="9" t="s">
        <v>4867</v>
      </c>
      <c r="N88" s="10">
        <v>0.99</v>
      </c>
      <c r="O88" s="9" t="s">
        <v>4197</v>
      </c>
      <c r="P88" s="10">
        <v>0.99</v>
      </c>
      <c r="Q88" s="9" t="s">
        <v>4939</v>
      </c>
      <c r="R88" s="10">
        <v>0.99</v>
      </c>
      <c r="S88" s="9" t="s">
        <v>3125</v>
      </c>
      <c r="T88" s="10">
        <v>0.99</v>
      </c>
      <c r="U88" s="9" t="s">
        <v>4992</v>
      </c>
      <c r="V88" s="10">
        <v>0.99</v>
      </c>
      <c r="W88" s="9"/>
      <c r="X88" s="10"/>
      <c r="Y88" s="9"/>
      <c r="Z88" s="10"/>
      <c r="AA88" s="9"/>
      <c r="AB88" s="10"/>
      <c r="AC88" s="9"/>
      <c r="AD88" s="10"/>
      <c r="AE88" s="9"/>
      <c r="AF88" s="10"/>
      <c r="AG88" s="9"/>
      <c r="AH88" s="10"/>
      <c r="AI88" s="9"/>
      <c r="AJ88" s="10"/>
      <c r="AK88" s="9"/>
      <c r="AL88" s="10"/>
      <c r="AM88" s="9"/>
      <c r="AN88" s="10"/>
    </row>
    <row r="89" spans="1:40" ht="13" x14ac:dyDescent="0.15">
      <c r="A89" s="3" t="s">
        <v>12</v>
      </c>
      <c r="B89" s="3" t="s">
        <v>5562</v>
      </c>
      <c r="C89" s="9" t="s">
        <v>5563</v>
      </c>
      <c r="D89" s="9" t="s">
        <v>5450</v>
      </c>
      <c r="E89" s="9" t="s">
        <v>5451</v>
      </c>
      <c r="F89" s="9"/>
      <c r="G89" s="9" t="s">
        <v>5452</v>
      </c>
      <c r="H89" s="9" t="s">
        <v>5453</v>
      </c>
      <c r="I89" s="15">
        <f>SUM(L89,N89,P89,R89,T89,V89,X89,Z89,AB89,AD89,AF89,AH89,AJ89,AL89,AN89)</f>
        <v>8.91</v>
      </c>
      <c r="J89" s="9">
        <f>COUNTA(K89:AN89)/2</f>
        <v>9</v>
      </c>
      <c r="K89" s="9" t="s">
        <v>3926</v>
      </c>
      <c r="L89" s="10">
        <v>0.99</v>
      </c>
      <c r="M89" s="9" t="s">
        <v>2961</v>
      </c>
      <c r="N89" s="10">
        <v>0.99</v>
      </c>
      <c r="O89" s="9" t="s">
        <v>2227</v>
      </c>
      <c r="P89" s="10">
        <v>0.99</v>
      </c>
      <c r="Q89" s="9" t="s">
        <v>2750</v>
      </c>
      <c r="R89" s="10">
        <v>0.99</v>
      </c>
      <c r="S89" s="9" t="s">
        <v>682</v>
      </c>
      <c r="T89" s="10">
        <v>0.99</v>
      </c>
      <c r="U89" s="9" t="s">
        <v>2227</v>
      </c>
      <c r="V89" s="10">
        <v>0.99</v>
      </c>
      <c r="W89" s="9" t="s">
        <v>3899</v>
      </c>
      <c r="X89" s="10">
        <v>0.99</v>
      </c>
      <c r="Y89" s="9" t="s">
        <v>2939</v>
      </c>
      <c r="Z89" s="10">
        <v>0.99</v>
      </c>
      <c r="AA89" s="9" t="s">
        <v>2960</v>
      </c>
      <c r="AB89" s="10">
        <v>0.99</v>
      </c>
      <c r="AC89" s="9"/>
      <c r="AD89" s="10"/>
      <c r="AE89" s="9"/>
      <c r="AF89" s="10"/>
      <c r="AG89" s="9"/>
      <c r="AH89" s="10"/>
      <c r="AI89" s="9"/>
      <c r="AJ89" s="10"/>
      <c r="AK89" s="9"/>
      <c r="AL89" s="10"/>
      <c r="AM89" s="9"/>
      <c r="AN89" s="10"/>
    </row>
    <row r="90" spans="1:40" ht="13" x14ac:dyDescent="0.15">
      <c r="A90" s="3" t="s">
        <v>141</v>
      </c>
      <c r="B90" s="3" t="s">
        <v>5722</v>
      </c>
      <c r="C90" s="9" t="s">
        <v>5563</v>
      </c>
      <c r="D90" s="9" t="s">
        <v>5450</v>
      </c>
      <c r="E90" s="9" t="s">
        <v>5451</v>
      </c>
      <c r="F90" s="9"/>
      <c r="G90" s="9" t="s">
        <v>5452</v>
      </c>
      <c r="H90" s="9" t="s">
        <v>5453</v>
      </c>
      <c r="I90" s="15">
        <f>SUM(L90,N90,P90,R90,T90,V90,X90,Z90,AB90,AD90,AF90,AH90,AJ90,AL90,AN90)</f>
        <v>1.98</v>
      </c>
      <c r="J90" s="9">
        <f>COUNTA(K90:AN90)/2</f>
        <v>2</v>
      </c>
      <c r="K90" s="9" t="s">
        <v>1407</v>
      </c>
      <c r="L90" s="10">
        <v>0.99</v>
      </c>
      <c r="M90" s="9" t="s">
        <v>1030</v>
      </c>
      <c r="N90" s="10">
        <v>0.99</v>
      </c>
      <c r="O90" s="9"/>
      <c r="P90" s="10"/>
      <c r="Q90" s="9"/>
      <c r="R90" s="10"/>
      <c r="S90" s="9"/>
      <c r="T90" s="10"/>
      <c r="U90" s="9"/>
      <c r="V90" s="10"/>
      <c r="W90" s="9"/>
      <c r="X90" s="10"/>
      <c r="Y90" s="9"/>
      <c r="Z90" s="10"/>
      <c r="AA90" s="9"/>
      <c r="AB90" s="10"/>
      <c r="AC90" s="9"/>
      <c r="AD90" s="10"/>
      <c r="AE90" s="9"/>
      <c r="AF90" s="10"/>
      <c r="AG90" s="9"/>
      <c r="AH90" s="10"/>
      <c r="AI90" s="9"/>
      <c r="AJ90" s="10"/>
      <c r="AK90" s="9"/>
      <c r="AL90" s="10"/>
      <c r="AM90" s="9"/>
      <c r="AN90" s="10"/>
    </row>
    <row r="91" spans="1:40" ht="13" x14ac:dyDescent="0.15">
      <c r="A91" s="3" t="s">
        <v>164</v>
      </c>
      <c r="B91" s="3" t="s">
        <v>5741</v>
      </c>
      <c r="C91" s="9" t="s">
        <v>5563</v>
      </c>
      <c r="D91" s="9" t="s">
        <v>5450</v>
      </c>
      <c r="E91" s="9" t="s">
        <v>5451</v>
      </c>
      <c r="F91" s="9"/>
      <c r="G91" s="9" t="s">
        <v>5452</v>
      </c>
      <c r="H91" s="9" t="s">
        <v>5453</v>
      </c>
      <c r="I91" s="15">
        <f>SUM(L91,N91,P91,R91,T91,V91,X91,Z91,AB91,AD91,AF91,AH91,AJ91,AL91,AN91)</f>
        <v>2.9699999999999998</v>
      </c>
      <c r="J91" s="9">
        <f>COUNTA(K91:AN91)/2</f>
        <v>3</v>
      </c>
      <c r="K91" s="9" t="s">
        <v>4461</v>
      </c>
      <c r="L91" s="10">
        <v>0.99</v>
      </c>
      <c r="M91" s="9" t="s">
        <v>2826</v>
      </c>
      <c r="N91" s="10">
        <v>0.99</v>
      </c>
      <c r="O91" s="9" t="s">
        <v>1340</v>
      </c>
      <c r="P91" s="10">
        <v>0.99</v>
      </c>
      <c r="Q91" s="9"/>
      <c r="R91" s="10"/>
      <c r="S91" s="9"/>
      <c r="T91" s="10"/>
      <c r="U91" s="9"/>
      <c r="V91" s="10"/>
      <c r="W91" s="9"/>
      <c r="X91" s="10"/>
      <c r="Y91" s="9"/>
      <c r="Z91" s="10"/>
      <c r="AA91" s="9"/>
      <c r="AB91" s="10"/>
      <c r="AC91" s="9"/>
      <c r="AD91" s="10"/>
      <c r="AE91" s="9"/>
      <c r="AF91" s="10"/>
      <c r="AG91" s="9"/>
      <c r="AH91" s="10"/>
      <c r="AI91" s="9"/>
      <c r="AJ91" s="10"/>
      <c r="AK91" s="9"/>
      <c r="AL91" s="10"/>
      <c r="AM91" s="9"/>
      <c r="AN91" s="11"/>
    </row>
    <row r="92" spans="1:40" ht="13" x14ac:dyDescent="0.15">
      <c r="A92" s="3" t="s">
        <v>186</v>
      </c>
      <c r="B92" s="3" t="s">
        <v>5760</v>
      </c>
      <c r="C92" s="9" t="s">
        <v>5563</v>
      </c>
      <c r="D92" s="9" t="s">
        <v>5450</v>
      </c>
      <c r="E92" s="9" t="s">
        <v>5451</v>
      </c>
      <c r="F92" s="9"/>
      <c r="G92" s="9" t="s">
        <v>5452</v>
      </c>
      <c r="H92" s="9" t="s">
        <v>5453</v>
      </c>
      <c r="I92" s="15">
        <f>SUM(L92,N92,P92,R92,T92,V92,X92,Z92,AB92,AD92,AF92,AH92,AJ92,AL92,AN92)</f>
        <v>5.94</v>
      </c>
      <c r="J92" s="9">
        <f>COUNTA(K92:AN92)/2</f>
        <v>6</v>
      </c>
      <c r="K92" s="9" t="s">
        <v>3376</v>
      </c>
      <c r="L92" s="10">
        <v>0.99</v>
      </c>
      <c r="M92" s="9" t="s">
        <v>3629</v>
      </c>
      <c r="N92" s="10">
        <v>0.99</v>
      </c>
      <c r="O92" s="9" t="s">
        <v>4922</v>
      </c>
      <c r="P92" s="10">
        <v>0.99</v>
      </c>
      <c r="Q92" s="9" t="s">
        <v>1611</v>
      </c>
      <c r="R92" s="10">
        <v>0.99</v>
      </c>
      <c r="S92" s="9" t="s">
        <v>3757</v>
      </c>
      <c r="T92" s="10">
        <v>0.99</v>
      </c>
      <c r="U92" s="9" t="s">
        <v>4557</v>
      </c>
      <c r="V92" s="10">
        <v>0.99</v>
      </c>
      <c r="W92" s="9"/>
      <c r="X92" s="10"/>
      <c r="Y92" s="9"/>
      <c r="Z92" s="10"/>
      <c r="AA92" s="9"/>
      <c r="AB92" s="10"/>
      <c r="AC92" s="9"/>
      <c r="AD92" s="10"/>
      <c r="AE92" s="9"/>
      <c r="AF92" s="10"/>
      <c r="AG92" s="9"/>
      <c r="AH92" s="10"/>
      <c r="AI92" s="9"/>
      <c r="AJ92" s="10"/>
      <c r="AK92" s="9"/>
      <c r="AL92" s="10"/>
      <c r="AM92" s="9"/>
      <c r="AN92" s="10"/>
    </row>
    <row r="93" spans="1:40" ht="13" x14ac:dyDescent="0.15">
      <c r="A93" s="3" t="s">
        <v>238</v>
      </c>
      <c r="B93" s="3" t="s">
        <v>5805</v>
      </c>
      <c r="C93" s="9" t="s">
        <v>5563</v>
      </c>
      <c r="D93" s="9" t="s">
        <v>5450</v>
      </c>
      <c r="E93" s="9" t="s">
        <v>5451</v>
      </c>
      <c r="F93" s="9"/>
      <c r="G93" s="9" t="s">
        <v>5452</v>
      </c>
      <c r="H93" s="9" t="s">
        <v>5453</v>
      </c>
      <c r="I93" s="15">
        <f>SUM(L93,N93,P93,R93,T93,V93,X93,Z93,AB93,AD93,AF93,AH93,AJ93,AL93,AN93)</f>
        <v>0.99</v>
      </c>
      <c r="J93" s="9">
        <f>COUNTA(K93:AN93)/2</f>
        <v>1</v>
      </c>
      <c r="K93" s="9" t="s">
        <v>1957</v>
      </c>
      <c r="L93" s="10">
        <v>0.99</v>
      </c>
      <c r="M93" s="9"/>
      <c r="N93" s="10"/>
      <c r="O93" s="9"/>
      <c r="P93" s="10"/>
      <c r="Q93" s="9"/>
      <c r="R93" s="10"/>
      <c r="S93" s="9"/>
      <c r="T93" s="10"/>
      <c r="U93" s="9"/>
      <c r="V93" s="10"/>
      <c r="W93" s="9"/>
      <c r="X93" s="10"/>
      <c r="Y93" s="9"/>
      <c r="Z93" s="10"/>
      <c r="AA93" s="9"/>
      <c r="AB93" s="10"/>
      <c r="AC93" s="9"/>
      <c r="AD93" s="10"/>
      <c r="AE93" s="9"/>
      <c r="AF93" s="10"/>
      <c r="AG93" s="9"/>
      <c r="AH93" s="10"/>
      <c r="AI93" s="9"/>
      <c r="AJ93" s="10"/>
      <c r="AK93" s="9"/>
      <c r="AL93" s="10"/>
      <c r="AM93" s="9"/>
      <c r="AN93" s="10"/>
    </row>
    <row r="94" spans="1:40" ht="13" x14ac:dyDescent="0.15">
      <c r="A94" s="3" t="s">
        <v>359</v>
      </c>
      <c r="B94" s="3" t="s">
        <v>5908</v>
      </c>
      <c r="C94" s="9" t="s">
        <v>5563</v>
      </c>
      <c r="D94" s="9" t="s">
        <v>5450</v>
      </c>
      <c r="E94" s="9" t="s">
        <v>5451</v>
      </c>
      <c r="F94" s="9"/>
      <c r="G94" s="9" t="s">
        <v>5452</v>
      </c>
      <c r="H94" s="9" t="s">
        <v>5453</v>
      </c>
      <c r="I94" s="15">
        <f>SUM(L94,N94,P94,R94,T94,V94,X94,Z94,AB94,AD94,AF94,AH94,AJ94,AL94,AN94)</f>
        <v>1.98</v>
      </c>
      <c r="J94" s="9">
        <f>COUNTA(K94:AN94)/2</f>
        <v>2</v>
      </c>
      <c r="K94" s="9" t="s">
        <v>4328</v>
      </c>
      <c r="L94" s="10">
        <v>0.99</v>
      </c>
      <c r="M94" s="9" t="s">
        <v>2195</v>
      </c>
      <c r="N94" s="10">
        <v>0.99</v>
      </c>
      <c r="O94" s="9"/>
      <c r="P94" s="10"/>
      <c r="Q94" s="9"/>
      <c r="R94" s="10"/>
      <c r="S94" s="9"/>
      <c r="T94" s="10"/>
      <c r="U94" s="9"/>
      <c r="V94" s="10"/>
      <c r="W94" s="9"/>
      <c r="X94" s="10"/>
      <c r="Y94" s="9"/>
      <c r="Z94" s="10"/>
      <c r="AA94" s="9"/>
      <c r="AB94" s="10"/>
      <c r="AC94" s="9"/>
      <c r="AD94" s="10"/>
      <c r="AE94" s="9"/>
      <c r="AF94" s="10"/>
      <c r="AG94" s="9"/>
      <c r="AH94" s="10"/>
      <c r="AI94" s="9"/>
      <c r="AJ94" s="10"/>
      <c r="AK94" s="9"/>
      <c r="AL94" s="10"/>
      <c r="AM94" s="9"/>
      <c r="AN94" s="10"/>
    </row>
    <row r="95" spans="1:40" ht="13" x14ac:dyDescent="0.15">
      <c r="A95" s="3" t="s">
        <v>370</v>
      </c>
      <c r="B95" s="3" t="s">
        <v>5918</v>
      </c>
      <c r="C95" s="9" t="s">
        <v>5563</v>
      </c>
      <c r="D95" s="9" t="s">
        <v>5450</v>
      </c>
      <c r="E95" s="9" t="s">
        <v>5451</v>
      </c>
      <c r="F95" s="9"/>
      <c r="G95" s="9" t="s">
        <v>5452</v>
      </c>
      <c r="H95" s="9" t="s">
        <v>5453</v>
      </c>
      <c r="I95" s="15">
        <f>SUM(L95,N95,P95,R95,T95,V95,X95,Z95,AB95,AD95,AF95,AH95,AJ95,AL95,AN95)</f>
        <v>13.860000000000001</v>
      </c>
      <c r="J95" s="9">
        <f>COUNTA(K95:AN95)/2</f>
        <v>14</v>
      </c>
      <c r="K95" s="9" t="s">
        <v>4058</v>
      </c>
      <c r="L95" s="10">
        <v>0.99</v>
      </c>
      <c r="M95" s="9" t="s">
        <v>1573</v>
      </c>
      <c r="N95" s="10">
        <v>0.99</v>
      </c>
      <c r="O95" s="9" t="s">
        <v>2847</v>
      </c>
      <c r="P95" s="10">
        <v>0.99</v>
      </c>
      <c r="Q95" s="9" t="s">
        <v>2903</v>
      </c>
      <c r="R95" s="10">
        <v>0.99</v>
      </c>
      <c r="S95" s="9" t="s">
        <v>4360</v>
      </c>
      <c r="T95" s="10">
        <v>0.99</v>
      </c>
      <c r="U95" s="9" t="s">
        <v>2378</v>
      </c>
      <c r="V95" s="10">
        <v>0.99</v>
      </c>
      <c r="W95" s="9" t="s">
        <v>3254</v>
      </c>
      <c r="X95" s="10">
        <v>0.99</v>
      </c>
      <c r="Y95" s="9" t="s">
        <v>1083</v>
      </c>
      <c r="Z95" s="10">
        <v>0.99</v>
      </c>
      <c r="AA95" s="9" t="s">
        <v>3951</v>
      </c>
      <c r="AB95" s="10">
        <v>0.99</v>
      </c>
      <c r="AC95" s="9" t="s">
        <v>3847</v>
      </c>
      <c r="AD95" s="10">
        <v>0.99</v>
      </c>
      <c r="AE95" s="9" t="s">
        <v>3449</v>
      </c>
      <c r="AF95" s="10">
        <v>0.99</v>
      </c>
      <c r="AG95" s="9" t="s">
        <v>1599</v>
      </c>
      <c r="AH95" s="10">
        <v>0.99</v>
      </c>
      <c r="AI95" s="9" t="s">
        <v>3560</v>
      </c>
      <c r="AJ95" s="10">
        <v>0.99</v>
      </c>
      <c r="AK95" s="9" t="s">
        <v>3998</v>
      </c>
      <c r="AL95" s="10">
        <v>0.99</v>
      </c>
      <c r="AM95" s="9"/>
      <c r="AN95" s="10"/>
    </row>
    <row r="96" spans="1:40" ht="13" x14ac:dyDescent="0.15">
      <c r="A96" s="3" t="s">
        <v>42</v>
      </c>
      <c r="B96" s="3" t="s">
        <v>5608</v>
      </c>
      <c r="C96" s="9" t="s">
        <v>5609</v>
      </c>
      <c r="D96" s="9" t="s">
        <v>5434</v>
      </c>
      <c r="E96" s="9" t="s">
        <v>5435</v>
      </c>
      <c r="F96" s="9"/>
      <c r="G96" s="9" t="s">
        <v>5436</v>
      </c>
      <c r="H96" s="3" t="s">
        <v>5437</v>
      </c>
      <c r="I96" s="15">
        <f>SUM(L96,N96,P96,R96,T96,V96,X96,Z96,AB96,AD96,AF96,AH96,AJ96,AL96,AN96)</f>
        <v>0.99</v>
      </c>
      <c r="J96" s="9">
        <f>COUNTA(K96:AN96)/2</f>
        <v>1</v>
      </c>
      <c r="K96" s="9" t="s">
        <v>2443</v>
      </c>
      <c r="L96" s="10">
        <v>0.99</v>
      </c>
      <c r="M96" s="9"/>
      <c r="N96" s="10"/>
      <c r="O96" s="9"/>
      <c r="P96" s="10"/>
      <c r="Q96" s="9"/>
      <c r="R96" s="10"/>
      <c r="S96" s="9"/>
      <c r="T96" s="10"/>
      <c r="U96" s="9"/>
      <c r="V96" s="10"/>
      <c r="W96" s="9"/>
      <c r="X96" s="10"/>
      <c r="Y96" s="9"/>
      <c r="Z96" s="10"/>
      <c r="AA96" s="9"/>
      <c r="AB96" s="10"/>
      <c r="AC96" s="9"/>
      <c r="AD96" s="10"/>
      <c r="AE96" s="9"/>
      <c r="AF96" s="10"/>
      <c r="AG96" s="9"/>
      <c r="AH96" s="10"/>
      <c r="AI96" s="9"/>
      <c r="AJ96" s="10"/>
      <c r="AK96" s="9"/>
      <c r="AL96" s="10"/>
      <c r="AM96" s="9"/>
      <c r="AN96" s="10"/>
    </row>
    <row r="97" spans="1:40" ht="13" x14ac:dyDescent="0.15">
      <c r="A97" s="3" t="s">
        <v>163</v>
      </c>
      <c r="B97" s="3" t="s">
        <v>5740</v>
      </c>
      <c r="C97" s="9" t="s">
        <v>5609</v>
      </c>
      <c r="D97" s="9" t="s">
        <v>5434</v>
      </c>
      <c r="E97" s="9" t="s">
        <v>5435</v>
      </c>
      <c r="F97" s="9"/>
      <c r="G97" s="9" t="s">
        <v>5436</v>
      </c>
      <c r="H97" s="3" t="s">
        <v>5437</v>
      </c>
      <c r="I97" s="15">
        <f>SUM(L97,N97,P97,R97,T97,V97,X97,Z97,AB97,AD97,AF97,AH97,AJ97,AL97,AN97)</f>
        <v>1.98</v>
      </c>
      <c r="J97" s="9">
        <f>COUNTA(K97:AN97)/2</f>
        <v>2</v>
      </c>
      <c r="K97" s="9" t="s">
        <v>3617</v>
      </c>
      <c r="L97" s="10">
        <v>0.99</v>
      </c>
      <c r="M97" s="9" t="s">
        <v>3995</v>
      </c>
      <c r="N97" s="10">
        <v>0.99</v>
      </c>
      <c r="O97" s="9"/>
      <c r="P97" s="10"/>
      <c r="Q97" s="9"/>
      <c r="R97" s="10"/>
      <c r="S97" s="9"/>
      <c r="T97" s="10"/>
      <c r="U97" s="9"/>
      <c r="V97" s="10"/>
      <c r="W97" s="9"/>
      <c r="X97" s="10"/>
      <c r="Y97" s="9"/>
      <c r="Z97" s="10"/>
      <c r="AA97" s="9"/>
      <c r="AB97" s="10"/>
      <c r="AC97" s="9"/>
      <c r="AD97" s="10"/>
      <c r="AE97" s="9"/>
      <c r="AF97" s="10"/>
      <c r="AG97" s="9"/>
      <c r="AH97" s="10"/>
      <c r="AI97" s="9"/>
      <c r="AJ97" s="10"/>
      <c r="AK97" s="9"/>
      <c r="AL97" s="10"/>
      <c r="AM97" s="9"/>
      <c r="AN97" s="10"/>
    </row>
    <row r="98" spans="1:40" ht="13" x14ac:dyDescent="0.15">
      <c r="A98" s="3" t="s">
        <v>174</v>
      </c>
      <c r="B98" s="3" t="s">
        <v>5750</v>
      </c>
      <c r="C98" s="9" t="s">
        <v>5609</v>
      </c>
      <c r="D98" s="9" t="s">
        <v>5434</v>
      </c>
      <c r="E98" s="9" t="s">
        <v>5435</v>
      </c>
      <c r="F98" s="9"/>
      <c r="G98" s="9" t="s">
        <v>5436</v>
      </c>
      <c r="H98" s="3" t="s">
        <v>5437</v>
      </c>
      <c r="I98" s="15">
        <f>SUM(L98,N98,P98,R98,T98,V98,X98,Z98,AB98,AD98,AF98,AH98,AJ98,AL98,AN98)</f>
        <v>12.870000000000001</v>
      </c>
      <c r="J98" s="9">
        <f>COUNTA(K98:AN98)/2</f>
        <v>13</v>
      </c>
      <c r="K98" s="9" t="s">
        <v>2398</v>
      </c>
      <c r="L98" s="10">
        <v>0.99</v>
      </c>
      <c r="M98" s="9" t="s">
        <v>2364</v>
      </c>
      <c r="N98" s="10">
        <v>0.99</v>
      </c>
      <c r="O98" s="9" t="s">
        <v>1029</v>
      </c>
      <c r="P98" s="10">
        <v>0.99</v>
      </c>
      <c r="Q98" s="9" t="s">
        <v>3674</v>
      </c>
      <c r="R98" s="10">
        <v>0.99</v>
      </c>
      <c r="S98" s="9" t="s">
        <v>4823</v>
      </c>
      <c r="T98" s="10">
        <v>0.99</v>
      </c>
      <c r="U98" s="9" t="s">
        <v>2755</v>
      </c>
      <c r="V98" s="10">
        <v>0.99</v>
      </c>
      <c r="W98" s="9" t="s">
        <v>1787</v>
      </c>
      <c r="X98" s="10">
        <v>0.99</v>
      </c>
      <c r="Y98" s="9" t="s">
        <v>1411</v>
      </c>
      <c r="Z98" s="10">
        <v>0.99</v>
      </c>
      <c r="AA98" s="9" t="s">
        <v>3425</v>
      </c>
      <c r="AB98" s="10">
        <v>0.99</v>
      </c>
      <c r="AC98" s="9" t="s">
        <v>1378</v>
      </c>
      <c r="AD98" s="10">
        <v>0.99</v>
      </c>
      <c r="AE98" s="9" t="s">
        <v>4135</v>
      </c>
      <c r="AF98" s="10">
        <v>0.99</v>
      </c>
      <c r="AG98" s="9" t="s">
        <v>4865</v>
      </c>
      <c r="AH98" s="10">
        <v>0.99</v>
      </c>
      <c r="AI98" s="9" t="s">
        <v>3294</v>
      </c>
      <c r="AJ98" s="10">
        <v>0.99</v>
      </c>
      <c r="AK98" s="9"/>
      <c r="AL98" s="10"/>
      <c r="AM98" s="9"/>
      <c r="AN98" s="11"/>
    </row>
    <row r="99" spans="1:40" ht="13" x14ac:dyDescent="0.15">
      <c r="A99" s="3" t="s">
        <v>229</v>
      </c>
      <c r="B99" s="3" t="s">
        <v>5797</v>
      </c>
      <c r="C99" s="9" t="s">
        <v>5609</v>
      </c>
      <c r="D99" s="9" t="s">
        <v>5434</v>
      </c>
      <c r="E99" s="9" t="s">
        <v>5435</v>
      </c>
      <c r="F99" s="9"/>
      <c r="G99" s="9" t="s">
        <v>5436</v>
      </c>
      <c r="H99" s="3" t="s">
        <v>5437</v>
      </c>
      <c r="I99" s="15">
        <f>SUM(L99,N99,P99,R99,T99,V99,X99,Z99,AB99,AD99,AF99,AH99,AJ99,AL99,AN99)</f>
        <v>8.91</v>
      </c>
      <c r="J99" s="9">
        <f>COUNTA(K99:AN99)/2</f>
        <v>9</v>
      </c>
      <c r="K99" s="9" t="s">
        <v>3642</v>
      </c>
      <c r="L99" s="10">
        <v>0.99</v>
      </c>
      <c r="M99" s="9" t="s">
        <v>2747</v>
      </c>
      <c r="N99" s="10">
        <v>0.99</v>
      </c>
      <c r="O99" s="9" t="s">
        <v>1183</v>
      </c>
      <c r="P99" s="10">
        <v>0.99</v>
      </c>
      <c r="Q99" s="9" t="s">
        <v>2754</v>
      </c>
      <c r="R99" s="10">
        <v>0.99</v>
      </c>
      <c r="S99" s="9" t="s">
        <v>3359</v>
      </c>
      <c r="T99" s="10">
        <v>0.99</v>
      </c>
      <c r="U99" s="9" t="s">
        <v>3844</v>
      </c>
      <c r="V99" s="10">
        <v>0.99</v>
      </c>
      <c r="W99" s="9" t="s">
        <v>2958</v>
      </c>
      <c r="X99" s="10">
        <v>0.99</v>
      </c>
      <c r="Y99" s="9" t="s">
        <v>3320</v>
      </c>
      <c r="Z99" s="10">
        <v>0.99</v>
      </c>
      <c r="AA99" s="9" t="s">
        <v>2116</v>
      </c>
      <c r="AB99" s="10">
        <v>0.99</v>
      </c>
      <c r="AC99" s="9"/>
      <c r="AD99" s="10"/>
      <c r="AE99" s="9"/>
      <c r="AF99" s="10"/>
      <c r="AG99" s="9"/>
      <c r="AH99" s="10"/>
      <c r="AI99" s="9"/>
      <c r="AJ99" s="10"/>
      <c r="AK99" s="9"/>
      <c r="AL99" s="10"/>
      <c r="AM99" s="9"/>
      <c r="AN99" s="10"/>
    </row>
    <row r="100" spans="1:40" ht="13" x14ac:dyDescent="0.15">
      <c r="A100" s="3" t="s">
        <v>358</v>
      </c>
      <c r="B100" s="3" t="s">
        <v>5908</v>
      </c>
      <c r="C100" s="9" t="s">
        <v>5609</v>
      </c>
      <c r="D100" s="9" t="s">
        <v>5434</v>
      </c>
      <c r="E100" s="9" t="s">
        <v>5435</v>
      </c>
      <c r="F100" s="9"/>
      <c r="G100" s="9" t="s">
        <v>5436</v>
      </c>
      <c r="H100" s="3" t="s">
        <v>5437</v>
      </c>
      <c r="I100" s="15">
        <f>SUM(L100,N100,P100,R100,T100,V100,X100,Z100,AB100,AD100,AF100,AH100,AJ100,AL100,AN100)</f>
        <v>1.98</v>
      </c>
      <c r="J100" s="9">
        <f>COUNTA(K100:AN100)/2</f>
        <v>2</v>
      </c>
      <c r="K100" s="9" t="s">
        <v>4564</v>
      </c>
      <c r="L100" s="10">
        <v>0.99</v>
      </c>
      <c r="M100" s="9" t="s">
        <v>3938</v>
      </c>
      <c r="N100" s="10">
        <v>0.99</v>
      </c>
      <c r="O100" s="9"/>
      <c r="P100" s="10"/>
      <c r="Q100" s="9"/>
      <c r="R100" s="10"/>
      <c r="S100" s="9"/>
      <c r="T100" s="10"/>
      <c r="U100" s="9"/>
      <c r="V100" s="10"/>
      <c r="W100" s="9"/>
      <c r="X100" s="10"/>
      <c r="Y100" s="9"/>
      <c r="Z100" s="10"/>
      <c r="AA100" s="9"/>
      <c r="AB100" s="10"/>
      <c r="AC100" s="9"/>
      <c r="AD100" s="10"/>
      <c r="AE100" s="9"/>
      <c r="AF100" s="10"/>
      <c r="AG100" s="9"/>
      <c r="AH100" s="10"/>
      <c r="AI100" s="9"/>
      <c r="AJ100" s="10"/>
      <c r="AK100" s="9"/>
      <c r="AL100" s="10"/>
      <c r="AM100" s="9"/>
      <c r="AN100" s="10"/>
    </row>
    <row r="101" spans="1:40" ht="13" x14ac:dyDescent="0.15">
      <c r="A101" s="3" t="s">
        <v>381</v>
      </c>
      <c r="B101" s="3" t="s">
        <v>5927</v>
      </c>
      <c r="C101" s="9" t="s">
        <v>5609</v>
      </c>
      <c r="D101" s="9" t="s">
        <v>5434</v>
      </c>
      <c r="E101" s="9" t="s">
        <v>5435</v>
      </c>
      <c r="F101" s="9"/>
      <c r="G101" s="9" t="s">
        <v>5436</v>
      </c>
      <c r="H101" s="3" t="s">
        <v>5437</v>
      </c>
      <c r="I101" s="15">
        <f>SUM(L101,N101,P101,R101,T101,V101,X101,Z101,AB101,AD101,AF101,AH101,AJ101,AL101,AN101)</f>
        <v>3.96</v>
      </c>
      <c r="J101" s="9">
        <f>COUNTA(K101:AN101)/2</f>
        <v>4</v>
      </c>
      <c r="K101" s="9" t="s">
        <v>3064</v>
      </c>
      <c r="L101" s="10">
        <v>0.99</v>
      </c>
      <c r="M101" s="9" t="s">
        <v>3143</v>
      </c>
      <c r="N101" s="10">
        <v>0.99</v>
      </c>
      <c r="O101" s="9" t="s">
        <v>2061</v>
      </c>
      <c r="P101" s="10">
        <v>0.99</v>
      </c>
      <c r="Q101" s="9" t="s">
        <v>3401</v>
      </c>
      <c r="R101" s="10">
        <v>0.99</v>
      </c>
      <c r="S101" s="9"/>
      <c r="T101" s="10"/>
      <c r="U101" s="9"/>
      <c r="V101" s="10"/>
      <c r="W101" s="9"/>
      <c r="X101" s="10"/>
      <c r="Y101" s="9"/>
      <c r="Z101" s="10"/>
      <c r="AA101" s="9"/>
      <c r="AB101" s="10"/>
      <c r="AC101" s="9"/>
      <c r="AD101" s="10"/>
      <c r="AE101" s="9"/>
      <c r="AF101" s="10"/>
      <c r="AG101" s="9"/>
      <c r="AH101" s="10"/>
      <c r="AI101" s="9"/>
      <c r="AJ101" s="10"/>
      <c r="AK101" s="9"/>
      <c r="AL101" s="10"/>
      <c r="AM101" s="9"/>
      <c r="AN101" s="10"/>
    </row>
    <row r="102" spans="1:40" ht="13" x14ac:dyDescent="0.15">
      <c r="A102" s="3" t="s">
        <v>403</v>
      </c>
      <c r="B102" s="3" t="s">
        <v>5946</v>
      </c>
      <c r="C102" s="9" t="s">
        <v>5609</v>
      </c>
      <c r="D102" s="9" t="s">
        <v>5434</v>
      </c>
      <c r="E102" s="9" t="s">
        <v>5435</v>
      </c>
      <c r="F102" s="9"/>
      <c r="G102" s="9" t="s">
        <v>5436</v>
      </c>
      <c r="H102" s="3" t="s">
        <v>5437</v>
      </c>
      <c r="I102" s="15">
        <f>SUM(L102,N102,P102,R102,T102,V102,X102,Z102,AB102,AD102,AF102,AH102,AJ102,AL102,AN102)</f>
        <v>5.94</v>
      </c>
      <c r="J102" s="9">
        <f>COUNTA(K102:AN102)/2</f>
        <v>6</v>
      </c>
      <c r="K102" s="9" t="s">
        <v>2588</v>
      </c>
      <c r="L102" s="10">
        <v>0.99</v>
      </c>
      <c r="M102" s="9" t="s">
        <v>2644</v>
      </c>
      <c r="N102" s="10">
        <v>0.99</v>
      </c>
      <c r="O102" s="9" t="s">
        <v>2587</v>
      </c>
      <c r="P102" s="10">
        <v>0.99</v>
      </c>
      <c r="Q102" s="9" t="s">
        <v>1112</v>
      </c>
      <c r="R102" s="10">
        <v>0.99</v>
      </c>
      <c r="S102" s="9" t="s">
        <v>2777</v>
      </c>
      <c r="T102" s="10">
        <v>0.99</v>
      </c>
      <c r="U102" s="9" t="s">
        <v>3706</v>
      </c>
      <c r="V102" s="10">
        <v>0.99</v>
      </c>
      <c r="W102" s="9"/>
      <c r="X102" s="10"/>
      <c r="Y102" s="9"/>
      <c r="Z102" s="10"/>
      <c r="AA102" s="9"/>
      <c r="AB102" s="10"/>
      <c r="AC102" s="9"/>
      <c r="AD102" s="10"/>
      <c r="AE102" s="9"/>
      <c r="AF102" s="10"/>
      <c r="AG102" s="9"/>
      <c r="AH102" s="10"/>
      <c r="AI102" s="9"/>
      <c r="AJ102" s="10"/>
      <c r="AK102" s="9"/>
      <c r="AL102" s="10"/>
      <c r="AM102" s="9"/>
      <c r="AN102" s="10"/>
    </row>
    <row r="103" spans="1:40" ht="13" x14ac:dyDescent="0.15">
      <c r="A103" s="3" t="s">
        <v>36</v>
      </c>
      <c r="B103" s="3" t="s">
        <v>5600</v>
      </c>
      <c r="C103" s="9" t="s">
        <v>5601</v>
      </c>
      <c r="D103" s="9" t="s">
        <v>5151</v>
      </c>
      <c r="E103" s="9" t="s">
        <v>5152</v>
      </c>
      <c r="F103" s="9" t="s">
        <v>5153</v>
      </c>
      <c r="G103" s="9" t="s">
        <v>5054</v>
      </c>
      <c r="H103" s="9" t="s">
        <v>5154</v>
      </c>
      <c r="I103" s="15">
        <f>SUM(L103,N103,P103,R103,T103,V103,X103,Z103,AB103,AD103,AF103,AH103,AJ103,AL103,AN103)</f>
        <v>1.98</v>
      </c>
      <c r="J103" s="9">
        <f>COUNTA(K103:AN103)/2</f>
        <v>2</v>
      </c>
      <c r="K103" s="9" t="s">
        <v>2013</v>
      </c>
      <c r="L103" s="10">
        <v>0.99</v>
      </c>
      <c r="M103" s="9" t="s">
        <v>2948</v>
      </c>
      <c r="N103" s="10">
        <v>0.99</v>
      </c>
      <c r="O103" s="9"/>
      <c r="P103" s="10"/>
      <c r="Q103" s="9"/>
      <c r="R103" s="10"/>
      <c r="S103" s="9"/>
      <c r="T103" s="10"/>
      <c r="U103" s="9"/>
      <c r="V103" s="10"/>
      <c r="W103" s="9"/>
      <c r="X103" s="10"/>
      <c r="Y103" s="9"/>
      <c r="Z103" s="10"/>
      <c r="AA103" s="9"/>
      <c r="AB103" s="10"/>
      <c r="AC103" s="9"/>
      <c r="AD103" s="10"/>
      <c r="AE103" s="9"/>
      <c r="AF103" s="10"/>
      <c r="AG103" s="9"/>
      <c r="AH103" s="10"/>
      <c r="AI103" s="9"/>
      <c r="AJ103" s="10"/>
      <c r="AK103" s="9"/>
      <c r="AL103" s="10"/>
      <c r="AM103" s="9"/>
      <c r="AN103" s="10"/>
    </row>
    <row r="104" spans="1:40" ht="13" x14ac:dyDescent="0.15">
      <c r="A104" s="3" t="s">
        <v>59</v>
      </c>
      <c r="B104" s="3" t="s">
        <v>5632</v>
      </c>
      <c r="C104" s="9" t="s">
        <v>5601</v>
      </c>
      <c r="D104" s="9" t="s">
        <v>5151</v>
      </c>
      <c r="E104" s="9" t="s">
        <v>5152</v>
      </c>
      <c r="F104" s="9" t="s">
        <v>5153</v>
      </c>
      <c r="G104" s="9" t="s">
        <v>5054</v>
      </c>
      <c r="H104" s="9" t="s">
        <v>5154</v>
      </c>
      <c r="I104" s="15">
        <f>SUM(L104,N104,P104,R104,T104,V104,X104,Z104,AB104,AD104,AF104,AH104,AJ104,AL104,AN104)</f>
        <v>3.96</v>
      </c>
      <c r="J104" s="9">
        <f>COUNTA(K104:AN104)/2</f>
        <v>4</v>
      </c>
      <c r="K104" s="9" t="s">
        <v>4495</v>
      </c>
      <c r="L104" s="10">
        <v>0.99</v>
      </c>
      <c r="M104" s="9" t="s">
        <v>4568</v>
      </c>
      <c r="N104" s="10">
        <v>0.99</v>
      </c>
      <c r="O104" s="9" t="s">
        <v>4085</v>
      </c>
      <c r="P104" s="10">
        <v>0.99</v>
      </c>
      <c r="Q104" s="9" t="s">
        <v>1146</v>
      </c>
      <c r="R104" s="10">
        <v>0.99</v>
      </c>
      <c r="S104" s="9"/>
      <c r="T104" s="10"/>
      <c r="U104" s="9"/>
      <c r="V104" s="10"/>
      <c r="W104" s="9"/>
      <c r="X104" s="10"/>
      <c r="Y104" s="9"/>
      <c r="Z104" s="10"/>
      <c r="AA104" s="9"/>
      <c r="AB104" s="10"/>
      <c r="AC104" s="9"/>
      <c r="AD104" s="10"/>
      <c r="AE104" s="9"/>
      <c r="AF104" s="10"/>
      <c r="AG104" s="9"/>
      <c r="AH104" s="10"/>
      <c r="AI104" s="9"/>
      <c r="AJ104" s="10"/>
      <c r="AK104" s="9"/>
      <c r="AL104" s="10"/>
      <c r="AM104" s="9"/>
      <c r="AN104" s="10"/>
    </row>
    <row r="105" spans="1:40" ht="13" x14ac:dyDescent="0.15">
      <c r="A105" s="3" t="s">
        <v>81</v>
      </c>
      <c r="B105" s="3" t="s">
        <v>5657</v>
      </c>
      <c r="C105" s="9" t="s">
        <v>5601</v>
      </c>
      <c r="D105" s="9" t="s">
        <v>5151</v>
      </c>
      <c r="E105" s="9" t="s">
        <v>5152</v>
      </c>
      <c r="F105" s="9" t="s">
        <v>5153</v>
      </c>
      <c r="G105" s="9" t="s">
        <v>5054</v>
      </c>
      <c r="H105" s="9" t="s">
        <v>5154</v>
      </c>
      <c r="I105" s="15">
        <f>SUM(L105,N105,P105,R105,T105,V105,X105,Z105,AB105,AD105,AF105,AH105,AJ105,AL105,AN105)</f>
        <v>5.94</v>
      </c>
      <c r="J105" s="9">
        <f>COUNTA(K105:AN105)/2</f>
        <v>6</v>
      </c>
      <c r="K105" s="9" t="s">
        <v>1315</v>
      </c>
      <c r="L105" s="10">
        <v>0.99</v>
      </c>
      <c r="M105" s="9" t="s">
        <v>3178</v>
      </c>
      <c r="N105" s="10">
        <v>0.99</v>
      </c>
      <c r="O105" s="9" t="s">
        <v>4149</v>
      </c>
      <c r="P105" s="10">
        <v>0.99</v>
      </c>
      <c r="Q105" s="9" t="s">
        <v>2371</v>
      </c>
      <c r="R105" s="10">
        <v>0.99</v>
      </c>
      <c r="S105" s="9" t="s">
        <v>4639</v>
      </c>
      <c r="T105" s="10">
        <v>0.99</v>
      </c>
      <c r="U105" s="9" t="s">
        <v>4168</v>
      </c>
      <c r="V105" s="10">
        <v>0.99</v>
      </c>
      <c r="W105" s="9"/>
      <c r="X105" s="10"/>
      <c r="Y105" s="9"/>
      <c r="Z105" s="10"/>
      <c r="AA105" s="9"/>
      <c r="AB105" s="10"/>
      <c r="AC105" s="9"/>
      <c r="AD105" s="10"/>
      <c r="AE105" s="9"/>
      <c r="AF105" s="10"/>
      <c r="AG105" s="9"/>
      <c r="AH105" s="10"/>
      <c r="AI105" s="9"/>
      <c r="AJ105" s="10"/>
      <c r="AK105" s="9"/>
      <c r="AL105" s="10"/>
      <c r="AM105" s="9"/>
      <c r="AN105" s="10"/>
    </row>
    <row r="106" spans="1:40" ht="13" x14ac:dyDescent="0.15">
      <c r="A106" s="3" t="s">
        <v>133</v>
      </c>
      <c r="B106" s="3" t="s">
        <v>5715</v>
      </c>
      <c r="C106" s="9" t="s">
        <v>5601</v>
      </c>
      <c r="D106" s="9" t="s">
        <v>5151</v>
      </c>
      <c r="E106" s="9" t="s">
        <v>5152</v>
      </c>
      <c r="F106" s="9" t="s">
        <v>5153</v>
      </c>
      <c r="G106" s="9" t="s">
        <v>5054</v>
      </c>
      <c r="H106" s="9" t="s">
        <v>5154</v>
      </c>
      <c r="I106" s="15">
        <f>SUM(L106,N106,P106,R106,T106,V106,X106,Z106,AB106,AD106,AF106,AH106,AJ106,AL106,AN106)</f>
        <v>0.99</v>
      </c>
      <c r="J106" s="9">
        <f>COUNTA(K106:AN106)/2</f>
        <v>1</v>
      </c>
      <c r="K106" s="9" t="s">
        <v>2885</v>
      </c>
      <c r="L106" s="10">
        <v>0.99</v>
      </c>
      <c r="M106" s="9"/>
      <c r="N106" s="10"/>
      <c r="O106" s="9"/>
      <c r="P106" s="10"/>
      <c r="Q106" s="9"/>
      <c r="R106" s="10"/>
      <c r="S106" s="9"/>
      <c r="T106" s="10"/>
      <c r="U106" s="9"/>
      <c r="V106" s="10"/>
      <c r="W106" s="9"/>
      <c r="X106" s="10"/>
      <c r="Y106" s="9"/>
      <c r="Z106" s="10"/>
      <c r="AA106" s="9"/>
      <c r="AB106" s="10"/>
      <c r="AC106" s="9"/>
      <c r="AD106" s="10"/>
      <c r="AE106" s="9"/>
      <c r="AF106" s="10"/>
      <c r="AG106" s="9"/>
      <c r="AH106" s="10"/>
      <c r="AI106" s="9"/>
      <c r="AJ106" s="10"/>
      <c r="AK106" s="9"/>
      <c r="AL106" s="10"/>
      <c r="AM106" s="9"/>
      <c r="AN106" s="10"/>
    </row>
    <row r="107" spans="1:40" ht="13" x14ac:dyDescent="0.15">
      <c r="A107" s="3" t="s">
        <v>254</v>
      </c>
      <c r="B107" s="3" t="s">
        <v>5818</v>
      </c>
      <c r="C107" s="9" t="s">
        <v>5601</v>
      </c>
      <c r="D107" s="9" t="s">
        <v>5151</v>
      </c>
      <c r="E107" s="9" t="s">
        <v>5152</v>
      </c>
      <c r="F107" s="9" t="s">
        <v>5153</v>
      </c>
      <c r="G107" s="9" t="s">
        <v>5054</v>
      </c>
      <c r="H107" s="9" t="s">
        <v>5154</v>
      </c>
      <c r="I107" s="15">
        <f>SUM(L107,N107,P107,R107,T107,V107,X107,Z107,AB107,AD107,AF107,AH107,AJ107,AL107,AN107)</f>
        <v>1.98</v>
      </c>
      <c r="J107" s="9">
        <f>COUNTA(K107:AN107)/2</f>
        <v>2</v>
      </c>
      <c r="K107" s="9" t="s">
        <v>2010</v>
      </c>
      <c r="L107" s="10">
        <v>0.99</v>
      </c>
      <c r="M107" s="9" t="s">
        <v>622</v>
      </c>
      <c r="N107" s="10">
        <v>0.99</v>
      </c>
      <c r="O107" s="9"/>
      <c r="P107" s="10"/>
      <c r="Q107" s="9"/>
      <c r="R107" s="10"/>
      <c r="S107" s="9"/>
      <c r="T107" s="10"/>
      <c r="U107" s="9"/>
      <c r="V107" s="10"/>
      <c r="W107" s="9"/>
      <c r="X107" s="10"/>
      <c r="Y107" s="9"/>
      <c r="Z107" s="10"/>
      <c r="AA107" s="9"/>
      <c r="AB107" s="10"/>
      <c r="AC107" s="9"/>
      <c r="AD107" s="10"/>
      <c r="AE107" s="9"/>
      <c r="AF107" s="10"/>
      <c r="AG107" s="9"/>
      <c r="AH107" s="10"/>
      <c r="AI107" s="9"/>
      <c r="AJ107" s="10"/>
      <c r="AK107" s="9"/>
      <c r="AL107" s="10"/>
      <c r="AM107" s="9"/>
      <c r="AN107" s="10"/>
    </row>
    <row r="108" spans="1:40" ht="13" x14ac:dyDescent="0.15">
      <c r="A108" s="3" t="s">
        <v>265</v>
      </c>
      <c r="B108" s="3" t="s">
        <v>5828</v>
      </c>
      <c r="C108" s="9" t="s">
        <v>5601</v>
      </c>
      <c r="D108" s="9" t="s">
        <v>5151</v>
      </c>
      <c r="E108" s="9" t="s">
        <v>5152</v>
      </c>
      <c r="F108" s="9" t="s">
        <v>5153</v>
      </c>
      <c r="G108" s="9" t="s">
        <v>5054</v>
      </c>
      <c r="H108" s="9" t="s">
        <v>5154</v>
      </c>
      <c r="I108" s="15">
        <f>SUM(L108,N108,P108,R108,T108,V108,X108,Z108,AB108,AD108,AF108,AH108,AJ108,AL108,AN108)</f>
        <v>13.860000000000001</v>
      </c>
      <c r="J108" s="9">
        <f>COUNTA(K108:AN108)/2</f>
        <v>14</v>
      </c>
      <c r="K108" s="9" t="s">
        <v>933</v>
      </c>
      <c r="L108" s="10">
        <v>0.99</v>
      </c>
      <c r="M108" s="9" t="s">
        <v>4013</v>
      </c>
      <c r="N108" s="10">
        <v>0.99</v>
      </c>
      <c r="O108" s="9" t="s">
        <v>3550</v>
      </c>
      <c r="P108" s="10">
        <v>0.99</v>
      </c>
      <c r="Q108" s="9" t="s">
        <v>3855</v>
      </c>
      <c r="R108" s="10">
        <v>0.99</v>
      </c>
      <c r="S108" s="9" t="s">
        <v>2586</v>
      </c>
      <c r="T108" s="10">
        <v>0.99</v>
      </c>
      <c r="U108" s="9" t="s">
        <v>1556</v>
      </c>
      <c r="V108" s="10">
        <v>0.99</v>
      </c>
      <c r="W108" s="9" t="s">
        <v>688</v>
      </c>
      <c r="X108" s="10">
        <v>0.99</v>
      </c>
      <c r="Y108" s="9" t="s">
        <v>4015</v>
      </c>
      <c r="Z108" s="10">
        <v>0.99</v>
      </c>
      <c r="AA108" s="9" t="s">
        <v>2475</v>
      </c>
      <c r="AB108" s="10">
        <v>0.99</v>
      </c>
      <c r="AC108" s="9" t="s">
        <v>1575</v>
      </c>
      <c r="AD108" s="10">
        <v>0.99</v>
      </c>
      <c r="AE108" s="9" t="s">
        <v>723</v>
      </c>
      <c r="AF108" s="10">
        <v>0.99</v>
      </c>
      <c r="AG108" s="9" t="s">
        <v>5022</v>
      </c>
      <c r="AH108" s="10">
        <v>0.99</v>
      </c>
      <c r="AI108" s="9" t="s">
        <v>790</v>
      </c>
      <c r="AJ108" s="10">
        <v>0.99</v>
      </c>
      <c r="AK108" s="9" t="s">
        <v>2137</v>
      </c>
      <c r="AL108" s="10">
        <v>0.99</v>
      </c>
      <c r="AM108" s="9"/>
      <c r="AN108" s="10"/>
    </row>
    <row r="109" spans="1:40" ht="13" x14ac:dyDescent="0.15">
      <c r="A109" s="3" t="s">
        <v>320</v>
      </c>
      <c r="B109" s="3" t="s">
        <v>5875</v>
      </c>
      <c r="C109" s="9" t="s">
        <v>5601</v>
      </c>
      <c r="D109" s="9" t="s">
        <v>5151</v>
      </c>
      <c r="E109" s="9" t="s">
        <v>5152</v>
      </c>
      <c r="F109" s="9" t="s">
        <v>5153</v>
      </c>
      <c r="G109" s="9" t="s">
        <v>5054</v>
      </c>
      <c r="H109" s="9" t="s">
        <v>5154</v>
      </c>
      <c r="I109" s="15">
        <f>SUM(L109,N109,P109,R109,T109,V109,X109,Z109,AB109,AD109,AF109,AH109,AJ109,AL109,AN109)</f>
        <v>8.91</v>
      </c>
      <c r="J109" s="9">
        <f>COUNTA(K109:AN109)/2</f>
        <v>9</v>
      </c>
      <c r="K109" s="9" t="s">
        <v>2497</v>
      </c>
      <c r="L109" s="10">
        <v>0.99</v>
      </c>
      <c r="M109" s="9" t="s">
        <v>4256</v>
      </c>
      <c r="N109" s="10">
        <v>0.99</v>
      </c>
      <c r="O109" s="9" t="s">
        <v>3271</v>
      </c>
      <c r="P109" s="10">
        <v>0.99</v>
      </c>
      <c r="Q109" s="9" t="s">
        <v>4302</v>
      </c>
      <c r="R109" s="10">
        <v>0.99</v>
      </c>
      <c r="S109" s="9" t="s">
        <v>4238</v>
      </c>
      <c r="T109" s="10">
        <v>0.99</v>
      </c>
      <c r="U109" s="9" t="s">
        <v>2188</v>
      </c>
      <c r="V109" s="10">
        <v>0.99</v>
      </c>
      <c r="W109" s="9" t="s">
        <v>4105</v>
      </c>
      <c r="X109" s="10">
        <v>0.99</v>
      </c>
      <c r="Y109" s="9" t="s">
        <v>2384</v>
      </c>
      <c r="Z109" s="10">
        <v>0.99</v>
      </c>
      <c r="AA109" s="9" t="s">
        <v>2494</v>
      </c>
      <c r="AB109" s="10">
        <v>0.99</v>
      </c>
      <c r="AC109" s="9"/>
      <c r="AD109" s="10"/>
      <c r="AE109" s="9"/>
      <c r="AF109" s="10"/>
      <c r="AG109" s="9"/>
      <c r="AH109" s="10"/>
      <c r="AI109" s="9"/>
      <c r="AJ109" s="10"/>
      <c r="AK109" s="9"/>
      <c r="AL109" s="10"/>
      <c r="AM109" s="9"/>
      <c r="AN109" s="10"/>
    </row>
    <row r="110" spans="1:40" ht="13" x14ac:dyDescent="0.15">
      <c r="A110" s="3" t="s">
        <v>100</v>
      </c>
      <c r="B110" s="3" t="s">
        <v>5677</v>
      </c>
      <c r="C110" s="9" t="s">
        <v>5679</v>
      </c>
      <c r="D110" s="9" t="s">
        <v>5069</v>
      </c>
      <c r="E110" s="9" t="s">
        <v>5070</v>
      </c>
      <c r="F110" s="9" t="s">
        <v>5071</v>
      </c>
      <c r="G110" s="9" t="s">
        <v>437</v>
      </c>
      <c r="H110" s="9" t="s">
        <v>5072</v>
      </c>
      <c r="I110" s="15">
        <f>SUM(L110,N110,P110,R110,T110,V110,X110,Z110,AB110,AD110,AF110,AH110,AJ110,AL110,AN110)</f>
        <v>3.98</v>
      </c>
      <c r="J110" s="9">
        <f>COUNTA(K110:AN110)/2</f>
        <v>2</v>
      </c>
      <c r="K110" s="9" t="s">
        <v>3630</v>
      </c>
      <c r="L110" s="10">
        <v>1.99</v>
      </c>
      <c r="M110" s="9" t="s">
        <v>4620</v>
      </c>
      <c r="N110" s="10">
        <v>1.99</v>
      </c>
      <c r="O110" s="9"/>
      <c r="P110" s="10"/>
      <c r="Q110" s="9"/>
      <c r="R110" s="10"/>
      <c r="S110" s="9"/>
      <c r="T110" s="10"/>
      <c r="U110" s="9"/>
      <c r="V110" s="10"/>
      <c r="W110" s="9"/>
      <c r="X110" s="10"/>
      <c r="Y110" s="9"/>
      <c r="Z110" s="10"/>
      <c r="AA110" s="9"/>
      <c r="AB110" s="10"/>
      <c r="AC110" s="9"/>
      <c r="AD110" s="10"/>
      <c r="AE110" s="9"/>
      <c r="AF110" s="10"/>
      <c r="AG110" s="9"/>
      <c r="AH110" s="10"/>
      <c r="AI110" s="9"/>
      <c r="AJ110" s="10"/>
      <c r="AK110" s="9"/>
      <c r="AL110" s="10"/>
      <c r="AM110" s="9"/>
      <c r="AN110" s="10"/>
    </row>
    <row r="111" spans="1:40" ht="13" x14ac:dyDescent="0.15">
      <c r="A111" s="3" t="s">
        <v>111</v>
      </c>
      <c r="B111" s="3" t="s">
        <v>5691</v>
      </c>
      <c r="C111" s="9" t="s">
        <v>5679</v>
      </c>
      <c r="D111" s="9" t="s">
        <v>5069</v>
      </c>
      <c r="E111" s="9" t="s">
        <v>5070</v>
      </c>
      <c r="F111" s="9" t="s">
        <v>5071</v>
      </c>
      <c r="G111" s="9" t="s">
        <v>437</v>
      </c>
      <c r="H111" s="9" t="s">
        <v>5072</v>
      </c>
      <c r="I111" s="15">
        <f>SUM(L111,N111,P111,R111,T111,V111,X111,Z111,AB111,AD111,AF111,AH111,AJ111,AL111,AN111)</f>
        <v>12.870000000000001</v>
      </c>
      <c r="J111" s="9">
        <f>COUNTA(K111:AN111)/2</f>
        <v>13</v>
      </c>
      <c r="K111" s="9" t="s">
        <v>1528</v>
      </c>
      <c r="L111" s="10">
        <v>0.99</v>
      </c>
      <c r="M111" s="9" t="s">
        <v>1621</v>
      </c>
      <c r="N111" s="10">
        <v>0.99</v>
      </c>
      <c r="O111" s="9" t="s">
        <v>2580</v>
      </c>
      <c r="P111" s="10">
        <v>0.99</v>
      </c>
      <c r="Q111" s="9" t="s">
        <v>2005</v>
      </c>
      <c r="R111" s="10">
        <v>0.99</v>
      </c>
      <c r="S111" s="9" t="s">
        <v>2970</v>
      </c>
      <c r="T111" s="10">
        <v>0.99</v>
      </c>
      <c r="U111" s="9" t="s">
        <v>2402</v>
      </c>
      <c r="V111" s="10">
        <v>0.99</v>
      </c>
      <c r="W111" s="9" t="s">
        <v>1940</v>
      </c>
      <c r="X111" s="10">
        <v>0.99</v>
      </c>
      <c r="Y111" s="9" t="s">
        <v>788</v>
      </c>
      <c r="Z111" s="10">
        <v>0.99</v>
      </c>
      <c r="AA111" s="9" t="s">
        <v>4394</v>
      </c>
      <c r="AB111" s="10">
        <v>0.99</v>
      </c>
      <c r="AC111" s="9" t="s">
        <v>4657</v>
      </c>
      <c r="AD111" s="10">
        <v>0.99</v>
      </c>
      <c r="AE111" s="9" t="s">
        <v>4819</v>
      </c>
      <c r="AF111" s="10">
        <v>0.99</v>
      </c>
      <c r="AG111" s="9" t="s">
        <v>1388</v>
      </c>
      <c r="AH111" s="10">
        <v>0.99</v>
      </c>
      <c r="AI111" s="9" t="s">
        <v>3789</v>
      </c>
      <c r="AJ111" s="10">
        <v>0.99</v>
      </c>
      <c r="AK111" s="9"/>
      <c r="AL111" s="10"/>
      <c r="AM111" s="9"/>
      <c r="AN111" s="11"/>
    </row>
    <row r="112" spans="1:40" ht="13" x14ac:dyDescent="0.15">
      <c r="A112" s="3" t="s">
        <v>166</v>
      </c>
      <c r="B112" s="3" t="s">
        <v>5743</v>
      </c>
      <c r="C112" s="9" t="s">
        <v>5679</v>
      </c>
      <c r="D112" s="9" t="s">
        <v>5069</v>
      </c>
      <c r="E112" s="9" t="s">
        <v>5070</v>
      </c>
      <c r="F112" s="9" t="s">
        <v>5071</v>
      </c>
      <c r="G112" s="9" t="s">
        <v>437</v>
      </c>
      <c r="H112" s="9" t="s">
        <v>5072</v>
      </c>
      <c r="I112" s="15">
        <f>SUM(L112,N112,P112,R112,T112,V112,X112,Z112,AB112,AD112,AF112,AH112,AJ112,AL112,AN112)</f>
        <v>8.91</v>
      </c>
      <c r="J112" s="9">
        <f>COUNTA(K112:AN112)/2</f>
        <v>9</v>
      </c>
      <c r="K112" s="9" t="s">
        <v>1764</v>
      </c>
      <c r="L112" s="10">
        <v>0.99</v>
      </c>
      <c r="M112" s="9" t="s">
        <v>4398</v>
      </c>
      <c r="N112" s="10">
        <v>0.99</v>
      </c>
      <c r="O112" s="9" t="s">
        <v>3304</v>
      </c>
      <c r="P112" s="10">
        <v>0.99</v>
      </c>
      <c r="Q112" s="9" t="s">
        <v>1331</v>
      </c>
      <c r="R112" s="10">
        <v>0.99</v>
      </c>
      <c r="S112" s="9" t="s">
        <v>4437</v>
      </c>
      <c r="T112" s="10">
        <v>0.99</v>
      </c>
      <c r="U112" s="9" t="s">
        <v>3298</v>
      </c>
      <c r="V112" s="10">
        <v>0.99</v>
      </c>
      <c r="W112" s="9" t="s">
        <v>2601</v>
      </c>
      <c r="X112" s="10">
        <v>0.99</v>
      </c>
      <c r="Y112" s="9" t="s">
        <v>737</v>
      </c>
      <c r="Z112" s="10">
        <v>0.99</v>
      </c>
      <c r="AA112" s="9" t="s">
        <v>1416</v>
      </c>
      <c r="AB112" s="10">
        <v>0.99</v>
      </c>
      <c r="AC112" s="9"/>
      <c r="AD112" s="10"/>
      <c r="AE112" s="9"/>
      <c r="AF112" s="10"/>
      <c r="AG112" s="9"/>
      <c r="AH112" s="10"/>
      <c r="AI112" s="9"/>
      <c r="AJ112" s="10"/>
      <c r="AK112" s="9"/>
      <c r="AL112" s="10"/>
      <c r="AM112" s="9"/>
      <c r="AN112" s="10"/>
    </row>
    <row r="113" spans="1:40" ht="13" x14ac:dyDescent="0.15">
      <c r="A113" s="3" t="s">
        <v>295</v>
      </c>
      <c r="B113" s="3" t="s">
        <v>5854</v>
      </c>
      <c r="C113" s="9" t="s">
        <v>5679</v>
      </c>
      <c r="D113" s="9" t="s">
        <v>5069</v>
      </c>
      <c r="E113" s="9" t="s">
        <v>5070</v>
      </c>
      <c r="F113" s="9" t="s">
        <v>5071</v>
      </c>
      <c r="G113" s="9" t="s">
        <v>437</v>
      </c>
      <c r="H113" s="9" t="s">
        <v>5072</v>
      </c>
      <c r="I113" s="15">
        <f>SUM(L113,N113,P113,R113,T113,V113,X113,Z113,AB113,AD113,AF113,AH113,AJ113,AL113,AN113)</f>
        <v>1.98</v>
      </c>
      <c r="J113" s="9">
        <f>COUNTA(K113:AN113)/2</f>
        <v>2</v>
      </c>
      <c r="K113" s="9" t="s">
        <v>2452</v>
      </c>
      <c r="L113" s="10">
        <v>0.99</v>
      </c>
      <c r="M113" s="9" t="s">
        <v>3628</v>
      </c>
      <c r="N113" s="10">
        <v>0.99</v>
      </c>
      <c r="O113" s="9"/>
      <c r="P113" s="10"/>
      <c r="Q113" s="9"/>
      <c r="R113" s="10"/>
      <c r="S113" s="9"/>
      <c r="T113" s="10"/>
      <c r="U113" s="9"/>
      <c r="V113" s="10"/>
      <c r="W113" s="9"/>
      <c r="X113" s="10"/>
      <c r="Y113" s="9"/>
      <c r="Z113" s="10"/>
      <c r="AA113" s="9"/>
      <c r="AB113" s="10"/>
      <c r="AC113" s="9"/>
      <c r="AD113" s="10"/>
      <c r="AE113" s="9"/>
      <c r="AF113" s="10"/>
      <c r="AG113" s="9"/>
      <c r="AH113" s="10"/>
      <c r="AI113" s="9"/>
      <c r="AJ113" s="10"/>
      <c r="AK113" s="9"/>
      <c r="AL113" s="10"/>
      <c r="AM113" s="9"/>
      <c r="AN113" s="10"/>
    </row>
    <row r="114" spans="1:40" ht="13" x14ac:dyDescent="0.15">
      <c r="A114" s="3" t="s">
        <v>318</v>
      </c>
      <c r="B114" s="3" t="s">
        <v>5873</v>
      </c>
      <c r="C114" s="9" t="s">
        <v>5679</v>
      </c>
      <c r="D114" s="9" t="s">
        <v>5069</v>
      </c>
      <c r="E114" s="9" t="s">
        <v>5070</v>
      </c>
      <c r="F114" s="9" t="s">
        <v>5071</v>
      </c>
      <c r="G114" s="9" t="s">
        <v>437</v>
      </c>
      <c r="H114" s="9" t="s">
        <v>5072</v>
      </c>
      <c r="I114" s="15">
        <f>SUM(L114,N114,P114,R114,T114,V114,X114,Z114,AB114,AD114,AF114,AH114,AJ114,AL114,AN114)</f>
        <v>3.96</v>
      </c>
      <c r="J114" s="9">
        <f>COUNTA(K114:AN114)/2</f>
        <v>4</v>
      </c>
      <c r="K114" s="9" t="s">
        <v>1689</v>
      </c>
      <c r="L114" s="10">
        <v>0.99</v>
      </c>
      <c r="M114" s="9" t="s">
        <v>4878</v>
      </c>
      <c r="N114" s="10">
        <v>0.99</v>
      </c>
      <c r="O114" s="9" t="s">
        <v>3873</v>
      </c>
      <c r="P114" s="10">
        <v>0.99</v>
      </c>
      <c r="Q114" s="9" t="s">
        <v>4295</v>
      </c>
      <c r="R114" s="10">
        <v>0.99</v>
      </c>
      <c r="S114" s="9"/>
      <c r="T114" s="10"/>
      <c r="U114" s="9"/>
      <c r="V114" s="10"/>
      <c r="W114" s="9"/>
      <c r="X114" s="10"/>
      <c r="Y114" s="9"/>
      <c r="Z114" s="10"/>
      <c r="AA114" s="9"/>
      <c r="AB114" s="10"/>
      <c r="AC114" s="9"/>
      <c r="AD114" s="10"/>
      <c r="AE114" s="9"/>
      <c r="AF114" s="10"/>
      <c r="AG114" s="9"/>
      <c r="AH114" s="10"/>
      <c r="AI114" s="9"/>
      <c r="AJ114" s="10"/>
      <c r="AK114" s="9"/>
      <c r="AL114" s="10"/>
      <c r="AM114" s="9"/>
      <c r="AN114" s="10"/>
    </row>
    <row r="115" spans="1:40" ht="13" x14ac:dyDescent="0.15">
      <c r="A115" s="3" t="s">
        <v>340</v>
      </c>
      <c r="B115" s="3" t="s">
        <v>5892</v>
      </c>
      <c r="C115" s="9" t="s">
        <v>5679</v>
      </c>
      <c r="D115" s="9" t="s">
        <v>5069</v>
      </c>
      <c r="E115" s="9" t="s">
        <v>5070</v>
      </c>
      <c r="F115" s="9" t="s">
        <v>5071</v>
      </c>
      <c r="G115" s="9" t="s">
        <v>437</v>
      </c>
      <c r="H115" s="9" t="s">
        <v>5072</v>
      </c>
      <c r="I115" s="15">
        <f>SUM(L115,N115,P115,R115,T115,V115,X115,Z115,AB115,AD115,AF115,AH115,AJ115,AL115,AN115)</f>
        <v>5.94</v>
      </c>
      <c r="J115" s="9">
        <f>COUNTA(K115:AN115)/2</f>
        <v>6</v>
      </c>
      <c r="K115" s="9" t="s">
        <v>2797</v>
      </c>
      <c r="L115" s="10">
        <v>0.99</v>
      </c>
      <c r="M115" s="9" t="s">
        <v>3683</v>
      </c>
      <c r="N115" s="10">
        <v>0.99</v>
      </c>
      <c r="O115" s="9" t="s">
        <v>3684</v>
      </c>
      <c r="P115" s="10">
        <v>0.99</v>
      </c>
      <c r="Q115" s="9" t="s">
        <v>3671</v>
      </c>
      <c r="R115" s="10">
        <v>0.99</v>
      </c>
      <c r="S115" s="9" t="s">
        <v>3925</v>
      </c>
      <c r="T115" s="10">
        <v>0.99</v>
      </c>
      <c r="U115" s="9" t="s">
        <v>1587</v>
      </c>
      <c r="V115" s="10">
        <v>0.99</v>
      </c>
      <c r="W115" s="9"/>
      <c r="X115" s="10"/>
      <c r="Y115" s="9"/>
      <c r="Z115" s="10"/>
      <c r="AA115" s="9"/>
      <c r="AB115" s="10"/>
      <c r="AC115" s="9"/>
      <c r="AD115" s="10"/>
      <c r="AE115" s="9"/>
      <c r="AF115" s="10"/>
      <c r="AG115" s="9"/>
      <c r="AH115" s="10"/>
      <c r="AI115" s="9"/>
      <c r="AJ115" s="10"/>
      <c r="AK115" s="9"/>
      <c r="AL115" s="10"/>
      <c r="AM115" s="9"/>
      <c r="AN115" s="10"/>
    </row>
    <row r="116" spans="1:40" ht="13" x14ac:dyDescent="0.15">
      <c r="A116" s="3" t="s">
        <v>392</v>
      </c>
      <c r="B116" s="3" t="s">
        <v>5937</v>
      </c>
      <c r="C116" s="9" t="s">
        <v>5679</v>
      </c>
      <c r="D116" s="9" t="s">
        <v>5069</v>
      </c>
      <c r="E116" s="9" t="s">
        <v>5070</v>
      </c>
      <c r="F116" s="9" t="s">
        <v>5071</v>
      </c>
      <c r="G116" s="9" t="s">
        <v>437</v>
      </c>
      <c r="H116" s="9" t="s">
        <v>5072</v>
      </c>
      <c r="I116" s="15">
        <f>SUM(L116,N116,P116,R116,T116,V116,X116,Z116,AB116,AD116,AF116,AH116,AJ116,AL116,AN116)</f>
        <v>0.99</v>
      </c>
      <c r="J116" s="9">
        <f>COUNTA(K116:AN116)/2</f>
        <v>1</v>
      </c>
      <c r="K116" s="9" t="s">
        <v>4826</v>
      </c>
      <c r="L116" s="10">
        <v>0.99</v>
      </c>
      <c r="M116" s="9"/>
      <c r="N116" s="10"/>
      <c r="O116" s="9"/>
      <c r="P116" s="10"/>
      <c r="Q116" s="9"/>
      <c r="R116" s="10"/>
      <c r="S116" s="9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</row>
    <row r="117" spans="1:40" ht="13" x14ac:dyDescent="0.15">
      <c r="A117" s="3" t="s">
        <v>14</v>
      </c>
      <c r="B117" s="3" t="s">
        <v>5565</v>
      </c>
      <c r="C117" s="9" t="s">
        <v>5566</v>
      </c>
      <c r="D117" s="9" t="s">
        <v>5177</v>
      </c>
      <c r="E117" s="9" t="s">
        <v>5178</v>
      </c>
      <c r="F117" s="9" t="s">
        <v>5179</v>
      </c>
      <c r="G117" s="9" t="s">
        <v>5180</v>
      </c>
      <c r="H117" s="9" t="s">
        <v>5181</v>
      </c>
      <c r="I117" s="15">
        <f>SUM(L117,N117,P117,R117,T117,V117,X117,Z117,AB117,AD117,AF117,AH117,AJ117,AL117,AN117)</f>
        <v>0.99</v>
      </c>
      <c r="J117" s="9">
        <f>COUNTA(K117:AN117)/2</f>
        <v>1</v>
      </c>
      <c r="K117" s="9" t="s">
        <v>4785</v>
      </c>
      <c r="L117" s="10">
        <v>0.99</v>
      </c>
      <c r="M117" s="9"/>
      <c r="N117" s="10"/>
      <c r="O117" s="9"/>
      <c r="P117" s="10"/>
      <c r="Q117" s="9"/>
      <c r="R117" s="10"/>
      <c r="S117" s="9"/>
      <c r="T117" s="10"/>
      <c r="U117" s="9"/>
      <c r="V117" s="10"/>
      <c r="W117" s="9"/>
      <c r="X117" s="10"/>
      <c r="Y117" s="9"/>
      <c r="Z117" s="10"/>
      <c r="AA117" s="9"/>
      <c r="AB117" s="10"/>
      <c r="AC117" s="9"/>
      <c r="AD117" s="10"/>
      <c r="AE117" s="9"/>
      <c r="AF117" s="10"/>
      <c r="AG117" s="9"/>
      <c r="AH117" s="10"/>
      <c r="AI117" s="9"/>
      <c r="AJ117" s="10"/>
      <c r="AK117" s="9"/>
      <c r="AL117" s="10"/>
      <c r="AM117" s="9"/>
      <c r="AN117" s="10"/>
    </row>
    <row r="118" spans="1:40" ht="13" x14ac:dyDescent="0.15">
      <c r="A118" s="3" t="s">
        <v>135</v>
      </c>
      <c r="B118" s="3" t="s">
        <v>5716</v>
      </c>
      <c r="C118" s="9" t="s">
        <v>5566</v>
      </c>
      <c r="D118" s="9" t="s">
        <v>5177</v>
      </c>
      <c r="E118" s="9" t="s">
        <v>5178</v>
      </c>
      <c r="F118" s="9" t="s">
        <v>5179</v>
      </c>
      <c r="G118" s="9" t="s">
        <v>5180</v>
      </c>
      <c r="H118" s="9" t="s">
        <v>5181</v>
      </c>
      <c r="I118" s="15">
        <f>SUM(L118,N118,P118,R118,T118,V118,X118,Z118,AB118,AD118,AF118,AH118,AJ118,AL118,AN118)</f>
        <v>1.98</v>
      </c>
      <c r="J118" s="9">
        <f>COUNTA(K118:AN118)/2</f>
        <v>2</v>
      </c>
      <c r="K118" s="9" t="s">
        <v>3721</v>
      </c>
      <c r="L118" s="10">
        <v>0.99</v>
      </c>
      <c r="M118" s="9" t="s">
        <v>4060</v>
      </c>
      <c r="N118" s="10">
        <v>0.99</v>
      </c>
      <c r="O118" s="9"/>
      <c r="P118" s="10"/>
      <c r="Q118" s="9"/>
      <c r="R118" s="10"/>
      <c r="S118" s="9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9"/>
      <c r="AJ118" s="10"/>
      <c r="AK118" s="9"/>
      <c r="AL118" s="10"/>
      <c r="AM118" s="9"/>
      <c r="AN118" s="10"/>
    </row>
    <row r="119" spans="1:40" ht="13" x14ac:dyDescent="0.15">
      <c r="A119" s="3" t="s">
        <v>146</v>
      </c>
      <c r="B119" s="3" t="s">
        <v>5726</v>
      </c>
      <c r="C119" s="9" t="s">
        <v>5566</v>
      </c>
      <c r="D119" s="9" t="s">
        <v>5177</v>
      </c>
      <c r="E119" s="9" t="s">
        <v>5178</v>
      </c>
      <c r="F119" s="9" t="s">
        <v>5179</v>
      </c>
      <c r="G119" s="9" t="s">
        <v>5180</v>
      </c>
      <c r="H119" s="9" t="s">
        <v>5181</v>
      </c>
      <c r="I119" s="15">
        <f>SUM(L119,N119,P119,R119,T119,V119,X119,Z119,AB119,AD119,AF119,AH119,AJ119,AL119,AN119)</f>
        <v>13.860000000000001</v>
      </c>
      <c r="J119" s="9">
        <f>COUNTA(K119:AN119)/2</f>
        <v>14</v>
      </c>
      <c r="K119" s="9" t="s">
        <v>2365</v>
      </c>
      <c r="L119" s="10">
        <v>0.99</v>
      </c>
      <c r="M119" s="9" t="s">
        <v>4959</v>
      </c>
      <c r="N119" s="10">
        <v>0.99</v>
      </c>
      <c r="O119" s="9" t="s">
        <v>853</v>
      </c>
      <c r="P119" s="10">
        <v>0.99</v>
      </c>
      <c r="Q119" s="9" t="s">
        <v>1577</v>
      </c>
      <c r="R119" s="10">
        <v>0.99</v>
      </c>
      <c r="S119" s="9" t="s">
        <v>580</v>
      </c>
      <c r="T119" s="10">
        <v>0.99</v>
      </c>
      <c r="U119" s="9" t="s">
        <v>2335</v>
      </c>
      <c r="V119" s="10">
        <v>0.99</v>
      </c>
      <c r="W119" s="9" t="s">
        <v>4564</v>
      </c>
      <c r="X119" s="10">
        <v>0.99</v>
      </c>
      <c r="Y119" s="9" t="s">
        <v>3892</v>
      </c>
      <c r="Z119" s="10">
        <v>0.99</v>
      </c>
      <c r="AA119" s="9" t="s">
        <v>2302</v>
      </c>
      <c r="AB119" s="10">
        <v>0.99</v>
      </c>
      <c r="AC119" s="9" t="s">
        <v>2484</v>
      </c>
      <c r="AD119" s="10">
        <v>0.99</v>
      </c>
      <c r="AE119" s="9" t="s">
        <v>2543</v>
      </c>
      <c r="AF119" s="10">
        <v>0.99</v>
      </c>
      <c r="AG119" s="9" t="s">
        <v>4919</v>
      </c>
      <c r="AH119" s="10">
        <v>0.99</v>
      </c>
      <c r="AI119" s="9" t="s">
        <v>805</v>
      </c>
      <c r="AJ119" s="10">
        <v>0.99</v>
      </c>
      <c r="AK119" s="9" t="s">
        <v>4579</v>
      </c>
      <c r="AL119" s="10">
        <v>0.99</v>
      </c>
      <c r="AM119" s="9"/>
      <c r="AN119" s="10"/>
    </row>
    <row r="120" spans="1:40" ht="13" x14ac:dyDescent="0.15">
      <c r="A120" s="3" t="s">
        <v>201</v>
      </c>
      <c r="B120" s="3" t="s">
        <v>5773</v>
      </c>
      <c r="C120" s="9" t="s">
        <v>5566</v>
      </c>
      <c r="D120" s="9" t="s">
        <v>5177</v>
      </c>
      <c r="E120" s="9" t="s">
        <v>5178</v>
      </c>
      <c r="F120" s="9" t="s">
        <v>5179</v>
      </c>
      <c r="G120" s="9" t="s">
        <v>5180</v>
      </c>
      <c r="H120" s="9" t="s">
        <v>5181</v>
      </c>
      <c r="I120" s="15">
        <f>SUM(L120,N120,P120,R120,T120,V120,X120,Z120,AB120,AD120,AF120,AH120,AJ120,AL120,AN120)</f>
        <v>8.91</v>
      </c>
      <c r="J120" s="9">
        <f>COUNTA(K120:AN120)/2</f>
        <v>9</v>
      </c>
      <c r="K120" s="9" t="s">
        <v>4433</v>
      </c>
      <c r="L120" s="10">
        <v>0.99</v>
      </c>
      <c r="M120" s="9" t="s">
        <v>2551</v>
      </c>
      <c r="N120" s="10">
        <v>0.99</v>
      </c>
      <c r="O120" s="9" t="s">
        <v>1447</v>
      </c>
      <c r="P120" s="10">
        <v>0.99</v>
      </c>
      <c r="Q120" s="9" t="s">
        <v>2451</v>
      </c>
      <c r="R120" s="10">
        <v>0.99</v>
      </c>
      <c r="S120" s="9" t="s">
        <v>2946</v>
      </c>
      <c r="T120" s="10">
        <v>0.99</v>
      </c>
      <c r="U120" s="9" t="s">
        <v>864</v>
      </c>
      <c r="V120" s="10">
        <v>0.99</v>
      </c>
      <c r="W120" s="9" t="s">
        <v>3559</v>
      </c>
      <c r="X120" s="10">
        <v>0.99</v>
      </c>
      <c r="Y120" s="9" t="s">
        <v>1516</v>
      </c>
      <c r="Z120" s="10">
        <v>0.99</v>
      </c>
      <c r="AA120" s="9" t="s">
        <v>5010</v>
      </c>
      <c r="AB120" s="10">
        <v>0.99</v>
      </c>
      <c r="AC120" s="9"/>
      <c r="AD120" s="10"/>
      <c r="AE120" s="9"/>
      <c r="AF120" s="10"/>
      <c r="AG120" s="9"/>
      <c r="AH120" s="10"/>
      <c r="AI120" s="9"/>
      <c r="AJ120" s="10"/>
      <c r="AK120" s="9"/>
      <c r="AL120" s="10"/>
      <c r="AM120" s="9"/>
      <c r="AN120" s="10"/>
    </row>
    <row r="121" spans="1:40" ht="13" x14ac:dyDescent="0.15">
      <c r="A121" s="3" t="s">
        <v>330</v>
      </c>
      <c r="B121" s="3" t="s">
        <v>5884</v>
      </c>
      <c r="C121" s="9" t="s">
        <v>5566</v>
      </c>
      <c r="D121" s="9" t="s">
        <v>5177</v>
      </c>
      <c r="E121" s="9" t="s">
        <v>5178</v>
      </c>
      <c r="F121" s="9" t="s">
        <v>5179</v>
      </c>
      <c r="G121" s="9" t="s">
        <v>5180</v>
      </c>
      <c r="H121" s="9" t="s">
        <v>5181</v>
      </c>
      <c r="I121" s="15">
        <f>SUM(L121,N121,P121,R121,T121,V121,X121,Z121,AB121,AD121,AF121,AH121,AJ121,AL121,AN121)</f>
        <v>1.98</v>
      </c>
      <c r="J121" s="9">
        <f>COUNTA(K121:AN121)/2</f>
        <v>2</v>
      </c>
      <c r="K121" s="9" t="s">
        <v>4346</v>
      </c>
      <c r="L121" s="10">
        <v>0.99</v>
      </c>
      <c r="M121" s="9" t="s">
        <v>2124</v>
      </c>
      <c r="N121" s="10">
        <v>0.99</v>
      </c>
      <c r="O121" s="9"/>
      <c r="P121" s="10"/>
      <c r="Q121" s="9"/>
      <c r="R121" s="10"/>
      <c r="S121" s="9"/>
      <c r="T121" s="10"/>
      <c r="U121" s="9"/>
      <c r="V121" s="10"/>
      <c r="W121" s="9"/>
      <c r="X121" s="10"/>
      <c r="Y121" s="9"/>
      <c r="Z121" s="10"/>
      <c r="AA121" s="9"/>
      <c r="AB121" s="10"/>
      <c r="AC121" s="9"/>
      <c r="AD121" s="10"/>
      <c r="AE121" s="9"/>
      <c r="AF121" s="10"/>
      <c r="AG121" s="9"/>
      <c r="AH121" s="10"/>
      <c r="AI121" s="9"/>
      <c r="AJ121" s="10"/>
      <c r="AK121" s="9"/>
      <c r="AL121" s="10"/>
      <c r="AM121" s="9"/>
      <c r="AN121" s="10"/>
    </row>
    <row r="122" spans="1:40" ht="13" x14ac:dyDescent="0.15">
      <c r="A122" s="3" t="s">
        <v>353</v>
      </c>
      <c r="B122" s="3" t="s">
        <v>5903</v>
      </c>
      <c r="C122" s="9" t="s">
        <v>5566</v>
      </c>
      <c r="D122" s="9" t="s">
        <v>5177</v>
      </c>
      <c r="E122" s="9" t="s">
        <v>5178</v>
      </c>
      <c r="F122" s="9" t="s">
        <v>5179</v>
      </c>
      <c r="G122" s="9" t="s">
        <v>5180</v>
      </c>
      <c r="H122" s="9" t="s">
        <v>5181</v>
      </c>
      <c r="I122" s="15">
        <f>SUM(L122,N122,P122,R122,T122,V122,X122,Z122,AB122,AD122,AF122,AH122,AJ122,AL122,AN122)</f>
        <v>3.96</v>
      </c>
      <c r="J122" s="9">
        <f>COUNTA(K122:AN122)/2</f>
        <v>4</v>
      </c>
      <c r="K122" s="9" t="s">
        <v>3507</v>
      </c>
      <c r="L122" s="10">
        <v>0.99</v>
      </c>
      <c r="M122" s="9" t="s">
        <v>745</v>
      </c>
      <c r="N122" s="10">
        <v>0.99</v>
      </c>
      <c r="O122" s="9" t="s">
        <v>1845</v>
      </c>
      <c r="P122" s="10">
        <v>0.99</v>
      </c>
      <c r="Q122" s="9" t="s">
        <v>2867</v>
      </c>
      <c r="R122" s="10">
        <v>0.99</v>
      </c>
      <c r="S122" s="9"/>
      <c r="T122" s="10"/>
      <c r="U122" s="9"/>
      <c r="V122" s="10"/>
      <c r="W122" s="9"/>
      <c r="X122" s="10"/>
      <c r="Y122" s="9"/>
      <c r="Z122" s="10"/>
      <c r="AA122" s="9"/>
      <c r="AB122" s="10"/>
      <c r="AC122" s="9"/>
      <c r="AD122" s="10"/>
      <c r="AE122" s="9"/>
      <c r="AF122" s="10"/>
      <c r="AG122" s="9"/>
      <c r="AH122" s="10"/>
      <c r="AI122" s="9"/>
      <c r="AJ122" s="10"/>
      <c r="AK122" s="9"/>
      <c r="AL122" s="10"/>
      <c r="AM122" s="9"/>
      <c r="AN122" s="10"/>
    </row>
    <row r="123" spans="1:40" ht="13" x14ac:dyDescent="0.15">
      <c r="A123" s="3" t="s">
        <v>375</v>
      </c>
      <c r="B123" s="3" t="s">
        <v>5922</v>
      </c>
      <c r="C123" s="9" t="s">
        <v>5566</v>
      </c>
      <c r="D123" s="9" t="s">
        <v>5177</v>
      </c>
      <c r="E123" s="9" t="s">
        <v>5178</v>
      </c>
      <c r="F123" s="9" t="s">
        <v>5179</v>
      </c>
      <c r="G123" s="9" t="s">
        <v>5180</v>
      </c>
      <c r="H123" s="9" t="s">
        <v>5181</v>
      </c>
      <c r="I123" s="15">
        <f>SUM(L123,N123,P123,R123,T123,V123,X123,Z123,AB123,AD123,AF123,AH123,AJ123,AL123,AN123)</f>
        <v>5.94</v>
      </c>
      <c r="J123" s="9">
        <f>COUNTA(K123:AN123)/2</f>
        <v>6</v>
      </c>
      <c r="K123" s="9" t="s">
        <v>2540</v>
      </c>
      <c r="L123" s="10">
        <v>0.99</v>
      </c>
      <c r="M123" s="9" t="s">
        <v>4622</v>
      </c>
      <c r="N123" s="10">
        <v>0.99</v>
      </c>
      <c r="O123" s="9" t="s">
        <v>3285</v>
      </c>
      <c r="P123" s="10">
        <v>0.99</v>
      </c>
      <c r="Q123" s="9" t="s">
        <v>4572</v>
      </c>
      <c r="R123" s="10">
        <v>0.99</v>
      </c>
      <c r="S123" s="9" t="s">
        <v>1347</v>
      </c>
      <c r="T123" s="10">
        <v>0.99</v>
      </c>
      <c r="U123" s="9" t="s">
        <v>4116</v>
      </c>
      <c r="V123" s="10">
        <v>0.99</v>
      </c>
      <c r="W123" s="9"/>
      <c r="X123" s="10"/>
      <c r="Y123" s="9"/>
      <c r="Z123" s="10"/>
      <c r="AA123" s="9"/>
      <c r="AB123" s="10"/>
      <c r="AC123" s="9"/>
      <c r="AD123" s="10"/>
      <c r="AE123" s="9"/>
      <c r="AF123" s="10"/>
      <c r="AG123" s="9"/>
      <c r="AH123" s="10"/>
      <c r="AI123" s="9"/>
      <c r="AJ123" s="10"/>
      <c r="AK123" s="9"/>
      <c r="AL123" s="10"/>
      <c r="AM123" s="9"/>
      <c r="AN123" s="10"/>
    </row>
    <row r="124" spans="1:40" ht="13" x14ac:dyDescent="0.15">
      <c r="A124" s="3" t="s">
        <v>93</v>
      </c>
      <c r="B124" s="3" t="s">
        <v>5669</v>
      </c>
      <c r="C124" s="9" t="s">
        <v>5671</v>
      </c>
      <c r="D124" s="9" t="s">
        <v>5242</v>
      </c>
      <c r="E124" s="9" t="s">
        <v>5243</v>
      </c>
      <c r="F124" s="9" t="s">
        <v>5244</v>
      </c>
      <c r="G124" s="9" t="s">
        <v>5180</v>
      </c>
      <c r="H124" s="3" t="s">
        <v>5245</v>
      </c>
      <c r="I124" s="15">
        <f>SUM(L124,N124,P124,R124,T124,V124,X124,Z124,AB124,AD124,AF124,AH124,AJ124,AL124,AN124)</f>
        <v>1.98</v>
      </c>
      <c r="J124" s="9">
        <f>COUNTA(K124:AN124)/2</f>
        <v>2</v>
      </c>
      <c r="K124" s="9" t="s">
        <v>4267</v>
      </c>
      <c r="L124" s="10">
        <v>0.99</v>
      </c>
      <c r="M124" s="9" t="s">
        <v>3354</v>
      </c>
      <c r="N124" s="10">
        <v>0.99</v>
      </c>
      <c r="O124" s="9"/>
      <c r="P124" s="10"/>
      <c r="Q124" s="9"/>
      <c r="R124" s="10"/>
      <c r="S124" s="9"/>
      <c r="T124" s="10"/>
      <c r="U124" s="9"/>
      <c r="V124" s="10"/>
      <c r="W124" s="9"/>
      <c r="X124" s="10"/>
      <c r="Y124" s="9"/>
      <c r="Z124" s="10"/>
      <c r="AA124" s="9"/>
      <c r="AB124" s="10"/>
      <c r="AC124" s="9"/>
      <c r="AD124" s="10"/>
      <c r="AE124" s="9"/>
      <c r="AF124" s="10"/>
      <c r="AG124" s="9"/>
      <c r="AH124" s="10"/>
      <c r="AI124" s="9"/>
      <c r="AJ124" s="10"/>
      <c r="AK124" s="9"/>
      <c r="AL124" s="10"/>
      <c r="AM124" s="9"/>
      <c r="AN124" s="10"/>
    </row>
    <row r="125" spans="1:40" ht="13" x14ac:dyDescent="0.15">
      <c r="A125" s="3" t="s">
        <v>104</v>
      </c>
      <c r="B125" s="3" t="s">
        <v>5683</v>
      </c>
      <c r="C125" s="9" t="s">
        <v>5671</v>
      </c>
      <c r="D125" s="9" t="s">
        <v>5242</v>
      </c>
      <c r="E125" s="9" t="s">
        <v>5243</v>
      </c>
      <c r="F125" s="9" t="s">
        <v>5244</v>
      </c>
      <c r="G125" s="9" t="s">
        <v>5180</v>
      </c>
      <c r="H125" s="3" t="s">
        <v>5245</v>
      </c>
      <c r="I125" s="15">
        <f>SUM(L125,N125,P125,R125,T125,V125,X125,Z125,AB125,AD125,AF125,AH125,AJ125,AL125,AN125)</f>
        <v>15.860000000000001</v>
      </c>
      <c r="J125" s="9">
        <f>COUNTA(K125:AN125)/2</f>
        <v>14</v>
      </c>
      <c r="K125" s="9" t="s">
        <v>3132</v>
      </c>
      <c r="L125" s="10">
        <v>1.99</v>
      </c>
      <c r="M125" s="9" t="s">
        <v>3261</v>
      </c>
      <c r="N125" s="10">
        <v>0.99</v>
      </c>
      <c r="O125" s="9" t="s">
        <v>3966</v>
      </c>
      <c r="P125" s="10">
        <v>0.99</v>
      </c>
      <c r="Q125" s="9" t="s">
        <v>920</v>
      </c>
      <c r="R125" s="10">
        <v>0.99</v>
      </c>
      <c r="S125" s="9" t="s">
        <v>3970</v>
      </c>
      <c r="T125" s="10">
        <v>0.99</v>
      </c>
      <c r="U125" s="9" t="s">
        <v>4771</v>
      </c>
      <c r="V125" s="10">
        <v>0.99</v>
      </c>
      <c r="W125" s="9" t="s">
        <v>4056</v>
      </c>
      <c r="X125" s="10">
        <v>0.99</v>
      </c>
      <c r="Y125" s="9" t="s">
        <v>4500</v>
      </c>
      <c r="Z125" s="10">
        <v>0.99</v>
      </c>
      <c r="AA125" s="9" t="s">
        <v>3816</v>
      </c>
      <c r="AB125" s="10">
        <v>0.99</v>
      </c>
      <c r="AC125" s="9" t="s">
        <v>1414</v>
      </c>
      <c r="AD125" s="10">
        <v>1.99</v>
      </c>
      <c r="AE125" s="9" t="s">
        <v>3622</v>
      </c>
      <c r="AF125" s="10">
        <v>0.99</v>
      </c>
      <c r="AG125" s="9" t="s">
        <v>4295</v>
      </c>
      <c r="AH125" s="10">
        <v>0.99</v>
      </c>
      <c r="AI125" s="9" t="s">
        <v>3805</v>
      </c>
      <c r="AJ125" s="10">
        <v>0.99</v>
      </c>
      <c r="AK125" s="9" t="s">
        <v>2466</v>
      </c>
      <c r="AL125" s="10">
        <v>0.99</v>
      </c>
      <c r="AM125" s="9"/>
      <c r="AN125" s="10"/>
    </row>
    <row r="126" spans="1:40" ht="13" x14ac:dyDescent="0.15">
      <c r="A126" s="3" t="s">
        <v>159</v>
      </c>
      <c r="B126" s="3" t="s">
        <v>5737</v>
      </c>
      <c r="C126" s="9" t="s">
        <v>5671</v>
      </c>
      <c r="D126" s="9" t="s">
        <v>5242</v>
      </c>
      <c r="E126" s="9" t="s">
        <v>5243</v>
      </c>
      <c r="F126" s="9" t="s">
        <v>5244</v>
      </c>
      <c r="G126" s="9" t="s">
        <v>5180</v>
      </c>
      <c r="H126" s="3" t="s">
        <v>5245</v>
      </c>
      <c r="I126" s="15">
        <f>SUM(L126,N126,P126,R126,T126,V126,X126,Z126,AB126,AD126,AF126,AH126,AJ126,AL126,AN126)</f>
        <v>8.91</v>
      </c>
      <c r="J126" s="9">
        <f>COUNTA(K126:AN126)/2</f>
        <v>9</v>
      </c>
      <c r="K126" s="9" t="s">
        <v>4379</v>
      </c>
      <c r="L126" s="10">
        <v>0.99</v>
      </c>
      <c r="M126" s="9" t="s">
        <v>4365</v>
      </c>
      <c r="N126" s="10">
        <v>0.99</v>
      </c>
      <c r="O126" s="9" t="s">
        <v>807</v>
      </c>
      <c r="P126" s="10">
        <v>0.99</v>
      </c>
      <c r="Q126" s="9" t="s">
        <v>4352</v>
      </c>
      <c r="R126" s="10">
        <v>0.99</v>
      </c>
      <c r="S126" s="9" t="s">
        <v>3384</v>
      </c>
      <c r="T126" s="10">
        <v>0.99</v>
      </c>
      <c r="U126" s="9" t="s">
        <v>3279</v>
      </c>
      <c r="V126" s="10">
        <v>0.99</v>
      </c>
      <c r="W126" s="9" t="s">
        <v>1882</v>
      </c>
      <c r="X126" s="10">
        <v>0.99</v>
      </c>
      <c r="Y126" s="9" t="s">
        <v>3438</v>
      </c>
      <c r="Z126" s="10">
        <v>0.99</v>
      </c>
      <c r="AA126" s="9" t="s">
        <v>2686</v>
      </c>
      <c r="AB126" s="10">
        <v>0.99</v>
      </c>
      <c r="AC126" s="9"/>
      <c r="AD126" s="10"/>
      <c r="AE126" s="9"/>
      <c r="AF126" s="10"/>
      <c r="AG126" s="9"/>
      <c r="AH126" s="10"/>
      <c r="AI126" s="9"/>
      <c r="AJ126" s="10"/>
      <c r="AK126" s="9"/>
      <c r="AL126" s="10"/>
      <c r="AM126" s="9"/>
      <c r="AN126" s="10"/>
    </row>
    <row r="127" spans="1:40" ht="13" x14ac:dyDescent="0.15">
      <c r="A127" s="3" t="s">
        <v>288</v>
      </c>
      <c r="B127" s="3" t="s">
        <v>5848</v>
      </c>
      <c r="C127" s="9" t="s">
        <v>5671</v>
      </c>
      <c r="D127" s="9" t="s">
        <v>5242</v>
      </c>
      <c r="E127" s="9" t="s">
        <v>5243</v>
      </c>
      <c r="F127" s="9" t="s">
        <v>5244</v>
      </c>
      <c r="G127" s="9" t="s">
        <v>5180</v>
      </c>
      <c r="H127" s="3" t="s">
        <v>5245</v>
      </c>
      <c r="I127" s="15">
        <f>SUM(L127,N127,P127,R127,T127,V127,X127,Z127,AB127,AD127,AF127,AH127,AJ127,AL127,AN127)</f>
        <v>1.98</v>
      </c>
      <c r="J127" s="9">
        <f>COUNTA(K127:AN127)/2</f>
        <v>2</v>
      </c>
      <c r="K127" s="9" t="s">
        <v>563</v>
      </c>
      <c r="L127" s="10">
        <v>0.99</v>
      </c>
      <c r="M127" s="9" t="s">
        <v>3410</v>
      </c>
      <c r="N127" s="10">
        <v>0.99</v>
      </c>
      <c r="O127" s="9"/>
      <c r="P127" s="10"/>
      <c r="Q127" s="9"/>
      <c r="R127" s="10"/>
      <c r="S127" s="9"/>
      <c r="T127" s="10"/>
      <c r="U127" s="9"/>
      <c r="V127" s="10"/>
      <c r="W127" s="9"/>
      <c r="X127" s="10"/>
      <c r="Y127" s="9"/>
      <c r="Z127" s="10"/>
      <c r="AA127" s="9"/>
      <c r="AB127" s="10"/>
      <c r="AC127" s="9"/>
      <c r="AD127" s="10"/>
      <c r="AE127" s="9"/>
      <c r="AF127" s="10"/>
      <c r="AG127" s="9"/>
      <c r="AH127" s="10"/>
      <c r="AI127" s="9"/>
      <c r="AJ127" s="10"/>
      <c r="AK127" s="9"/>
      <c r="AL127" s="10"/>
      <c r="AM127" s="9"/>
      <c r="AN127" s="10"/>
    </row>
    <row r="128" spans="1:40" ht="13" x14ac:dyDescent="0.15">
      <c r="A128" s="3" t="s">
        <v>311</v>
      </c>
      <c r="B128" s="3" t="s">
        <v>5867</v>
      </c>
      <c r="C128" s="9" t="s">
        <v>5671</v>
      </c>
      <c r="D128" s="9" t="s">
        <v>5242</v>
      </c>
      <c r="E128" s="9" t="s">
        <v>5243</v>
      </c>
      <c r="F128" s="9" t="s">
        <v>5244</v>
      </c>
      <c r="G128" s="9" t="s">
        <v>5180</v>
      </c>
      <c r="H128" s="3" t="s">
        <v>5245</v>
      </c>
      <c r="I128" s="15">
        <f>SUM(L128,N128,P128,R128,T128,V128,X128,Z128,AB128,AD128,AF128,AH128,AJ128,AL128,AN128)</f>
        <v>7.96</v>
      </c>
      <c r="J128" s="9">
        <f>COUNTA(K128:AN128)/2</f>
        <v>4</v>
      </c>
      <c r="K128" s="9" t="s">
        <v>4409</v>
      </c>
      <c r="L128" s="10">
        <v>1.99</v>
      </c>
      <c r="M128" s="9" t="s">
        <v>1126</v>
      </c>
      <c r="N128" s="10">
        <v>1.99</v>
      </c>
      <c r="O128" s="9" t="s">
        <v>3716</v>
      </c>
      <c r="P128" s="10">
        <v>1.99</v>
      </c>
      <c r="Q128" s="9" t="s">
        <v>3621</v>
      </c>
      <c r="R128" s="10">
        <v>1.99</v>
      </c>
      <c r="S128" s="9"/>
      <c r="T128" s="10"/>
      <c r="U128" s="9"/>
      <c r="V128" s="10"/>
      <c r="W128" s="9"/>
      <c r="X128" s="10"/>
      <c r="Y128" s="9"/>
      <c r="Z128" s="10"/>
      <c r="AA128" s="9"/>
      <c r="AB128" s="10"/>
      <c r="AC128" s="9"/>
      <c r="AD128" s="10"/>
      <c r="AE128" s="9"/>
      <c r="AF128" s="10"/>
      <c r="AG128" s="9"/>
      <c r="AH128" s="10"/>
      <c r="AI128" s="9"/>
      <c r="AJ128" s="10"/>
      <c r="AK128" s="9"/>
      <c r="AL128" s="10"/>
      <c r="AM128" s="9"/>
      <c r="AN128" s="10"/>
    </row>
    <row r="129" spans="1:40" ht="13" x14ac:dyDescent="0.15">
      <c r="A129" s="3" t="s">
        <v>333</v>
      </c>
      <c r="B129" s="3" t="s">
        <v>5886</v>
      </c>
      <c r="C129" s="9" t="s">
        <v>5671</v>
      </c>
      <c r="D129" s="9" t="s">
        <v>5242</v>
      </c>
      <c r="E129" s="9" t="s">
        <v>5243</v>
      </c>
      <c r="F129" s="9" t="s">
        <v>5244</v>
      </c>
      <c r="G129" s="9" t="s">
        <v>5180</v>
      </c>
      <c r="H129" s="3" t="s">
        <v>5245</v>
      </c>
      <c r="I129" s="15">
        <f>SUM(L129,N129,P129,R129,T129,V129,X129,Z129,AB129,AD129,AF129,AH129,AJ129,AL129,AN129)</f>
        <v>5.94</v>
      </c>
      <c r="J129" s="9">
        <f>COUNTA(K129:AN129)/2</f>
        <v>6</v>
      </c>
      <c r="K129" s="9" t="s">
        <v>4709</v>
      </c>
      <c r="L129" s="10">
        <v>0.99</v>
      </c>
      <c r="M129" s="9" t="s">
        <v>1085</v>
      </c>
      <c r="N129" s="10">
        <v>0.99</v>
      </c>
      <c r="O129" s="9" t="s">
        <v>711</v>
      </c>
      <c r="P129" s="10">
        <v>0.99</v>
      </c>
      <c r="Q129" s="9" t="s">
        <v>2636</v>
      </c>
      <c r="R129" s="10">
        <v>0.99</v>
      </c>
      <c r="S129" s="9" t="s">
        <v>4940</v>
      </c>
      <c r="T129" s="10">
        <v>0.99</v>
      </c>
      <c r="U129" s="9" t="s">
        <v>4466</v>
      </c>
      <c r="V129" s="10">
        <v>0.99</v>
      </c>
      <c r="W129" s="9"/>
      <c r="X129" s="10"/>
      <c r="Y129" s="9"/>
      <c r="Z129" s="10"/>
      <c r="AA129" s="9"/>
      <c r="AB129" s="10"/>
      <c r="AC129" s="9"/>
      <c r="AD129" s="10"/>
      <c r="AE129" s="9"/>
      <c r="AF129" s="10"/>
      <c r="AG129" s="9"/>
      <c r="AH129" s="10"/>
      <c r="AI129" s="9"/>
      <c r="AJ129" s="10"/>
      <c r="AK129" s="9"/>
      <c r="AL129" s="10"/>
      <c r="AM129" s="9"/>
      <c r="AN129" s="10"/>
    </row>
    <row r="130" spans="1:40" ht="13" x14ac:dyDescent="0.15">
      <c r="A130" s="3" t="s">
        <v>385</v>
      </c>
      <c r="B130" s="3" t="s">
        <v>5931</v>
      </c>
      <c r="C130" s="9" t="s">
        <v>5671</v>
      </c>
      <c r="D130" s="9" t="s">
        <v>5242</v>
      </c>
      <c r="E130" s="9" t="s">
        <v>5243</v>
      </c>
      <c r="F130" s="9" t="s">
        <v>5244</v>
      </c>
      <c r="G130" s="9" t="s">
        <v>5180</v>
      </c>
      <c r="H130" s="3" t="s">
        <v>5245</v>
      </c>
      <c r="I130" s="15">
        <f>SUM(L130,N130,P130,R130,T130,V130,X130,Z130,AB130,AD130,AF130,AH130,AJ130,AL130,AN130)</f>
        <v>0.99</v>
      </c>
      <c r="J130" s="9">
        <f>COUNTA(K130:AN130)/2</f>
        <v>1</v>
      </c>
      <c r="K130" s="9" t="s">
        <v>3777</v>
      </c>
      <c r="L130" s="10">
        <v>0.99</v>
      </c>
      <c r="M130" s="9"/>
      <c r="N130" s="10"/>
      <c r="O130" s="9"/>
      <c r="P130" s="10"/>
      <c r="Q130" s="9"/>
      <c r="R130" s="10"/>
      <c r="S130" s="9"/>
      <c r="T130" s="10"/>
      <c r="U130" s="9"/>
      <c r="V130" s="10"/>
      <c r="W130" s="9"/>
      <c r="X130" s="10"/>
      <c r="Y130" s="9"/>
      <c r="Z130" s="10"/>
      <c r="AA130" s="9"/>
      <c r="AB130" s="10"/>
      <c r="AC130" s="9"/>
      <c r="AD130" s="10"/>
      <c r="AE130" s="9"/>
      <c r="AF130" s="10"/>
      <c r="AG130" s="9"/>
      <c r="AH130" s="10"/>
      <c r="AI130" s="9"/>
      <c r="AJ130" s="10"/>
      <c r="AK130" s="9"/>
      <c r="AL130" s="10"/>
      <c r="AM130" s="9"/>
      <c r="AN130" s="10"/>
    </row>
    <row r="131" spans="1:40" ht="13" x14ac:dyDescent="0.15">
      <c r="A131" s="3" t="s">
        <v>78</v>
      </c>
      <c r="B131" s="3" t="s">
        <v>5653</v>
      </c>
      <c r="C131" s="9" t="s">
        <v>5654</v>
      </c>
      <c r="D131" s="9" t="s">
        <v>5086</v>
      </c>
      <c r="E131" s="9" t="s">
        <v>5087</v>
      </c>
      <c r="F131" s="9"/>
      <c r="G131" s="9" t="s">
        <v>5088</v>
      </c>
      <c r="H131" s="3" t="s">
        <v>5089</v>
      </c>
      <c r="I131" s="15">
        <f>SUM(L131,N131,P131,R131,T131,V131,X131,Z131,AB131,AD131,AF131,AH131,AJ131,AL131,AN131)</f>
        <v>1.98</v>
      </c>
      <c r="J131" s="9">
        <f>COUNTA(K131:AN131)/2</f>
        <v>2</v>
      </c>
      <c r="K131" s="9" t="s">
        <v>4883</v>
      </c>
      <c r="L131" s="10">
        <v>0.99</v>
      </c>
      <c r="M131" s="9" t="s">
        <v>1748</v>
      </c>
      <c r="N131" s="10">
        <v>0.99</v>
      </c>
      <c r="O131" s="9"/>
      <c r="P131" s="10"/>
      <c r="Q131" s="9"/>
      <c r="R131" s="10"/>
      <c r="S131" s="9"/>
      <c r="T131" s="10"/>
      <c r="U131" s="9"/>
      <c r="V131" s="10"/>
      <c r="W131" s="9"/>
      <c r="X131" s="10"/>
      <c r="Y131" s="9"/>
      <c r="Z131" s="10"/>
      <c r="AA131" s="9"/>
      <c r="AB131" s="10"/>
      <c r="AC131" s="9"/>
      <c r="AD131" s="10"/>
      <c r="AE131" s="9"/>
      <c r="AF131" s="10"/>
      <c r="AG131" s="9"/>
      <c r="AH131" s="10"/>
      <c r="AI131" s="9"/>
      <c r="AJ131" s="10"/>
      <c r="AK131" s="9"/>
      <c r="AL131" s="10"/>
      <c r="AM131" s="9"/>
      <c r="AN131" s="10"/>
    </row>
    <row r="132" spans="1:40" ht="13" x14ac:dyDescent="0.15">
      <c r="A132" s="3" t="s">
        <v>101</v>
      </c>
      <c r="B132" s="3" t="s">
        <v>5680</v>
      </c>
      <c r="C132" s="9" t="s">
        <v>5654</v>
      </c>
      <c r="D132" s="9" t="s">
        <v>5086</v>
      </c>
      <c r="E132" s="9" t="s">
        <v>5087</v>
      </c>
      <c r="F132" s="9"/>
      <c r="G132" s="9" t="s">
        <v>5088</v>
      </c>
      <c r="H132" s="3" t="s">
        <v>5089</v>
      </c>
      <c r="I132" s="15">
        <f>SUM(L132,N132,P132,R132,T132,V132,X132,Z132,AB132,AD132,AF132,AH132,AJ132,AL132,AN132)</f>
        <v>3.96</v>
      </c>
      <c r="J132" s="9">
        <f>COUNTA(K132:AN132)/2</f>
        <v>4</v>
      </c>
      <c r="K132" s="9" t="s">
        <v>571</v>
      </c>
      <c r="L132" s="10">
        <v>0.99</v>
      </c>
      <c r="M132" s="9" t="s">
        <v>2376</v>
      </c>
      <c r="N132" s="10">
        <v>0.99</v>
      </c>
      <c r="O132" s="9" t="s">
        <v>4895</v>
      </c>
      <c r="P132" s="10">
        <v>0.99</v>
      </c>
      <c r="Q132" s="9" t="s">
        <v>2367</v>
      </c>
      <c r="R132" s="10">
        <v>0.99</v>
      </c>
      <c r="S132" s="9"/>
      <c r="T132" s="10"/>
      <c r="U132" s="9"/>
      <c r="V132" s="10"/>
      <c r="W132" s="9"/>
      <c r="X132" s="10"/>
      <c r="Y132" s="9"/>
      <c r="Z132" s="10"/>
      <c r="AA132" s="9"/>
      <c r="AB132" s="10"/>
      <c r="AC132" s="9"/>
      <c r="AD132" s="10"/>
      <c r="AE132" s="9"/>
      <c r="AF132" s="10"/>
      <c r="AG132" s="9"/>
      <c r="AH132" s="10"/>
      <c r="AI132" s="9"/>
      <c r="AJ132" s="10"/>
      <c r="AK132" s="9"/>
      <c r="AL132" s="10"/>
      <c r="AM132" s="9"/>
      <c r="AN132" s="10"/>
    </row>
    <row r="133" spans="1:40" ht="13" x14ac:dyDescent="0.15">
      <c r="A133" s="3" t="s">
        <v>123</v>
      </c>
      <c r="B133" s="3" t="s">
        <v>5705</v>
      </c>
      <c r="C133" s="9" t="s">
        <v>5654</v>
      </c>
      <c r="D133" s="9" t="s">
        <v>5086</v>
      </c>
      <c r="E133" s="9" t="s">
        <v>5087</v>
      </c>
      <c r="F133" s="9"/>
      <c r="G133" s="9" t="s">
        <v>5088</v>
      </c>
      <c r="H133" s="3" t="s">
        <v>5089</v>
      </c>
      <c r="I133" s="15">
        <f>SUM(L133,N133,P133,R133,T133,V133,X133,Z133,AB133,AD133,AF133,AH133,AJ133,AL133,AN133)</f>
        <v>5.94</v>
      </c>
      <c r="J133" s="9">
        <f>COUNTA(K133:AN133)/2</f>
        <v>6</v>
      </c>
      <c r="K133" s="9" t="s">
        <v>1843</v>
      </c>
      <c r="L133" s="10">
        <v>0.99</v>
      </c>
      <c r="M133" s="9" t="s">
        <v>4279</v>
      </c>
      <c r="N133" s="10">
        <v>0.99</v>
      </c>
      <c r="O133" s="9" t="s">
        <v>4901</v>
      </c>
      <c r="P133" s="10">
        <v>0.99</v>
      </c>
      <c r="Q133" s="9" t="s">
        <v>3668</v>
      </c>
      <c r="R133" s="10">
        <v>0.99</v>
      </c>
      <c r="S133" s="9" t="s">
        <v>4902</v>
      </c>
      <c r="T133" s="10">
        <v>0.99</v>
      </c>
      <c r="U133" s="9" t="s">
        <v>1413</v>
      </c>
      <c r="V133" s="10">
        <v>0.99</v>
      </c>
      <c r="W133" s="9"/>
      <c r="X133" s="10"/>
      <c r="Y133" s="9"/>
      <c r="Z133" s="10"/>
      <c r="AA133" s="9"/>
      <c r="AB133" s="10"/>
      <c r="AC133" s="9"/>
      <c r="AD133" s="10"/>
      <c r="AE133" s="9"/>
      <c r="AF133" s="10"/>
      <c r="AG133" s="9"/>
      <c r="AH133" s="10"/>
      <c r="AI133" s="9"/>
      <c r="AJ133" s="10"/>
      <c r="AK133" s="9"/>
      <c r="AL133" s="10"/>
      <c r="AM133" s="9"/>
      <c r="AN133" s="10"/>
    </row>
    <row r="134" spans="1:40" ht="13" x14ac:dyDescent="0.15">
      <c r="A134" s="3" t="s">
        <v>175</v>
      </c>
      <c r="B134" s="3" t="s">
        <v>5751</v>
      </c>
      <c r="C134" s="9" t="s">
        <v>5654</v>
      </c>
      <c r="D134" s="9" t="s">
        <v>5086</v>
      </c>
      <c r="E134" s="9" t="s">
        <v>5087</v>
      </c>
      <c r="F134" s="9"/>
      <c r="G134" s="9" t="s">
        <v>5088</v>
      </c>
      <c r="H134" s="3" t="s">
        <v>5089</v>
      </c>
      <c r="I134" s="15">
        <f>SUM(L134,N134,P134,R134,T134,V134,X134,Z134,AB134,AD134,AF134,AH134,AJ134,AL134,AN134)</f>
        <v>0.99</v>
      </c>
      <c r="J134" s="9">
        <f>COUNTA(K134:AN134)/2</f>
        <v>1</v>
      </c>
      <c r="K134" s="9" t="s">
        <v>4772</v>
      </c>
      <c r="L134" s="10">
        <v>0.99</v>
      </c>
      <c r="M134" s="9"/>
      <c r="N134" s="10"/>
      <c r="O134" s="9"/>
      <c r="P134" s="10"/>
      <c r="Q134" s="9"/>
      <c r="R134" s="10"/>
      <c r="S134" s="9"/>
      <c r="T134" s="10"/>
      <c r="U134" s="9"/>
      <c r="V134" s="10"/>
      <c r="W134" s="9"/>
      <c r="X134" s="10"/>
      <c r="Y134" s="9"/>
      <c r="Z134" s="10"/>
      <c r="AA134" s="9"/>
      <c r="AB134" s="10"/>
      <c r="AC134" s="9"/>
      <c r="AD134" s="10"/>
      <c r="AE134" s="9"/>
      <c r="AF134" s="10"/>
      <c r="AG134" s="9"/>
      <c r="AH134" s="10"/>
      <c r="AI134" s="9"/>
      <c r="AJ134" s="10"/>
      <c r="AK134" s="9"/>
      <c r="AL134" s="10"/>
      <c r="AM134" s="9"/>
      <c r="AN134" s="10"/>
    </row>
    <row r="135" spans="1:40" ht="13" x14ac:dyDescent="0.15">
      <c r="A135" s="3" t="s">
        <v>296</v>
      </c>
      <c r="B135" s="3" t="s">
        <v>5854</v>
      </c>
      <c r="C135" s="9" t="s">
        <v>5654</v>
      </c>
      <c r="D135" s="9" t="s">
        <v>5086</v>
      </c>
      <c r="E135" s="9" t="s">
        <v>5087</v>
      </c>
      <c r="F135" s="9"/>
      <c r="G135" s="9" t="s">
        <v>5088</v>
      </c>
      <c r="H135" s="3" t="s">
        <v>5089</v>
      </c>
      <c r="I135" s="15">
        <f>SUM(L135,N135,P135,R135,T135,V135,X135,Z135,AB135,AD135,AF135,AH135,AJ135,AL135,AN135)</f>
        <v>1.98</v>
      </c>
      <c r="J135" s="9">
        <f>COUNTA(K135:AN135)/2</f>
        <v>2</v>
      </c>
      <c r="K135" s="9" t="s">
        <v>3067</v>
      </c>
      <c r="L135" s="10">
        <v>0.99</v>
      </c>
      <c r="M135" s="9" t="s">
        <v>4545</v>
      </c>
      <c r="N135" s="10">
        <v>0.99</v>
      </c>
      <c r="O135" s="9"/>
      <c r="P135" s="10"/>
      <c r="Q135" s="9"/>
      <c r="R135" s="10"/>
      <c r="S135" s="9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</row>
    <row r="136" spans="1:40" ht="13" x14ac:dyDescent="0.15">
      <c r="A136" s="3" t="s">
        <v>307</v>
      </c>
      <c r="B136" s="3" t="s">
        <v>5864</v>
      </c>
      <c r="C136" s="9" t="s">
        <v>5654</v>
      </c>
      <c r="D136" s="9" t="s">
        <v>5086</v>
      </c>
      <c r="E136" s="9" t="s">
        <v>5087</v>
      </c>
      <c r="F136" s="9"/>
      <c r="G136" s="9" t="s">
        <v>5088</v>
      </c>
      <c r="H136" s="3" t="s">
        <v>5089</v>
      </c>
      <c r="I136" s="15">
        <f>SUM(L136,N136,P136,R136,T136,V136,X136,Z136,AB136,AD136,AF136,AH136,AJ136,AL136,AN136)</f>
        <v>16.86</v>
      </c>
      <c r="J136" s="9">
        <f>COUNTA(K136:AN136)/2</f>
        <v>14</v>
      </c>
      <c r="K136" s="9" t="s">
        <v>4747</v>
      </c>
      <c r="L136" s="10">
        <v>0.99</v>
      </c>
      <c r="M136" s="9" t="s">
        <v>2575</v>
      </c>
      <c r="N136" s="10">
        <v>0.99</v>
      </c>
      <c r="O136" s="9" t="s">
        <v>1090</v>
      </c>
      <c r="P136" s="10">
        <v>0.99</v>
      </c>
      <c r="Q136" s="9" t="s">
        <v>1915</v>
      </c>
      <c r="R136" s="10">
        <v>0.99</v>
      </c>
      <c r="S136" s="9" t="s">
        <v>1935</v>
      </c>
      <c r="T136" s="10">
        <v>0.99</v>
      </c>
      <c r="U136" s="9" t="s">
        <v>4085</v>
      </c>
      <c r="V136" s="10">
        <v>0.99</v>
      </c>
      <c r="W136" s="9" t="s">
        <v>3927</v>
      </c>
      <c r="X136" s="10">
        <v>0.99</v>
      </c>
      <c r="Y136" s="9" t="s">
        <v>4220</v>
      </c>
      <c r="Z136" s="10">
        <v>0.99</v>
      </c>
      <c r="AA136" s="9" t="s">
        <v>5018</v>
      </c>
      <c r="AB136" s="10">
        <v>0.99</v>
      </c>
      <c r="AC136" s="9" t="s">
        <v>1726</v>
      </c>
      <c r="AD136" s="10">
        <v>0.99</v>
      </c>
      <c r="AE136" s="9" t="s">
        <v>1495</v>
      </c>
      <c r="AF136" s="10">
        <v>0.99</v>
      </c>
      <c r="AG136" s="9" t="s">
        <v>4458</v>
      </c>
      <c r="AH136" s="10">
        <v>1.99</v>
      </c>
      <c r="AI136" s="9" t="s">
        <v>2559</v>
      </c>
      <c r="AJ136" s="10">
        <v>1.99</v>
      </c>
      <c r="AK136" s="9" t="s">
        <v>2062</v>
      </c>
      <c r="AL136" s="10">
        <v>1.99</v>
      </c>
      <c r="AM136" s="9"/>
      <c r="AN136" s="10"/>
    </row>
    <row r="137" spans="1:40" ht="13" x14ac:dyDescent="0.15">
      <c r="A137" s="3" t="s">
        <v>362</v>
      </c>
      <c r="B137" s="3" t="s">
        <v>5911</v>
      </c>
      <c r="C137" s="9" t="s">
        <v>5654</v>
      </c>
      <c r="D137" s="9" t="s">
        <v>5086</v>
      </c>
      <c r="E137" s="9" t="s">
        <v>5087</v>
      </c>
      <c r="F137" s="9"/>
      <c r="G137" s="9" t="s">
        <v>5088</v>
      </c>
      <c r="H137" s="3" t="s">
        <v>5089</v>
      </c>
      <c r="I137" s="15">
        <f>SUM(L137,N137,P137,R137,T137,V137,X137,Z137,AB137,AD137,AF137,AH137,AJ137,AL137,AN137)</f>
        <v>8.91</v>
      </c>
      <c r="J137" s="9">
        <f>COUNTA(K137:AN137)/2</f>
        <v>9</v>
      </c>
      <c r="K137" s="9" t="s">
        <v>842</v>
      </c>
      <c r="L137" s="10">
        <v>0.99</v>
      </c>
      <c r="M137" s="9" t="s">
        <v>3235</v>
      </c>
      <c r="N137" s="10">
        <v>0.99</v>
      </c>
      <c r="O137" s="9" t="s">
        <v>4404</v>
      </c>
      <c r="P137" s="10">
        <v>0.99</v>
      </c>
      <c r="Q137" s="9" t="s">
        <v>4233</v>
      </c>
      <c r="R137" s="10">
        <v>0.99</v>
      </c>
      <c r="S137" s="9" t="s">
        <v>2316</v>
      </c>
      <c r="T137" s="10">
        <v>0.99</v>
      </c>
      <c r="U137" s="9" t="s">
        <v>4059</v>
      </c>
      <c r="V137" s="10">
        <v>0.99</v>
      </c>
      <c r="W137" s="9" t="s">
        <v>2790</v>
      </c>
      <c r="X137" s="10">
        <v>0.99</v>
      </c>
      <c r="Y137" s="9" t="s">
        <v>4384</v>
      </c>
      <c r="Z137" s="10">
        <v>0.99</v>
      </c>
      <c r="AA137" s="9" t="s">
        <v>1672</v>
      </c>
      <c r="AB137" s="10">
        <v>0.99</v>
      </c>
      <c r="AC137" s="9"/>
      <c r="AD137" s="10"/>
      <c r="AE137" s="9"/>
      <c r="AF137" s="10"/>
      <c r="AG137" s="9"/>
      <c r="AH137" s="10"/>
      <c r="AI137" s="9"/>
      <c r="AJ137" s="10"/>
      <c r="AK137" s="9"/>
      <c r="AL137" s="10"/>
      <c r="AM137" s="9"/>
      <c r="AN137" s="10"/>
    </row>
    <row r="138" spans="1:40" ht="13" x14ac:dyDescent="0.15">
      <c r="A138" s="3" t="s">
        <v>7</v>
      </c>
      <c r="B138" s="3" t="s">
        <v>5553</v>
      </c>
      <c r="C138" s="9" t="s">
        <v>5554</v>
      </c>
      <c r="D138" s="9" t="s">
        <v>5338</v>
      </c>
      <c r="E138" s="9" t="s">
        <v>5339</v>
      </c>
      <c r="F138" s="9"/>
      <c r="G138" s="9" t="s">
        <v>5063</v>
      </c>
      <c r="H138" s="3" t="s">
        <v>5340</v>
      </c>
      <c r="I138" s="15">
        <f>SUM(L138,N138,P138,R138,T138,V138,X138,Z138,AB138,AD138,AF138,AH138,AJ138,AL138,AN138)</f>
        <v>0.99</v>
      </c>
      <c r="J138" s="9">
        <f>COUNTA(K138:AN138)/2</f>
        <v>1</v>
      </c>
      <c r="K138" s="9" t="s">
        <v>1476</v>
      </c>
      <c r="L138" s="10">
        <v>0.99</v>
      </c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</row>
    <row r="139" spans="1:40" ht="13" x14ac:dyDescent="0.15">
      <c r="A139" s="3" t="s">
        <v>128</v>
      </c>
      <c r="B139" s="3" t="s">
        <v>5709</v>
      </c>
      <c r="C139" s="9" t="s">
        <v>5554</v>
      </c>
      <c r="D139" s="9" t="s">
        <v>5338</v>
      </c>
      <c r="E139" s="9" t="s">
        <v>5339</v>
      </c>
      <c r="F139" s="9"/>
      <c r="G139" s="9" t="s">
        <v>5063</v>
      </c>
      <c r="H139" s="3" t="s">
        <v>5340</v>
      </c>
      <c r="I139" s="15">
        <f>SUM(L139,N139,P139,R139,T139,V139,X139,Z139,AB139,AD139,AF139,AH139,AJ139,AL139,AN139)</f>
        <v>1.98</v>
      </c>
      <c r="J139" s="9">
        <f>COUNTA(K139:AN139)/2</f>
        <v>2</v>
      </c>
      <c r="K139" s="9" t="s">
        <v>4280</v>
      </c>
      <c r="L139" s="10">
        <v>0.99</v>
      </c>
      <c r="M139" s="9" t="s">
        <v>3724</v>
      </c>
      <c r="N139" s="10">
        <v>0.99</v>
      </c>
      <c r="O139" s="9"/>
      <c r="P139" s="10"/>
      <c r="Q139" s="9"/>
      <c r="R139" s="10"/>
      <c r="S139" s="9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</row>
    <row r="140" spans="1:40" ht="13" x14ac:dyDescent="0.15">
      <c r="A140" s="3" t="s">
        <v>139</v>
      </c>
      <c r="B140" s="3" t="s">
        <v>5720</v>
      </c>
      <c r="C140" s="9" t="s">
        <v>5554</v>
      </c>
      <c r="D140" s="9" t="s">
        <v>5338</v>
      </c>
      <c r="E140" s="9" t="s">
        <v>5339</v>
      </c>
      <c r="F140" s="9"/>
      <c r="G140" s="9" t="s">
        <v>5063</v>
      </c>
      <c r="H140" s="3" t="s">
        <v>5340</v>
      </c>
      <c r="I140" s="15">
        <f>SUM(L140,N140,P140,R140,T140,V140,X140,Z140,AB140,AD140,AF140,AH140,AJ140,AL140,AN140)</f>
        <v>13.860000000000001</v>
      </c>
      <c r="J140" s="9">
        <f>COUNTA(K140:AN140)/2</f>
        <v>14</v>
      </c>
      <c r="K140" s="9" t="s">
        <v>3536</v>
      </c>
      <c r="L140" s="10">
        <v>0.99</v>
      </c>
      <c r="M140" s="9" t="s">
        <v>1923</v>
      </c>
      <c r="N140" s="10">
        <v>0.99</v>
      </c>
      <c r="O140" s="9" t="s">
        <v>2519</v>
      </c>
      <c r="P140" s="10">
        <v>0.99</v>
      </c>
      <c r="Q140" s="9" t="s">
        <v>4840</v>
      </c>
      <c r="R140" s="10">
        <v>0.99</v>
      </c>
      <c r="S140" s="9" t="s">
        <v>4260</v>
      </c>
      <c r="T140" s="10">
        <v>0.99</v>
      </c>
      <c r="U140" s="9" t="s">
        <v>1652</v>
      </c>
      <c r="V140" s="10">
        <v>0.99</v>
      </c>
      <c r="W140" s="9" t="s">
        <v>3343</v>
      </c>
      <c r="X140" s="10">
        <v>0.99</v>
      </c>
      <c r="Y140" s="9" t="s">
        <v>3165</v>
      </c>
      <c r="Z140" s="10">
        <v>0.99</v>
      </c>
      <c r="AA140" s="9" t="s">
        <v>2784</v>
      </c>
      <c r="AB140" s="10">
        <v>0.99</v>
      </c>
      <c r="AC140" s="9" t="s">
        <v>2868</v>
      </c>
      <c r="AD140" s="10">
        <v>0.99</v>
      </c>
      <c r="AE140" s="9" t="s">
        <v>2110</v>
      </c>
      <c r="AF140" s="10">
        <v>0.99</v>
      </c>
      <c r="AG140" s="9" t="s">
        <v>2867</v>
      </c>
      <c r="AH140" s="10">
        <v>0.99</v>
      </c>
      <c r="AI140" s="9" t="s">
        <v>1236</v>
      </c>
      <c r="AJ140" s="10">
        <v>0.99</v>
      </c>
      <c r="AK140" s="9" t="s">
        <v>4229</v>
      </c>
      <c r="AL140" s="10">
        <v>0.99</v>
      </c>
      <c r="AM140" s="9"/>
      <c r="AN140" s="10"/>
    </row>
    <row r="141" spans="1:40" ht="13" x14ac:dyDescent="0.15">
      <c r="A141" s="3" t="s">
        <v>194</v>
      </c>
      <c r="B141" s="3" t="s">
        <v>5767</v>
      </c>
      <c r="C141" s="9" t="s">
        <v>5554</v>
      </c>
      <c r="D141" s="9" t="s">
        <v>5338</v>
      </c>
      <c r="E141" s="9" t="s">
        <v>5339</v>
      </c>
      <c r="F141" s="9"/>
      <c r="G141" s="9" t="s">
        <v>5063</v>
      </c>
      <c r="H141" s="3" t="s">
        <v>5340</v>
      </c>
      <c r="I141" s="15">
        <f>SUM(L141,N141,P141,R141,T141,V141,X141,Z141,AB141,AD141,AF141,AH141,AJ141,AL141,AN141)</f>
        <v>14.91</v>
      </c>
      <c r="J141" s="9">
        <f>COUNTA(K141:AN141)/2</f>
        <v>9</v>
      </c>
      <c r="K141" s="9" t="s">
        <v>4157</v>
      </c>
      <c r="L141" s="10">
        <v>0.99</v>
      </c>
      <c r="M141" s="9" t="s">
        <v>948</v>
      </c>
      <c r="N141" s="10">
        <v>0.99</v>
      </c>
      <c r="O141" s="9" t="s">
        <v>2118</v>
      </c>
      <c r="P141" s="10">
        <v>0.99</v>
      </c>
      <c r="Q141" s="9" t="s">
        <v>2148</v>
      </c>
      <c r="R141" s="10">
        <v>1.99</v>
      </c>
      <c r="S141" s="9" t="s">
        <v>4760</v>
      </c>
      <c r="T141" s="10">
        <v>1.99</v>
      </c>
      <c r="U141" s="9" t="s">
        <v>691</v>
      </c>
      <c r="V141" s="10">
        <v>1.99</v>
      </c>
      <c r="W141" s="9" t="s">
        <v>2334</v>
      </c>
      <c r="X141" s="10">
        <v>1.99</v>
      </c>
      <c r="Y141" s="9" t="s">
        <v>3409</v>
      </c>
      <c r="Z141" s="10">
        <v>1.99</v>
      </c>
      <c r="AA141" s="9" t="s">
        <v>1930</v>
      </c>
      <c r="AB141" s="10">
        <v>1.99</v>
      </c>
      <c r="AC141" s="9"/>
      <c r="AD141" s="10"/>
      <c r="AE141" s="9"/>
      <c r="AF141" s="10"/>
      <c r="AG141" s="9"/>
      <c r="AH141" s="10"/>
      <c r="AI141" s="9"/>
      <c r="AJ141" s="10"/>
      <c r="AK141" s="9"/>
      <c r="AL141" s="10"/>
      <c r="AM141" s="9"/>
      <c r="AN141" s="10"/>
    </row>
    <row r="142" spans="1:40" ht="13" x14ac:dyDescent="0.15">
      <c r="A142" s="3" t="s">
        <v>323</v>
      </c>
      <c r="B142" s="3" t="s">
        <v>5878</v>
      </c>
      <c r="C142" s="9" t="s">
        <v>5554</v>
      </c>
      <c r="D142" s="9" t="s">
        <v>5338</v>
      </c>
      <c r="E142" s="9" t="s">
        <v>5339</v>
      </c>
      <c r="F142" s="9"/>
      <c r="G142" s="9" t="s">
        <v>5063</v>
      </c>
      <c r="H142" s="3" t="s">
        <v>5340</v>
      </c>
      <c r="I142" s="15">
        <f>SUM(L142,N142,P142,R142,T142,V142,X142,Z142,AB142,AD142,AF142,AH142,AJ142,AL142,AN142)</f>
        <v>1.98</v>
      </c>
      <c r="J142" s="9">
        <f>COUNTA(K142:AN142)/2</f>
        <v>2</v>
      </c>
      <c r="K142" s="9" t="s">
        <v>1736</v>
      </c>
      <c r="L142" s="10">
        <v>0.99</v>
      </c>
      <c r="M142" s="9" t="s">
        <v>2860</v>
      </c>
      <c r="N142" s="10">
        <v>0.99</v>
      </c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</row>
    <row r="143" spans="1:40" ht="13" x14ac:dyDescent="0.15">
      <c r="A143" s="3" t="s">
        <v>346</v>
      </c>
      <c r="B143" s="3" t="s">
        <v>5897</v>
      </c>
      <c r="C143" s="9" t="s">
        <v>5554</v>
      </c>
      <c r="D143" s="9" t="s">
        <v>5338</v>
      </c>
      <c r="E143" s="9" t="s">
        <v>5339</v>
      </c>
      <c r="F143" s="9"/>
      <c r="G143" s="9" t="s">
        <v>5063</v>
      </c>
      <c r="H143" s="3" t="s">
        <v>5340</v>
      </c>
      <c r="I143" s="15">
        <f>SUM(L143,N143,P143,R143,T143,V143,X143,Z143,AB143,AD143,AF143,AH143,AJ143,AL143,AN143)</f>
        <v>3.96</v>
      </c>
      <c r="J143" s="9">
        <f>COUNTA(K143:AN143)/2</f>
        <v>4</v>
      </c>
      <c r="K143" s="9" t="s">
        <v>3341</v>
      </c>
      <c r="L143" s="10">
        <v>0.99</v>
      </c>
      <c r="M143" s="9" t="s">
        <v>802</v>
      </c>
      <c r="N143" s="10">
        <v>0.99</v>
      </c>
      <c r="O143" s="9" t="s">
        <v>2244</v>
      </c>
      <c r="P143" s="10">
        <v>0.99</v>
      </c>
      <c r="Q143" s="9" t="s">
        <v>1106</v>
      </c>
      <c r="R143" s="10">
        <v>0.99</v>
      </c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9"/>
      <c r="AJ143" s="10"/>
      <c r="AK143" s="9"/>
      <c r="AL143" s="10"/>
      <c r="AM143" s="9"/>
      <c r="AN143" s="10"/>
    </row>
    <row r="144" spans="1:40" ht="13" x14ac:dyDescent="0.15">
      <c r="A144" s="3" t="s">
        <v>368</v>
      </c>
      <c r="B144" s="3" t="s">
        <v>5916</v>
      </c>
      <c r="C144" s="9" t="s">
        <v>5554</v>
      </c>
      <c r="D144" s="9" t="s">
        <v>5338</v>
      </c>
      <c r="E144" s="9" t="s">
        <v>5339</v>
      </c>
      <c r="F144" s="9"/>
      <c r="G144" s="9" t="s">
        <v>5063</v>
      </c>
      <c r="H144" s="3" t="s">
        <v>5340</v>
      </c>
      <c r="I144" s="15">
        <f>SUM(L144,N144,P144,R144,T144,V144,X144,Z144,AB144,AD144,AF144,AH144,AJ144,AL144,AN144)</f>
        <v>5.94</v>
      </c>
      <c r="J144" s="9">
        <f>COUNTA(K144:AN144)/2</f>
        <v>6</v>
      </c>
      <c r="K144" s="9" t="s">
        <v>2634</v>
      </c>
      <c r="L144" s="10">
        <v>0.99</v>
      </c>
      <c r="M144" s="9" t="s">
        <v>3405</v>
      </c>
      <c r="N144" s="10">
        <v>0.99</v>
      </c>
      <c r="O144" s="9" t="s">
        <v>4068</v>
      </c>
      <c r="P144" s="10">
        <v>0.99</v>
      </c>
      <c r="Q144" s="9" t="s">
        <v>2397</v>
      </c>
      <c r="R144" s="10">
        <v>0.99</v>
      </c>
      <c r="S144" s="9" t="s">
        <v>4869</v>
      </c>
      <c r="T144" s="10">
        <v>0.99</v>
      </c>
      <c r="U144" s="9" t="s">
        <v>3543</v>
      </c>
      <c r="V144" s="10">
        <v>0.99</v>
      </c>
      <c r="W144" s="9"/>
      <c r="X144" s="10"/>
      <c r="Y144" s="9"/>
      <c r="Z144" s="10"/>
      <c r="AA144" s="9"/>
      <c r="AB144" s="10"/>
      <c r="AC144" s="9"/>
      <c r="AD144" s="10"/>
      <c r="AE144" s="9"/>
      <c r="AF144" s="10"/>
      <c r="AG144" s="9"/>
      <c r="AH144" s="10"/>
      <c r="AI144" s="9"/>
      <c r="AJ144" s="10"/>
      <c r="AK144" s="9"/>
      <c r="AL144" s="10"/>
      <c r="AM144" s="9"/>
      <c r="AN144" s="10"/>
    </row>
    <row r="145" spans="1:40" ht="13" x14ac:dyDescent="0.15">
      <c r="A145" s="3" t="s">
        <v>30</v>
      </c>
      <c r="B145" s="3" t="s">
        <v>5590</v>
      </c>
      <c r="C145" s="9" t="s">
        <v>5592</v>
      </c>
      <c r="D145" s="9" t="s">
        <v>5331</v>
      </c>
      <c r="E145" s="9" t="s">
        <v>5332</v>
      </c>
      <c r="F145" s="9"/>
      <c r="G145" s="9" t="s">
        <v>5063</v>
      </c>
      <c r="H145" s="3" t="s">
        <v>5333</v>
      </c>
      <c r="I145" s="15">
        <f>SUM(L145,N145,P145,R145,T145,V145,X145,Z145,AB145,AD145,AF145,AH145,AJ145,AL145,AN145)</f>
        <v>1.98</v>
      </c>
      <c r="J145" s="9">
        <f>COUNTA(K145:AN145)/2</f>
        <v>2</v>
      </c>
      <c r="K145" s="9" t="s">
        <v>4036</v>
      </c>
      <c r="L145" s="10">
        <v>0.99</v>
      </c>
      <c r="M145" s="9" t="s">
        <v>3583</v>
      </c>
      <c r="N145" s="10">
        <v>0.99</v>
      </c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9"/>
      <c r="AJ145" s="10"/>
      <c r="AK145" s="9"/>
      <c r="AL145" s="10"/>
      <c r="AM145" s="9"/>
      <c r="AN145" s="10"/>
    </row>
    <row r="146" spans="1:40" ht="13" x14ac:dyDescent="0.15">
      <c r="A146" s="3" t="s">
        <v>41</v>
      </c>
      <c r="B146" s="3" t="s">
        <v>5607</v>
      </c>
      <c r="C146" s="9" t="s">
        <v>5592</v>
      </c>
      <c r="D146" s="9" t="s">
        <v>5331</v>
      </c>
      <c r="E146" s="9" t="s">
        <v>5332</v>
      </c>
      <c r="F146" s="9"/>
      <c r="G146" s="9" t="s">
        <v>5063</v>
      </c>
      <c r="H146" s="3" t="s">
        <v>5333</v>
      </c>
      <c r="I146" s="15">
        <f>SUM(L146,N146,P146,R146,T146,V146,X146,Z146,AB146,AD146,AF146,AH146,AJ146,AL146,AN146)</f>
        <v>13.860000000000001</v>
      </c>
      <c r="J146" s="9">
        <f>COUNTA(K146:AN146)/2</f>
        <v>14</v>
      </c>
      <c r="K146" s="9" t="s">
        <v>2199</v>
      </c>
      <c r="L146" s="10">
        <v>0.99</v>
      </c>
      <c r="M146" s="9" t="s">
        <v>572</v>
      </c>
      <c r="N146" s="10">
        <v>0.99</v>
      </c>
      <c r="O146" s="9" t="s">
        <v>4463</v>
      </c>
      <c r="P146" s="10">
        <v>0.99</v>
      </c>
      <c r="Q146" s="9" t="s">
        <v>2002</v>
      </c>
      <c r="R146" s="10">
        <v>0.99</v>
      </c>
      <c r="S146" s="9" t="s">
        <v>4511</v>
      </c>
      <c r="T146" s="10">
        <v>0.99</v>
      </c>
      <c r="U146" s="9" t="s">
        <v>3618</v>
      </c>
      <c r="V146" s="10">
        <v>0.99</v>
      </c>
      <c r="W146" s="9" t="s">
        <v>840</v>
      </c>
      <c r="X146" s="10">
        <v>0.99</v>
      </c>
      <c r="Y146" s="9" t="s">
        <v>4564</v>
      </c>
      <c r="Z146" s="10">
        <v>0.99</v>
      </c>
      <c r="AA146" s="9" t="s">
        <v>3885</v>
      </c>
      <c r="AB146" s="10">
        <v>0.99</v>
      </c>
      <c r="AC146" s="9" t="s">
        <v>4218</v>
      </c>
      <c r="AD146" s="10">
        <v>0.99</v>
      </c>
      <c r="AE146" s="9" t="s">
        <v>1127</v>
      </c>
      <c r="AF146" s="10">
        <v>0.99</v>
      </c>
      <c r="AG146" s="9" t="s">
        <v>1350</v>
      </c>
      <c r="AH146" s="10">
        <v>0.99</v>
      </c>
      <c r="AI146" s="9" t="s">
        <v>4511</v>
      </c>
      <c r="AJ146" s="10">
        <v>0.99</v>
      </c>
      <c r="AK146" s="9" t="s">
        <v>4531</v>
      </c>
      <c r="AL146" s="10">
        <v>0.99</v>
      </c>
      <c r="AM146" s="9"/>
      <c r="AN146" s="10"/>
    </row>
    <row r="147" spans="1:40" ht="13" x14ac:dyDescent="0.15">
      <c r="A147" s="3" t="s">
        <v>96</v>
      </c>
      <c r="B147" s="3" t="s">
        <v>5674</v>
      </c>
      <c r="C147" s="9" t="s">
        <v>5592</v>
      </c>
      <c r="D147" s="9" t="s">
        <v>5331</v>
      </c>
      <c r="E147" s="9" t="s">
        <v>5332</v>
      </c>
      <c r="F147" s="9"/>
      <c r="G147" s="9" t="s">
        <v>5063</v>
      </c>
      <c r="H147" s="3" t="s">
        <v>5333</v>
      </c>
      <c r="I147" s="15">
        <f>SUM(L147,N147,P147,R147,T147,V147,X147,Z147,AB147,AD147,AF147,AH147,AJ147,AL147,AN147)</f>
        <v>8.91</v>
      </c>
      <c r="J147" s="9">
        <f>COUNTA(K147:AN147)/2</f>
        <v>9</v>
      </c>
      <c r="K147" s="9" t="s">
        <v>1820</v>
      </c>
      <c r="L147" s="10">
        <v>0.99</v>
      </c>
      <c r="M147" s="9" t="s">
        <v>2097</v>
      </c>
      <c r="N147" s="10">
        <v>0.99</v>
      </c>
      <c r="O147" s="9" t="s">
        <v>2791</v>
      </c>
      <c r="P147" s="10">
        <v>0.99</v>
      </c>
      <c r="Q147" s="9" t="s">
        <v>3833</v>
      </c>
      <c r="R147" s="10">
        <v>0.99</v>
      </c>
      <c r="S147" s="9" t="s">
        <v>2097</v>
      </c>
      <c r="T147" s="10">
        <v>0.99</v>
      </c>
      <c r="U147" s="9" t="s">
        <v>2203</v>
      </c>
      <c r="V147" s="10">
        <v>0.99</v>
      </c>
      <c r="W147" s="9" t="s">
        <v>3495</v>
      </c>
      <c r="X147" s="10">
        <v>0.99</v>
      </c>
      <c r="Y147" s="9" t="s">
        <v>4986</v>
      </c>
      <c r="Z147" s="10">
        <v>0.99</v>
      </c>
      <c r="AA147" s="9" t="s">
        <v>1278</v>
      </c>
      <c r="AB147" s="10">
        <v>0.99</v>
      </c>
      <c r="AC147" s="9"/>
      <c r="AD147" s="10"/>
      <c r="AE147" s="9"/>
      <c r="AF147" s="10"/>
      <c r="AG147" s="9"/>
      <c r="AH147" s="10"/>
      <c r="AI147" s="9"/>
      <c r="AJ147" s="10"/>
      <c r="AK147" s="9"/>
      <c r="AL147" s="10"/>
      <c r="AM147" s="9"/>
      <c r="AN147" s="10"/>
    </row>
    <row r="148" spans="1:40" ht="13" x14ac:dyDescent="0.15">
      <c r="A148" s="3" t="s">
        <v>225</v>
      </c>
      <c r="B148" s="3" t="s">
        <v>5794</v>
      </c>
      <c r="C148" s="9" t="s">
        <v>5592</v>
      </c>
      <c r="D148" s="9" t="s">
        <v>5331</v>
      </c>
      <c r="E148" s="9" t="s">
        <v>5332</v>
      </c>
      <c r="F148" s="9"/>
      <c r="G148" s="9" t="s">
        <v>5063</v>
      </c>
      <c r="H148" s="3" t="s">
        <v>5333</v>
      </c>
      <c r="I148" s="15">
        <f>SUM(L148,N148,P148,R148,T148,V148,X148,Z148,AB148,AD148,AF148,AH148,AJ148,AL148,AN148)</f>
        <v>1.98</v>
      </c>
      <c r="J148" s="9">
        <f>COUNTA(K148:AN148)/2</f>
        <v>2</v>
      </c>
      <c r="K148" s="9" t="s">
        <v>4701</v>
      </c>
      <c r="L148" s="10">
        <v>0.99</v>
      </c>
      <c r="M148" s="9" t="s">
        <v>4505</v>
      </c>
      <c r="N148" s="10">
        <v>0.99</v>
      </c>
      <c r="O148" s="9"/>
      <c r="P148" s="10"/>
      <c r="Q148" s="9"/>
      <c r="R148" s="10"/>
      <c r="S148" s="9"/>
      <c r="T148" s="10"/>
      <c r="U148" s="9"/>
      <c r="V148" s="10"/>
      <c r="W148" s="9"/>
      <c r="X148" s="10"/>
      <c r="Y148" s="9"/>
      <c r="Z148" s="10"/>
      <c r="AA148" s="9"/>
      <c r="AB148" s="10"/>
      <c r="AC148" s="9"/>
      <c r="AD148" s="10"/>
      <c r="AE148" s="9"/>
      <c r="AF148" s="10"/>
      <c r="AG148" s="9"/>
      <c r="AH148" s="10"/>
      <c r="AI148" s="9"/>
      <c r="AJ148" s="10"/>
      <c r="AK148" s="9"/>
      <c r="AL148" s="10"/>
      <c r="AM148" s="9"/>
      <c r="AN148" s="10"/>
    </row>
    <row r="149" spans="1:40" ht="13" x14ac:dyDescent="0.15">
      <c r="A149" s="3" t="s">
        <v>248</v>
      </c>
      <c r="B149" s="3" t="s">
        <v>5813</v>
      </c>
      <c r="C149" s="9" t="s">
        <v>5592</v>
      </c>
      <c r="D149" s="9" t="s">
        <v>5331</v>
      </c>
      <c r="E149" s="9" t="s">
        <v>5332</v>
      </c>
      <c r="F149" s="9"/>
      <c r="G149" s="9" t="s">
        <v>5063</v>
      </c>
      <c r="H149" s="3" t="s">
        <v>5333</v>
      </c>
      <c r="I149" s="15">
        <f>SUM(L149,N149,P149,R149,T149,V149,X149,Z149,AB149,AD149,AF149,AH149,AJ149,AL149,AN149)</f>
        <v>3.96</v>
      </c>
      <c r="J149" s="9">
        <f>COUNTA(K149:AN149)/2</f>
        <v>4</v>
      </c>
      <c r="K149" s="9" t="s">
        <v>4077</v>
      </c>
      <c r="L149" s="10">
        <v>0.99</v>
      </c>
      <c r="M149" s="9" t="s">
        <v>1583</v>
      </c>
      <c r="N149" s="10">
        <v>0.99</v>
      </c>
      <c r="O149" s="9" t="s">
        <v>3073</v>
      </c>
      <c r="P149" s="10">
        <v>0.99</v>
      </c>
      <c r="Q149" s="9" t="s">
        <v>3782</v>
      </c>
      <c r="R149" s="10">
        <v>0.99</v>
      </c>
      <c r="S149" s="9"/>
      <c r="T149" s="10"/>
      <c r="U149" s="9"/>
      <c r="V149" s="10"/>
      <c r="W149" s="9"/>
      <c r="X149" s="10"/>
      <c r="Y149" s="9"/>
      <c r="Z149" s="10"/>
      <c r="AA149" s="9"/>
      <c r="AB149" s="10"/>
      <c r="AC149" s="9"/>
      <c r="AD149" s="10"/>
      <c r="AE149" s="9"/>
      <c r="AF149" s="10"/>
      <c r="AG149" s="9"/>
      <c r="AH149" s="10"/>
      <c r="AI149" s="9"/>
      <c r="AJ149" s="10"/>
      <c r="AK149" s="9"/>
      <c r="AL149" s="10"/>
      <c r="AM149" s="9"/>
      <c r="AN149" s="10"/>
    </row>
    <row r="150" spans="1:40" ht="13" x14ac:dyDescent="0.15">
      <c r="A150" s="3" t="s">
        <v>270</v>
      </c>
      <c r="B150" s="3" t="s">
        <v>5832</v>
      </c>
      <c r="C150" s="9" t="s">
        <v>5592</v>
      </c>
      <c r="D150" s="9" t="s">
        <v>5331</v>
      </c>
      <c r="E150" s="9" t="s">
        <v>5332</v>
      </c>
      <c r="F150" s="9"/>
      <c r="G150" s="9" t="s">
        <v>5063</v>
      </c>
      <c r="H150" s="3" t="s">
        <v>5333</v>
      </c>
      <c r="I150" s="15">
        <f>SUM(L150,N150,P150,R150,T150,V150,X150,Z150,AB150,AD150,AF150,AH150,AJ150,AL150,AN150)</f>
        <v>5.94</v>
      </c>
      <c r="J150" s="9">
        <f>COUNTA(K150:AN150)/2</f>
        <v>6</v>
      </c>
      <c r="K150" s="9" t="s">
        <v>1806</v>
      </c>
      <c r="L150" s="10">
        <v>0.99</v>
      </c>
      <c r="M150" s="9" t="s">
        <v>4436</v>
      </c>
      <c r="N150" s="10">
        <v>0.99</v>
      </c>
      <c r="O150" s="9" t="s">
        <v>4930</v>
      </c>
      <c r="P150" s="10">
        <v>0.99</v>
      </c>
      <c r="Q150" s="9" t="s">
        <v>3156</v>
      </c>
      <c r="R150" s="10">
        <v>0.99</v>
      </c>
      <c r="S150" s="9" t="s">
        <v>4768</v>
      </c>
      <c r="T150" s="10">
        <v>0.99</v>
      </c>
      <c r="U150" s="9" t="s">
        <v>1794</v>
      </c>
      <c r="V150" s="10">
        <v>0.99</v>
      </c>
      <c r="W150" s="9"/>
      <c r="X150" s="10"/>
      <c r="Y150" s="9"/>
      <c r="Z150" s="10"/>
      <c r="AA150" s="9"/>
      <c r="AB150" s="10"/>
      <c r="AC150" s="9"/>
      <c r="AD150" s="10"/>
      <c r="AE150" s="9"/>
      <c r="AF150" s="10"/>
      <c r="AG150" s="9"/>
      <c r="AH150" s="10"/>
      <c r="AI150" s="9"/>
      <c r="AJ150" s="10"/>
      <c r="AK150" s="9"/>
      <c r="AL150" s="10"/>
      <c r="AM150" s="9"/>
      <c r="AN150" s="10"/>
    </row>
    <row r="151" spans="1:40" ht="13" x14ac:dyDescent="0.15">
      <c r="A151" s="3" t="s">
        <v>322</v>
      </c>
      <c r="B151" s="3" t="s">
        <v>5877</v>
      </c>
      <c r="C151" s="9" t="s">
        <v>5592</v>
      </c>
      <c r="D151" s="9" t="s">
        <v>5331</v>
      </c>
      <c r="E151" s="9" t="s">
        <v>5332</v>
      </c>
      <c r="F151" s="9"/>
      <c r="G151" s="9" t="s">
        <v>5063</v>
      </c>
      <c r="H151" s="3" t="s">
        <v>5333</v>
      </c>
      <c r="I151" s="15">
        <f>SUM(L151,N151,P151,R151,T151,V151,X151,Z151,AB151,AD151,AF151,AH151,AJ151,AL151,AN151)</f>
        <v>0.99</v>
      </c>
      <c r="J151" s="9">
        <f>COUNTA(K151:AN151)/2</f>
        <v>1</v>
      </c>
      <c r="K151" s="9" t="s">
        <v>4106</v>
      </c>
      <c r="L151" s="10">
        <v>0.99</v>
      </c>
      <c r="M151" s="9"/>
      <c r="N151" s="10"/>
      <c r="O151" s="9"/>
      <c r="P151" s="10"/>
      <c r="Q151" s="9"/>
      <c r="R151" s="10"/>
      <c r="S151" s="9"/>
      <c r="T151" s="10"/>
      <c r="U151" s="9"/>
      <c r="V151" s="10"/>
      <c r="W151" s="9"/>
      <c r="X151" s="10"/>
      <c r="Y151" s="9"/>
      <c r="Z151" s="10"/>
      <c r="AA151" s="9"/>
      <c r="AB151" s="10"/>
      <c r="AC151" s="9"/>
      <c r="AD151" s="10"/>
      <c r="AE151" s="9"/>
      <c r="AF151" s="10"/>
      <c r="AG151" s="9"/>
      <c r="AH151" s="10"/>
      <c r="AI151" s="9"/>
      <c r="AJ151" s="10"/>
      <c r="AK151" s="9"/>
      <c r="AL151" s="10"/>
      <c r="AM151" s="9"/>
      <c r="AN151" s="10"/>
    </row>
    <row r="152" spans="1:40" ht="13" x14ac:dyDescent="0.15">
      <c r="A152" s="3" t="s">
        <v>92</v>
      </c>
      <c r="B152" s="3" t="s">
        <v>5669</v>
      </c>
      <c r="C152" s="9" t="s">
        <v>5670</v>
      </c>
      <c r="D152" s="9" t="s">
        <v>5227</v>
      </c>
      <c r="E152" s="9" t="s">
        <v>5228</v>
      </c>
      <c r="F152" s="9" t="s">
        <v>5229</v>
      </c>
      <c r="G152" s="9" t="s">
        <v>5180</v>
      </c>
      <c r="H152" s="3" t="s">
        <v>5230</v>
      </c>
      <c r="I152" s="15">
        <f>SUM(L152,N152,P152,R152,T152,V152,X152,Z152,AB152,AD152,AF152,AH152,AJ152,AL152,AN152)</f>
        <v>1.98</v>
      </c>
      <c r="J152" s="9">
        <f>COUNTA(K152:AN152)/2</f>
        <v>2</v>
      </c>
      <c r="K152" s="9" t="s">
        <v>4909</v>
      </c>
      <c r="L152" s="10">
        <v>0.99</v>
      </c>
      <c r="M152" s="9" t="s">
        <v>981</v>
      </c>
      <c r="N152" s="10">
        <v>0.99</v>
      </c>
      <c r="O152" s="9"/>
      <c r="P152" s="10"/>
      <c r="Q152" s="9"/>
      <c r="R152" s="10"/>
      <c r="S152" s="9"/>
      <c r="T152" s="10"/>
      <c r="U152" s="9"/>
      <c r="V152" s="10"/>
      <c r="W152" s="9"/>
      <c r="X152" s="10"/>
      <c r="Y152" s="9"/>
      <c r="Z152" s="10"/>
      <c r="AA152" s="9"/>
      <c r="AB152" s="10"/>
      <c r="AC152" s="9"/>
      <c r="AD152" s="10"/>
      <c r="AE152" s="9"/>
      <c r="AF152" s="10"/>
      <c r="AG152" s="9"/>
      <c r="AH152" s="10"/>
      <c r="AI152" s="9"/>
      <c r="AJ152" s="10"/>
      <c r="AK152" s="9"/>
      <c r="AL152" s="10"/>
      <c r="AM152" s="9"/>
      <c r="AN152" s="10"/>
    </row>
    <row r="153" spans="1:40" ht="13" x14ac:dyDescent="0.15">
      <c r="A153" s="3" t="s">
        <v>115</v>
      </c>
      <c r="B153" s="3" t="s">
        <v>5696</v>
      </c>
      <c r="C153" s="9" t="s">
        <v>5670</v>
      </c>
      <c r="D153" s="9" t="s">
        <v>5227</v>
      </c>
      <c r="E153" s="9" t="s">
        <v>5228</v>
      </c>
      <c r="F153" s="9" t="s">
        <v>5229</v>
      </c>
      <c r="G153" s="9" t="s">
        <v>5180</v>
      </c>
      <c r="H153" s="3" t="s">
        <v>5230</v>
      </c>
      <c r="I153" s="15">
        <f>SUM(L153,N153,P153,R153,T153,V153,X153,Z153,AB153,AD153,AF153,AH153,AJ153,AL153,AN153)</f>
        <v>3.96</v>
      </c>
      <c r="J153" s="9">
        <f>COUNTA(K153:AN153)/2</f>
        <v>4</v>
      </c>
      <c r="K153" s="9" t="s">
        <v>4172</v>
      </c>
      <c r="L153" s="10">
        <v>0.99</v>
      </c>
      <c r="M153" s="9" t="s">
        <v>3134</v>
      </c>
      <c r="N153" s="10">
        <v>0.99</v>
      </c>
      <c r="O153" s="9" t="s">
        <v>3461</v>
      </c>
      <c r="P153" s="10">
        <v>0.99</v>
      </c>
      <c r="Q153" s="9" t="s">
        <v>1093</v>
      </c>
      <c r="R153" s="10">
        <v>0.99</v>
      </c>
      <c r="S153" s="9"/>
      <c r="T153" s="10"/>
      <c r="U153" s="9"/>
      <c r="V153" s="10"/>
      <c r="W153" s="9"/>
      <c r="X153" s="10"/>
      <c r="Y153" s="9"/>
      <c r="Z153" s="10"/>
      <c r="AA153" s="9"/>
      <c r="AB153" s="10"/>
      <c r="AC153" s="9"/>
      <c r="AD153" s="10"/>
      <c r="AE153" s="9"/>
      <c r="AF153" s="10"/>
      <c r="AG153" s="9"/>
      <c r="AH153" s="10"/>
      <c r="AI153" s="9"/>
      <c r="AJ153" s="10"/>
      <c r="AK153" s="9"/>
      <c r="AL153" s="10"/>
      <c r="AM153" s="9"/>
      <c r="AN153" s="10"/>
    </row>
    <row r="154" spans="1:40" ht="13" x14ac:dyDescent="0.15">
      <c r="A154" s="3" t="s">
        <v>137</v>
      </c>
      <c r="B154" s="3" t="s">
        <v>5718</v>
      </c>
      <c r="C154" s="9" t="s">
        <v>5670</v>
      </c>
      <c r="D154" s="9" t="s">
        <v>5227</v>
      </c>
      <c r="E154" s="9" t="s">
        <v>5228</v>
      </c>
      <c r="F154" s="9" t="s">
        <v>5229</v>
      </c>
      <c r="G154" s="9" t="s">
        <v>5180</v>
      </c>
      <c r="H154" s="3" t="s">
        <v>5230</v>
      </c>
      <c r="I154" s="15">
        <f>SUM(L154,N154,P154,R154,T154,V154,X154,Z154,AB154,AD154,AF154,AH154,AJ154,AL154,AN154)</f>
        <v>5.94</v>
      </c>
      <c r="J154" s="9">
        <f>COUNTA(K154:AN154)/2</f>
        <v>6</v>
      </c>
      <c r="K154" s="9" t="s">
        <v>3468</v>
      </c>
      <c r="L154" s="10">
        <v>0.99</v>
      </c>
      <c r="M154" s="9" t="s">
        <v>2877</v>
      </c>
      <c r="N154" s="10">
        <v>0.99</v>
      </c>
      <c r="O154" s="9" t="s">
        <v>1079</v>
      </c>
      <c r="P154" s="10">
        <v>0.99</v>
      </c>
      <c r="Q154" s="9" t="s">
        <v>2545</v>
      </c>
      <c r="R154" s="10">
        <v>0.99</v>
      </c>
      <c r="S154" s="9" t="s">
        <v>3174</v>
      </c>
      <c r="T154" s="10">
        <v>0.99</v>
      </c>
      <c r="U154" s="9" t="s">
        <v>3075</v>
      </c>
      <c r="V154" s="10">
        <v>0.99</v>
      </c>
      <c r="W154" s="9"/>
      <c r="X154" s="10"/>
      <c r="Y154" s="9"/>
      <c r="Z154" s="10"/>
      <c r="AA154" s="9"/>
      <c r="AB154" s="10"/>
      <c r="AC154" s="9"/>
      <c r="AD154" s="10"/>
      <c r="AE154" s="9"/>
      <c r="AF154" s="10"/>
      <c r="AG154" s="9"/>
      <c r="AH154" s="10"/>
      <c r="AI154" s="9"/>
      <c r="AJ154" s="10"/>
      <c r="AK154" s="9"/>
      <c r="AL154" s="10"/>
      <c r="AM154" s="9"/>
      <c r="AN154" s="10"/>
    </row>
    <row r="155" spans="1:40" ht="13" x14ac:dyDescent="0.15">
      <c r="A155" s="3" t="s">
        <v>189</v>
      </c>
      <c r="B155" s="3" t="s">
        <v>5763</v>
      </c>
      <c r="C155" s="9" t="s">
        <v>5670</v>
      </c>
      <c r="D155" s="9" t="s">
        <v>5227</v>
      </c>
      <c r="E155" s="9" t="s">
        <v>5228</v>
      </c>
      <c r="F155" s="9" t="s">
        <v>5229</v>
      </c>
      <c r="G155" s="9" t="s">
        <v>5180</v>
      </c>
      <c r="H155" s="3" t="s">
        <v>5230</v>
      </c>
      <c r="I155" s="15">
        <f>SUM(L155,N155,P155,R155,T155,V155,X155,Z155,AB155,AD155,AF155,AH155,AJ155,AL155,AN155)</f>
        <v>0.99</v>
      </c>
      <c r="J155" s="9">
        <f>COUNTA(K155:AN155)/2</f>
        <v>1</v>
      </c>
      <c r="K155" s="9" t="s">
        <v>3280</v>
      </c>
      <c r="L155" s="10">
        <v>0.99</v>
      </c>
      <c r="M155" s="9"/>
      <c r="N155" s="10"/>
      <c r="O155" s="9"/>
      <c r="P155" s="10"/>
      <c r="Q155" s="9"/>
      <c r="R155" s="10"/>
      <c r="S155" s="9"/>
      <c r="T155" s="10"/>
      <c r="U155" s="9"/>
      <c r="V155" s="10"/>
      <c r="W155" s="9"/>
      <c r="X155" s="10"/>
      <c r="Y155" s="9"/>
      <c r="Z155" s="10"/>
      <c r="AA155" s="9"/>
      <c r="AB155" s="10"/>
      <c r="AC155" s="9"/>
      <c r="AD155" s="10"/>
      <c r="AE155" s="9"/>
      <c r="AF155" s="10"/>
      <c r="AG155" s="9"/>
      <c r="AH155" s="10"/>
      <c r="AI155" s="9"/>
      <c r="AJ155" s="10"/>
      <c r="AK155" s="9"/>
      <c r="AL155" s="10"/>
      <c r="AM155" s="9"/>
      <c r="AN155" s="10"/>
    </row>
    <row r="156" spans="1:40" ht="13" x14ac:dyDescent="0.15">
      <c r="A156" s="3" t="s">
        <v>310</v>
      </c>
      <c r="B156" s="3" t="s">
        <v>5866</v>
      </c>
      <c r="C156" s="9" t="s">
        <v>5670</v>
      </c>
      <c r="D156" s="9" t="s">
        <v>5227</v>
      </c>
      <c r="E156" s="9" t="s">
        <v>5228</v>
      </c>
      <c r="F156" s="9" t="s">
        <v>5229</v>
      </c>
      <c r="G156" s="9" t="s">
        <v>5180</v>
      </c>
      <c r="H156" s="3" t="s">
        <v>5230</v>
      </c>
      <c r="I156" s="15">
        <f>SUM(L156,N156,P156,R156,T156,V156,X156,Z156,AB156,AD156,AF156,AH156,AJ156,AL156,AN156)</f>
        <v>3.98</v>
      </c>
      <c r="J156" s="9">
        <f>COUNTA(K156:AN156)/2</f>
        <v>2</v>
      </c>
      <c r="K156" s="9" t="s">
        <v>4464</v>
      </c>
      <c r="L156" s="10">
        <v>1.99</v>
      </c>
      <c r="M156" s="9" t="s">
        <v>1414</v>
      </c>
      <c r="N156" s="10">
        <v>1.99</v>
      </c>
      <c r="O156" s="9"/>
      <c r="P156" s="10"/>
      <c r="Q156" s="9"/>
      <c r="R156" s="10"/>
      <c r="S156" s="9"/>
      <c r="T156" s="10"/>
      <c r="U156" s="9"/>
      <c r="V156" s="10"/>
      <c r="W156" s="9"/>
      <c r="X156" s="10"/>
      <c r="Y156" s="9"/>
      <c r="Z156" s="10"/>
      <c r="AA156" s="9"/>
      <c r="AB156" s="10"/>
      <c r="AC156" s="9"/>
      <c r="AD156" s="10"/>
      <c r="AE156" s="9"/>
      <c r="AF156" s="10"/>
      <c r="AG156" s="9"/>
      <c r="AH156" s="10"/>
      <c r="AI156" s="9"/>
      <c r="AJ156" s="10"/>
      <c r="AK156" s="9"/>
      <c r="AL156" s="10"/>
      <c r="AM156" s="9"/>
      <c r="AN156" s="10"/>
    </row>
    <row r="157" spans="1:40" ht="13" x14ac:dyDescent="0.15">
      <c r="A157" s="3" t="s">
        <v>321</v>
      </c>
      <c r="B157" s="3" t="s">
        <v>5876</v>
      </c>
      <c r="C157" s="9" t="s">
        <v>5670</v>
      </c>
      <c r="D157" s="9" t="s">
        <v>5227</v>
      </c>
      <c r="E157" s="9" t="s">
        <v>5228</v>
      </c>
      <c r="F157" s="9" t="s">
        <v>5229</v>
      </c>
      <c r="G157" s="9" t="s">
        <v>5180</v>
      </c>
      <c r="H157" s="3" t="s">
        <v>5230</v>
      </c>
      <c r="I157" s="15">
        <f>SUM(L157,N157,P157,R157,T157,V157,X157,Z157,AB157,AD157,AF157,AH157,AJ157,AL157,AN157)</f>
        <v>13.860000000000001</v>
      </c>
      <c r="J157" s="9">
        <f>COUNTA(K157:AN157)/2</f>
        <v>14</v>
      </c>
      <c r="K157" s="9" t="s">
        <v>952</v>
      </c>
      <c r="L157" s="10">
        <v>0.99</v>
      </c>
      <c r="M157" s="9" t="s">
        <v>5008</v>
      </c>
      <c r="N157" s="10">
        <v>0.99</v>
      </c>
      <c r="O157" s="9" t="s">
        <v>3404</v>
      </c>
      <c r="P157" s="10">
        <v>0.99</v>
      </c>
      <c r="Q157" s="9" t="s">
        <v>2722</v>
      </c>
      <c r="R157" s="10">
        <v>0.99</v>
      </c>
      <c r="S157" s="9" t="s">
        <v>3669</v>
      </c>
      <c r="T157" s="10">
        <v>0.99</v>
      </c>
      <c r="U157" s="9" t="s">
        <v>3426</v>
      </c>
      <c r="V157" s="10">
        <v>0.99</v>
      </c>
      <c r="W157" s="9" t="s">
        <v>4875</v>
      </c>
      <c r="X157" s="10">
        <v>0.99</v>
      </c>
      <c r="Y157" s="9" t="s">
        <v>2151</v>
      </c>
      <c r="Z157" s="10">
        <v>0.99</v>
      </c>
      <c r="AA157" s="9" t="s">
        <v>1954</v>
      </c>
      <c r="AB157" s="10">
        <v>0.99</v>
      </c>
      <c r="AC157" s="9" t="s">
        <v>3225</v>
      </c>
      <c r="AD157" s="10">
        <v>0.99</v>
      </c>
      <c r="AE157" s="9" t="s">
        <v>1546</v>
      </c>
      <c r="AF157" s="10">
        <v>0.99</v>
      </c>
      <c r="AG157" s="9" t="s">
        <v>4126</v>
      </c>
      <c r="AH157" s="10">
        <v>0.99</v>
      </c>
      <c r="AI157" s="9" t="s">
        <v>1396</v>
      </c>
      <c r="AJ157" s="10">
        <v>0.99</v>
      </c>
      <c r="AK157" s="9" t="s">
        <v>1352</v>
      </c>
      <c r="AL157" s="10">
        <v>0.99</v>
      </c>
      <c r="AM157" s="9"/>
      <c r="AN157" s="10"/>
    </row>
    <row r="158" spans="1:40" ht="13" x14ac:dyDescent="0.15">
      <c r="A158" s="3" t="s">
        <v>376</v>
      </c>
      <c r="B158" s="3" t="s">
        <v>5923</v>
      </c>
      <c r="C158" s="9" t="s">
        <v>5670</v>
      </c>
      <c r="D158" s="9" t="s">
        <v>5227</v>
      </c>
      <c r="E158" s="9" t="s">
        <v>5228</v>
      </c>
      <c r="F158" s="9" t="s">
        <v>5229</v>
      </c>
      <c r="G158" s="9" t="s">
        <v>5180</v>
      </c>
      <c r="H158" s="3" t="s">
        <v>5230</v>
      </c>
      <c r="I158" s="15">
        <f>SUM(L158,N158,P158,R158,T158,V158,X158,Z158,AB158,AD158,AF158,AH158,AJ158,AL158,AN158)</f>
        <v>8.91</v>
      </c>
      <c r="J158" s="9">
        <f>COUNTA(K158:AN158)/2</f>
        <v>9</v>
      </c>
      <c r="K158" s="9" t="s">
        <v>2532</v>
      </c>
      <c r="L158" s="10">
        <v>0.99</v>
      </c>
      <c r="M158" s="9" t="s">
        <v>3617</v>
      </c>
      <c r="N158" s="10">
        <v>0.99</v>
      </c>
      <c r="O158" s="9" t="s">
        <v>4461</v>
      </c>
      <c r="P158" s="10">
        <v>0.99</v>
      </c>
      <c r="Q158" s="9" t="s">
        <v>3666</v>
      </c>
      <c r="R158" s="10">
        <v>0.99</v>
      </c>
      <c r="S158" s="9" t="s">
        <v>1196</v>
      </c>
      <c r="T158" s="10">
        <v>0.99</v>
      </c>
      <c r="U158" s="9" t="s">
        <v>3515</v>
      </c>
      <c r="V158" s="10">
        <v>0.99</v>
      </c>
      <c r="W158" s="9" t="s">
        <v>1271</v>
      </c>
      <c r="X158" s="10">
        <v>0.99</v>
      </c>
      <c r="Y158" s="9" t="s">
        <v>3044</v>
      </c>
      <c r="Z158" s="10">
        <v>0.99</v>
      </c>
      <c r="AA158" s="9" t="s">
        <v>2159</v>
      </c>
      <c r="AB158" s="10">
        <v>0.99</v>
      </c>
      <c r="AC158" s="9"/>
      <c r="AD158" s="10"/>
      <c r="AE158" s="9"/>
      <c r="AF158" s="10"/>
      <c r="AG158" s="9"/>
      <c r="AH158" s="10"/>
      <c r="AI158" s="9"/>
      <c r="AJ158" s="10"/>
      <c r="AK158" s="9"/>
      <c r="AL158" s="10"/>
      <c r="AM158" s="9"/>
      <c r="AN158" s="10"/>
    </row>
    <row r="159" spans="1:40" ht="13" x14ac:dyDescent="0.15">
      <c r="A159" s="3" t="s">
        <v>47</v>
      </c>
      <c r="B159" s="3" t="s">
        <v>5615</v>
      </c>
      <c r="C159" s="9" t="s">
        <v>5616</v>
      </c>
      <c r="D159" s="9" t="s">
        <v>5094</v>
      </c>
      <c r="E159" s="9" t="s">
        <v>5087</v>
      </c>
      <c r="F159" s="9"/>
      <c r="G159" s="9" t="s">
        <v>5088</v>
      </c>
      <c r="H159" s="3" t="s">
        <v>5095</v>
      </c>
      <c r="I159" s="15">
        <f>SUM(L159,N159,P159,R159,T159,V159,X159,Z159,AB159,AD159,AF159,AH159,AJ159,AL159,AN159)</f>
        <v>8.91</v>
      </c>
      <c r="J159" s="9">
        <f>COUNTA(K159:AN159)/2</f>
        <v>9</v>
      </c>
      <c r="K159" s="9" t="s">
        <v>4917</v>
      </c>
      <c r="L159" s="10">
        <v>0.99</v>
      </c>
      <c r="M159" s="9" t="s">
        <v>4896</v>
      </c>
      <c r="N159" s="10">
        <v>0.99</v>
      </c>
      <c r="O159" s="9" t="s">
        <v>1298</v>
      </c>
      <c r="P159" s="10">
        <v>0.99</v>
      </c>
      <c r="Q159" s="9" t="s">
        <v>4881</v>
      </c>
      <c r="R159" s="10">
        <v>0.99</v>
      </c>
      <c r="S159" s="9" t="s">
        <v>2929</v>
      </c>
      <c r="T159" s="10">
        <v>0.99</v>
      </c>
      <c r="U159" s="9" t="s">
        <v>3238</v>
      </c>
      <c r="V159" s="10">
        <v>0.99</v>
      </c>
      <c r="W159" s="9" t="s">
        <v>2358</v>
      </c>
      <c r="X159" s="10">
        <v>0.99</v>
      </c>
      <c r="Y159" s="9" t="s">
        <v>4331</v>
      </c>
      <c r="Z159" s="10">
        <v>0.99</v>
      </c>
      <c r="AA159" s="9" t="s">
        <v>1504</v>
      </c>
      <c r="AB159" s="10">
        <v>0.99</v>
      </c>
      <c r="AC159" s="9"/>
      <c r="AD159" s="10"/>
      <c r="AE159" s="9"/>
      <c r="AF159" s="10"/>
      <c r="AG159" s="9"/>
      <c r="AH159" s="10"/>
      <c r="AI159" s="9"/>
      <c r="AJ159" s="10"/>
      <c r="AK159" s="9"/>
      <c r="AL159" s="10"/>
      <c r="AM159" s="9"/>
      <c r="AN159" s="10"/>
    </row>
    <row r="160" spans="1:40" ht="13" x14ac:dyDescent="0.15">
      <c r="A160" s="3" t="s">
        <v>176</v>
      </c>
      <c r="B160" s="3" t="s">
        <v>5752</v>
      </c>
      <c r="C160" s="9" t="s">
        <v>5616</v>
      </c>
      <c r="D160" s="9" t="s">
        <v>5094</v>
      </c>
      <c r="E160" s="9" t="s">
        <v>5087</v>
      </c>
      <c r="F160" s="9"/>
      <c r="G160" s="9" t="s">
        <v>5088</v>
      </c>
      <c r="H160" s="3" t="s">
        <v>5095</v>
      </c>
      <c r="I160" s="15">
        <f>SUM(L160,N160,P160,R160,T160,V160,X160,Z160,AB160,AD160,AF160,AH160,AJ160,AL160,AN160)</f>
        <v>1.98</v>
      </c>
      <c r="J160" s="9">
        <f>COUNTA(K160:AN160)/2</f>
        <v>2</v>
      </c>
      <c r="K160" s="9" t="s">
        <v>2573</v>
      </c>
      <c r="L160" s="10">
        <v>0.99</v>
      </c>
      <c r="M160" s="9" t="s">
        <v>4574</v>
      </c>
      <c r="N160" s="10">
        <v>0.99</v>
      </c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</row>
    <row r="161" spans="1:40" ht="13" x14ac:dyDescent="0.15">
      <c r="A161" s="3" t="s">
        <v>199</v>
      </c>
      <c r="B161" s="3" t="s">
        <v>5771</v>
      </c>
      <c r="C161" s="9" t="s">
        <v>5616</v>
      </c>
      <c r="D161" s="9" t="s">
        <v>5094</v>
      </c>
      <c r="E161" s="9" t="s">
        <v>5087</v>
      </c>
      <c r="F161" s="9"/>
      <c r="G161" s="9" t="s">
        <v>5088</v>
      </c>
      <c r="H161" s="3" t="s">
        <v>5095</v>
      </c>
      <c r="I161" s="15">
        <f>SUM(L161,N161,P161,R161,T161,V161,X161,Z161,AB161,AD161,AF161,AH161,AJ161,AL161,AN161)</f>
        <v>3.96</v>
      </c>
      <c r="J161" s="9">
        <f>COUNTA(K161:AN161)/2</f>
        <v>4</v>
      </c>
      <c r="K161" s="9" t="s">
        <v>2482</v>
      </c>
      <c r="L161" s="10">
        <v>0.99</v>
      </c>
      <c r="M161" s="9" t="s">
        <v>4554</v>
      </c>
      <c r="N161" s="10">
        <v>0.99</v>
      </c>
      <c r="O161" s="9" t="s">
        <v>907</v>
      </c>
      <c r="P161" s="10">
        <v>0.99</v>
      </c>
      <c r="Q161" s="9" t="s">
        <v>3354</v>
      </c>
      <c r="R161" s="10">
        <v>0.99</v>
      </c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</row>
    <row r="162" spans="1:40" ht="13" x14ac:dyDescent="0.15">
      <c r="A162" s="3" t="s">
        <v>221</v>
      </c>
      <c r="B162" s="3" t="s">
        <v>5790</v>
      </c>
      <c r="C162" s="9" t="s">
        <v>5616</v>
      </c>
      <c r="D162" s="9" t="s">
        <v>5094</v>
      </c>
      <c r="E162" s="9" t="s">
        <v>5087</v>
      </c>
      <c r="F162" s="9"/>
      <c r="G162" s="9" t="s">
        <v>5088</v>
      </c>
      <c r="H162" s="3" t="s">
        <v>5095</v>
      </c>
      <c r="I162" s="15">
        <f>SUM(L162,N162,P162,R162,T162,V162,X162,Z162,AB162,AD162,AF162,AH162,AJ162,AL162,AN162)</f>
        <v>5.94</v>
      </c>
      <c r="J162" s="9">
        <f>COUNTA(K162:AN162)/2</f>
        <v>6</v>
      </c>
      <c r="K162" s="9" t="s">
        <v>3300</v>
      </c>
      <c r="L162" s="10">
        <v>0.99</v>
      </c>
      <c r="M162" s="9" t="s">
        <v>717</v>
      </c>
      <c r="N162" s="10">
        <v>0.99</v>
      </c>
      <c r="O162" s="9" t="s">
        <v>4375</v>
      </c>
      <c r="P162" s="10">
        <v>0.99</v>
      </c>
      <c r="Q162" s="9" t="s">
        <v>1548</v>
      </c>
      <c r="R162" s="10">
        <v>0.99</v>
      </c>
      <c r="S162" s="9" t="s">
        <v>2939</v>
      </c>
      <c r="T162" s="10">
        <v>0.99</v>
      </c>
      <c r="U162" s="9" t="s">
        <v>4799</v>
      </c>
      <c r="V162" s="10">
        <v>0.99</v>
      </c>
      <c r="W162" s="9"/>
      <c r="X162" s="10"/>
      <c r="Y162" s="9"/>
      <c r="Z162" s="10"/>
      <c r="AA162" s="9"/>
      <c r="AB162" s="10"/>
      <c r="AC162" s="9"/>
      <c r="AD162" s="10"/>
      <c r="AE162" s="9"/>
      <c r="AF162" s="10"/>
      <c r="AG162" s="9"/>
      <c r="AH162" s="10"/>
      <c r="AI162" s="9"/>
      <c r="AJ162" s="10"/>
      <c r="AK162" s="9"/>
      <c r="AL162" s="10"/>
      <c r="AM162" s="9"/>
      <c r="AN162" s="10"/>
    </row>
    <row r="163" spans="1:40" ht="13" x14ac:dyDescent="0.15">
      <c r="A163" s="3" t="s">
        <v>273</v>
      </c>
      <c r="B163" s="3" t="s">
        <v>5835</v>
      </c>
      <c r="C163" s="9" t="s">
        <v>5616</v>
      </c>
      <c r="D163" s="9" t="s">
        <v>5094</v>
      </c>
      <c r="E163" s="9" t="s">
        <v>5087</v>
      </c>
      <c r="F163" s="9"/>
      <c r="G163" s="9" t="s">
        <v>5088</v>
      </c>
      <c r="H163" s="3" t="s">
        <v>5095</v>
      </c>
      <c r="I163" s="15">
        <f>SUM(L163,N163,P163,R163,T163,V163,X163,Z163,AB163,AD163,AF163,AH163,AJ163,AL163,AN163)</f>
        <v>0.99</v>
      </c>
      <c r="J163" s="9">
        <f>COUNTA(K163:AN163)/2</f>
        <v>1</v>
      </c>
      <c r="K163" s="9" t="s">
        <v>3826</v>
      </c>
      <c r="L163" s="10">
        <v>0.99</v>
      </c>
      <c r="M163" s="9"/>
      <c r="N163" s="10"/>
      <c r="O163" s="9"/>
      <c r="P163" s="10"/>
      <c r="Q163" s="9"/>
      <c r="R163" s="10"/>
      <c r="S163" s="9"/>
      <c r="T163" s="10"/>
      <c r="U163" s="9"/>
      <c r="V163" s="10"/>
      <c r="W163" s="9"/>
      <c r="X163" s="10"/>
      <c r="Y163" s="9"/>
      <c r="Z163" s="10"/>
      <c r="AA163" s="9"/>
      <c r="AB163" s="10"/>
      <c r="AC163" s="9"/>
      <c r="AD163" s="10"/>
      <c r="AE163" s="9"/>
      <c r="AF163" s="10"/>
      <c r="AG163" s="9"/>
      <c r="AH163" s="10"/>
      <c r="AI163" s="9"/>
      <c r="AJ163" s="10"/>
      <c r="AK163" s="9"/>
      <c r="AL163" s="10"/>
      <c r="AM163" s="9"/>
      <c r="AN163" s="10"/>
    </row>
    <row r="164" spans="1:40" ht="13" x14ac:dyDescent="0.15">
      <c r="A164" s="3" t="s">
        <v>394</v>
      </c>
      <c r="B164" s="3" t="s">
        <v>5938</v>
      </c>
      <c r="C164" s="9" t="s">
        <v>5616</v>
      </c>
      <c r="D164" s="9" t="s">
        <v>5094</v>
      </c>
      <c r="E164" s="9" t="s">
        <v>5087</v>
      </c>
      <c r="F164" s="9"/>
      <c r="G164" s="9" t="s">
        <v>5088</v>
      </c>
      <c r="H164" s="3" t="s">
        <v>5095</v>
      </c>
      <c r="I164" s="15">
        <f>SUM(L164,N164,P164,R164,T164,V164,X164,Z164,AB164,AD164,AF164,AH164,AJ164,AL164,AN164)</f>
        <v>1.98</v>
      </c>
      <c r="J164" s="9">
        <f>COUNTA(K164:AN164)/2</f>
        <v>2</v>
      </c>
      <c r="K164" s="9" t="s">
        <v>4962</v>
      </c>
      <c r="L164" s="10">
        <v>0.99</v>
      </c>
      <c r="M164" s="9" t="s">
        <v>1346</v>
      </c>
      <c r="N164" s="10">
        <v>0.99</v>
      </c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</row>
    <row r="165" spans="1:40" ht="13" x14ac:dyDescent="0.15">
      <c r="A165" s="3" t="s">
        <v>405</v>
      </c>
      <c r="B165" s="3" t="s">
        <v>5948</v>
      </c>
      <c r="C165" s="9" t="s">
        <v>5616</v>
      </c>
      <c r="D165" s="9" t="s">
        <v>5094</v>
      </c>
      <c r="E165" s="9" t="s">
        <v>5087</v>
      </c>
      <c r="F165" s="9"/>
      <c r="G165" s="9" t="s">
        <v>5088</v>
      </c>
      <c r="H165" s="3" t="s">
        <v>5095</v>
      </c>
      <c r="I165" s="15">
        <f>SUM(L165,N165,P165,R165,T165,V165,X165,Z165,AB165,AD165,AF165,AH165,AJ165,AL165,AN165)</f>
        <v>25.859999999999992</v>
      </c>
      <c r="J165" s="9">
        <f>COUNTA(K165:AN165)/2</f>
        <v>14</v>
      </c>
      <c r="K165" s="9" t="s">
        <v>2693</v>
      </c>
      <c r="L165" s="10">
        <v>0.99</v>
      </c>
      <c r="M165" s="9" t="s">
        <v>1635</v>
      </c>
      <c r="N165" s="10">
        <v>1.99</v>
      </c>
      <c r="O165" s="9" t="s">
        <v>4584</v>
      </c>
      <c r="P165" s="10">
        <v>1.99</v>
      </c>
      <c r="Q165" s="9" t="s">
        <v>3494</v>
      </c>
      <c r="R165" s="10">
        <v>1.99</v>
      </c>
      <c r="S165" s="9" t="s">
        <v>4434</v>
      </c>
      <c r="T165" s="10">
        <v>1.99</v>
      </c>
      <c r="U165" s="9" t="s">
        <v>3085</v>
      </c>
      <c r="V165" s="10">
        <v>1.99</v>
      </c>
      <c r="W165" s="9" t="s">
        <v>4837</v>
      </c>
      <c r="X165" s="10">
        <v>1.99</v>
      </c>
      <c r="Y165" s="9" t="s">
        <v>4507</v>
      </c>
      <c r="Z165" s="10">
        <v>1.99</v>
      </c>
      <c r="AA165" s="9" t="s">
        <v>4234</v>
      </c>
      <c r="AB165" s="10">
        <v>1.99</v>
      </c>
      <c r="AC165" s="9" t="s">
        <v>3567</v>
      </c>
      <c r="AD165" s="10">
        <v>1.99</v>
      </c>
      <c r="AE165" s="9" t="s">
        <v>3532</v>
      </c>
      <c r="AF165" s="10">
        <v>1.99</v>
      </c>
      <c r="AG165" s="9" t="s">
        <v>1880</v>
      </c>
      <c r="AH165" s="10">
        <v>1.99</v>
      </c>
      <c r="AI165" s="9" t="s">
        <v>2950</v>
      </c>
      <c r="AJ165" s="10">
        <v>1.99</v>
      </c>
      <c r="AK165" s="9" t="s">
        <v>4109</v>
      </c>
      <c r="AL165" s="10">
        <v>0.99</v>
      </c>
      <c r="AM165" s="9"/>
      <c r="AN165" s="10"/>
    </row>
    <row r="166" spans="1:40" ht="13" x14ac:dyDescent="0.15">
      <c r="A166" s="3" t="s">
        <v>11</v>
      </c>
      <c r="B166" s="3" t="s">
        <v>5560</v>
      </c>
      <c r="C166" s="9" t="s">
        <v>5561</v>
      </c>
      <c r="D166" s="9" t="s">
        <v>5401</v>
      </c>
      <c r="E166" s="9" t="s">
        <v>5402</v>
      </c>
      <c r="F166" s="9" t="s">
        <v>5402</v>
      </c>
      <c r="G166" s="9" t="s">
        <v>5403</v>
      </c>
      <c r="H166" s="9"/>
      <c r="I166" s="15">
        <f>SUM(L166,N166,P166,R166,T166,V166,X166,Z166,AB166,AD166,AF166,AH166,AJ166,AL166,AN166)</f>
        <v>5.94</v>
      </c>
      <c r="J166" s="9">
        <f>COUNTA(K166:AN166)/2</f>
        <v>6</v>
      </c>
      <c r="K166" s="9" t="s">
        <v>2111</v>
      </c>
      <c r="L166" s="10">
        <v>0.99</v>
      </c>
      <c r="M166" s="9" t="s">
        <v>3924</v>
      </c>
      <c r="N166" s="10">
        <v>0.99</v>
      </c>
      <c r="O166" s="9" t="s">
        <v>4118</v>
      </c>
      <c r="P166" s="10">
        <v>0.99</v>
      </c>
      <c r="Q166" s="9" t="s">
        <v>3941</v>
      </c>
      <c r="R166" s="10">
        <v>0.99</v>
      </c>
      <c r="S166" s="9" t="s">
        <v>965</v>
      </c>
      <c r="T166" s="10">
        <v>0.99</v>
      </c>
      <c r="U166" s="9" t="s">
        <v>3102</v>
      </c>
      <c r="V166" s="10">
        <v>0.99</v>
      </c>
      <c r="W166" s="9"/>
      <c r="X166" s="10"/>
      <c r="Y166" s="9"/>
      <c r="Z166" s="10"/>
      <c r="AA166" s="9"/>
      <c r="AB166" s="10"/>
      <c r="AC166" s="9"/>
      <c r="AD166" s="10"/>
      <c r="AE166" s="9"/>
      <c r="AF166" s="10"/>
      <c r="AG166" s="9"/>
      <c r="AH166" s="10"/>
      <c r="AI166" s="9"/>
      <c r="AJ166" s="10"/>
      <c r="AK166" s="9"/>
      <c r="AL166" s="10"/>
      <c r="AM166" s="9"/>
      <c r="AN166" s="10"/>
    </row>
    <row r="167" spans="1:40" ht="13" x14ac:dyDescent="0.15">
      <c r="A167" s="3" t="s">
        <v>63</v>
      </c>
      <c r="B167" s="3" t="s">
        <v>5636</v>
      </c>
      <c r="C167" s="9" t="s">
        <v>5561</v>
      </c>
      <c r="D167" s="9" t="s">
        <v>5401</v>
      </c>
      <c r="E167" s="9" t="s">
        <v>5402</v>
      </c>
      <c r="F167" s="9" t="s">
        <v>5402</v>
      </c>
      <c r="G167" s="9" t="s">
        <v>5403</v>
      </c>
      <c r="H167" s="9"/>
      <c r="I167" s="15">
        <f>SUM(L167,N167,P167,R167,T167,V167,X167,Z167,AB167,AD167,AF167,AH167,AJ167,AL167,AN167)</f>
        <v>0.99</v>
      </c>
      <c r="J167" s="9">
        <f>COUNTA(K167:AN167)/2</f>
        <v>1</v>
      </c>
      <c r="K167" s="9" t="s">
        <v>3610</v>
      </c>
      <c r="L167" s="10">
        <v>0.99</v>
      </c>
      <c r="M167" s="9"/>
      <c r="N167" s="10"/>
      <c r="O167" s="9"/>
      <c r="P167" s="10"/>
      <c r="Q167" s="9"/>
      <c r="R167" s="10"/>
      <c r="S167" s="9"/>
      <c r="T167" s="10"/>
      <c r="U167" s="9"/>
      <c r="V167" s="10"/>
      <c r="W167" s="9"/>
      <c r="X167" s="10"/>
      <c r="Y167" s="9"/>
      <c r="Z167" s="10"/>
      <c r="AA167" s="9"/>
      <c r="AB167" s="10"/>
      <c r="AC167" s="9"/>
      <c r="AD167" s="10"/>
      <c r="AE167" s="9"/>
      <c r="AF167" s="10"/>
      <c r="AG167" s="9"/>
      <c r="AH167" s="10"/>
      <c r="AI167" s="9"/>
      <c r="AJ167" s="10"/>
      <c r="AK167" s="9"/>
      <c r="AL167" s="10"/>
      <c r="AM167" s="9"/>
      <c r="AN167" s="10"/>
    </row>
    <row r="168" spans="1:40" ht="13" x14ac:dyDescent="0.15">
      <c r="A168" s="3" t="s">
        <v>184</v>
      </c>
      <c r="B168" s="3" t="s">
        <v>5758</v>
      </c>
      <c r="C168" s="9" t="s">
        <v>5561</v>
      </c>
      <c r="D168" s="9" t="s">
        <v>5401</v>
      </c>
      <c r="E168" s="9" t="s">
        <v>5402</v>
      </c>
      <c r="F168" s="9" t="s">
        <v>5402</v>
      </c>
      <c r="G168" s="9" t="s">
        <v>5403</v>
      </c>
      <c r="H168" s="9"/>
      <c r="I168" s="15">
        <f>SUM(L168,N168,P168,R168,T168,V168,X168,Z168,AB168,AD168,AF168,AH168,AJ168,AL168,AN168)</f>
        <v>1.98</v>
      </c>
      <c r="J168" s="9">
        <f>COUNTA(K168:AN168)/2</f>
        <v>2</v>
      </c>
      <c r="K168" s="9" t="s">
        <v>2069</v>
      </c>
      <c r="L168" s="10">
        <v>0.99</v>
      </c>
      <c r="M168" s="9" t="s">
        <v>1770</v>
      </c>
      <c r="N168" s="10">
        <v>0.99</v>
      </c>
      <c r="O168" s="9"/>
      <c r="P168" s="10"/>
      <c r="Q168" s="9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</row>
    <row r="169" spans="1:40" ht="13" x14ac:dyDescent="0.15">
      <c r="A169" s="3" t="s">
        <v>195</v>
      </c>
      <c r="B169" s="3" t="s">
        <v>5768</v>
      </c>
      <c r="C169" s="9" t="s">
        <v>5561</v>
      </c>
      <c r="D169" s="9" t="s">
        <v>5401</v>
      </c>
      <c r="E169" s="9" t="s">
        <v>5402</v>
      </c>
      <c r="F169" s="9" t="s">
        <v>5402</v>
      </c>
      <c r="G169" s="9" t="s">
        <v>5403</v>
      </c>
      <c r="H169" s="9"/>
      <c r="I169" s="15">
        <f>SUM(L169,N169,P169,R169,T169,V169,X169,Z169,AB169,AD169,AF169,AH169,AJ169,AL169,AN169)</f>
        <v>21.859999999999992</v>
      </c>
      <c r="J169" s="9">
        <f>COUNTA(K169:AN169)/2</f>
        <v>14</v>
      </c>
      <c r="K169" s="9" t="s">
        <v>832</v>
      </c>
      <c r="L169" s="10">
        <v>1.99</v>
      </c>
      <c r="M169" s="9" t="s">
        <v>519</v>
      </c>
      <c r="N169" s="10">
        <v>1.99</v>
      </c>
      <c r="O169" s="9" t="s">
        <v>4519</v>
      </c>
      <c r="P169" s="10">
        <v>1.99</v>
      </c>
      <c r="Q169" s="9" t="s">
        <v>4380</v>
      </c>
      <c r="R169" s="10">
        <v>1.99</v>
      </c>
      <c r="S169" s="9" t="s">
        <v>4480</v>
      </c>
      <c r="T169" s="10">
        <v>1.99</v>
      </c>
      <c r="U169" s="9" t="s">
        <v>4578</v>
      </c>
      <c r="V169" s="10">
        <v>1.99</v>
      </c>
      <c r="W169" s="9" t="s">
        <v>3898</v>
      </c>
      <c r="X169" s="10">
        <v>1.99</v>
      </c>
      <c r="Y169" s="9" t="s">
        <v>2146</v>
      </c>
      <c r="Z169" s="10">
        <v>1.99</v>
      </c>
      <c r="AA169" s="9" t="s">
        <v>4435</v>
      </c>
      <c r="AB169" s="10">
        <v>0.99</v>
      </c>
      <c r="AC169" s="9" t="s">
        <v>4833</v>
      </c>
      <c r="AD169" s="10">
        <v>0.99</v>
      </c>
      <c r="AE169" s="9" t="s">
        <v>4182</v>
      </c>
      <c r="AF169" s="10">
        <v>0.99</v>
      </c>
      <c r="AG169" s="9" t="s">
        <v>2442</v>
      </c>
      <c r="AH169" s="10">
        <v>0.99</v>
      </c>
      <c r="AI169" s="9" t="s">
        <v>1614</v>
      </c>
      <c r="AJ169" s="10">
        <v>0.99</v>
      </c>
      <c r="AK169" s="9" t="s">
        <v>3221</v>
      </c>
      <c r="AL169" s="10">
        <v>0.99</v>
      </c>
      <c r="AM169" s="9"/>
      <c r="AN169" s="10"/>
    </row>
    <row r="170" spans="1:40" ht="13" x14ac:dyDescent="0.15">
      <c r="A170" s="3" t="s">
        <v>250</v>
      </c>
      <c r="B170" s="3" t="s">
        <v>5815</v>
      </c>
      <c r="C170" s="9" t="s">
        <v>5561</v>
      </c>
      <c r="D170" s="9" t="s">
        <v>5401</v>
      </c>
      <c r="E170" s="9" t="s">
        <v>5402</v>
      </c>
      <c r="F170" s="9" t="s">
        <v>5402</v>
      </c>
      <c r="G170" s="9" t="s">
        <v>5403</v>
      </c>
      <c r="H170" s="9"/>
      <c r="I170" s="15">
        <f>SUM(L170,N170,P170,R170,T170,V170,X170,Z170,AB170,AD170,AF170,AH170,AJ170,AL170,AN170)</f>
        <v>8.91</v>
      </c>
      <c r="J170" s="9">
        <f>COUNTA(K170:AN170)/2</f>
        <v>9</v>
      </c>
      <c r="K170" s="9" t="s">
        <v>1009</v>
      </c>
      <c r="L170" s="10">
        <v>0.99</v>
      </c>
      <c r="M170" s="9" t="s">
        <v>3605</v>
      </c>
      <c r="N170" s="10">
        <v>0.99</v>
      </c>
      <c r="O170" s="9" t="s">
        <v>4440</v>
      </c>
      <c r="P170" s="10">
        <v>0.99</v>
      </c>
      <c r="Q170" s="9" t="s">
        <v>1615</v>
      </c>
      <c r="R170" s="10">
        <v>0.99</v>
      </c>
      <c r="S170" s="9" t="s">
        <v>1424</v>
      </c>
      <c r="T170" s="10">
        <v>0.99</v>
      </c>
      <c r="U170" s="9" t="s">
        <v>1964</v>
      </c>
      <c r="V170" s="10">
        <v>0.99</v>
      </c>
      <c r="W170" s="9" t="s">
        <v>2845</v>
      </c>
      <c r="X170" s="10">
        <v>0.99</v>
      </c>
      <c r="Y170" s="9" t="s">
        <v>2752</v>
      </c>
      <c r="Z170" s="10">
        <v>0.99</v>
      </c>
      <c r="AA170" s="9" t="s">
        <v>4525</v>
      </c>
      <c r="AB170" s="10">
        <v>0.99</v>
      </c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</row>
    <row r="171" spans="1:40" ht="13" x14ac:dyDescent="0.15">
      <c r="A171" s="3" t="s">
        <v>379</v>
      </c>
      <c r="B171" s="3" t="s">
        <v>5926</v>
      </c>
      <c r="C171" s="9" t="s">
        <v>5561</v>
      </c>
      <c r="D171" s="9" t="s">
        <v>5401</v>
      </c>
      <c r="E171" s="9" t="s">
        <v>5402</v>
      </c>
      <c r="F171" s="9" t="s">
        <v>5402</v>
      </c>
      <c r="G171" s="9" t="s">
        <v>5403</v>
      </c>
      <c r="H171" s="9"/>
      <c r="I171" s="15">
        <f>SUM(L171,N171,P171,R171,T171,V171,X171,Z171,AB171,AD171,AF171,AH171,AJ171,AL171,AN171)</f>
        <v>1.98</v>
      </c>
      <c r="J171" s="9">
        <f>COUNTA(K171:AN171)/2</f>
        <v>2</v>
      </c>
      <c r="K171" s="9" t="s">
        <v>2258</v>
      </c>
      <c r="L171" s="10">
        <v>0.99</v>
      </c>
      <c r="M171" s="9" t="s">
        <v>3658</v>
      </c>
      <c r="N171" s="10">
        <v>0.99</v>
      </c>
      <c r="O171" s="9"/>
      <c r="P171" s="10"/>
      <c r="Q171" s="9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</row>
    <row r="172" spans="1:40" ht="13" x14ac:dyDescent="0.15">
      <c r="A172" s="3" t="s">
        <v>402</v>
      </c>
      <c r="B172" s="3" t="s">
        <v>5945</v>
      </c>
      <c r="C172" s="9" t="s">
        <v>5561</v>
      </c>
      <c r="D172" s="9" t="s">
        <v>5401</v>
      </c>
      <c r="E172" s="9" t="s">
        <v>5402</v>
      </c>
      <c r="F172" s="9" t="s">
        <v>5402</v>
      </c>
      <c r="G172" s="9" t="s">
        <v>5403</v>
      </c>
      <c r="H172" s="9"/>
      <c r="I172" s="15">
        <f>SUM(L172,N172,P172,R172,T172,V172,X172,Z172,AB172,AD172,AF172,AH172,AJ172,AL172,AN172)</f>
        <v>3.96</v>
      </c>
      <c r="J172" s="9">
        <f>COUNTA(K172:AN172)/2</f>
        <v>4</v>
      </c>
      <c r="K172" s="9" t="s">
        <v>1048</v>
      </c>
      <c r="L172" s="10">
        <v>0.99</v>
      </c>
      <c r="M172" s="9" t="s">
        <v>2433</v>
      </c>
      <c r="N172" s="10">
        <v>0.99</v>
      </c>
      <c r="O172" s="9" t="s">
        <v>3807</v>
      </c>
      <c r="P172" s="10">
        <v>0.99</v>
      </c>
      <c r="Q172" s="9" t="s">
        <v>1122</v>
      </c>
      <c r="R172" s="10">
        <v>0.99</v>
      </c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</row>
    <row r="173" spans="1:40" ht="13" x14ac:dyDescent="0.15">
      <c r="A173" s="3" t="s">
        <v>85</v>
      </c>
      <c r="B173" s="3" t="s">
        <v>5661</v>
      </c>
      <c r="C173" s="9" t="s">
        <v>5662</v>
      </c>
      <c r="D173" s="9" t="s">
        <v>5379</v>
      </c>
      <c r="E173" s="9" t="s">
        <v>5380</v>
      </c>
      <c r="F173" s="9"/>
      <c r="G173" s="9" t="s">
        <v>5353</v>
      </c>
      <c r="H173" s="3" t="s">
        <v>5381</v>
      </c>
      <c r="I173" s="15">
        <f>SUM(L173,N173,P173,R173,T173,V173,X173,Z173,AB173,AD173,AF173,AH173,AJ173,AL173,AN173)</f>
        <v>1.98</v>
      </c>
      <c r="J173" s="9">
        <f>COUNTA(K173:AN173)/2</f>
        <v>2</v>
      </c>
      <c r="K173" s="9" t="s">
        <v>3688</v>
      </c>
      <c r="L173" s="10">
        <v>0.99</v>
      </c>
      <c r="M173" s="9" t="s">
        <v>2175</v>
      </c>
      <c r="N173" s="10">
        <v>0.99</v>
      </c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</row>
    <row r="174" spans="1:40" ht="13" x14ac:dyDescent="0.15">
      <c r="A174" s="3" t="s">
        <v>108</v>
      </c>
      <c r="B174" s="3" t="s">
        <v>5688</v>
      </c>
      <c r="C174" s="9" t="s">
        <v>5662</v>
      </c>
      <c r="D174" s="9" t="s">
        <v>5379</v>
      </c>
      <c r="E174" s="9" t="s">
        <v>5380</v>
      </c>
      <c r="F174" s="9"/>
      <c r="G174" s="9" t="s">
        <v>5353</v>
      </c>
      <c r="H174" s="3" t="s">
        <v>5381</v>
      </c>
      <c r="I174" s="15">
        <f>SUM(L174,N174,P174,R174,T174,V174,X174,Z174,AB174,AD174,AF174,AH174,AJ174,AL174,AN174)</f>
        <v>3.96</v>
      </c>
      <c r="J174" s="9">
        <f>COUNTA(K174:AN174)/2</f>
        <v>4</v>
      </c>
      <c r="K174" s="9" t="s">
        <v>813</v>
      </c>
      <c r="L174" s="10">
        <v>0.99</v>
      </c>
      <c r="M174" s="9" t="s">
        <v>3271</v>
      </c>
      <c r="N174" s="10">
        <v>0.99</v>
      </c>
      <c r="O174" s="9" t="s">
        <v>3578</v>
      </c>
      <c r="P174" s="10">
        <v>0.99</v>
      </c>
      <c r="Q174" s="9" t="s">
        <v>4071</v>
      </c>
      <c r="R174" s="10">
        <v>0.99</v>
      </c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</row>
    <row r="175" spans="1:40" ht="13" x14ac:dyDescent="0.15">
      <c r="A175" s="3" t="s">
        <v>130</v>
      </c>
      <c r="B175" s="3" t="s">
        <v>5712</v>
      </c>
      <c r="C175" s="9" t="s">
        <v>5662</v>
      </c>
      <c r="D175" s="9" t="s">
        <v>5379</v>
      </c>
      <c r="E175" s="9" t="s">
        <v>5380</v>
      </c>
      <c r="F175" s="9"/>
      <c r="G175" s="9" t="s">
        <v>5353</v>
      </c>
      <c r="H175" s="3" t="s">
        <v>5381</v>
      </c>
      <c r="I175" s="15">
        <f>SUM(L175,N175,P175,R175,T175,V175,X175,Z175,AB175,AD175,AF175,AH175,AJ175,AL175,AN175)</f>
        <v>5.94</v>
      </c>
      <c r="J175" s="9">
        <f>COUNTA(K175:AN175)/2</f>
        <v>6</v>
      </c>
      <c r="K175" s="9" t="s">
        <v>2969</v>
      </c>
      <c r="L175" s="10">
        <v>0.99</v>
      </c>
      <c r="M175" s="9" t="s">
        <v>4286</v>
      </c>
      <c r="N175" s="10">
        <v>0.99</v>
      </c>
      <c r="O175" s="9" t="s">
        <v>1399</v>
      </c>
      <c r="P175" s="10">
        <v>0.99</v>
      </c>
      <c r="Q175" s="9" t="s">
        <v>3363</v>
      </c>
      <c r="R175" s="10">
        <v>0.99</v>
      </c>
      <c r="S175" s="9" t="s">
        <v>4503</v>
      </c>
      <c r="T175" s="10">
        <v>0.99</v>
      </c>
      <c r="U175" s="9" t="s">
        <v>556</v>
      </c>
      <c r="V175" s="10">
        <v>0.99</v>
      </c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</row>
    <row r="176" spans="1:40" ht="13" x14ac:dyDescent="0.15">
      <c r="A176" s="3" t="s">
        <v>182</v>
      </c>
      <c r="B176" s="3" t="s">
        <v>5757</v>
      </c>
      <c r="C176" s="9" t="s">
        <v>5662</v>
      </c>
      <c r="D176" s="9" t="s">
        <v>5379</v>
      </c>
      <c r="E176" s="9" t="s">
        <v>5380</v>
      </c>
      <c r="F176" s="9"/>
      <c r="G176" s="9" t="s">
        <v>5353</v>
      </c>
      <c r="H176" s="3" t="s">
        <v>5381</v>
      </c>
      <c r="I176" s="15">
        <f>SUM(L176,N176,P176,R176,T176,V176,X176,Z176,AB176,AD176,AF176,AH176,AJ176,AL176,AN176)</f>
        <v>0.99</v>
      </c>
      <c r="J176" s="9">
        <f>COUNTA(K176:AN176)/2</f>
        <v>1</v>
      </c>
      <c r="K176" s="9" t="s">
        <v>4211</v>
      </c>
      <c r="L176" s="10">
        <v>0.99</v>
      </c>
      <c r="M176" s="9"/>
      <c r="N176" s="10"/>
      <c r="O176" s="9"/>
      <c r="P176" s="10"/>
      <c r="Q176" s="9"/>
      <c r="R176" s="10"/>
      <c r="S176" s="9"/>
      <c r="T176" s="10"/>
      <c r="U176" s="9"/>
      <c r="V176" s="10"/>
      <c r="W176" s="9"/>
      <c r="X176" s="10"/>
      <c r="Y176" s="9"/>
      <c r="Z176" s="10"/>
      <c r="AA176" s="9"/>
      <c r="AB176" s="10"/>
      <c r="AC176" s="9"/>
      <c r="AD176" s="10"/>
      <c r="AE176" s="9"/>
      <c r="AF176" s="10"/>
      <c r="AG176" s="9"/>
      <c r="AH176" s="10"/>
      <c r="AI176" s="9"/>
      <c r="AJ176" s="10"/>
      <c r="AK176" s="9"/>
      <c r="AL176" s="10"/>
      <c r="AM176" s="9"/>
      <c r="AN176" s="10"/>
    </row>
    <row r="177" spans="1:40" ht="13" x14ac:dyDescent="0.15">
      <c r="A177" s="3" t="s">
        <v>303</v>
      </c>
      <c r="B177" s="3" t="s">
        <v>5860</v>
      </c>
      <c r="C177" s="9" t="s">
        <v>5662</v>
      </c>
      <c r="D177" s="9" t="s">
        <v>5379</v>
      </c>
      <c r="E177" s="9" t="s">
        <v>5380</v>
      </c>
      <c r="F177" s="9"/>
      <c r="G177" s="9" t="s">
        <v>5353</v>
      </c>
      <c r="H177" s="3" t="s">
        <v>5381</v>
      </c>
      <c r="I177" s="15">
        <f>SUM(L177,N177,P177,R177,T177,V177,X177,Z177,AB177,AD177,AF177,AH177,AJ177,AL177,AN177)</f>
        <v>1.98</v>
      </c>
      <c r="J177" s="9">
        <f>COUNTA(K177:AN177)/2</f>
        <v>2</v>
      </c>
      <c r="K177" s="9" t="s">
        <v>3501</v>
      </c>
      <c r="L177" s="10">
        <v>0.99</v>
      </c>
      <c r="M177" s="9" t="s">
        <v>4985</v>
      </c>
      <c r="N177" s="10">
        <v>0.99</v>
      </c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</row>
    <row r="178" spans="1:40" ht="13" x14ac:dyDescent="0.15">
      <c r="A178" s="3" t="s">
        <v>314</v>
      </c>
      <c r="B178" s="3" t="s">
        <v>5870</v>
      </c>
      <c r="C178" s="9" t="s">
        <v>5662</v>
      </c>
      <c r="D178" s="9" t="s">
        <v>5379</v>
      </c>
      <c r="E178" s="9" t="s">
        <v>5380</v>
      </c>
      <c r="F178" s="9"/>
      <c r="G178" s="9" t="s">
        <v>5353</v>
      </c>
      <c r="H178" s="3" t="s">
        <v>5381</v>
      </c>
      <c r="I178" s="15">
        <f>SUM(L178,N178,P178,R178,T178,V178,X178,Z178,AB178,AD178,AF178,AH178,AJ178,AL178,AN178)</f>
        <v>16.86</v>
      </c>
      <c r="J178" s="9">
        <f>COUNTA(K178:AN178)/2</f>
        <v>14</v>
      </c>
      <c r="K178" s="9" t="s">
        <v>3912</v>
      </c>
      <c r="L178" s="10">
        <v>0.99</v>
      </c>
      <c r="M178" s="9" t="s">
        <v>1664</v>
      </c>
      <c r="N178" s="10">
        <v>0.99</v>
      </c>
      <c r="O178" s="9" t="s">
        <v>2696</v>
      </c>
      <c r="P178" s="10">
        <v>0.99</v>
      </c>
      <c r="Q178" s="9" t="s">
        <v>1041</v>
      </c>
      <c r="R178" s="10">
        <v>0.99</v>
      </c>
      <c r="S178" s="9" t="s">
        <v>3582</v>
      </c>
      <c r="T178" s="10">
        <v>1.99</v>
      </c>
      <c r="U178" s="9" t="s">
        <v>2772</v>
      </c>
      <c r="V178" s="10">
        <v>1.99</v>
      </c>
      <c r="W178" s="9" t="s">
        <v>3011</v>
      </c>
      <c r="X178" s="10">
        <v>0.99</v>
      </c>
      <c r="Y178" s="9" t="s">
        <v>4596</v>
      </c>
      <c r="Z178" s="10">
        <v>1.99</v>
      </c>
      <c r="AA178" s="9" t="s">
        <v>2283</v>
      </c>
      <c r="AB178" s="10">
        <v>0.99</v>
      </c>
      <c r="AC178" s="9" t="s">
        <v>1283</v>
      </c>
      <c r="AD178" s="10">
        <v>0.99</v>
      </c>
      <c r="AE178" s="9" t="s">
        <v>4169</v>
      </c>
      <c r="AF178" s="10">
        <v>0.99</v>
      </c>
      <c r="AG178" s="9" t="s">
        <v>3243</v>
      </c>
      <c r="AH178" s="10">
        <v>0.99</v>
      </c>
      <c r="AI178" s="9" t="s">
        <v>4253</v>
      </c>
      <c r="AJ178" s="10">
        <v>0.99</v>
      </c>
      <c r="AK178" s="9" t="s">
        <v>1890</v>
      </c>
      <c r="AL178" s="10">
        <v>0.99</v>
      </c>
      <c r="AM178" s="9"/>
      <c r="AN178" s="10"/>
    </row>
    <row r="179" spans="1:40" ht="13" x14ac:dyDescent="0.15">
      <c r="A179" s="3" t="s">
        <v>369</v>
      </c>
      <c r="B179" s="3" t="s">
        <v>5917</v>
      </c>
      <c r="C179" s="9" t="s">
        <v>5662</v>
      </c>
      <c r="D179" s="9" t="s">
        <v>5379</v>
      </c>
      <c r="E179" s="9" t="s">
        <v>5380</v>
      </c>
      <c r="F179" s="9"/>
      <c r="G179" s="9" t="s">
        <v>5353</v>
      </c>
      <c r="H179" s="3" t="s">
        <v>5381</v>
      </c>
      <c r="I179" s="15">
        <f>SUM(L179,N179,P179,R179,T179,V179,X179,Z179,AB179,AD179,AF179,AH179,AJ179,AL179,AN179)</f>
        <v>8.91</v>
      </c>
      <c r="J179" s="9">
        <f>COUNTA(K179:AN179)/2</f>
        <v>9</v>
      </c>
      <c r="K179" s="9" t="s">
        <v>3537</v>
      </c>
      <c r="L179" s="10">
        <v>0.99</v>
      </c>
      <c r="M179" s="9" t="s">
        <v>2680</v>
      </c>
      <c r="N179" s="10">
        <v>0.99</v>
      </c>
      <c r="O179" s="9" t="s">
        <v>2649</v>
      </c>
      <c r="P179" s="10">
        <v>0.99</v>
      </c>
      <c r="Q179" s="9" t="s">
        <v>2282</v>
      </c>
      <c r="R179" s="10">
        <v>0.99</v>
      </c>
      <c r="S179" s="9" t="s">
        <v>1838</v>
      </c>
      <c r="T179" s="10">
        <v>0.99</v>
      </c>
      <c r="U179" s="9" t="s">
        <v>4943</v>
      </c>
      <c r="V179" s="10">
        <v>0.99</v>
      </c>
      <c r="W179" s="9" t="s">
        <v>3774</v>
      </c>
      <c r="X179" s="10">
        <v>0.99</v>
      </c>
      <c r="Y179" s="9" t="s">
        <v>4068</v>
      </c>
      <c r="Z179" s="10">
        <v>0.99</v>
      </c>
      <c r="AA179" s="9" t="s">
        <v>2461</v>
      </c>
      <c r="AB179" s="10">
        <v>0.99</v>
      </c>
      <c r="AC179" s="9"/>
      <c r="AD179" s="10"/>
      <c r="AE179" s="9"/>
      <c r="AF179" s="10"/>
      <c r="AG179" s="9"/>
      <c r="AH179" s="10"/>
      <c r="AI179" s="9"/>
      <c r="AJ179" s="10"/>
      <c r="AK179" s="9"/>
      <c r="AL179" s="10"/>
      <c r="AM179" s="9"/>
      <c r="AN179" s="10"/>
    </row>
    <row r="180" spans="1:40" ht="13" x14ac:dyDescent="0.15">
      <c r="A180" s="3" t="s">
        <v>15</v>
      </c>
      <c r="B180" s="3" t="s">
        <v>5567</v>
      </c>
      <c r="C180" s="9" t="s">
        <v>5568</v>
      </c>
      <c r="D180" s="9" t="s">
        <v>5187</v>
      </c>
      <c r="E180" s="9" t="s">
        <v>5188</v>
      </c>
      <c r="F180" s="9" t="s">
        <v>5189</v>
      </c>
      <c r="G180" s="9" t="s">
        <v>5180</v>
      </c>
      <c r="H180" s="9" t="s">
        <v>5190</v>
      </c>
      <c r="I180" s="15">
        <f>SUM(L180,N180,P180,R180,T180,V180,X180,Z180,AB180,AD180,AF180,AH180,AJ180,AL180,AN180)</f>
        <v>1.98</v>
      </c>
      <c r="J180" s="9">
        <f>COUNTA(K180:AN180)/2</f>
        <v>2</v>
      </c>
      <c r="K180" s="9" t="s">
        <v>1237</v>
      </c>
      <c r="L180" s="10">
        <v>0.99</v>
      </c>
      <c r="M180" s="9" t="s">
        <v>1069</v>
      </c>
      <c r="N180" s="10">
        <v>0.99</v>
      </c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9"/>
      <c r="AJ180" s="10"/>
      <c r="AK180" s="9"/>
      <c r="AL180" s="10"/>
      <c r="AM180" s="9"/>
      <c r="AN180" s="10"/>
    </row>
    <row r="181" spans="1:40" ht="13" x14ac:dyDescent="0.15">
      <c r="A181" s="3" t="s">
        <v>38</v>
      </c>
      <c r="B181" s="3" t="s">
        <v>5603</v>
      </c>
      <c r="C181" s="9" t="s">
        <v>5568</v>
      </c>
      <c r="D181" s="9" t="s">
        <v>5187</v>
      </c>
      <c r="E181" s="9" t="s">
        <v>5188</v>
      </c>
      <c r="F181" s="9" t="s">
        <v>5189</v>
      </c>
      <c r="G181" s="9" t="s">
        <v>5180</v>
      </c>
      <c r="H181" s="9" t="s">
        <v>5190</v>
      </c>
      <c r="I181" s="15">
        <f>SUM(L181,N181,P181,R181,T181,V181,X181,Z181,AB181,AD181,AF181,AH181,AJ181,AL181,AN181)</f>
        <v>3.96</v>
      </c>
      <c r="J181" s="9">
        <f>COUNTA(K181:AN181)/2</f>
        <v>4</v>
      </c>
      <c r="K181" s="9" t="s">
        <v>1986</v>
      </c>
      <c r="L181" s="10">
        <v>0.99</v>
      </c>
      <c r="M181" s="9" t="s">
        <v>4440</v>
      </c>
      <c r="N181" s="10">
        <v>0.99</v>
      </c>
      <c r="O181" s="9" t="s">
        <v>1966</v>
      </c>
      <c r="P181" s="10">
        <v>0.99</v>
      </c>
      <c r="Q181" s="9" t="s">
        <v>1849</v>
      </c>
      <c r="R181" s="10">
        <v>0.99</v>
      </c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9"/>
      <c r="AJ181" s="10"/>
      <c r="AK181" s="9"/>
      <c r="AL181" s="10"/>
      <c r="AM181" s="9"/>
      <c r="AN181" s="10"/>
    </row>
    <row r="182" spans="1:40" ht="13" x14ac:dyDescent="0.15">
      <c r="A182" s="3" t="s">
        <v>60</v>
      </c>
      <c r="B182" s="3" t="s">
        <v>5633</v>
      </c>
      <c r="C182" s="9" t="s">
        <v>5568</v>
      </c>
      <c r="D182" s="9" t="s">
        <v>5187</v>
      </c>
      <c r="E182" s="9" t="s">
        <v>5188</v>
      </c>
      <c r="F182" s="9" t="s">
        <v>5189</v>
      </c>
      <c r="G182" s="9" t="s">
        <v>5180</v>
      </c>
      <c r="H182" s="9" t="s">
        <v>5190</v>
      </c>
      <c r="I182" s="15">
        <f>SUM(L182,N182,P182,R182,T182,V182,X182,Z182,AB182,AD182,AF182,AH182,AJ182,AL182,AN182)</f>
        <v>5.94</v>
      </c>
      <c r="J182" s="9">
        <f>COUNTA(K182:AN182)/2</f>
        <v>6</v>
      </c>
      <c r="K182" s="9" t="s">
        <v>1096</v>
      </c>
      <c r="L182" s="10">
        <v>0.99</v>
      </c>
      <c r="M182" s="9" t="s">
        <v>2268</v>
      </c>
      <c r="N182" s="10">
        <v>0.99</v>
      </c>
      <c r="O182" s="9" t="s">
        <v>1761</v>
      </c>
      <c r="P182" s="10">
        <v>0.99</v>
      </c>
      <c r="Q182" s="9" t="s">
        <v>4132</v>
      </c>
      <c r="R182" s="10">
        <v>0.99</v>
      </c>
      <c r="S182" s="9" t="s">
        <v>4048</v>
      </c>
      <c r="T182" s="10">
        <v>0.99</v>
      </c>
      <c r="U182" s="9" t="s">
        <v>926</v>
      </c>
      <c r="V182" s="10">
        <v>0.99</v>
      </c>
      <c r="W182" s="9"/>
      <c r="X182" s="10"/>
      <c r="Y182" s="9"/>
      <c r="Z182" s="10"/>
      <c r="AA182" s="9"/>
      <c r="AB182" s="10"/>
      <c r="AC182" s="9"/>
      <c r="AD182" s="10"/>
      <c r="AE182" s="9"/>
      <c r="AF182" s="10"/>
      <c r="AG182" s="9"/>
      <c r="AH182" s="10"/>
      <c r="AI182" s="9"/>
      <c r="AJ182" s="10"/>
      <c r="AK182" s="9"/>
      <c r="AL182" s="10"/>
      <c r="AM182" s="9"/>
      <c r="AN182" s="10"/>
    </row>
    <row r="183" spans="1:40" ht="13" x14ac:dyDescent="0.15">
      <c r="A183" s="3" t="s">
        <v>112</v>
      </c>
      <c r="B183" s="3" t="s">
        <v>5692</v>
      </c>
      <c r="C183" s="9" t="s">
        <v>5568</v>
      </c>
      <c r="D183" s="9" t="s">
        <v>5187</v>
      </c>
      <c r="E183" s="9" t="s">
        <v>5188</v>
      </c>
      <c r="F183" s="9" t="s">
        <v>5189</v>
      </c>
      <c r="G183" s="9" t="s">
        <v>5180</v>
      </c>
      <c r="H183" s="9" t="s">
        <v>5190</v>
      </c>
      <c r="I183" s="15">
        <f>SUM(L183,N183,P183,R183,T183,V183,X183,Z183,AB183,AD183,AF183,AH183,AJ183,AL183,AN183)</f>
        <v>0.99</v>
      </c>
      <c r="J183" s="9">
        <f>COUNTA(K183:AN183)/2</f>
        <v>1</v>
      </c>
      <c r="K183" s="9" t="s">
        <v>3129</v>
      </c>
      <c r="L183" s="10">
        <v>0.99</v>
      </c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</row>
    <row r="184" spans="1:40" ht="13" x14ac:dyDescent="0.15">
      <c r="A184" s="3" t="s">
        <v>233</v>
      </c>
      <c r="B184" s="3" t="s">
        <v>5800</v>
      </c>
      <c r="C184" s="9" t="s">
        <v>5568</v>
      </c>
      <c r="D184" s="9" t="s">
        <v>5187</v>
      </c>
      <c r="E184" s="9" t="s">
        <v>5188</v>
      </c>
      <c r="F184" s="9" t="s">
        <v>5189</v>
      </c>
      <c r="G184" s="9" t="s">
        <v>5180</v>
      </c>
      <c r="H184" s="9" t="s">
        <v>5190</v>
      </c>
      <c r="I184" s="15">
        <f>SUM(L184,N184,P184,R184,T184,V184,X184,Z184,AB184,AD184,AF184,AH184,AJ184,AL184,AN184)</f>
        <v>1.98</v>
      </c>
      <c r="J184" s="9">
        <f>COUNTA(K184:AN184)/2</f>
        <v>2</v>
      </c>
      <c r="K184" s="9" t="s">
        <v>2274</v>
      </c>
      <c r="L184" s="10">
        <v>0.99</v>
      </c>
      <c r="M184" s="9" t="s">
        <v>3191</v>
      </c>
      <c r="N184" s="10">
        <v>0.99</v>
      </c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</row>
    <row r="185" spans="1:40" ht="13" x14ac:dyDescent="0.15">
      <c r="A185" s="3" t="s">
        <v>244</v>
      </c>
      <c r="B185" s="3" t="s">
        <v>5810</v>
      </c>
      <c r="C185" s="9" t="s">
        <v>5568</v>
      </c>
      <c r="D185" s="9" t="s">
        <v>5187</v>
      </c>
      <c r="E185" s="9" t="s">
        <v>5188</v>
      </c>
      <c r="F185" s="9" t="s">
        <v>5189</v>
      </c>
      <c r="G185" s="9" t="s">
        <v>5180</v>
      </c>
      <c r="H185" s="9" t="s">
        <v>5190</v>
      </c>
      <c r="I185" s="15">
        <f>SUM(L185,N185,P185,R185,T185,V185,X185,Z185,AB185,AD185,AF185,AH185,AJ185,AL185,AN185)</f>
        <v>13.860000000000001</v>
      </c>
      <c r="J185" s="9">
        <f>COUNTA(K185:AN185)/2</f>
        <v>14</v>
      </c>
      <c r="K185" s="9" t="s">
        <v>5039</v>
      </c>
      <c r="L185" s="10">
        <v>0.99</v>
      </c>
      <c r="M185" s="9" t="s">
        <v>3389</v>
      </c>
      <c r="N185" s="10">
        <v>0.99</v>
      </c>
      <c r="O185" s="9" t="s">
        <v>4217</v>
      </c>
      <c r="P185" s="10">
        <v>0.99</v>
      </c>
      <c r="Q185" s="9" t="s">
        <v>3781</v>
      </c>
      <c r="R185" s="10">
        <v>0.99</v>
      </c>
      <c r="S185" s="9" t="s">
        <v>3539</v>
      </c>
      <c r="T185" s="10">
        <v>0.99</v>
      </c>
      <c r="U185" s="9" t="s">
        <v>3289</v>
      </c>
      <c r="V185" s="10">
        <v>0.99</v>
      </c>
      <c r="W185" s="9" t="s">
        <v>3356</v>
      </c>
      <c r="X185" s="10">
        <v>0.99</v>
      </c>
      <c r="Y185" s="9" t="s">
        <v>3290</v>
      </c>
      <c r="Z185" s="10">
        <v>0.99</v>
      </c>
      <c r="AA185" s="9" t="s">
        <v>1148</v>
      </c>
      <c r="AB185" s="10">
        <v>0.99</v>
      </c>
      <c r="AC185" s="9" t="s">
        <v>5037</v>
      </c>
      <c r="AD185" s="10">
        <v>0.99</v>
      </c>
      <c r="AE185" s="9" t="s">
        <v>1933</v>
      </c>
      <c r="AF185" s="10">
        <v>0.99</v>
      </c>
      <c r="AG185" s="9" t="s">
        <v>1084</v>
      </c>
      <c r="AH185" s="10">
        <v>0.99</v>
      </c>
      <c r="AI185" s="9" t="s">
        <v>2720</v>
      </c>
      <c r="AJ185" s="10">
        <v>0.99</v>
      </c>
      <c r="AK185" s="9" t="s">
        <v>1722</v>
      </c>
      <c r="AL185" s="10">
        <v>0.99</v>
      </c>
      <c r="AM185" s="9"/>
      <c r="AN185" s="10"/>
    </row>
    <row r="186" spans="1:40" ht="13" x14ac:dyDescent="0.15">
      <c r="A186" s="3" t="s">
        <v>299</v>
      </c>
      <c r="B186" s="3" t="s">
        <v>5857</v>
      </c>
      <c r="C186" s="9" t="s">
        <v>5568</v>
      </c>
      <c r="D186" s="9" t="s">
        <v>5187</v>
      </c>
      <c r="E186" s="9" t="s">
        <v>5188</v>
      </c>
      <c r="F186" s="9" t="s">
        <v>5189</v>
      </c>
      <c r="G186" s="9" t="s">
        <v>5180</v>
      </c>
      <c r="H186" s="9" t="s">
        <v>5190</v>
      </c>
      <c r="I186" s="15">
        <f>SUM(L186,N186,P186,R186,T186,V186,X186,Z186,AB186,AD186,AF186,AH186,AJ186,AL186,AN186)</f>
        <v>10.91</v>
      </c>
      <c r="J186" s="9">
        <f>COUNTA(K186:AN186)/2</f>
        <v>9</v>
      </c>
      <c r="K186" s="9" t="s">
        <v>2273</v>
      </c>
      <c r="L186" s="10">
        <v>0.99</v>
      </c>
      <c r="M186" s="9" t="s">
        <v>3441</v>
      </c>
      <c r="N186" s="10">
        <v>0.99</v>
      </c>
      <c r="O186" s="9" t="s">
        <v>722</v>
      </c>
      <c r="P186" s="10">
        <v>0.99</v>
      </c>
      <c r="Q186" s="9" t="s">
        <v>2552</v>
      </c>
      <c r="R186" s="10">
        <v>0.99</v>
      </c>
      <c r="S186" s="9" t="s">
        <v>3048</v>
      </c>
      <c r="T186" s="10">
        <v>0.99</v>
      </c>
      <c r="U186" s="9" t="s">
        <v>1534</v>
      </c>
      <c r="V186" s="10">
        <v>0.99</v>
      </c>
      <c r="W186" s="9" t="s">
        <v>4646</v>
      </c>
      <c r="X186" s="10">
        <v>0.99</v>
      </c>
      <c r="Y186" s="9" t="s">
        <v>2149</v>
      </c>
      <c r="Z186" s="10">
        <v>1.99</v>
      </c>
      <c r="AA186" s="9" t="s">
        <v>4524</v>
      </c>
      <c r="AB186" s="10">
        <v>1.99</v>
      </c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</row>
    <row r="187" spans="1:40" ht="13" x14ac:dyDescent="0.15">
      <c r="A187" s="3" t="s">
        <v>37</v>
      </c>
      <c r="B187" s="3" t="s">
        <v>5600</v>
      </c>
      <c r="C187" s="9" t="s">
        <v>5602</v>
      </c>
      <c r="D187" s="9" t="s">
        <v>5169</v>
      </c>
      <c r="E187" s="9" t="s">
        <v>5170</v>
      </c>
      <c r="F187" s="9" t="s">
        <v>5171</v>
      </c>
      <c r="G187" s="9" t="s">
        <v>437</v>
      </c>
      <c r="H187" s="9" t="s">
        <v>5172</v>
      </c>
      <c r="I187" s="15">
        <f>SUM(L187,N187,P187,R187,T187,V187,X187,Z187,AB187,AD187,AF187,AH187,AJ187,AL187,AN187)</f>
        <v>1.98</v>
      </c>
      <c r="J187" s="9">
        <f>COUNTA(K187:AN187)/2</f>
        <v>2</v>
      </c>
      <c r="K187" s="9" t="s">
        <v>3605</v>
      </c>
      <c r="L187" s="10">
        <v>0.99</v>
      </c>
      <c r="M187" s="9" t="s">
        <v>1145</v>
      </c>
      <c r="N187" s="10">
        <v>0.99</v>
      </c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</row>
    <row r="188" spans="1:40" ht="13" x14ac:dyDescent="0.15">
      <c r="A188" s="3" t="s">
        <v>48</v>
      </c>
      <c r="B188" s="3" t="s">
        <v>5617</v>
      </c>
      <c r="C188" s="9" t="s">
        <v>5602</v>
      </c>
      <c r="D188" s="9" t="s">
        <v>5169</v>
      </c>
      <c r="E188" s="9" t="s">
        <v>5170</v>
      </c>
      <c r="F188" s="9" t="s">
        <v>5171</v>
      </c>
      <c r="G188" s="9" t="s">
        <v>437</v>
      </c>
      <c r="H188" s="9" t="s">
        <v>5172</v>
      </c>
      <c r="I188" s="15">
        <f>SUM(L188,N188,P188,R188,T188,V188,X188,Z188,AB188,AD188,AF188,AH188,AJ188,AL188,AN188)</f>
        <v>13.860000000000001</v>
      </c>
      <c r="J188" s="9">
        <f>COUNTA(K188:AN188)/2</f>
        <v>14</v>
      </c>
      <c r="K188" s="9" t="s">
        <v>4228</v>
      </c>
      <c r="L188" s="10">
        <v>0.99</v>
      </c>
      <c r="M188" s="9" t="s">
        <v>3950</v>
      </c>
      <c r="N188" s="10">
        <v>0.99</v>
      </c>
      <c r="O188" s="9" t="s">
        <v>3915</v>
      </c>
      <c r="P188" s="10">
        <v>0.99</v>
      </c>
      <c r="Q188" s="9" t="s">
        <v>2215</v>
      </c>
      <c r="R188" s="10">
        <v>0.99</v>
      </c>
      <c r="S188" s="9" t="s">
        <v>1812</v>
      </c>
      <c r="T188" s="10">
        <v>0.99</v>
      </c>
      <c r="U188" s="9" t="s">
        <v>4814</v>
      </c>
      <c r="V188" s="10">
        <v>0.99</v>
      </c>
      <c r="W188" s="9" t="s">
        <v>2081</v>
      </c>
      <c r="X188" s="10">
        <v>0.99</v>
      </c>
      <c r="Y188" s="9" t="s">
        <v>4708</v>
      </c>
      <c r="Z188" s="10">
        <v>0.99</v>
      </c>
      <c r="AA188" s="9" t="s">
        <v>3638</v>
      </c>
      <c r="AB188" s="10">
        <v>0.99</v>
      </c>
      <c r="AC188" s="9" t="s">
        <v>2134</v>
      </c>
      <c r="AD188" s="10">
        <v>0.99</v>
      </c>
      <c r="AE188" s="9" t="s">
        <v>1839</v>
      </c>
      <c r="AF188" s="10">
        <v>0.99</v>
      </c>
      <c r="AG188" s="9" t="s">
        <v>4846</v>
      </c>
      <c r="AH188" s="10">
        <v>0.99</v>
      </c>
      <c r="AI188" s="9" t="s">
        <v>1818</v>
      </c>
      <c r="AJ188" s="10">
        <v>0.99</v>
      </c>
      <c r="AK188" s="9" t="s">
        <v>914</v>
      </c>
      <c r="AL188" s="10">
        <v>0.99</v>
      </c>
      <c r="AM188" s="9"/>
      <c r="AN188" s="10"/>
    </row>
    <row r="189" spans="1:40" ht="13" x14ac:dyDescent="0.15">
      <c r="A189" s="3" t="s">
        <v>103</v>
      </c>
      <c r="B189" s="3" t="s">
        <v>5682</v>
      </c>
      <c r="C189" s="9" t="s">
        <v>5602</v>
      </c>
      <c r="D189" s="9" t="s">
        <v>5169</v>
      </c>
      <c r="E189" s="9" t="s">
        <v>5170</v>
      </c>
      <c r="F189" s="9" t="s">
        <v>5171</v>
      </c>
      <c r="G189" s="9" t="s">
        <v>437</v>
      </c>
      <c r="H189" s="9" t="s">
        <v>5172</v>
      </c>
      <c r="I189" s="15">
        <f>SUM(L189,N189,P189,R189,T189,V189,X189,Z189,AB189,AD189,AF189,AH189,AJ189,AL189,AN189)</f>
        <v>9.91</v>
      </c>
      <c r="J189" s="9">
        <f>COUNTA(K189:AN189)/2</f>
        <v>9</v>
      </c>
      <c r="K189" s="9" t="s">
        <v>4590</v>
      </c>
      <c r="L189" s="10">
        <v>0.99</v>
      </c>
      <c r="M189" s="9" t="s">
        <v>2588</v>
      </c>
      <c r="N189" s="10">
        <v>0.99</v>
      </c>
      <c r="O189" s="9" t="s">
        <v>3738</v>
      </c>
      <c r="P189" s="10">
        <v>0.99</v>
      </c>
      <c r="Q189" s="9" t="s">
        <v>1825</v>
      </c>
      <c r="R189" s="10">
        <v>0.99</v>
      </c>
      <c r="S189" s="9" t="s">
        <v>3492</v>
      </c>
      <c r="T189" s="10">
        <v>0.99</v>
      </c>
      <c r="U189" s="9" t="s">
        <v>1589</v>
      </c>
      <c r="V189" s="10">
        <v>0.99</v>
      </c>
      <c r="W189" s="9" t="s">
        <v>4654</v>
      </c>
      <c r="X189" s="10">
        <v>0.99</v>
      </c>
      <c r="Y189" s="9" t="s">
        <v>2306</v>
      </c>
      <c r="Z189" s="10">
        <v>0.99</v>
      </c>
      <c r="AA189" s="9" t="s">
        <v>4393</v>
      </c>
      <c r="AB189" s="10">
        <v>1.99</v>
      </c>
      <c r="AC189" s="9"/>
      <c r="AD189" s="10"/>
      <c r="AE189" s="9"/>
      <c r="AF189" s="10"/>
      <c r="AG189" s="9"/>
      <c r="AH189" s="10"/>
      <c r="AI189" s="9"/>
      <c r="AJ189" s="10"/>
      <c r="AK189" s="9"/>
      <c r="AL189" s="10"/>
      <c r="AM189" s="9"/>
      <c r="AN189" s="10"/>
    </row>
    <row r="190" spans="1:40" ht="13" x14ac:dyDescent="0.15">
      <c r="A190" s="3" t="s">
        <v>232</v>
      </c>
      <c r="B190" s="3" t="s">
        <v>5800</v>
      </c>
      <c r="C190" s="9" t="s">
        <v>5602</v>
      </c>
      <c r="D190" s="9" t="s">
        <v>5169</v>
      </c>
      <c r="E190" s="9" t="s">
        <v>5170</v>
      </c>
      <c r="F190" s="9" t="s">
        <v>5171</v>
      </c>
      <c r="G190" s="9" t="s">
        <v>437</v>
      </c>
      <c r="H190" s="9" t="s">
        <v>5172</v>
      </c>
      <c r="I190" s="15">
        <f>SUM(L190,N190,P190,R190,T190,V190,X190,Z190,AB190,AD190,AF190,AH190,AJ190,AL190,AN190)</f>
        <v>1.98</v>
      </c>
      <c r="J190" s="9">
        <f>COUNTA(K190:AN190)/2</f>
        <v>2</v>
      </c>
      <c r="K190" s="9" t="s">
        <v>3920</v>
      </c>
      <c r="L190" s="10">
        <v>0.99</v>
      </c>
      <c r="M190" s="9" t="s">
        <v>1529</v>
      </c>
      <c r="N190" s="10">
        <v>0.99</v>
      </c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9"/>
      <c r="AJ190" s="10"/>
      <c r="AK190" s="9"/>
      <c r="AL190" s="10"/>
      <c r="AM190" s="9"/>
      <c r="AN190" s="10"/>
    </row>
    <row r="191" spans="1:40" ht="13" x14ac:dyDescent="0.15">
      <c r="A191" s="3" t="s">
        <v>255</v>
      </c>
      <c r="B191" s="3" t="s">
        <v>5819</v>
      </c>
      <c r="C191" s="9" t="s">
        <v>5602</v>
      </c>
      <c r="D191" s="9" t="s">
        <v>5169</v>
      </c>
      <c r="E191" s="9" t="s">
        <v>5170</v>
      </c>
      <c r="F191" s="9" t="s">
        <v>5171</v>
      </c>
      <c r="G191" s="9" t="s">
        <v>437</v>
      </c>
      <c r="H191" s="9" t="s">
        <v>5172</v>
      </c>
      <c r="I191" s="15">
        <f>SUM(L191,N191,P191,R191,T191,V191,X191,Z191,AB191,AD191,AF191,AH191,AJ191,AL191,AN191)</f>
        <v>3.96</v>
      </c>
      <c r="J191" s="9">
        <f>COUNTA(K191:AN191)/2</f>
        <v>4</v>
      </c>
      <c r="K191" s="9" t="s">
        <v>2703</v>
      </c>
      <c r="L191" s="10">
        <v>0.99</v>
      </c>
      <c r="M191" s="9" t="s">
        <v>2365</v>
      </c>
      <c r="N191" s="10">
        <v>0.99</v>
      </c>
      <c r="O191" s="9" t="s">
        <v>4980</v>
      </c>
      <c r="P191" s="10">
        <v>0.99</v>
      </c>
      <c r="Q191" s="9" t="s">
        <v>1350</v>
      </c>
      <c r="R191" s="10">
        <v>0.99</v>
      </c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</row>
    <row r="192" spans="1:40" ht="13" x14ac:dyDescent="0.15">
      <c r="A192" s="3" t="s">
        <v>277</v>
      </c>
      <c r="B192" s="3" t="s">
        <v>5838</v>
      </c>
      <c r="C192" s="9" t="s">
        <v>5602</v>
      </c>
      <c r="D192" s="9" t="s">
        <v>5169</v>
      </c>
      <c r="E192" s="9" t="s">
        <v>5170</v>
      </c>
      <c r="F192" s="9" t="s">
        <v>5171</v>
      </c>
      <c r="G192" s="9" t="s">
        <v>437</v>
      </c>
      <c r="H192" s="9" t="s">
        <v>5172</v>
      </c>
      <c r="I192" s="15">
        <f>SUM(L192,N192,P192,R192,T192,V192,X192,Z192,AB192,AD192,AF192,AH192,AJ192,AL192,AN192)</f>
        <v>5.94</v>
      </c>
      <c r="J192" s="9">
        <f>COUNTA(K192:AN192)/2</f>
        <v>6</v>
      </c>
      <c r="K192" s="9" t="s">
        <v>3333</v>
      </c>
      <c r="L192" s="10">
        <v>0.99</v>
      </c>
      <c r="M192" s="9" t="s">
        <v>2922</v>
      </c>
      <c r="N192" s="10">
        <v>0.99</v>
      </c>
      <c r="O192" s="9" t="s">
        <v>4366</v>
      </c>
      <c r="P192" s="10">
        <v>0.99</v>
      </c>
      <c r="Q192" s="9" t="s">
        <v>1466</v>
      </c>
      <c r="R192" s="10">
        <v>0.99</v>
      </c>
      <c r="S192" s="9" t="s">
        <v>2054</v>
      </c>
      <c r="T192" s="10">
        <v>0.99</v>
      </c>
      <c r="U192" s="9" t="s">
        <v>3460</v>
      </c>
      <c r="V192" s="10">
        <v>0.99</v>
      </c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9"/>
      <c r="AJ192" s="10"/>
      <c r="AK192" s="9"/>
      <c r="AL192" s="10"/>
      <c r="AM192" s="9"/>
      <c r="AN192" s="10"/>
    </row>
    <row r="193" spans="1:40" ht="13" x14ac:dyDescent="0.15">
      <c r="A193" s="3" t="s">
        <v>329</v>
      </c>
      <c r="B193" s="3" t="s">
        <v>5883</v>
      </c>
      <c r="C193" s="9" t="s">
        <v>5602</v>
      </c>
      <c r="D193" s="9" t="s">
        <v>5169</v>
      </c>
      <c r="E193" s="9" t="s">
        <v>5170</v>
      </c>
      <c r="F193" s="9" t="s">
        <v>5171</v>
      </c>
      <c r="G193" s="9" t="s">
        <v>437</v>
      </c>
      <c r="H193" s="9" t="s">
        <v>5172</v>
      </c>
      <c r="I193" s="15">
        <f>SUM(L193,N193,P193,R193,T193,V193,X193,Z193,AB193,AD193,AF193,AH193,AJ193,AL193,AN193)</f>
        <v>0.99</v>
      </c>
      <c r="J193" s="9">
        <f>COUNTA(K193:AN193)/2</f>
        <v>1</v>
      </c>
      <c r="K193" s="9" t="s">
        <v>4350</v>
      </c>
      <c r="L193" s="10">
        <v>0.99</v>
      </c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9"/>
      <c r="AJ193" s="10"/>
      <c r="AK193" s="9"/>
      <c r="AL193" s="10"/>
      <c r="AM193" s="9"/>
      <c r="AN193" s="10"/>
    </row>
    <row r="194" spans="1:40" ht="13" x14ac:dyDescent="0.15">
      <c r="A194" s="3" t="s">
        <v>43</v>
      </c>
      <c r="B194" s="3" t="s">
        <v>5610</v>
      </c>
      <c r="C194" s="9" t="s">
        <v>5611</v>
      </c>
      <c r="D194" s="9" t="s">
        <v>5442</v>
      </c>
      <c r="E194" s="9" t="s">
        <v>5443</v>
      </c>
      <c r="F194" s="9"/>
      <c r="G194" s="9" t="s">
        <v>5444</v>
      </c>
      <c r="H194" s="3" t="s">
        <v>5445</v>
      </c>
      <c r="I194" s="15">
        <f>SUM(L194,N194,P194,R194,T194,V194,X194,Z194,AB194,AD194,AF194,AH194,AJ194,AL194,AN194)</f>
        <v>1.98</v>
      </c>
      <c r="J194" s="9">
        <f>COUNTA(K194:AN194)/2</f>
        <v>2</v>
      </c>
      <c r="K194" s="9" t="s">
        <v>2709</v>
      </c>
      <c r="L194" s="10">
        <v>0.99</v>
      </c>
      <c r="M194" s="9" t="s">
        <v>3888</v>
      </c>
      <c r="N194" s="10">
        <v>0.99</v>
      </c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9"/>
      <c r="AJ194" s="10"/>
      <c r="AK194" s="9"/>
      <c r="AL194" s="10"/>
      <c r="AM194" s="9"/>
      <c r="AN194" s="10"/>
    </row>
    <row r="195" spans="1:40" ht="13" x14ac:dyDescent="0.15">
      <c r="A195" s="3" t="s">
        <v>66</v>
      </c>
      <c r="B195" s="3" t="s">
        <v>5640</v>
      </c>
      <c r="C195" s="9" t="s">
        <v>5611</v>
      </c>
      <c r="D195" s="9" t="s">
        <v>5442</v>
      </c>
      <c r="E195" s="9" t="s">
        <v>5443</v>
      </c>
      <c r="F195" s="9"/>
      <c r="G195" s="9" t="s">
        <v>5444</v>
      </c>
      <c r="H195" s="3" t="s">
        <v>5445</v>
      </c>
      <c r="I195" s="15">
        <f>SUM(L195,N195,P195,R195,T195,V195,X195,Z195,AB195,AD195,AF195,AH195,AJ195,AL195,AN195)</f>
        <v>3.96</v>
      </c>
      <c r="J195" s="9">
        <f>COUNTA(K195:AN195)/2</f>
        <v>4</v>
      </c>
      <c r="K195" s="9" t="s">
        <v>2598</v>
      </c>
      <c r="L195" s="10">
        <v>0.99</v>
      </c>
      <c r="M195" s="9" t="s">
        <v>2253</v>
      </c>
      <c r="N195" s="10">
        <v>0.99</v>
      </c>
      <c r="O195" s="9" t="s">
        <v>3379</v>
      </c>
      <c r="P195" s="10">
        <v>0.99</v>
      </c>
      <c r="Q195" s="9" t="s">
        <v>1756</v>
      </c>
      <c r="R195" s="10">
        <v>0.99</v>
      </c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9"/>
      <c r="AJ195" s="10"/>
      <c r="AK195" s="9"/>
      <c r="AL195" s="10"/>
      <c r="AM195" s="9"/>
      <c r="AN195" s="10"/>
    </row>
    <row r="196" spans="1:40" ht="13" x14ac:dyDescent="0.15">
      <c r="A196" s="3" t="s">
        <v>88</v>
      </c>
      <c r="B196" s="3" t="s">
        <v>5665</v>
      </c>
      <c r="C196" s="9" t="s">
        <v>5611</v>
      </c>
      <c r="D196" s="9" t="s">
        <v>5442</v>
      </c>
      <c r="E196" s="9" t="s">
        <v>5443</v>
      </c>
      <c r="F196" s="9"/>
      <c r="G196" s="9" t="s">
        <v>5444</v>
      </c>
      <c r="H196" s="3" t="s">
        <v>5445</v>
      </c>
      <c r="I196" s="15">
        <f>SUM(L196,N196,P196,R196,T196,V196,X196,Z196,AB196,AD196,AF196,AH196,AJ196,AL196,AN196)</f>
        <v>6.94</v>
      </c>
      <c r="J196" s="9">
        <f>COUNTA(K196:AN196)/2</f>
        <v>6</v>
      </c>
      <c r="K196" s="9" t="s">
        <v>3755</v>
      </c>
      <c r="L196" s="10">
        <v>0.99</v>
      </c>
      <c r="M196" s="9" t="s">
        <v>3048</v>
      </c>
      <c r="N196" s="10">
        <v>0.99</v>
      </c>
      <c r="O196" s="9" t="s">
        <v>1961</v>
      </c>
      <c r="P196" s="10">
        <v>0.99</v>
      </c>
      <c r="Q196" s="9" t="s">
        <v>2092</v>
      </c>
      <c r="R196" s="10">
        <v>0.99</v>
      </c>
      <c r="S196" s="9" t="s">
        <v>4646</v>
      </c>
      <c r="T196" s="10">
        <v>0.99</v>
      </c>
      <c r="U196" s="9" t="s">
        <v>3455</v>
      </c>
      <c r="V196" s="10">
        <v>1.99</v>
      </c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9"/>
      <c r="AJ196" s="10"/>
      <c r="AK196" s="9"/>
      <c r="AL196" s="10"/>
      <c r="AM196" s="9"/>
      <c r="AN196" s="10"/>
    </row>
    <row r="197" spans="1:40" ht="13" x14ac:dyDescent="0.15">
      <c r="A197" s="3" t="s">
        <v>140</v>
      </c>
      <c r="B197" s="3" t="s">
        <v>5721</v>
      </c>
      <c r="C197" s="9" t="s">
        <v>5611</v>
      </c>
      <c r="D197" s="9" t="s">
        <v>5442</v>
      </c>
      <c r="E197" s="9" t="s">
        <v>5443</v>
      </c>
      <c r="F197" s="9"/>
      <c r="G197" s="9" t="s">
        <v>5444</v>
      </c>
      <c r="H197" s="3" t="s">
        <v>5445</v>
      </c>
      <c r="I197" s="15">
        <f>SUM(L197,N197,P197,R197,T197,V197,X197,Z197,AB197,AD197,AF197,AH197,AJ197,AL197,AN197)</f>
        <v>0.99</v>
      </c>
      <c r="J197" s="9">
        <f>COUNTA(K197:AN197)/2</f>
        <v>1</v>
      </c>
      <c r="K197" s="9" t="s">
        <v>2539</v>
      </c>
      <c r="L197" s="10">
        <v>0.99</v>
      </c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</row>
    <row r="198" spans="1:40" ht="13" x14ac:dyDescent="0.15">
      <c r="A198" s="3" t="s">
        <v>261</v>
      </c>
      <c r="B198" s="3" t="s">
        <v>5824</v>
      </c>
      <c r="C198" s="9" t="s">
        <v>5611</v>
      </c>
      <c r="D198" s="9" t="s">
        <v>5442</v>
      </c>
      <c r="E198" s="9" t="s">
        <v>5443</v>
      </c>
      <c r="F198" s="9"/>
      <c r="G198" s="9" t="s">
        <v>5444</v>
      </c>
      <c r="H198" s="3" t="s">
        <v>5445</v>
      </c>
      <c r="I198" s="15">
        <f>SUM(L198,N198,P198,R198,T198,V198,X198,Z198,AB198,AD198,AF198,AH198,AJ198,AL198,AN198)</f>
        <v>1.98</v>
      </c>
      <c r="J198" s="9">
        <f>COUNTA(K198:AN198)/2</f>
        <v>2</v>
      </c>
      <c r="K198" s="9" t="s">
        <v>1307</v>
      </c>
      <c r="L198" s="10">
        <v>0.99</v>
      </c>
      <c r="M198" s="9" t="s">
        <v>4205</v>
      </c>
      <c r="N198" s="10">
        <v>0.99</v>
      </c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9"/>
      <c r="AJ198" s="10"/>
      <c r="AK198" s="9"/>
      <c r="AL198" s="10"/>
      <c r="AM198" s="9"/>
      <c r="AN198" s="10"/>
    </row>
    <row r="199" spans="1:40" ht="13" x14ac:dyDescent="0.15">
      <c r="A199" s="3" t="s">
        <v>272</v>
      </c>
      <c r="B199" s="3" t="s">
        <v>5834</v>
      </c>
      <c r="C199" s="9" t="s">
        <v>5611</v>
      </c>
      <c r="D199" s="9" t="s">
        <v>5442</v>
      </c>
      <c r="E199" s="9" t="s">
        <v>5443</v>
      </c>
      <c r="F199" s="9"/>
      <c r="G199" s="9" t="s">
        <v>5444</v>
      </c>
      <c r="H199" s="3" t="s">
        <v>5445</v>
      </c>
      <c r="I199" s="15">
        <f>SUM(L199,N199,P199,R199,T199,V199,X199,Z199,AB199,AD199,AF199,AH199,AJ199,AL199,AN199)</f>
        <v>13.860000000000001</v>
      </c>
      <c r="J199" s="9">
        <f>COUNTA(K199:AN199)/2</f>
        <v>14</v>
      </c>
      <c r="K199" s="9" t="s">
        <v>4491</v>
      </c>
      <c r="L199" s="10">
        <v>0.99</v>
      </c>
      <c r="M199" s="9" t="s">
        <v>3552</v>
      </c>
      <c r="N199" s="10">
        <v>0.99</v>
      </c>
      <c r="O199" s="9" t="s">
        <v>3568</v>
      </c>
      <c r="P199" s="10">
        <v>0.99</v>
      </c>
      <c r="Q199" s="9" t="s">
        <v>2659</v>
      </c>
      <c r="R199" s="10">
        <v>0.99</v>
      </c>
      <c r="S199" s="9" t="s">
        <v>2949</v>
      </c>
      <c r="T199" s="10">
        <v>0.99</v>
      </c>
      <c r="U199" s="9" t="s">
        <v>1914</v>
      </c>
      <c r="V199" s="10">
        <v>0.99</v>
      </c>
      <c r="W199" s="9" t="s">
        <v>2017</v>
      </c>
      <c r="X199" s="10">
        <v>0.99</v>
      </c>
      <c r="Y199" s="9" t="s">
        <v>2815</v>
      </c>
      <c r="Z199" s="10">
        <v>0.99</v>
      </c>
      <c r="AA199" s="9" t="s">
        <v>4100</v>
      </c>
      <c r="AB199" s="10">
        <v>0.99</v>
      </c>
      <c r="AC199" s="9" t="s">
        <v>4096</v>
      </c>
      <c r="AD199" s="10">
        <v>0.99</v>
      </c>
      <c r="AE199" s="9" t="s">
        <v>3661</v>
      </c>
      <c r="AF199" s="10">
        <v>0.99</v>
      </c>
      <c r="AG199" s="9" t="s">
        <v>3661</v>
      </c>
      <c r="AH199" s="10">
        <v>0.99</v>
      </c>
      <c r="AI199" s="9" t="s">
        <v>3942</v>
      </c>
      <c r="AJ199" s="10">
        <v>0.99</v>
      </c>
      <c r="AK199" s="9" t="s">
        <v>1066</v>
      </c>
      <c r="AL199" s="10">
        <v>0.99</v>
      </c>
      <c r="AM199" s="9"/>
      <c r="AN199" s="10"/>
    </row>
    <row r="200" spans="1:40" ht="13" x14ac:dyDescent="0.15">
      <c r="A200" s="3" t="s">
        <v>327</v>
      </c>
      <c r="B200" s="3" t="s">
        <v>5881</v>
      </c>
      <c r="C200" s="9" t="s">
        <v>5611</v>
      </c>
      <c r="D200" s="9" t="s">
        <v>5442</v>
      </c>
      <c r="E200" s="9" t="s">
        <v>5443</v>
      </c>
      <c r="F200" s="9"/>
      <c r="G200" s="9" t="s">
        <v>5444</v>
      </c>
      <c r="H200" s="3" t="s">
        <v>5445</v>
      </c>
      <c r="I200" s="15">
        <f>SUM(L200,N200,P200,R200,T200,V200,X200,Z200,AB200,AD200,AF200,AH200,AJ200,AL200,AN200)</f>
        <v>8.91</v>
      </c>
      <c r="J200" s="9">
        <f>COUNTA(K200:AN200)/2</f>
        <v>9</v>
      </c>
      <c r="K200" s="9" t="s">
        <v>2778</v>
      </c>
      <c r="L200" s="10">
        <v>0.99</v>
      </c>
      <c r="M200" s="9" t="s">
        <v>1252</v>
      </c>
      <c r="N200" s="10">
        <v>0.99</v>
      </c>
      <c r="O200" s="9" t="s">
        <v>3134</v>
      </c>
      <c r="P200" s="10">
        <v>0.99</v>
      </c>
      <c r="Q200" s="9" t="s">
        <v>4176</v>
      </c>
      <c r="R200" s="10">
        <v>0.99</v>
      </c>
      <c r="S200" s="9" t="s">
        <v>3921</v>
      </c>
      <c r="T200" s="10">
        <v>0.99</v>
      </c>
      <c r="U200" s="9" t="s">
        <v>1022</v>
      </c>
      <c r="V200" s="10">
        <v>0.99</v>
      </c>
      <c r="W200" s="9" t="s">
        <v>2336</v>
      </c>
      <c r="X200" s="10">
        <v>0.99</v>
      </c>
      <c r="Y200" s="9" t="s">
        <v>3428</v>
      </c>
      <c r="Z200" s="10">
        <v>0.99</v>
      </c>
      <c r="AA200" s="9" t="s">
        <v>3099</v>
      </c>
      <c r="AB200" s="10">
        <v>0.99</v>
      </c>
      <c r="AC200" s="9"/>
      <c r="AD200" s="10"/>
      <c r="AE200" s="9"/>
      <c r="AF200" s="10"/>
      <c r="AG200" s="9"/>
      <c r="AH200" s="10"/>
      <c r="AI200" s="9"/>
      <c r="AJ200" s="10"/>
      <c r="AK200" s="9"/>
      <c r="AL200" s="10"/>
      <c r="AM200" s="9"/>
      <c r="AN200" s="10"/>
    </row>
    <row r="201" spans="1:40" ht="13" x14ac:dyDescent="0.15">
      <c r="A201" s="3" t="s">
        <v>29</v>
      </c>
      <c r="B201" s="3" t="s">
        <v>5590</v>
      </c>
      <c r="C201" s="9" t="s">
        <v>5591</v>
      </c>
      <c r="D201" s="9" t="s">
        <v>5319</v>
      </c>
      <c r="E201" s="9" t="s">
        <v>5320</v>
      </c>
      <c r="F201" s="9"/>
      <c r="G201" s="9" t="s">
        <v>5321</v>
      </c>
      <c r="H201" s="9"/>
      <c r="I201" s="15">
        <f>SUM(L201,N201,P201,R201,T201,V201,X201,Z201,AB201,AD201,AF201,AH201,AJ201,AL201,AN201)</f>
        <v>1.98</v>
      </c>
      <c r="J201" s="9">
        <f>COUNTA(K201:AN201)/2</f>
        <v>2</v>
      </c>
      <c r="K201" s="9" t="s">
        <v>2499</v>
      </c>
      <c r="L201" s="10">
        <v>0.99</v>
      </c>
      <c r="M201" s="9" t="s">
        <v>3249</v>
      </c>
      <c r="N201" s="10">
        <v>0.99</v>
      </c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</row>
    <row r="202" spans="1:40" ht="13" x14ac:dyDescent="0.15">
      <c r="A202" s="3" t="s">
        <v>52</v>
      </c>
      <c r="B202" s="3" t="s">
        <v>5623</v>
      </c>
      <c r="C202" s="9" t="s">
        <v>5591</v>
      </c>
      <c r="D202" s="9" t="s">
        <v>5319</v>
      </c>
      <c r="E202" s="9" t="s">
        <v>5320</v>
      </c>
      <c r="F202" s="9"/>
      <c r="G202" s="9" t="s">
        <v>5321</v>
      </c>
      <c r="H202" s="9"/>
      <c r="I202" s="15">
        <f>SUM(L202,N202,P202,R202,T202,V202,X202,Z202,AB202,AD202,AF202,AH202,AJ202,AL202,AN202)</f>
        <v>3.96</v>
      </c>
      <c r="J202" s="9">
        <f>COUNTA(K202:AN202)/2</f>
        <v>4</v>
      </c>
      <c r="K202" s="9" t="s">
        <v>4376</v>
      </c>
      <c r="L202" s="10">
        <v>0.99</v>
      </c>
      <c r="M202" s="9" t="s">
        <v>2957</v>
      </c>
      <c r="N202" s="10">
        <v>0.99</v>
      </c>
      <c r="O202" s="9" t="s">
        <v>3215</v>
      </c>
      <c r="P202" s="10">
        <v>0.99</v>
      </c>
      <c r="Q202" s="9" t="s">
        <v>2670</v>
      </c>
      <c r="R202" s="10">
        <v>0.99</v>
      </c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9"/>
      <c r="AJ202" s="10"/>
      <c r="AK202" s="9"/>
      <c r="AL202" s="10"/>
      <c r="AM202" s="9"/>
      <c r="AN202" s="10"/>
    </row>
    <row r="203" spans="1:40" ht="13" x14ac:dyDescent="0.15">
      <c r="A203" s="3" t="s">
        <v>74</v>
      </c>
      <c r="B203" s="3" t="s">
        <v>5649</v>
      </c>
      <c r="C203" s="9" t="s">
        <v>5591</v>
      </c>
      <c r="D203" s="9" t="s">
        <v>5319</v>
      </c>
      <c r="E203" s="9" t="s">
        <v>5320</v>
      </c>
      <c r="F203" s="9"/>
      <c r="G203" s="9" t="s">
        <v>5321</v>
      </c>
      <c r="H203" s="9"/>
      <c r="I203" s="15">
        <f>SUM(L203,N203,P203,R203,T203,V203,X203,Z203,AB203,AD203,AF203,AH203,AJ203,AL203,AN203)</f>
        <v>5.94</v>
      </c>
      <c r="J203" s="9">
        <f>COUNTA(K203:AN203)/2</f>
        <v>6</v>
      </c>
      <c r="K203" s="9" t="s">
        <v>3563</v>
      </c>
      <c r="L203" s="10">
        <v>0.99</v>
      </c>
      <c r="M203" s="9" t="s">
        <v>2104</v>
      </c>
      <c r="N203" s="10">
        <v>0.99</v>
      </c>
      <c r="O203" s="9" t="s">
        <v>3078</v>
      </c>
      <c r="P203" s="10">
        <v>0.99</v>
      </c>
      <c r="Q203" s="9" t="s">
        <v>1058</v>
      </c>
      <c r="R203" s="10">
        <v>0.99</v>
      </c>
      <c r="S203" s="9" t="s">
        <v>3748</v>
      </c>
      <c r="T203" s="10">
        <v>0.99</v>
      </c>
      <c r="U203" s="9" t="s">
        <v>3991</v>
      </c>
      <c r="V203" s="10">
        <v>0.99</v>
      </c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</row>
    <row r="204" spans="1:40" ht="13" x14ac:dyDescent="0.15">
      <c r="A204" s="3" t="s">
        <v>126</v>
      </c>
      <c r="B204" s="3" t="s">
        <v>5708</v>
      </c>
      <c r="C204" s="9" t="s">
        <v>5591</v>
      </c>
      <c r="D204" s="9" t="s">
        <v>5319</v>
      </c>
      <c r="E204" s="9" t="s">
        <v>5320</v>
      </c>
      <c r="F204" s="9"/>
      <c r="G204" s="9" t="s">
        <v>5321</v>
      </c>
      <c r="H204" s="9"/>
      <c r="I204" s="15">
        <f>SUM(L204,N204,P204,R204,T204,V204,X204,Z204,AB204,AD204,AF204,AH204,AJ204,AL204,AN204)</f>
        <v>0.99</v>
      </c>
      <c r="J204" s="9">
        <f>COUNTA(K204:AN204)/2</f>
        <v>1</v>
      </c>
      <c r="K204" s="9" t="s">
        <v>1060</v>
      </c>
      <c r="L204" s="10">
        <v>0.99</v>
      </c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</row>
    <row r="205" spans="1:40" ht="13" x14ac:dyDescent="0.15">
      <c r="A205" s="3" t="s">
        <v>247</v>
      </c>
      <c r="B205" s="3" t="s">
        <v>5812</v>
      </c>
      <c r="C205" s="9" t="s">
        <v>5591</v>
      </c>
      <c r="D205" s="9" t="s">
        <v>5319</v>
      </c>
      <c r="E205" s="9" t="s">
        <v>5320</v>
      </c>
      <c r="F205" s="9"/>
      <c r="G205" s="9" t="s">
        <v>5321</v>
      </c>
      <c r="H205" s="9"/>
      <c r="I205" s="15">
        <f>SUM(L205,N205,P205,R205,T205,V205,X205,Z205,AB205,AD205,AF205,AH205,AJ205,AL205,AN205)</f>
        <v>1.98</v>
      </c>
      <c r="J205" s="9">
        <f>COUNTA(K205:AN205)/2</f>
        <v>2</v>
      </c>
      <c r="K205" s="9" t="s">
        <v>2153</v>
      </c>
      <c r="L205" s="10">
        <v>0.99</v>
      </c>
      <c r="M205" s="9" t="s">
        <v>3556</v>
      </c>
      <c r="N205" s="10">
        <v>0.99</v>
      </c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9"/>
      <c r="AJ205" s="10"/>
      <c r="AK205" s="9"/>
      <c r="AL205" s="10"/>
      <c r="AM205" s="9"/>
      <c r="AN205" s="10"/>
    </row>
    <row r="206" spans="1:40" ht="13" x14ac:dyDescent="0.15">
      <c r="A206" s="3" t="s">
        <v>258</v>
      </c>
      <c r="B206" s="3" t="s">
        <v>5822</v>
      </c>
      <c r="C206" s="9" t="s">
        <v>5591</v>
      </c>
      <c r="D206" s="9" t="s">
        <v>5319</v>
      </c>
      <c r="E206" s="9" t="s">
        <v>5320</v>
      </c>
      <c r="F206" s="9"/>
      <c r="G206" s="9" t="s">
        <v>5321</v>
      </c>
      <c r="H206" s="9"/>
      <c r="I206" s="15">
        <f>SUM(L206,N206,P206,R206,T206,V206,X206,Z206,AB206,AD206,AF206,AH206,AJ206,AL206,AN206)</f>
        <v>13.860000000000001</v>
      </c>
      <c r="J206" s="9">
        <f>COUNTA(K206:AN206)/2</f>
        <v>14</v>
      </c>
      <c r="K206" s="9" t="s">
        <v>3637</v>
      </c>
      <c r="L206" s="10">
        <v>0.99</v>
      </c>
      <c r="M206" s="9" t="s">
        <v>1858</v>
      </c>
      <c r="N206" s="10">
        <v>0.99</v>
      </c>
      <c r="O206" s="9" t="s">
        <v>2781</v>
      </c>
      <c r="P206" s="10">
        <v>0.99</v>
      </c>
      <c r="Q206" s="9" t="s">
        <v>3765</v>
      </c>
      <c r="R206" s="10">
        <v>0.99</v>
      </c>
      <c r="S206" s="9" t="s">
        <v>3794</v>
      </c>
      <c r="T206" s="10">
        <v>0.99</v>
      </c>
      <c r="U206" s="9" t="s">
        <v>2516</v>
      </c>
      <c r="V206" s="10">
        <v>0.99</v>
      </c>
      <c r="W206" s="9" t="s">
        <v>938</v>
      </c>
      <c r="X206" s="10">
        <v>0.99</v>
      </c>
      <c r="Y206" s="9" t="s">
        <v>3079</v>
      </c>
      <c r="Z206" s="10">
        <v>0.99</v>
      </c>
      <c r="AA206" s="9" t="s">
        <v>3943</v>
      </c>
      <c r="AB206" s="10">
        <v>0.99</v>
      </c>
      <c r="AC206" s="9" t="s">
        <v>2067</v>
      </c>
      <c r="AD206" s="10">
        <v>0.99</v>
      </c>
      <c r="AE206" s="9" t="s">
        <v>3373</v>
      </c>
      <c r="AF206" s="10">
        <v>0.99</v>
      </c>
      <c r="AG206" s="9" t="s">
        <v>1405</v>
      </c>
      <c r="AH206" s="10">
        <v>0.99</v>
      </c>
      <c r="AI206" s="9" t="s">
        <v>5024</v>
      </c>
      <c r="AJ206" s="10">
        <v>0.99</v>
      </c>
      <c r="AK206" s="9" t="s">
        <v>1657</v>
      </c>
      <c r="AL206" s="10">
        <v>0.99</v>
      </c>
      <c r="AM206" s="9"/>
      <c r="AN206" s="10"/>
    </row>
    <row r="207" spans="1:40" ht="13" x14ac:dyDescent="0.15">
      <c r="A207" s="3" t="s">
        <v>313</v>
      </c>
      <c r="B207" s="3" t="s">
        <v>5869</v>
      </c>
      <c r="C207" s="9" t="s">
        <v>5591</v>
      </c>
      <c r="D207" s="9" t="s">
        <v>5319</v>
      </c>
      <c r="E207" s="9" t="s">
        <v>5320</v>
      </c>
      <c r="F207" s="9"/>
      <c r="G207" s="9" t="s">
        <v>5321</v>
      </c>
      <c r="H207" s="9"/>
      <c r="I207" s="15">
        <f>SUM(L207,N207,P207,R207,T207,V207,X207,Z207,AB207,AD207,AF207,AH207,AJ207,AL207,AN207)</f>
        <v>10.91</v>
      </c>
      <c r="J207" s="9">
        <f>COUNTA(K207:AN207)/2</f>
        <v>9</v>
      </c>
      <c r="K207" s="9" t="s">
        <v>2421</v>
      </c>
      <c r="L207" s="10">
        <v>1.99</v>
      </c>
      <c r="M207" s="9" t="s">
        <v>3630</v>
      </c>
      <c r="N207" s="10">
        <v>1.99</v>
      </c>
      <c r="O207" s="9" t="s">
        <v>2376</v>
      </c>
      <c r="P207" s="10">
        <v>0.99</v>
      </c>
      <c r="Q207" s="9" t="s">
        <v>2669</v>
      </c>
      <c r="R207" s="10">
        <v>0.99</v>
      </c>
      <c r="S207" s="9" t="s">
        <v>1217</v>
      </c>
      <c r="T207" s="10">
        <v>0.99</v>
      </c>
      <c r="U207" s="9" t="s">
        <v>2386</v>
      </c>
      <c r="V207" s="10">
        <v>0.99</v>
      </c>
      <c r="W207" s="9" t="s">
        <v>4851</v>
      </c>
      <c r="X207" s="10">
        <v>0.99</v>
      </c>
      <c r="Y207" s="9" t="s">
        <v>2716</v>
      </c>
      <c r="Z207" s="10">
        <v>0.99</v>
      </c>
      <c r="AA207" s="9" t="s">
        <v>4219</v>
      </c>
      <c r="AB207" s="10">
        <v>0.99</v>
      </c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</row>
    <row r="208" spans="1:40" ht="13" x14ac:dyDescent="0.15">
      <c r="A208" s="3" t="s">
        <v>33</v>
      </c>
      <c r="B208" s="3" t="s">
        <v>5595</v>
      </c>
      <c r="C208" s="9" t="s">
        <v>5596</v>
      </c>
      <c r="D208" s="9" t="s">
        <v>5417</v>
      </c>
      <c r="E208" s="9" t="s">
        <v>5418</v>
      </c>
      <c r="F208" s="9" t="s">
        <v>5419</v>
      </c>
      <c r="G208" s="9" t="s">
        <v>5420</v>
      </c>
      <c r="H208" s="3" t="s">
        <v>5421</v>
      </c>
      <c r="I208" s="15">
        <f>SUM(L208,N208,P208,R208,T208,V208,X208,Z208,AB208,AD208,AF208,AH208,AJ208,AL208,AN208)</f>
        <v>8.91</v>
      </c>
      <c r="J208" s="9">
        <f>COUNTA(K208:AN208)/2</f>
        <v>9</v>
      </c>
      <c r="K208" s="9" t="s">
        <v>4756</v>
      </c>
      <c r="L208" s="10">
        <v>0.99</v>
      </c>
      <c r="M208" s="9" t="s">
        <v>2165</v>
      </c>
      <c r="N208" s="10">
        <v>0.99</v>
      </c>
      <c r="O208" s="9" t="s">
        <v>1104</v>
      </c>
      <c r="P208" s="10">
        <v>0.99</v>
      </c>
      <c r="Q208" s="9" t="s">
        <v>1865</v>
      </c>
      <c r="R208" s="10">
        <v>0.99</v>
      </c>
      <c r="S208" s="9" t="s">
        <v>4472</v>
      </c>
      <c r="T208" s="10">
        <v>0.99</v>
      </c>
      <c r="U208" s="9" t="s">
        <v>4885</v>
      </c>
      <c r="V208" s="10">
        <v>0.99</v>
      </c>
      <c r="W208" s="9" t="s">
        <v>4806</v>
      </c>
      <c r="X208" s="10">
        <v>0.99</v>
      </c>
      <c r="Y208" s="9" t="s">
        <v>4634</v>
      </c>
      <c r="Z208" s="10">
        <v>0.99</v>
      </c>
      <c r="AA208" s="9" t="s">
        <v>1464</v>
      </c>
      <c r="AB208" s="10">
        <v>0.99</v>
      </c>
      <c r="AC208" s="9"/>
      <c r="AD208" s="10"/>
      <c r="AE208" s="9"/>
      <c r="AF208" s="10"/>
      <c r="AG208" s="9"/>
      <c r="AH208" s="10"/>
      <c r="AI208" s="9"/>
      <c r="AJ208" s="10"/>
      <c r="AK208" s="9"/>
      <c r="AL208" s="10"/>
      <c r="AM208" s="9"/>
      <c r="AN208" s="10"/>
    </row>
    <row r="209" spans="1:40" ht="13" x14ac:dyDescent="0.15">
      <c r="A209" s="3" t="s">
        <v>162</v>
      </c>
      <c r="B209" s="3" t="s">
        <v>5740</v>
      </c>
      <c r="C209" s="9" t="s">
        <v>5596</v>
      </c>
      <c r="D209" s="9" t="s">
        <v>5417</v>
      </c>
      <c r="E209" s="9" t="s">
        <v>5418</v>
      </c>
      <c r="F209" s="9" t="s">
        <v>5419</v>
      </c>
      <c r="G209" s="9" t="s">
        <v>5420</v>
      </c>
      <c r="H209" s="3" t="s">
        <v>5421</v>
      </c>
      <c r="I209" s="15">
        <f>SUM(L209,N209,P209,R209,T209,V209,X209,Z209,AB209,AD209,AF209,AH209,AJ209,AL209,AN209)</f>
        <v>1.98</v>
      </c>
      <c r="J209" s="9">
        <f>COUNTA(K209:AN209)/2</f>
        <v>2</v>
      </c>
      <c r="K209" s="9" t="s">
        <v>2795</v>
      </c>
      <c r="L209" s="10">
        <v>0.99</v>
      </c>
      <c r="M209" s="9" t="s">
        <v>531</v>
      </c>
      <c r="N209" s="10">
        <v>0.99</v>
      </c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</row>
    <row r="210" spans="1:40" ht="13" x14ac:dyDescent="0.15">
      <c r="A210" s="3" t="s">
        <v>185</v>
      </c>
      <c r="B210" s="3" t="s">
        <v>5759</v>
      </c>
      <c r="C210" s="9" t="s">
        <v>5596</v>
      </c>
      <c r="D210" s="9" t="s">
        <v>5417</v>
      </c>
      <c r="E210" s="9" t="s">
        <v>5418</v>
      </c>
      <c r="F210" s="9" t="s">
        <v>5419</v>
      </c>
      <c r="G210" s="9" t="s">
        <v>5420</v>
      </c>
      <c r="H210" s="3" t="s">
        <v>5421</v>
      </c>
      <c r="I210" s="15">
        <f>SUM(L210,N210,P210,R210,T210,V210,X210,Z210,AB210,AD210,AF210,AH210,AJ210,AL210,AN210)</f>
        <v>3.96</v>
      </c>
      <c r="J210" s="9">
        <f>COUNTA(K210:AN210)/2</f>
        <v>4</v>
      </c>
      <c r="K210" s="9" t="s">
        <v>2911</v>
      </c>
      <c r="L210" s="10">
        <v>0.99</v>
      </c>
      <c r="M210" s="9" t="s">
        <v>4686</v>
      </c>
      <c r="N210" s="10">
        <v>0.99</v>
      </c>
      <c r="O210" s="9" t="s">
        <v>3978</v>
      </c>
      <c r="P210" s="10">
        <v>0.99</v>
      </c>
      <c r="Q210" s="9" t="s">
        <v>3845</v>
      </c>
      <c r="R210" s="10">
        <v>0.99</v>
      </c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</row>
    <row r="211" spans="1:40" ht="13" x14ac:dyDescent="0.15">
      <c r="A211" s="3" t="s">
        <v>207</v>
      </c>
      <c r="B211" s="3" t="s">
        <v>5778</v>
      </c>
      <c r="C211" s="9" t="s">
        <v>5596</v>
      </c>
      <c r="D211" s="9" t="s">
        <v>5417</v>
      </c>
      <c r="E211" s="9" t="s">
        <v>5418</v>
      </c>
      <c r="F211" s="9" t="s">
        <v>5419</v>
      </c>
      <c r="G211" s="9" t="s">
        <v>5420</v>
      </c>
      <c r="H211" s="3" t="s">
        <v>5421</v>
      </c>
      <c r="I211" s="15">
        <f>SUM(L211,N211,P211,R211,T211,V211,X211,Z211,AB211,AD211,AF211,AH211,AJ211,AL211,AN211)</f>
        <v>8.94</v>
      </c>
      <c r="J211" s="9">
        <f>COUNTA(K211:AN211)/2</f>
        <v>6</v>
      </c>
      <c r="K211" s="9" t="s">
        <v>4850</v>
      </c>
      <c r="L211" s="10">
        <v>1.99</v>
      </c>
      <c r="M211" s="9" t="s">
        <v>2422</v>
      </c>
      <c r="N211" s="10">
        <v>1.99</v>
      </c>
      <c r="O211" s="9" t="s">
        <v>4457</v>
      </c>
      <c r="P211" s="10">
        <v>1.99</v>
      </c>
      <c r="Q211" s="9" t="s">
        <v>2695</v>
      </c>
      <c r="R211" s="10">
        <v>0.99</v>
      </c>
      <c r="S211" s="9" t="s">
        <v>1630</v>
      </c>
      <c r="T211" s="10">
        <v>0.99</v>
      </c>
      <c r="U211" s="9" t="s">
        <v>3465</v>
      </c>
      <c r="V211" s="10">
        <v>0.99</v>
      </c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</row>
    <row r="212" spans="1:40" ht="13" x14ac:dyDescent="0.15">
      <c r="A212" s="3" t="s">
        <v>259</v>
      </c>
      <c r="B212" s="3" t="s">
        <v>5823</v>
      </c>
      <c r="C212" s="9" t="s">
        <v>5596</v>
      </c>
      <c r="D212" s="9" t="s">
        <v>5417</v>
      </c>
      <c r="E212" s="9" t="s">
        <v>5418</v>
      </c>
      <c r="F212" s="9" t="s">
        <v>5419</v>
      </c>
      <c r="G212" s="9" t="s">
        <v>5420</v>
      </c>
      <c r="H212" s="3" t="s">
        <v>5421</v>
      </c>
      <c r="I212" s="15">
        <f>SUM(L212,N212,P212,R212,T212,V212,X212,Z212,AB212,AD212,AF212,AH212,AJ212,AL212,AN212)</f>
        <v>0.99</v>
      </c>
      <c r="J212" s="9">
        <f>COUNTA(K212:AN212)/2</f>
        <v>1</v>
      </c>
      <c r="K212" s="9" t="s">
        <v>3853</v>
      </c>
      <c r="L212" s="10">
        <v>0.99</v>
      </c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</row>
    <row r="213" spans="1:40" ht="13" x14ac:dyDescent="0.15">
      <c r="A213" s="3" t="s">
        <v>380</v>
      </c>
      <c r="B213" s="3" t="s">
        <v>5926</v>
      </c>
      <c r="C213" s="9" t="s">
        <v>5596</v>
      </c>
      <c r="D213" s="9" t="s">
        <v>5417</v>
      </c>
      <c r="E213" s="9" t="s">
        <v>5418</v>
      </c>
      <c r="F213" s="9" t="s">
        <v>5419</v>
      </c>
      <c r="G213" s="9" t="s">
        <v>5420</v>
      </c>
      <c r="H213" s="3" t="s">
        <v>5421</v>
      </c>
      <c r="I213" s="15">
        <f>SUM(L213,N213,P213,R213,T213,V213,X213,Z213,AB213,AD213,AF213,AH213,AJ213,AL213,AN213)</f>
        <v>1.98</v>
      </c>
      <c r="J213" s="9">
        <f>COUNTA(K213:AN213)/2</f>
        <v>2</v>
      </c>
      <c r="K213" s="9" t="s">
        <v>3753</v>
      </c>
      <c r="L213" s="10">
        <v>0.99</v>
      </c>
      <c r="M213" s="9" t="s">
        <v>3427</v>
      </c>
      <c r="N213" s="10">
        <v>0.99</v>
      </c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</row>
    <row r="214" spans="1:40" ht="13" x14ac:dyDescent="0.15">
      <c r="A214" s="3" t="s">
        <v>391</v>
      </c>
      <c r="B214" s="3" t="s">
        <v>5936</v>
      </c>
      <c r="C214" s="9" t="s">
        <v>5596</v>
      </c>
      <c r="D214" s="9" t="s">
        <v>5417</v>
      </c>
      <c r="E214" s="9" t="s">
        <v>5418</v>
      </c>
      <c r="F214" s="9" t="s">
        <v>5419</v>
      </c>
      <c r="G214" s="9" t="s">
        <v>5420</v>
      </c>
      <c r="H214" s="3" t="s">
        <v>5421</v>
      </c>
      <c r="I214" s="15">
        <f>SUM(L214,N214,P214,R214,T214,V214,X214,Z214,AB214,AD214,AF214,AH214,AJ214,AL214,AN214)</f>
        <v>13.860000000000001</v>
      </c>
      <c r="J214" s="9">
        <f>COUNTA(K214:AN214)/2</f>
        <v>14</v>
      </c>
      <c r="K214" s="9" t="s">
        <v>3947</v>
      </c>
      <c r="L214" s="10">
        <v>0.99</v>
      </c>
      <c r="M214" s="9" t="s">
        <v>2665</v>
      </c>
      <c r="N214" s="10">
        <v>0.99</v>
      </c>
      <c r="O214" s="9" t="s">
        <v>4753</v>
      </c>
      <c r="P214" s="10">
        <v>0.99</v>
      </c>
      <c r="Q214" s="9" t="s">
        <v>4612</v>
      </c>
      <c r="R214" s="10">
        <v>0.99</v>
      </c>
      <c r="S214" s="9" t="s">
        <v>4353</v>
      </c>
      <c r="T214" s="10">
        <v>0.99</v>
      </c>
      <c r="U214" s="9" t="s">
        <v>2349</v>
      </c>
      <c r="V214" s="10">
        <v>0.99</v>
      </c>
      <c r="W214" s="9" t="s">
        <v>3834</v>
      </c>
      <c r="X214" s="10">
        <v>0.99</v>
      </c>
      <c r="Y214" s="9" t="s">
        <v>999</v>
      </c>
      <c r="Z214" s="10">
        <v>0.99</v>
      </c>
      <c r="AA214" s="9" t="s">
        <v>2853</v>
      </c>
      <c r="AB214" s="10">
        <v>0.99</v>
      </c>
      <c r="AC214" s="9" t="s">
        <v>2803</v>
      </c>
      <c r="AD214" s="10">
        <v>0.99</v>
      </c>
      <c r="AE214" s="9" t="s">
        <v>2663</v>
      </c>
      <c r="AF214" s="10">
        <v>0.99</v>
      </c>
      <c r="AG214" s="9" t="s">
        <v>859</v>
      </c>
      <c r="AH214" s="10">
        <v>0.99</v>
      </c>
      <c r="AI214" s="9" t="s">
        <v>2211</v>
      </c>
      <c r="AJ214" s="10">
        <v>0.99</v>
      </c>
      <c r="AK214" s="9" t="s">
        <v>3518</v>
      </c>
      <c r="AL214" s="10">
        <v>0.99</v>
      </c>
      <c r="AM214" s="9"/>
      <c r="AN214" s="10"/>
    </row>
    <row r="215" spans="1:40" ht="13" x14ac:dyDescent="0.15">
      <c r="A215" s="3" t="s">
        <v>6</v>
      </c>
      <c r="B215" s="3" t="s">
        <v>5551</v>
      </c>
      <c r="C215" s="9" t="s">
        <v>5552</v>
      </c>
      <c r="D215" s="9" t="s">
        <v>5235</v>
      </c>
      <c r="E215" s="9" t="s">
        <v>5236</v>
      </c>
      <c r="F215" s="9" t="s">
        <v>5237</v>
      </c>
      <c r="G215" s="9" t="s">
        <v>5180</v>
      </c>
      <c r="H215" s="3" t="s">
        <v>5238</v>
      </c>
      <c r="I215" s="15">
        <f>SUM(L215,N215,P215,R215,T215,V215,X215,Z215,AB215,AD215,AF215,AH215,AJ215,AL215,AN215)</f>
        <v>13.860000000000001</v>
      </c>
      <c r="J215" s="9">
        <f>COUNTA(K215:AN215)/2</f>
        <v>14</v>
      </c>
      <c r="K215" s="9" t="s">
        <v>5031</v>
      </c>
      <c r="L215" s="10">
        <v>0.99</v>
      </c>
      <c r="M215" s="9" t="s">
        <v>1822</v>
      </c>
      <c r="N215" s="10">
        <v>0.99</v>
      </c>
      <c r="O215" s="9" t="s">
        <v>3851</v>
      </c>
      <c r="P215" s="10">
        <v>0.99</v>
      </c>
      <c r="Q215" s="9" t="s">
        <v>3231</v>
      </c>
      <c r="R215" s="10">
        <v>0.99</v>
      </c>
      <c r="S215" s="9" t="s">
        <v>4270</v>
      </c>
      <c r="T215" s="10">
        <v>0.99</v>
      </c>
      <c r="U215" s="9" t="s">
        <v>2474</v>
      </c>
      <c r="V215" s="10">
        <v>0.99</v>
      </c>
      <c r="W215" s="9" t="s">
        <v>2144</v>
      </c>
      <c r="X215" s="10">
        <v>0.99</v>
      </c>
      <c r="Y215" s="9" t="s">
        <v>1736</v>
      </c>
      <c r="Z215" s="10">
        <v>0.99</v>
      </c>
      <c r="AA215" s="9" t="s">
        <v>1409</v>
      </c>
      <c r="AB215" s="10">
        <v>0.99</v>
      </c>
      <c r="AC215" s="9" t="s">
        <v>1376</v>
      </c>
      <c r="AD215" s="10">
        <v>0.99</v>
      </c>
      <c r="AE215" s="9" t="s">
        <v>2766</v>
      </c>
      <c r="AF215" s="10">
        <v>0.99</v>
      </c>
      <c r="AG215" s="9" t="s">
        <v>4910</v>
      </c>
      <c r="AH215" s="10">
        <v>0.99</v>
      </c>
      <c r="AI215" s="9" t="s">
        <v>3129</v>
      </c>
      <c r="AJ215" s="10">
        <v>0.99</v>
      </c>
      <c r="AK215" s="9" t="s">
        <v>2107</v>
      </c>
      <c r="AL215" s="10">
        <v>0.99</v>
      </c>
      <c r="AM215" s="9"/>
      <c r="AN215" s="10"/>
    </row>
    <row r="216" spans="1:40" ht="13" x14ac:dyDescent="0.15">
      <c r="A216" s="3" t="s">
        <v>61</v>
      </c>
      <c r="B216" s="3" t="s">
        <v>5634</v>
      </c>
      <c r="C216" s="9" t="s">
        <v>5552</v>
      </c>
      <c r="D216" s="9" t="s">
        <v>5235</v>
      </c>
      <c r="E216" s="9" t="s">
        <v>5236</v>
      </c>
      <c r="F216" s="9" t="s">
        <v>5237</v>
      </c>
      <c r="G216" s="9" t="s">
        <v>5180</v>
      </c>
      <c r="H216" s="3" t="s">
        <v>5238</v>
      </c>
      <c r="I216" s="15">
        <f>SUM(L216,N216,P216,R216,T216,V216,X216,Z216,AB216,AD216,AF216,AH216,AJ216,AL216,AN216)</f>
        <v>8.91</v>
      </c>
      <c r="J216" s="9">
        <f>COUNTA(K216:AN216)/2</f>
        <v>9</v>
      </c>
      <c r="K216" s="9" t="s">
        <v>2459</v>
      </c>
      <c r="L216" s="10">
        <v>0.99</v>
      </c>
      <c r="M216" s="9" t="s">
        <v>4419</v>
      </c>
      <c r="N216" s="10">
        <v>0.99</v>
      </c>
      <c r="O216" s="9" t="s">
        <v>2861</v>
      </c>
      <c r="P216" s="10">
        <v>0.99</v>
      </c>
      <c r="Q216" s="9" t="s">
        <v>1723</v>
      </c>
      <c r="R216" s="10">
        <v>0.99</v>
      </c>
      <c r="S216" s="9" t="s">
        <v>3139</v>
      </c>
      <c r="T216" s="10">
        <v>0.99</v>
      </c>
      <c r="U216" s="9" t="s">
        <v>3110</v>
      </c>
      <c r="V216" s="10">
        <v>0.99</v>
      </c>
      <c r="W216" s="9" t="s">
        <v>3662</v>
      </c>
      <c r="X216" s="10">
        <v>0.99</v>
      </c>
      <c r="Y216" s="9" t="s">
        <v>3397</v>
      </c>
      <c r="Z216" s="10">
        <v>0.99</v>
      </c>
      <c r="AA216" s="9" t="s">
        <v>2187</v>
      </c>
      <c r="AB216" s="10">
        <v>0.99</v>
      </c>
      <c r="AC216" s="9"/>
      <c r="AD216" s="10"/>
      <c r="AE216" s="9"/>
      <c r="AF216" s="10"/>
      <c r="AG216" s="9"/>
      <c r="AH216" s="10"/>
      <c r="AI216" s="9"/>
      <c r="AJ216" s="10"/>
      <c r="AK216" s="9"/>
      <c r="AL216" s="10"/>
      <c r="AM216" s="9"/>
      <c r="AN216" s="10"/>
    </row>
    <row r="217" spans="1:40" ht="13" x14ac:dyDescent="0.15">
      <c r="A217" s="3" t="s">
        <v>190</v>
      </c>
      <c r="B217" s="3" t="s">
        <v>5764</v>
      </c>
      <c r="C217" s="9" t="s">
        <v>5552</v>
      </c>
      <c r="D217" s="9" t="s">
        <v>5235</v>
      </c>
      <c r="E217" s="9" t="s">
        <v>5236</v>
      </c>
      <c r="F217" s="9" t="s">
        <v>5237</v>
      </c>
      <c r="G217" s="9" t="s">
        <v>5180</v>
      </c>
      <c r="H217" s="3" t="s">
        <v>5238</v>
      </c>
      <c r="I217" s="15">
        <f>SUM(L217,N217,P217,R217,T217,V217,X217,Z217,AB217,AD217,AF217,AH217,AJ217,AL217,AN217)</f>
        <v>1.98</v>
      </c>
      <c r="J217" s="9">
        <f>COUNTA(K217:AN217)/2</f>
        <v>2</v>
      </c>
      <c r="K217" s="9" t="s">
        <v>3913</v>
      </c>
      <c r="L217" s="10">
        <v>0.99</v>
      </c>
      <c r="M217" s="9" t="s">
        <v>4812</v>
      </c>
      <c r="N217" s="10">
        <v>0.99</v>
      </c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</row>
    <row r="218" spans="1:40" ht="13" x14ac:dyDescent="0.15">
      <c r="A218" s="3" t="s">
        <v>213</v>
      </c>
      <c r="B218" s="3" t="s">
        <v>5783</v>
      </c>
      <c r="C218" s="9" t="s">
        <v>5552</v>
      </c>
      <c r="D218" s="9" t="s">
        <v>5235</v>
      </c>
      <c r="E218" s="9" t="s">
        <v>5236</v>
      </c>
      <c r="F218" s="9" t="s">
        <v>5237</v>
      </c>
      <c r="G218" s="9" t="s">
        <v>5180</v>
      </c>
      <c r="H218" s="3" t="s">
        <v>5238</v>
      </c>
      <c r="I218" s="15">
        <f>SUM(L218,N218,P218,R218,T218,V218,X218,Z218,AB218,AD218,AF218,AH218,AJ218,AL218,AN218)</f>
        <v>2.9699999999999998</v>
      </c>
      <c r="J218" s="9">
        <f>COUNTA(K218:AN218)/2</f>
        <v>3</v>
      </c>
      <c r="K218" s="9" t="s">
        <v>4133</v>
      </c>
      <c r="L218" s="10">
        <v>0.99</v>
      </c>
      <c r="M218" s="9" t="s">
        <v>5005</v>
      </c>
      <c r="N218" s="10">
        <v>0.99</v>
      </c>
      <c r="O218" s="9" t="s">
        <v>2704</v>
      </c>
      <c r="P218" s="10">
        <v>0.99</v>
      </c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1"/>
    </row>
    <row r="219" spans="1:40" ht="13" x14ac:dyDescent="0.15">
      <c r="A219" s="3" t="s">
        <v>235</v>
      </c>
      <c r="B219" s="3" t="s">
        <v>5802</v>
      </c>
      <c r="C219" s="9" t="s">
        <v>5552</v>
      </c>
      <c r="D219" s="9" t="s">
        <v>5235</v>
      </c>
      <c r="E219" s="9" t="s">
        <v>5236</v>
      </c>
      <c r="F219" s="9" t="s">
        <v>5237</v>
      </c>
      <c r="G219" s="9" t="s">
        <v>5180</v>
      </c>
      <c r="H219" s="3" t="s">
        <v>5238</v>
      </c>
      <c r="I219" s="15">
        <f>SUM(L219,N219,P219,R219,T219,V219,X219,Z219,AB219,AD219,AF219,AH219,AJ219,AL219,AN219)</f>
        <v>5.94</v>
      </c>
      <c r="J219" s="9">
        <f>COUNTA(K219:AN219)/2</f>
        <v>6</v>
      </c>
      <c r="K219" s="9" t="s">
        <v>1725</v>
      </c>
      <c r="L219" s="10">
        <v>0.99</v>
      </c>
      <c r="M219" s="9" t="s">
        <v>3872</v>
      </c>
      <c r="N219" s="10">
        <v>0.99</v>
      </c>
      <c r="O219" s="9" t="s">
        <v>3692</v>
      </c>
      <c r="P219" s="10">
        <v>0.99</v>
      </c>
      <c r="Q219" s="9" t="s">
        <v>1142</v>
      </c>
      <c r="R219" s="10">
        <v>0.99</v>
      </c>
      <c r="S219" s="9" t="s">
        <v>1991</v>
      </c>
      <c r="T219" s="10">
        <v>0.99</v>
      </c>
      <c r="U219" s="9" t="s">
        <v>4773</v>
      </c>
      <c r="V219" s="10">
        <v>0.99</v>
      </c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9"/>
      <c r="AJ219" s="10"/>
      <c r="AK219" s="9"/>
      <c r="AL219" s="10"/>
      <c r="AM219" s="9"/>
      <c r="AN219" s="10"/>
    </row>
    <row r="220" spans="1:40" ht="13" x14ac:dyDescent="0.15">
      <c r="A220" s="3" t="s">
        <v>287</v>
      </c>
      <c r="B220" s="3" t="s">
        <v>5847</v>
      </c>
      <c r="C220" s="9" t="s">
        <v>5552</v>
      </c>
      <c r="D220" s="9" t="s">
        <v>5235</v>
      </c>
      <c r="E220" s="9" t="s">
        <v>5236</v>
      </c>
      <c r="F220" s="9" t="s">
        <v>5237</v>
      </c>
      <c r="G220" s="9" t="s">
        <v>5180</v>
      </c>
      <c r="H220" s="3" t="s">
        <v>5238</v>
      </c>
      <c r="I220" s="15">
        <f>SUM(L220,N220,P220,R220,T220,V220,X220,Z220,AB220,AD220,AF220,AH220,AJ220,AL220,AN220)</f>
        <v>0.99</v>
      </c>
      <c r="J220" s="9">
        <f>COUNTA(K220:AN220)/2</f>
        <v>1</v>
      </c>
      <c r="K220" s="9" t="s">
        <v>3784</v>
      </c>
      <c r="L220" s="10">
        <v>0.99</v>
      </c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</row>
    <row r="221" spans="1:40" ht="13" x14ac:dyDescent="0.15">
      <c r="A221" s="3" t="s">
        <v>408</v>
      </c>
      <c r="B221" s="3" t="s">
        <v>5950</v>
      </c>
      <c r="C221" s="9" t="s">
        <v>5552</v>
      </c>
      <c r="D221" s="9" t="s">
        <v>5235</v>
      </c>
      <c r="E221" s="9" t="s">
        <v>5236</v>
      </c>
      <c r="F221" s="9" t="s">
        <v>5237</v>
      </c>
      <c r="G221" s="9" t="s">
        <v>5180</v>
      </c>
      <c r="H221" s="3" t="s">
        <v>5238</v>
      </c>
      <c r="I221" s="15">
        <f>SUM(L221,N221,P221,R221,T221,V221,X221,Z221,AB221,AD221,AF221,AH221,AJ221,AL221,AN221)</f>
        <v>1.98</v>
      </c>
      <c r="J221" s="9">
        <f>COUNTA(K221:AN221)/2</f>
        <v>2</v>
      </c>
      <c r="K221" s="9" t="s">
        <v>4561</v>
      </c>
      <c r="L221" s="10">
        <v>0.99</v>
      </c>
      <c r="M221" s="9" t="s">
        <v>4290</v>
      </c>
      <c r="N221" s="10">
        <v>0.99</v>
      </c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</row>
    <row r="222" spans="1:40" ht="13" x14ac:dyDescent="0.15">
      <c r="A222" s="3" t="s">
        <v>72</v>
      </c>
      <c r="B222" s="3" t="s">
        <v>5645</v>
      </c>
      <c r="C222" s="9" t="s">
        <v>5647</v>
      </c>
      <c r="D222" s="9" t="s">
        <v>5274</v>
      </c>
      <c r="E222" s="9" t="s">
        <v>5275</v>
      </c>
      <c r="F222" s="9" t="s">
        <v>5276</v>
      </c>
      <c r="G222" s="9" t="s">
        <v>5180</v>
      </c>
      <c r="H222" s="3" t="s">
        <v>5277</v>
      </c>
      <c r="I222" s="15">
        <f>SUM(L222,N222,P222,R222,T222,V222,X222,Z222,AB222,AD222,AF222,AH222,AJ222,AL222,AN222)</f>
        <v>1.98</v>
      </c>
      <c r="J222" s="9">
        <f>COUNTA(K222:AN222)/2</f>
        <v>2</v>
      </c>
      <c r="K222" s="9" t="s">
        <v>4108</v>
      </c>
      <c r="L222" s="10">
        <v>0.99</v>
      </c>
      <c r="M222" s="9" t="s">
        <v>3700</v>
      </c>
      <c r="N222" s="10">
        <v>0.99</v>
      </c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9"/>
      <c r="AJ222" s="10"/>
      <c r="AK222" s="9"/>
      <c r="AL222" s="10"/>
      <c r="AM222" s="9"/>
      <c r="AN222" s="10"/>
    </row>
    <row r="223" spans="1:40" ht="13" x14ac:dyDescent="0.15">
      <c r="A223" s="3" t="s">
        <v>83</v>
      </c>
      <c r="B223" s="3" t="s">
        <v>5659</v>
      </c>
      <c r="C223" s="9" t="s">
        <v>5647</v>
      </c>
      <c r="D223" s="9" t="s">
        <v>5274</v>
      </c>
      <c r="E223" s="9" t="s">
        <v>5275</v>
      </c>
      <c r="F223" s="9" t="s">
        <v>5276</v>
      </c>
      <c r="G223" s="9" t="s">
        <v>5180</v>
      </c>
      <c r="H223" s="3" t="s">
        <v>5277</v>
      </c>
      <c r="I223" s="15">
        <f>SUM(L223,N223,P223,R223,T223,V223,X223,Z223,AB223,AD223,AF223,AH223,AJ223,AL223,AN223)</f>
        <v>13.860000000000001</v>
      </c>
      <c r="J223" s="9">
        <f>COUNTA(K223:AN223)/2</f>
        <v>14</v>
      </c>
      <c r="K223" s="9" t="s">
        <v>1511</v>
      </c>
      <c r="L223" s="10">
        <v>0.99</v>
      </c>
      <c r="M223" s="9" t="s">
        <v>2828</v>
      </c>
      <c r="N223" s="10">
        <v>0.99</v>
      </c>
      <c r="O223" s="9" t="s">
        <v>2345</v>
      </c>
      <c r="P223" s="10">
        <v>0.99</v>
      </c>
      <c r="Q223" s="9" t="s">
        <v>2368</v>
      </c>
      <c r="R223" s="10">
        <v>0.99</v>
      </c>
      <c r="S223" s="9" t="s">
        <v>4602</v>
      </c>
      <c r="T223" s="10">
        <v>0.99</v>
      </c>
      <c r="U223" s="9" t="s">
        <v>3525</v>
      </c>
      <c r="V223" s="10">
        <v>0.99</v>
      </c>
      <c r="W223" s="9" t="s">
        <v>4844</v>
      </c>
      <c r="X223" s="10">
        <v>0.99</v>
      </c>
      <c r="Y223" s="9" t="s">
        <v>2485</v>
      </c>
      <c r="Z223" s="10">
        <v>0.99</v>
      </c>
      <c r="AA223" s="9" t="s">
        <v>2433</v>
      </c>
      <c r="AB223" s="10">
        <v>0.99</v>
      </c>
      <c r="AC223" s="9" t="s">
        <v>1011</v>
      </c>
      <c r="AD223" s="10">
        <v>0.99</v>
      </c>
      <c r="AE223" s="9" t="s">
        <v>3632</v>
      </c>
      <c r="AF223" s="10">
        <v>0.99</v>
      </c>
      <c r="AG223" s="9" t="s">
        <v>4993</v>
      </c>
      <c r="AH223" s="10">
        <v>0.99</v>
      </c>
      <c r="AI223" s="9" t="s">
        <v>3280</v>
      </c>
      <c r="AJ223" s="10">
        <v>0.99</v>
      </c>
      <c r="AK223" s="9" t="s">
        <v>4810</v>
      </c>
      <c r="AL223" s="10">
        <v>0.99</v>
      </c>
      <c r="AM223" s="9"/>
      <c r="AN223" s="10"/>
    </row>
    <row r="224" spans="1:40" ht="13" x14ac:dyDescent="0.15">
      <c r="A224" s="3" t="s">
        <v>138</v>
      </c>
      <c r="B224" s="3" t="s">
        <v>5719</v>
      </c>
      <c r="C224" s="9" t="s">
        <v>5647</v>
      </c>
      <c r="D224" s="9" t="s">
        <v>5274</v>
      </c>
      <c r="E224" s="9" t="s">
        <v>5275</v>
      </c>
      <c r="F224" s="9" t="s">
        <v>5276</v>
      </c>
      <c r="G224" s="9" t="s">
        <v>5180</v>
      </c>
      <c r="H224" s="3" t="s">
        <v>5277</v>
      </c>
      <c r="I224" s="15">
        <f>SUM(L224,N224,P224,R224,T224,V224,X224,Z224,AB224,AD224,AF224,AH224,AJ224,AL224,AN224)</f>
        <v>8.91</v>
      </c>
      <c r="J224" s="9">
        <f>COUNTA(K224:AN224)/2</f>
        <v>9</v>
      </c>
      <c r="K224" s="9" t="s">
        <v>3177</v>
      </c>
      <c r="L224" s="10">
        <v>0.99</v>
      </c>
      <c r="M224" s="9" t="s">
        <v>4210</v>
      </c>
      <c r="N224" s="10">
        <v>0.99</v>
      </c>
      <c r="O224" s="9" t="s">
        <v>2824</v>
      </c>
      <c r="P224" s="10">
        <v>0.99</v>
      </c>
      <c r="Q224" s="9" t="s">
        <v>2089</v>
      </c>
      <c r="R224" s="10">
        <v>0.99</v>
      </c>
      <c r="S224" s="9" t="s">
        <v>4506</v>
      </c>
      <c r="T224" s="10">
        <v>0.99</v>
      </c>
      <c r="U224" s="9" t="s">
        <v>4984</v>
      </c>
      <c r="V224" s="10">
        <v>0.99</v>
      </c>
      <c r="W224" s="9" t="s">
        <v>3712</v>
      </c>
      <c r="X224" s="10">
        <v>0.99</v>
      </c>
      <c r="Y224" s="9" t="s">
        <v>2684</v>
      </c>
      <c r="Z224" s="10">
        <v>0.99</v>
      </c>
      <c r="AA224" s="9" t="s">
        <v>2286</v>
      </c>
      <c r="AB224" s="10">
        <v>0.99</v>
      </c>
      <c r="AC224" s="9"/>
      <c r="AD224" s="10"/>
      <c r="AE224" s="9"/>
      <c r="AF224" s="10"/>
      <c r="AG224" s="9"/>
      <c r="AH224" s="10"/>
      <c r="AI224" s="9"/>
      <c r="AJ224" s="10"/>
      <c r="AK224" s="9"/>
      <c r="AL224" s="10"/>
      <c r="AM224" s="9"/>
      <c r="AN224" s="10"/>
    </row>
    <row r="225" spans="1:40" ht="13" x14ac:dyDescent="0.15">
      <c r="A225" s="3" t="s">
        <v>267</v>
      </c>
      <c r="B225" s="3" t="s">
        <v>5830</v>
      </c>
      <c r="C225" s="9" t="s">
        <v>5647</v>
      </c>
      <c r="D225" s="9" t="s">
        <v>5274</v>
      </c>
      <c r="E225" s="9" t="s">
        <v>5275</v>
      </c>
      <c r="F225" s="9" t="s">
        <v>5276</v>
      </c>
      <c r="G225" s="9" t="s">
        <v>5180</v>
      </c>
      <c r="H225" s="3" t="s">
        <v>5277</v>
      </c>
      <c r="I225" s="15">
        <f>SUM(L225,N225,P225,R225,T225,V225,X225,Z225,AB225,AD225,AF225,AH225,AJ225,AL225,AN225)</f>
        <v>1.98</v>
      </c>
      <c r="J225" s="9">
        <f>COUNTA(K225:AN225)/2</f>
        <v>2</v>
      </c>
      <c r="K225" s="9" t="s">
        <v>3462</v>
      </c>
      <c r="L225" s="10">
        <v>0.99</v>
      </c>
      <c r="M225" s="9" t="s">
        <v>4447</v>
      </c>
      <c r="N225" s="10">
        <v>0.99</v>
      </c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9"/>
      <c r="AJ225" s="10"/>
      <c r="AK225" s="9"/>
      <c r="AL225" s="10"/>
      <c r="AM225" s="9"/>
      <c r="AN225" s="10"/>
    </row>
    <row r="226" spans="1:40" ht="13" x14ac:dyDescent="0.15">
      <c r="A226" s="3" t="s">
        <v>290</v>
      </c>
      <c r="B226" s="3" t="s">
        <v>5849</v>
      </c>
      <c r="C226" s="9" t="s">
        <v>5647</v>
      </c>
      <c r="D226" s="9" t="s">
        <v>5274</v>
      </c>
      <c r="E226" s="9" t="s">
        <v>5275</v>
      </c>
      <c r="F226" s="9" t="s">
        <v>5276</v>
      </c>
      <c r="G226" s="9" t="s">
        <v>5180</v>
      </c>
      <c r="H226" s="3" t="s">
        <v>5277</v>
      </c>
      <c r="I226" s="15">
        <f>SUM(L226,N226,P226,R226,T226,V226,X226,Z226,AB226,AD226,AF226,AH226,AJ226,AL226,AN226)</f>
        <v>3.96</v>
      </c>
      <c r="J226" s="9">
        <f>COUNTA(K226:AN226)/2</f>
        <v>4</v>
      </c>
      <c r="K226" s="9" t="s">
        <v>3534</v>
      </c>
      <c r="L226" s="10">
        <v>0.99</v>
      </c>
      <c r="M226" s="9" t="s">
        <v>4196</v>
      </c>
      <c r="N226" s="10">
        <v>0.99</v>
      </c>
      <c r="O226" s="9" t="s">
        <v>1312</v>
      </c>
      <c r="P226" s="10">
        <v>0.99</v>
      </c>
      <c r="Q226" s="9" t="s">
        <v>3699</v>
      </c>
      <c r="R226" s="10">
        <v>0.99</v>
      </c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9"/>
      <c r="AJ226" s="10"/>
      <c r="AK226" s="9"/>
      <c r="AL226" s="10"/>
      <c r="AM226" s="9"/>
      <c r="AN226" s="10"/>
    </row>
    <row r="227" spans="1:40" ht="13" x14ac:dyDescent="0.15">
      <c r="A227" s="3" t="s">
        <v>312</v>
      </c>
      <c r="B227" s="3" t="s">
        <v>5868</v>
      </c>
      <c r="C227" s="9" t="s">
        <v>5647</v>
      </c>
      <c r="D227" s="9" t="s">
        <v>5274</v>
      </c>
      <c r="E227" s="9" t="s">
        <v>5275</v>
      </c>
      <c r="F227" s="9" t="s">
        <v>5276</v>
      </c>
      <c r="G227" s="9" t="s">
        <v>5180</v>
      </c>
      <c r="H227" s="3" t="s">
        <v>5277</v>
      </c>
      <c r="I227" s="15">
        <f>SUM(L227,N227,P227,R227,T227,V227,X227,Z227,AB227,AD227,AF227,AH227,AJ227,AL227,AN227)</f>
        <v>11.94</v>
      </c>
      <c r="J227" s="9">
        <f>COUNTA(K227:AN227)/2</f>
        <v>6</v>
      </c>
      <c r="K227" s="9" t="s">
        <v>3907</v>
      </c>
      <c r="L227" s="10">
        <v>1.99</v>
      </c>
      <c r="M227" s="9" t="s">
        <v>4467</v>
      </c>
      <c r="N227" s="10">
        <v>1.99</v>
      </c>
      <c r="O227" s="9" t="s">
        <v>1199</v>
      </c>
      <c r="P227" s="10">
        <v>1.99</v>
      </c>
      <c r="Q227" s="9" t="s">
        <v>2996</v>
      </c>
      <c r="R227" s="10">
        <v>1.99</v>
      </c>
      <c r="S227" s="9" t="s">
        <v>4454</v>
      </c>
      <c r="T227" s="10">
        <v>1.99</v>
      </c>
      <c r="U227" s="9" t="s">
        <v>4478</v>
      </c>
      <c r="V227" s="10">
        <v>1.99</v>
      </c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</row>
    <row r="228" spans="1:40" ht="13" x14ac:dyDescent="0.15">
      <c r="A228" s="3" t="s">
        <v>364</v>
      </c>
      <c r="B228" s="3" t="s">
        <v>5913</v>
      </c>
      <c r="C228" s="9" t="s">
        <v>5647</v>
      </c>
      <c r="D228" s="9" t="s">
        <v>5274</v>
      </c>
      <c r="E228" s="9" t="s">
        <v>5275</v>
      </c>
      <c r="F228" s="9" t="s">
        <v>5276</v>
      </c>
      <c r="G228" s="9" t="s">
        <v>5180</v>
      </c>
      <c r="H228" s="3" t="s">
        <v>5277</v>
      </c>
      <c r="I228" s="15">
        <f>SUM(L228,N228,P228,R228,T228,V228,X228,Z228,AB228,AD228,AF228,AH228,AJ228,AL228,AN228)</f>
        <v>0.99</v>
      </c>
      <c r="J228" s="9">
        <f>COUNTA(K228:AN228)/2</f>
        <v>1</v>
      </c>
      <c r="K228" s="9" t="s">
        <v>5024</v>
      </c>
      <c r="L228" s="10">
        <v>0.99</v>
      </c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</row>
    <row r="229" spans="1:40" ht="13" x14ac:dyDescent="0.15">
      <c r="A229" s="3" t="s">
        <v>57</v>
      </c>
      <c r="B229" s="3" t="s">
        <v>5629</v>
      </c>
      <c r="C229" s="9" t="s">
        <v>5630</v>
      </c>
      <c r="D229" s="9" t="s">
        <v>5116</v>
      </c>
      <c r="E229" s="9" t="s">
        <v>5117</v>
      </c>
      <c r="F229" s="9"/>
      <c r="G229" s="9" t="s">
        <v>5118</v>
      </c>
      <c r="H229" s="3" t="s">
        <v>5119</v>
      </c>
      <c r="I229" s="15">
        <f>SUM(L229,N229,P229,R229,T229,V229,X229,Z229,AB229,AD229,AF229,AH229,AJ229,AL229,AN229)</f>
        <v>1.98</v>
      </c>
      <c r="J229" s="9">
        <f>COUNTA(K229:AN229)/2</f>
        <v>2</v>
      </c>
      <c r="K229" s="9" t="s">
        <v>4560</v>
      </c>
      <c r="L229" s="10">
        <v>0.99</v>
      </c>
      <c r="M229" s="9" t="s">
        <v>4875</v>
      </c>
      <c r="N229" s="10">
        <v>0.99</v>
      </c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</row>
    <row r="230" spans="1:40" ht="13" x14ac:dyDescent="0.15">
      <c r="A230" s="3" t="s">
        <v>80</v>
      </c>
      <c r="B230" s="3" t="s">
        <v>5656</v>
      </c>
      <c r="C230" s="9" t="s">
        <v>5630</v>
      </c>
      <c r="D230" s="9" t="s">
        <v>5116</v>
      </c>
      <c r="E230" s="9" t="s">
        <v>5117</v>
      </c>
      <c r="F230" s="9"/>
      <c r="G230" s="9" t="s">
        <v>5118</v>
      </c>
      <c r="H230" s="3" t="s">
        <v>5119</v>
      </c>
      <c r="I230" s="15">
        <f>SUM(L230,N230,P230,R230,T230,V230,X230,Z230,AB230,AD230,AF230,AH230,AJ230,AL230,AN230)</f>
        <v>2.9699999999999998</v>
      </c>
      <c r="J230" s="9">
        <f>COUNTA(K230:AN230)/2</f>
        <v>3</v>
      </c>
      <c r="K230" s="9" t="s">
        <v>3766</v>
      </c>
      <c r="L230" s="10">
        <v>0.99</v>
      </c>
      <c r="M230" s="9" t="s">
        <v>3905</v>
      </c>
      <c r="N230" s="10">
        <v>0.99</v>
      </c>
      <c r="O230" s="9" t="s">
        <v>2993</v>
      </c>
      <c r="P230" s="10">
        <v>0.99</v>
      </c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1"/>
    </row>
    <row r="231" spans="1:40" ht="13" x14ac:dyDescent="0.15">
      <c r="A231" s="3" t="s">
        <v>102</v>
      </c>
      <c r="B231" s="3" t="s">
        <v>5681</v>
      </c>
      <c r="C231" s="9" t="s">
        <v>5630</v>
      </c>
      <c r="D231" s="9" t="s">
        <v>5116</v>
      </c>
      <c r="E231" s="9" t="s">
        <v>5117</v>
      </c>
      <c r="F231" s="9"/>
      <c r="G231" s="9" t="s">
        <v>5118</v>
      </c>
      <c r="H231" s="3" t="s">
        <v>5119</v>
      </c>
      <c r="I231" s="15">
        <f>SUM(L231,N231,P231,R231,T231,V231,X231,Z231,AB231,AD231,AF231,AH231,AJ231,AL231,AN231)</f>
        <v>5.94</v>
      </c>
      <c r="J231" s="9">
        <f>COUNTA(K231:AN231)/2</f>
        <v>6</v>
      </c>
      <c r="K231" s="9" t="s">
        <v>2760</v>
      </c>
      <c r="L231" s="10">
        <v>0.99</v>
      </c>
      <c r="M231" s="9" t="s">
        <v>1217</v>
      </c>
      <c r="N231" s="10">
        <v>0.99</v>
      </c>
      <c r="O231" s="9" t="s">
        <v>2367</v>
      </c>
      <c r="P231" s="10">
        <v>0.99</v>
      </c>
      <c r="Q231" s="9" t="s">
        <v>4326</v>
      </c>
      <c r="R231" s="10">
        <v>0.99</v>
      </c>
      <c r="S231" s="9" t="s">
        <v>4851</v>
      </c>
      <c r="T231" s="10">
        <v>0.99</v>
      </c>
      <c r="U231" s="9" t="s">
        <v>3345</v>
      </c>
      <c r="V231" s="10">
        <v>0.99</v>
      </c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9"/>
      <c r="AJ231" s="10"/>
      <c r="AK231" s="9"/>
      <c r="AL231" s="10"/>
      <c r="AM231" s="9"/>
      <c r="AN231" s="10"/>
    </row>
    <row r="232" spans="1:40" ht="13" x14ac:dyDescent="0.15">
      <c r="A232" s="3" t="s">
        <v>154</v>
      </c>
      <c r="B232" s="3" t="s">
        <v>5733</v>
      </c>
      <c r="C232" s="9" t="s">
        <v>5630</v>
      </c>
      <c r="D232" s="9" t="s">
        <v>5116</v>
      </c>
      <c r="E232" s="9" t="s">
        <v>5117</v>
      </c>
      <c r="F232" s="9"/>
      <c r="G232" s="9" t="s">
        <v>5118</v>
      </c>
      <c r="H232" s="3" t="s">
        <v>5119</v>
      </c>
      <c r="I232" s="15">
        <f>SUM(L232,N232,P232,R232,T232,V232,X232,Z232,AB232,AD232,AF232,AH232,AJ232,AL232,AN232)</f>
        <v>0.99</v>
      </c>
      <c r="J232" s="9">
        <f>COUNTA(K232:AN232)/2</f>
        <v>1</v>
      </c>
      <c r="K232" s="9" t="s">
        <v>1818</v>
      </c>
      <c r="L232" s="10">
        <v>0.99</v>
      </c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9"/>
      <c r="AJ232" s="10"/>
      <c r="AK232" s="9"/>
      <c r="AL232" s="10"/>
      <c r="AM232" s="9"/>
      <c r="AN232" s="10"/>
    </row>
    <row r="233" spans="1:40" ht="13" x14ac:dyDescent="0.15">
      <c r="A233" s="3" t="s">
        <v>275</v>
      </c>
      <c r="B233" s="3" t="s">
        <v>5836</v>
      </c>
      <c r="C233" s="9" t="s">
        <v>5630</v>
      </c>
      <c r="D233" s="9" t="s">
        <v>5116</v>
      </c>
      <c r="E233" s="9" t="s">
        <v>5117</v>
      </c>
      <c r="F233" s="9"/>
      <c r="G233" s="9" t="s">
        <v>5118</v>
      </c>
      <c r="H233" s="3" t="s">
        <v>5119</v>
      </c>
      <c r="I233" s="15">
        <f>SUM(L233,N233,P233,R233,T233,V233,X233,Z233,AB233,AD233,AF233,AH233,AJ233,AL233,AN233)</f>
        <v>1.98</v>
      </c>
      <c r="J233" s="9">
        <f>COUNTA(K233:AN233)/2</f>
        <v>2</v>
      </c>
      <c r="K233" s="9" t="s">
        <v>4821</v>
      </c>
      <c r="L233" s="10">
        <v>0.99</v>
      </c>
      <c r="M233" s="9" t="s">
        <v>3092</v>
      </c>
      <c r="N233" s="10">
        <v>0.99</v>
      </c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9"/>
      <c r="AJ233" s="10"/>
      <c r="AK233" s="9"/>
      <c r="AL233" s="10"/>
      <c r="AM233" s="9"/>
      <c r="AN233" s="10"/>
    </row>
    <row r="234" spans="1:40" ht="13" x14ac:dyDescent="0.15">
      <c r="A234" s="3" t="s">
        <v>286</v>
      </c>
      <c r="B234" s="3" t="s">
        <v>5846</v>
      </c>
      <c r="C234" s="9" t="s">
        <v>5630</v>
      </c>
      <c r="D234" s="9" t="s">
        <v>5116</v>
      </c>
      <c r="E234" s="9" t="s">
        <v>5117</v>
      </c>
      <c r="F234" s="9"/>
      <c r="G234" s="9" t="s">
        <v>5118</v>
      </c>
      <c r="H234" s="3" t="s">
        <v>5119</v>
      </c>
      <c r="I234" s="15">
        <f>SUM(L234,N234,P234,R234,T234,V234,X234,Z234,AB234,AD234,AF234,AH234,AJ234,AL234,AN234)</f>
        <v>13.860000000000001</v>
      </c>
      <c r="J234" s="9">
        <f>COUNTA(K234:AN234)/2</f>
        <v>14</v>
      </c>
      <c r="K234" s="9" t="s">
        <v>4073</v>
      </c>
      <c r="L234" s="10">
        <v>0.99</v>
      </c>
      <c r="M234" s="9" t="s">
        <v>2595</v>
      </c>
      <c r="N234" s="10">
        <v>0.99</v>
      </c>
      <c r="O234" s="9" t="s">
        <v>1050</v>
      </c>
      <c r="P234" s="10">
        <v>0.99</v>
      </c>
      <c r="Q234" s="9" t="s">
        <v>2623</v>
      </c>
      <c r="R234" s="10">
        <v>0.99</v>
      </c>
      <c r="S234" s="9" t="s">
        <v>2294</v>
      </c>
      <c r="T234" s="10">
        <v>0.99</v>
      </c>
      <c r="U234" s="9" t="s">
        <v>2250</v>
      </c>
      <c r="V234" s="10">
        <v>0.99</v>
      </c>
      <c r="W234" s="9" t="s">
        <v>3944</v>
      </c>
      <c r="X234" s="10">
        <v>0.99</v>
      </c>
      <c r="Y234" s="9" t="s">
        <v>4539</v>
      </c>
      <c r="Z234" s="10">
        <v>0.99</v>
      </c>
      <c r="AA234" s="9" t="s">
        <v>2269</v>
      </c>
      <c r="AB234" s="10">
        <v>0.99</v>
      </c>
      <c r="AC234" s="9" t="s">
        <v>3258</v>
      </c>
      <c r="AD234" s="10">
        <v>0.99</v>
      </c>
      <c r="AE234" s="9" t="s">
        <v>5038</v>
      </c>
      <c r="AF234" s="10">
        <v>0.99</v>
      </c>
      <c r="AG234" s="9" t="s">
        <v>3047</v>
      </c>
      <c r="AH234" s="10">
        <v>0.99</v>
      </c>
      <c r="AI234" s="9" t="s">
        <v>4826</v>
      </c>
      <c r="AJ234" s="10">
        <v>0.99</v>
      </c>
      <c r="AK234" s="9" t="s">
        <v>2004</v>
      </c>
      <c r="AL234" s="10">
        <v>0.99</v>
      </c>
      <c r="AM234" s="9"/>
      <c r="AN234" s="10"/>
    </row>
    <row r="235" spans="1:40" ht="13" x14ac:dyDescent="0.15">
      <c r="A235" s="3" t="s">
        <v>341</v>
      </c>
      <c r="B235" s="3" t="s">
        <v>5893</v>
      </c>
      <c r="C235" s="9" t="s">
        <v>5630</v>
      </c>
      <c r="D235" s="9" t="s">
        <v>5116</v>
      </c>
      <c r="E235" s="9" t="s">
        <v>5117</v>
      </c>
      <c r="F235" s="9"/>
      <c r="G235" s="9" t="s">
        <v>5118</v>
      </c>
      <c r="H235" s="3" t="s">
        <v>5119</v>
      </c>
      <c r="I235" s="15">
        <f>SUM(L235,N235,P235,R235,T235,V235,X235,Z235,AB235,AD235,AF235,AH235,AJ235,AL235,AN235)</f>
        <v>8.91</v>
      </c>
      <c r="J235" s="9">
        <f>COUNTA(K235:AN235)/2</f>
        <v>9</v>
      </c>
      <c r="K235" s="9" t="s">
        <v>1485</v>
      </c>
      <c r="L235" s="10">
        <v>0.99</v>
      </c>
      <c r="M235" s="9" t="s">
        <v>4280</v>
      </c>
      <c r="N235" s="10">
        <v>0.99</v>
      </c>
      <c r="O235" s="9" t="s">
        <v>1665</v>
      </c>
      <c r="P235" s="10">
        <v>0.99</v>
      </c>
      <c r="Q235" s="9" t="s">
        <v>3886</v>
      </c>
      <c r="R235" s="10">
        <v>0.99</v>
      </c>
      <c r="S235" s="9" t="s">
        <v>4286</v>
      </c>
      <c r="T235" s="10">
        <v>0.99</v>
      </c>
      <c r="U235" s="9" t="s">
        <v>4655</v>
      </c>
      <c r="V235" s="10">
        <v>0.99</v>
      </c>
      <c r="W235" s="9" t="s">
        <v>4503</v>
      </c>
      <c r="X235" s="10">
        <v>0.99</v>
      </c>
      <c r="Y235" s="9" t="s">
        <v>3222</v>
      </c>
      <c r="Z235" s="10">
        <v>0.99</v>
      </c>
      <c r="AA235" s="9" t="s">
        <v>2120</v>
      </c>
      <c r="AB235" s="10">
        <v>0.99</v>
      </c>
      <c r="AC235" s="9"/>
      <c r="AD235" s="10"/>
      <c r="AE235" s="9"/>
      <c r="AF235" s="10"/>
      <c r="AG235" s="9"/>
      <c r="AH235" s="10"/>
      <c r="AI235" s="9"/>
      <c r="AJ235" s="10"/>
      <c r="AK235" s="9"/>
      <c r="AL235" s="10"/>
      <c r="AM235" s="9"/>
      <c r="AN235" s="10"/>
    </row>
    <row r="236" spans="1:40" ht="13" x14ac:dyDescent="0.15">
      <c r="A236" s="3" t="s">
        <v>17</v>
      </c>
      <c r="B236" s="3" t="s">
        <v>5570</v>
      </c>
      <c r="C236" s="9" t="s">
        <v>5571</v>
      </c>
      <c r="D236" s="9" t="s">
        <v>5219</v>
      </c>
      <c r="E236" s="9" t="s">
        <v>5220</v>
      </c>
      <c r="F236" s="9" t="s">
        <v>5221</v>
      </c>
      <c r="G236" s="9" t="s">
        <v>5180</v>
      </c>
      <c r="H236" s="3" t="s">
        <v>5222</v>
      </c>
      <c r="I236" s="15">
        <f>SUM(L236,N236,P236,R236,T236,V236,X236,Z236,AB236,AD236,AF236,AH236,AJ236,AL236,AN236)</f>
        <v>3.96</v>
      </c>
      <c r="J236" s="9">
        <f>COUNTA(K236:AN236)/2</f>
        <v>4</v>
      </c>
      <c r="K236" s="9" t="s">
        <v>2974</v>
      </c>
      <c r="L236" s="10">
        <v>0.99</v>
      </c>
      <c r="M236" s="9" t="s">
        <v>1183</v>
      </c>
      <c r="N236" s="10">
        <v>0.99</v>
      </c>
      <c r="O236" s="9" t="s">
        <v>4034</v>
      </c>
      <c r="P236" s="10">
        <v>0.99</v>
      </c>
      <c r="Q236" s="9" t="s">
        <v>2332</v>
      </c>
      <c r="R236" s="10">
        <v>0.99</v>
      </c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9"/>
      <c r="AJ236" s="10"/>
      <c r="AK236" s="9"/>
      <c r="AL236" s="10"/>
      <c r="AM236" s="9"/>
      <c r="AN236" s="10"/>
    </row>
    <row r="237" spans="1:40" ht="13" x14ac:dyDescent="0.15">
      <c r="A237" s="3" t="s">
        <v>39</v>
      </c>
      <c r="B237" s="3" t="s">
        <v>5604</v>
      </c>
      <c r="C237" s="9" t="s">
        <v>5571</v>
      </c>
      <c r="D237" s="9" t="s">
        <v>5219</v>
      </c>
      <c r="E237" s="9" t="s">
        <v>5220</v>
      </c>
      <c r="F237" s="9" t="s">
        <v>5221</v>
      </c>
      <c r="G237" s="9" t="s">
        <v>5180</v>
      </c>
      <c r="H237" s="3" t="s">
        <v>5222</v>
      </c>
      <c r="I237" s="15">
        <f>SUM(L237,N237,P237,R237,T237,V237,X237,Z237,AB237,AD237,AF237,AH237,AJ237,AL237,AN237)</f>
        <v>5.94</v>
      </c>
      <c r="J237" s="9">
        <f>COUNTA(K237:AN237)/2</f>
        <v>6</v>
      </c>
      <c r="K237" s="9" t="s">
        <v>4988</v>
      </c>
      <c r="L237" s="10">
        <v>0.99</v>
      </c>
      <c r="M237" s="9" t="s">
        <v>1424</v>
      </c>
      <c r="N237" s="10">
        <v>0.99</v>
      </c>
      <c r="O237" s="9" t="s">
        <v>2109</v>
      </c>
      <c r="P237" s="10">
        <v>0.99</v>
      </c>
      <c r="Q237" s="9" t="s">
        <v>1631</v>
      </c>
      <c r="R237" s="10">
        <v>0.99</v>
      </c>
      <c r="S237" s="9" t="s">
        <v>2845</v>
      </c>
      <c r="T237" s="10">
        <v>0.99</v>
      </c>
      <c r="U237" s="9" t="s">
        <v>3185</v>
      </c>
      <c r="V237" s="10">
        <v>0.99</v>
      </c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9"/>
      <c r="AJ237" s="10"/>
      <c r="AK237" s="9"/>
      <c r="AL237" s="10"/>
      <c r="AM237" s="9"/>
      <c r="AN237" s="10"/>
    </row>
    <row r="238" spans="1:40" ht="13" x14ac:dyDescent="0.15">
      <c r="A238" s="3" t="s">
        <v>91</v>
      </c>
      <c r="B238" s="3" t="s">
        <v>5668</v>
      </c>
      <c r="C238" s="9" t="s">
        <v>5571</v>
      </c>
      <c r="D238" s="9" t="s">
        <v>5219</v>
      </c>
      <c r="E238" s="9" t="s">
        <v>5220</v>
      </c>
      <c r="F238" s="9" t="s">
        <v>5221</v>
      </c>
      <c r="G238" s="9" t="s">
        <v>5180</v>
      </c>
      <c r="H238" s="3" t="s">
        <v>5222</v>
      </c>
      <c r="I238" s="15">
        <f>SUM(L238,N238,P238,R238,T238,V238,X238,Z238,AB238,AD238,AF238,AH238,AJ238,AL238,AN238)</f>
        <v>0.99</v>
      </c>
      <c r="J238" s="9">
        <f>COUNTA(K238:AN238)/2</f>
        <v>1</v>
      </c>
      <c r="K238" s="9" t="s">
        <v>1867</v>
      </c>
      <c r="L238" s="10">
        <v>0.99</v>
      </c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9"/>
      <c r="AJ238" s="10"/>
      <c r="AK238" s="9"/>
      <c r="AL238" s="10"/>
      <c r="AM238" s="9"/>
      <c r="AN238" s="10"/>
    </row>
    <row r="239" spans="1:40" ht="13" x14ac:dyDescent="0.15">
      <c r="A239" s="3" t="s">
        <v>212</v>
      </c>
      <c r="B239" s="3" t="s">
        <v>5782</v>
      </c>
      <c r="C239" s="9" t="s">
        <v>5571</v>
      </c>
      <c r="D239" s="9" t="s">
        <v>5219</v>
      </c>
      <c r="E239" s="9" t="s">
        <v>5220</v>
      </c>
      <c r="F239" s="9" t="s">
        <v>5221</v>
      </c>
      <c r="G239" s="9" t="s">
        <v>5180</v>
      </c>
      <c r="H239" s="3" t="s">
        <v>5222</v>
      </c>
      <c r="I239" s="15">
        <f>SUM(L239,N239,P239,R239,T239,V239,X239,Z239,AB239,AD239,AF239,AH239,AJ239,AL239,AN239)</f>
        <v>1.98</v>
      </c>
      <c r="J239" s="9">
        <f>COUNTA(K239:AN239)/2</f>
        <v>2</v>
      </c>
      <c r="K239" s="9" t="s">
        <v>1129</v>
      </c>
      <c r="L239" s="10">
        <v>0.99</v>
      </c>
      <c r="M239" s="9" t="s">
        <v>4354</v>
      </c>
      <c r="N239" s="10">
        <v>0.99</v>
      </c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9"/>
      <c r="AJ239" s="10"/>
      <c r="AK239" s="9"/>
      <c r="AL239" s="10"/>
      <c r="AM239" s="9"/>
      <c r="AN239" s="10"/>
    </row>
    <row r="240" spans="1:40" ht="13" x14ac:dyDescent="0.15">
      <c r="A240" s="3" t="s">
        <v>223</v>
      </c>
      <c r="B240" s="3" t="s">
        <v>5792</v>
      </c>
      <c r="C240" s="9" t="s">
        <v>5571</v>
      </c>
      <c r="D240" s="9" t="s">
        <v>5219</v>
      </c>
      <c r="E240" s="9" t="s">
        <v>5220</v>
      </c>
      <c r="F240" s="9" t="s">
        <v>5221</v>
      </c>
      <c r="G240" s="9" t="s">
        <v>5180</v>
      </c>
      <c r="H240" s="3" t="s">
        <v>5222</v>
      </c>
      <c r="I240" s="15">
        <f>SUM(L240,N240,P240,R240,T240,V240,X240,Z240,AB240,AD240,AF240,AH240,AJ240,AL240,AN240)</f>
        <v>13.860000000000001</v>
      </c>
      <c r="J240" s="9">
        <f>COUNTA(K240:AN240)/2</f>
        <v>14</v>
      </c>
      <c r="K240" s="9" t="s">
        <v>4121</v>
      </c>
      <c r="L240" s="10">
        <v>0.99</v>
      </c>
      <c r="M240" s="9" t="s">
        <v>3599</v>
      </c>
      <c r="N240" s="10">
        <v>0.99</v>
      </c>
      <c r="O240" s="9" t="s">
        <v>2167</v>
      </c>
      <c r="P240" s="10">
        <v>0.99</v>
      </c>
      <c r="Q240" s="9" t="s">
        <v>2121</v>
      </c>
      <c r="R240" s="10">
        <v>0.99</v>
      </c>
      <c r="S240" s="9" t="s">
        <v>2208</v>
      </c>
      <c r="T240" s="10">
        <v>0.99</v>
      </c>
      <c r="U240" s="9" t="s">
        <v>2918</v>
      </c>
      <c r="V240" s="10">
        <v>0.99</v>
      </c>
      <c r="W240" s="9" t="s">
        <v>1666</v>
      </c>
      <c r="X240" s="10">
        <v>0.99</v>
      </c>
      <c r="Y240" s="9" t="s">
        <v>2591</v>
      </c>
      <c r="Z240" s="10">
        <v>0.99</v>
      </c>
      <c r="AA240" s="9" t="s">
        <v>833</v>
      </c>
      <c r="AB240" s="10">
        <v>0.99</v>
      </c>
      <c r="AC240" s="9" t="s">
        <v>1499</v>
      </c>
      <c r="AD240" s="10">
        <v>0.99</v>
      </c>
      <c r="AE240" s="9" t="s">
        <v>3117</v>
      </c>
      <c r="AF240" s="10">
        <v>0.99</v>
      </c>
      <c r="AG240" s="9" t="s">
        <v>3209</v>
      </c>
      <c r="AH240" s="10">
        <v>0.99</v>
      </c>
      <c r="AI240" s="9" t="s">
        <v>4350</v>
      </c>
      <c r="AJ240" s="10">
        <v>0.99</v>
      </c>
      <c r="AK240" s="9" t="s">
        <v>4739</v>
      </c>
      <c r="AL240" s="10">
        <v>0.99</v>
      </c>
      <c r="AM240" s="9"/>
      <c r="AN240" s="10"/>
    </row>
    <row r="241" spans="1:40" ht="13" x14ac:dyDescent="0.15">
      <c r="A241" s="3" t="s">
        <v>278</v>
      </c>
      <c r="B241" s="3" t="s">
        <v>5839</v>
      </c>
      <c r="C241" s="9" t="s">
        <v>5571</v>
      </c>
      <c r="D241" s="9" t="s">
        <v>5219</v>
      </c>
      <c r="E241" s="9" t="s">
        <v>5220</v>
      </c>
      <c r="F241" s="9" t="s">
        <v>5221</v>
      </c>
      <c r="G241" s="9" t="s">
        <v>5180</v>
      </c>
      <c r="H241" s="3" t="s">
        <v>5222</v>
      </c>
      <c r="I241" s="15">
        <f>SUM(L241,N241,P241,R241,T241,V241,X241,Z241,AB241,AD241,AF241,AH241,AJ241,AL241,AN241)</f>
        <v>8.91</v>
      </c>
      <c r="J241" s="9">
        <f>COUNTA(K241:AN241)/2</f>
        <v>9</v>
      </c>
      <c r="K241" s="9" t="s">
        <v>3424</v>
      </c>
      <c r="L241" s="10">
        <v>0.99</v>
      </c>
      <c r="M241" s="9" t="s">
        <v>3870</v>
      </c>
      <c r="N241" s="10">
        <v>0.99</v>
      </c>
      <c r="O241" s="9" t="s">
        <v>2253</v>
      </c>
      <c r="P241" s="10">
        <v>0.99</v>
      </c>
      <c r="Q241" s="9" t="s">
        <v>3255</v>
      </c>
      <c r="R241" s="10">
        <v>0.99</v>
      </c>
      <c r="S241" s="9" t="s">
        <v>1602</v>
      </c>
      <c r="T241" s="10">
        <v>0.99</v>
      </c>
      <c r="U241" s="9" t="s">
        <v>4914</v>
      </c>
      <c r="V241" s="10">
        <v>0.99</v>
      </c>
      <c r="W241" s="9" t="s">
        <v>1367</v>
      </c>
      <c r="X241" s="10">
        <v>0.99</v>
      </c>
      <c r="Y241" s="9" t="s">
        <v>4094</v>
      </c>
      <c r="Z241" s="10">
        <v>0.99</v>
      </c>
      <c r="AA241" s="9" t="s">
        <v>2746</v>
      </c>
      <c r="AB241" s="10">
        <v>0.99</v>
      </c>
      <c r="AC241" s="9"/>
      <c r="AD241" s="10"/>
      <c r="AE241" s="9"/>
      <c r="AF241" s="10"/>
      <c r="AG241" s="9"/>
      <c r="AH241" s="10"/>
      <c r="AI241" s="9"/>
      <c r="AJ241" s="10"/>
      <c r="AK241" s="9"/>
      <c r="AL241" s="10"/>
      <c r="AM241" s="9"/>
      <c r="AN241" s="10"/>
    </row>
    <row r="242" spans="1:40" ht="13" x14ac:dyDescent="0.15">
      <c r="A242" s="3" t="s">
        <v>407</v>
      </c>
      <c r="B242" s="3" t="s">
        <v>5950</v>
      </c>
      <c r="C242" s="9" t="s">
        <v>5571</v>
      </c>
      <c r="D242" s="9" t="s">
        <v>5219</v>
      </c>
      <c r="E242" s="9" t="s">
        <v>5220</v>
      </c>
      <c r="F242" s="9" t="s">
        <v>5221</v>
      </c>
      <c r="G242" s="9" t="s">
        <v>5180</v>
      </c>
      <c r="H242" s="3" t="s">
        <v>5222</v>
      </c>
      <c r="I242" s="15">
        <f>SUM(L242,N242,P242,R242,T242,V242,X242,Z242,AB242,AD242,AF242,AH242,AJ242,AL242,AN242)</f>
        <v>1.98</v>
      </c>
      <c r="J242" s="9">
        <f>COUNTA(K242:AN242)/2</f>
        <v>2</v>
      </c>
      <c r="K242" s="9" t="s">
        <v>4905</v>
      </c>
      <c r="L242" s="10">
        <v>0.99</v>
      </c>
      <c r="M242" s="9" t="s">
        <v>3355</v>
      </c>
      <c r="N242" s="10">
        <v>0.99</v>
      </c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9"/>
      <c r="AJ242" s="10"/>
      <c r="AK242" s="9"/>
      <c r="AL242" s="10"/>
      <c r="AM242" s="9"/>
      <c r="AN242" s="10"/>
    </row>
    <row r="243" spans="1:40" ht="13" x14ac:dyDescent="0.15">
      <c r="A243" s="3" t="s">
        <v>86</v>
      </c>
      <c r="B243" s="3" t="s">
        <v>5661</v>
      </c>
      <c r="C243" s="9" t="s">
        <v>5663</v>
      </c>
      <c r="D243" s="9" t="s">
        <v>5394</v>
      </c>
      <c r="E243" s="9" t="s">
        <v>5395</v>
      </c>
      <c r="F243" s="9"/>
      <c r="G243" s="9" t="s">
        <v>5396</v>
      </c>
      <c r="H243" s="9" t="s">
        <v>5397</v>
      </c>
      <c r="I243" s="15">
        <f>SUM(L243,N243,P243,R243,T243,V243,X243,Z243,AB243,AD243,AF243,AH243,AJ243,AL243,AN243)</f>
        <v>1.98</v>
      </c>
      <c r="J243" s="9">
        <f>COUNTA(K243:AN243)/2</f>
        <v>2</v>
      </c>
      <c r="K243" s="9" t="s">
        <v>3441</v>
      </c>
      <c r="L243" s="10">
        <v>0.99</v>
      </c>
      <c r="M243" s="9" t="s">
        <v>3340</v>
      </c>
      <c r="N243" s="10">
        <v>0.99</v>
      </c>
      <c r="O243" s="9"/>
      <c r="P243" s="10"/>
      <c r="Q243" s="9"/>
      <c r="R243" s="10"/>
      <c r="S243" s="9"/>
      <c r="T243" s="10"/>
      <c r="U243" s="9"/>
      <c r="V243" s="10"/>
      <c r="W243" s="9"/>
      <c r="X243" s="10"/>
      <c r="Y243" s="9"/>
      <c r="Z243" s="10"/>
      <c r="AA243" s="9"/>
      <c r="AB243" s="10"/>
      <c r="AC243" s="9"/>
      <c r="AD243" s="10"/>
      <c r="AE243" s="9"/>
      <c r="AF243" s="10"/>
      <c r="AG243" s="9"/>
      <c r="AH243" s="10"/>
      <c r="AI243" s="9"/>
      <c r="AJ243" s="10"/>
      <c r="AK243" s="9"/>
      <c r="AL243" s="10"/>
      <c r="AM243" s="9"/>
      <c r="AN243" s="10"/>
    </row>
    <row r="244" spans="1:40" ht="13" x14ac:dyDescent="0.15">
      <c r="A244" s="3" t="s">
        <v>97</v>
      </c>
      <c r="B244" s="3" t="s">
        <v>5675</v>
      </c>
      <c r="C244" s="9" t="s">
        <v>5663</v>
      </c>
      <c r="D244" s="9" t="s">
        <v>5394</v>
      </c>
      <c r="E244" s="9" t="s">
        <v>5395</v>
      </c>
      <c r="F244" s="9"/>
      <c r="G244" s="9" t="s">
        <v>5396</v>
      </c>
      <c r="H244" s="9" t="s">
        <v>5397</v>
      </c>
      <c r="I244" s="15">
        <f>SUM(L244,N244,P244,R244,T244,V244,X244,Z244,AB244,AD244,AF244,AH244,AJ244,AL244,AN244)</f>
        <v>21.859999999999996</v>
      </c>
      <c r="J244" s="9">
        <f>COUNTA(K244:AN244)/2</f>
        <v>14</v>
      </c>
      <c r="K244" s="9" t="s">
        <v>1912</v>
      </c>
      <c r="L244" s="10">
        <v>0.99</v>
      </c>
      <c r="M244" s="9" t="s">
        <v>4113</v>
      </c>
      <c r="N244" s="10">
        <v>0.99</v>
      </c>
      <c r="O244" s="9" t="s">
        <v>2505</v>
      </c>
      <c r="P244" s="10">
        <v>0.99</v>
      </c>
      <c r="Q244" s="9" t="s">
        <v>4417</v>
      </c>
      <c r="R244" s="10">
        <v>0.99</v>
      </c>
      <c r="S244" s="9" t="s">
        <v>4021</v>
      </c>
      <c r="T244" s="10">
        <v>0.99</v>
      </c>
      <c r="U244" s="9" t="s">
        <v>3948</v>
      </c>
      <c r="V244" s="10">
        <v>0.99</v>
      </c>
      <c r="W244" s="9" t="s">
        <v>4488</v>
      </c>
      <c r="X244" s="10">
        <v>1.99</v>
      </c>
      <c r="Y244" s="9" t="s">
        <v>4421</v>
      </c>
      <c r="Z244" s="10">
        <v>1.99</v>
      </c>
      <c r="AA244" s="9" t="s">
        <v>1606</v>
      </c>
      <c r="AB244" s="10">
        <v>1.99</v>
      </c>
      <c r="AC244" s="9" t="s">
        <v>3172</v>
      </c>
      <c r="AD244" s="10">
        <v>1.99</v>
      </c>
      <c r="AE244" s="9" t="s">
        <v>1934</v>
      </c>
      <c r="AF244" s="10">
        <v>1.99</v>
      </c>
      <c r="AG244" s="9" t="s">
        <v>3621</v>
      </c>
      <c r="AH244" s="10">
        <v>1.99</v>
      </c>
      <c r="AI244" s="9" t="s">
        <v>2574</v>
      </c>
      <c r="AJ244" s="10">
        <v>1.99</v>
      </c>
      <c r="AK244" s="9" t="s">
        <v>4481</v>
      </c>
      <c r="AL244" s="10">
        <v>1.99</v>
      </c>
      <c r="AM244" s="9"/>
      <c r="AN244" s="10"/>
    </row>
    <row r="245" spans="1:40" ht="13" x14ac:dyDescent="0.15">
      <c r="A245" s="3" t="s">
        <v>152</v>
      </c>
      <c r="B245" s="3" t="s">
        <v>5731</v>
      </c>
      <c r="C245" s="9" t="s">
        <v>5663</v>
      </c>
      <c r="D245" s="9" t="s">
        <v>5394</v>
      </c>
      <c r="E245" s="9" t="s">
        <v>5395</v>
      </c>
      <c r="F245" s="9"/>
      <c r="G245" s="9" t="s">
        <v>5396</v>
      </c>
      <c r="H245" s="9" t="s">
        <v>5397</v>
      </c>
      <c r="I245" s="15">
        <f>SUM(L245,N245,P245,R245,T245,V245,X245,Z245,AB245,AD245,AF245,AH245,AJ245,AL245,AN245)</f>
        <v>8.91</v>
      </c>
      <c r="J245" s="9">
        <f>COUNTA(K245:AN245)/2</f>
        <v>9</v>
      </c>
      <c r="K245" s="9" t="s">
        <v>4424</v>
      </c>
      <c r="L245" s="10">
        <v>0.99</v>
      </c>
      <c r="M245" s="9" t="s">
        <v>3523</v>
      </c>
      <c r="N245" s="10">
        <v>0.99</v>
      </c>
      <c r="O245" s="9" t="s">
        <v>2354</v>
      </c>
      <c r="P245" s="10">
        <v>0.99</v>
      </c>
      <c r="Q245" s="9" t="s">
        <v>2744</v>
      </c>
      <c r="R245" s="10">
        <v>0.99</v>
      </c>
      <c r="S245" s="9" t="s">
        <v>4666</v>
      </c>
      <c r="T245" s="10">
        <v>0.99</v>
      </c>
      <c r="U245" s="9" t="s">
        <v>1359</v>
      </c>
      <c r="V245" s="10">
        <v>0.99</v>
      </c>
      <c r="W245" s="9" t="s">
        <v>4162</v>
      </c>
      <c r="X245" s="10">
        <v>0.99</v>
      </c>
      <c r="Y245" s="9" t="s">
        <v>2824</v>
      </c>
      <c r="Z245" s="10">
        <v>0.99</v>
      </c>
      <c r="AA245" s="9" t="s">
        <v>3095</v>
      </c>
      <c r="AB245" s="10">
        <v>0.99</v>
      </c>
      <c r="AC245" s="9"/>
      <c r="AD245" s="10"/>
      <c r="AE245" s="9"/>
      <c r="AF245" s="10"/>
      <c r="AG245" s="9"/>
      <c r="AH245" s="10"/>
      <c r="AI245" s="9"/>
      <c r="AJ245" s="10"/>
      <c r="AK245" s="9"/>
      <c r="AL245" s="10"/>
      <c r="AM245" s="9"/>
      <c r="AN245" s="10"/>
    </row>
    <row r="246" spans="1:40" ht="13" x14ac:dyDescent="0.15">
      <c r="A246" s="3" t="s">
        <v>281</v>
      </c>
      <c r="B246" s="3" t="s">
        <v>5842</v>
      </c>
      <c r="C246" s="9" t="s">
        <v>5663</v>
      </c>
      <c r="D246" s="9" t="s">
        <v>5394</v>
      </c>
      <c r="E246" s="9" t="s">
        <v>5395</v>
      </c>
      <c r="F246" s="9"/>
      <c r="G246" s="9" t="s">
        <v>5396</v>
      </c>
      <c r="H246" s="9" t="s">
        <v>5397</v>
      </c>
      <c r="I246" s="15">
        <f>SUM(L246,N246,P246,R246,T246,V246,X246,Z246,AB246,AD246,AF246,AH246,AJ246,AL246,AN246)</f>
        <v>1.98</v>
      </c>
      <c r="J246" s="9">
        <f>COUNTA(K246:AN246)/2</f>
        <v>2</v>
      </c>
      <c r="K246" s="9" t="s">
        <v>4044</v>
      </c>
      <c r="L246" s="10">
        <v>0.99</v>
      </c>
      <c r="M246" s="9" t="s">
        <v>899</v>
      </c>
      <c r="N246" s="10">
        <v>0.99</v>
      </c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9"/>
      <c r="AJ246" s="10"/>
      <c r="AK246" s="9"/>
      <c r="AL246" s="10"/>
      <c r="AM246" s="9"/>
      <c r="AN246" s="10"/>
    </row>
    <row r="247" spans="1:40" ht="13" x14ac:dyDescent="0.15">
      <c r="A247" s="3" t="s">
        <v>304</v>
      </c>
      <c r="B247" s="3" t="s">
        <v>5861</v>
      </c>
      <c r="C247" s="9" t="s">
        <v>5663</v>
      </c>
      <c r="D247" s="9" t="s">
        <v>5394</v>
      </c>
      <c r="E247" s="9" t="s">
        <v>5395</v>
      </c>
      <c r="F247" s="9"/>
      <c r="G247" s="9" t="s">
        <v>5396</v>
      </c>
      <c r="H247" s="9" t="s">
        <v>5397</v>
      </c>
      <c r="I247" s="15">
        <f>SUM(L247,N247,P247,R247,T247,V247,X247,Z247,AB247,AD247,AF247,AH247,AJ247,AL247,AN247)</f>
        <v>3.96</v>
      </c>
      <c r="J247" s="9">
        <f>COUNTA(K247:AN247)/2</f>
        <v>4</v>
      </c>
      <c r="K247" s="9" t="s">
        <v>1944</v>
      </c>
      <c r="L247" s="10">
        <v>0.99</v>
      </c>
      <c r="M247" s="9" t="s">
        <v>2660</v>
      </c>
      <c r="N247" s="10">
        <v>0.99</v>
      </c>
      <c r="O247" s="9" t="s">
        <v>2879</v>
      </c>
      <c r="P247" s="10">
        <v>0.99</v>
      </c>
      <c r="Q247" s="9" t="s">
        <v>3171</v>
      </c>
      <c r="R247" s="10">
        <v>0.99</v>
      </c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10"/>
      <c r="AI247" s="9"/>
      <c r="AJ247" s="10"/>
      <c r="AK247" s="9"/>
      <c r="AL247" s="10"/>
      <c r="AM247" s="9"/>
      <c r="AN247" s="10"/>
    </row>
    <row r="248" spans="1:40" ht="13" x14ac:dyDescent="0.15">
      <c r="A248" s="3" t="s">
        <v>326</v>
      </c>
      <c r="B248" s="3" t="s">
        <v>5880</v>
      </c>
      <c r="C248" s="9" t="s">
        <v>5663</v>
      </c>
      <c r="D248" s="9" t="s">
        <v>5394</v>
      </c>
      <c r="E248" s="9" t="s">
        <v>5395</v>
      </c>
      <c r="F248" s="9"/>
      <c r="G248" s="9" t="s">
        <v>5396</v>
      </c>
      <c r="H248" s="9" t="s">
        <v>5397</v>
      </c>
      <c r="I248" s="15">
        <f>SUM(L248,N248,P248,R248,T248,V248,X248,Z248,AB248,AD248,AF248,AH248,AJ248,AL248,AN248)</f>
        <v>5.94</v>
      </c>
      <c r="J248" s="9">
        <f>COUNTA(K248:AN248)/2</f>
        <v>6</v>
      </c>
      <c r="K248" s="9" t="s">
        <v>2140</v>
      </c>
      <c r="L248" s="10">
        <v>0.99</v>
      </c>
      <c r="M248" s="9" t="s">
        <v>2825</v>
      </c>
      <c r="N248" s="10">
        <v>0.99</v>
      </c>
      <c r="O248" s="9" t="s">
        <v>1386</v>
      </c>
      <c r="P248" s="10">
        <v>0.99</v>
      </c>
      <c r="Q248" s="9" t="s">
        <v>3053</v>
      </c>
      <c r="R248" s="10">
        <v>0.99</v>
      </c>
      <c r="S248" s="9" t="s">
        <v>2911</v>
      </c>
      <c r="T248" s="10">
        <v>0.99</v>
      </c>
      <c r="U248" s="9" t="s">
        <v>2899</v>
      </c>
      <c r="V248" s="10">
        <v>0.99</v>
      </c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10"/>
      <c r="AI248" s="9"/>
      <c r="AJ248" s="10"/>
      <c r="AK248" s="9"/>
      <c r="AL248" s="10"/>
      <c r="AM248" s="9"/>
      <c r="AN248" s="10"/>
    </row>
    <row r="249" spans="1:40" ht="13" x14ac:dyDescent="0.15">
      <c r="A249" s="3" t="s">
        <v>378</v>
      </c>
      <c r="B249" s="3" t="s">
        <v>5925</v>
      </c>
      <c r="C249" s="9" t="s">
        <v>5663</v>
      </c>
      <c r="D249" s="9" t="s">
        <v>5394</v>
      </c>
      <c r="E249" s="9" t="s">
        <v>5395</v>
      </c>
      <c r="F249" s="9"/>
      <c r="G249" s="9" t="s">
        <v>5396</v>
      </c>
      <c r="H249" s="9" t="s">
        <v>5397</v>
      </c>
      <c r="I249" s="15">
        <f>SUM(L249,N249,P249,R249,T249,V249,X249,Z249,AB249,AD249,AF249,AH249,AJ249,AL249,AN249)</f>
        <v>0.99</v>
      </c>
      <c r="J249" s="9">
        <f>COUNTA(K249:AN249)/2</f>
        <v>1</v>
      </c>
      <c r="K249" s="9" t="s">
        <v>3942</v>
      </c>
      <c r="L249" s="10">
        <v>0.99</v>
      </c>
      <c r="M249" s="9"/>
      <c r="N249" s="10"/>
      <c r="O249" s="9"/>
      <c r="P249" s="10"/>
      <c r="Q249" s="9"/>
      <c r="R249" s="10"/>
      <c r="S249" s="9"/>
      <c r="T249" s="10"/>
      <c r="U249" s="9"/>
      <c r="V249" s="10"/>
      <c r="W249" s="9"/>
      <c r="X249" s="10"/>
      <c r="Y249" s="9"/>
      <c r="Z249" s="10"/>
      <c r="AA249" s="9"/>
      <c r="AB249" s="10"/>
      <c r="AC249" s="9"/>
      <c r="AD249" s="10"/>
      <c r="AE249" s="9"/>
      <c r="AF249" s="10"/>
      <c r="AG249" s="9"/>
      <c r="AH249" s="10"/>
      <c r="AI249" s="9"/>
      <c r="AJ249" s="10"/>
      <c r="AK249" s="9"/>
      <c r="AL249" s="10"/>
      <c r="AM249" s="9"/>
      <c r="AN249" s="10"/>
    </row>
    <row r="250" spans="1:40" ht="13" x14ac:dyDescent="0.15">
      <c r="A250" s="3" t="s">
        <v>2</v>
      </c>
      <c r="B250" s="3" t="s">
        <v>5543</v>
      </c>
      <c r="C250" s="9" t="s">
        <v>5544</v>
      </c>
      <c r="D250" s="9" t="s">
        <v>5061</v>
      </c>
      <c r="E250" s="9" t="s">
        <v>5062</v>
      </c>
      <c r="F250" s="9"/>
      <c r="G250" s="9" t="s">
        <v>5063</v>
      </c>
      <c r="H250" s="3" t="s">
        <v>5064</v>
      </c>
      <c r="I250" s="15">
        <f>SUM(L250,N250,P250,R250,T250,V250,X250,Z250,AB250,AD250,AF250,AH250,AJ250,AL250,AN250)</f>
        <v>0.99</v>
      </c>
      <c r="J250" s="9">
        <f>COUNTA(K250:AN250)/2</f>
        <v>1</v>
      </c>
      <c r="K250" s="9" t="s">
        <v>2190</v>
      </c>
      <c r="L250" s="10">
        <v>0.99</v>
      </c>
      <c r="M250" s="9"/>
      <c r="N250" s="11"/>
      <c r="O250" s="9"/>
      <c r="P250" s="10"/>
      <c r="Q250" s="9"/>
      <c r="R250" s="10"/>
      <c r="S250" s="9"/>
      <c r="T250" s="10"/>
      <c r="U250" s="9"/>
      <c r="V250" s="10"/>
      <c r="W250" s="9"/>
      <c r="X250" s="10"/>
      <c r="Y250" s="9"/>
      <c r="Z250" s="10"/>
      <c r="AA250" s="9"/>
      <c r="AB250" s="10"/>
      <c r="AC250" s="9"/>
      <c r="AD250" s="10"/>
      <c r="AE250" s="9"/>
      <c r="AF250" s="10"/>
      <c r="AG250" s="9"/>
      <c r="AH250" s="10"/>
      <c r="AI250" s="9"/>
      <c r="AJ250" s="10"/>
      <c r="AK250" s="9"/>
      <c r="AL250" s="10"/>
      <c r="AM250" s="9"/>
      <c r="AN250" s="10"/>
    </row>
    <row r="251" spans="1:40" ht="13" x14ac:dyDescent="0.15">
      <c r="A251" s="3" t="s">
        <v>13</v>
      </c>
      <c r="B251" s="3" t="s">
        <v>5564</v>
      </c>
      <c r="C251" s="9" t="s">
        <v>5544</v>
      </c>
      <c r="D251" s="9" t="s">
        <v>5061</v>
      </c>
      <c r="E251" s="9" t="s">
        <v>5062</v>
      </c>
      <c r="F251" s="9"/>
      <c r="G251" s="9" t="s">
        <v>5063</v>
      </c>
      <c r="H251" s="3" t="s">
        <v>5064</v>
      </c>
      <c r="I251" s="15">
        <f>SUM(L251,N251,P251,R251,T251,V251,X251,Z251,AB251,AD251,AF251,AH251,AJ251,AL251,AN251)</f>
        <v>13.860000000000001</v>
      </c>
      <c r="J251" s="9">
        <f>COUNTA(K251:AN251)/2</f>
        <v>14</v>
      </c>
      <c r="K251" s="9" t="s">
        <v>2882</v>
      </c>
      <c r="L251" s="10">
        <v>0.99</v>
      </c>
      <c r="M251" s="9" t="s">
        <v>1838</v>
      </c>
      <c r="N251" s="10">
        <v>0.99</v>
      </c>
      <c r="O251" s="9" t="s">
        <v>5015</v>
      </c>
      <c r="P251" s="10">
        <v>0.99</v>
      </c>
      <c r="Q251" s="9" t="s">
        <v>3088</v>
      </c>
      <c r="R251" s="10">
        <v>0.99</v>
      </c>
      <c r="S251" s="9" t="s">
        <v>2896</v>
      </c>
      <c r="T251" s="10">
        <v>0.99</v>
      </c>
      <c r="U251" s="9" t="s">
        <v>4817</v>
      </c>
      <c r="V251" s="10">
        <v>0.99</v>
      </c>
      <c r="W251" s="9" t="s">
        <v>923</v>
      </c>
      <c r="X251" s="10">
        <v>0.99</v>
      </c>
      <c r="Y251" s="9" t="s">
        <v>4346</v>
      </c>
      <c r="Z251" s="10">
        <v>0.99</v>
      </c>
      <c r="AA251" s="9" t="s">
        <v>1459</v>
      </c>
      <c r="AB251" s="10">
        <v>0.99</v>
      </c>
      <c r="AC251" s="9" t="s">
        <v>1888</v>
      </c>
      <c r="AD251" s="10">
        <v>0.99</v>
      </c>
      <c r="AE251" s="9" t="s">
        <v>3764</v>
      </c>
      <c r="AF251" s="10">
        <v>0.99</v>
      </c>
      <c r="AG251" s="9" t="s">
        <v>2648</v>
      </c>
      <c r="AH251" s="10">
        <v>0.99</v>
      </c>
      <c r="AI251" s="9" t="s">
        <v>4275</v>
      </c>
      <c r="AJ251" s="10">
        <v>0.99</v>
      </c>
      <c r="AK251" s="9" t="s">
        <v>2389</v>
      </c>
      <c r="AL251" s="10">
        <v>0.99</v>
      </c>
      <c r="AM251" s="9"/>
      <c r="AN251" s="10"/>
    </row>
    <row r="252" spans="1:40" ht="13" x14ac:dyDescent="0.15">
      <c r="A252" s="3" t="s">
        <v>68</v>
      </c>
      <c r="B252" s="3" t="s">
        <v>5642</v>
      </c>
      <c r="C252" s="9" t="s">
        <v>5544</v>
      </c>
      <c r="D252" s="9" t="s">
        <v>5061</v>
      </c>
      <c r="E252" s="9" t="s">
        <v>5062</v>
      </c>
      <c r="F252" s="9"/>
      <c r="G252" s="9" t="s">
        <v>5063</v>
      </c>
      <c r="H252" s="3" t="s">
        <v>5064</v>
      </c>
      <c r="I252" s="15">
        <f>SUM(L252,N252,P252,R252,T252,V252,X252,Z252,AB252,AD252,AF252,AH252,AJ252,AL252,AN252)</f>
        <v>8.91</v>
      </c>
      <c r="J252" s="9">
        <f>COUNTA(K252:AN252)/2</f>
        <v>9</v>
      </c>
      <c r="K252" s="9" t="s">
        <v>1216</v>
      </c>
      <c r="L252" s="10">
        <v>0.99</v>
      </c>
      <c r="M252" s="9" t="s">
        <v>3651</v>
      </c>
      <c r="N252" s="10">
        <v>0.99</v>
      </c>
      <c r="O252" s="9" t="s">
        <v>3270</v>
      </c>
      <c r="P252" s="10">
        <v>0.99</v>
      </c>
      <c r="Q252" s="9" t="s">
        <v>574</v>
      </c>
      <c r="R252" s="10">
        <v>0.99</v>
      </c>
      <c r="S252" s="9" t="s">
        <v>4772</v>
      </c>
      <c r="T252" s="10">
        <v>0.99</v>
      </c>
      <c r="U252" s="9" t="s">
        <v>3411</v>
      </c>
      <c r="V252" s="10">
        <v>0.99</v>
      </c>
      <c r="W252" s="9" t="s">
        <v>4978</v>
      </c>
      <c r="X252" s="10">
        <v>0.99</v>
      </c>
      <c r="Y252" s="9" t="s">
        <v>1282</v>
      </c>
      <c r="Z252" s="10">
        <v>0.99</v>
      </c>
      <c r="AA252" s="9" t="s">
        <v>1510</v>
      </c>
      <c r="AB252" s="10">
        <v>0.99</v>
      </c>
      <c r="AC252" s="9"/>
      <c r="AD252" s="10"/>
      <c r="AE252" s="9"/>
      <c r="AF252" s="10"/>
      <c r="AG252" s="9"/>
      <c r="AH252" s="10"/>
      <c r="AI252" s="9"/>
      <c r="AJ252" s="10"/>
      <c r="AK252" s="9"/>
      <c r="AL252" s="10"/>
      <c r="AM252" s="9"/>
      <c r="AN252" s="10"/>
    </row>
    <row r="253" spans="1:40" ht="13" x14ac:dyDescent="0.15">
      <c r="A253" s="3" t="s">
        <v>197</v>
      </c>
      <c r="B253" s="3" t="s">
        <v>5770</v>
      </c>
      <c r="C253" s="9" t="s">
        <v>5544</v>
      </c>
      <c r="D253" s="9" t="s">
        <v>5061</v>
      </c>
      <c r="E253" s="9" t="s">
        <v>5062</v>
      </c>
      <c r="F253" s="9"/>
      <c r="G253" s="9" t="s">
        <v>5063</v>
      </c>
      <c r="H253" s="3" t="s">
        <v>5064</v>
      </c>
      <c r="I253" s="15">
        <f>SUM(L253,N253,P253,R253,T253,V253,X253,Z253,AB253,AD253,AF253,AH253,AJ253,AL253,AN253)</f>
        <v>1.98</v>
      </c>
      <c r="J253" s="9">
        <f>COUNTA(K253:AN253)/2</f>
        <v>2</v>
      </c>
      <c r="K253" s="9" t="s">
        <v>2632</v>
      </c>
      <c r="L253" s="10">
        <v>0.99</v>
      </c>
      <c r="M253" s="9" t="s">
        <v>2289</v>
      </c>
      <c r="N253" s="10">
        <v>0.99</v>
      </c>
      <c r="O253" s="9"/>
      <c r="P253" s="10"/>
      <c r="Q253" s="9"/>
      <c r="R253" s="10"/>
      <c r="S253" s="9"/>
      <c r="T253" s="10"/>
      <c r="U253" s="9"/>
      <c r="V253" s="10"/>
      <c r="W253" s="9"/>
      <c r="X253" s="10"/>
      <c r="Y253" s="9"/>
      <c r="Z253" s="10"/>
      <c r="AA253" s="9"/>
      <c r="AB253" s="10"/>
      <c r="AC253" s="9"/>
      <c r="AD253" s="10"/>
      <c r="AE253" s="9"/>
      <c r="AF253" s="10"/>
      <c r="AG253" s="9"/>
      <c r="AH253" s="10"/>
      <c r="AI253" s="9"/>
      <c r="AJ253" s="10"/>
      <c r="AK253" s="9"/>
      <c r="AL253" s="10"/>
      <c r="AM253" s="9"/>
      <c r="AN253" s="10"/>
    </row>
    <row r="254" spans="1:40" ht="13" x14ac:dyDescent="0.15">
      <c r="A254" s="3" t="s">
        <v>220</v>
      </c>
      <c r="B254" s="3" t="s">
        <v>5789</v>
      </c>
      <c r="C254" s="9" t="s">
        <v>5544</v>
      </c>
      <c r="D254" s="9" t="s">
        <v>5061</v>
      </c>
      <c r="E254" s="9" t="s">
        <v>5062</v>
      </c>
      <c r="F254" s="9"/>
      <c r="G254" s="9" t="s">
        <v>5063</v>
      </c>
      <c r="H254" s="3" t="s">
        <v>5064</v>
      </c>
      <c r="I254" s="15">
        <f>SUM(L254,N254,P254,R254,T254,V254,X254,Z254,AB254,AD254,AF254,AH254,AJ254,AL254,AN254)</f>
        <v>3.96</v>
      </c>
      <c r="J254" s="9">
        <f>COUNTA(K254:AN254)/2</f>
        <v>4</v>
      </c>
      <c r="K254" s="9" t="s">
        <v>4382</v>
      </c>
      <c r="L254" s="10">
        <v>0.99</v>
      </c>
      <c r="M254" s="9" t="s">
        <v>2230</v>
      </c>
      <c r="N254" s="10">
        <v>0.99</v>
      </c>
      <c r="O254" s="9" t="s">
        <v>4226</v>
      </c>
      <c r="P254" s="10">
        <v>0.99</v>
      </c>
      <c r="Q254" s="9" t="s">
        <v>4910</v>
      </c>
      <c r="R254" s="10">
        <v>0.99</v>
      </c>
      <c r="S254" s="9"/>
      <c r="T254" s="10"/>
      <c r="U254" s="9"/>
      <c r="V254" s="10"/>
      <c r="W254" s="9"/>
      <c r="X254" s="10"/>
      <c r="Y254" s="9"/>
      <c r="Z254" s="10"/>
      <c r="AA254" s="9"/>
      <c r="AB254" s="10"/>
      <c r="AC254" s="9"/>
      <c r="AD254" s="10"/>
      <c r="AE254" s="9"/>
      <c r="AF254" s="10"/>
      <c r="AG254" s="9"/>
      <c r="AH254" s="10"/>
      <c r="AI254" s="9"/>
      <c r="AJ254" s="10"/>
      <c r="AK254" s="9"/>
      <c r="AL254" s="10"/>
      <c r="AM254" s="9"/>
      <c r="AN254" s="10"/>
    </row>
    <row r="255" spans="1:40" ht="13" x14ac:dyDescent="0.15">
      <c r="A255" s="3" t="s">
        <v>242</v>
      </c>
      <c r="B255" s="3" t="s">
        <v>5808</v>
      </c>
      <c r="C255" s="9" t="s">
        <v>5544</v>
      </c>
      <c r="D255" s="9" t="s">
        <v>5061</v>
      </c>
      <c r="E255" s="9" t="s">
        <v>5062</v>
      </c>
      <c r="F255" s="9"/>
      <c r="G255" s="9" t="s">
        <v>5063</v>
      </c>
      <c r="H255" s="3" t="s">
        <v>5064</v>
      </c>
      <c r="I255" s="15">
        <f>SUM(L255,N255,P255,R255,T255,V255,X255,Z255,AB255,AD255,AF255,AH255,AJ255,AL255,AN255)</f>
        <v>5.94</v>
      </c>
      <c r="J255" s="9">
        <f>COUNTA(K255:AN255)/2</f>
        <v>6</v>
      </c>
      <c r="K255" s="9" t="s">
        <v>1246</v>
      </c>
      <c r="L255" s="10">
        <v>0.99</v>
      </c>
      <c r="M255" s="9" t="s">
        <v>4293</v>
      </c>
      <c r="N255" s="10">
        <v>0.99</v>
      </c>
      <c r="O255" s="9" t="s">
        <v>2909</v>
      </c>
      <c r="P255" s="10">
        <v>0.99</v>
      </c>
      <c r="Q255" s="9" t="s">
        <v>1224</v>
      </c>
      <c r="R255" s="10">
        <v>0.99</v>
      </c>
      <c r="S255" s="9" t="s">
        <v>3390</v>
      </c>
      <c r="T255" s="10">
        <v>0.99</v>
      </c>
      <c r="U255" s="9" t="s">
        <v>880</v>
      </c>
      <c r="V255" s="10">
        <v>0.99</v>
      </c>
      <c r="W255" s="9"/>
      <c r="X255" s="10"/>
      <c r="Y255" s="9"/>
      <c r="Z255" s="10"/>
      <c r="AA255" s="9"/>
      <c r="AB255" s="10"/>
      <c r="AC255" s="9"/>
      <c r="AD255" s="10"/>
      <c r="AE255" s="9"/>
      <c r="AF255" s="10"/>
      <c r="AG255" s="9"/>
      <c r="AH255" s="10"/>
      <c r="AI255" s="9"/>
      <c r="AJ255" s="10"/>
      <c r="AK255" s="9"/>
      <c r="AL255" s="10"/>
      <c r="AM255" s="9"/>
      <c r="AN255" s="10"/>
    </row>
    <row r="256" spans="1:40" ht="13" x14ac:dyDescent="0.15">
      <c r="A256" s="3" t="s">
        <v>294</v>
      </c>
      <c r="B256" s="3" t="s">
        <v>5853</v>
      </c>
      <c r="C256" s="9" t="s">
        <v>5544</v>
      </c>
      <c r="D256" s="9" t="s">
        <v>5061</v>
      </c>
      <c r="E256" s="9" t="s">
        <v>5062</v>
      </c>
      <c r="F256" s="9"/>
      <c r="G256" s="9" t="s">
        <v>5063</v>
      </c>
      <c r="H256" s="3" t="s">
        <v>5064</v>
      </c>
      <c r="I256" s="15">
        <f>SUM(L256,N256,P256,R256,T256,V256,X256,Z256,AB256,AD256,AF256,AH256,AJ256,AL256,AN256)</f>
        <v>0.99</v>
      </c>
      <c r="J256" s="9">
        <f>COUNTA(K256:AN256)/2</f>
        <v>1</v>
      </c>
      <c r="K256" s="9" t="s">
        <v>1397</v>
      </c>
      <c r="L256" s="10">
        <v>0.99</v>
      </c>
      <c r="M256" s="9"/>
      <c r="N256" s="10"/>
      <c r="O256" s="9"/>
      <c r="P256" s="10"/>
      <c r="Q256" s="9"/>
      <c r="R256" s="10"/>
      <c r="S256" s="9"/>
      <c r="T256" s="10"/>
      <c r="U256" s="9"/>
      <c r="V256" s="10"/>
      <c r="W256" s="9"/>
      <c r="X256" s="10"/>
      <c r="Y256" s="9"/>
      <c r="Z256" s="10"/>
      <c r="AA256" s="9"/>
      <c r="AB256" s="10"/>
      <c r="AC256" s="9"/>
      <c r="AD256" s="10"/>
      <c r="AE256" s="9"/>
      <c r="AF256" s="10"/>
      <c r="AG256" s="9"/>
      <c r="AH256" s="10"/>
      <c r="AI256" s="9"/>
      <c r="AJ256" s="10"/>
      <c r="AK256" s="9"/>
      <c r="AL256" s="10"/>
      <c r="AM256" s="9"/>
      <c r="AN256" s="10"/>
    </row>
    <row r="257" spans="1:40" ht="13" x14ac:dyDescent="0.15">
      <c r="A257" s="3" t="s">
        <v>64</v>
      </c>
      <c r="B257" s="3" t="s">
        <v>5637</v>
      </c>
      <c r="C257" s="9" t="s">
        <v>5638</v>
      </c>
      <c r="D257" s="9" t="s">
        <v>5408</v>
      </c>
      <c r="E257" s="9" t="s">
        <v>5409</v>
      </c>
      <c r="F257" s="9" t="s">
        <v>5410</v>
      </c>
      <c r="G257" s="9" t="s">
        <v>5411</v>
      </c>
      <c r="H257" s="3" t="s">
        <v>5412</v>
      </c>
      <c r="I257" s="15">
        <f>SUM(L257,N257,P257,R257,T257,V257,X257,Z257,AB257,AD257,AF257,AH257,AJ257,AL257,AN257)</f>
        <v>1.98</v>
      </c>
      <c r="J257" s="9">
        <f>COUNTA(K257:AN257)/2</f>
        <v>2</v>
      </c>
      <c r="K257" s="9" t="s">
        <v>3126</v>
      </c>
      <c r="L257" s="10">
        <v>0.99</v>
      </c>
      <c r="M257" s="9" t="s">
        <v>3747</v>
      </c>
      <c r="N257" s="10">
        <v>0.99</v>
      </c>
      <c r="O257" s="9"/>
      <c r="P257" s="10"/>
      <c r="Q257" s="9"/>
      <c r="R257" s="10"/>
      <c r="S257" s="9"/>
      <c r="T257" s="10"/>
      <c r="U257" s="9"/>
      <c r="V257" s="10"/>
      <c r="W257" s="9"/>
      <c r="X257" s="10"/>
      <c r="Y257" s="9"/>
      <c r="Z257" s="10"/>
      <c r="AA257" s="9"/>
      <c r="AB257" s="10"/>
      <c r="AC257" s="9"/>
      <c r="AD257" s="10"/>
      <c r="AE257" s="9"/>
      <c r="AF257" s="10"/>
      <c r="AG257" s="9"/>
      <c r="AH257" s="10"/>
      <c r="AI257" s="9"/>
      <c r="AJ257" s="10"/>
      <c r="AK257" s="9"/>
      <c r="AL257" s="10"/>
      <c r="AM257" s="9"/>
      <c r="AN257" s="10"/>
    </row>
    <row r="258" spans="1:40" ht="13" x14ac:dyDescent="0.15">
      <c r="A258" s="3" t="s">
        <v>87</v>
      </c>
      <c r="B258" s="3" t="s">
        <v>5664</v>
      </c>
      <c r="C258" s="9" t="s">
        <v>5638</v>
      </c>
      <c r="D258" s="9" t="s">
        <v>5408</v>
      </c>
      <c r="E258" s="9" t="s">
        <v>5409</v>
      </c>
      <c r="F258" s="9" t="s">
        <v>5410</v>
      </c>
      <c r="G258" s="9" t="s">
        <v>5411</v>
      </c>
      <c r="H258" s="3" t="s">
        <v>5412</v>
      </c>
      <c r="I258" s="15">
        <f>SUM(L258,N258,P258,R258,T258,V258,X258,Z258,AB258,AD258,AF258,AH258,AJ258,AL258,AN258)</f>
        <v>3.96</v>
      </c>
      <c r="J258" s="9">
        <f>COUNTA(K258:AN258)/2</f>
        <v>4</v>
      </c>
      <c r="K258" s="9" t="s">
        <v>3554</v>
      </c>
      <c r="L258" s="10">
        <v>0.99</v>
      </c>
      <c r="M258" s="9" t="s">
        <v>722</v>
      </c>
      <c r="N258" s="10">
        <v>0.99</v>
      </c>
      <c r="O258" s="9" t="s">
        <v>654</v>
      </c>
      <c r="P258" s="10">
        <v>0.99</v>
      </c>
      <c r="Q258" s="9" t="s">
        <v>3327</v>
      </c>
      <c r="R258" s="10">
        <v>0.99</v>
      </c>
      <c r="S258" s="9"/>
      <c r="T258" s="10"/>
      <c r="U258" s="9"/>
      <c r="V258" s="10"/>
      <c r="W258" s="9"/>
      <c r="X258" s="10"/>
      <c r="Y258" s="9"/>
      <c r="Z258" s="10"/>
      <c r="AA258" s="9"/>
      <c r="AB258" s="10"/>
      <c r="AC258" s="9"/>
      <c r="AD258" s="10"/>
      <c r="AE258" s="9"/>
      <c r="AF258" s="10"/>
      <c r="AG258" s="9"/>
      <c r="AH258" s="10"/>
      <c r="AI258" s="9"/>
      <c r="AJ258" s="10"/>
      <c r="AK258" s="9"/>
      <c r="AL258" s="10"/>
      <c r="AM258" s="9"/>
      <c r="AN258" s="10"/>
    </row>
    <row r="259" spans="1:40" ht="13" x14ac:dyDescent="0.15">
      <c r="A259" s="3" t="s">
        <v>109</v>
      </c>
      <c r="B259" s="3" t="s">
        <v>5689</v>
      </c>
      <c r="C259" s="9" t="s">
        <v>5638</v>
      </c>
      <c r="D259" s="9" t="s">
        <v>5408</v>
      </c>
      <c r="E259" s="9" t="s">
        <v>5409</v>
      </c>
      <c r="F259" s="9" t="s">
        <v>5410</v>
      </c>
      <c r="G259" s="9" t="s">
        <v>5411</v>
      </c>
      <c r="H259" s="3" t="s">
        <v>5412</v>
      </c>
      <c r="I259" s="15">
        <f>SUM(L259,N259,P259,R259,T259,V259,X259,Z259,AB259,AD259,AF259,AH259,AJ259,AL259,AN259)</f>
        <v>5.94</v>
      </c>
      <c r="J259" s="9">
        <f>COUNTA(K259:AN259)/2</f>
        <v>6</v>
      </c>
      <c r="K259" s="9" t="s">
        <v>2112</v>
      </c>
      <c r="L259" s="10">
        <v>0.99</v>
      </c>
      <c r="M259" s="9" t="s">
        <v>4238</v>
      </c>
      <c r="N259" s="10">
        <v>0.99</v>
      </c>
      <c r="O259" s="9" t="s">
        <v>2267</v>
      </c>
      <c r="P259" s="10">
        <v>0.99</v>
      </c>
      <c r="Q259" s="9" t="s">
        <v>3710</v>
      </c>
      <c r="R259" s="10">
        <v>0.99</v>
      </c>
      <c r="S259" s="9" t="s">
        <v>4105</v>
      </c>
      <c r="T259" s="10">
        <v>0.99</v>
      </c>
      <c r="U259" s="9" t="s">
        <v>3362</v>
      </c>
      <c r="V259" s="10">
        <v>0.99</v>
      </c>
      <c r="W259" s="9"/>
      <c r="X259" s="10"/>
      <c r="Y259" s="9"/>
      <c r="Z259" s="10"/>
      <c r="AA259" s="9"/>
      <c r="AB259" s="10"/>
      <c r="AC259" s="9"/>
      <c r="AD259" s="10"/>
      <c r="AE259" s="9"/>
      <c r="AF259" s="10"/>
      <c r="AG259" s="9"/>
      <c r="AH259" s="10"/>
      <c r="AI259" s="9"/>
      <c r="AJ259" s="10"/>
      <c r="AK259" s="9"/>
      <c r="AL259" s="10"/>
      <c r="AM259" s="9"/>
      <c r="AN259" s="10"/>
    </row>
    <row r="260" spans="1:40" ht="13" x14ac:dyDescent="0.15">
      <c r="A260" s="3" t="s">
        <v>161</v>
      </c>
      <c r="B260" s="3" t="s">
        <v>5739</v>
      </c>
      <c r="C260" s="9" t="s">
        <v>5638</v>
      </c>
      <c r="D260" s="9" t="s">
        <v>5408</v>
      </c>
      <c r="E260" s="9" t="s">
        <v>5409</v>
      </c>
      <c r="F260" s="9" t="s">
        <v>5410</v>
      </c>
      <c r="G260" s="9" t="s">
        <v>5411</v>
      </c>
      <c r="H260" s="3" t="s">
        <v>5412</v>
      </c>
      <c r="I260" s="15">
        <f>SUM(L260,N260,P260,R260,T260,V260,X260,Z260,AB260,AD260,AF260,AH260,AJ260,AL260,AN260)</f>
        <v>0.99</v>
      </c>
      <c r="J260" s="9">
        <f>COUNTA(K260:AN260)/2</f>
        <v>1</v>
      </c>
      <c r="K260" s="9" t="s">
        <v>3247</v>
      </c>
      <c r="L260" s="10">
        <v>0.99</v>
      </c>
      <c r="M260" s="9"/>
      <c r="N260" s="10"/>
      <c r="O260" s="9"/>
      <c r="P260" s="10"/>
      <c r="Q260" s="9"/>
      <c r="R260" s="10"/>
      <c r="S260" s="9"/>
      <c r="T260" s="10"/>
      <c r="U260" s="9"/>
      <c r="V260" s="10"/>
      <c r="W260" s="9"/>
      <c r="X260" s="10"/>
      <c r="Y260" s="9"/>
      <c r="Z260" s="10"/>
      <c r="AA260" s="9"/>
      <c r="AB260" s="10"/>
      <c r="AC260" s="9"/>
      <c r="AD260" s="10"/>
      <c r="AE260" s="9"/>
      <c r="AF260" s="10"/>
      <c r="AG260" s="9"/>
      <c r="AH260" s="10"/>
      <c r="AI260" s="9"/>
      <c r="AJ260" s="10"/>
      <c r="AK260" s="9"/>
      <c r="AL260" s="10"/>
      <c r="AM260" s="9"/>
      <c r="AN260" s="10"/>
    </row>
    <row r="261" spans="1:40" ht="13" x14ac:dyDescent="0.15">
      <c r="A261" s="3" t="s">
        <v>282</v>
      </c>
      <c r="B261" s="3" t="s">
        <v>5842</v>
      </c>
      <c r="C261" s="9" t="s">
        <v>5638</v>
      </c>
      <c r="D261" s="9" t="s">
        <v>5408</v>
      </c>
      <c r="E261" s="9" t="s">
        <v>5409</v>
      </c>
      <c r="F261" s="9" t="s">
        <v>5410</v>
      </c>
      <c r="G261" s="9" t="s">
        <v>5411</v>
      </c>
      <c r="H261" s="3" t="s">
        <v>5412</v>
      </c>
      <c r="I261" s="15">
        <f>SUM(L261,N261,P261,R261,T261,V261,X261,Z261,AB261,AD261,AF261,AH261,AJ261,AL261,AN261)</f>
        <v>1.98</v>
      </c>
      <c r="J261" s="9">
        <f>COUNTA(K261:AN261)/2</f>
        <v>2</v>
      </c>
      <c r="K261" s="9" t="s">
        <v>2213</v>
      </c>
      <c r="L261" s="10">
        <v>0.99</v>
      </c>
      <c r="M261" s="9" t="s">
        <v>4082</v>
      </c>
      <c r="N261" s="10">
        <v>0.99</v>
      </c>
      <c r="O261" s="9"/>
      <c r="P261" s="10"/>
      <c r="Q261" s="9"/>
      <c r="R261" s="10"/>
      <c r="S261" s="9"/>
      <c r="T261" s="10"/>
      <c r="U261" s="9"/>
      <c r="V261" s="10"/>
      <c r="W261" s="9"/>
      <c r="X261" s="10"/>
      <c r="Y261" s="9"/>
      <c r="Z261" s="10"/>
      <c r="AA261" s="9"/>
      <c r="AB261" s="10"/>
      <c r="AC261" s="9"/>
      <c r="AD261" s="10"/>
      <c r="AE261" s="9"/>
      <c r="AF261" s="10"/>
      <c r="AG261" s="9"/>
      <c r="AH261" s="10"/>
      <c r="AI261" s="9"/>
      <c r="AJ261" s="10"/>
      <c r="AK261" s="9"/>
      <c r="AL261" s="10"/>
      <c r="AM261" s="9"/>
      <c r="AN261" s="10"/>
    </row>
    <row r="262" spans="1:40" ht="13" x14ac:dyDescent="0.15">
      <c r="A262" s="3" t="s">
        <v>293</v>
      </c>
      <c r="B262" s="3" t="s">
        <v>5852</v>
      </c>
      <c r="C262" s="9" t="s">
        <v>5638</v>
      </c>
      <c r="D262" s="9" t="s">
        <v>5408</v>
      </c>
      <c r="E262" s="9" t="s">
        <v>5409</v>
      </c>
      <c r="F262" s="9" t="s">
        <v>5410</v>
      </c>
      <c r="G262" s="9" t="s">
        <v>5411</v>
      </c>
      <c r="H262" s="3" t="s">
        <v>5412</v>
      </c>
      <c r="I262" s="15">
        <f>SUM(L262,N262,P262,R262,T262,V262,X262,Z262,AB262,AD262,AF262,AH262,AJ262,AL262,AN262)</f>
        <v>13.860000000000001</v>
      </c>
      <c r="J262" s="9">
        <f>COUNTA(K262:AN262)/2</f>
        <v>14</v>
      </c>
      <c r="K262" s="9" t="s">
        <v>4611</v>
      </c>
      <c r="L262" s="10">
        <v>0.99</v>
      </c>
      <c r="M262" s="9" t="s">
        <v>3360</v>
      </c>
      <c r="N262" s="10">
        <v>0.99</v>
      </c>
      <c r="O262" s="9" t="s">
        <v>2935</v>
      </c>
      <c r="P262" s="10">
        <v>0.99</v>
      </c>
      <c r="Q262" s="9" t="s">
        <v>3003</v>
      </c>
      <c r="R262" s="10">
        <v>0.99</v>
      </c>
      <c r="S262" s="9" t="s">
        <v>4413</v>
      </c>
      <c r="T262" s="10">
        <v>0.99</v>
      </c>
      <c r="U262" s="9" t="s">
        <v>3879</v>
      </c>
      <c r="V262" s="10">
        <v>0.99</v>
      </c>
      <c r="W262" s="9" t="s">
        <v>2131</v>
      </c>
      <c r="X262" s="10">
        <v>0.99</v>
      </c>
      <c r="Y262" s="9" t="s">
        <v>1061</v>
      </c>
      <c r="Z262" s="10">
        <v>0.99</v>
      </c>
      <c r="AA262" s="9" t="s">
        <v>5000</v>
      </c>
      <c r="AB262" s="10">
        <v>0.99</v>
      </c>
      <c r="AC262" s="9" t="s">
        <v>3821</v>
      </c>
      <c r="AD262" s="10">
        <v>0.99</v>
      </c>
      <c r="AE262" s="9" t="s">
        <v>3232</v>
      </c>
      <c r="AF262" s="10">
        <v>0.99</v>
      </c>
      <c r="AG262" s="9" t="s">
        <v>3128</v>
      </c>
      <c r="AH262" s="10">
        <v>0.99</v>
      </c>
      <c r="AI262" s="9" t="s">
        <v>3807</v>
      </c>
      <c r="AJ262" s="10">
        <v>0.99</v>
      </c>
      <c r="AK262" s="9" t="s">
        <v>3727</v>
      </c>
      <c r="AL262" s="10">
        <v>0.99</v>
      </c>
      <c r="AM262" s="9"/>
      <c r="AN262" s="10"/>
    </row>
    <row r="263" spans="1:40" ht="13" x14ac:dyDescent="0.15">
      <c r="A263" s="3" t="s">
        <v>348</v>
      </c>
      <c r="B263" s="3" t="s">
        <v>5899</v>
      </c>
      <c r="C263" s="9" t="s">
        <v>5638</v>
      </c>
      <c r="D263" s="9" t="s">
        <v>5408</v>
      </c>
      <c r="E263" s="9" t="s">
        <v>5409</v>
      </c>
      <c r="F263" s="9" t="s">
        <v>5410</v>
      </c>
      <c r="G263" s="9" t="s">
        <v>5411</v>
      </c>
      <c r="H263" s="3" t="s">
        <v>5412</v>
      </c>
      <c r="I263" s="15">
        <f>SUM(L263,N263,P263,R263,T263,V263,X263,Z263,AB263,AD263,AF263,AH263,AJ263,AL263,AN263)</f>
        <v>8.91</v>
      </c>
      <c r="J263" s="9">
        <f>COUNTA(K263:AN263)/2</f>
        <v>9</v>
      </c>
      <c r="K263" s="9" t="s">
        <v>846</v>
      </c>
      <c r="L263" s="10">
        <v>0.99</v>
      </c>
      <c r="M263" s="9" t="s">
        <v>3721</v>
      </c>
      <c r="N263" s="10">
        <v>0.99</v>
      </c>
      <c r="O263" s="9" t="s">
        <v>2968</v>
      </c>
      <c r="P263" s="10">
        <v>0.99</v>
      </c>
      <c r="Q263" s="9" t="s">
        <v>3936</v>
      </c>
      <c r="R263" s="10">
        <v>0.99</v>
      </c>
      <c r="S263" s="9" t="s">
        <v>2877</v>
      </c>
      <c r="T263" s="10">
        <v>0.99</v>
      </c>
      <c r="U263" s="9" t="s">
        <v>2409</v>
      </c>
      <c r="V263" s="10">
        <v>0.99</v>
      </c>
      <c r="W263" s="9" t="s">
        <v>3174</v>
      </c>
      <c r="X263" s="10">
        <v>0.99</v>
      </c>
      <c r="Y263" s="9" t="s">
        <v>1203</v>
      </c>
      <c r="Z263" s="10">
        <v>0.99</v>
      </c>
      <c r="AA263" s="9" t="s">
        <v>2350</v>
      </c>
      <c r="AB263" s="10">
        <v>0.99</v>
      </c>
      <c r="AC263" s="9"/>
      <c r="AD263" s="10"/>
      <c r="AE263" s="9"/>
      <c r="AF263" s="10"/>
      <c r="AG263" s="9"/>
      <c r="AH263" s="10"/>
      <c r="AI263" s="9"/>
      <c r="AJ263" s="10"/>
      <c r="AK263" s="9"/>
      <c r="AL263" s="10"/>
      <c r="AM263" s="9"/>
      <c r="AN263" s="10"/>
    </row>
    <row r="264" spans="1:40" ht="13" x14ac:dyDescent="0.15">
      <c r="A264" s="3" t="s">
        <v>99</v>
      </c>
      <c r="B264" s="3" t="s">
        <v>5677</v>
      </c>
      <c r="C264" s="9" t="s">
        <v>5678</v>
      </c>
      <c r="D264" s="9" t="s">
        <v>5051</v>
      </c>
      <c r="E264" s="9" t="s">
        <v>5052</v>
      </c>
      <c r="F264" s="9" t="s">
        <v>5053</v>
      </c>
      <c r="G264" s="9" t="s">
        <v>5054</v>
      </c>
      <c r="H264" s="9" t="s">
        <v>5055</v>
      </c>
      <c r="I264" s="15">
        <f>SUM(L264,N264,P264,R264,T264,V264,X264,Z264,AB264,AD264,AF264,AH264,AJ264,AL264,AN264)</f>
        <v>3.98</v>
      </c>
      <c r="J264" s="9">
        <f>COUNTA(K264:AN264)/2</f>
        <v>2</v>
      </c>
      <c r="K264" s="9" t="s">
        <v>2150</v>
      </c>
      <c r="L264" s="10">
        <v>1.99</v>
      </c>
      <c r="M264" s="9" t="s">
        <v>4334</v>
      </c>
      <c r="N264" s="10">
        <v>1.99</v>
      </c>
      <c r="O264" s="9"/>
      <c r="P264" s="10"/>
      <c r="Q264" s="9"/>
      <c r="R264" s="10"/>
      <c r="S264" s="9"/>
      <c r="T264" s="10"/>
      <c r="U264" s="9"/>
      <c r="V264" s="10"/>
      <c r="W264" s="9"/>
      <c r="X264" s="10"/>
      <c r="Y264" s="9"/>
      <c r="Z264" s="10"/>
      <c r="AA264" s="9"/>
      <c r="AB264" s="10"/>
      <c r="AC264" s="9"/>
      <c r="AD264" s="10"/>
      <c r="AE264" s="9"/>
      <c r="AF264" s="10"/>
      <c r="AG264" s="9"/>
      <c r="AH264" s="10"/>
      <c r="AI264" s="9"/>
      <c r="AJ264" s="10"/>
      <c r="AK264" s="9"/>
      <c r="AL264" s="10"/>
      <c r="AM264" s="9"/>
      <c r="AN264" s="10"/>
    </row>
    <row r="265" spans="1:40" ht="13" x14ac:dyDescent="0.15">
      <c r="A265" s="3" t="s">
        <v>122</v>
      </c>
      <c r="B265" s="3" t="s">
        <v>5704</v>
      </c>
      <c r="C265" s="9" t="s">
        <v>5678</v>
      </c>
      <c r="D265" s="9" t="s">
        <v>5051</v>
      </c>
      <c r="E265" s="9" t="s">
        <v>5052</v>
      </c>
      <c r="F265" s="9" t="s">
        <v>5053</v>
      </c>
      <c r="G265" s="9" t="s">
        <v>5054</v>
      </c>
      <c r="H265" s="9" t="s">
        <v>5055</v>
      </c>
      <c r="I265" s="15">
        <f>SUM(L265,N265,P265,R265,T265,V265,X265,Z265,AB265,AD265,AF265,AH265,AJ265,AL265,AN265)</f>
        <v>3.96</v>
      </c>
      <c r="J265" s="9">
        <f>COUNTA(K265:AN265)/2</f>
        <v>4</v>
      </c>
      <c r="K265" s="9" t="s">
        <v>4053</v>
      </c>
      <c r="L265" s="10">
        <v>0.99</v>
      </c>
      <c r="M265" s="9" t="s">
        <v>1493</v>
      </c>
      <c r="N265" s="10">
        <v>0.99</v>
      </c>
      <c r="O265" s="9" t="s">
        <v>4244</v>
      </c>
      <c r="P265" s="10">
        <v>0.99</v>
      </c>
      <c r="Q265" s="9" t="s">
        <v>1624</v>
      </c>
      <c r="R265" s="10">
        <v>0.99</v>
      </c>
      <c r="S265" s="9"/>
      <c r="T265" s="10"/>
      <c r="U265" s="9"/>
      <c r="V265" s="10"/>
      <c r="W265" s="9"/>
      <c r="X265" s="10"/>
      <c r="Y265" s="9"/>
      <c r="Z265" s="10"/>
      <c r="AA265" s="9"/>
      <c r="AB265" s="10"/>
      <c r="AC265" s="9"/>
      <c r="AD265" s="10"/>
      <c r="AE265" s="9"/>
      <c r="AF265" s="10"/>
      <c r="AG265" s="9"/>
      <c r="AH265" s="10"/>
      <c r="AI265" s="9"/>
      <c r="AJ265" s="10"/>
      <c r="AK265" s="9"/>
      <c r="AL265" s="10"/>
      <c r="AM265" s="9"/>
      <c r="AN265" s="10"/>
    </row>
    <row r="266" spans="1:40" ht="13" x14ac:dyDescent="0.15">
      <c r="A266" s="3" t="s">
        <v>144</v>
      </c>
      <c r="B266" s="3" t="s">
        <v>5724</v>
      </c>
      <c r="C266" s="9" t="s">
        <v>5678</v>
      </c>
      <c r="D266" s="9" t="s">
        <v>5051</v>
      </c>
      <c r="E266" s="9" t="s">
        <v>5052</v>
      </c>
      <c r="F266" s="9" t="s">
        <v>5053</v>
      </c>
      <c r="G266" s="9" t="s">
        <v>5054</v>
      </c>
      <c r="H266" s="9" t="s">
        <v>5055</v>
      </c>
      <c r="I266" s="15">
        <f>SUM(L266,N266,P266,R266,T266,V266,X266,Z266,AB266,AD266,AF266,AH266,AJ266,AL266,AN266)</f>
        <v>4.95</v>
      </c>
      <c r="J266" s="9">
        <f>COUNTA(K266:AN266)/2</f>
        <v>5</v>
      </c>
      <c r="K266" s="9" t="s">
        <v>4606</v>
      </c>
      <c r="L266" s="10">
        <v>0.99</v>
      </c>
      <c r="M266" s="9" t="s">
        <v>3865</v>
      </c>
      <c r="N266" s="10">
        <v>0.99</v>
      </c>
      <c r="O266" s="9" t="s">
        <v>1965</v>
      </c>
      <c r="P266" s="10">
        <v>0.99</v>
      </c>
      <c r="Q266" s="9" t="s">
        <v>2319</v>
      </c>
      <c r="R266" s="10">
        <v>0.99</v>
      </c>
      <c r="S266" s="9" t="s">
        <v>1643</v>
      </c>
      <c r="T266" s="10">
        <v>0.99</v>
      </c>
      <c r="U266" s="9"/>
      <c r="V266" s="10"/>
      <c r="W266" s="9"/>
      <c r="X266" s="10"/>
      <c r="Y266" s="9"/>
      <c r="Z266" s="10"/>
      <c r="AA266" s="9"/>
      <c r="AB266" s="10"/>
      <c r="AC266" s="9"/>
      <c r="AD266" s="10"/>
      <c r="AE266" s="9"/>
      <c r="AF266" s="10"/>
      <c r="AG266" s="9"/>
      <c r="AH266" s="10"/>
      <c r="AI266" s="9"/>
      <c r="AJ266" s="10"/>
      <c r="AK266" s="9"/>
      <c r="AL266" s="10"/>
      <c r="AM266" s="9"/>
      <c r="AN266" s="11"/>
    </row>
    <row r="267" spans="1:40" ht="13" x14ac:dyDescent="0.15">
      <c r="A267" s="3" t="s">
        <v>196</v>
      </c>
      <c r="B267" s="3" t="s">
        <v>5769</v>
      </c>
      <c r="C267" s="9" t="s">
        <v>5678</v>
      </c>
      <c r="D267" s="9" t="s">
        <v>5051</v>
      </c>
      <c r="E267" s="9" t="s">
        <v>5052</v>
      </c>
      <c r="F267" s="9" t="s">
        <v>5053</v>
      </c>
      <c r="G267" s="9" t="s">
        <v>5054</v>
      </c>
      <c r="H267" s="9" t="s">
        <v>5055</v>
      </c>
      <c r="I267" s="15">
        <f>SUM(L267,N267,P267,R267,T267,V267,X267,Z267,AB267,AD267,AF267,AH267,AJ267,AL267,AN267)</f>
        <v>0.99</v>
      </c>
      <c r="J267" s="9">
        <f>COUNTA(K267:AN267)/2</f>
        <v>1</v>
      </c>
      <c r="K267" s="9" t="s">
        <v>895</v>
      </c>
      <c r="L267" s="10">
        <v>0.99</v>
      </c>
      <c r="M267" s="9"/>
      <c r="N267" s="10"/>
      <c r="O267" s="9"/>
      <c r="P267" s="10"/>
      <c r="Q267" s="9"/>
      <c r="R267" s="10"/>
      <c r="S267" s="9"/>
      <c r="T267" s="10"/>
      <c r="U267" s="9"/>
      <c r="V267" s="10"/>
      <c r="W267" s="9"/>
      <c r="X267" s="10"/>
      <c r="Y267" s="9"/>
      <c r="Z267" s="10"/>
      <c r="AA267" s="9"/>
      <c r="AB267" s="10"/>
      <c r="AC267" s="9"/>
      <c r="AD267" s="10"/>
      <c r="AE267" s="9"/>
      <c r="AF267" s="10"/>
      <c r="AG267" s="9"/>
      <c r="AH267" s="10"/>
      <c r="AI267" s="9"/>
      <c r="AJ267" s="10"/>
      <c r="AK267" s="9"/>
      <c r="AL267" s="10"/>
      <c r="AM267" s="9"/>
      <c r="AN267" s="10"/>
    </row>
    <row r="268" spans="1:40" ht="13" x14ac:dyDescent="0.15">
      <c r="A268" s="3" t="s">
        <v>317</v>
      </c>
      <c r="B268" s="3" t="s">
        <v>5872</v>
      </c>
      <c r="C268" s="9" t="s">
        <v>5678</v>
      </c>
      <c r="D268" s="9" t="s">
        <v>5051</v>
      </c>
      <c r="E268" s="9" t="s">
        <v>5052</v>
      </c>
      <c r="F268" s="9" t="s">
        <v>5053</v>
      </c>
      <c r="G268" s="9" t="s">
        <v>5054</v>
      </c>
      <c r="H268" s="9" t="s">
        <v>5055</v>
      </c>
      <c r="I268" s="15">
        <f>SUM(L268,N268,P268,R268,T268,V268,X268,Z268,AB268,AD268,AF268,AH268,AJ268,AL268,AN268)</f>
        <v>1.98</v>
      </c>
      <c r="J268" s="9">
        <f>COUNTA(K268:AN268)/2</f>
        <v>2</v>
      </c>
      <c r="K268" s="9" t="s">
        <v>2807</v>
      </c>
      <c r="L268" s="10">
        <v>0.99</v>
      </c>
      <c r="M268" s="9" t="s">
        <v>2180</v>
      </c>
      <c r="N268" s="10">
        <v>0.99</v>
      </c>
      <c r="O268" s="9"/>
      <c r="P268" s="10"/>
      <c r="Q268" s="9"/>
      <c r="R268" s="10"/>
      <c r="S268" s="9"/>
      <c r="T268" s="10"/>
      <c r="U268" s="9"/>
      <c r="V268" s="10"/>
      <c r="W268" s="9"/>
      <c r="X268" s="10"/>
      <c r="Y268" s="9"/>
      <c r="Z268" s="10"/>
      <c r="AA268" s="9"/>
      <c r="AB268" s="10"/>
      <c r="AC268" s="9"/>
      <c r="AD268" s="10"/>
      <c r="AE268" s="9"/>
      <c r="AF268" s="10"/>
      <c r="AG268" s="9"/>
      <c r="AH268" s="10"/>
      <c r="AI268" s="9"/>
      <c r="AJ268" s="10"/>
      <c r="AK268" s="9"/>
      <c r="AL268" s="10"/>
      <c r="AM268" s="9"/>
      <c r="AN268" s="10"/>
    </row>
    <row r="269" spans="1:40" ht="13" x14ac:dyDescent="0.15">
      <c r="A269" s="3" t="s">
        <v>328</v>
      </c>
      <c r="B269" s="3" t="s">
        <v>5882</v>
      </c>
      <c r="C269" s="9" t="s">
        <v>5678</v>
      </c>
      <c r="D269" s="9" t="s">
        <v>5051</v>
      </c>
      <c r="E269" s="9" t="s">
        <v>5052</v>
      </c>
      <c r="F269" s="9" t="s">
        <v>5053</v>
      </c>
      <c r="G269" s="9" t="s">
        <v>5054</v>
      </c>
      <c r="H269" s="9" t="s">
        <v>5055</v>
      </c>
      <c r="I269" s="15">
        <f>SUM(L269,N269,P269,R269,T269,V269,X269,Z269,AB269,AD269,AF269,AH269,AJ269,AL269,AN269)</f>
        <v>13.860000000000001</v>
      </c>
      <c r="J269" s="9">
        <f>COUNTA(K269:AN269)/2</f>
        <v>14</v>
      </c>
      <c r="K269" s="9" t="s">
        <v>2697</v>
      </c>
      <c r="L269" s="10">
        <v>0.99</v>
      </c>
      <c r="M269" s="9" t="s">
        <v>3839</v>
      </c>
      <c r="N269" s="10">
        <v>0.99</v>
      </c>
      <c r="O269" s="9" t="s">
        <v>2961</v>
      </c>
      <c r="P269" s="10">
        <v>0.99</v>
      </c>
      <c r="Q269" s="9" t="s">
        <v>3656</v>
      </c>
      <c r="R269" s="10">
        <v>0.99</v>
      </c>
      <c r="S269" s="9" t="s">
        <v>682</v>
      </c>
      <c r="T269" s="10">
        <v>0.99</v>
      </c>
      <c r="U269" s="9" t="s">
        <v>1987</v>
      </c>
      <c r="V269" s="10">
        <v>0.99</v>
      </c>
      <c r="W269" s="9" t="s">
        <v>2939</v>
      </c>
      <c r="X269" s="10">
        <v>0.99</v>
      </c>
      <c r="Y269" s="9" t="s">
        <v>4689</v>
      </c>
      <c r="Z269" s="10">
        <v>0.99</v>
      </c>
      <c r="AA269" s="9" t="s">
        <v>3803</v>
      </c>
      <c r="AB269" s="10">
        <v>0.99</v>
      </c>
      <c r="AC269" s="9" t="s">
        <v>1669</v>
      </c>
      <c r="AD269" s="10">
        <v>0.99</v>
      </c>
      <c r="AE269" s="9" t="s">
        <v>1549</v>
      </c>
      <c r="AF269" s="10">
        <v>0.99</v>
      </c>
      <c r="AG269" s="9" t="s">
        <v>4982</v>
      </c>
      <c r="AH269" s="10">
        <v>0.99</v>
      </c>
      <c r="AI269" s="9" t="s">
        <v>2712</v>
      </c>
      <c r="AJ269" s="10">
        <v>0.99</v>
      </c>
      <c r="AK269" s="9" t="s">
        <v>857</v>
      </c>
      <c r="AL269" s="10">
        <v>0.99</v>
      </c>
      <c r="AM269" s="9"/>
      <c r="AN269" s="10"/>
    </row>
    <row r="270" spans="1:40" ht="13" x14ac:dyDescent="0.15">
      <c r="A270" s="3" t="s">
        <v>383</v>
      </c>
      <c r="B270" s="3" t="s">
        <v>5929</v>
      </c>
      <c r="C270" s="9" t="s">
        <v>5678</v>
      </c>
      <c r="D270" s="9" t="s">
        <v>5051</v>
      </c>
      <c r="E270" s="9" t="s">
        <v>5052</v>
      </c>
      <c r="F270" s="9" t="s">
        <v>5053</v>
      </c>
      <c r="G270" s="9" t="s">
        <v>5054</v>
      </c>
      <c r="H270" s="9" t="s">
        <v>5055</v>
      </c>
      <c r="I270" s="15">
        <f>SUM(L270,N270,P270,R270,T270,V270,X270,Z270,AB270,AD270,AF270,AH270,AJ270,AL270,AN270)</f>
        <v>8.91</v>
      </c>
      <c r="J270" s="9">
        <f>COUNTA(K270:AN270)/2</f>
        <v>9</v>
      </c>
      <c r="K270" s="9" t="s">
        <v>4786</v>
      </c>
      <c r="L270" s="10">
        <v>0.99</v>
      </c>
      <c r="M270" s="9" t="s">
        <v>3149</v>
      </c>
      <c r="N270" s="10">
        <v>0.99</v>
      </c>
      <c r="O270" s="9" t="s">
        <v>3903</v>
      </c>
      <c r="P270" s="10">
        <v>0.99</v>
      </c>
      <c r="Q270" s="9" t="s">
        <v>1612</v>
      </c>
      <c r="R270" s="10">
        <v>0.99</v>
      </c>
      <c r="S270" s="9" t="s">
        <v>3164</v>
      </c>
      <c r="T270" s="10">
        <v>0.99</v>
      </c>
      <c r="U270" s="9" t="s">
        <v>4014</v>
      </c>
      <c r="V270" s="10">
        <v>0.99</v>
      </c>
      <c r="W270" s="9" t="s">
        <v>3081</v>
      </c>
      <c r="X270" s="10">
        <v>0.99</v>
      </c>
      <c r="Y270" s="9" t="s">
        <v>2253</v>
      </c>
      <c r="Z270" s="10">
        <v>0.99</v>
      </c>
      <c r="AA270" s="9" t="s">
        <v>3574</v>
      </c>
      <c r="AB270" s="10">
        <v>0.99</v>
      </c>
      <c r="AC270" s="9"/>
      <c r="AD270" s="10"/>
      <c r="AE270" s="9"/>
      <c r="AF270" s="10"/>
      <c r="AG270" s="9"/>
      <c r="AH270" s="10"/>
      <c r="AI270" s="9"/>
      <c r="AJ270" s="10"/>
      <c r="AK270" s="9"/>
      <c r="AL270" s="10"/>
      <c r="AM270" s="9"/>
      <c r="AN270" s="10"/>
    </row>
    <row r="271" spans="1:40" ht="13" x14ac:dyDescent="0.15">
      <c r="A271" s="3" t="s">
        <v>23</v>
      </c>
      <c r="B271" s="3" t="s">
        <v>5579</v>
      </c>
      <c r="C271" s="9" t="s">
        <v>5581</v>
      </c>
      <c r="D271" s="9" t="s">
        <v>5485</v>
      </c>
      <c r="E271" s="9" t="s">
        <v>5486</v>
      </c>
      <c r="F271" s="9"/>
      <c r="G271" s="9" t="s">
        <v>5487</v>
      </c>
      <c r="H271" s="9"/>
      <c r="I271" s="15">
        <f>SUM(L271,N271,P271,R271,T271,V271,X271,Z271,AB271,AD271,AF271,AH271,AJ271,AL271,AN271)</f>
        <v>1.98</v>
      </c>
      <c r="J271" s="9">
        <f>COUNTA(K271:AN271)/2</f>
        <v>2</v>
      </c>
      <c r="K271" s="9" t="s">
        <v>2402</v>
      </c>
      <c r="L271" s="10">
        <v>0.99</v>
      </c>
      <c r="M271" s="9" t="s">
        <v>4981</v>
      </c>
      <c r="N271" s="10">
        <v>0.99</v>
      </c>
      <c r="O271" s="9"/>
      <c r="P271" s="10"/>
      <c r="Q271" s="9"/>
      <c r="R271" s="10"/>
      <c r="S271" s="9"/>
      <c r="T271" s="10"/>
      <c r="U271" s="9"/>
      <c r="V271" s="10"/>
      <c r="W271" s="9"/>
      <c r="X271" s="10"/>
      <c r="Y271" s="9"/>
      <c r="Z271" s="10"/>
      <c r="AA271" s="9"/>
      <c r="AB271" s="10"/>
      <c r="AC271" s="9"/>
      <c r="AD271" s="10"/>
      <c r="AE271" s="9"/>
      <c r="AF271" s="10"/>
      <c r="AG271" s="9"/>
      <c r="AH271" s="10"/>
      <c r="AI271" s="9"/>
      <c r="AJ271" s="10"/>
      <c r="AK271" s="9"/>
      <c r="AL271" s="10"/>
      <c r="AM271" s="9"/>
      <c r="AN271" s="10"/>
    </row>
    <row r="272" spans="1:40" ht="13" x14ac:dyDescent="0.15">
      <c r="A272" s="3" t="s">
        <v>34</v>
      </c>
      <c r="B272" s="3" t="s">
        <v>5597</v>
      </c>
      <c r="C272" s="9" t="s">
        <v>5581</v>
      </c>
      <c r="D272" s="9" t="s">
        <v>5485</v>
      </c>
      <c r="E272" s="9" t="s">
        <v>5486</v>
      </c>
      <c r="F272" s="9"/>
      <c r="G272" s="9" t="s">
        <v>5487</v>
      </c>
      <c r="H272" s="9"/>
      <c r="I272" s="15">
        <f>SUM(L272,N272,P272,R272,T272,V272,X272,Z272,AB272,AD272,AF272,AH272,AJ272,AL272,AN272)</f>
        <v>13.860000000000001</v>
      </c>
      <c r="J272" s="9">
        <f>COUNTA(K272:AN272)/2</f>
        <v>14</v>
      </c>
      <c r="K272" s="9" t="s">
        <v>3993</v>
      </c>
      <c r="L272" s="10">
        <v>0.99</v>
      </c>
      <c r="M272" s="9" t="s">
        <v>2610</v>
      </c>
      <c r="N272" s="10">
        <v>0.99</v>
      </c>
      <c r="O272" s="9" t="s">
        <v>2251</v>
      </c>
      <c r="P272" s="10">
        <v>0.99</v>
      </c>
      <c r="Q272" s="9" t="s">
        <v>3054</v>
      </c>
      <c r="R272" s="10">
        <v>0.99</v>
      </c>
      <c r="S272" s="9" t="s">
        <v>2308</v>
      </c>
      <c r="T272" s="10">
        <v>0.99</v>
      </c>
      <c r="U272" s="9" t="s">
        <v>2280</v>
      </c>
      <c r="V272" s="10">
        <v>0.99</v>
      </c>
      <c r="W272" s="9" t="s">
        <v>3584</v>
      </c>
      <c r="X272" s="10">
        <v>0.99</v>
      </c>
      <c r="Y272" s="9" t="s">
        <v>4223</v>
      </c>
      <c r="Z272" s="10">
        <v>0.99</v>
      </c>
      <c r="AA272" s="9" t="s">
        <v>745</v>
      </c>
      <c r="AB272" s="10">
        <v>0.99</v>
      </c>
      <c r="AC272" s="9" t="s">
        <v>3786</v>
      </c>
      <c r="AD272" s="10">
        <v>0.99</v>
      </c>
      <c r="AE272" s="9" t="s">
        <v>1026</v>
      </c>
      <c r="AF272" s="10">
        <v>0.99</v>
      </c>
      <c r="AG272" s="9" t="s">
        <v>3782</v>
      </c>
      <c r="AH272" s="10">
        <v>0.99</v>
      </c>
      <c r="AI272" s="9" t="s">
        <v>2539</v>
      </c>
      <c r="AJ272" s="10">
        <v>0.99</v>
      </c>
      <c r="AK272" s="9" t="s">
        <v>2549</v>
      </c>
      <c r="AL272" s="10">
        <v>0.99</v>
      </c>
      <c r="AM272" s="9"/>
      <c r="AN272" s="10"/>
    </row>
    <row r="273" spans="1:40" ht="13" x14ac:dyDescent="0.15">
      <c r="A273" s="3" t="s">
        <v>89</v>
      </c>
      <c r="B273" s="3" t="s">
        <v>5666</v>
      </c>
      <c r="C273" s="9" t="s">
        <v>5581</v>
      </c>
      <c r="D273" s="9" t="s">
        <v>5485</v>
      </c>
      <c r="E273" s="9" t="s">
        <v>5486</v>
      </c>
      <c r="F273" s="9"/>
      <c r="G273" s="9" t="s">
        <v>5487</v>
      </c>
      <c r="H273" s="9"/>
      <c r="I273" s="15">
        <f>SUM(L273,N273,P273,R273,T273,V273,X273,Z273,AB273,AD273,AF273,AH273,AJ273,AL273,AN273)</f>
        <v>17.91</v>
      </c>
      <c r="J273" s="9">
        <f>COUNTA(K273:AN273)/2</f>
        <v>9</v>
      </c>
      <c r="K273" s="9" t="s">
        <v>2509</v>
      </c>
      <c r="L273" s="10">
        <v>1.99</v>
      </c>
      <c r="M273" s="9" t="s">
        <v>4584</v>
      </c>
      <c r="N273" s="10">
        <v>1.99</v>
      </c>
      <c r="O273" s="9" t="s">
        <v>1777</v>
      </c>
      <c r="P273" s="10">
        <v>1.99</v>
      </c>
      <c r="Q273" s="9" t="s">
        <v>1267</v>
      </c>
      <c r="R273" s="10">
        <v>1.99</v>
      </c>
      <c r="S273" s="9" t="s">
        <v>4434</v>
      </c>
      <c r="T273" s="10">
        <v>1.99</v>
      </c>
      <c r="U273" s="9" t="s">
        <v>3575</v>
      </c>
      <c r="V273" s="10">
        <v>1.99</v>
      </c>
      <c r="W273" s="9" t="s">
        <v>4446</v>
      </c>
      <c r="X273" s="10">
        <v>1.99</v>
      </c>
      <c r="Y273" s="9" t="s">
        <v>4837</v>
      </c>
      <c r="Z273" s="10">
        <v>1.99</v>
      </c>
      <c r="AA273" s="9" t="s">
        <v>2597</v>
      </c>
      <c r="AB273" s="10">
        <v>1.99</v>
      </c>
      <c r="AC273" s="9"/>
      <c r="AD273" s="10"/>
      <c r="AE273" s="9"/>
      <c r="AF273" s="10"/>
      <c r="AG273" s="9"/>
      <c r="AH273" s="10"/>
      <c r="AI273" s="9"/>
      <c r="AJ273" s="10"/>
      <c r="AK273" s="9"/>
      <c r="AL273" s="10"/>
      <c r="AM273" s="9"/>
      <c r="AN273" s="10"/>
    </row>
    <row r="274" spans="1:40" ht="13" x14ac:dyDescent="0.15">
      <c r="A274" s="3" t="s">
        <v>218</v>
      </c>
      <c r="B274" s="3" t="s">
        <v>5788</v>
      </c>
      <c r="C274" s="9" t="s">
        <v>5581</v>
      </c>
      <c r="D274" s="9" t="s">
        <v>5485</v>
      </c>
      <c r="E274" s="9" t="s">
        <v>5486</v>
      </c>
      <c r="F274" s="9"/>
      <c r="G274" s="9" t="s">
        <v>5487</v>
      </c>
      <c r="H274" s="9"/>
      <c r="I274" s="15">
        <f>SUM(L274,N274,P274,R274,T274,V274,X274,Z274,AB274,AD274,AF274,AH274,AJ274,AL274,AN274)</f>
        <v>1.98</v>
      </c>
      <c r="J274" s="9">
        <f>COUNTA(K274:AN274)/2</f>
        <v>2</v>
      </c>
      <c r="K274" s="9" t="s">
        <v>4562</v>
      </c>
      <c r="L274" s="10">
        <v>0.99</v>
      </c>
      <c r="M274" s="9" t="s">
        <v>2819</v>
      </c>
      <c r="N274" s="10">
        <v>0.99</v>
      </c>
      <c r="O274" s="9"/>
      <c r="P274" s="10"/>
      <c r="Q274" s="9"/>
      <c r="R274" s="10"/>
      <c r="S274" s="9"/>
      <c r="T274" s="10"/>
      <c r="U274" s="9"/>
      <c r="V274" s="10"/>
      <c r="W274" s="9"/>
      <c r="X274" s="10"/>
      <c r="Y274" s="9"/>
      <c r="Z274" s="10"/>
      <c r="AA274" s="9"/>
      <c r="AB274" s="10"/>
      <c r="AC274" s="9"/>
      <c r="AD274" s="10"/>
      <c r="AE274" s="9"/>
      <c r="AF274" s="10"/>
      <c r="AG274" s="9"/>
      <c r="AH274" s="10"/>
      <c r="AI274" s="9"/>
      <c r="AJ274" s="10"/>
      <c r="AK274" s="9"/>
      <c r="AL274" s="10"/>
      <c r="AM274" s="9"/>
      <c r="AN274" s="10"/>
    </row>
    <row r="275" spans="1:40" ht="13" x14ac:dyDescent="0.15">
      <c r="A275" s="3" t="s">
        <v>241</v>
      </c>
      <c r="B275" s="3" t="s">
        <v>5807</v>
      </c>
      <c r="C275" s="9" t="s">
        <v>5581</v>
      </c>
      <c r="D275" s="9" t="s">
        <v>5485</v>
      </c>
      <c r="E275" s="9" t="s">
        <v>5486</v>
      </c>
      <c r="F275" s="9"/>
      <c r="G275" s="9" t="s">
        <v>5487</v>
      </c>
      <c r="H275" s="9"/>
      <c r="I275" s="15">
        <f>SUM(L275,N275,P275,R275,T275,V275,X275,Z275,AB275,AD275,AF275,AH275,AJ275,AL275,AN275)</f>
        <v>3.96</v>
      </c>
      <c r="J275" s="9">
        <f>COUNTA(K275:AN275)/2</f>
        <v>4</v>
      </c>
      <c r="K275" s="9" t="s">
        <v>3059</v>
      </c>
      <c r="L275" s="10">
        <v>0.99</v>
      </c>
      <c r="M275" s="9" t="s">
        <v>1023</v>
      </c>
      <c r="N275" s="10">
        <v>0.99</v>
      </c>
      <c r="O275" s="9" t="s">
        <v>1152</v>
      </c>
      <c r="P275" s="10">
        <v>0.99</v>
      </c>
      <c r="Q275" s="9" t="s">
        <v>4269</v>
      </c>
      <c r="R275" s="10">
        <v>0.99</v>
      </c>
      <c r="S275" s="9"/>
      <c r="T275" s="10"/>
      <c r="U275" s="9"/>
      <c r="V275" s="10"/>
      <c r="W275" s="9"/>
      <c r="X275" s="10"/>
      <c r="Y275" s="9"/>
      <c r="Z275" s="10"/>
      <c r="AA275" s="9"/>
      <c r="AB275" s="10"/>
      <c r="AC275" s="9"/>
      <c r="AD275" s="10"/>
      <c r="AE275" s="9"/>
      <c r="AF275" s="10"/>
      <c r="AG275" s="9"/>
      <c r="AH275" s="10"/>
      <c r="AI275" s="9"/>
      <c r="AJ275" s="10"/>
      <c r="AK275" s="9"/>
      <c r="AL275" s="10"/>
      <c r="AM275" s="9"/>
      <c r="AN275" s="10"/>
    </row>
    <row r="276" spans="1:40" ht="13" x14ac:dyDescent="0.15">
      <c r="A276" s="3" t="s">
        <v>263</v>
      </c>
      <c r="B276" s="3" t="s">
        <v>5826</v>
      </c>
      <c r="C276" s="9" t="s">
        <v>5581</v>
      </c>
      <c r="D276" s="9" t="s">
        <v>5485</v>
      </c>
      <c r="E276" s="9" t="s">
        <v>5486</v>
      </c>
      <c r="F276" s="9"/>
      <c r="G276" s="9" t="s">
        <v>5487</v>
      </c>
      <c r="H276" s="9"/>
      <c r="I276" s="15">
        <f>SUM(L276,N276,P276,R276,T276,V276,X276,Z276,AB276,AD276,AF276,AH276,AJ276,AL276,AN276)</f>
        <v>5.94</v>
      </c>
      <c r="J276" s="9">
        <f>COUNTA(K276:AN276)/2</f>
        <v>6</v>
      </c>
      <c r="K276" s="9" t="s">
        <v>4873</v>
      </c>
      <c r="L276" s="10">
        <v>0.99</v>
      </c>
      <c r="M276" s="9" t="s">
        <v>4412</v>
      </c>
      <c r="N276" s="10">
        <v>0.99</v>
      </c>
      <c r="O276" s="9" t="s">
        <v>4516</v>
      </c>
      <c r="P276" s="10">
        <v>0.99</v>
      </c>
      <c r="Q276" s="9" t="s">
        <v>2557</v>
      </c>
      <c r="R276" s="10">
        <v>0.99</v>
      </c>
      <c r="S276" s="9" t="s">
        <v>1307</v>
      </c>
      <c r="T276" s="10">
        <v>0.99</v>
      </c>
      <c r="U276" s="9" t="s">
        <v>3214</v>
      </c>
      <c r="V276" s="10">
        <v>0.99</v>
      </c>
      <c r="W276" s="9"/>
      <c r="X276" s="10"/>
      <c r="Y276" s="9"/>
      <c r="Z276" s="10"/>
      <c r="AA276" s="9"/>
      <c r="AB276" s="10"/>
      <c r="AC276" s="9"/>
      <c r="AD276" s="10"/>
      <c r="AE276" s="9"/>
      <c r="AF276" s="10"/>
      <c r="AG276" s="9"/>
      <c r="AH276" s="10"/>
      <c r="AI276" s="9"/>
      <c r="AJ276" s="10"/>
      <c r="AK276" s="9"/>
      <c r="AL276" s="10"/>
      <c r="AM276" s="9"/>
      <c r="AN276" s="10"/>
    </row>
    <row r="277" spans="1:40" ht="13" x14ac:dyDescent="0.15">
      <c r="A277" s="3" t="s">
        <v>315</v>
      </c>
      <c r="B277" s="3" t="s">
        <v>5871</v>
      </c>
      <c r="C277" s="9" t="s">
        <v>5581</v>
      </c>
      <c r="D277" s="9" t="s">
        <v>5485</v>
      </c>
      <c r="E277" s="9" t="s">
        <v>5486</v>
      </c>
      <c r="F277" s="9"/>
      <c r="G277" s="9" t="s">
        <v>5487</v>
      </c>
      <c r="H277" s="9"/>
      <c r="I277" s="15">
        <f>SUM(L277,N277,P277,R277,T277,V277,X277,Z277,AB277,AD277,AF277,AH277,AJ277,AL277,AN277)</f>
        <v>0.99</v>
      </c>
      <c r="J277" s="9">
        <f>COUNTA(K277:AN277)/2</f>
        <v>1</v>
      </c>
      <c r="K277" s="9" t="s">
        <v>3973</v>
      </c>
      <c r="L277" s="10">
        <v>0.99</v>
      </c>
      <c r="M277" s="9"/>
      <c r="N277" s="10"/>
      <c r="O277" s="9"/>
      <c r="P277" s="10"/>
      <c r="Q277" s="9"/>
      <c r="R277" s="10"/>
      <c r="S277" s="9"/>
      <c r="T277" s="10"/>
      <c r="U277" s="9"/>
      <c r="V277" s="10"/>
      <c r="W277" s="9"/>
      <c r="X277" s="10"/>
      <c r="Y277" s="9"/>
      <c r="Z277" s="10"/>
      <c r="AA277" s="9"/>
      <c r="AB277" s="10"/>
      <c r="AC277" s="9"/>
      <c r="AD277" s="10"/>
      <c r="AE277" s="9"/>
      <c r="AF277" s="10"/>
      <c r="AG277" s="9"/>
      <c r="AH277" s="10"/>
      <c r="AI277" s="9"/>
      <c r="AJ277" s="10"/>
      <c r="AK277" s="9"/>
      <c r="AL277" s="10"/>
      <c r="AM277" s="9"/>
      <c r="AN277" s="10"/>
    </row>
    <row r="278" spans="1:40" ht="13" x14ac:dyDescent="0.15">
      <c r="A278" s="3" t="s">
        <v>127</v>
      </c>
      <c r="B278" s="3" t="s">
        <v>5709</v>
      </c>
      <c r="C278" s="9" t="s">
        <v>5710</v>
      </c>
      <c r="D278" s="9" t="s">
        <v>5325</v>
      </c>
      <c r="E278" s="9" t="s">
        <v>5326</v>
      </c>
      <c r="F278" s="9"/>
      <c r="G278" s="9" t="s">
        <v>5321</v>
      </c>
      <c r="H278" s="9"/>
      <c r="I278" s="15">
        <f>SUM(L278,N278,P278,R278,T278,V278,X278,Z278,AB278,AD278,AF278,AH278,AJ278,AL278,AN278)</f>
        <v>1.98</v>
      </c>
      <c r="J278" s="9">
        <f>COUNTA(K278:AN278)/2</f>
        <v>2</v>
      </c>
      <c r="K278" s="9" t="s">
        <v>4862</v>
      </c>
      <c r="L278" s="10">
        <v>0.99</v>
      </c>
      <c r="M278" s="9" t="s">
        <v>2321</v>
      </c>
      <c r="N278" s="10">
        <v>0.99</v>
      </c>
      <c r="O278" s="9"/>
      <c r="P278" s="10"/>
      <c r="Q278" s="9"/>
      <c r="R278" s="10"/>
      <c r="S278" s="9"/>
      <c r="T278" s="10"/>
      <c r="U278" s="9"/>
      <c r="V278" s="10"/>
      <c r="W278" s="9"/>
      <c r="X278" s="10"/>
      <c r="Y278" s="9"/>
      <c r="Z278" s="10"/>
      <c r="AA278" s="9"/>
      <c r="AB278" s="10"/>
      <c r="AC278" s="9"/>
      <c r="AD278" s="10"/>
      <c r="AE278" s="9"/>
      <c r="AF278" s="10"/>
      <c r="AG278" s="9"/>
      <c r="AH278" s="10"/>
      <c r="AI278" s="9"/>
      <c r="AJ278" s="10"/>
      <c r="AK278" s="9"/>
      <c r="AL278" s="10"/>
      <c r="AM278" s="9"/>
      <c r="AN278" s="10"/>
    </row>
    <row r="279" spans="1:40" ht="13" x14ac:dyDescent="0.15">
      <c r="A279" s="3" t="s">
        <v>150</v>
      </c>
      <c r="B279" s="3" t="s">
        <v>5729</v>
      </c>
      <c r="C279" s="9" t="s">
        <v>5710</v>
      </c>
      <c r="D279" s="9" t="s">
        <v>5325</v>
      </c>
      <c r="E279" s="9" t="s">
        <v>5326</v>
      </c>
      <c r="F279" s="9"/>
      <c r="G279" s="9" t="s">
        <v>5321</v>
      </c>
      <c r="H279" s="9"/>
      <c r="I279" s="15">
        <f>SUM(L279,N279,P279,R279,T279,V279,X279,Z279,AB279,AD279,AF279,AH279,AJ279,AL279,AN279)</f>
        <v>3.96</v>
      </c>
      <c r="J279" s="9">
        <f>COUNTA(K279:AN279)/2</f>
        <v>4</v>
      </c>
      <c r="K279" s="9" t="s">
        <v>1503</v>
      </c>
      <c r="L279" s="10">
        <v>0.99</v>
      </c>
      <c r="M279" s="9" t="s">
        <v>4404</v>
      </c>
      <c r="N279" s="10">
        <v>0.99</v>
      </c>
      <c r="O279" s="9" t="s">
        <v>1567</v>
      </c>
      <c r="P279" s="10">
        <v>0.99</v>
      </c>
      <c r="Q279" s="9" t="s">
        <v>3987</v>
      </c>
      <c r="R279" s="10">
        <v>0.99</v>
      </c>
      <c r="S279" s="9"/>
      <c r="T279" s="10"/>
      <c r="U279" s="9"/>
      <c r="V279" s="10"/>
      <c r="W279" s="9"/>
      <c r="X279" s="10"/>
      <c r="Y279" s="9"/>
      <c r="Z279" s="10"/>
      <c r="AA279" s="9"/>
      <c r="AB279" s="10"/>
      <c r="AC279" s="9"/>
      <c r="AD279" s="10"/>
      <c r="AE279" s="9"/>
      <c r="AF279" s="10"/>
      <c r="AG279" s="9"/>
      <c r="AH279" s="10"/>
      <c r="AI279" s="9"/>
      <c r="AJ279" s="10"/>
      <c r="AK279" s="9"/>
      <c r="AL279" s="10"/>
      <c r="AM279" s="9"/>
      <c r="AN279" s="10"/>
    </row>
    <row r="280" spans="1:40" ht="13" x14ac:dyDescent="0.15">
      <c r="A280" s="3" t="s">
        <v>172</v>
      </c>
      <c r="B280" s="3" t="s">
        <v>5748</v>
      </c>
      <c r="C280" s="9" t="s">
        <v>5710</v>
      </c>
      <c r="D280" s="9" t="s">
        <v>5325</v>
      </c>
      <c r="E280" s="9" t="s">
        <v>5326</v>
      </c>
      <c r="F280" s="9"/>
      <c r="G280" s="9" t="s">
        <v>5321</v>
      </c>
      <c r="H280" s="9"/>
      <c r="I280" s="15">
        <f>SUM(L280,N280,P280,R280,T280,V280,X280,Z280,AB280,AD280,AF280,AH280,AJ280,AL280,AN280)</f>
        <v>5.94</v>
      </c>
      <c r="J280" s="9">
        <f>COUNTA(K280:AN280)/2</f>
        <v>6</v>
      </c>
      <c r="K280" s="9" t="s">
        <v>2873</v>
      </c>
      <c r="L280" s="10">
        <v>0.99</v>
      </c>
      <c r="M280" s="9" t="s">
        <v>3164</v>
      </c>
      <c r="N280" s="10">
        <v>0.99</v>
      </c>
      <c r="O280" s="9" t="s">
        <v>4001</v>
      </c>
      <c r="P280" s="10">
        <v>0.99</v>
      </c>
      <c r="Q280" s="9" t="s">
        <v>1179</v>
      </c>
      <c r="R280" s="10">
        <v>0.99</v>
      </c>
      <c r="S280" s="9" t="s">
        <v>3081</v>
      </c>
      <c r="T280" s="10">
        <v>0.99</v>
      </c>
      <c r="U280" s="9" t="s">
        <v>1243</v>
      </c>
      <c r="V280" s="10">
        <v>0.99</v>
      </c>
      <c r="W280" s="9"/>
      <c r="X280" s="10"/>
      <c r="Y280" s="9"/>
      <c r="Z280" s="10"/>
      <c r="AA280" s="9"/>
      <c r="AB280" s="10"/>
      <c r="AC280" s="9"/>
      <c r="AD280" s="10"/>
      <c r="AE280" s="9"/>
      <c r="AF280" s="10"/>
      <c r="AG280" s="9"/>
      <c r="AH280" s="10"/>
      <c r="AI280" s="9"/>
      <c r="AJ280" s="10"/>
      <c r="AK280" s="9"/>
      <c r="AL280" s="10"/>
      <c r="AM280" s="9"/>
      <c r="AN280" s="10"/>
    </row>
    <row r="281" spans="1:40" ht="13" x14ac:dyDescent="0.15">
      <c r="A281" s="3" t="s">
        <v>224</v>
      </c>
      <c r="B281" s="3" t="s">
        <v>5793</v>
      </c>
      <c r="C281" s="9" t="s">
        <v>5710</v>
      </c>
      <c r="D281" s="9" t="s">
        <v>5325</v>
      </c>
      <c r="E281" s="9" t="s">
        <v>5326</v>
      </c>
      <c r="F281" s="9"/>
      <c r="G281" s="9" t="s">
        <v>5321</v>
      </c>
      <c r="H281" s="9"/>
      <c r="I281" s="15">
        <f>SUM(L281,N281,P281,R281,T281,V281,X281,Z281,AB281,AD281,AF281,AH281,AJ281,AL281,AN281)</f>
        <v>0.99</v>
      </c>
      <c r="J281" s="9">
        <f>COUNTA(K281:AN281)/2</f>
        <v>1</v>
      </c>
      <c r="K281" s="9" t="s">
        <v>4931</v>
      </c>
      <c r="L281" s="10">
        <v>0.99</v>
      </c>
      <c r="M281" s="9"/>
      <c r="N281" s="10"/>
      <c r="O281" s="9"/>
      <c r="P281" s="10"/>
      <c r="Q281" s="9"/>
      <c r="R281" s="10"/>
      <c r="S281" s="9"/>
      <c r="T281" s="10"/>
      <c r="U281" s="9"/>
      <c r="V281" s="10"/>
      <c r="W281" s="9"/>
      <c r="X281" s="10"/>
      <c r="Y281" s="9"/>
      <c r="Z281" s="10"/>
      <c r="AA281" s="9"/>
      <c r="AB281" s="10"/>
      <c r="AC281" s="9"/>
      <c r="AD281" s="10"/>
      <c r="AE281" s="9"/>
      <c r="AF281" s="10"/>
      <c r="AG281" s="9"/>
      <c r="AH281" s="10"/>
      <c r="AI281" s="9"/>
      <c r="AJ281" s="10"/>
      <c r="AK281" s="9"/>
      <c r="AL281" s="10"/>
      <c r="AM281" s="9"/>
      <c r="AN281" s="10"/>
    </row>
    <row r="282" spans="1:40" ht="13" x14ac:dyDescent="0.15">
      <c r="A282" s="3" t="s">
        <v>345</v>
      </c>
      <c r="B282" s="3" t="s">
        <v>5896</v>
      </c>
      <c r="C282" s="9" t="s">
        <v>5710</v>
      </c>
      <c r="D282" s="9" t="s">
        <v>5325</v>
      </c>
      <c r="E282" s="9" t="s">
        <v>5326</v>
      </c>
      <c r="F282" s="9"/>
      <c r="G282" s="9" t="s">
        <v>5321</v>
      </c>
      <c r="H282" s="9"/>
      <c r="I282" s="15">
        <f>SUM(L282,N282,P282,R282,T282,V282,X282,Z282,AB282,AD282,AF282,AH282,AJ282,AL282,AN282)</f>
        <v>1.98</v>
      </c>
      <c r="J282" s="9">
        <f>COUNTA(K282:AN282)/2</f>
        <v>2</v>
      </c>
      <c r="K282" s="9" t="s">
        <v>2936</v>
      </c>
      <c r="L282" s="10">
        <v>0.99</v>
      </c>
      <c r="M282" s="9" t="s">
        <v>4730</v>
      </c>
      <c r="N282" s="10">
        <v>0.99</v>
      </c>
      <c r="O282" s="9"/>
      <c r="P282" s="10"/>
      <c r="Q282" s="9"/>
      <c r="R282" s="10"/>
      <c r="S282" s="9"/>
      <c r="T282" s="10"/>
      <c r="U282" s="9"/>
      <c r="V282" s="10"/>
      <c r="W282" s="9"/>
      <c r="X282" s="10"/>
      <c r="Y282" s="9"/>
      <c r="Z282" s="10"/>
      <c r="AA282" s="9"/>
      <c r="AB282" s="10"/>
      <c r="AC282" s="9"/>
      <c r="AD282" s="10"/>
      <c r="AE282" s="9"/>
      <c r="AF282" s="10"/>
      <c r="AG282" s="9"/>
      <c r="AH282" s="10"/>
      <c r="AI282" s="9"/>
      <c r="AJ282" s="10"/>
      <c r="AK282" s="9"/>
      <c r="AL282" s="10"/>
      <c r="AM282" s="9"/>
      <c r="AN282" s="10"/>
    </row>
    <row r="283" spans="1:40" ht="13" x14ac:dyDescent="0.15">
      <c r="A283" s="3" t="s">
        <v>356</v>
      </c>
      <c r="B283" s="3" t="s">
        <v>5906</v>
      </c>
      <c r="C283" s="9" t="s">
        <v>5710</v>
      </c>
      <c r="D283" s="9" t="s">
        <v>5325</v>
      </c>
      <c r="E283" s="9" t="s">
        <v>5326</v>
      </c>
      <c r="F283" s="9"/>
      <c r="G283" s="9" t="s">
        <v>5321</v>
      </c>
      <c r="H283" s="9"/>
      <c r="I283" s="15">
        <f>SUM(L283,N283,P283,R283,T283,V283,X283,Z283,AB283,AD283,AF283,AH283,AJ283,AL283,AN283)</f>
        <v>13.860000000000001</v>
      </c>
      <c r="J283" s="9">
        <f>COUNTA(K283:AN283)/2</f>
        <v>14</v>
      </c>
      <c r="K283" s="9" t="s">
        <v>3069</v>
      </c>
      <c r="L283" s="10">
        <v>0.99</v>
      </c>
      <c r="M283" s="9" t="s">
        <v>4040</v>
      </c>
      <c r="N283" s="10">
        <v>0.99</v>
      </c>
      <c r="O283" s="9" t="s">
        <v>2266</v>
      </c>
      <c r="P283" s="10">
        <v>0.99</v>
      </c>
      <c r="Q283" s="9" t="s">
        <v>4919</v>
      </c>
      <c r="R283" s="10">
        <v>0.99</v>
      </c>
      <c r="S283" s="9" t="s">
        <v>1500</v>
      </c>
      <c r="T283" s="10">
        <v>0.99</v>
      </c>
      <c r="U283" s="9" t="s">
        <v>4579</v>
      </c>
      <c r="V283" s="10">
        <v>0.99</v>
      </c>
      <c r="W283" s="9" t="s">
        <v>4559</v>
      </c>
      <c r="X283" s="10">
        <v>0.99</v>
      </c>
      <c r="Y283" s="9" t="s">
        <v>2158</v>
      </c>
      <c r="Z283" s="10">
        <v>0.99</v>
      </c>
      <c r="AA283" s="9" t="s">
        <v>4438</v>
      </c>
      <c r="AB283" s="10">
        <v>0.99</v>
      </c>
      <c r="AC283" s="9" t="s">
        <v>579</v>
      </c>
      <c r="AD283" s="10">
        <v>0.99</v>
      </c>
      <c r="AE283" s="9" t="s">
        <v>987</v>
      </c>
      <c r="AF283" s="10">
        <v>0.99</v>
      </c>
      <c r="AG283" s="9" t="s">
        <v>616</v>
      </c>
      <c r="AH283" s="10">
        <v>0.99</v>
      </c>
      <c r="AI283" s="9" t="s">
        <v>3887</v>
      </c>
      <c r="AJ283" s="10">
        <v>0.99</v>
      </c>
      <c r="AK283" s="9" t="s">
        <v>4980</v>
      </c>
      <c r="AL283" s="10">
        <v>0.99</v>
      </c>
      <c r="AM283" s="9"/>
      <c r="AN283" s="10"/>
    </row>
    <row r="284" spans="1:40" ht="13" x14ac:dyDescent="0.15">
      <c r="A284" s="3" t="s">
        <v>411</v>
      </c>
      <c r="B284" s="3" t="s">
        <v>5953</v>
      </c>
      <c r="C284" s="9" t="s">
        <v>5710</v>
      </c>
      <c r="D284" s="9" t="s">
        <v>5325</v>
      </c>
      <c r="E284" s="9" t="s">
        <v>5326</v>
      </c>
      <c r="F284" s="9"/>
      <c r="G284" s="9" t="s">
        <v>5321</v>
      </c>
      <c r="H284" s="9"/>
      <c r="I284" s="15">
        <f>SUM(L284,N284,P284,R284,T284,V284,X284,Z284,AB284,AD284,AF284,AH284,AJ284,AL284,AN284)</f>
        <v>8.91</v>
      </c>
      <c r="J284" s="9">
        <f>COUNTA(K284:AN284)/2</f>
        <v>9</v>
      </c>
      <c r="K284" s="9" t="s">
        <v>1867</v>
      </c>
      <c r="L284" s="10">
        <v>0.99</v>
      </c>
      <c r="M284" s="9" t="s">
        <v>3703</v>
      </c>
      <c r="N284" s="10">
        <v>0.99</v>
      </c>
      <c r="O284" s="9" t="s">
        <v>4554</v>
      </c>
      <c r="P284" s="10">
        <v>0.99</v>
      </c>
      <c r="Q284" s="9" t="s">
        <v>2633</v>
      </c>
      <c r="R284" s="10">
        <v>0.99</v>
      </c>
      <c r="S284" s="9" t="s">
        <v>4290</v>
      </c>
      <c r="T284" s="10">
        <v>0.99</v>
      </c>
      <c r="U284" s="9" t="s">
        <v>3989</v>
      </c>
      <c r="V284" s="10">
        <v>0.99</v>
      </c>
      <c r="W284" s="9" t="s">
        <v>3795</v>
      </c>
      <c r="X284" s="10">
        <v>0.99</v>
      </c>
      <c r="Y284" s="9" t="s">
        <v>2905</v>
      </c>
      <c r="Z284" s="10">
        <v>0.99</v>
      </c>
      <c r="AA284" s="9" t="s">
        <v>4575</v>
      </c>
      <c r="AB284" s="10">
        <v>0.99</v>
      </c>
      <c r="AC284" s="9"/>
      <c r="AD284" s="10"/>
      <c r="AE284" s="9"/>
      <c r="AF284" s="10"/>
      <c r="AG284" s="9"/>
      <c r="AH284" s="10"/>
      <c r="AI284" s="9"/>
      <c r="AJ284" s="10"/>
      <c r="AK284" s="9"/>
      <c r="AL284" s="10"/>
      <c r="AM284" s="9"/>
      <c r="AN284" s="10"/>
    </row>
    <row r="285" spans="1:40" ht="13" x14ac:dyDescent="0.15">
      <c r="A285" s="3" t="s">
        <v>121</v>
      </c>
      <c r="B285" s="3" t="s">
        <v>5701</v>
      </c>
      <c r="C285" s="9" t="s">
        <v>5703</v>
      </c>
      <c r="D285" s="9" t="s">
        <v>5492</v>
      </c>
      <c r="E285" s="9" t="s">
        <v>5493</v>
      </c>
      <c r="F285" s="9"/>
      <c r="G285" s="9" t="s">
        <v>5494</v>
      </c>
      <c r="H285" s="3" t="s">
        <v>5495</v>
      </c>
      <c r="I285" s="15">
        <f>SUM(L285,N285,P285,R285,T285,V285,X285,Z285,AB285,AD285,AF285,AH285,AJ285,AL285,AN285)</f>
        <v>1.98</v>
      </c>
      <c r="J285" s="9">
        <f>COUNTA(K285:AN285)/2</f>
        <v>2</v>
      </c>
      <c r="K285" s="9" t="s">
        <v>4047</v>
      </c>
      <c r="L285" s="10">
        <v>0.99</v>
      </c>
      <c r="M285" s="9" t="s">
        <v>4034</v>
      </c>
      <c r="N285" s="10">
        <v>0.99</v>
      </c>
      <c r="O285" s="9"/>
      <c r="P285" s="10"/>
      <c r="Q285" s="9"/>
      <c r="R285" s="10"/>
      <c r="S285" s="9"/>
      <c r="T285" s="10"/>
      <c r="U285" s="9"/>
      <c r="V285" s="10"/>
      <c r="W285" s="9"/>
      <c r="X285" s="10"/>
      <c r="Y285" s="9"/>
      <c r="Z285" s="10"/>
      <c r="AA285" s="9"/>
      <c r="AB285" s="10"/>
      <c r="AC285" s="9"/>
      <c r="AD285" s="10"/>
      <c r="AE285" s="9"/>
      <c r="AF285" s="10"/>
      <c r="AG285" s="9"/>
      <c r="AH285" s="10"/>
      <c r="AI285" s="9"/>
      <c r="AJ285" s="10"/>
      <c r="AK285" s="9"/>
      <c r="AL285" s="10"/>
      <c r="AM285" s="9"/>
      <c r="AN285" s="10"/>
    </row>
    <row r="286" spans="1:40" ht="13" x14ac:dyDescent="0.15">
      <c r="A286" s="3" t="s">
        <v>132</v>
      </c>
      <c r="B286" s="3" t="s">
        <v>5714</v>
      </c>
      <c r="C286" s="9" t="s">
        <v>5703</v>
      </c>
      <c r="D286" s="9" t="s">
        <v>5492</v>
      </c>
      <c r="E286" s="9" t="s">
        <v>5493</v>
      </c>
      <c r="F286" s="9"/>
      <c r="G286" s="9" t="s">
        <v>5494</v>
      </c>
      <c r="H286" s="3" t="s">
        <v>5495</v>
      </c>
      <c r="I286" s="15">
        <f>SUM(L286,N286,P286,R286,T286,V286,X286,Z286,AB286,AD286,AF286,AH286,AJ286,AL286,AN286)</f>
        <v>13.860000000000001</v>
      </c>
      <c r="J286" s="9">
        <f>COUNTA(K286:AN286)/2</f>
        <v>14</v>
      </c>
      <c r="K286" s="9" t="s">
        <v>1325</v>
      </c>
      <c r="L286" s="10">
        <v>0.99</v>
      </c>
      <c r="M286" s="9" t="s">
        <v>3627</v>
      </c>
      <c r="N286" s="10">
        <v>0.99</v>
      </c>
      <c r="O286" s="9" t="s">
        <v>1558</v>
      </c>
      <c r="P286" s="10">
        <v>0.99</v>
      </c>
      <c r="Q286" s="9" t="s">
        <v>4415</v>
      </c>
      <c r="R286" s="10">
        <v>0.99</v>
      </c>
      <c r="S286" s="9" t="s">
        <v>3014</v>
      </c>
      <c r="T286" s="10">
        <v>0.99</v>
      </c>
      <c r="U286" s="9" t="s">
        <v>2920</v>
      </c>
      <c r="V286" s="10">
        <v>0.99</v>
      </c>
      <c r="W286" s="9" t="s">
        <v>3686</v>
      </c>
      <c r="X286" s="10">
        <v>0.99</v>
      </c>
      <c r="Y286" s="9" t="s">
        <v>817</v>
      </c>
      <c r="Z286" s="10">
        <v>0.99</v>
      </c>
      <c r="AA286" s="9" t="s">
        <v>2425</v>
      </c>
      <c r="AB286" s="10">
        <v>0.99</v>
      </c>
      <c r="AC286" s="9" t="s">
        <v>1610</v>
      </c>
      <c r="AD286" s="10">
        <v>0.99</v>
      </c>
      <c r="AE286" s="9" t="s">
        <v>803</v>
      </c>
      <c r="AF286" s="10">
        <v>0.99</v>
      </c>
      <c r="AG286" s="9" t="s">
        <v>1106</v>
      </c>
      <c r="AH286" s="10">
        <v>0.99</v>
      </c>
      <c r="AI286" s="9" t="s">
        <v>1957</v>
      </c>
      <c r="AJ286" s="10">
        <v>0.99</v>
      </c>
      <c r="AK286" s="9" t="s">
        <v>3109</v>
      </c>
      <c r="AL286" s="10">
        <v>0.99</v>
      </c>
      <c r="AM286" s="9"/>
      <c r="AN286" s="10"/>
    </row>
    <row r="287" spans="1:40" ht="13" x14ac:dyDescent="0.15">
      <c r="A287" s="3" t="s">
        <v>187</v>
      </c>
      <c r="B287" s="3" t="s">
        <v>5761</v>
      </c>
      <c r="C287" s="9" t="s">
        <v>5703</v>
      </c>
      <c r="D287" s="9" t="s">
        <v>5492</v>
      </c>
      <c r="E287" s="9" t="s">
        <v>5493</v>
      </c>
      <c r="F287" s="9"/>
      <c r="G287" s="9" t="s">
        <v>5494</v>
      </c>
      <c r="H287" s="3" t="s">
        <v>5495</v>
      </c>
      <c r="I287" s="15">
        <f>SUM(L287,N287,P287,R287,T287,V287,X287,Z287,AB287,AD287,AF287,AH287,AJ287,AL287,AN287)</f>
        <v>8.91</v>
      </c>
      <c r="J287" s="9">
        <f>COUNTA(K287:AN287)/2</f>
        <v>9</v>
      </c>
      <c r="K287" s="9" t="s">
        <v>1588</v>
      </c>
      <c r="L287" s="10">
        <v>0.99</v>
      </c>
      <c r="M287" s="9" t="s">
        <v>1796</v>
      </c>
      <c r="N287" s="10">
        <v>0.99</v>
      </c>
      <c r="O287" s="9" t="s">
        <v>2523</v>
      </c>
      <c r="P287" s="10">
        <v>0.99</v>
      </c>
      <c r="Q287" s="9" t="s">
        <v>2457</v>
      </c>
      <c r="R287" s="10">
        <v>0.99</v>
      </c>
      <c r="S287" s="9" t="s">
        <v>552</v>
      </c>
      <c r="T287" s="10">
        <v>0.99</v>
      </c>
      <c r="U287" s="9" t="s">
        <v>1178</v>
      </c>
      <c r="V287" s="10">
        <v>0.99</v>
      </c>
      <c r="W287" s="9" t="s">
        <v>3862</v>
      </c>
      <c r="X287" s="10">
        <v>0.99</v>
      </c>
      <c r="Y287" s="9" t="s">
        <v>1437</v>
      </c>
      <c r="Z287" s="10">
        <v>0.99</v>
      </c>
      <c r="AA287" s="9" t="s">
        <v>4693</v>
      </c>
      <c r="AB287" s="10">
        <v>0.99</v>
      </c>
      <c r="AC287" s="9"/>
      <c r="AD287" s="10"/>
      <c r="AE287" s="9"/>
      <c r="AF287" s="10"/>
      <c r="AG287" s="9"/>
      <c r="AH287" s="10"/>
      <c r="AI287" s="9"/>
      <c r="AJ287" s="10"/>
      <c r="AK287" s="9"/>
      <c r="AL287" s="10"/>
      <c r="AM287" s="9"/>
      <c r="AN287" s="10"/>
    </row>
    <row r="288" spans="1:40" ht="13" x14ac:dyDescent="0.15">
      <c r="A288" s="3" t="s">
        <v>316</v>
      </c>
      <c r="B288" s="3" t="s">
        <v>5872</v>
      </c>
      <c r="C288" s="9" t="s">
        <v>5703</v>
      </c>
      <c r="D288" s="9" t="s">
        <v>5492</v>
      </c>
      <c r="E288" s="9" t="s">
        <v>5493</v>
      </c>
      <c r="F288" s="9"/>
      <c r="G288" s="9" t="s">
        <v>5494</v>
      </c>
      <c r="H288" s="3" t="s">
        <v>5495</v>
      </c>
      <c r="I288" s="15">
        <f>SUM(L288,N288,P288,R288,T288,V288,X288,Z288,AB288,AD288,AF288,AH288,AJ288,AL288,AN288)</f>
        <v>1.98</v>
      </c>
      <c r="J288" s="9">
        <f>COUNTA(K288:AN288)/2</f>
        <v>2</v>
      </c>
      <c r="K288" s="9" t="s">
        <v>1709</v>
      </c>
      <c r="L288" s="10">
        <v>0.99</v>
      </c>
      <c r="M288" s="9" t="s">
        <v>1697</v>
      </c>
      <c r="N288" s="10">
        <v>0.99</v>
      </c>
      <c r="O288" s="9"/>
      <c r="P288" s="10"/>
      <c r="Q288" s="9"/>
      <c r="R288" s="10"/>
      <c r="S288" s="9"/>
      <c r="T288" s="10"/>
      <c r="U288" s="9"/>
      <c r="V288" s="10"/>
      <c r="W288" s="9"/>
      <c r="X288" s="10"/>
      <c r="Y288" s="9"/>
      <c r="Z288" s="10"/>
      <c r="AA288" s="9"/>
      <c r="AB288" s="10"/>
      <c r="AC288" s="9"/>
      <c r="AD288" s="10"/>
      <c r="AE288" s="9"/>
      <c r="AF288" s="10"/>
      <c r="AG288" s="9"/>
      <c r="AH288" s="10"/>
      <c r="AI288" s="9"/>
      <c r="AJ288" s="10"/>
      <c r="AK288" s="9"/>
      <c r="AL288" s="10"/>
      <c r="AM288" s="9"/>
      <c r="AN288" s="10"/>
    </row>
    <row r="289" spans="1:40" ht="13" x14ac:dyDescent="0.15">
      <c r="A289" s="3" t="s">
        <v>339</v>
      </c>
      <c r="B289" s="3" t="s">
        <v>5891</v>
      </c>
      <c r="C289" s="9" t="s">
        <v>5703</v>
      </c>
      <c r="D289" s="9" t="s">
        <v>5492</v>
      </c>
      <c r="E289" s="9" t="s">
        <v>5493</v>
      </c>
      <c r="F289" s="9"/>
      <c r="G289" s="9" t="s">
        <v>5494</v>
      </c>
      <c r="H289" s="3" t="s">
        <v>5495</v>
      </c>
      <c r="I289" s="15">
        <f>SUM(L289,N289,P289,R289,T289,V289,X289,Z289,AB289,AD289,AF289,AH289,AJ289,AL289,AN289)</f>
        <v>3.96</v>
      </c>
      <c r="J289" s="9">
        <f>COUNTA(K289:AN289)/2</f>
        <v>4</v>
      </c>
      <c r="K289" s="9" t="s">
        <v>1363</v>
      </c>
      <c r="L289" s="10">
        <v>0.99</v>
      </c>
      <c r="M289" s="9" t="s">
        <v>2906</v>
      </c>
      <c r="N289" s="10">
        <v>0.99</v>
      </c>
      <c r="O289" s="9" t="s">
        <v>3542</v>
      </c>
      <c r="P289" s="10">
        <v>0.99</v>
      </c>
      <c r="Q289" s="9" t="s">
        <v>1979</v>
      </c>
      <c r="R289" s="10">
        <v>0.99</v>
      </c>
      <c r="S289" s="9"/>
      <c r="T289" s="10"/>
      <c r="U289" s="9"/>
      <c r="V289" s="10"/>
      <c r="W289" s="9"/>
      <c r="X289" s="10"/>
      <c r="Y289" s="9"/>
      <c r="Z289" s="10"/>
      <c r="AA289" s="9"/>
      <c r="AB289" s="10"/>
      <c r="AC289" s="9"/>
      <c r="AD289" s="10"/>
      <c r="AE289" s="9"/>
      <c r="AF289" s="10"/>
      <c r="AG289" s="9"/>
      <c r="AH289" s="10"/>
      <c r="AI289" s="9"/>
      <c r="AJ289" s="10"/>
      <c r="AK289" s="9"/>
      <c r="AL289" s="10"/>
      <c r="AM289" s="9"/>
      <c r="AN289" s="10"/>
    </row>
    <row r="290" spans="1:40" ht="13" x14ac:dyDescent="0.15">
      <c r="A290" s="3" t="s">
        <v>361</v>
      </c>
      <c r="B290" s="3" t="s">
        <v>5910</v>
      </c>
      <c r="C290" s="9" t="s">
        <v>5703</v>
      </c>
      <c r="D290" s="9" t="s">
        <v>5492</v>
      </c>
      <c r="E290" s="9" t="s">
        <v>5493</v>
      </c>
      <c r="F290" s="9"/>
      <c r="G290" s="9" t="s">
        <v>5494</v>
      </c>
      <c r="H290" s="3" t="s">
        <v>5495</v>
      </c>
      <c r="I290" s="15">
        <f>SUM(L290,N290,P290,R290,T290,V290,X290,Z290,AB290,AD290,AF290,AH290,AJ290,AL290,AN290)</f>
        <v>5.94</v>
      </c>
      <c r="J290" s="9">
        <f>COUNTA(K290:AN290)/2</f>
        <v>6</v>
      </c>
      <c r="K290" s="9" t="s">
        <v>4564</v>
      </c>
      <c r="L290" s="10">
        <v>0.99</v>
      </c>
      <c r="M290" s="9" t="s">
        <v>4642</v>
      </c>
      <c r="N290" s="10">
        <v>0.99</v>
      </c>
      <c r="O290" s="9" t="s">
        <v>2237</v>
      </c>
      <c r="P290" s="10">
        <v>0.99</v>
      </c>
      <c r="Q290" s="9" t="s">
        <v>3837</v>
      </c>
      <c r="R290" s="10">
        <v>0.99</v>
      </c>
      <c r="S290" s="9" t="s">
        <v>1351</v>
      </c>
      <c r="T290" s="10">
        <v>0.99</v>
      </c>
      <c r="U290" s="9" t="s">
        <v>4059</v>
      </c>
      <c r="V290" s="10">
        <v>0.99</v>
      </c>
      <c r="W290" s="9"/>
      <c r="X290" s="10"/>
      <c r="Y290" s="9"/>
      <c r="Z290" s="10"/>
      <c r="AA290" s="9"/>
      <c r="AB290" s="10"/>
      <c r="AC290" s="9"/>
      <c r="AD290" s="10"/>
      <c r="AE290" s="9"/>
      <c r="AF290" s="10"/>
      <c r="AG290" s="9"/>
      <c r="AH290" s="10"/>
      <c r="AI290" s="9"/>
      <c r="AJ290" s="10"/>
      <c r="AK290" s="9"/>
      <c r="AL290" s="10"/>
      <c r="AM290" s="9"/>
      <c r="AN290" s="10"/>
    </row>
    <row r="291" spans="1:40" ht="13" x14ac:dyDescent="0.15">
      <c r="A291" s="3" t="s">
        <v>413</v>
      </c>
      <c r="B291" s="3" t="s">
        <v>5955</v>
      </c>
      <c r="C291" s="9" t="s">
        <v>5703</v>
      </c>
      <c r="D291" s="9" t="s">
        <v>5492</v>
      </c>
      <c r="E291" s="9" t="s">
        <v>5493</v>
      </c>
      <c r="F291" s="9"/>
      <c r="G291" s="9" t="s">
        <v>5494</v>
      </c>
      <c r="H291" s="3" t="s">
        <v>5495</v>
      </c>
      <c r="I291" s="15">
        <f>SUM(L291,N291,P291,R291,T291,V291,X291,Z291,AB291,AD291,AF291,AH291,AJ291,AL291,AN291)</f>
        <v>1.99</v>
      </c>
      <c r="J291" s="9">
        <f>COUNTA(K291:AN291)/2</f>
        <v>1</v>
      </c>
      <c r="K291" s="9" t="s">
        <v>2559</v>
      </c>
      <c r="L291" s="10">
        <v>1.99</v>
      </c>
      <c r="M291" s="9"/>
      <c r="N291" s="10"/>
      <c r="O291" s="9"/>
      <c r="P291" s="10"/>
      <c r="Q291" s="9"/>
      <c r="R291" s="10"/>
      <c r="S291" s="9"/>
      <c r="T291" s="10"/>
      <c r="U291" s="9"/>
      <c r="V291" s="10"/>
      <c r="W291" s="9"/>
      <c r="X291" s="10"/>
      <c r="Y291" s="9"/>
      <c r="Z291" s="10"/>
      <c r="AA291" s="9"/>
      <c r="AB291" s="10"/>
      <c r="AC291" s="9"/>
      <c r="AD291" s="10"/>
      <c r="AE291" s="9"/>
      <c r="AF291" s="10"/>
      <c r="AG291" s="9"/>
      <c r="AH291" s="10"/>
      <c r="AI291" s="9"/>
      <c r="AJ291" s="10"/>
      <c r="AK291" s="9"/>
      <c r="AL291" s="10"/>
      <c r="AM291" s="9"/>
      <c r="AN291" s="10"/>
    </row>
    <row r="292" spans="1:40" ht="13" x14ac:dyDescent="0.15">
      <c r="A292" s="3" t="s">
        <v>107</v>
      </c>
      <c r="B292" s="3" t="s">
        <v>5685</v>
      </c>
      <c r="C292" s="9" t="s">
        <v>5687</v>
      </c>
      <c r="D292" s="9" t="s">
        <v>5365</v>
      </c>
      <c r="E292" s="9" t="s">
        <v>5366</v>
      </c>
      <c r="F292" s="9"/>
      <c r="G292" s="9" t="s">
        <v>5353</v>
      </c>
      <c r="H292" s="3" t="s">
        <v>5367</v>
      </c>
      <c r="I292" s="15">
        <f>SUM(L292,N292,P292,R292,T292,V292,X292,Z292,AB292,AD292,AF292,AH292,AJ292,AL292,AN292)</f>
        <v>1.98</v>
      </c>
      <c r="J292" s="9">
        <f>COUNTA(K292:AN292)/2</f>
        <v>2</v>
      </c>
      <c r="K292" s="9" t="s">
        <v>4256</v>
      </c>
      <c r="L292" s="10">
        <v>0.99</v>
      </c>
      <c r="M292" s="9" t="s">
        <v>825</v>
      </c>
      <c r="N292" s="10">
        <v>0.99</v>
      </c>
      <c r="O292" s="9"/>
      <c r="P292" s="10"/>
      <c r="Q292" s="9"/>
      <c r="R292" s="10"/>
      <c r="S292" s="9"/>
      <c r="T292" s="10"/>
      <c r="U292" s="9"/>
      <c r="V292" s="10"/>
      <c r="W292" s="9"/>
      <c r="X292" s="10"/>
      <c r="Y292" s="9"/>
      <c r="Z292" s="10"/>
      <c r="AA292" s="9"/>
      <c r="AB292" s="10"/>
      <c r="AC292" s="9"/>
      <c r="AD292" s="10"/>
      <c r="AE292" s="9"/>
      <c r="AF292" s="10"/>
      <c r="AG292" s="9"/>
      <c r="AH292" s="10"/>
      <c r="AI292" s="9"/>
      <c r="AJ292" s="10"/>
      <c r="AK292" s="9"/>
      <c r="AL292" s="10"/>
      <c r="AM292" s="9"/>
      <c r="AN292" s="10"/>
    </row>
    <row r="293" spans="1:40" ht="13" x14ac:dyDescent="0.15">
      <c r="A293" s="3" t="s">
        <v>118</v>
      </c>
      <c r="B293" s="3" t="s">
        <v>5699</v>
      </c>
      <c r="C293" s="9" t="s">
        <v>5687</v>
      </c>
      <c r="D293" s="9" t="s">
        <v>5365</v>
      </c>
      <c r="E293" s="9" t="s">
        <v>5366</v>
      </c>
      <c r="F293" s="9"/>
      <c r="G293" s="9" t="s">
        <v>5353</v>
      </c>
      <c r="H293" s="3" t="s">
        <v>5367</v>
      </c>
      <c r="I293" s="15">
        <f>SUM(L293,N293,P293,R293,T293,V293,X293,Z293,AB293,AD293,AF293,AH293,AJ293,AL293,AN293)</f>
        <v>13.860000000000001</v>
      </c>
      <c r="J293" s="9">
        <f>COUNTA(K293:AN293)/2</f>
        <v>14</v>
      </c>
      <c r="K293" s="9" t="s">
        <v>3309</v>
      </c>
      <c r="L293" s="10">
        <v>0.99</v>
      </c>
      <c r="M293" s="9" t="s">
        <v>969</v>
      </c>
      <c r="N293" s="10">
        <v>0.99</v>
      </c>
      <c r="O293" s="9" t="s">
        <v>4348</v>
      </c>
      <c r="P293" s="10">
        <v>0.99</v>
      </c>
      <c r="Q293" s="9" t="s">
        <v>3291</v>
      </c>
      <c r="R293" s="10">
        <v>0.99</v>
      </c>
      <c r="S293" s="9" t="s">
        <v>4684</v>
      </c>
      <c r="T293" s="10">
        <v>0.99</v>
      </c>
      <c r="U293" s="9" t="s">
        <v>3916</v>
      </c>
      <c r="V293" s="10">
        <v>0.99</v>
      </c>
      <c r="W293" s="9" t="s">
        <v>2330</v>
      </c>
      <c r="X293" s="10">
        <v>0.99</v>
      </c>
      <c r="Y293" s="9" t="s">
        <v>3240</v>
      </c>
      <c r="Z293" s="10">
        <v>0.99</v>
      </c>
      <c r="AA293" s="9" t="s">
        <v>3917</v>
      </c>
      <c r="AB293" s="10">
        <v>0.99</v>
      </c>
      <c r="AC293" s="9" t="s">
        <v>3105</v>
      </c>
      <c r="AD293" s="10">
        <v>0.99</v>
      </c>
      <c r="AE293" s="9" t="s">
        <v>3504</v>
      </c>
      <c r="AF293" s="10">
        <v>0.99</v>
      </c>
      <c r="AG293" s="9" t="s">
        <v>4115</v>
      </c>
      <c r="AH293" s="10">
        <v>0.99</v>
      </c>
      <c r="AI293" s="9" t="s">
        <v>4931</v>
      </c>
      <c r="AJ293" s="10">
        <v>0.99</v>
      </c>
      <c r="AK293" s="9" t="s">
        <v>2732</v>
      </c>
      <c r="AL293" s="10">
        <v>0.99</v>
      </c>
      <c r="AM293" s="9"/>
      <c r="AN293" s="10"/>
    </row>
    <row r="294" spans="1:40" ht="13" x14ac:dyDescent="0.15">
      <c r="A294" s="3" t="s">
        <v>173</v>
      </c>
      <c r="B294" s="3" t="s">
        <v>5749</v>
      </c>
      <c r="C294" s="9" t="s">
        <v>5687</v>
      </c>
      <c r="D294" s="9" t="s">
        <v>5365</v>
      </c>
      <c r="E294" s="9" t="s">
        <v>5366</v>
      </c>
      <c r="F294" s="9"/>
      <c r="G294" s="9" t="s">
        <v>5353</v>
      </c>
      <c r="H294" s="3" t="s">
        <v>5367</v>
      </c>
      <c r="I294" s="15">
        <f>SUM(L294,N294,P294,R294,T294,V294,X294,Z294,AB294,AD294,AF294,AH294,AJ294,AL294,AN294)</f>
        <v>8.91</v>
      </c>
      <c r="J294" s="9">
        <f>COUNTA(K294:AN294)/2</f>
        <v>9</v>
      </c>
      <c r="K294" s="9" t="s">
        <v>2715</v>
      </c>
      <c r="L294" s="10">
        <v>0.99</v>
      </c>
      <c r="M294" s="9" t="s">
        <v>4045</v>
      </c>
      <c r="N294" s="10">
        <v>0.99</v>
      </c>
      <c r="O294" s="9" t="s">
        <v>2473</v>
      </c>
      <c r="P294" s="10">
        <v>0.99</v>
      </c>
      <c r="Q294" s="9" t="s">
        <v>4765</v>
      </c>
      <c r="R294" s="10">
        <v>0.99</v>
      </c>
      <c r="S294" s="9" t="s">
        <v>3204</v>
      </c>
      <c r="T294" s="10">
        <v>0.99</v>
      </c>
      <c r="U294" s="9" t="s">
        <v>4592</v>
      </c>
      <c r="V294" s="10">
        <v>0.99</v>
      </c>
      <c r="W294" s="9" t="s">
        <v>4968</v>
      </c>
      <c r="X294" s="10">
        <v>0.99</v>
      </c>
      <c r="Y294" s="9" t="s">
        <v>1731</v>
      </c>
      <c r="Z294" s="10">
        <v>0.99</v>
      </c>
      <c r="AA294" s="9" t="s">
        <v>3170</v>
      </c>
      <c r="AB294" s="10">
        <v>0.99</v>
      </c>
      <c r="AC294" s="9"/>
      <c r="AD294" s="10"/>
      <c r="AE294" s="9"/>
      <c r="AF294" s="10"/>
      <c r="AG294" s="9"/>
      <c r="AH294" s="10"/>
      <c r="AI294" s="9"/>
      <c r="AJ294" s="10"/>
      <c r="AK294" s="9"/>
      <c r="AL294" s="10"/>
      <c r="AM294" s="9"/>
      <c r="AN294" s="10"/>
    </row>
    <row r="295" spans="1:40" ht="13" x14ac:dyDescent="0.15">
      <c r="A295" s="3" t="s">
        <v>302</v>
      </c>
      <c r="B295" s="3" t="s">
        <v>5860</v>
      </c>
      <c r="C295" s="9" t="s">
        <v>5687</v>
      </c>
      <c r="D295" s="9" t="s">
        <v>5365</v>
      </c>
      <c r="E295" s="9" t="s">
        <v>5366</v>
      </c>
      <c r="F295" s="9"/>
      <c r="G295" s="9" t="s">
        <v>5353</v>
      </c>
      <c r="H295" s="3" t="s">
        <v>5367</v>
      </c>
      <c r="I295" s="15">
        <f>SUM(L295,N295,P295,R295,T295,V295,X295,Z295,AB295,AD295,AF295,AH295,AJ295,AL295,AN295)</f>
        <v>1.98</v>
      </c>
      <c r="J295" s="9">
        <f>COUNTA(K295:AN295)/2</f>
        <v>2</v>
      </c>
      <c r="K295" s="9" t="s">
        <v>898</v>
      </c>
      <c r="L295" s="10">
        <v>0.99</v>
      </c>
      <c r="M295" s="9" t="s">
        <v>718</v>
      </c>
      <c r="N295" s="10">
        <v>0.99</v>
      </c>
      <c r="O295" s="9"/>
      <c r="P295" s="10"/>
      <c r="Q295" s="9"/>
      <c r="R295" s="10"/>
      <c r="S295" s="9"/>
      <c r="T295" s="10"/>
      <c r="U295" s="9"/>
      <c r="V295" s="10"/>
      <c r="W295" s="9"/>
      <c r="X295" s="10"/>
      <c r="Y295" s="9"/>
      <c r="Z295" s="10"/>
      <c r="AA295" s="9"/>
      <c r="AB295" s="10"/>
      <c r="AC295" s="9"/>
      <c r="AD295" s="10"/>
      <c r="AE295" s="9"/>
      <c r="AF295" s="10"/>
      <c r="AG295" s="9"/>
      <c r="AH295" s="10"/>
      <c r="AI295" s="9"/>
      <c r="AJ295" s="10"/>
      <c r="AK295" s="9"/>
      <c r="AL295" s="10"/>
      <c r="AM295" s="9"/>
      <c r="AN295" s="10"/>
    </row>
    <row r="296" spans="1:40" ht="13" x14ac:dyDescent="0.15">
      <c r="A296" s="3" t="s">
        <v>325</v>
      </c>
      <c r="B296" s="3" t="s">
        <v>5879</v>
      </c>
      <c r="C296" s="9" t="s">
        <v>5687</v>
      </c>
      <c r="D296" s="9" t="s">
        <v>5365</v>
      </c>
      <c r="E296" s="9" t="s">
        <v>5366</v>
      </c>
      <c r="F296" s="9"/>
      <c r="G296" s="9" t="s">
        <v>5353</v>
      </c>
      <c r="H296" s="3" t="s">
        <v>5367</v>
      </c>
      <c r="I296" s="15">
        <f>SUM(L296,N296,P296,R296,T296,V296,X296,Z296,AB296,AD296,AF296,AH296,AJ296,AL296,AN296)</f>
        <v>2.9699999999999998</v>
      </c>
      <c r="J296" s="9">
        <f>COUNTA(K296:AN296)/2</f>
        <v>3</v>
      </c>
      <c r="K296" s="9" t="s">
        <v>762</v>
      </c>
      <c r="L296" s="10">
        <v>0.99</v>
      </c>
      <c r="M296" s="9" t="s">
        <v>1409</v>
      </c>
      <c r="N296" s="10">
        <v>0.99</v>
      </c>
      <c r="O296" s="9" t="s">
        <v>4819</v>
      </c>
      <c r="P296" s="10">
        <v>0.99</v>
      </c>
      <c r="Q296" s="9"/>
      <c r="R296" s="10"/>
      <c r="S296" s="9"/>
      <c r="T296" s="10"/>
      <c r="U296" s="9"/>
      <c r="V296" s="10"/>
      <c r="W296" s="9"/>
      <c r="X296" s="10"/>
      <c r="Y296" s="9"/>
      <c r="Z296" s="10"/>
      <c r="AA296" s="9"/>
      <c r="AB296" s="10"/>
      <c r="AC296" s="9"/>
      <c r="AD296" s="10"/>
      <c r="AE296" s="9"/>
      <c r="AF296" s="10"/>
      <c r="AG296" s="9"/>
      <c r="AH296" s="10"/>
      <c r="AI296" s="9"/>
      <c r="AJ296" s="10"/>
      <c r="AK296" s="9"/>
      <c r="AL296" s="10"/>
      <c r="AM296" s="9"/>
      <c r="AN296" s="11"/>
    </row>
    <row r="297" spans="1:40" ht="13" x14ac:dyDescent="0.15">
      <c r="A297" s="3" t="s">
        <v>347</v>
      </c>
      <c r="B297" s="3" t="s">
        <v>5898</v>
      </c>
      <c r="C297" s="9" t="s">
        <v>5687</v>
      </c>
      <c r="D297" s="9" t="s">
        <v>5365</v>
      </c>
      <c r="E297" s="9" t="s">
        <v>5366</v>
      </c>
      <c r="F297" s="9"/>
      <c r="G297" s="9" t="s">
        <v>5353</v>
      </c>
      <c r="H297" s="3" t="s">
        <v>5367</v>
      </c>
      <c r="I297" s="15">
        <f>SUM(L297,N297,P297,R297,T297,V297,X297,Z297,AB297,AD297,AF297,AH297,AJ297,AL297,AN297)</f>
        <v>5.94</v>
      </c>
      <c r="J297" s="9">
        <f>COUNTA(K297:AN297)/2</f>
        <v>6</v>
      </c>
      <c r="K297" s="9" t="s">
        <v>803</v>
      </c>
      <c r="L297" s="10">
        <v>0.99</v>
      </c>
      <c r="M297" s="9" t="s">
        <v>1092</v>
      </c>
      <c r="N297" s="10">
        <v>0.99</v>
      </c>
      <c r="O297" s="9" t="s">
        <v>930</v>
      </c>
      <c r="P297" s="10">
        <v>0.99</v>
      </c>
      <c r="Q297" s="9" t="s">
        <v>1054</v>
      </c>
      <c r="R297" s="10">
        <v>0.99</v>
      </c>
      <c r="S297" s="9" t="s">
        <v>2887</v>
      </c>
      <c r="T297" s="10">
        <v>0.99</v>
      </c>
      <c r="U297" s="9" t="s">
        <v>1774</v>
      </c>
      <c r="V297" s="10">
        <v>0.99</v>
      </c>
      <c r="W297" s="9"/>
      <c r="X297" s="10"/>
      <c r="Y297" s="9"/>
      <c r="Z297" s="10"/>
      <c r="AA297" s="9"/>
      <c r="AB297" s="10"/>
      <c r="AC297" s="9"/>
      <c r="AD297" s="10"/>
      <c r="AE297" s="9"/>
      <c r="AF297" s="10"/>
      <c r="AG297" s="9"/>
      <c r="AH297" s="10"/>
      <c r="AI297" s="9"/>
      <c r="AJ297" s="10"/>
      <c r="AK297" s="9"/>
      <c r="AL297" s="10"/>
      <c r="AM297" s="9"/>
      <c r="AN297" s="10"/>
    </row>
    <row r="298" spans="1:40" ht="13" x14ac:dyDescent="0.15">
      <c r="A298" s="3" t="s">
        <v>399</v>
      </c>
      <c r="B298" s="3" t="s">
        <v>5943</v>
      </c>
      <c r="C298" s="9" t="s">
        <v>5687</v>
      </c>
      <c r="D298" s="9" t="s">
        <v>5365</v>
      </c>
      <c r="E298" s="9" t="s">
        <v>5366</v>
      </c>
      <c r="F298" s="9"/>
      <c r="G298" s="9" t="s">
        <v>5353</v>
      </c>
      <c r="H298" s="3" t="s">
        <v>5367</v>
      </c>
      <c r="I298" s="15">
        <f>SUM(L298,N298,P298,R298,T298,V298,X298,Z298,AB298,AD298,AF298,AH298,AJ298,AL298,AN298)</f>
        <v>0.99</v>
      </c>
      <c r="J298" s="9">
        <f>COUNTA(K298:AN298)/2</f>
        <v>1</v>
      </c>
      <c r="K298" s="9" t="s">
        <v>3807</v>
      </c>
      <c r="L298" s="10">
        <v>0.99</v>
      </c>
      <c r="M298" s="9"/>
      <c r="N298" s="10"/>
      <c r="O298" s="9"/>
      <c r="P298" s="10"/>
      <c r="Q298" s="9"/>
      <c r="R298" s="10"/>
      <c r="S298" s="9"/>
      <c r="T298" s="10"/>
      <c r="U298" s="9"/>
      <c r="V298" s="10"/>
      <c r="W298" s="9"/>
      <c r="X298" s="10"/>
      <c r="Y298" s="9"/>
      <c r="Z298" s="10"/>
      <c r="AA298" s="9"/>
      <c r="AB298" s="10"/>
      <c r="AC298" s="9"/>
      <c r="AD298" s="10"/>
      <c r="AE298" s="9"/>
      <c r="AF298" s="10"/>
      <c r="AG298" s="9"/>
      <c r="AH298" s="10"/>
      <c r="AI298" s="9"/>
      <c r="AJ298" s="10"/>
      <c r="AK298" s="9"/>
      <c r="AL298" s="10"/>
      <c r="AM298" s="9"/>
      <c r="AN298" s="10"/>
    </row>
    <row r="299" spans="1:40" ht="13" x14ac:dyDescent="0.15">
      <c r="A299" s="3" t="s">
        <v>5</v>
      </c>
      <c r="B299" s="3" t="s">
        <v>5549</v>
      </c>
      <c r="C299" s="9" t="s">
        <v>5550</v>
      </c>
      <c r="D299" s="9" t="s">
        <v>5161</v>
      </c>
      <c r="E299" s="9" t="s">
        <v>435</v>
      </c>
      <c r="F299" s="9" t="s">
        <v>436</v>
      </c>
      <c r="G299" s="9" t="s">
        <v>437</v>
      </c>
      <c r="H299" s="9" t="s">
        <v>5162</v>
      </c>
      <c r="I299" s="15">
        <f>SUM(L299,N299,P299,R299,T299,V299,X299,Z299,AB299,AD299,AF299,AH299,AJ299,AL299,AN299)</f>
        <v>8.91</v>
      </c>
      <c r="J299" s="9">
        <f>COUNTA(K299:AN299)/2</f>
        <v>9</v>
      </c>
      <c r="K299" s="9" t="s">
        <v>3835</v>
      </c>
      <c r="L299" s="10">
        <v>0.99</v>
      </c>
      <c r="M299" s="9" t="s">
        <v>3404</v>
      </c>
      <c r="N299" s="10">
        <v>0.99</v>
      </c>
      <c r="O299" s="9" t="s">
        <v>1335</v>
      </c>
      <c r="P299" s="10">
        <v>0.99</v>
      </c>
      <c r="Q299" s="9" t="s">
        <v>1719</v>
      </c>
      <c r="R299" s="10">
        <v>0.99</v>
      </c>
      <c r="S299" s="9" t="s">
        <v>3669</v>
      </c>
      <c r="T299" s="10">
        <v>0.99</v>
      </c>
      <c r="U299" s="9" t="s">
        <v>982</v>
      </c>
      <c r="V299" s="10">
        <v>0.99</v>
      </c>
      <c r="W299" s="9" t="s">
        <v>1198</v>
      </c>
      <c r="X299" s="10">
        <v>0.99</v>
      </c>
      <c r="Y299" s="9" t="s">
        <v>4875</v>
      </c>
      <c r="Z299" s="10">
        <v>0.99</v>
      </c>
      <c r="AA299" s="9" t="s">
        <v>4018</v>
      </c>
      <c r="AB299" s="10">
        <v>0.99</v>
      </c>
      <c r="AC299" s="9"/>
      <c r="AD299" s="10"/>
      <c r="AE299" s="9"/>
      <c r="AF299" s="10"/>
      <c r="AG299" s="9"/>
      <c r="AH299" s="10"/>
      <c r="AI299" s="9"/>
      <c r="AJ299" s="10"/>
      <c r="AK299" s="9"/>
      <c r="AL299" s="10"/>
      <c r="AM299" s="9"/>
      <c r="AN299" s="10"/>
    </row>
    <row r="300" spans="1:40" ht="13" x14ac:dyDescent="0.15">
      <c r="A300" s="3" t="s">
        <v>134</v>
      </c>
      <c r="B300" s="3" t="s">
        <v>5716</v>
      </c>
      <c r="C300" s="9" t="s">
        <v>5550</v>
      </c>
      <c r="D300" s="9" t="s">
        <v>5161</v>
      </c>
      <c r="E300" s="9" t="s">
        <v>435</v>
      </c>
      <c r="F300" s="9" t="s">
        <v>436</v>
      </c>
      <c r="G300" s="9" t="s">
        <v>437</v>
      </c>
      <c r="H300" s="9" t="s">
        <v>5162</v>
      </c>
      <c r="I300" s="15">
        <f>SUM(L300,N300,P300,R300,T300,V300,X300,Z300,AB300,AD300,AF300,AH300,AJ300,AL300,AN300)</f>
        <v>1.98</v>
      </c>
      <c r="J300" s="9">
        <f>COUNTA(K300:AN300)/2</f>
        <v>2</v>
      </c>
      <c r="K300" s="9" t="s">
        <v>2832</v>
      </c>
      <c r="L300" s="10">
        <v>0.99</v>
      </c>
      <c r="M300" s="9" t="s">
        <v>4972</v>
      </c>
      <c r="N300" s="10">
        <v>0.99</v>
      </c>
      <c r="O300" s="9"/>
      <c r="P300" s="10"/>
      <c r="Q300" s="9"/>
      <c r="R300" s="10"/>
      <c r="S300" s="9"/>
      <c r="T300" s="10"/>
      <c r="U300" s="9"/>
      <c r="V300" s="10"/>
      <c r="W300" s="9"/>
      <c r="X300" s="10"/>
      <c r="Y300" s="9"/>
      <c r="Z300" s="10"/>
      <c r="AA300" s="9"/>
      <c r="AB300" s="10"/>
      <c r="AC300" s="9"/>
      <c r="AD300" s="10"/>
      <c r="AE300" s="9"/>
      <c r="AF300" s="10"/>
      <c r="AG300" s="9"/>
      <c r="AH300" s="10"/>
      <c r="AI300" s="9"/>
      <c r="AJ300" s="10"/>
      <c r="AK300" s="9"/>
      <c r="AL300" s="10"/>
      <c r="AM300" s="9"/>
      <c r="AN300" s="10"/>
    </row>
    <row r="301" spans="1:40" ht="13" x14ac:dyDescent="0.15">
      <c r="A301" s="3" t="s">
        <v>157</v>
      </c>
      <c r="B301" s="3" t="s">
        <v>5735</v>
      </c>
      <c r="C301" s="9" t="s">
        <v>5550</v>
      </c>
      <c r="D301" s="9" t="s">
        <v>5161</v>
      </c>
      <c r="E301" s="9" t="s">
        <v>435</v>
      </c>
      <c r="F301" s="9" t="s">
        <v>436</v>
      </c>
      <c r="G301" s="9" t="s">
        <v>437</v>
      </c>
      <c r="H301" s="9" t="s">
        <v>5162</v>
      </c>
      <c r="I301" s="15">
        <f>SUM(L301,N301,P301,R301,T301,V301,X301,Z301,AB301,AD301,AF301,AH301,AJ301,AL301,AN301)</f>
        <v>3.96</v>
      </c>
      <c r="J301" s="9">
        <f>COUNTA(K301:AN301)/2</f>
        <v>4</v>
      </c>
      <c r="K301" s="9" t="s">
        <v>1550</v>
      </c>
      <c r="L301" s="10">
        <v>0.99</v>
      </c>
      <c r="M301" s="9" t="s">
        <v>2649</v>
      </c>
      <c r="N301" s="10">
        <v>0.99</v>
      </c>
      <c r="O301" s="9" t="s">
        <v>3852</v>
      </c>
      <c r="P301" s="10">
        <v>0.99</v>
      </c>
      <c r="Q301" s="9" t="s">
        <v>4205</v>
      </c>
      <c r="R301" s="10">
        <v>0.99</v>
      </c>
      <c r="S301" s="9"/>
      <c r="T301" s="10"/>
      <c r="U301" s="9"/>
      <c r="V301" s="10"/>
      <c r="W301" s="9"/>
      <c r="X301" s="10"/>
      <c r="Y301" s="9"/>
      <c r="Z301" s="10"/>
      <c r="AA301" s="9"/>
      <c r="AB301" s="10"/>
      <c r="AC301" s="9"/>
      <c r="AD301" s="10"/>
      <c r="AE301" s="9"/>
      <c r="AF301" s="10"/>
      <c r="AG301" s="9"/>
      <c r="AH301" s="10"/>
      <c r="AI301" s="9"/>
      <c r="AJ301" s="10"/>
      <c r="AK301" s="9"/>
      <c r="AL301" s="10"/>
      <c r="AM301" s="9"/>
      <c r="AN301" s="10"/>
    </row>
    <row r="302" spans="1:40" ht="13" x14ac:dyDescent="0.15">
      <c r="A302" s="3" t="s">
        <v>179</v>
      </c>
      <c r="B302" s="3" t="s">
        <v>5754</v>
      </c>
      <c r="C302" s="9" t="s">
        <v>5550</v>
      </c>
      <c r="D302" s="9" t="s">
        <v>5161</v>
      </c>
      <c r="E302" s="9" t="s">
        <v>435</v>
      </c>
      <c r="F302" s="9" t="s">
        <v>436</v>
      </c>
      <c r="G302" s="9" t="s">
        <v>437</v>
      </c>
      <c r="H302" s="9" t="s">
        <v>5162</v>
      </c>
      <c r="I302" s="15">
        <f>SUM(L302,N302,P302,R302,T302,V302,X302,Z302,AB302,AD302,AF302,AH302,AJ302,AL302,AN302)</f>
        <v>5.94</v>
      </c>
      <c r="J302" s="9">
        <f>COUNTA(K302:AN302)/2</f>
        <v>6</v>
      </c>
      <c r="K302" s="9" t="s">
        <v>2074</v>
      </c>
      <c r="L302" s="10">
        <v>0.99</v>
      </c>
      <c r="M302" s="9" t="s">
        <v>1746</v>
      </c>
      <c r="N302" s="10">
        <v>0.99</v>
      </c>
      <c r="O302" s="9" t="s">
        <v>4340</v>
      </c>
      <c r="P302" s="10">
        <v>0.99</v>
      </c>
      <c r="Q302" s="9" t="s">
        <v>2419</v>
      </c>
      <c r="R302" s="10">
        <v>0.99</v>
      </c>
      <c r="S302" s="9" t="s">
        <v>2585</v>
      </c>
      <c r="T302" s="10">
        <v>0.99</v>
      </c>
      <c r="U302" s="9" t="s">
        <v>2743</v>
      </c>
      <c r="V302" s="10">
        <v>0.99</v>
      </c>
      <c r="W302" s="9"/>
      <c r="X302" s="10"/>
      <c r="Y302" s="9"/>
      <c r="Z302" s="10"/>
      <c r="AA302" s="9"/>
      <c r="AB302" s="10"/>
      <c r="AC302" s="9"/>
      <c r="AD302" s="10"/>
      <c r="AE302" s="9"/>
      <c r="AF302" s="10"/>
      <c r="AG302" s="9"/>
      <c r="AH302" s="10"/>
      <c r="AI302" s="9"/>
      <c r="AJ302" s="10"/>
      <c r="AK302" s="9"/>
      <c r="AL302" s="10"/>
      <c r="AM302" s="9"/>
      <c r="AN302" s="10"/>
    </row>
    <row r="303" spans="1:40" ht="13" x14ac:dyDescent="0.15">
      <c r="A303" s="3" t="s">
        <v>231</v>
      </c>
      <c r="B303" s="3" t="s">
        <v>5799</v>
      </c>
      <c r="C303" s="9" t="s">
        <v>5550</v>
      </c>
      <c r="D303" s="9" t="s">
        <v>5161</v>
      </c>
      <c r="E303" s="9" t="s">
        <v>435</v>
      </c>
      <c r="F303" s="9" t="s">
        <v>436</v>
      </c>
      <c r="G303" s="9" t="s">
        <v>437</v>
      </c>
      <c r="H303" s="9" t="s">
        <v>5162</v>
      </c>
      <c r="I303" s="15">
        <f>SUM(L303,N303,P303,R303,T303,V303,X303,Z303,AB303,AD303,AF303,AH303,AJ303,AL303,AN303)</f>
        <v>0.99</v>
      </c>
      <c r="J303" s="9">
        <f>COUNTA(K303:AN303)/2</f>
        <v>1</v>
      </c>
      <c r="K303" s="9" t="s">
        <v>3486</v>
      </c>
      <c r="L303" s="10">
        <v>0.99</v>
      </c>
      <c r="M303" s="9"/>
      <c r="N303" s="10"/>
      <c r="O303" s="9"/>
      <c r="P303" s="10"/>
      <c r="Q303" s="9"/>
      <c r="R303" s="10"/>
      <c r="S303" s="9"/>
      <c r="T303" s="10"/>
      <c r="U303" s="9"/>
      <c r="V303" s="10"/>
      <c r="W303" s="9"/>
      <c r="X303" s="10"/>
      <c r="Y303" s="9"/>
      <c r="Z303" s="10"/>
      <c r="AA303" s="9"/>
      <c r="AB303" s="10"/>
      <c r="AC303" s="9"/>
      <c r="AD303" s="10"/>
      <c r="AE303" s="9"/>
      <c r="AF303" s="10"/>
      <c r="AG303" s="9"/>
      <c r="AH303" s="10"/>
      <c r="AI303" s="9"/>
      <c r="AJ303" s="10"/>
      <c r="AK303" s="9"/>
      <c r="AL303" s="10"/>
      <c r="AM303" s="9"/>
      <c r="AN303" s="10"/>
    </row>
    <row r="304" spans="1:40" ht="13" x14ac:dyDescent="0.15">
      <c r="A304" s="3" t="s">
        <v>352</v>
      </c>
      <c r="B304" s="3" t="s">
        <v>5902</v>
      </c>
      <c r="C304" s="9" t="s">
        <v>5550</v>
      </c>
      <c r="D304" s="9" t="s">
        <v>5161</v>
      </c>
      <c r="E304" s="9" t="s">
        <v>435</v>
      </c>
      <c r="F304" s="9" t="s">
        <v>436</v>
      </c>
      <c r="G304" s="9" t="s">
        <v>437</v>
      </c>
      <c r="H304" s="9" t="s">
        <v>5162</v>
      </c>
      <c r="I304" s="15">
        <f>SUM(L304,N304,P304,R304,T304,V304,X304,Z304,AB304,AD304,AF304,AH304,AJ304,AL304,AN304)</f>
        <v>1.98</v>
      </c>
      <c r="J304" s="9">
        <f>COUNTA(K304:AN304)/2</f>
        <v>2</v>
      </c>
      <c r="K304" s="9" t="s">
        <v>3746</v>
      </c>
      <c r="L304" s="10">
        <v>0.99</v>
      </c>
      <c r="M304" s="9" t="s">
        <v>3596</v>
      </c>
      <c r="N304" s="10">
        <v>0.99</v>
      </c>
      <c r="O304" s="9"/>
      <c r="P304" s="10"/>
      <c r="Q304" s="9"/>
      <c r="R304" s="10"/>
      <c r="S304" s="9"/>
      <c r="T304" s="10"/>
      <c r="U304" s="9"/>
      <c r="V304" s="10"/>
      <c r="W304" s="9"/>
      <c r="X304" s="10"/>
      <c r="Y304" s="9"/>
      <c r="Z304" s="10"/>
      <c r="AA304" s="9"/>
      <c r="AB304" s="10"/>
      <c r="AC304" s="9"/>
      <c r="AD304" s="10"/>
      <c r="AE304" s="9"/>
      <c r="AF304" s="10"/>
      <c r="AG304" s="9"/>
      <c r="AH304" s="10"/>
      <c r="AI304" s="9"/>
      <c r="AJ304" s="10"/>
      <c r="AK304" s="9"/>
      <c r="AL304" s="10"/>
      <c r="AM304" s="9"/>
      <c r="AN304" s="10"/>
    </row>
    <row r="305" spans="1:40" ht="13" x14ac:dyDescent="0.15">
      <c r="A305" s="3" t="s">
        <v>363</v>
      </c>
      <c r="B305" s="3" t="s">
        <v>5912</v>
      </c>
      <c r="C305" s="9" t="s">
        <v>5550</v>
      </c>
      <c r="D305" s="9" t="s">
        <v>5161</v>
      </c>
      <c r="E305" s="9" t="s">
        <v>435</v>
      </c>
      <c r="F305" s="9" t="s">
        <v>436</v>
      </c>
      <c r="G305" s="9" t="s">
        <v>437</v>
      </c>
      <c r="H305" s="9" t="s">
        <v>5162</v>
      </c>
      <c r="I305" s="15">
        <f>SUM(L305,N305,P305,R305,T305,V305,X305,Z305,AB305,AD305,AF305,AH305,AJ305,AL305,AN305)</f>
        <v>13.860000000000001</v>
      </c>
      <c r="J305" s="9">
        <f>COUNTA(K305:AN305)/2</f>
        <v>14</v>
      </c>
      <c r="K305" s="9" t="s">
        <v>3967</v>
      </c>
      <c r="L305" s="10">
        <v>0.99</v>
      </c>
      <c r="M305" s="9" t="s">
        <v>2651</v>
      </c>
      <c r="N305" s="10">
        <v>0.99</v>
      </c>
      <c r="O305" s="9" t="s">
        <v>4896</v>
      </c>
      <c r="P305" s="10">
        <v>0.99</v>
      </c>
      <c r="Q305" s="9" t="s">
        <v>1872</v>
      </c>
      <c r="R305" s="10">
        <v>0.99</v>
      </c>
      <c r="S305" s="9" t="s">
        <v>2929</v>
      </c>
      <c r="T305" s="10">
        <v>0.99</v>
      </c>
      <c r="U305" s="9" t="s">
        <v>1031</v>
      </c>
      <c r="V305" s="10">
        <v>0.99</v>
      </c>
      <c r="W305" s="9" t="s">
        <v>4331</v>
      </c>
      <c r="X305" s="10">
        <v>0.99</v>
      </c>
      <c r="Y305" s="9" t="s">
        <v>3121</v>
      </c>
      <c r="Z305" s="10">
        <v>0.99</v>
      </c>
      <c r="AA305" s="9" t="s">
        <v>4580</v>
      </c>
      <c r="AB305" s="10">
        <v>0.99</v>
      </c>
      <c r="AC305" s="9" t="s">
        <v>2985</v>
      </c>
      <c r="AD305" s="10">
        <v>0.99</v>
      </c>
      <c r="AE305" s="9" t="s">
        <v>3516</v>
      </c>
      <c r="AF305" s="10">
        <v>0.99</v>
      </c>
      <c r="AG305" s="9" t="s">
        <v>1055</v>
      </c>
      <c r="AH305" s="10">
        <v>0.99</v>
      </c>
      <c r="AI305" s="9" t="s">
        <v>4005</v>
      </c>
      <c r="AJ305" s="10">
        <v>0.99</v>
      </c>
      <c r="AK305" s="9" t="s">
        <v>2091</v>
      </c>
      <c r="AL305" s="10">
        <v>0.99</v>
      </c>
      <c r="AM305" s="9"/>
      <c r="AN305" s="10"/>
    </row>
    <row r="306" spans="1:40" ht="13" x14ac:dyDescent="0.15">
      <c r="A306" s="3" t="s">
        <v>22</v>
      </c>
      <c r="B306" s="3" t="s">
        <v>5579</v>
      </c>
      <c r="C306" s="9" t="s">
        <v>5580</v>
      </c>
      <c r="D306" s="9" t="s">
        <v>5468</v>
      </c>
      <c r="E306" s="9" t="s">
        <v>5469</v>
      </c>
      <c r="F306" s="9" t="s">
        <v>5470</v>
      </c>
      <c r="G306" s="9" t="s">
        <v>5471</v>
      </c>
      <c r="H306" s="3" t="s">
        <v>5472</v>
      </c>
      <c r="I306" s="15">
        <f>SUM(L306,N306,P306,R306,T306,V306,X306,Z306,AB306,AD306,AF306,AH306,AJ306,AL306,AN306)</f>
        <v>1.98</v>
      </c>
      <c r="J306" s="9">
        <f>COUNTA(K306:AN306)/2</f>
        <v>2</v>
      </c>
      <c r="K306" s="9" t="s">
        <v>4843</v>
      </c>
      <c r="L306" s="10">
        <v>0.99</v>
      </c>
      <c r="M306" s="9" t="s">
        <v>4282</v>
      </c>
      <c r="N306" s="10">
        <v>0.99</v>
      </c>
      <c r="O306" s="9"/>
      <c r="P306" s="10"/>
      <c r="Q306" s="9"/>
      <c r="R306" s="10"/>
      <c r="S306" s="9"/>
      <c r="T306" s="10"/>
      <c r="U306" s="9"/>
      <c r="V306" s="10"/>
      <c r="W306" s="9"/>
      <c r="X306" s="10"/>
      <c r="Y306" s="9"/>
      <c r="Z306" s="10"/>
      <c r="AA306" s="9"/>
      <c r="AB306" s="10"/>
      <c r="AC306" s="9"/>
      <c r="AD306" s="10"/>
      <c r="AE306" s="9"/>
      <c r="AF306" s="10"/>
      <c r="AG306" s="9"/>
      <c r="AH306" s="10"/>
      <c r="AI306" s="9"/>
      <c r="AJ306" s="10"/>
      <c r="AK306" s="9"/>
      <c r="AL306" s="10"/>
      <c r="AM306" s="9"/>
      <c r="AN306" s="10"/>
    </row>
    <row r="307" spans="1:40" ht="13" x14ac:dyDescent="0.15">
      <c r="A307" s="3" t="s">
        <v>45</v>
      </c>
      <c r="B307" s="3" t="s">
        <v>5613</v>
      </c>
      <c r="C307" s="9" t="s">
        <v>5580</v>
      </c>
      <c r="D307" s="9" t="s">
        <v>5468</v>
      </c>
      <c r="E307" s="9" t="s">
        <v>5469</v>
      </c>
      <c r="F307" s="9" t="s">
        <v>5470</v>
      </c>
      <c r="G307" s="9" t="s">
        <v>5471</v>
      </c>
      <c r="H307" s="3" t="s">
        <v>5472</v>
      </c>
      <c r="I307" s="15">
        <f>SUM(L307,N307,P307,R307,T307,V307,X307,Z307,AB307,AD307,AF307,AH307,AJ307,AL307,AN307)</f>
        <v>3.96</v>
      </c>
      <c r="J307" s="9">
        <f>COUNTA(K307:AN307)/2</f>
        <v>4</v>
      </c>
      <c r="K307" s="9" t="s">
        <v>2277</v>
      </c>
      <c r="L307" s="10">
        <v>0.99</v>
      </c>
      <c r="M307" s="9" t="s">
        <v>4381</v>
      </c>
      <c r="N307" s="10">
        <v>0.99</v>
      </c>
      <c r="O307" s="9" t="s">
        <v>1354</v>
      </c>
      <c r="P307" s="10">
        <v>0.99</v>
      </c>
      <c r="Q307" s="9" t="s">
        <v>613</v>
      </c>
      <c r="R307" s="10">
        <v>0.99</v>
      </c>
      <c r="S307" s="9"/>
      <c r="T307" s="10"/>
      <c r="U307" s="9"/>
      <c r="V307" s="10"/>
      <c r="W307" s="9"/>
      <c r="X307" s="10"/>
      <c r="Y307" s="9"/>
      <c r="Z307" s="10"/>
      <c r="AA307" s="9"/>
      <c r="AB307" s="10"/>
      <c r="AC307" s="9"/>
      <c r="AD307" s="10"/>
      <c r="AE307" s="9"/>
      <c r="AF307" s="10"/>
      <c r="AG307" s="9"/>
      <c r="AH307" s="10"/>
      <c r="AI307" s="9"/>
      <c r="AJ307" s="10"/>
      <c r="AK307" s="9"/>
      <c r="AL307" s="10"/>
      <c r="AM307" s="9"/>
      <c r="AN307" s="10"/>
    </row>
    <row r="308" spans="1:40" ht="13" x14ac:dyDescent="0.15">
      <c r="A308" s="3" t="s">
        <v>67</v>
      </c>
      <c r="B308" s="3" t="s">
        <v>5641</v>
      </c>
      <c r="C308" s="9" t="s">
        <v>5580</v>
      </c>
      <c r="D308" s="9" t="s">
        <v>5468</v>
      </c>
      <c r="E308" s="9" t="s">
        <v>5469</v>
      </c>
      <c r="F308" s="9" t="s">
        <v>5470</v>
      </c>
      <c r="G308" s="9" t="s">
        <v>5471</v>
      </c>
      <c r="H308" s="3" t="s">
        <v>5472</v>
      </c>
      <c r="I308" s="15">
        <f>SUM(L308,N308,P308,R308,T308,V308,X308,Z308,AB308,AD308,AF308,AH308,AJ308,AL308,AN308)</f>
        <v>5.94</v>
      </c>
      <c r="J308" s="9">
        <f>COUNTA(K308:AN308)/2</f>
        <v>6</v>
      </c>
      <c r="K308" s="9" t="s">
        <v>3810</v>
      </c>
      <c r="L308" s="10">
        <v>0.99</v>
      </c>
      <c r="M308" s="9" t="s">
        <v>1602</v>
      </c>
      <c r="N308" s="10">
        <v>0.99</v>
      </c>
      <c r="O308" s="9" t="s">
        <v>1853</v>
      </c>
      <c r="P308" s="10">
        <v>0.99</v>
      </c>
      <c r="Q308" s="9" t="s">
        <v>1365</v>
      </c>
      <c r="R308" s="10">
        <v>0.99</v>
      </c>
      <c r="S308" s="9" t="s">
        <v>1367</v>
      </c>
      <c r="T308" s="10">
        <v>0.99</v>
      </c>
      <c r="U308" s="9" t="s">
        <v>4159</v>
      </c>
      <c r="V308" s="10">
        <v>0.99</v>
      </c>
      <c r="W308" s="9"/>
      <c r="X308" s="10"/>
      <c r="Y308" s="9"/>
      <c r="Z308" s="10"/>
      <c r="AA308" s="9"/>
      <c r="AB308" s="10"/>
      <c r="AC308" s="9"/>
      <c r="AD308" s="10"/>
      <c r="AE308" s="9"/>
      <c r="AF308" s="10"/>
      <c r="AG308" s="9"/>
      <c r="AH308" s="10"/>
      <c r="AI308" s="9"/>
      <c r="AJ308" s="10"/>
      <c r="AK308" s="9"/>
      <c r="AL308" s="10"/>
      <c r="AM308" s="9"/>
      <c r="AN308" s="10"/>
    </row>
    <row r="309" spans="1:40" ht="13" x14ac:dyDescent="0.15">
      <c r="A309" s="3" t="s">
        <v>119</v>
      </c>
      <c r="B309" s="3" t="s">
        <v>5700</v>
      </c>
      <c r="C309" s="9" t="s">
        <v>5580</v>
      </c>
      <c r="D309" s="9" t="s">
        <v>5468</v>
      </c>
      <c r="E309" s="9" t="s">
        <v>5469</v>
      </c>
      <c r="F309" s="9" t="s">
        <v>5470</v>
      </c>
      <c r="G309" s="9" t="s">
        <v>5471</v>
      </c>
      <c r="H309" s="3" t="s">
        <v>5472</v>
      </c>
      <c r="I309" s="15">
        <f>SUM(L309,N309,P309,R309,T309,V309,X309,Z309,AB309,AD309,AF309,AH309,AJ309,AL309,AN309)</f>
        <v>0.99</v>
      </c>
      <c r="J309" s="9">
        <f>COUNTA(K309:AN309)/2</f>
        <v>1</v>
      </c>
      <c r="K309" s="9" t="s">
        <v>4275</v>
      </c>
      <c r="L309" s="10">
        <v>0.99</v>
      </c>
      <c r="M309" s="9"/>
      <c r="N309" s="10"/>
      <c r="O309" s="9"/>
      <c r="P309" s="10"/>
      <c r="Q309" s="9"/>
      <c r="R309" s="10"/>
      <c r="S309" s="9"/>
      <c r="T309" s="10"/>
      <c r="U309" s="9"/>
      <c r="V309" s="10"/>
      <c r="W309" s="9"/>
      <c r="X309" s="10"/>
      <c r="Y309" s="9"/>
      <c r="Z309" s="10"/>
      <c r="AA309" s="9"/>
      <c r="AB309" s="10"/>
      <c r="AC309" s="9"/>
      <c r="AD309" s="10"/>
      <c r="AE309" s="9"/>
      <c r="AF309" s="10"/>
      <c r="AG309" s="9"/>
      <c r="AH309" s="10"/>
      <c r="AI309" s="9"/>
      <c r="AJ309" s="10"/>
      <c r="AK309" s="9"/>
      <c r="AL309" s="10"/>
      <c r="AM309" s="9"/>
      <c r="AN309" s="10"/>
    </row>
    <row r="310" spans="1:40" ht="13" x14ac:dyDescent="0.15">
      <c r="A310" s="3" t="s">
        <v>240</v>
      </c>
      <c r="B310" s="3" t="s">
        <v>5806</v>
      </c>
      <c r="C310" s="9" t="s">
        <v>5580</v>
      </c>
      <c r="D310" s="9" t="s">
        <v>5468</v>
      </c>
      <c r="E310" s="9" t="s">
        <v>5469</v>
      </c>
      <c r="F310" s="9" t="s">
        <v>5470</v>
      </c>
      <c r="G310" s="9" t="s">
        <v>5471</v>
      </c>
      <c r="H310" s="3" t="s">
        <v>5472</v>
      </c>
      <c r="I310" s="15">
        <f>SUM(L310,N310,P310,R310,T310,V310,X310,Z310,AB310,AD310,AF310,AH310,AJ310,AL310,AN310)</f>
        <v>1.98</v>
      </c>
      <c r="J310" s="9">
        <f>COUNTA(K310:AN310)/2</f>
        <v>2</v>
      </c>
      <c r="K310" s="9" t="s">
        <v>3124</v>
      </c>
      <c r="L310" s="10">
        <v>0.99</v>
      </c>
      <c r="M310" s="9" t="s">
        <v>3957</v>
      </c>
      <c r="N310" s="10">
        <v>0.99</v>
      </c>
      <c r="O310" s="9"/>
      <c r="P310" s="10"/>
      <c r="Q310" s="9"/>
      <c r="R310" s="10"/>
      <c r="S310" s="9"/>
      <c r="T310" s="10"/>
      <c r="U310" s="9"/>
      <c r="V310" s="10"/>
      <c r="W310" s="9"/>
      <c r="X310" s="10"/>
      <c r="Y310" s="9"/>
      <c r="Z310" s="10"/>
      <c r="AA310" s="9"/>
      <c r="AB310" s="10"/>
      <c r="AC310" s="9"/>
      <c r="AD310" s="10"/>
      <c r="AE310" s="9"/>
      <c r="AF310" s="10"/>
      <c r="AG310" s="9"/>
      <c r="AH310" s="10"/>
      <c r="AI310" s="9"/>
      <c r="AJ310" s="10"/>
      <c r="AK310" s="9"/>
      <c r="AL310" s="10"/>
      <c r="AM310" s="9"/>
      <c r="AN310" s="10"/>
    </row>
    <row r="311" spans="1:40" ht="13" x14ac:dyDescent="0.15">
      <c r="A311" s="3" t="s">
        <v>251</v>
      </c>
      <c r="B311" s="3" t="s">
        <v>5816</v>
      </c>
      <c r="C311" s="9" t="s">
        <v>5580</v>
      </c>
      <c r="D311" s="9" t="s">
        <v>5468</v>
      </c>
      <c r="E311" s="9" t="s">
        <v>5469</v>
      </c>
      <c r="F311" s="9" t="s">
        <v>5470</v>
      </c>
      <c r="G311" s="9" t="s">
        <v>5471</v>
      </c>
      <c r="H311" s="3" t="s">
        <v>5472</v>
      </c>
      <c r="I311" s="15">
        <f>SUM(L311,N311,P311,R311,T311,V311,X311,Z311,AB311,AD311,AF311,AH311,AJ311,AL311,AN311)</f>
        <v>12.870000000000001</v>
      </c>
      <c r="J311" s="9">
        <f>COUNTA(K311:AN311)/2</f>
        <v>13</v>
      </c>
      <c r="K311" s="9" t="s">
        <v>4564</v>
      </c>
      <c r="L311" s="10">
        <v>0.99</v>
      </c>
      <c r="M311" s="9" t="s">
        <v>574</v>
      </c>
      <c r="N311" s="10">
        <v>0.99</v>
      </c>
      <c r="O311" s="9" t="s">
        <v>1998</v>
      </c>
      <c r="P311" s="10">
        <v>0.99</v>
      </c>
      <c r="Q311" s="9" t="s">
        <v>855</v>
      </c>
      <c r="R311" s="10">
        <v>0.99</v>
      </c>
      <c r="S311" s="9" t="s">
        <v>840</v>
      </c>
      <c r="T311" s="10">
        <v>0.99</v>
      </c>
      <c r="U311" s="9" t="s">
        <v>842</v>
      </c>
      <c r="V311" s="10">
        <v>0.99</v>
      </c>
      <c r="W311" s="9" t="s">
        <v>583</v>
      </c>
      <c r="X311" s="10">
        <v>0.99</v>
      </c>
      <c r="Y311" s="9" t="s">
        <v>3731</v>
      </c>
      <c r="Z311" s="10">
        <v>0.99</v>
      </c>
      <c r="AA311" s="9" t="s">
        <v>622</v>
      </c>
      <c r="AB311" s="10">
        <v>0.99</v>
      </c>
      <c r="AC311" s="9" t="s">
        <v>1894</v>
      </c>
      <c r="AD311" s="10">
        <v>0.99</v>
      </c>
      <c r="AE311" s="9" t="s">
        <v>4427</v>
      </c>
      <c r="AF311" s="10">
        <v>0.99</v>
      </c>
      <c r="AG311" s="9" t="s">
        <v>2443</v>
      </c>
      <c r="AH311" s="10">
        <v>0.99</v>
      </c>
      <c r="AI311" s="9" t="s">
        <v>4386</v>
      </c>
      <c r="AJ311" s="10">
        <v>0.99</v>
      </c>
      <c r="AK311" s="9"/>
      <c r="AL311" s="10"/>
      <c r="AM311" s="9"/>
      <c r="AN311" s="11"/>
    </row>
    <row r="312" spans="1:40" ht="13" x14ac:dyDescent="0.15">
      <c r="A312" s="3" t="s">
        <v>306</v>
      </c>
      <c r="B312" s="3" t="s">
        <v>5863</v>
      </c>
      <c r="C312" s="9" t="s">
        <v>5580</v>
      </c>
      <c r="D312" s="9" t="s">
        <v>5468</v>
      </c>
      <c r="E312" s="9" t="s">
        <v>5469</v>
      </c>
      <c r="F312" s="9" t="s">
        <v>5470</v>
      </c>
      <c r="G312" s="9" t="s">
        <v>5471</v>
      </c>
      <c r="H312" s="3" t="s">
        <v>5472</v>
      </c>
      <c r="I312" s="15">
        <f>SUM(L312,N312,P312,R312,T312,V312,X312,Z312,AB312,AD312,AF312,AH312,AJ312,AL312,AN312)</f>
        <v>8.91</v>
      </c>
      <c r="J312" s="9">
        <f>COUNTA(K312:AN312)/2</f>
        <v>9</v>
      </c>
      <c r="K312" s="9" t="s">
        <v>4566</v>
      </c>
      <c r="L312" s="10">
        <v>0.99</v>
      </c>
      <c r="M312" s="9" t="s">
        <v>4267</v>
      </c>
      <c r="N312" s="10">
        <v>0.99</v>
      </c>
      <c r="O312" s="9" t="s">
        <v>4721</v>
      </c>
      <c r="P312" s="10">
        <v>0.99</v>
      </c>
      <c r="Q312" s="9" t="s">
        <v>3418</v>
      </c>
      <c r="R312" s="10">
        <v>0.99</v>
      </c>
      <c r="S312" s="9" t="s">
        <v>1909</v>
      </c>
      <c r="T312" s="10">
        <v>0.99</v>
      </c>
      <c r="U312" s="9" t="s">
        <v>2504</v>
      </c>
      <c r="V312" s="10">
        <v>0.99</v>
      </c>
      <c r="W312" s="9" t="s">
        <v>1478</v>
      </c>
      <c r="X312" s="10">
        <v>0.99</v>
      </c>
      <c r="Y312" s="9" t="s">
        <v>1564</v>
      </c>
      <c r="Z312" s="10">
        <v>0.99</v>
      </c>
      <c r="AA312" s="9" t="s">
        <v>2945</v>
      </c>
      <c r="AB312" s="10">
        <v>0.99</v>
      </c>
      <c r="AC312" s="9"/>
      <c r="AD312" s="10"/>
      <c r="AE312" s="9"/>
      <c r="AF312" s="10"/>
      <c r="AG312" s="9"/>
      <c r="AH312" s="10"/>
      <c r="AI312" s="9"/>
      <c r="AJ312" s="10"/>
      <c r="AK312" s="9"/>
      <c r="AL312" s="10"/>
      <c r="AM312" s="9"/>
      <c r="AN312" s="10"/>
    </row>
    <row r="313" spans="1:40" ht="13" x14ac:dyDescent="0.15">
      <c r="A313" s="3" t="s">
        <v>19</v>
      </c>
      <c r="B313" s="3" t="s">
        <v>5574</v>
      </c>
      <c r="C313" s="9" t="s">
        <v>5575</v>
      </c>
      <c r="D313" s="9" t="s">
        <v>5296</v>
      </c>
      <c r="E313" s="9" t="s">
        <v>5297</v>
      </c>
      <c r="F313" s="9" t="s">
        <v>5298</v>
      </c>
      <c r="G313" s="9" t="s">
        <v>437</v>
      </c>
      <c r="H313" s="9" t="s">
        <v>5299</v>
      </c>
      <c r="I313" s="15">
        <f>SUM(L313,N313,P313,R313,T313,V313,X313,Z313,AB313,AD313,AF313,AH313,AJ313,AL313,AN313)</f>
        <v>8.91</v>
      </c>
      <c r="J313" s="9">
        <f>COUNTA(K313:AN313)/2</f>
        <v>9</v>
      </c>
      <c r="K313" s="9" t="s">
        <v>1902</v>
      </c>
      <c r="L313" s="10">
        <v>0.99</v>
      </c>
      <c r="M313" s="9" t="s">
        <v>1678</v>
      </c>
      <c r="N313" s="10">
        <v>0.99</v>
      </c>
      <c r="O313" s="9" t="s">
        <v>3657</v>
      </c>
      <c r="P313" s="10">
        <v>0.99</v>
      </c>
      <c r="Q313" s="9" t="s">
        <v>3752</v>
      </c>
      <c r="R313" s="10">
        <v>0.99</v>
      </c>
      <c r="S313" s="9" t="s">
        <v>973</v>
      </c>
      <c r="T313" s="10">
        <v>0.99</v>
      </c>
      <c r="U313" s="9" t="s">
        <v>4801</v>
      </c>
      <c r="V313" s="10">
        <v>0.99</v>
      </c>
      <c r="W313" s="9" t="s">
        <v>3168</v>
      </c>
      <c r="X313" s="10">
        <v>0.99</v>
      </c>
      <c r="Y313" s="9" t="s">
        <v>4098</v>
      </c>
      <c r="Z313" s="10">
        <v>0.99</v>
      </c>
      <c r="AA313" s="9" t="s">
        <v>4677</v>
      </c>
      <c r="AB313" s="10">
        <v>0.99</v>
      </c>
      <c r="AC313" s="9"/>
      <c r="AD313" s="10"/>
      <c r="AE313" s="9"/>
      <c r="AF313" s="10"/>
      <c r="AG313" s="9"/>
      <c r="AH313" s="10"/>
      <c r="AI313" s="9"/>
      <c r="AJ313" s="10"/>
      <c r="AK313" s="9"/>
      <c r="AL313" s="10"/>
      <c r="AM313" s="9"/>
      <c r="AN313" s="10"/>
    </row>
    <row r="314" spans="1:40" ht="13" x14ac:dyDescent="0.15">
      <c r="A314" s="3" t="s">
        <v>148</v>
      </c>
      <c r="B314" s="3" t="s">
        <v>5728</v>
      </c>
      <c r="C314" s="9" t="s">
        <v>5575</v>
      </c>
      <c r="D314" s="9" t="s">
        <v>5296</v>
      </c>
      <c r="E314" s="9" t="s">
        <v>5297</v>
      </c>
      <c r="F314" s="9" t="s">
        <v>5298</v>
      </c>
      <c r="G314" s="9" t="s">
        <v>437</v>
      </c>
      <c r="H314" s="9" t="s">
        <v>5299</v>
      </c>
      <c r="I314" s="15">
        <f>SUM(L314,N314,P314,R314,T314,V314,X314,Z314,AB314,AD314,AF314,AH314,AJ314,AL314,AN314)</f>
        <v>1.98</v>
      </c>
      <c r="J314" s="9">
        <f>COUNTA(K314:AN314)/2</f>
        <v>2</v>
      </c>
      <c r="K314" s="9" t="s">
        <v>2443</v>
      </c>
      <c r="L314" s="10">
        <v>0.99</v>
      </c>
      <c r="M314" s="9" t="s">
        <v>3938</v>
      </c>
      <c r="N314" s="10">
        <v>0.99</v>
      </c>
      <c r="O314" s="9"/>
      <c r="P314" s="10"/>
      <c r="Q314" s="9"/>
      <c r="R314" s="10"/>
      <c r="S314" s="9"/>
      <c r="T314" s="10"/>
      <c r="U314" s="9"/>
      <c r="V314" s="10"/>
      <c r="W314" s="9"/>
      <c r="X314" s="10"/>
      <c r="Y314" s="9"/>
      <c r="Z314" s="10"/>
      <c r="AA314" s="9"/>
      <c r="AB314" s="10"/>
      <c r="AC314" s="9"/>
      <c r="AD314" s="10"/>
      <c r="AE314" s="9"/>
      <c r="AF314" s="10"/>
      <c r="AG314" s="9"/>
      <c r="AH314" s="10"/>
      <c r="AI314" s="9"/>
      <c r="AJ314" s="10"/>
      <c r="AK314" s="9"/>
      <c r="AL314" s="10"/>
      <c r="AM314" s="9"/>
      <c r="AN314" s="10"/>
    </row>
    <row r="315" spans="1:40" ht="13" x14ac:dyDescent="0.15">
      <c r="A315" s="3" t="s">
        <v>171</v>
      </c>
      <c r="B315" s="3" t="s">
        <v>5747</v>
      </c>
      <c r="C315" s="9" t="s">
        <v>5575</v>
      </c>
      <c r="D315" s="9" t="s">
        <v>5296</v>
      </c>
      <c r="E315" s="9" t="s">
        <v>5297</v>
      </c>
      <c r="F315" s="9" t="s">
        <v>5298</v>
      </c>
      <c r="G315" s="9" t="s">
        <v>437</v>
      </c>
      <c r="H315" s="9" t="s">
        <v>5299</v>
      </c>
      <c r="I315" s="15">
        <f>SUM(L315,N315,P315,R315,T315,V315,X315,Z315,AB315,AD315,AF315,AH315,AJ315,AL315,AN315)</f>
        <v>3.96</v>
      </c>
      <c r="J315" s="9">
        <f>COUNTA(K315:AN315)/2</f>
        <v>4</v>
      </c>
      <c r="K315" s="9" t="s">
        <v>4745</v>
      </c>
      <c r="L315" s="10">
        <v>0.99</v>
      </c>
      <c r="M315" s="9" t="s">
        <v>3903</v>
      </c>
      <c r="N315" s="10">
        <v>0.99</v>
      </c>
      <c r="O315" s="9" t="s">
        <v>3422</v>
      </c>
      <c r="P315" s="10">
        <v>0.99</v>
      </c>
      <c r="Q315" s="9" t="s">
        <v>1489</v>
      </c>
      <c r="R315" s="10">
        <v>0.99</v>
      </c>
      <c r="S315" s="9"/>
      <c r="T315" s="10"/>
      <c r="U315" s="9"/>
      <c r="V315" s="10"/>
      <c r="W315" s="9"/>
      <c r="X315" s="10"/>
      <c r="Y315" s="9"/>
      <c r="Z315" s="10"/>
      <c r="AA315" s="9"/>
      <c r="AB315" s="10"/>
      <c r="AC315" s="9"/>
      <c r="AD315" s="10"/>
      <c r="AE315" s="9"/>
      <c r="AF315" s="10"/>
      <c r="AG315" s="9"/>
      <c r="AH315" s="10"/>
      <c r="AI315" s="9"/>
      <c r="AJ315" s="10"/>
      <c r="AK315" s="9"/>
      <c r="AL315" s="10"/>
      <c r="AM315" s="9"/>
      <c r="AN315" s="10"/>
    </row>
    <row r="316" spans="1:40" ht="13" x14ac:dyDescent="0.15">
      <c r="A316" s="3" t="s">
        <v>193</v>
      </c>
      <c r="B316" s="3" t="s">
        <v>5766</v>
      </c>
      <c r="C316" s="9" t="s">
        <v>5575</v>
      </c>
      <c r="D316" s="9" t="s">
        <v>5296</v>
      </c>
      <c r="E316" s="9" t="s">
        <v>5297</v>
      </c>
      <c r="F316" s="9" t="s">
        <v>5298</v>
      </c>
      <c r="G316" s="9" t="s">
        <v>437</v>
      </c>
      <c r="H316" s="9" t="s">
        <v>5299</v>
      </c>
      <c r="I316" s="15">
        <f>SUM(L316,N316,P316,R316,T316,V316,X316,Z316,AB316,AD316,AF316,AH316,AJ316,AL316,AN316)</f>
        <v>5.94</v>
      </c>
      <c r="J316" s="9">
        <f>COUNTA(K316:AN316)/2</f>
        <v>6</v>
      </c>
      <c r="K316" s="9" t="s">
        <v>1163</v>
      </c>
      <c r="L316" s="10">
        <v>0.99</v>
      </c>
      <c r="M316" s="9" t="s">
        <v>1656</v>
      </c>
      <c r="N316" s="10">
        <v>0.99</v>
      </c>
      <c r="O316" s="9" t="s">
        <v>3517</v>
      </c>
      <c r="P316" s="10">
        <v>0.99</v>
      </c>
      <c r="Q316" s="9" t="s">
        <v>2246</v>
      </c>
      <c r="R316" s="10">
        <v>0.99</v>
      </c>
      <c r="S316" s="9" t="s">
        <v>1481</v>
      </c>
      <c r="T316" s="10">
        <v>0.99</v>
      </c>
      <c r="U316" s="9" t="s">
        <v>2553</v>
      </c>
      <c r="V316" s="10">
        <v>0.99</v>
      </c>
      <c r="W316" s="9"/>
      <c r="X316" s="10"/>
      <c r="Y316" s="9"/>
      <c r="Z316" s="10"/>
      <c r="AA316" s="9"/>
      <c r="AB316" s="10"/>
      <c r="AC316" s="9"/>
      <c r="AD316" s="10"/>
      <c r="AE316" s="9"/>
      <c r="AF316" s="10"/>
      <c r="AG316" s="9"/>
      <c r="AH316" s="10"/>
      <c r="AI316" s="9"/>
      <c r="AJ316" s="10"/>
      <c r="AK316" s="9"/>
      <c r="AL316" s="10"/>
      <c r="AM316" s="9"/>
      <c r="AN316" s="10"/>
    </row>
    <row r="317" spans="1:40" ht="13" x14ac:dyDescent="0.15">
      <c r="A317" s="3" t="s">
        <v>245</v>
      </c>
      <c r="B317" s="3" t="s">
        <v>5811</v>
      </c>
      <c r="C317" s="9" t="s">
        <v>5575</v>
      </c>
      <c r="D317" s="9" t="s">
        <v>5296</v>
      </c>
      <c r="E317" s="9" t="s">
        <v>5297</v>
      </c>
      <c r="F317" s="9" t="s">
        <v>5298</v>
      </c>
      <c r="G317" s="9" t="s">
        <v>437</v>
      </c>
      <c r="H317" s="9" t="s">
        <v>5299</v>
      </c>
      <c r="I317" s="15">
        <f>SUM(L317,N317,P317,R317,T317,V317,X317,Z317,AB317,AD317,AF317,AH317,AJ317,AL317,AN317)</f>
        <v>0.99</v>
      </c>
      <c r="J317" s="9">
        <f>COUNTA(K317:AN317)/2</f>
        <v>1</v>
      </c>
      <c r="K317" s="9" t="s">
        <v>1236</v>
      </c>
      <c r="L317" s="10">
        <v>0.99</v>
      </c>
      <c r="M317" s="9"/>
      <c r="N317" s="10"/>
      <c r="O317" s="9"/>
      <c r="P317" s="10"/>
      <c r="Q317" s="9"/>
      <c r="R317" s="10"/>
      <c r="S317" s="9"/>
      <c r="T317" s="10"/>
      <c r="U317" s="9"/>
      <c r="V317" s="10"/>
      <c r="W317" s="9"/>
      <c r="X317" s="10"/>
      <c r="Y317" s="9"/>
      <c r="Z317" s="10"/>
      <c r="AA317" s="9"/>
      <c r="AB317" s="10"/>
      <c r="AC317" s="9"/>
      <c r="AD317" s="10"/>
      <c r="AE317" s="9"/>
      <c r="AF317" s="10"/>
      <c r="AG317" s="9"/>
      <c r="AH317" s="10"/>
      <c r="AI317" s="9"/>
      <c r="AJ317" s="10"/>
      <c r="AK317" s="9"/>
      <c r="AL317" s="10"/>
      <c r="AM317" s="9"/>
      <c r="AN317" s="10"/>
    </row>
    <row r="318" spans="1:40" ht="13" x14ac:dyDescent="0.15">
      <c r="A318" s="3" t="s">
        <v>366</v>
      </c>
      <c r="B318" s="3" t="s">
        <v>5914</v>
      </c>
      <c r="C318" s="9" t="s">
        <v>5575</v>
      </c>
      <c r="D318" s="9" t="s">
        <v>5296</v>
      </c>
      <c r="E318" s="9" t="s">
        <v>5297</v>
      </c>
      <c r="F318" s="9" t="s">
        <v>5298</v>
      </c>
      <c r="G318" s="9" t="s">
        <v>437</v>
      </c>
      <c r="H318" s="9" t="s">
        <v>5299</v>
      </c>
      <c r="I318" s="15">
        <f>SUM(L318,N318,P318,R318,T318,V318,X318,Z318,AB318,AD318,AF318,AH318,AJ318,AL318,AN318)</f>
        <v>1.98</v>
      </c>
      <c r="J318" s="9">
        <f>COUNTA(K318:AN318)/2</f>
        <v>2</v>
      </c>
      <c r="K318" s="9" t="s">
        <v>3155</v>
      </c>
      <c r="L318" s="10">
        <v>0.99</v>
      </c>
      <c r="M318" s="9" t="s">
        <v>1885</v>
      </c>
      <c r="N318" s="10">
        <v>0.99</v>
      </c>
      <c r="O318" s="9"/>
      <c r="P318" s="10"/>
      <c r="Q318" s="9"/>
      <c r="R318" s="10"/>
      <c r="S318" s="9"/>
      <c r="T318" s="10"/>
      <c r="U318" s="9"/>
      <c r="V318" s="10"/>
      <c r="W318" s="9"/>
      <c r="X318" s="10"/>
      <c r="Y318" s="9"/>
      <c r="Z318" s="10"/>
      <c r="AA318" s="9"/>
      <c r="AB318" s="10"/>
      <c r="AC318" s="9"/>
      <c r="AD318" s="10"/>
      <c r="AE318" s="9"/>
      <c r="AF318" s="10"/>
      <c r="AG318" s="9"/>
      <c r="AH318" s="10"/>
      <c r="AI318" s="9"/>
      <c r="AJ318" s="10"/>
      <c r="AK318" s="9"/>
      <c r="AL318" s="10"/>
      <c r="AM318" s="9"/>
      <c r="AN318" s="10"/>
    </row>
    <row r="319" spans="1:40" ht="13" x14ac:dyDescent="0.15">
      <c r="A319" s="3" t="s">
        <v>377</v>
      </c>
      <c r="B319" s="3" t="s">
        <v>5924</v>
      </c>
      <c r="C319" s="9" t="s">
        <v>5575</v>
      </c>
      <c r="D319" s="9" t="s">
        <v>5296</v>
      </c>
      <c r="E319" s="9" t="s">
        <v>5297</v>
      </c>
      <c r="F319" s="9" t="s">
        <v>5298</v>
      </c>
      <c r="G319" s="9" t="s">
        <v>437</v>
      </c>
      <c r="H319" s="9" t="s">
        <v>5299</v>
      </c>
      <c r="I319" s="15">
        <f>SUM(L319,N319,P319,R319,T319,V319,X319,Z319,AB319,AD319,AF319,AH319,AJ319,AL319,AN319)</f>
        <v>13.860000000000001</v>
      </c>
      <c r="J319" s="9">
        <f>COUNTA(K319:AN319)/2</f>
        <v>14</v>
      </c>
      <c r="K319" s="9" t="s">
        <v>2710</v>
      </c>
      <c r="L319" s="10">
        <v>0.99</v>
      </c>
      <c r="M319" s="9" t="s">
        <v>2157</v>
      </c>
      <c r="N319" s="10">
        <v>0.99</v>
      </c>
      <c r="O319" s="9" t="s">
        <v>4419</v>
      </c>
      <c r="P319" s="10">
        <v>0.99</v>
      </c>
      <c r="Q319" s="9" t="s">
        <v>1373</v>
      </c>
      <c r="R319" s="10">
        <v>0.99</v>
      </c>
      <c r="S319" s="9" t="s">
        <v>3139</v>
      </c>
      <c r="T319" s="10">
        <v>0.99</v>
      </c>
      <c r="U319" s="9" t="s">
        <v>1233</v>
      </c>
      <c r="V319" s="10">
        <v>0.99</v>
      </c>
      <c r="W319" s="9" t="s">
        <v>3397</v>
      </c>
      <c r="X319" s="10">
        <v>0.99</v>
      </c>
      <c r="Y319" s="9" t="s">
        <v>2756</v>
      </c>
      <c r="Z319" s="10">
        <v>0.99</v>
      </c>
      <c r="AA319" s="9" t="s">
        <v>3445</v>
      </c>
      <c r="AB319" s="10">
        <v>0.99</v>
      </c>
      <c r="AC319" s="9" t="s">
        <v>730</v>
      </c>
      <c r="AD319" s="10">
        <v>0.99</v>
      </c>
      <c r="AE319" s="9" t="s">
        <v>3932</v>
      </c>
      <c r="AF319" s="10">
        <v>0.99</v>
      </c>
      <c r="AG319" s="9" t="s">
        <v>4052</v>
      </c>
      <c r="AH319" s="10">
        <v>0.99</v>
      </c>
      <c r="AI319" s="9" t="s">
        <v>4184</v>
      </c>
      <c r="AJ319" s="10">
        <v>0.99</v>
      </c>
      <c r="AK319" s="9" t="s">
        <v>4096</v>
      </c>
      <c r="AL319" s="10">
        <v>0.99</v>
      </c>
      <c r="AM319" s="9"/>
      <c r="AN319" s="10"/>
    </row>
    <row r="320" spans="1:40" ht="13" x14ac:dyDescent="0.15">
      <c r="A320" s="3" t="s">
        <v>113</v>
      </c>
      <c r="B320" s="3" t="s">
        <v>5693</v>
      </c>
      <c r="C320" s="9" t="s">
        <v>5694</v>
      </c>
      <c r="D320" s="9" t="s">
        <v>5196</v>
      </c>
      <c r="E320" s="9" t="s">
        <v>3355</v>
      </c>
      <c r="F320" s="9" t="s">
        <v>5197</v>
      </c>
      <c r="G320" s="9" t="s">
        <v>5180</v>
      </c>
      <c r="H320" s="9" t="s">
        <v>5198</v>
      </c>
      <c r="I320" s="15">
        <f>SUM(L320,N320,P320,R320,T320,V320,X320,Z320,AB320,AD320,AF320,AH320,AJ320,AL320,AN320)</f>
        <v>1.98</v>
      </c>
      <c r="J320" s="9">
        <f>COUNTA(K320:AN320)/2</f>
        <v>2</v>
      </c>
      <c r="K320" s="9" t="s">
        <v>4372</v>
      </c>
      <c r="L320" s="10">
        <v>0.99</v>
      </c>
      <c r="M320" s="9" t="s">
        <v>2038</v>
      </c>
      <c r="N320" s="10">
        <v>0.99</v>
      </c>
      <c r="O320" s="9"/>
      <c r="P320" s="10"/>
      <c r="Q320" s="9"/>
      <c r="R320" s="10"/>
      <c r="S320" s="9"/>
      <c r="T320" s="10"/>
      <c r="U320" s="9"/>
      <c r="V320" s="10"/>
      <c r="W320" s="9"/>
      <c r="X320" s="10"/>
      <c r="Y320" s="9"/>
      <c r="Z320" s="10"/>
      <c r="AA320" s="9"/>
      <c r="AB320" s="10"/>
      <c r="AC320" s="9"/>
      <c r="AD320" s="10"/>
      <c r="AE320" s="9"/>
      <c r="AF320" s="10"/>
      <c r="AG320" s="9"/>
      <c r="AH320" s="10"/>
      <c r="AI320" s="9"/>
      <c r="AJ320" s="10"/>
      <c r="AK320" s="9"/>
      <c r="AL320" s="10"/>
      <c r="AM320" s="9"/>
      <c r="AN320" s="10"/>
    </row>
    <row r="321" spans="1:40" ht="13" x14ac:dyDescent="0.15">
      <c r="A321" s="3" t="s">
        <v>136</v>
      </c>
      <c r="B321" s="3" t="s">
        <v>5717</v>
      </c>
      <c r="C321" s="9" t="s">
        <v>5694</v>
      </c>
      <c r="D321" s="9" t="s">
        <v>5196</v>
      </c>
      <c r="E321" s="9" t="s">
        <v>3355</v>
      </c>
      <c r="F321" s="9" t="s">
        <v>5197</v>
      </c>
      <c r="G321" s="9" t="s">
        <v>5180</v>
      </c>
      <c r="H321" s="9" t="s">
        <v>5198</v>
      </c>
      <c r="I321" s="15">
        <f>SUM(L321,N321,P321,R321,T321,V321,X321,Z321,AB321,AD321,AF321,AH321,AJ321,AL321,AN321)</f>
        <v>3.96</v>
      </c>
      <c r="J321" s="9">
        <f>COUNTA(K321:AN321)/2</f>
        <v>4</v>
      </c>
      <c r="K321" s="9" t="s">
        <v>2514</v>
      </c>
      <c r="L321" s="10">
        <v>0.99</v>
      </c>
      <c r="M321" s="9" t="s">
        <v>2968</v>
      </c>
      <c r="N321" s="10">
        <v>0.99</v>
      </c>
      <c r="O321" s="9" t="s">
        <v>2887</v>
      </c>
      <c r="P321" s="10">
        <v>0.99</v>
      </c>
      <c r="Q321" s="9" t="s">
        <v>4839</v>
      </c>
      <c r="R321" s="10">
        <v>0.99</v>
      </c>
      <c r="S321" s="9"/>
      <c r="T321" s="10"/>
      <c r="U321" s="9"/>
      <c r="V321" s="10"/>
      <c r="W321" s="9"/>
      <c r="X321" s="10"/>
      <c r="Y321" s="9"/>
      <c r="Z321" s="10"/>
      <c r="AA321" s="9"/>
      <c r="AB321" s="10"/>
      <c r="AC321" s="9"/>
      <c r="AD321" s="10"/>
      <c r="AE321" s="9"/>
      <c r="AF321" s="10"/>
      <c r="AG321" s="9"/>
      <c r="AH321" s="10"/>
      <c r="AI321" s="9"/>
      <c r="AJ321" s="10"/>
      <c r="AK321" s="9"/>
      <c r="AL321" s="10"/>
      <c r="AM321" s="9"/>
      <c r="AN321" s="10"/>
    </row>
    <row r="322" spans="1:40" ht="13" x14ac:dyDescent="0.15">
      <c r="A322" s="3" t="s">
        <v>158</v>
      </c>
      <c r="B322" s="3" t="s">
        <v>5736</v>
      </c>
      <c r="C322" s="9" t="s">
        <v>5694</v>
      </c>
      <c r="D322" s="9" t="s">
        <v>5196</v>
      </c>
      <c r="E322" s="9" t="s">
        <v>3355</v>
      </c>
      <c r="F322" s="9" t="s">
        <v>5197</v>
      </c>
      <c r="G322" s="9" t="s">
        <v>5180</v>
      </c>
      <c r="H322" s="9" t="s">
        <v>5198</v>
      </c>
      <c r="I322" s="15">
        <f>SUM(L322,N322,P322,R322,T322,V322,X322,Z322,AB322,AD322,AF322,AH322,AJ322,AL322,AN322)</f>
        <v>5.94</v>
      </c>
      <c r="J322" s="9">
        <f>COUNTA(K322:AN322)/2</f>
        <v>6</v>
      </c>
      <c r="K322" s="9" t="s">
        <v>4912</v>
      </c>
      <c r="L322" s="10">
        <v>0.99</v>
      </c>
      <c r="M322" s="9" t="s">
        <v>1838</v>
      </c>
      <c r="N322" s="10">
        <v>0.99</v>
      </c>
      <c r="O322" s="9" t="s">
        <v>2589</v>
      </c>
      <c r="P322" s="10">
        <v>0.99</v>
      </c>
      <c r="Q322" s="9" t="s">
        <v>4476</v>
      </c>
      <c r="R322" s="10">
        <v>0.99</v>
      </c>
      <c r="S322" s="9" t="s">
        <v>3774</v>
      </c>
      <c r="T322" s="10">
        <v>0.99</v>
      </c>
      <c r="U322" s="9" t="s">
        <v>2298</v>
      </c>
      <c r="V322" s="10">
        <v>0.99</v>
      </c>
      <c r="W322" s="9"/>
      <c r="X322" s="10"/>
      <c r="Y322" s="9"/>
      <c r="Z322" s="10"/>
      <c r="AA322" s="9"/>
      <c r="AB322" s="10"/>
      <c r="AC322" s="9"/>
      <c r="AD322" s="10"/>
      <c r="AE322" s="9"/>
      <c r="AF322" s="10"/>
      <c r="AG322" s="9"/>
      <c r="AH322" s="10"/>
      <c r="AI322" s="9"/>
      <c r="AJ322" s="10"/>
      <c r="AK322" s="9"/>
      <c r="AL322" s="10"/>
      <c r="AM322" s="9"/>
      <c r="AN322" s="10"/>
    </row>
    <row r="323" spans="1:40" ht="13" x14ac:dyDescent="0.15">
      <c r="A323" s="3" t="s">
        <v>210</v>
      </c>
      <c r="B323" s="3" t="s">
        <v>5781</v>
      </c>
      <c r="C323" s="9" t="s">
        <v>5694</v>
      </c>
      <c r="D323" s="9" t="s">
        <v>5196</v>
      </c>
      <c r="E323" s="9" t="s">
        <v>3355</v>
      </c>
      <c r="F323" s="9" t="s">
        <v>5197</v>
      </c>
      <c r="G323" s="9" t="s">
        <v>5180</v>
      </c>
      <c r="H323" s="9" t="s">
        <v>5198</v>
      </c>
      <c r="I323" s="15">
        <f>SUM(L323,N323,P323,R323,T323,V323,X323,Z323,AB323,AD323,AF323,AH323,AJ323,AL323,AN323)</f>
        <v>0.99</v>
      </c>
      <c r="J323" s="9">
        <f>COUNTA(K323:AN323)/2</f>
        <v>1</v>
      </c>
      <c r="K323" s="9" t="s">
        <v>3805</v>
      </c>
      <c r="L323" s="10">
        <v>0.99</v>
      </c>
      <c r="M323" s="9"/>
      <c r="N323" s="10"/>
      <c r="O323" s="9"/>
      <c r="P323" s="10"/>
      <c r="Q323" s="9"/>
      <c r="R323" s="10"/>
      <c r="S323" s="9"/>
      <c r="T323" s="10"/>
      <c r="U323" s="9"/>
      <c r="V323" s="10"/>
      <c r="W323" s="9"/>
      <c r="X323" s="10"/>
      <c r="Y323" s="9"/>
      <c r="Z323" s="10"/>
      <c r="AA323" s="9"/>
      <c r="AB323" s="10"/>
      <c r="AC323" s="9"/>
      <c r="AD323" s="10"/>
      <c r="AE323" s="9"/>
      <c r="AF323" s="10"/>
      <c r="AG323" s="9"/>
      <c r="AH323" s="10"/>
      <c r="AI323" s="9"/>
      <c r="AJ323" s="10"/>
      <c r="AK323" s="9"/>
      <c r="AL323" s="10"/>
      <c r="AM323" s="9"/>
      <c r="AN323" s="10"/>
    </row>
    <row r="324" spans="1:40" ht="13" x14ac:dyDescent="0.15">
      <c r="A324" s="3" t="s">
        <v>331</v>
      </c>
      <c r="B324" s="3" t="s">
        <v>5884</v>
      </c>
      <c r="C324" s="9" t="s">
        <v>5694</v>
      </c>
      <c r="D324" s="9" t="s">
        <v>5196</v>
      </c>
      <c r="E324" s="9" t="s">
        <v>3355</v>
      </c>
      <c r="F324" s="9" t="s">
        <v>5197</v>
      </c>
      <c r="G324" s="9" t="s">
        <v>5180</v>
      </c>
      <c r="H324" s="9" t="s">
        <v>5198</v>
      </c>
      <c r="I324" s="15">
        <f>SUM(L324,N324,P324,R324,T324,V324,X324,Z324,AB324,AD324,AF324,AH324,AJ324,AL324,AN324)</f>
        <v>1.98</v>
      </c>
      <c r="J324" s="9">
        <f>COUNTA(K324:AN324)/2</f>
        <v>2</v>
      </c>
      <c r="K324" s="9" t="s">
        <v>2941</v>
      </c>
      <c r="L324" s="10">
        <v>0.99</v>
      </c>
      <c r="M324" s="9" t="s">
        <v>794</v>
      </c>
      <c r="N324" s="10">
        <v>0.99</v>
      </c>
      <c r="O324" s="9"/>
      <c r="P324" s="10"/>
      <c r="Q324" s="9"/>
      <c r="R324" s="10"/>
      <c r="S324" s="9"/>
      <c r="T324" s="10"/>
      <c r="U324" s="9"/>
      <c r="V324" s="10"/>
      <c r="W324" s="9"/>
      <c r="X324" s="10"/>
      <c r="Y324" s="9"/>
      <c r="Z324" s="10"/>
      <c r="AA324" s="9"/>
      <c r="AB324" s="10"/>
      <c r="AC324" s="9"/>
      <c r="AD324" s="10"/>
      <c r="AE324" s="9"/>
      <c r="AF324" s="10"/>
      <c r="AG324" s="9"/>
      <c r="AH324" s="10"/>
      <c r="AI324" s="9"/>
      <c r="AJ324" s="10"/>
      <c r="AK324" s="9"/>
      <c r="AL324" s="10"/>
      <c r="AM324" s="9"/>
      <c r="AN324" s="10"/>
    </row>
    <row r="325" spans="1:40" ht="13" x14ac:dyDescent="0.15">
      <c r="A325" s="3" t="s">
        <v>342</v>
      </c>
      <c r="B325" s="3" t="s">
        <v>5894</v>
      </c>
      <c r="C325" s="9" t="s">
        <v>5694</v>
      </c>
      <c r="D325" s="9" t="s">
        <v>5196</v>
      </c>
      <c r="E325" s="9" t="s">
        <v>3355</v>
      </c>
      <c r="F325" s="9" t="s">
        <v>5197</v>
      </c>
      <c r="G325" s="9" t="s">
        <v>5180</v>
      </c>
      <c r="H325" s="9" t="s">
        <v>5198</v>
      </c>
      <c r="I325" s="15">
        <f>SUM(L325,N325,P325,R325,T325,V325,X325,Z325,AB325,AD325,AF325,AH325,AJ325,AL325,AN325)</f>
        <v>13.860000000000001</v>
      </c>
      <c r="J325" s="9">
        <f>COUNTA(K325:AN325)/2</f>
        <v>14</v>
      </c>
      <c r="K325" s="9" t="s">
        <v>3555</v>
      </c>
      <c r="L325" s="10">
        <v>0.99</v>
      </c>
      <c r="M325" s="9" t="s">
        <v>3161</v>
      </c>
      <c r="N325" s="10">
        <v>0.99</v>
      </c>
      <c r="O325" s="9" t="s">
        <v>3197</v>
      </c>
      <c r="P325" s="10">
        <v>0.99</v>
      </c>
      <c r="Q325" s="9" t="s">
        <v>5002</v>
      </c>
      <c r="R325" s="10">
        <v>0.99</v>
      </c>
      <c r="S325" s="9" t="s">
        <v>3381</v>
      </c>
      <c r="T325" s="10">
        <v>0.99</v>
      </c>
      <c r="U325" s="9" t="s">
        <v>3394</v>
      </c>
      <c r="V325" s="10">
        <v>0.99</v>
      </c>
      <c r="W325" s="9" t="s">
        <v>3122</v>
      </c>
      <c r="X325" s="10">
        <v>0.99</v>
      </c>
      <c r="Y325" s="9" t="s">
        <v>4148</v>
      </c>
      <c r="Z325" s="10">
        <v>0.99</v>
      </c>
      <c r="AA325" s="9" t="s">
        <v>2827</v>
      </c>
      <c r="AB325" s="10">
        <v>0.99</v>
      </c>
      <c r="AC325" s="9" t="s">
        <v>2522</v>
      </c>
      <c r="AD325" s="10">
        <v>0.99</v>
      </c>
      <c r="AE325" s="9" t="s">
        <v>775</v>
      </c>
      <c r="AF325" s="10">
        <v>0.99</v>
      </c>
      <c r="AG325" s="9" t="s">
        <v>3496</v>
      </c>
      <c r="AH325" s="10">
        <v>0.99</v>
      </c>
      <c r="AI325" s="9" t="s">
        <v>4908</v>
      </c>
      <c r="AJ325" s="10">
        <v>0.99</v>
      </c>
      <c r="AK325" s="9" t="s">
        <v>3519</v>
      </c>
      <c r="AL325" s="10">
        <v>0.99</v>
      </c>
      <c r="AM325" s="9"/>
      <c r="AN325" s="10"/>
    </row>
    <row r="326" spans="1:40" ht="13" x14ac:dyDescent="0.15">
      <c r="A326" s="3" t="s">
        <v>397</v>
      </c>
      <c r="B326" s="3" t="s">
        <v>5941</v>
      </c>
      <c r="C326" s="9" t="s">
        <v>5694</v>
      </c>
      <c r="D326" s="9" t="s">
        <v>5196</v>
      </c>
      <c r="E326" s="9" t="s">
        <v>3355</v>
      </c>
      <c r="F326" s="9" t="s">
        <v>5197</v>
      </c>
      <c r="G326" s="9" t="s">
        <v>5180</v>
      </c>
      <c r="H326" s="9" t="s">
        <v>5198</v>
      </c>
      <c r="I326" s="15">
        <f>SUM(L326,N326,P326,R326,T326,V326,X326,Z326,AB326,AD326,AF326,AH326,AJ326,AL326,AN326)</f>
        <v>7.9200000000000008</v>
      </c>
      <c r="J326" s="9">
        <f>COUNTA(K326:AN326)/2</f>
        <v>8</v>
      </c>
      <c r="K326" s="9" t="s">
        <v>3779</v>
      </c>
      <c r="L326" s="10">
        <v>0.99</v>
      </c>
      <c r="M326" s="9" t="s">
        <v>2069</v>
      </c>
      <c r="N326" s="10">
        <v>0.99</v>
      </c>
      <c r="O326" s="9" t="s">
        <v>4686</v>
      </c>
      <c r="P326" s="10">
        <v>0.99</v>
      </c>
      <c r="Q326" s="9" t="s">
        <v>3629</v>
      </c>
      <c r="R326" s="10">
        <v>0.99</v>
      </c>
      <c r="S326" s="9" t="s">
        <v>1108</v>
      </c>
      <c r="T326" s="10">
        <v>0.99</v>
      </c>
      <c r="U326" s="9" t="s">
        <v>3757</v>
      </c>
      <c r="V326" s="10">
        <v>0.99</v>
      </c>
      <c r="W326" s="9" t="s">
        <v>2011</v>
      </c>
      <c r="X326" s="10">
        <v>0.99</v>
      </c>
      <c r="Y326" s="9" t="s">
        <v>4222</v>
      </c>
      <c r="Z326" s="10">
        <v>0.99</v>
      </c>
      <c r="AA326" s="9"/>
      <c r="AB326" s="10"/>
      <c r="AC326" s="9"/>
      <c r="AD326" s="10"/>
      <c r="AE326" s="9"/>
      <c r="AF326" s="10"/>
      <c r="AG326" s="9"/>
      <c r="AH326" s="10"/>
      <c r="AI326" s="9"/>
      <c r="AJ326" s="10"/>
      <c r="AK326" s="9"/>
      <c r="AL326" s="10"/>
      <c r="AM326" s="9"/>
      <c r="AN326" s="11"/>
    </row>
    <row r="327" spans="1:40" ht="13" x14ac:dyDescent="0.15">
      <c r="A327" s="3" t="s">
        <v>8</v>
      </c>
      <c r="B327" s="3" t="s">
        <v>5555</v>
      </c>
      <c r="C327" s="9" t="s">
        <v>5556</v>
      </c>
      <c r="D327" s="9" t="s">
        <v>5345</v>
      </c>
      <c r="E327" s="9" t="s">
        <v>5332</v>
      </c>
      <c r="F327" s="9"/>
      <c r="G327" s="9" t="s">
        <v>5063</v>
      </c>
      <c r="H327" s="3" t="s">
        <v>5346</v>
      </c>
      <c r="I327" s="15">
        <f>SUM(L327,N327,P327,R327,T327,V327,X327,Z327,AB327,AD327,AF327,AH327,AJ327,AL327,AN327)</f>
        <v>1.98</v>
      </c>
      <c r="J327" s="9">
        <f>COUNTA(K327:AN327)/2</f>
        <v>2</v>
      </c>
      <c r="K327" s="9" t="s">
        <v>1091</v>
      </c>
      <c r="L327" s="10">
        <v>0.99</v>
      </c>
      <c r="M327" s="9" t="s">
        <v>4351</v>
      </c>
      <c r="N327" s="10">
        <v>0.99</v>
      </c>
      <c r="O327" s="9"/>
      <c r="P327" s="10"/>
      <c r="Q327" s="9"/>
      <c r="R327" s="10"/>
      <c r="S327" s="9"/>
      <c r="T327" s="10"/>
      <c r="U327" s="9"/>
      <c r="V327" s="10"/>
      <c r="W327" s="9"/>
      <c r="X327" s="10"/>
      <c r="Y327" s="9"/>
      <c r="Z327" s="10"/>
      <c r="AA327" s="9"/>
      <c r="AB327" s="10"/>
      <c r="AC327" s="9"/>
      <c r="AD327" s="10"/>
      <c r="AE327" s="9"/>
      <c r="AF327" s="10"/>
      <c r="AG327" s="9"/>
      <c r="AH327" s="10"/>
      <c r="AI327" s="9"/>
      <c r="AJ327" s="10"/>
      <c r="AK327" s="9"/>
      <c r="AL327" s="10"/>
      <c r="AM327" s="9"/>
      <c r="AN327" s="10"/>
    </row>
    <row r="328" spans="1:40" ht="13" x14ac:dyDescent="0.15">
      <c r="A328" s="3" t="s">
        <v>31</v>
      </c>
      <c r="B328" s="3" t="s">
        <v>5593</v>
      </c>
      <c r="C328" s="9" t="s">
        <v>5556</v>
      </c>
      <c r="D328" s="9" t="s">
        <v>5345</v>
      </c>
      <c r="E328" s="9" t="s">
        <v>5332</v>
      </c>
      <c r="F328" s="9"/>
      <c r="G328" s="9" t="s">
        <v>5063</v>
      </c>
      <c r="H328" s="3" t="s">
        <v>5346</v>
      </c>
      <c r="I328" s="15">
        <f>SUM(L328,N328,P328,R328,T328,V328,X328,Z328,AB328,AD328,AF328,AH328,AJ328,AL328,AN328)</f>
        <v>3.96</v>
      </c>
      <c r="J328" s="9">
        <f>COUNTA(K328:AN328)/2</f>
        <v>4</v>
      </c>
      <c r="K328" s="9" t="s">
        <v>3713</v>
      </c>
      <c r="L328" s="10">
        <v>0.99</v>
      </c>
      <c r="M328" s="9" t="s">
        <v>1487</v>
      </c>
      <c r="N328" s="10">
        <v>0.99</v>
      </c>
      <c r="O328" s="9" t="s">
        <v>3897</v>
      </c>
      <c r="P328" s="10">
        <v>0.99</v>
      </c>
      <c r="Q328" s="9" t="s">
        <v>2138</v>
      </c>
      <c r="R328" s="10">
        <v>0.99</v>
      </c>
      <c r="S328" s="9"/>
      <c r="T328" s="10"/>
      <c r="U328" s="9"/>
      <c r="V328" s="10"/>
      <c r="W328" s="9"/>
      <c r="X328" s="10"/>
      <c r="Y328" s="9"/>
      <c r="Z328" s="10"/>
      <c r="AA328" s="9"/>
      <c r="AB328" s="10"/>
      <c r="AC328" s="9"/>
      <c r="AD328" s="10"/>
      <c r="AE328" s="9"/>
      <c r="AF328" s="10"/>
      <c r="AG328" s="9"/>
      <c r="AH328" s="10"/>
      <c r="AI328" s="9"/>
      <c r="AJ328" s="10"/>
      <c r="AK328" s="9"/>
      <c r="AL328" s="10"/>
      <c r="AM328" s="9"/>
      <c r="AN328" s="10"/>
    </row>
    <row r="329" spans="1:40" ht="13" x14ac:dyDescent="0.15">
      <c r="A329" s="3" t="s">
        <v>53</v>
      </c>
      <c r="B329" s="3" t="s">
        <v>5624</v>
      </c>
      <c r="C329" s="9" t="s">
        <v>5556</v>
      </c>
      <c r="D329" s="9" t="s">
        <v>5345</v>
      </c>
      <c r="E329" s="9" t="s">
        <v>5332</v>
      </c>
      <c r="F329" s="9"/>
      <c r="G329" s="9" t="s">
        <v>5063</v>
      </c>
      <c r="H329" s="3" t="s">
        <v>5346</v>
      </c>
      <c r="I329" s="15">
        <f>SUM(L329,N329,P329,R329,T329,V329,X329,Z329,AB329,AD329,AF329,AH329,AJ329,AL329,AN329)</f>
        <v>5.94</v>
      </c>
      <c r="J329" s="9">
        <f>COUNTA(K329:AN329)/2</f>
        <v>6</v>
      </c>
      <c r="K329" s="9" t="s">
        <v>3528</v>
      </c>
      <c r="L329" s="10">
        <v>0.99</v>
      </c>
      <c r="M329" s="9" t="s">
        <v>1452</v>
      </c>
      <c r="N329" s="10">
        <v>0.99</v>
      </c>
      <c r="O329" s="9" t="s">
        <v>1990</v>
      </c>
      <c r="P329" s="10">
        <v>0.99</v>
      </c>
      <c r="Q329" s="9" t="s">
        <v>1383</v>
      </c>
      <c r="R329" s="10">
        <v>0.99</v>
      </c>
      <c r="S329" s="9" t="s">
        <v>2270</v>
      </c>
      <c r="T329" s="10">
        <v>0.99</v>
      </c>
      <c r="U329" s="9" t="s">
        <v>2563</v>
      </c>
      <c r="V329" s="10">
        <v>0.99</v>
      </c>
      <c r="W329" s="9"/>
      <c r="X329" s="10"/>
      <c r="Y329" s="9"/>
      <c r="Z329" s="10"/>
      <c r="AA329" s="9"/>
      <c r="AB329" s="10"/>
      <c r="AC329" s="9"/>
      <c r="AD329" s="10"/>
      <c r="AE329" s="9"/>
      <c r="AF329" s="10"/>
      <c r="AG329" s="9"/>
      <c r="AH329" s="10"/>
      <c r="AI329" s="9"/>
      <c r="AJ329" s="10"/>
      <c r="AK329" s="9"/>
      <c r="AL329" s="10"/>
      <c r="AM329" s="9"/>
      <c r="AN329" s="10"/>
    </row>
    <row r="330" spans="1:40" ht="13" x14ac:dyDescent="0.15">
      <c r="A330" s="3" t="s">
        <v>105</v>
      </c>
      <c r="B330" s="3" t="s">
        <v>5684</v>
      </c>
      <c r="C330" s="9" t="s">
        <v>5556</v>
      </c>
      <c r="D330" s="9" t="s">
        <v>5345</v>
      </c>
      <c r="E330" s="9" t="s">
        <v>5332</v>
      </c>
      <c r="F330" s="9"/>
      <c r="G330" s="9" t="s">
        <v>5063</v>
      </c>
      <c r="H330" s="3" t="s">
        <v>5346</v>
      </c>
      <c r="I330" s="15">
        <f>SUM(L330,N330,P330,R330,T330,V330,X330,Z330,AB330,AD330,AF330,AH330,AJ330,AL330,AN330)</f>
        <v>0.99</v>
      </c>
      <c r="J330" s="9">
        <f>COUNTA(K330:AN330)/2</f>
        <v>1</v>
      </c>
      <c r="K330" s="9" t="s">
        <v>4091</v>
      </c>
      <c r="L330" s="10">
        <v>0.99</v>
      </c>
      <c r="M330" s="9"/>
      <c r="N330" s="10"/>
      <c r="O330" s="9"/>
      <c r="P330" s="10"/>
      <c r="Q330" s="9"/>
      <c r="R330" s="10"/>
      <c r="S330" s="9"/>
      <c r="T330" s="10"/>
      <c r="U330" s="9"/>
      <c r="V330" s="10"/>
      <c r="W330" s="9"/>
      <c r="X330" s="10"/>
      <c r="Y330" s="9"/>
      <c r="Z330" s="10"/>
      <c r="AA330" s="9"/>
      <c r="AB330" s="10"/>
      <c r="AC330" s="9"/>
      <c r="AD330" s="10"/>
      <c r="AE330" s="9"/>
      <c r="AF330" s="10"/>
      <c r="AG330" s="9"/>
      <c r="AH330" s="10"/>
      <c r="AI330" s="9"/>
      <c r="AJ330" s="10"/>
      <c r="AK330" s="9"/>
      <c r="AL330" s="10"/>
      <c r="AM330" s="9"/>
      <c r="AN330" s="10"/>
    </row>
    <row r="331" spans="1:40" ht="13" x14ac:dyDescent="0.15">
      <c r="A331" s="3" t="s">
        <v>226</v>
      </c>
      <c r="B331" s="3" t="s">
        <v>5794</v>
      </c>
      <c r="C331" s="9" t="s">
        <v>5556</v>
      </c>
      <c r="D331" s="9" t="s">
        <v>5345</v>
      </c>
      <c r="E331" s="9" t="s">
        <v>5332</v>
      </c>
      <c r="F331" s="9"/>
      <c r="G331" s="9" t="s">
        <v>5063</v>
      </c>
      <c r="H331" s="3" t="s">
        <v>5346</v>
      </c>
      <c r="I331" s="15">
        <f>SUM(L331,N331,P331,R331,T331,V331,X331,Z331,AB331,AD331,AF331,AH331,AJ331,AL331,AN331)</f>
        <v>1.98</v>
      </c>
      <c r="J331" s="9">
        <f>COUNTA(K331:AN331)/2</f>
        <v>2</v>
      </c>
      <c r="K331" s="9" t="s">
        <v>4751</v>
      </c>
      <c r="L331" s="10">
        <v>0.99</v>
      </c>
      <c r="M331" s="9" t="s">
        <v>2635</v>
      </c>
      <c r="N331" s="10">
        <v>0.99</v>
      </c>
      <c r="O331" s="9"/>
      <c r="P331" s="10"/>
      <c r="Q331" s="9"/>
      <c r="R331" s="10"/>
      <c r="S331" s="9"/>
      <c r="T331" s="10"/>
      <c r="U331" s="9"/>
      <c r="V331" s="10"/>
      <c r="W331" s="9"/>
      <c r="X331" s="10"/>
      <c r="Y331" s="9"/>
      <c r="Z331" s="10"/>
      <c r="AA331" s="9"/>
      <c r="AB331" s="10"/>
      <c r="AC331" s="9"/>
      <c r="AD331" s="10"/>
      <c r="AE331" s="9"/>
      <c r="AF331" s="10"/>
      <c r="AG331" s="9"/>
      <c r="AH331" s="10"/>
      <c r="AI331" s="9"/>
      <c r="AJ331" s="10"/>
      <c r="AK331" s="9"/>
      <c r="AL331" s="10"/>
      <c r="AM331" s="9"/>
      <c r="AN331" s="10"/>
    </row>
    <row r="332" spans="1:40" ht="13" x14ac:dyDescent="0.15">
      <c r="A332" s="3" t="s">
        <v>237</v>
      </c>
      <c r="B332" s="3" t="s">
        <v>5804</v>
      </c>
      <c r="C332" s="9" t="s">
        <v>5556</v>
      </c>
      <c r="D332" s="9" t="s">
        <v>5345</v>
      </c>
      <c r="E332" s="9" t="s">
        <v>5332</v>
      </c>
      <c r="F332" s="9"/>
      <c r="G332" s="9" t="s">
        <v>5063</v>
      </c>
      <c r="H332" s="3" t="s">
        <v>5346</v>
      </c>
      <c r="I332" s="15">
        <f>SUM(L332,N332,P332,R332,T332,V332,X332,Z332,AB332,AD332,AF332,AH332,AJ332,AL332,AN332)</f>
        <v>13.860000000000001</v>
      </c>
      <c r="J332" s="9">
        <f>COUNTA(K332:AN332)/2</f>
        <v>14</v>
      </c>
      <c r="K332" s="9" t="s">
        <v>2625</v>
      </c>
      <c r="L332" s="10">
        <v>0.99</v>
      </c>
      <c r="M332" s="9" t="s">
        <v>2698</v>
      </c>
      <c r="N332" s="10">
        <v>0.99</v>
      </c>
      <c r="O332" s="9" t="s">
        <v>3382</v>
      </c>
      <c r="P332" s="10">
        <v>0.99</v>
      </c>
      <c r="Q332" s="9" t="s">
        <v>2577</v>
      </c>
      <c r="R332" s="10">
        <v>0.99</v>
      </c>
      <c r="S332" s="9" t="s">
        <v>4179</v>
      </c>
      <c r="T332" s="10">
        <v>0.99</v>
      </c>
      <c r="U332" s="9" t="s">
        <v>772</v>
      </c>
      <c r="V332" s="10">
        <v>0.99</v>
      </c>
      <c r="W332" s="9" t="s">
        <v>3013</v>
      </c>
      <c r="X332" s="10">
        <v>0.99</v>
      </c>
      <c r="Y332" s="9" t="s">
        <v>4994</v>
      </c>
      <c r="Z332" s="10">
        <v>0.99</v>
      </c>
      <c r="AA332" s="9" t="s">
        <v>3775</v>
      </c>
      <c r="AB332" s="10">
        <v>0.99</v>
      </c>
      <c r="AC332" s="9" t="s">
        <v>4722</v>
      </c>
      <c r="AD332" s="10">
        <v>0.99</v>
      </c>
      <c r="AE332" s="9" t="s">
        <v>3859</v>
      </c>
      <c r="AF332" s="10">
        <v>0.99</v>
      </c>
      <c r="AG332" s="9" t="s">
        <v>1171</v>
      </c>
      <c r="AH332" s="10">
        <v>0.99</v>
      </c>
      <c r="AI332" s="9" t="s">
        <v>890</v>
      </c>
      <c r="AJ332" s="10">
        <v>0.99</v>
      </c>
      <c r="AK332" s="9" t="s">
        <v>3456</v>
      </c>
      <c r="AL332" s="10">
        <v>0.99</v>
      </c>
      <c r="AM332" s="9"/>
      <c r="AN332" s="10"/>
    </row>
    <row r="333" spans="1:40" ht="13" x14ac:dyDescent="0.15">
      <c r="A333" s="3" t="s">
        <v>292</v>
      </c>
      <c r="B333" s="3" t="s">
        <v>5851</v>
      </c>
      <c r="C333" s="9" t="s">
        <v>5556</v>
      </c>
      <c r="D333" s="9" t="s">
        <v>5345</v>
      </c>
      <c r="E333" s="9" t="s">
        <v>5332</v>
      </c>
      <c r="F333" s="9"/>
      <c r="G333" s="9" t="s">
        <v>5063</v>
      </c>
      <c r="H333" s="3" t="s">
        <v>5346</v>
      </c>
      <c r="I333" s="15">
        <f>SUM(L333,N333,P333,R333,T333,V333,X333,Z333,AB333,AD333,AF333,AH333,AJ333,AL333,AN333)</f>
        <v>7.9200000000000008</v>
      </c>
      <c r="J333" s="9">
        <f>COUNTA(K333:AN333)/2</f>
        <v>8</v>
      </c>
      <c r="K333" s="9" t="s">
        <v>1759</v>
      </c>
      <c r="L333" s="10">
        <v>0.99</v>
      </c>
      <c r="M333" s="9" t="s">
        <v>4123</v>
      </c>
      <c r="N333" s="10">
        <v>0.99</v>
      </c>
      <c r="O333" s="9" t="s">
        <v>1827</v>
      </c>
      <c r="P333" s="10">
        <v>0.99</v>
      </c>
      <c r="Q333" s="9" t="s">
        <v>3178</v>
      </c>
      <c r="R333" s="10">
        <v>0.99</v>
      </c>
      <c r="S333" s="9" t="s">
        <v>3196</v>
      </c>
      <c r="T333" s="10">
        <v>0.99</v>
      </c>
      <c r="U333" s="9" t="s">
        <v>4639</v>
      </c>
      <c r="V333" s="10">
        <v>0.99</v>
      </c>
      <c r="W333" s="9" t="s">
        <v>3811</v>
      </c>
      <c r="X333" s="10">
        <v>0.99</v>
      </c>
      <c r="Y333" s="9" t="s">
        <v>4656</v>
      </c>
      <c r="Z333" s="10">
        <v>0.99</v>
      </c>
      <c r="AA333" s="9"/>
      <c r="AB333" s="10"/>
      <c r="AC333" s="9"/>
      <c r="AD333" s="10"/>
      <c r="AE333" s="9"/>
      <c r="AF333" s="10"/>
      <c r="AG333" s="9"/>
      <c r="AH333" s="10"/>
      <c r="AI333" s="9"/>
      <c r="AJ333" s="10"/>
      <c r="AK333" s="9"/>
      <c r="AL333" s="10"/>
      <c r="AM333" s="9"/>
      <c r="AN333" s="11"/>
    </row>
    <row r="334" spans="1:40" ht="13" x14ac:dyDescent="0.15">
      <c r="A334" s="3" t="s">
        <v>40</v>
      </c>
      <c r="B334" s="3" t="s">
        <v>5605</v>
      </c>
      <c r="C334" s="9" t="s">
        <v>5606</v>
      </c>
      <c r="D334" s="9" t="s">
        <v>5266</v>
      </c>
      <c r="E334" s="9" t="s">
        <v>5267</v>
      </c>
      <c r="F334" s="9" t="s">
        <v>5268</v>
      </c>
      <c r="G334" s="9" t="s">
        <v>5180</v>
      </c>
      <c r="H334" s="3" t="s">
        <v>5269</v>
      </c>
      <c r="I334" s="15">
        <f>SUM(L334,N334,P334,R334,T334,V334,X334,Z334,AB334,AD334,AF334,AH334,AJ334,AL334,AN334)</f>
        <v>8.91</v>
      </c>
      <c r="J334" s="9">
        <f>COUNTA(K334:AN334)/2</f>
        <v>9</v>
      </c>
      <c r="K334" s="9" t="s">
        <v>4597</v>
      </c>
      <c r="L334" s="10">
        <v>0.99</v>
      </c>
      <c r="M334" s="9" t="s">
        <v>2266</v>
      </c>
      <c r="N334" s="10">
        <v>0.99</v>
      </c>
      <c r="O334" s="9" t="s">
        <v>3725</v>
      </c>
      <c r="P334" s="10">
        <v>0.99</v>
      </c>
      <c r="Q334" s="9" t="s">
        <v>3889</v>
      </c>
      <c r="R334" s="10">
        <v>0.99</v>
      </c>
      <c r="S334" s="9" t="s">
        <v>1500</v>
      </c>
      <c r="T334" s="10">
        <v>0.99</v>
      </c>
      <c r="U334" s="9" t="s">
        <v>2484</v>
      </c>
      <c r="V334" s="10">
        <v>0.99</v>
      </c>
      <c r="W334" s="9" t="s">
        <v>1350</v>
      </c>
      <c r="X334" s="10">
        <v>0.99</v>
      </c>
      <c r="Y334" s="9" t="s">
        <v>4559</v>
      </c>
      <c r="Z334" s="10">
        <v>0.99</v>
      </c>
      <c r="AA334" s="9" t="s">
        <v>2327</v>
      </c>
      <c r="AB334" s="10">
        <v>0.99</v>
      </c>
      <c r="AC334" s="9"/>
      <c r="AD334" s="10"/>
      <c r="AE334" s="9"/>
      <c r="AF334" s="10"/>
      <c r="AG334" s="9"/>
      <c r="AH334" s="10"/>
      <c r="AI334" s="9"/>
      <c r="AJ334" s="10"/>
      <c r="AK334" s="9"/>
      <c r="AL334" s="10"/>
      <c r="AM334" s="9"/>
      <c r="AN334" s="10"/>
    </row>
    <row r="335" spans="1:40" ht="13" x14ac:dyDescent="0.15">
      <c r="A335" s="3" t="s">
        <v>169</v>
      </c>
      <c r="B335" s="3" t="s">
        <v>5746</v>
      </c>
      <c r="C335" s="9" t="s">
        <v>5606</v>
      </c>
      <c r="D335" s="9" t="s">
        <v>5266</v>
      </c>
      <c r="E335" s="9" t="s">
        <v>5267</v>
      </c>
      <c r="F335" s="9" t="s">
        <v>5268</v>
      </c>
      <c r="G335" s="9" t="s">
        <v>5180</v>
      </c>
      <c r="H335" s="3" t="s">
        <v>5269</v>
      </c>
      <c r="I335" s="15">
        <f>SUM(L335,N335,P335,R335,T335,V335,X335,Z335,AB335,AD335,AF335,AH335,AJ335,AL335,AN335)</f>
        <v>1.98</v>
      </c>
      <c r="J335" s="9">
        <f>COUNTA(K335:AN335)/2</f>
        <v>2</v>
      </c>
      <c r="K335" s="9" t="s">
        <v>1489</v>
      </c>
      <c r="L335" s="10">
        <v>0.99</v>
      </c>
      <c r="M335" s="9" t="s">
        <v>4672</v>
      </c>
      <c r="N335" s="10">
        <v>0.99</v>
      </c>
      <c r="O335" s="9"/>
      <c r="P335" s="10"/>
      <c r="Q335" s="9"/>
      <c r="R335" s="10"/>
      <c r="S335" s="9"/>
      <c r="T335" s="10"/>
      <c r="U335" s="9"/>
      <c r="V335" s="10"/>
      <c r="W335" s="9"/>
      <c r="X335" s="10"/>
      <c r="Y335" s="9"/>
      <c r="Z335" s="10"/>
      <c r="AA335" s="9"/>
      <c r="AB335" s="10"/>
      <c r="AC335" s="9"/>
      <c r="AD335" s="10"/>
      <c r="AE335" s="9"/>
      <c r="AF335" s="10"/>
      <c r="AG335" s="9"/>
      <c r="AH335" s="10"/>
      <c r="AI335" s="9"/>
      <c r="AJ335" s="10"/>
      <c r="AK335" s="9"/>
      <c r="AL335" s="10"/>
      <c r="AM335" s="9"/>
      <c r="AN335" s="10"/>
    </row>
    <row r="336" spans="1:40" ht="13" x14ac:dyDescent="0.15">
      <c r="A336" s="3" t="s">
        <v>192</v>
      </c>
      <c r="B336" s="3" t="s">
        <v>5765</v>
      </c>
      <c r="C336" s="9" t="s">
        <v>5606</v>
      </c>
      <c r="D336" s="9" t="s">
        <v>5266</v>
      </c>
      <c r="E336" s="9" t="s">
        <v>5267</v>
      </c>
      <c r="F336" s="9" t="s">
        <v>5268</v>
      </c>
      <c r="G336" s="9" t="s">
        <v>5180</v>
      </c>
      <c r="H336" s="3" t="s">
        <v>5269</v>
      </c>
      <c r="I336" s="15">
        <f>SUM(L336,N336,P336,R336,T336,V336,X336,Z336,AB336,AD336,AF336,AH336,AJ336,AL336,AN336)</f>
        <v>3.96</v>
      </c>
      <c r="J336" s="9">
        <f>COUNTA(K336:AN336)/2</f>
        <v>4</v>
      </c>
      <c r="K336" s="9" t="s">
        <v>2408</v>
      </c>
      <c r="L336" s="10">
        <v>0.99</v>
      </c>
      <c r="M336" s="9" t="s">
        <v>3322</v>
      </c>
      <c r="N336" s="10">
        <v>0.99</v>
      </c>
      <c r="O336" s="9" t="s">
        <v>705</v>
      </c>
      <c r="P336" s="10">
        <v>0.99</v>
      </c>
      <c r="Q336" s="9" t="s">
        <v>3545</v>
      </c>
      <c r="R336" s="10">
        <v>0.99</v>
      </c>
      <c r="S336" s="9"/>
      <c r="T336" s="10"/>
      <c r="U336" s="9"/>
      <c r="V336" s="10"/>
      <c r="W336" s="9"/>
      <c r="X336" s="10"/>
      <c r="Y336" s="9"/>
      <c r="Z336" s="10"/>
      <c r="AA336" s="9"/>
      <c r="AB336" s="10"/>
      <c r="AC336" s="9"/>
      <c r="AD336" s="10"/>
      <c r="AE336" s="9"/>
      <c r="AF336" s="10"/>
      <c r="AG336" s="9"/>
      <c r="AH336" s="10"/>
      <c r="AI336" s="9"/>
      <c r="AJ336" s="10"/>
      <c r="AK336" s="9"/>
      <c r="AL336" s="10"/>
      <c r="AM336" s="9"/>
      <c r="AN336" s="10"/>
    </row>
    <row r="337" spans="1:40" ht="13" x14ac:dyDescent="0.15">
      <c r="A337" s="3" t="s">
        <v>214</v>
      </c>
      <c r="B337" s="3" t="s">
        <v>5784</v>
      </c>
      <c r="C337" s="9" t="s">
        <v>5606</v>
      </c>
      <c r="D337" s="9" t="s">
        <v>5266</v>
      </c>
      <c r="E337" s="9" t="s">
        <v>5267</v>
      </c>
      <c r="F337" s="9" t="s">
        <v>5268</v>
      </c>
      <c r="G337" s="9" t="s">
        <v>5180</v>
      </c>
      <c r="H337" s="3" t="s">
        <v>5269</v>
      </c>
      <c r="I337" s="15">
        <f>SUM(L337,N337,P337,R337,T337,V337,X337,Z337,AB337,AD337,AF337,AH337,AJ337,AL337,AN337)</f>
        <v>5.94</v>
      </c>
      <c r="J337" s="9">
        <f>COUNTA(K337:AN337)/2</f>
        <v>6</v>
      </c>
      <c r="K337" s="9" t="s">
        <v>4332</v>
      </c>
      <c r="L337" s="10">
        <v>0.99</v>
      </c>
      <c r="M337" s="9" t="s">
        <v>970</v>
      </c>
      <c r="N337" s="10">
        <v>0.99</v>
      </c>
      <c r="O337" s="9" t="s">
        <v>727</v>
      </c>
      <c r="P337" s="10">
        <v>0.99</v>
      </c>
      <c r="Q337" s="9" t="s">
        <v>4313</v>
      </c>
      <c r="R337" s="10">
        <v>0.99</v>
      </c>
      <c r="S337" s="9" t="s">
        <v>4306</v>
      </c>
      <c r="T337" s="10">
        <v>0.99</v>
      </c>
      <c r="U337" s="9" t="s">
        <v>3157</v>
      </c>
      <c r="V337" s="10">
        <v>0.99</v>
      </c>
      <c r="W337" s="9"/>
      <c r="X337" s="10"/>
      <c r="Y337" s="9"/>
      <c r="Z337" s="10"/>
      <c r="AA337" s="9"/>
      <c r="AB337" s="10"/>
      <c r="AC337" s="9"/>
      <c r="AD337" s="10"/>
      <c r="AE337" s="9"/>
      <c r="AF337" s="10"/>
      <c r="AG337" s="9"/>
      <c r="AH337" s="10"/>
      <c r="AI337" s="9"/>
      <c r="AJ337" s="10"/>
      <c r="AK337" s="9"/>
      <c r="AL337" s="10"/>
      <c r="AM337" s="9"/>
      <c r="AN337" s="10"/>
    </row>
    <row r="338" spans="1:40" ht="13" x14ac:dyDescent="0.15">
      <c r="A338" s="3" t="s">
        <v>266</v>
      </c>
      <c r="B338" s="3" t="s">
        <v>5829</v>
      </c>
      <c r="C338" s="9" t="s">
        <v>5606</v>
      </c>
      <c r="D338" s="9" t="s">
        <v>5266</v>
      </c>
      <c r="E338" s="9" t="s">
        <v>5267</v>
      </c>
      <c r="F338" s="9" t="s">
        <v>5268</v>
      </c>
      <c r="G338" s="9" t="s">
        <v>5180</v>
      </c>
      <c r="H338" s="3" t="s">
        <v>5269</v>
      </c>
      <c r="I338" s="15">
        <f>SUM(L338,N338,P338,R338,T338,V338,X338,Z338,AB338,AD338,AF338,AH338,AJ338,AL338,AN338)</f>
        <v>0.99</v>
      </c>
      <c r="J338" s="9">
        <f>COUNTA(K338:AN338)/2</f>
        <v>1</v>
      </c>
      <c r="K338" s="9" t="s">
        <v>3407</v>
      </c>
      <c r="L338" s="10">
        <v>0.99</v>
      </c>
      <c r="M338" s="9"/>
      <c r="N338" s="10"/>
      <c r="O338" s="9"/>
      <c r="P338" s="10"/>
      <c r="Q338" s="9"/>
      <c r="R338" s="10"/>
      <c r="S338" s="9"/>
      <c r="T338" s="10"/>
      <c r="U338" s="9"/>
      <c r="V338" s="10"/>
      <c r="W338" s="9"/>
      <c r="X338" s="10"/>
      <c r="Y338" s="9"/>
      <c r="Z338" s="10"/>
      <c r="AA338" s="9"/>
      <c r="AB338" s="10"/>
      <c r="AC338" s="9"/>
      <c r="AD338" s="10"/>
      <c r="AE338" s="9"/>
      <c r="AF338" s="10"/>
      <c r="AG338" s="9"/>
      <c r="AH338" s="10"/>
      <c r="AI338" s="9"/>
      <c r="AJ338" s="10"/>
      <c r="AK338" s="9"/>
      <c r="AL338" s="10"/>
      <c r="AM338" s="9"/>
      <c r="AN338" s="10"/>
    </row>
    <row r="339" spans="1:40" ht="13" x14ac:dyDescent="0.15">
      <c r="A339" s="3" t="s">
        <v>387</v>
      </c>
      <c r="B339" s="3" t="s">
        <v>5932</v>
      </c>
      <c r="C339" s="9" t="s">
        <v>5606</v>
      </c>
      <c r="D339" s="9" t="s">
        <v>5266</v>
      </c>
      <c r="E339" s="9" t="s">
        <v>5267</v>
      </c>
      <c r="F339" s="9" t="s">
        <v>5268</v>
      </c>
      <c r="G339" s="9" t="s">
        <v>5180</v>
      </c>
      <c r="H339" s="3" t="s">
        <v>5269</v>
      </c>
      <c r="I339" s="15">
        <f>SUM(L339,N339,P339,R339,T339,V339,X339,Z339,AB339,AD339,AF339,AH339,AJ339,AL339,AN339)</f>
        <v>1.98</v>
      </c>
      <c r="J339" s="9">
        <f>COUNTA(K339:AN339)/2</f>
        <v>2</v>
      </c>
      <c r="K339" s="9" t="s">
        <v>3983</v>
      </c>
      <c r="L339" s="10">
        <v>0.99</v>
      </c>
      <c r="M339" s="9" t="s">
        <v>989</v>
      </c>
      <c r="N339" s="10">
        <v>0.99</v>
      </c>
      <c r="O339" s="9"/>
      <c r="P339" s="10"/>
      <c r="Q339" s="9"/>
      <c r="R339" s="10"/>
      <c r="S339" s="9"/>
      <c r="T339" s="10"/>
      <c r="U339" s="9"/>
      <c r="V339" s="10"/>
      <c r="W339" s="9"/>
      <c r="X339" s="10"/>
      <c r="Y339" s="9"/>
      <c r="Z339" s="10"/>
      <c r="AA339" s="9"/>
      <c r="AB339" s="10"/>
      <c r="AC339" s="9"/>
      <c r="AD339" s="10"/>
      <c r="AE339" s="9"/>
      <c r="AF339" s="10"/>
      <c r="AG339" s="9"/>
      <c r="AH339" s="10"/>
      <c r="AI339" s="9"/>
      <c r="AJ339" s="10"/>
      <c r="AK339" s="9"/>
      <c r="AL339" s="10"/>
      <c r="AM339" s="9"/>
      <c r="AN339" s="10"/>
    </row>
    <row r="340" spans="1:40" ht="13" x14ac:dyDescent="0.15">
      <c r="A340" s="3" t="s">
        <v>398</v>
      </c>
      <c r="B340" s="3" t="s">
        <v>5942</v>
      </c>
      <c r="C340" s="9" t="s">
        <v>5606</v>
      </c>
      <c r="D340" s="9" t="s">
        <v>5266</v>
      </c>
      <c r="E340" s="9" t="s">
        <v>5267</v>
      </c>
      <c r="F340" s="9" t="s">
        <v>5268</v>
      </c>
      <c r="G340" s="9" t="s">
        <v>5180</v>
      </c>
      <c r="H340" s="3" t="s">
        <v>5269</v>
      </c>
      <c r="I340" s="15">
        <f>SUM(L340,N340,P340,R340,T340,V340,X340,Z340,AB340,AD340,AF340,AH340,AJ340,AL340,AN340)</f>
        <v>13.860000000000001</v>
      </c>
      <c r="J340" s="9">
        <f>COUNTA(K340:AN340)/2</f>
        <v>14</v>
      </c>
      <c r="K340" s="9" t="s">
        <v>1319</v>
      </c>
      <c r="L340" s="10">
        <v>0.99</v>
      </c>
      <c r="M340" s="9" t="s">
        <v>4935</v>
      </c>
      <c r="N340" s="10">
        <v>0.99</v>
      </c>
      <c r="O340" s="9" t="s">
        <v>4676</v>
      </c>
      <c r="P340" s="10">
        <v>0.99</v>
      </c>
      <c r="Q340" s="9" t="s">
        <v>4848</v>
      </c>
      <c r="R340" s="10">
        <v>0.99</v>
      </c>
      <c r="S340" s="9" t="s">
        <v>4192</v>
      </c>
      <c r="T340" s="10">
        <v>0.99</v>
      </c>
      <c r="U340" s="9" t="s">
        <v>4956</v>
      </c>
      <c r="V340" s="10">
        <v>0.99</v>
      </c>
      <c r="W340" s="9" t="s">
        <v>4264</v>
      </c>
      <c r="X340" s="10">
        <v>0.99</v>
      </c>
      <c r="Y340" s="9" t="s">
        <v>1124</v>
      </c>
      <c r="Z340" s="10">
        <v>0.99</v>
      </c>
      <c r="AA340" s="9" t="s">
        <v>1976</v>
      </c>
      <c r="AB340" s="10">
        <v>0.99</v>
      </c>
      <c r="AC340" s="9" t="s">
        <v>3154</v>
      </c>
      <c r="AD340" s="10">
        <v>0.99</v>
      </c>
      <c r="AE340" s="9" t="s">
        <v>3548</v>
      </c>
      <c r="AF340" s="10">
        <v>0.99</v>
      </c>
      <c r="AG340" s="9" t="s">
        <v>1733</v>
      </c>
      <c r="AH340" s="10">
        <v>0.99</v>
      </c>
      <c r="AI340" s="9" t="s">
        <v>3021</v>
      </c>
      <c r="AJ340" s="10">
        <v>0.99</v>
      </c>
      <c r="AK340" s="9" t="s">
        <v>4292</v>
      </c>
      <c r="AL340" s="10">
        <v>0.99</v>
      </c>
      <c r="AM340" s="9"/>
      <c r="AN340" s="10"/>
    </row>
    <row r="341" spans="1:40" ht="13" x14ac:dyDescent="0.15">
      <c r="A341" s="3" t="s">
        <v>44</v>
      </c>
      <c r="B341" s="3" t="s">
        <v>5610</v>
      </c>
      <c r="C341" s="9" t="s">
        <v>5612</v>
      </c>
      <c r="D341" s="9" t="s">
        <v>5458</v>
      </c>
      <c r="E341" s="9" t="s">
        <v>5451</v>
      </c>
      <c r="F341" s="9"/>
      <c r="G341" s="9" t="s">
        <v>5452</v>
      </c>
      <c r="H341" s="9" t="s">
        <v>5459</v>
      </c>
      <c r="I341" s="15">
        <f>SUM(L341,N341,P341,R341,T341,V341,X341,Z341,AB341,AD341,AF341,AH341,AJ341,AL341,AN341)</f>
        <v>1.98</v>
      </c>
      <c r="J341" s="9">
        <f>COUNTA(K341:AN341)/2</f>
        <v>2</v>
      </c>
      <c r="K341" s="9" t="s">
        <v>4530</v>
      </c>
      <c r="L341" s="10">
        <v>0.99</v>
      </c>
      <c r="M341" s="9" t="s">
        <v>2984</v>
      </c>
      <c r="N341" s="10">
        <v>0.99</v>
      </c>
      <c r="O341" s="9"/>
      <c r="P341" s="10"/>
      <c r="Q341" s="9"/>
      <c r="R341" s="10"/>
      <c r="S341" s="9"/>
      <c r="T341" s="10"/>
      <c r="U341" s="9"/>
      <c r="V341" s="10"/>
      <c r="W341" s="9"/>
      <c r="X341" s="10"/>
      <c r="Y341" s="9"/>
      <c r="Z341" s="10"/>
      <c r="AA341" s="9"/>
      <c r="AB341" s="10"/>
      <c r="AC341" s="9"/>
      <c r="AD341" s="10"/>
      <c r="AE341" s="9"/>
      <c r="AF341" s="10"/>
      <c r="AG341" s="9"/>
      <c r="AH341" s="10"/>
      <c r="AI341" s="9"/>
      <c r="AJ341" s="10"/>
      <c r="AK341" s="9"/>
      <c r="AL341" s="10"/>
      <c r="AM341" s="9"/>
      <c r="AN341" s="10"/>
    </row>
    <row r="342" spans="1:40" ht="13" x14ac:dyDescent="0.15">
      <c r="A342" s="3" t="s">
        <v>55</v>
      </c>
      <c r="B342" s="3" t="s">
        <v>5627</v>
      </c>
      <c r="C342" s="9" t="s">
        <v>5612</v>
      </c>
      <c r="D342" s="9" t="s">
        <v>5458</v>
      </c>
      <c r="E342" s="9" t="s">
        <v>5451</v>
      </c>
      <c r="F342" s="9"/>
      <c r="G342" s="9" t="s">
        <v>5452</v>
      </c>
      <c r="H342" s="9" t="s">
        <v>5459</v>
      </c>
      <c r="I342" s="15">
        <f>SUM(L342,N342,P342,R342,T342,V342,X342,Z342,AB342,AD342,AF342,AH342,AJ342,AL342,AN342)</f>
        <v>13.860000000000001</v>
      </c>
      <c r="J342" s="9">
        <f>COUNTA(K342:AN342)/2</f>
        <v>14</v>
      </c>
      <c r="K342" s="9" t="s">
        <v>1714</v>
      </c>
      <c r="L342" s="10">
        <v>0.99</v>
      </c>
      <c r="M342" s="9" t="s">
        <v>1027</v>
      </c>
      <c r="N342" s="10">
        <v>0.99</v>
      </c>
      <c r="O342" s="9" t="s">
        <v>1082</v>
      </c>
      <c r="P342" s="10">
        <v>0.99</v>
      </c>
      <c r="Q342" s="9" t="s">
        <v>4861</v>
      </c>
      <c r="R342" s="10">
        <v>0.99</v>
      </c>
      <c r="S342" s="9" t="s">
        <v>4362</v>
      </c>
      <c r="T342" s="10">
        <v>0.99</v>
      </c>
      <c r="U342" s="9" t="s">
        <v>1810</v>
      </c>
      <c r="V342" s="10">
        <v>0.99</v>
      </c>
      <c r="W342" s="9" t="s">
        <v>4903</v>
      </c>
      <c r="X342" s="10">
        <v>0.99</v>
      </c>
      <c r="Y342" s="9" t="s">
        <v>3961</v>
      </c>
      <c r="Z342" s="10">
        <v>0.99</v>
      </c>
      <c r="AA342" s="9" t="s">
        <v>1989</v>
      </c>
      <c r="AB342" s="10">
        <v>0.99</v>
      </c>
      <c r="AC342" s="9" t="s">
        <v>4567</v>
      </c>
      <c r="AD342" s="10">
        <v>0.99</v>
      </c>
      <c r="AE342" s="9" t="s">
        <v>2499</v>
      </c>
      <c r="AF342" s="10">
        <v>0.99</v>
      </c>
      <c r="AG342" s="9" t="s">
        <v>4224</v>
      </c>
      <c r="AH342" s="10">
        <v>0.99</v>
      </c>
      <c r="AI342" s="9" t="s">
        <v>3247</v>
      </c>
      <c r="AJ342" s="10">
        <v>0.99</v>
      </c>
      <c r="AK342" s="9" t="s">
        <v>624</v>
      </c>
      <c r="AL342" s="10">
        <v>0.99</v>
      </c>
      <c r="AM342" s="9"/>
      <c r="AN342" s="10"/>
    </row>
    <row r="343" spans="1:40" ht="13" x14ac:dyDescent="0.15">
      <c r="A343" s="3" t="s">
        <v>110</v>
      </c>
      <c r="B343" s="3" t="s">
        <v>5690</v>
      </c>
      <c r="C343" s="9" t="s">
        <v>5612</v>
      </c>
      <c r="D343" s="9" t="s">
        <v>5458</v>
      </c>
      <c r="E343" s="9" t="s">
        <v>5451</v>
      </c>
      <c r="F343" s="9"/>
      <c r="G343" s="9" t="s">
        <v>5452</v>
      </c>
      <c r="H343" s="9" t="s">
        <v>5459</v>
      </c>
      <c r="I343" s="15">
        <f>SUM(L343,N343,P343,R343,T343,V343,X343,Z343,AB343,AD343,AF343,AH343,AJ343,AL343,AN343)</f>
        <v>8.91</v>
      </c>
      <c r="J343" s="9">
        <f>COUNTA(K343:AN343)/2</f>
        <v>9</v>
      </c>
      <c r="K343" s="9" t="s">
        <v>3714</v>
      </c>
      <c r="L343" s="10">
        <v>0.99</v>
      </c>
      <c r="M343" s="9" t="s">
        <v>3767</v>
      </c>
      <c r="N343" s="10">
        <v>0.99</v>
      </c>
      <c r="O343" s="9" t="s">
        <v>1343</v>
      </c>
      <c r="P343" s="10">
        <v>0.99</v>
      </c>
      <c r="Q343" s="9" t="s">
        <v>2953</v>
      </c>
      <c r="R343" s="10">
        <v>0.99</v>
      </c>
      <c r="S343" s="9" t="s">
        <v>2272</v>
      </c>
      <c r="T343" s="10">
        <v>0.99</v>
      </c>
      <c r="U343" s="9" t="s">
        <v>4829</v>
      </c>
      <c r="V343" s="10">
        <v>0.99</v>
      </c>
      <c r="W343" s="9" t="s">
        <v>2592</v>
      </c>
      <c r="X343" s="10">
        <v>0.99</v>
      </c>
      <c r="Y343" s="9" t="s">
        <v>2622</v>
      </c>
      <c r="Z343" s="10">
        <v>0.99</v>
      </c>
      <c r="AA343" s="9" t="s">
        <v>2931</v>
      </c>
      <c r="AB343" s="10">
        <v>0.99</v>
      </c>
      <c r="AC343" s="9"/>
      <c r="AD343" s="10"/>
      <c r="AE343" s="9"/>
      <c r="AF343" s="10"/>
      <c r="AG343" s="9"/>
      <c r="AH343" s="10"/>
      <c r="AI343" s="9"/>
      <c r="AJ343" s="10"/>
      <c r="AK343" s="9"/>
      <c r="AL343" s="10"/>
      <c r="AM343" s="9"/>
      <c r="AN343" s="10"/>
    </row>
    <row r="344" spans="1:40" ht="13" x14ac:dyDescent="0.15">
      <c r="A344" s="3" t="s">
        <v>239</v>
      </c>
      <c r="B344" s="3" t="s">
        <v>5806</v>
      </c>
      <c r="C344" s="9" t="s">
        <v>5612</v>
      </c>
      <c r="D344" s="9" t="s">
        <v>5458</v>
      </c>
      <c r="E344" s="9" t="s">
        <v>5451</v>
      </c>
      <c r="F344" s="9"/>
      <c r="G344" s="9" t="s">
        <v>5452</v>
      </c>
      <c r="H344" s="9" t="s">
        <v>5459</v>
      </c>
      <c r="I344" s="15">
        <f>SUM(L344,N344,P344,R344,T344,V344,X344,Z344,AB344,AD344,AF344,AH344,AJ344,AL344,AN344)</f>
        <v>1.98</v>
      </c>
      <c r="J344" s="9">
        <f>COUNTA(K344:AN344)/2</f>
        <v>2</v>
      </c>
      <c r="K344" s="9" t="s">
        <v>1557</v>
      </c>
      <c r="L344" s="10">
        <v>0.99</v>
      </c>
      <c r="M344" s="9" t="s">
        <v>3871</v>
      </c>
      <c r="N344" s="10">
        <v>0.99</v>
      </c>
      <c r="O344" s="9"/>
      <c r="P344" s="10"/>
      <c r="Q344" s="9"/>
      <c r="R344" s="10"/>
      <c r="S344" s="9"/>
      <c r="T344" s="10"/>
      <c r="U344" s="9"/>
      <c r="V344" s="10"/>
      <c r="W344" s="9"/>
      <c r="X344" s="10"/>
      <c r="Y344" s="9"/>
      <c r="Z344" s="10"/>
      <c r="AA344" s="9"/>
      <c r="AB344" s="10"/>
      <c r="AC344" s="9"/>
      <c r="AD344" s="10"/>
      <c r="AE344" s="9"/>
      <c r="AF344" s="10"/>
      <c r="AG344" s="9"/>
      <c r="AH344" s="10"/>
      <c r="AI344" s="9"/>
      <c r="AJ344" s="10"/>
      <c r="AK344" s="9"/>
      <c r="AL344" s="10"/>
      <c r="AM344" s="9"/>
      <c r="AN344" s="10"/>
    </row>
    <row r="345" spans="1:40" ht="13" x14ac:dyDescent="0.15">
      <c r="A345" s="3" t="s">
        <v>262</v>
      </c>
      <c r="B345" s="3" t="s">
        <v>5825</v>
      </c>
      <c r="C345" s="9" t="s">
        <v>5612</v>
      </c>
      <c r="D345" s="9" t="s">
        <v>5458</v>
      </c>
      <c r="E345" s="9" t="s">
        <v>5451</v>
      </c>
      <c r="F345" s="9"/>
      <c r="G345" s="9" t="s">
        <v>5452</v>
      </c>
      <c r="H345" s="9" t="s">
        <v>5459</v>
      </c>
      <c r="I345" s="15">
        <f>SUM(L345,N345,P345,R345,T345,V345,X345,Z345,AB345,AD345,AF345,AH345,AJ345,AL345,AN345)</f>
        <v>3.96</v>
      </c>
      <c r="J345" s="9">
        <f>COUNTA(K345:AN345)/2</f>
        <v>4</v>
      </c>
      <c r="K345" s="9" t="s">
        <v>4379</v>
      </c>
      <c r="L345" s="10">
        <v>0.99</v>
      </c>
      <c r="M345" s="9" t="s">
        <v>4376</v>
      </c>
      <c r="N345" s="10">
        <v>0.99</v>
      </c>
      <c r="O345" s="9" t="s">
        <v>3665</v>
      </c>
      <c r="P345" s="10">
        <v>0.99</v>
      </c>
      <c r="Q345" s="9" t="s">
        <v>4846</v>
      </c>
      <c r="R345" s="10">
        <v>0.99</v>
      </c>
      <c r="S345" s="9"/>
      <c r="T345" s="10"/>
      <c r="U345" s="9"/>
      <c r="V345" s="10"/>
      <c r="W345" s="9"/>
      <c r="X345" s="10"/>
      <c r="Y345" s="9"/>
      <c r="Z345" s="10"/>
      <c r="AA345" s="9"/>
      <c r="AB345" s="10"/>
      <c r="AC345" s="9"/>
      <c r="AD345" s="10"/>
      <c r="AE345" s="9"/>
      <c r="AF345" s="10"/>
      <c r="AG345" s="9"/>
      <c r="AH345" s="10"/>
      <c r="AI345" s="9"/>
      <c r="AJ345" s="10"/>
      <c r="AK345" s="9"/>
      <c r="AL345" s="10"/>
      <c r="AM345" s="9"/>
      <c r="AN345" s="10"/>
    </row>
    <row r="346" spans="1:40" ht="13" x14ac:dyDescent="0.15">
      <c r="A346" s="3" t="s">
        <v>284</v>
      </c>
      <c r="B346" s="3" t="s">
        <v>5844</v>
      </c>
      <c r="C346" s="9" t="s">
        <v>5612</v>
      </c>
      <c r="D346" s="9" t="s">
        <v>5458</v>
      </c>
      <c r="E346" s="9" t="s">
        <v>5451</v>
      </c>
      <c r="F346" s="9"/>
      <c r="G346" s="9" t="s">
        <v>5452</v>
      </c>
      <c r="H346" s="9" t="s">
        <v>5459</v>
      </c>
      <c r="I346" s="15">
        <f>SUM(L346,N346,P346,R346,T346,V346,X346,Z346,AB346,AD346,AF346,AH346,AJ346,AL346,AN346)</f>
        <v>5.94</v>
      </c>
      <c r="J346" s="9">
        <f>COUNTA(K346:AN346)/2</f>
        <v>6</v>
      </c>
      <c r="K346" s="9" t="s">
        <v>4587</v>
      </c>
      <c r="L346" s="10">
        <v>0.99</v>
      </c>
      <c r="M346" s="9" t="s">
        <v>2628</v>
      </c>
      <c r="N346" s="10">
        <v>0.99</v>
      </c>
      <c r="O346" s="9" t="s">
        <v>3352</v>
      </c>
      <c r="P346" s="10">
        <v>0.99</v>
      </c>
      <c r="Q346" s="9" t="s">
        <v>1863</v>
      </c>
      <c r="R346" s="10">
        <v>0.99</v>
      </c>
      <c r="S346" s="9" t="s">
        <v>5042</v>
      </c>
      <c r="T346" s="10">
        <v>0.99</v>
      </c>
      <c r="U346" s="9" t="s">
        <v>2989</v>
      </c>
      <c r="V346" s="10">
        <v>0.99</v>
      </c>
      <c r="W346" s="9"/>
      <c r="X346" s="10"/>
      <c r="Y346" s="9"/>
      <c r="Z346" s="10"/>
      <c r="AA346" s="9"/>
      <c r="AB346" s="10"/>
      <c r="AC346" s="9"/>
      <c r="AD346" s="10"/>
      <c r="AE346" s="9"/>
      <c r="AF346" s="10"/>
      <c r="AG346" s="9"/>
      <c r="AH346" s="10"/>
      <c r="AI346" s="9"/>
      <c r="AJ346" s="10"/>
      <c r="AK346" s="9"/>
      <c r="AL346" s="10"/>
      <c r="AM346" s="9"/>
      <c r="AN346" s="10"/>
    </row>
    <row r="347" spans="1:40" ht="13" x14ac:dyDescent="0.15">
      <c r="A347" s="3" t="s">
        <v>336</v>
      </c>
      <c r="B347" s="3" t="s">
        <v>5889</v>
      </c>
      <c r="C347" s="9" t="s">
        <v>5612</v>
      </c>
      <c r="D347" s="9" t="s">
        <v>5458</v>
      </c>
      <c r="E347" s="9" t="s">
        <v>5451</v>
      </c>
      <c r="F347" s="9"/>
      <c r="G347" s="9" t="s">
        <v>5452</v>
      </c>
      <c r="H347" s="9" t="s">
        <v>5459</v>
      </c>
      <c r="I347" s="15">
        <f>SUM(L347,N347,P347,R347,T347,V347,X347,Z347,AB347,AD347,AF347,AH347,AJ347,AL347,AN347)</f>
        <v>0.99</v>
      </c>
      <c r="J347" s="9">
        <f>COUNTA(K347:AN347)/2</f>
        <v>1</v>
      </c>
      <c r="K347" s="9" t="s">
        <v>1362</v>
      </c>
      <c r="L347" s="10">
        <v>0.99</v>
      </c>
      <c r="M347" s="9"/>
      <c r="N347" s="10"/>
      <c r="O347" s="9"/>
      <c r="P347" s="10"/>
      <c r="Q347" s="9"/>
      <c r="R347" s="10"/>
      <c r="S347" s="9"/>
      <c r="T347" s="10"/>
      <c r="U347" s="9"/>
      <c r="V347" s="10"/>
      <c r="W347" s="9"/>
      <c r="X347" s="10"/>
      <c r="Y347" s="9"/>
      <c r="Z347" s="10"/>
      <c r="AA347" s="9"/>
      <c r="AB347" s="10"/>
      <c r="AC347" s="9"/>
      <c r="AD347" s="10"/>
      <c r="AE347" s="9"/>
      <c r="AF347" s="10"/>
      <c r="AG347" s="9"/>
      <c r="AH347" s="10"/>
      <c r="AI347" s="9"/>
      <c r="AJ347" s="10"/>
      <c r="AK347" s="9"/>
      <c r="AL347" s="10"/>
      <c r="AM347" s="9"/>
      <c r="AN347" s="10"/>
    </row>
    <row r="348" spans="1:40" ht="13" x14ac:dyDescent="0.15">
      <c r="A348" s="3" t="s">
        <v>24</v>
      </c>
      <c r="B348" s="3" t="s">
        <v>5582</v>
      </c>
      <c r="C348" s="9" t="s">
        <v>5583</v>
      </c>
      <c r="D348" s="9" t="s">
        <v>5500</v>
      </c>
      <c r="E348" s="9" t="s">
        <v>5501</v>
      </c>
      <c r="F348" s="9"/>
      <c r="G348" s="9" t="s">
        <v>5494</v>
      </c>
      <c r="H348" s="3" t="s">
        <v>5502</v>
      </c>
      <c r="I348" s="15">
        <f>SUM(L348,N348,P348,R348,T348,V348,X348,Z348,AB348,AD348,AF348,AH348,AJ348,AL348,AN348)</f>
        <v>3.96</v>
      </c>
      <c r="J348" s="9">
        <f>COUNTA(K348:AN348)/2</f>
        <v>4</v>
      </c>
      <c r="K348" s="9" t="s">
        <v>1745</v>
      </c>
      <c r="L348" s="10">
        <v>0.99</v>
      </c>
      <c r="M348" s="9" t="s">
        <v>1974</v>
      </c>
      <c r="N348" s="10">
        <v>0.99</v>
      </c>
      <c r="O348" s="9" t="s">
        <v>1224</v>
      </c>
      <c r="P348" s="10">
        <v>0.99</v>
      </c>
      <c r="Q348" s="9" t="s">
        <v>3547</v>
      </c>
      <c r="R348" s="10">
        <v>0.99</v>
      </c>
      <c r="S348" s="9"/>
      <c r="T348" s="10"/>
      <c r="U348" s="9"/>
      <c r="V348" s="10"/>
      <c r="W348" s="9"/>
      <c r="X348" s="10"/>
      <c r="Y348" s="9"/>
      <c r="Z348" s="10"/>
      <c r="AA348" s="9"/>
      <c r="AB348" s="10"/>
      <c r="AC348" s="9"/>
      <c r="AD348" s="10"/>
      <c r="AE348" s="9"/>
      <c r="AF348" s="10"/>
      <c r="AG348" s="9"/>
      <c r="AH348" s="10"/>
      <c r="AI348" s="9"/>
      <c r="AJ348" s="10"/>
      <c r="AK348" s="9"/>
      <c r="AL348" s="10"/>
      <c r="AM348" s="9"/>
      <c r="AN348" s="10"/>
    </row>
    <row r="349" spans="1:40" ht="13" x14ac:dyDescent="0.15">
      <c r="A349" s="3" t="s">
        <v>46</v>
      </c>
      <c r="B349" s="3" t="s">
        <v>5614</v>
      </c>
      <c r="C349" s="9" t="s">
        <v>5583</v>
      </c>
      <c r="D349" s="9" t="s">
        <v>5500</v>
      </c>
      <c r="E349" s="9" t="s">
        <v>5501</v>
      </c>
      <c r="F349" s="9"/>
      <c r="G349" s="9" t="s">
        <v>5494</v>
      </c>
      <c r="H349" s="3" t="s">
        <v>5502</v>
      </c>
      <c r="I349" s="15">
        <f>SUM(L349,N349,P349,R349,T349,V349,X349,Z349,AB349,AD349,AF349,AH349,AJ349,AL349,AN349)</f>
        <v>5.94</v>
      </c>
      <c r="J349" s="9">
        <f>COUNTA(K349:AN349)/2</f>
        <v>6</v>
      </c>
      <c r="K349" s="9" t="s">
        <v>2930</v>
      </c>
      <c r="L349" s="10">
        <v>0.99</v>
      </c>
      <c r="M349" s="9" t="s">
        <v>1975</v>
      </c>
      <c r="N349" s="10">
        <v>0.99</v>
      </c>
      <c r="O349" s="9" t="s">
        <v>3364</v>
      </c>
      <c r="P349" s="10">
        <v>0.99</v>
      </c>
      <c r="Q349" s="9" t="s">
        <v>2734</v>
      </c>
      <c r="R349" s="10">
        <v>0.99</v>
      </c>
      <c r="S349" s="9" t="s">
        <v>2511</v>
      </c>
      <c r="T349" s="10">
        <v>0.99</v>
      </c>
      <c r="U349" s="9" t="s">
        <v>2356</v>
      </c>
      <c r="V349" s="10">
        <v>0.99</v>
      </c>
      <c r="W349" s="9"/>
      <c r="X349" s="10"/>
      <c r="Y349" s="9"/>
      <c r="Z349" s="10"/>
      <c r="AA349" s="9"/>
      <c r="AB349" s="10"/>
      <c r="AC349" s="9"/>
      <c r="AD349" s="10"/>
      <c r="AE349" s="9"/>
      <c r="AF349" s="10"/>
      <c r="AG349" s="9"/>
      <c r="AH349" s="10"/>
      <c r="AI349" s="9"/>
      <c r="AJ349" s="10"/>
      <c r="AK349" s="9"/>
      <c r="AL349" s="10"/>
      <c r="AM349" s="9"/>
      <c r="AN349" s="10"/>
    </row>
    <row r="350" spans="1:40" ht="13" x14ac:dyDescent="0.15">
      <c r="A350" s="3" t="s">
        <v>98</v>
      </c>
      <c r="B350" s="3" t="s">
        <v>5676</v>
      </c>
      <c r="C350" s="9" t="s">
        <v>5583</v>
      </c>
      <c r="D350" s="9" t="s">
        <v>5500</v>
      </c>
      <c r="E350" s="9" t="s">
        <v>5501</v>
      </c>
      <c r="F350" s="9"/>
      <c r="G350" s="9" t="s">
        <v>5494</v>
      </c>
      <c r="H350" s="3" t="s">
        <v>5502</v>
      </c>
      <c r="I350" s="15">
        <f>SUM(L350,N350,P350,R350,T350,V350,X350,Z350,AB350,AD350,AF350,AH350,AJ350,AL350,AN350)</f>
        <v>1.99</v>
      </c>
      <c r="J350" s="9">
        <f>COUNTA(K350:AN350)/2</f>
        <v>1</v>
      </c>
      <c r="K350" s="9" t="s">
        <v>1166</v>
      </c>
      <c r="L350" s="10">
        <v>1.99</v>
      </c>
      <c r="M350" s="9"/>
      <c r="N350" s="10"/>
      <c r="O350" s="9"/>
      <c r="P350" s="10"/>
      <c r="Q350" s="9"/>
      <c r="R350" s="10"/>
      <c r="S350" s="9"/>
      <c r="T350" s="10"/>
      <c r="U350" s="9"/>
      <c r="V350" s="10"/>
      <c r="W350" s="9"/>
      <c r="X350" s="10"/>
      <c r="Y350" s="9"/>
      <c r="Z350" s="10"/>
      <c r="AA350" s="9"/>
      <c r="AB350" s="10"/>
      <c r="AC350" s="9"/>
      <c r="AD350" s="10"/>
      <c r="AE350" s="9"/>
      <c r="AF350" s="10"/>
      <c r="AG350" s="9"/>
      <c r="AH350" s="10"/>
      <c r="AI350" s="9"/>
      <c r="AJ350" s="10"/>
      <c r="AK350" s="9"/>
      <c r="AL350" s="10"/>
      <c r="AM350" s="9"/>
      <c r="AN350" s="10"/>
    </row>
    <row r="351" spans="1:40" ht="13" x14ac:dyDescent="0.15">
      <c r="A351" s="3" t="s">
        <v>219</v>
      </c>
      <c r="B351" s="3" t="s">
        <v>5788</v>
      </c>
      <c r="C351" s="9" t="s">
        <v>5583</v>
      </c>
      <c r="D351" s="9" t="s">
        <v>5500</v>
      </c>
      <c r="E351" s="9" t="s">
        <v>5501</v>
      </c>
      <c r="F351" s="9"/>
      <c r="G351" s="9" t="s">
        <v>5494</v>
      </c>
      <c r="H351" s="3" t="s">
        <v>5502</v>
      </c>
      <c r="I351" s="15">
        <f>SUM(L351,N351,P351,R351,T351,V351,X351,Z351,AB351,AD351,AF351,AH351,AJ351,AL351,AN351)</f>
        <v>1.98</v>
      </c>
      <c r="J351" s="9">
        <f>COUNTA(K351:AN351)/2</f>
        <v>2</v>
      </c>
      <c r="K351" s="9" t="s">
        <v>2329</v>
      </c>
      <c r="L351" s="10">
        <v>0.99</v>
      </c>
      <c r="M351" s="9" t="s">
        <v>4694</v>
      </c>
      <c r="N351" s="10">
        <v>0.99</v>
      </c>
      <c r="O351" s="9"/>
      <c r="P351" s="10"/>
      <c r="Q351" s="9"/>
      <c r="R351" s="10"/>
      <c r="S351" s="9"/>
      <c r="T351" s="10"/>
      <c r="U351" s="9"/>
      <c r="V351" s="10"/>
      <c r="W351" s="9"/>
      <c r="X351" s="10"/>
      <c r="Y351" s="9"/>
      <c r="Z351" s="10"/>
      <c r="AA351" s="9"/>
      <c r="AB351" s="10"/>
      <c r="AC351" s="9"/>
      <c r="AD351" s="10"/>
      <c r="AE351" s="9"/>
      <c r="AF351" s="10"/>
      <c r="AG351" s="9"/>
      <c r="AH351" s="10"/>
      <c r="AI351" s="9"/>
      <c r="AJ351" s="10"/>
      <c r="AK351" s="9"/>
      <c r="AL351" s="10"/>
      <c r="AM351" s="9"/>
      <c r="AN351" s="10"/>
    </row>
    <row r="352" spans="1:40" ht="13" x14ac:dyDescent="0.15">
      <c r="A352" s="3" t="s">
        <v>230</v>
      </c>
      <c r="B352" s="3" t="s">
        <v>5798</v>
      </c>
      <c r="C352" s="9" t="s">
        <v>5583</v>
      </c>
      <c r="D352" s="9" t="s">
        <v>5500</v>
      </c>
      <c r="E352" s="9" t="s">
        <v>5501</v>
      </c>
      <c r="F352" s="9"/>
      <c r="G352" s="9" t="s">
        <v>5494</v>
      </c>
      <c r="H352" s="3" t="s">
        <v>5502</v>
      </c>
      <c r="I352" s="15">
        <f>SUM(L352,N352,P352,R352,T352,V352,X352,Z352,AB352,AD352,AF352,AH352,AJ352,AL352,AN352)</f>
        <v>13.860000000000001</v>
      </c>
      <c r="J352" s="9">
        <f>COUNTA(K352:AN352)/2</f>
        <v>14</v>
      </c>
      <c r="K352" s="9" t="s">
        <v>4738</v>
      </c>
      <c r="L352" s="10">
        <v>0.99</v>
      </c>
      <c r="M352" s="9" t="s">
        <v>2271</v>
      </c>
      <c r="N352" s="10">
        <v>0.99</v>
      </c>
      <c r="O352" s="9" t="s">
        <v>1585</v>
      </c>
      <c r="P352" s="10">
        <v>0.99</v>
      </c>
      <c r="Q352" s="9" t="s">
        <v>2522</v>
      </c>
      <c r="R352" s="10">
        <v>0.99</v>
      </c>
      <c r="S352" s="9" t="s">
        <v>1804</v>
      </c>
      <c r="T352" s="10">
        <v>0.99</v>
      </c>
      <c r="U352" s="9" t="s">
        <v>3090</v>
      </c>
      <c r="V352" s="10">
        <v>0.99</v>
      </c>
      <c r="W352" s="9" t="s">
        <v>3027</v>
      </c>
      <c r="X352" s="10">
        <v>0.99</v>
      </c>
      <c r="Y352" s="9" t="s">
        <v>2050</v>
      </c>
      <c r="Z352" s="10">
        <v>0.99</v>
      </c>
      <c r="AA352" s="9" t="s">
        <v>4740</v>
      </c>
      <c r="AB352" s="10">
        <v>0.99</v>
      </c>
      <c r="AC352" s="9" t="s">
        <v>2765</v>
      </c>
      <c r="AD352" s="10">
        <v>0.99</v>
      </c>
      <c r="AE352" s="9" t="s">
        <v>4116</v>
      </c>
      <c r="AF352" s="10">
        <v>0.99</v>
      </c>
      <c r="AG352" s="9" t="s">
        <v>1328</v>
      </c>
      <c r="AH352" s="10">
        <v>0.99</v>
      </c>
      <c r="AI352" s="9" t="s">
        <v>1362</v>
      </c>
      <c r="AJ352" s="10">
        <v>0.99</v>
      </c>
      <c r="AK352" s="9" t="s">
        <v>1392</v>
      </c>
      <c r="AL352" s="10">
        <v>0.99</v>
      </c>
      <c r="AM352" s="9"/>
      <c r="AN352" s="10"/>
    </row>
    <row r="353" spans="1:40" ht="13" x14ac:dyDescent="0.15">
      <c r="A353" s="3" t="s">
        <v>285</v>
      </c>
      <c r="B353" s="3" t="s">
        <v>5845</v>
      </c>
      <c r="C353" s="9" t="s">
        <v>5583</v>
      </c>
      <c r="D353" s="9" t="s">
        <v>5500</v>
      </c>
      <c r="E353" s="9" t="s">
        <v>5501</v>
      </c>
      <c r="F353" s="9"/>
      <c r="G353" s="9" t="s">
        <v>5494</v>
      </c>
      <c r="H353" s="3" t="s">
        <v>5502</v>
      </c>
      <c r="I353" s="15">
        <f>SUM(L353,N353,P353,R353,T353,V353,X353,Z353,AB353,AD353,AF353,AH353,AJ353,AL353,AN353)</f>
        <v>8.91</v>
      </c>
      <c r="J353" s="9">
        <f>COUNTA(K353:AN353)/2</f>
        <v>9</v>
      </c>
      <c r="K353" s="9" t="s">
        <v>4374</v>
      </c>
      <c r="L353" s="10">
        <v>0.99</v>
      </c>
      <c r="M353" s="9" t="s">
        <v>4108</v>
      </c>
      <c r="N353" s="10">
        <v>0.99</v>
      </c>
      <c r="O353" s="9" t="s">
        <v>2169</v>
      </c>
      <c r="P353" s="10">
        <v>0.99</v>
      </c>
      <c r="Q353" s="9" t="s">
        <v>2687</v>
      </c>
      <c r="R353" s="10">
        <v>0.99</v>
      </c>
      <c r="S353" s="9" t="s">
        <v>2104</v>
      </c>
      <c r="T353" s="10">
        <v>0.99</v>
      </c>
      <c r="U353" s="9" t="s">
        <v>3372</v>
      </c>
      <c r="V353" s="10">
        <v>0.99</v>
      </c>
      <c r="W353" s="9" t="s">
        <v>3748</v>
      </c>
      <c r="X353" s="10">
        <v>0.99</v>
      </c>
      <c r="Y353" s="9" t="s">
        <v>4528</v>
      </c>
      <c r="Z353" s="10">
        <v>0.99</v>
      </c>
      <c r="AA353" s="9" t="s">
        <v>3136</v>
      </c>
      <c r="AB353" s="10">
        <v>0.99</v>
      </c>
      <c r="AC353" s="9"/>
      <c r="AD353" s="10"/>
      <c r="AE353" s="9"/>
      <c r="AF353" s="10"/>
      <c r="AG353" s="9"/>
      <c r="AH353" s="10"/>
      <c r="AI353" s="9"/>
      <c r="AJ353" s="10"/>
      <c r="AK353" s="9"/>
      <c r="AL353" s="10"/>
      <c r="AM353" s="9"/>
      <c r="AN353" s="10"/>
    </row>
    <row r="354" spans="1:40" ht="13" x14ac:dyDescent="0.15">
      <c r="A354" s="3" t="s">
        <v>71</v>
      </c>
      <c r="B354" s="3" t="s">
        <v>5645</v>
      </c>
      <c r="C354" s="9" t="s">
        <v>5646</v>
      </c>
      <c r="D354" s="9" t="s">
        <v>5258</v>
      </c>
      <c r="E354" s="9" t="s">
        <v>5259</v>
      </c>
      <c r="F354" s="9" t="s">
        <v>5260</v>
      </c>
      <c r="G354" s="9" t="s">
        <v>5180</v>
      </c>
      <c r="H354" s="3" t="s">
        <v>5261</v>
      </c>
      <c r="I354" s="15">
        <f>SUM(L354,N354,P354,R354,T354,V354,X354,Z354,AB354,AD354,AF354,AH354,AJ354,AL354,AN354)</f>
        <v>1.98</v>
      </c>
      <c r="J354" s="9">
        <f>COUNTA(K354:AN354)/2</f>
        <v>2</v>
      </c>
      <c r="K354" s="9" t="s">
        <v>3763</v>
      </c>
      <c r="L354" s="10">
        <v>0.99</v>
      </c>
      <c r="M354" s="9" t="s">
        <v>3604</v>
      </c>
      <c r="N354" s="10">
        <v>0.99</v>
      </c>
      <c r="O354" s="9"/>
      <c r="P354" s="10"/>
      <c r="Q354" s="9"/>
      <c r="R354" s="10"/>
      <c r="S354" s="9"/>
      <c r="T354" s="10"/>
      <c r="U354" s="9"/>
      <c r="V354" s="10"/>
      <c r="W354" s="9"/>
      <c r="X354" s="10"/>
      <c r="Y354" s="9"/>
      <c r="Z354" s="10"/>
      <c r="AA354" s="9"/>
      <c r="AB354" s="10"/>
      <c r="AC354" s="9"/>
      <c r="AD354" s="10"/>
      <c r="AE354" s="9"/>
      <c r="AF354" s="10"/>
      <c r="AG354" s="9"/>
      <c r="AH354" s="10"/>
      <c r="AI354" s="9"/>
      <c r="AJ354" s="10"/>
      <c r="AK354" s="9"/>
      <c r="AL354" s="10"/>
      <c r="AM354" s="9"/>
      <c r="AN354" s="10"/>
    </row>
    <row r="355" spans="1:40" ht="13" x14ac:dyDescent="0.15">
      <c r="A355" s="3" t="s">
        <v>94</v>
      </c>
      <c r="B355" s="3" t="s">
        <v>5672</v>
      </c>
      <c r="C355" s="9" t="s">
        <v>5646</v>
      </c>
      <c r="D355" s="9" t="s">
        <v>5258</v>
      </c>
      <c r="E355" s="9" t="s">
        <v>5259</v>
      </c>
      <c r="F355" s="9" t="s">
        <v>5260</v>
      </c>
      <c r="G355" s="9" t="s">
        <v>5180</v>
      </c>
      <c r="H355" s="3" t="s">
        <v>5261</v>
      </c>
      <c r="I355" s="15">
        <f>SUM(L355,N355,P355,R355,T355,V355,X355,Z355,AB355,AD355,AF355,AH355,AJ355,AL355,AN355)</f>
        <v>3.96</v>
      </c>
      <c r="J355" s="9">
        <f>COUNTA(K355:AN355)/2</f>
        <v>4</v>
      </c>
      <c r="K355" s="9" t="s">
        <v>2006</v>
      </c>
      <c r="L355" s="10">
        <v>0.99</v>
      </c>
      <c r="M355" s="9" t="s">
        <v>4721</v>
      </c>
      <c r="N355" s="10">
        <v>0.99</v>
      </c>
      <c r="O355" s="9" t="s">
        <v>4279</v>
      </c>
      <c r="P355" s="10">
        <v>0.99</v>
      </c>
      <c r="Q355" s="9" t="s">
        <v>1121</v>
      </c>
      <c r="R355" s="10">
        <v>0.99</v>
      </c>
      <c r="S355" s="9"/>
      <c r="T355" s="10"/>
      <c r="U355" s="9"/>
      <c r="V355" s="10"/>
      <c r="W355" s="9"/>
      <c r="X355" s="10"/>
      <c r="Y355" s="9"/>
      <c r="Z355" s="10"/>
      <c r="AA355" s="9"/>
      <c r="AB355" s="10"/>
      <c r="AC355" s="9"/>
      <c r="AD355" s="10"/>
      <c r="AE355" s="9"/>
      <c r="AF355" s="10"/>
      <c r="AG355" s="9"/>
      <c r="AH355" s="10"/>
      <c r="AI355" s="9"/>
      <c r="AJ355" s="10"/>
      <c r="AK355" s="9"/>
      <c r="AL355" s="10"/>
      <c r="AM355" s="9"/>
      <c r="AN355" s="10"/>
    </row>
    <row r="356" spans="1:40" ht="13" x14ac:dyDescent="0.15">
      <c r="A356" s="3" t="s">
        <v>116</v>
      </c>
      <c r="B356" s="3" t="s">
        <v>5697</v>
      </c>
      <c r="C356" s="9" t="s">
        <v>5646</v>
      </c>
      <c r="D356" s="9" t="s">
        <v>5258</v>
      </c>
      <c r="E356" s="9" t="s">
        <v>5259</v>
      </c>
      <c r="F356" s="9" t="s">
        <v>5260</v>
      </c>
      <c r="G356" s="9" t="s">
        <v>5180</v>
      </c>
      <c r="H356" s="3" t="s">
        <v>5261</v>
      </c>
      <c r="I356" s="15">
        <f>SUM(L356,N356,P356,R356,T356,V356,X356,Z356,AB356,AD356,AF356,AH356,AJ356,AL356,AN356)</f>
        <v>5.94</v>
      </c>
      <c r="J356" s="9">
        <f>COUNTA(K356:AN356)/2</f>
        <v>6</v>
      </c>
      <c r="K356" s="9" t="s">
        <v>4174</v>
      </c>
      <c r="L356" s="10">
        <v>0.99</v>
      </c>
      <c r="M356" s="9" t="s">
        <v>3921</v>
      </c>
      <c r="N356" s="10">
        <v>0.99</v>
      </c>
      <c r="O356" s="9" t="s">
        <v>3444</v>
      </c>
      <c r="P356" s="10">
        <v>0.99</v>
      </c>
      <c r="Q356" s="9" t="s">
        <v>666</v>
      </c>
      <c r="R356" s="10">
        <v>0.99</v>
      </c>
      <c r="S356" s="9" t="s">
        <v>2336</v>
      </c>
      <c r="T356" s="10">
        <v>0.99</v>
      </c>
      <c r="U356" s="9" t="s">
        <v>1721</v>
      </c>
      <c r="V356" s="10">
        <v>0.99</v>
      </c>
      <c r="W356" s="9"/>
      <c r="X356" s="10"/>
      <c r="Y356" s="9"/>
      <c r="Z356" s="10"/>
      <c r="AA356" s="9"/>
      <c r="AB356" s="10"/>
      <c r="AC356" s="9"/>
      <c r="AD356" s="10"/>
      <c r="AE356" s="9"/>
      <c r="AF356" s="10"/>
      <c r="AG356" s="9"/>
      <c r="AH356" s="10"/>
      <c r="AI356" s="9"/>
      <c r="AJ356" s="10"/>
      <c r="AK356" s="9"/>
      <c r="AL356" s="10"/>
      <c r="AM356" s="9"/>
      <c r="AN356" s="10"/>
    </row>
    <row r="357" spans="1:40" ht="13" x14ac:dyDescent="0.15">
      <c r="A357" s="3" t="s">
        <v>168</v>
      </c>
      <c r="B357" s="3" t="s">
        <v>5745</v>
      </c>
      <c r="C357" s="9" t="s">
        <v>5646</v>
      </c>
      <c r="D357" s="9" t="s">
        <v>5258</v>
      </c>
      <c r="E357" s="9" t="s">
        <v>5259</v>
      </c>
      <c r="F357" s="9" t="s">
        <v>5260</v>
      </c>
      <c r="G357" s="9" t="s">
        <v>5180</v>
      </c>
      <c r="H357" s="3" t="s">
        <v>5261</v>
      </c>
      <c r="I357" s="15">
        <f>SUM(L357,N357,P357,R357,T357,V357,X357,Z357,AB357,AD357,AF357,AH357,AJ357,AL357,AN357)</f>
        <v>0.99</v>
      </c>
      <c r="J357" s="9">
        <f>COUNTA(K357:AN357)/2</f>
        <v>1</v>
      </c>
      <c r="K357" s="9" t="s">
        <v>3335</v>
      </c>
      <c r="L357" s="10">
        <v>0.99</v>
      </c>
      <c r="M357" s="9"/>
      <c r="N357" s="10"/>
      <c r="O357" s="9"/>
      <c r="P357" s="10"/>
      <c r="Q357" s="9"/>
      <c r="R357" s="10"/>
      <c r="S357" s="9"/>
      <c r="T357" s="10"/>
      <c r="U357" s="9"/>
      <c r="V357" s="10"/>
      <c r="W357" s="9"/>
      <c r="X357" s="10"/>
      <c r="Y357" s="9"/>
      <c r="Z357" s="10"/>
      <c r="AA357" s="9"/>
      <c r="AB357" s="10"/>
      <c r="AC357" s="9"/>
      <c r="AD357" s="10"/>
      <c r="AE357" s="9"/>
      <c r="AF357" s="10"/>
      <c r="AG357" s="9"/>
      <c r="AH357" s="10"/>
      <c r="AI357" s="9"/>
      <c r="AJ357" s="10"/>
      <c r="AK357" s="9"/>
      <c r="AL357" s="10"/>
      <c r="AM357" s="9"/>
      <c r="AN357" s="10"/>
    </row>
    <row r="358" spans="1:40" ht="13" x14ac:dyDescent="0.15">
      <c r="A358" s="3" t="s">
        <v>289</v>
      </c>
      <c r="B358" s="3" t="s">
        <v>5848</v>
      </c>
      <c r="C358" s="9" t="s">
        <v>5646</v>
      </c>
      <c r="D358" s="9" t="s">
        <v>5258</v>
      </c>
      <c r="E358" s="9" t="s">
        <v>5259</v>
      </c>
      <c r="F358" s="9" t="s">
        <v>5260</v>
      </c>
      <c r="G358" s="9" t="s">
        <v>5180</v>
      </c>
      <c r="H358" s="3" t="s">
        <v>5261</v>
      </c>
      <c r="I358" s="15">
        <f>SUM(L358,N358,P358,R358,T358,V358,X358,Z358,AB358,AD358,AF358,AH358,AJ358,AL358,AN358)</f>
        <v>1.98</v>
      </c>
      <c r="J358" s="9">
        <f>COUNTA(K358:AN358)/2</f>
        <v>2</v>
      </c>
      <c r="K358" s="9" t="s">
        <v>2999</v>
      </c>
      <c r="L358" s="10">
        <v>0.99</v>
      </c>
      <c r="M358" s="9" t="s">
        <v>2348</v>
      </c>
      <c r="N358" s="10">
        <v>0.99</v>
      </c>
      <c r="O358" s="9"/>
      <c r="P358" s="10"/>
      <c r="Q358" s="9"/>
      <c r="R358" s="10"/>
      <c r="S358" s="9"/>
      <c r="T358" s="10"/>
      <c r="U358" s="9"/>
      <c r="V358" s="10"/>
      <c r="W358" s="9"/>
      <c r="X358" s="10"/>
      <c r="Y358" s="9"/>
      <c r="Z358" s="10"/>
      <c r="AA358" s="9"/>
      <c r="AB358" s="10"/>
      <c r="AC358" s="9"/>
      <c r="AD358" s="10"/>
      <c r="AE358" s="9"/>
      <c r="AF358" s="10"/>
      <c r="AG358" s="9"/>
      <c r="AH358" s="10"/>
      <c r="AI358" s="9"/>
      <c r="AJ358" s="10"/>
      <c r="AK358" s="9"/>
      <c r="AL358" s="10"/>
      <c r="AM358" s="9"/>
      <c r="AN358" s="10"/>
    </row>
    <row r="359" spans="1:40" ht="13" x14ac:dyDescent="0.15">
      <c r="A359" s="3" t="s">
        <v>300</v>
      </c>
      <c r="B359" s="3" t="s">
        <v>5858</v>
      </c>
      <c r="C359" s="9" t="s">
        <v>5646</v>
      </c>
      <c r="D359" s="9" t="s">
        <v>5258</v>
      </c>
      <c r="E359" s="9" t="s">
        <v>5259</v>
      </c>
      <c r="F359" s="9" t="s">
        <v>5260</v>
      </c>
      <c r="G359" s="9" t="s">
        <v>5180</v>
      </c>
      <c r="H359" s="3" t="s">
        <v>5261</v>
      </c>
      <c r="I359" s="15">
        <f>SUM(L359,N359,P359,R359,T359,V359,X359,Z359,AB359,AD359,AF359,AH359,AJ359,AL359,AN359)</f>
        <v>23.859999999999992</v>
      </c>
      <c r="J359" s="9">
        <f>COUNTA(K359:AN359)/2</f>
        <v>14</v>
      </c>
      <c r="K359" s="9" t="s">
        <v>1776</v>
      </c>
      <c r="L359" s="10">
        <v>1.99</v>
      </c>
      <c r="M359" s="9" t="s">
        <v>4024</v>
      </c>
      <c r="N359" s="10">
        <v>1.99</v>
      </c>
      <c r="O359" s="9" t="s">
        <v>1676</v>
      </c>
      <c r="P359" s="10">
        <v>1.99</v>
      </c>
      <c r="Q359" s="9" t="s">
        <v>3512</v>
      </c>
      <c r="R359" s="10">
        <v>1.99</v>
      </c>
      <c r="S359" s="9" t="s">
        <v>2568</v>
      </c>
      <c r="T359" s="10">
        <v>1.99</v>
      </c>
      <c r="U359" s="9" t="s">
        <v>2998</v>
      </c>
      <c r="V359" s="10">
        <v>1.99</v>
      </c>
      <c r="W359" s="9" t="s">
        <v>2085</v>
      </c>
      <c r="X359" s="10">
        <v>1.99</v>
      </c>
      <c r="Y359" s="9" t="s">
        <v>2152</v>
      </c>
      <c r="Z359" s="10">
        <v>1.99</v>
      </c>
      <c r="AA359" s="9" t="s">
        <v>1563</v>
      </c>
      <c r="AB359" s="10">
        <v>1.99</v>
      </c>
      <c r="AC359" s="9" t="s">
        <v>516</v>
      </c>
      <c r="AD359" s="10">
        <v>1.99</v>
      </c>
      <c r="AE359" s="9" t="s">
        <v>2125</v>
      </c>
      <c r="AF359" s="10">
        <v>0.99</v>
      </c>
      <c r="AG359" s="9" t="s">
        <v>811</v>
      </c>
      <c r="AH359" s="10">
        <v>0.99</v>
      </c>
      <c r="AI359" s="9" t="s">
        <v>3592</v>
      </c>
      <c r="AJ359" s="10">
        <v>0.99</v>
      </c>
      <c r="AK359" s="9" t="s">
        <v>1816</v>
      </c>
      <c r="AL359" s="10">
        <v>0.99</v>
      </c>
      <c r="AM359" s="9"/>
      <c r="AN359" s="10"/>
    </row>
    <row r="360" spans="1:40" ht="13" x14ac:dyDescent="0.15">
      <c r="A360" s="3" t="s">
        <v>355</v>
      </c>
      <c r="B360" s="3" t="s">
        <v>5905</v>
      </c>
      <c r="C360" s="9" t="s">
        <v>5646</v>
      </c>
      <c r="D360" s="9" t="s">
        <v>5258</v>
      </c>
      <c r="E360" s="9" t="s">
        <v>5259</v>
      </c>
      <c r="F360" s="9" t="s">
        <v>5260</v>
      </c>
      <c r="G360" s="9" t="s">
        <v>5180</v>
      </c>
      <c r="H360" s="3" t="s">
        <v>5261</v>
      </c>
      <c r="I360" s="15">
        <f>SUM(L360,N360,P360,R360,T360,V360,X360,Z360,AB360,AD360,AF360,AH360,AJ360,AL360,AN360)</f>
        <v>8.91</v>
      </c>
      <c r="J360" s="9">
        <f>COUNTA(K360:AN360)/2</f>
        <v>9</v>
      </c>
      <c r="K360" s="9" t="s">
        <v>960</v>
      </c>
      <c r="L360" s="10">
        <v>0.99</v>
      </c>
      <c r="M360" s="9" t="s">
        <v>2375</v>
      </c>
      <c r="N360" s="10">
        <v>0.99</v>
      </c>
      <c r="O360" s="9" t="s">
        <v>4899</v>
      </c>
      <c r="P360" s="10">
        <v>0.99</v>
      </c>
      <c r="Q360" s="9" t="s">
        <v>3572</v>
      </c>
      <c r="R360" s="10">
        <v>0.99</v>
      </c>
      <c r="S360" s="9" t="s">
        <v>3865</v>
      </c>
      <c r="T360" s="10">
        <v>0.99</v>
      </c>
      <c r="U360" s="9" t="s">
        <v>4990</v>
      </c>
      <c r="V360" s="10">
        <v>0.99</v>
      </c>
      <c r="W360" s="9" t="s">
        <v>2319</v>
      </c>
      <c r="X360" s="10">
        <v>0.99</v>
      </c>
      <c r="Y360" s="9" t="s">
        <v>597</v>
      </c>
      <c r="Z360" s="10">
        <v>0.99</v>
      </c>
      <c r="AA360" s="9" t="s">
        <v>3701</v>
      </c>
      <c r="AB360" s="10">
        <v>0.99</v>
      </c>
      <c r="AC360" s="9"/>
      <c r="AD360" s="10"/>
      <c r="AE360" s="9"/>
      <c r="AF360" s="10"/>
      <c r="AG360" s="9"/>
      <c r="AH360" s="10"/>
      <c r="AI360" s="9"/>
      <c r="AJ360" s="10"/>
      <c r="AK360" s="9"/>
      <c r="AL360" s="10"/>
      <c r="AM360" s="9"/>
      <c r="AN360" s="10"/>
    </row>
    <row r="361" spans="1:40" ht="13" x14ac:dyDescent="0.15">
      <c r="A361" s="3" t="s">
        <v>49</v>
      </c>
      <c r="B361" s="3" t="s">
        <v>5618</v>
      </c>
      <c r="C361" s="9" t="s">
        <v>5619</v>
      </c>
      <c r="D361" s="9" t="s">
        <v>5281</v>
      </c>
      <c r="E361" s="9" t="s">
        <v>5282</v>
      </c>
      <c r="F361" s="9" t="s">
        <v>5283</v>
      </c>
      <c r="G361" s="9" t="s">
        <v>437</v>
      </c>
      <c r="H361" s="9" t="s">
        <v>5284</v>
      </c>
      <c r="I361" s="15">
        <f>SUM(L361,N361,P361,R361,T361,V361,X361,Z361,AB361,AD361,AF361,AH361,AJ361,AL361,AN361)</f>
        <v>0.99</v>
      </c>
      <c r="J361" s="9">
        <f>COUNTA(K361:AN361)/2</f>
        <v>1</v>
      </c>
      <c r="K361" s="9" t="s">
        <v>5032</v>
      </c>
      <c r="L361" s="10">
        <v>0.99</v>
      </c>
      <c r="M361" s="9"/>
      <c r="N361" s="10"/>
      <c r="O361" s="9"/>
      <c r="P361" s="10"/>
      <c r="Q361" s="9"/>
      <c r="R361" s="10"/>
      <c r="S361" s="9"/>
      <c r="T361" s="10"/>
      <c r="U361" s="9"/>
      <c r="V361" s="10"/>
      <c r="W361" s="9"/>
      <c r="X361" s="10"/>
      <c r="Y361" s="9"/>
      <c r="Z361" s="10"/>
      <c r="AA361" s="9"/>
      <c r="AB361" s="10"/>
      <c r="AC361" s="9"/>
      <c r="AD361" s="10"/>
      <c r="AE361" s="9"/>
      <c r="AF361" s="10"/>
      <c r="AG361" s="9"/>
      <c r="AH361" s="10"/>
      <c r="AI361" s="9"/>
      <c r="AJ361" s="10"/>
      <c r="AK361" s="9"/>
      <c r="AL361" s="10"/>
      <c r="AM361" s="9"/>
      <c r="AN361" s="10"/>
    </row>
    <row r="362" spans="1:40" ht="13" x14ac:dyDescent="0.15">
      <c r="A362" s="3" t="s">
        <v>170</v>
      </c>
      <c r="B362" s="3" t="s">
        <v>5746</v>
      </c>
      <c r="C362" s="9" t="s">
        <v>5619</v>
      </c>
      <c r="D362" s="9" t="s">
        <v>5281</v>
      </c>
      <c r="E362" s="9" t="s">
        <v>5282</v>
      </c>
      <c r="F362" s="9" t="s">
        <v>5283</v>
      </c>
      <c r="G362" s="9" t="s">
        <v>437</v>
      </c>
      <c r="H362" s="9" t="s">
        <v>5284</v>
      </c>
      <c r="I362" s="15">
        <f>SUM(L362,N362,P362,R362,T362,V362,X362,Z362,AB362,AD362,AF362,AH362,AJ362,AL362,AN362)</f>
        <v>1.98</v>
      </c>
      <c r="J362" s="9">
        <f>COUNTA(K362:AN362)/2</f>
        <v>2</v>
      </c>
      <c r="K362" s="9" t="s">
        <v>3149</v>
      </c>
      <c r="L362" s="10">
        <v>0.99</v>
      </c>
      <c r="M362" s="9" t="s">
        <v>2852</v>
      </c>
      <c r="N362" s="10">
        <v>0.99</v>
      </c>
      <c r="O362" s="9"/>
      <c r="P362" s="10"/>
      <c r="Q362" s="9"/>
      <c r="R362" s="10"/>
      <c r="S362" s="9"/>
      <c r="T362" s="10"/>
      <c r="U362" s="9"/>
      <c r="V362" s="10"/>
      <c r="W362" s="9"/>
      <c r="X362" s="10"/>
      <c r="Y362" s="9"/>
      <c r="Z362" s="10"/>
      <c r="AA362" s="9"/>
      <c r="AB362" s="10"/>
      <c r="AC362" s="9"/>
      <c r="AD362" s="10"/>
      <c r="AE362" s="9"/>
      <c r="AF362" s="10"/>
      <c r="AG362" s="9"/>
      <c r="AH362" s="10"/>
      <c r="AI362" s="9"/>
      <c r="AJ362" s="10"/>
      <c r="AK362" s="9"/>
      <c r="AL362" s="10"/>
      <c r="AM362" s="9"/>
      <c r="AN362" s="10"/>
    </row>
    <row r="363" spans="1:40" ht="13" x14ac:dyDescent="0.15">
      <c r="A363" s="3" t="s">
        <v>181</v>
      </c>
      <c r="B363" s="3" t="s">
        <v>5756</v>
      </c>
      <c r="C363" s="9" t="s">
        <v>5619</v>
      </c>
      <c r="D363" s="9" t="s">
        <v>5281</v>
      </c>
      <c r="E363" s="9" t="s">
        <v>5282</v>
      </c>
      <c r="F363" s="9" t="s">
        <v>5283</v>
      </c>
      <c r="G363" s="9" t="s">
        <v>437</v>
      </c>
      <c r="H363" s="9" t="s">
        <v>5284</v>
      </c>
      <c r="I363" s="15">
        <f>SUM(L363,N363,P363,R363,T363,V363,X363,Z363,AB363,AD363,AF363,AH363,AJ363,AL363,AN363)</f>
        <v>13.860000000000001</v>
      </c>
      <c r="J363" s="9">
        <f>COUNTA(K363:AN363)/2</f>
        <v>14</v>
      </c>
      <c r="K363" s="9" t="s">
        <v>1051</v>
      </c>
      <c r="L363" s="10">
        <v>0.99</v>
      </c>
      <c r="M363" s="9" t="s">
        <v>3848</v>
      </c>
      <c r="N363" s="10">
        <v>0.99</v>
      </c>
      <c r="O363" s="9" t="s">
        <v>1618</v>
      </c>
      <c r="P363" s="10">
        <v>0.99</v>
      </c>
      <c r="Q363" s="9" t="s">
        <v>3611</v>
      </c>
      <c r="R363" s="10">
        <v>0.99</v>
      </c>
      <c r="S363" s="9" t="s">
        <v>2310</v>
      </c>
      <c r="T363" s="10">
        <v>0.99</v>
      </c>
      <c r="U363" s="9" t="s">
        <v>4213</v>
      </c>
      <c r="V363" s="10">
        <v>0.99</v>
      </c>
      <c r="W363" s="9" t="s">
        <v>4687</v>
      </c>
      <c r="X363" s="10">
        <v>0.99</v>
      </c>
      <c r="Y363" s="9" t="s">
        <v>888</v>
      </c>
      <c r="Z363" s="10">
        <v>0.99</v>
      </c>
      <c r="AA363" s="9" t="s">
        <v>4734</v>
      </c>
      <c r="AB363" s="10">
        <v>0.99</v>
      </c>
      <c r="AC363" s="9" t="s">
        <v>3296</v>
      </c>
      <c r="AD363" s="10">
        <v>0.99</v>
      </c>
      <c r="AE363" s="9" t="s">
        <v>4161</v>
      </c>
      <c r="AF363" s="10">
        <v>0.99</v>
      </c>
      <c r="AG363" s="9" t="s">
        <v>1458</v>
      </c>
      <c r="AH363" s="10">
        <v>0.99</v>
      </c>
      <c r="AI363" s="9" t="s">
        <v>3784</v>
      </c>
      <c r="AJ363" s="10">
        <v>0.99</v>
      </c>
      <c r="AK363" s="9" t="s">
        <v>3896</v>
      </c>
      <c r="AL363" s="10">
        <v>0.99</v>
      </c>
      <c r="AM363" s="9"/>
      <c r="AN363" s="10"/>
    </row>
    <row r="364" spans="1:40" ht="13" x14ac:dyDescent="0.15">
      <c r="A364" s="3" t="s">
        <v>236</v>
      </c>
      <c r="B364" s="3" t="s">
        <v>5803</v>
      </c>
      <c r="C364" s="9" t="s">
        <v>5619</v>
      </c>
      <c r="D364" s="9" t="s">
        <v>5281</v>
      </c>
      <c r="E364" s="9" t="s">
        <v>5282</v>
      </c>
      <c r="F364" s="9" t="s">
        <v>5283</v>
      </c>
      <c r="G364" s="9" t="s">
        <v>437</v>
      </c>
      <c r="H364" s="9" t="s">
        <v>5284</v>
      </c>
      <c r="I364" s="15">
        <f>SUM(L364,N364,P364,R364,T364,V364,X364,Z364,AB364,AD364,AF364,AH364,AJ364,AL364,AN364)</f>
        <v>7.9200000000000008</v>
      </c>
      <c r="J364" s="9">
        <f>COUNTA(K364:AN364)/2</f>
        <v>8</v>
      </c>
      <c r="K364" s="9" t="s">
        <v>2518</v>
      </c>
      <c r="L364" s="10">
        <v>0.99</v>
      </c>
      <c r="M364" s="9" t="s">
        <v>2402</v>
      </c>
      <c r="N364" s="10">
        <v>0.99</v>
      </c>
      <c r="O364" s="9" t="s">
        <v>1974</v>
      </c>
      <c r="P364" s="10">
        <v>0.99</v>
      </c>
      <c r="Q364" s="9" t="s">
        <v>2738</v>
      </c>
      <c r="R364" s="10">
        <v>0.99</v>
      </c>
      <c r="S364" s="9" t="s">
        <v>1416</v>
      </c>
      <c r="T364" s="10">
        <v>0.99</v>
      </c>
      <c r="U364" s="9" t="s">
        <v>3166</v>
      </c>
      <c r="V364" s="10">
        <v>0.99</v>
      </c>
      <c r="W364" s="9" t="s">
        <v>4652</v>
      </c>
      <c r="X364" s="10">
        <v>0.99</v>
      </c>
      <c r="Y364" s="9" t="s">
        <v>4119</v>
      </c>
      <c r="Z364" s="10">
        <v>0.99</v>
      </c>
      <c r="AA364" s="9"/>
      <c r="AB364" s="10"/>
      <c r="AC364" s="9"/>
      <c r="AD364" s="10"/>
      <c r="AE364" s="9"/>
      <c r="AF364" s="10"/>
      <c r="AG364" s="9"/>
      <c r="AH364" s="10"/>
      <c r="AI364" s="9"/>
      <c r="AJ364" s="10"/>
      <c r="AK364" s="9"/>
      <c r="AL364" s="10"/>
      <c r="AM364" s="9"/>
      <c r="AN364" s="11"/>
    </row>
    <row r="365" spans="1:40" ht="13" x14ac:dyDescent="0.15">
      <c r="A365" s="3" t="s">
        <v>365</v>
      </c>
      <c r="B365" s="3" t="s">
        <v>5914</v>
      </c>
      <c r="C365" s="9" t="s">
        <v>5619</v>
      </c>
      <c r="D365" s="9" t="s">
        <v>5281</v>
      </c>
      <c r="E365" s="9" t="s">
        <v>5282</v>
      </c>
      <c r="F365" s="9" t="s">
        <v>5283</v>
      </c>
      <c r="G365" s="9" t="s">
        <v>437</v>
      </c>
      <c r="H365" s="9" t="s">
        <v>5284</v>
      </c>
      <c r="I365" s="15">
        <f>SUM(L365,N365,P365,R365,T365,V365,X365,Z365,AB365,AD365,AF365,AH365,AJ365,AL365,AN365)</f>
        <v>1.98</v>
      </c>
      <c r="J365" s="9">
        <f>COUNTA(K365:AN365)/2</f>
        <v>2</v>
      </c>
      <c r="K365" s="9" t="s">
        <v>4708</v>
      </c>
      <c r="L365" s="10">
        <v>0.99</v>
      </c>
      <c r="M365" s="9" t="s">
        <v>2293</v>
      </c>
      <c r="N365" s="10">
        <v>0.99</v>
      </c>
      <c r="O365" s="9"/>
      <c r="P365" s="10"/>
      <c r="Q365" s="9"/>
      <c r="R365" s="10"/>
      <c r="S365" s="9"/>
      <c r="T365" s="10"/>
      <c r="U365" s="9"/>
      <c r="V365" s="10"/>
      <c r="W365" s="9"/>
      <c r="X365" s="10"/>
      <c r="Y365" s="9"/>
      <c r="Z365" s="10"/>
      <c r="AA365" s="9"/>
      <c r="AB365" s="10"/>
      <c r="AC365" s="9"/>
      <c r="AD365" s="10"/>
      <c r="AE365" s="9"/>
      <c r="AF365" s="10"/>
      <c r="AG365" s="9"/>
      <c r="AH365" s="10"/>
      <c r="AI365" s="9"/>
      <c r="AJ365" s="10"/>
      <c r="AK365" s="9"/>
      <c r="AL365" s="10"/>
      <c r="AM365" s="9"/>
      <c r="AN365" s="10"/>
    </row>
    <row r="366" spans="1:40" ht="13" x14ac:dyDescent="0.15">
      <c r="A366" s="3" t="s">
        <v>388</v>
      </c>
      <c r="B366" s="3" t="s">
        <v>5933</v>
      </c>
      <c r="C366" s="9" t="s">
        <v>5619</v>
      </c>
      <c r="D366" s="9" t="s">
        <v>5281</v>
      </c>
      <c r="E366" s="9" t="s">
        <v>5282</v>
      </c>
      <c r="F366" s="9" t="s">
        <v>5283</v>
      </c>
      <c r="G366" s="9" t="s">
        <v>437</v>
      </c>
      <c r="H366" s="9" t="s">
        <v>5284</v>
      </c>
      <c r="I366" s="15">
        <f>SUM(L366,N366,P366,R366,T366,V366,X366,Z366,AB366,AD366,AF366,AH366,AJ366,AL366,AN366)</f>
        <v>3.96</v>
      </c>
      <c r="J366" s="9">
        <f>COUNTA(K366:AN366)/2</f>
        <v>4</v>
      </c>
      <c r="K366" s="9" t="s">
        <v>2192</v>
      </c>
      <c r="L366" s="10">
        <v>0.99</v>
      </c>
      <c r="M366" s="9" t="s">
        <v>5019</v>
      </c>
      <c r="N366" s="10">
        <v>0.99</v>
      </c>
      <c r="O366" s="9" t="s">
        <v>3959</v>
      </c>
      <c r="P366" s="10">
        <v>0.99</v>
      </c>
      <c r="Q366" s="9" t="s">
        <v>4135</v>
      </c>
      <c r="R366" s="10">
        <v>0.99</v>
      </c>
      <c r="S366" s="9"/>
      <c r="T366" s="10"/>
      <c r="U366" s="9"/>
      <c r="V366" s="10"/>
      <c r="W366" s="9"/>
      <c r="X366" s="10"/>
      <c r="Y366" s="9"/>
      <c r="Z366" s="10"/>
      <c r="AA366" s="9"/>
      <c r="AB366" s="10"/>
      <c r="AC366" s="9"/>
      <c r="AD366" s="10"/>
      <c r="AE366" s="9"/>
      <c r="AF366" s="10"/>
      <c r="AG366" s="9"/>
      <c r="AH366" s="10"/>
      <c r="AI366" s="9"/>
      <c r="AJ366" s="10"/>
      <c r="AK366" s="9"/>
      <c r="AL366" s="10"/>
      <c r="AM366" s="9"/>
      <c r="AN366" s="10"/>
    </row>
    <row r="367" spans="1:40" ht="13" x14ac:dyDescent="0.15">
      <c r="A367" s="3" t="s">
        <v>410</v>
      </c>
      <c r="B367" s="3" t="s">
        <v>5952</v>
      </c>
      <c r="C367" s="9" t="s">
        <v>5619</v>
      </c>
      <c r="D367" s="9" t="s">
        <v>5281</v>
      </c>
      <c r="E367" s="9" t="s">
        <v>5282</v>
      </c>
      <c r="F367" s="9" t="s">
        <v>5283</v>
      </c>
      <c r="G367" s="9" t="s">
        <v>437</v>
      </c>
      <c r="H367" s="9" t="s">
        <v>5284</v>
      </c>
      <c r="I367" s="15">
        <f>SUM(L367,N367,P367,R367,T367,V367,X367,Z367,AB367,AD367,AF367,AH367,AJ367,AL367,AN367)</f>
        <v>5.94</v>
      </c>
      <c r="J367" s="9">
        <f>COUNTA(K367:AN367)/2</f>
        <v>6</v>
      </c>
      <c r="K367" s="9" t="s">
        <v>4680</v>
      </c>
      <c r="L367" s="10">
        <v>0.99</v>
      </c>
      <c r="M367" s="9" t="s">
        <v>3007</v>
      </c>
      <c r="N367" s="10">
        <v>0.99</v>
      </c>
      <c r="O367" s="9" t="s">
        <v>1778</v>
      </c>
      <c r="P367" s="10">
        <v>0.99</v>
      </c>
      <c r="Q367" s="9" t="s">
        <v>1920</v>
      </c>
      <c r="R367" s="10">
        <v>0.99</v>
      </c>
      <c r="S367" s="9" t="s">
        <v>4212</v>
      </c>
      <c r="T367" s="10">
        <v>0.99</v>
      </c>
      <c r="U367" s="9" t="s">
        <v>4526</v>
      </c>
      <c r="V367" s="10">
        <v>0.99</v>
      </c>
      <c r="W367" s="9"/>
      <c r="X367" s="10"/>
      <c r="Y367" s="9"/>
      <c r="Z367" s="10"/>
      <c r="AA367" s="9"/>
      <c r="AB367" s="10"/>
      <c r="AC367" s="9"/>
      <c r="AD367" s="10"/>
      <c r="AE367" s="9"/>
      <c r="AF367" s="10"/>
      <c r="AG367" s="9"/>
      <c r="AH367" s="10"/>
      <c r="AI367" s="9"/>
      <c r="AJ367" s="10"/>
      <c r="AK367" s="9"/>
      <c r="AL367" s="10"/>
      <c r="AM367" s="9"/>
      <c r="AN367" s="10"/>
    </row>
    <row r="368" spans="1:40" ht="13" x14ac:dyDescent="0.15">
      <c r="A368" s="3" t="s">
        <v>35</v>
      </c>
      <c r="B368" s="3" t="s">
        <v>5598</v>
      </c>
      <c r="C368" s="9" t="s">
        <v>5599</v>
      </c>
      <c r="D368" s="9" t="s">
        <v>5142</v>
      </c>
      <c r="E368" s="9" t="s">
        <v>5143</v>
      </c>
      <c r="F368" s="9" t="s">
        <v>5144</v>
      </c>
      <c r="G368" s="9" t="s">
        <v>5054</v>
      </c>
      <c r="H368" s="9" t="s">
        <v>5145</v>
      </c>
      <c r="I368" s="15">
        <f>SUM(L368,N368,P368,R368,T368,V368,X368,Z368,AB368,AD368,AF368,AH368,AJ368,AL368,AN368)</f>
        <v>0.99</v>
      </c>
      <c r="J368" s="9">
        <f>COUNTA(K368:AN368)/2</f>
        <v>1</v>
      </c>
      <c r="K368" s="9" t="s">
        <v>3832</v>
      </c>
      <c r="L368" s="10">
        <v>0.99</v>
      </c>
      <c r="M368" s="9"/>
      <c r="N368" s="10"/>
      <c r="O368" s="9"/>
      <c r="P368" s="10"/>
      <c r="Q368" s="9"/>
      <c r="R368" s="10"/>
      <c r="S368" s="9"/>
      <c r="T368" s="10"/>
      <c r="U368" s="9"/>
      <c r="V368" s="10"/>
      <c r="W368" s="9"/>
      <c r="X368" s="10"/>
      <c r="Y368" s="9"/>
      <c r="Z368" s="10"/>
      <c r="AA368" s="9"/>
      <c r="AB368" s="10"/>
      <c r="AC368" s="9"/>
      <c r="AD368" s="10"/>
      <c r="AE368" s="9"/>
      <c r="AF368" s="10"/>
      <c r="AG368" s="9"/>
      <c r="AH368" s="10"/>
      <c r="AI368" s="9"/>
      <c r="AJ368" s="10"/>
      <c r="AK368" s="9"/>
      <c r="AL368" s="10"/>
      <c r="AM368" s="9"/>
      <c r="AN368" s="10"/>
    </row>
    <row r="369" spans="1:40" ht="13" x14ac:dyDescent="0.15">
      <c r="A369" s="3" t="s">
        <v>156</v>
      </c>
      <c r="B369" s="3" t="s">
        <v>5734</v>
      </c>
      <c r="C369" s="9" t="s">
        <v>5599</v>
      </c>
      <c r="D369" s="9" t="s">
        <v>5142</v>
      </c>
      <c r="E369" s="9" t="s">
        <v>5143</v>
      </c>
      <c r="F369" s="9" t="s">
        <v>5144</v>
      </c>
      <c r="G369" s="9" t="s">
        <v>5054</v>
      </c>
      <c r="H369" s="9" t="s">
        <v>5145</v>
      </c>
      <c r="I369" s="15">
        <f>SUM(L369,N369,P369,R369,T369,V369,X369,Z369,AB369,AD369,AF369,AH369,AJ369,AL369,AN369)</f>
        <v>1.98</v>
      </c>
      <c r="J369" s="9">
        <f>COUNTA(K369:AN369)/2</f>
        <v>2</v>
      </c>
      <c r="K369" s="9" t="s">
        <v>2680</v>
      </c>
      <c r="L369" s="10">
        <v>0.99</v>
      </c>
      <c r="M369" s="9" t="s">
        <v>2261</v>
      </c>
      <c r="N369" s="10">
        <v>0.99</v>
      </c>
      <c r="O369" s="9"/>
      <c r="P369" s="10"/>
      <c r="Q369" s="9"/>
      <c r="R369" s="10"/>
      <c r="S369" s="9"/>
      <c r="T369" s="10"/>
      <c r="U369" s="9"/>
      <c r="V369" s="10"/>
      <c r="W369" s="9"/>
      <c r="X369" s="10"/>
      <c r="Y369" s="9"/>
      <c r="Z369" s="10"/>
      <c r="AA369" s="9"/>
      <c r="AB369" s="10"/>
      <c r="AC369" s="9"/>
      <c r="AD369" s="10"/>
      <c r="AE369" s="9"/>
      <c r="AF369" s="10"/>
      <c r="AG369" s="9"/>
      <c r="AH369" s="10"/>
      <c r="AI369" s="9"/>
      <c r="AJ369" s="10"/>
      <c r="AK369" s="9"/>
      <c r="AL369" s="10"/>
      <c r="AM369" s="9"/>
      <c r="AN369" s="10"/>
    </row>
    <row r="370" spans="1:40" ht="13" x14ac:dyDescent="0.15">
      <c r="A370" s="3" t="s">
        <v>167</v>
      </c>
      <c r="B370" s="3" t="s">
        <v>5744</v>
      </c>
      <c r="C370" s="9" t="s">
        <v>5599</v>
      </c>
      <c r="D370" s="9" t="s">
        <v>5142</v>
      </c>
      <c r="E370" s="9" t="s">
        <v>5143</v>
      </c>
      <c r="F370" s="9" t="s">
        <v>5144</v>
      </c>
      <c r="G370" s="9" t="s">
        <v>5054</v>
      </c>
      <c r="H370" s="9" t="s">
        <v>5145</v>
      </c>
      <c r="I370" s="15">
        <f>SUM(L370,N370,P370,R370,T370,V370,X370,Z370,AB370,AD370,AF370,AH370,AJ370,AL370,AN370)</f>
        <v>13.860000000000001</v>
      </c>
      <c r="J370" s="9">
        <f>COUNTA(K370:AN370)/2</f>
        <v>14</v>
      </c>
      <c r="K370" s="9" t="s">
        <v>3954</v>
      </c>
      <c r="L370" s="10">
        <v>0.99</v>
      </c>
      <c r="M370" s="9" t="s">
        <v>1561</v>
      </c>
      <c r="N370" s="10">
        <v>0.99</v>
      </c>
      <c r="O370" s="9" t="s">
        <v>1811</v>
      </c>
      <c r="P370" s="10">
        <v>0.99</v>
      </c>
      <c r="Q370" s="9" t="s">
        <v>1017</v>
      </c>
      <c r="R370" s="10">
        <v>0.99</v>
      </c>
      <c r="S370" s="9" t="s">
        <v>1861</v>
      </c>
      <c r="T370" s="10">
        <v>0.99</v>
      </c>
      <c r="U370" s="9" t="s">
        <v>2546</v>
      </c>
      <c r="V370" s="10">
        <v>0.99</v>
      </c>
      <c r="W370" s="9" t="s">
        <v>2703</v>
      </c>
      <c r="X370" s="10">
        <v>0.99</v>
      </c>
      <c r="Y370" s="9" t="s">
        <v>3972</v>
      </c>
      <c r="Z370" s="10">
        <v>0.99</v>
      </c>
      <c r="AA370" s="9" t="s">
        <v>2676</v>
      </c>
      <c r="AB370" s="10">
        <v>0.99</v>
      </c>
      <c r="AC370" s="9" t="s">
        <v>3476</v>
      </c>
      <c r="AD370" s="10">
        <v>0.99</v>
      </c>
      <c r="AE370" s="9" t="s">
        <v>3268</v>
      </c>
      <c r="AF370" s="10">
        <v>0.99</v>
      </c>
      <c r="AG370" s="9" t="s">
        <v>3401</v>
      </c>
      <c r="AH370" s="10">
        <v>0.99</v>
      </c>
      <c r="AI370" s="9" t="s">
        <v>3826</v>
      </c>
      <c r="AJ370" s="10">
        <v>0.99</v>
      </c>
      <c r="AK370" s="9" t="s">
        <v>4782</v>
      </c>
      <c r="AL370" s="10">
        <v>0.99</v>
      </c>
      <c r="AM370" s="9"/>
      <c r="AN370" s="10"/>
    </row>
    <row r="371" spans="1:40" ht="13" x14ac:dyDescent="0.15">
      <c r="A371" s="3" t="s">
        <v>222</v>
      </c>
      <c r="B371" s="3" t="s">
        <v>5791</v>
      </c>
      <c r="C371" s="9" t="s">
        <v>5599</v>
      </c>
      <c r="D371" s="9" t="s">
        <v>5142</v>
      </c>
      <c r="E371" s="9" t="s">
        <v>5143</v>
      </c>
      <c r="F371" s="9" t="s">
        <v>5144</v>
      </c>
      <c r="G371" s="9" t="s">
        <v>5054</v>
      </c>
      <c r="H371" s="9" t="s">
        <v>5145</v>
      </c>
      <c r="I371" s="15">
        <f>SUM(L371,N371,P371,R371,T371,V371,X371,Z371,AB371,AD371,AF371,AH371,AJ371,AL371,AN371)</f>
        <v>8.91</v>
      </c>
      <c r="J371" s="9">
        <f>COUNTA(K371:AN371)/2</f>
        <v>9</v>
      </c>
      <c r="K371" s="9" t="s">
        <v>4780</v>
      </c>
      <c r="L371" s="10">
        <v>0.99</v>
      </c>
      <c r="M371" s="9" t="s">
        <v>3237</v>
      </c>
      <c r="N371" s="10">
        <v>0.99</v>
      </c>
      <c r="O371" s="9" t="s">
        <v>3163</v>
      </c>
      <c r="P371" s="10">
        <v>0.99</v>
      </c>
      <c r="Q371" s="9" t="s">
        <v>3120</v>
      </c>
      <c r="R371" s="10">
        <v>0.99</v>
      </c>
      <c r="S371" s="9" t="s">
        <v>3924</v>
      </c>
      <c r="T371" s="10">
        <v>0.99</v>
      </c>
      <c r="U371" s="9" t="s">
        <v>4744</v>
      </c>
      <c r="V371" s="10">
        <v>0.99</v>
      </c>
      <c r="W371" s="9" t="s">
        <v>965</v>
      </c>
      <c r="X371" s="10">
        <v>0.99</v>
      </c>
      <c r="Y371" s="9" t="s">
        <v>1175</v>
      </c>
      <c r="Z371" s="10">
        <v>0.99</v>
      </c>
      <c r="AA371" s="9" t="s">
        <v>3103</v>
      </c>
      <c r="AB371" s="10">
        <v>0.99</v>
      </c>
      <c r="AC371" s="9"/>
      <c r="AD371" s="10"/>
      <c r="AE371" s="9"/>
      <c r="AF371" s="10"/>
      <c r="AG371" s="9"/>
      <c r="AH371" s="10"/>
      <c r="AI371" s="9"/>
      <c r="AJ371" s="10"/>
      <c r="AK371" s="9"/>
      <c r="AL371" s="10"/>
      <c r="AM371" s="9"/>
      <c r="AN371" s="10"/>
    </row>
    <row r="372" spans="1:40" ht="13" x14ac:dyDescent="0.15">
      <c r="A372" s="3" t="s">
        <v>351</v>
      </c>
      <c r="B372" s="3" t="s">
        <v>5902</v>
      </c>
      <c r="C372" s="9" t="s">
        <v>5599</v>
      </c>
      <c r="D372" s="9" t="s">
        <v>5142</v>
      </c>
      <c r="E372" s="9" t="s">
        <v>5143</v>
      </c>
      <c r="F372" s="9" t="s">
        <v>5144</v>
      </c>
      <c r="G372" s="9" t="s">
        <v>5054</v>
      </c>
      <c r="H372" s="9" t="s">
        <v>5145</v>
      </c>
      <c r="I372" s="15">
        <f>SUM(L372,N372,P372,R372,T372,V372,X372,Z372,AB372,AD372,AF372,AH372,AJ372,AL372,AN372)</f>
        <v>1.98</v>
      </c>
      <c r="J372" s="9">
        <f>COUNTA(K372:AN372)/2</f>
        <v>2</v>
      </c>
      <c r="K372" s="9" t="s">
        <v>4223</v>
      </c>
      <c r="L372" s="10">
        <v>0.99</v>
      </c>
      <c r="M372" s="9" t="s">
        <v>3799</v>
      </c>
      <c r="N372" s="10">
        <v>0.99</v>
      </c>
      <c r="O372" s="9"/>
      <c r="P372" s="10"/>
      <c r="Q372" s="9"/>
      <c r="R372" s="10"/>
      <c r="S372" s="9"/>
      <c r="T372" s="10"/>
      <c r="U372" s="9"/>
      <c r="V372" s="10"/>
      <c r="W372" s="9"/>
      <c r="X372" s="10"/>
      <c r="Y372" s="9"/>
      <c r="Z372" s="10"/>
      <c r="AA372" s="9"/>
      <c r="AB372" s="10"/>
      <c r="AC372" s="9"/>
      <c r="AD372" s="10"/>
      <c r="AE372" s="9"/>
      <c r="AF372" s="10"/>
      <c r="AG372" s="9"/>
      <c r="AH372" s="10"/>
      <c r="AI372" s="9"/>
      <c r="AJ372" s="10"/>
      <c r="AK372" s="9"/>
      <c r="AL372" s="10"/>
      <c r="AM372" s="9"/>
      <c r="AN372" s="10"/>
    </row>
    <row r="373" spans="1:40" ht="13" x14ac:dyDescent="0.15">
      <c r="A373" s="3" t="s">
        <v>374</v>
      </c>
      <c r="B373" s="3" t="s">
        <v>5921</v>
      </c>
      <c r="C373" s="9" t="s">
        <v>5599</v>
      </c>
      <c r="D373" s="9" t="s">
        <v>5142</v>
      </c>
      <c r="E373" s="9" t="s">
        <v>5143</v>
      </c>
      <c r="F373" s="9" t="s">
        <v>5144</v>
      </c>
      <c r="G373" s="9" t="s">
        <v>5054</v>
      </c>
      <c r="H373" s="9" t="s">
        <v>5145</v>
      </c>
      <c r="I373" s="15">
        <f>SUM(L373,N373,P373,R373,T373,V373,X373,Z373,AB373,AD373,AF373,AH373,AJ373,AL373,AN373)</f>
        <v>3.96</v>
      </c>
      <c r="J373" s="9">
        <f>COUNTA(K373:AN373)/2</f>
        <v>4</v>
      </c>
      <c r="K373" s="9" t="s">
        <v>1204</v>
      </c>
      <c r="L373" s="10">
        <v>0.99</v>
      </c>
      <c r="M373" s="9" t="s">
        <v>1989</v>
      </c>
      <c r="N373" s="10">
        <v>0.99</v>
      </c>
      <c r="O373" s="9" t="s">
        <v>2736</v>
      </c>
      <c r="P373" s="10">
        <v>0.99</v>
      </c>
      <c r="Q373" s="9" t="s">
        <v>4029</v>
      </c>
      <c r="R373" s="10">
        <v>0.99</v>
      </c>
      <c r="S373" s="9"/>
      <c r="T373" s="10"/>
      <c r="U373" s="9"/>
      <c r="V373" s="10"/>
      <c r="W373" s="9"/>
      <c r="X373" s="10"/>
      <c r="Y373" s="9"/>
      <c r="Z373" s="10"/>
      <c r="AA373" s="9"/>
      <c r="AB373" s="10"/>
      <c r="AC373" s="9"/>
      <c r="AD373" s="10"/>
      <c r="AE373" s="9"/>
      <c r="AF373" s="10"/>
      <c r="AG373" s="9"/>
      <c r="AH373" s="10"/>
      <c r="AI373" s="9"/>
      <c r="AJ373" s="10"/>
      <c r="AK373" s="9"/>
      <c r="AL373" s="10"/>
      <c r="AM373" s="9"/>
      <c r="AN373" s="10"/>
    </row>
    <row r="374" spans="1:40" ht="13" x14ac:dyDescent="0.15">
      <c r="A374" s="3" t="s">
        <v>396</v>
      </c>
      <c r="B374" s="3" t="s">
        <v>5940</v>
      </c>
      <c r="C374" s="9" t="s">
        <v>5599</v>
      </c>
      <c r="D374" s="9" t="s">
        <v>5142</v>
      </c>
      <c r="E374" s="9" t="s">
        <v>5143</v>
      </c>
      <c r="F374" s="9" t="s">
        <v>5144</v>
      </c>
      <c r="G374" s="9" t="s">
        <v>5054</v>
      </c>
      <c r="H374" s="9" t="s">
        <v>5145</v>
      </c>
      <c r="I374" s="15">
        <f>SUM(L374,N374,P374,R374,T374,V374,X374,Z374,AB374,AD374,AF374,AH374,AJ374,AL374,AN374)</f>
        <v>5.94</v>
      </c>
      <c r="J374" s="9">
        <f>COUNTA(K374:AN374)/2</f>
        <v>6</v>
      </c>
      <c r="K374" s="9" t="s">
        <v>2156</v>
      </c>
      <c r="L374" s="10">
        <v>0.99</v>
      </c>
      <c r="M374" s="9" t="s">
        <v>4209</v>
      </c>
      <c r="N374" s="10">
        <v>0.99</v>
      </c>
      <c r="O374" s="9" t="s">
        <v>2247</v>
      </c>
      <c r="P374" s="10">
        <v>0.99</v>
      </c>
      <c r="Q374" s="9" t="s">
        <v>2767</v>
      </c>
      <c r="R374" s="10">
        <v>0.99</v>
      </c>
      <c r="S374" s="9" t="s">
        <v>4416</v>
      </c>
      <c r="T374" s="10">
        <v>0.99</v>
      </c>
      <c r="U374" s="9" t="s">
        <v>1460</v>
      </c>
      <c r="V374" s="10">
        <v>0.99</v>
      </c>
      <c r="W374" s="9"/>
      <c r="X374" s="10"/>
      <c r="Y374" s="9"/>
      <c r="Z374" s="10"/>
      <c r="AA374" s="9"/>
      <c r="AB374" s="10"/>
      <c r="AC374" s="9"/>
      <c r="AD374" s="10"/>
      <c r="AE374" s="9"/>
      <c r="AF374" s="10"/>
      <c r="AG374" s="9"/>
      <c r="AH374" s="10"/>
      <c r="AI374" s="9"/>
      <c r="AJ374" s="10"/>
      <c r="AK374" s="9"/>
      <c r="AL374" s="10"/>
      <c r="AM374" s="9"/>
      <c r="AN374" s="10"/>
    </row>
    <row r="375" spans="1:40" ht="13" x14ac:dyDescent="0.15">
      <c r="A375" s="3" t="s">
        <v>65</v>
      </c>
      <c r="B375" s="3" t="s">
        <v>5637</v>
      </c>
      <c r="C375" s="9" t="s">
        <v>5639</v>
      </c>
      <c r="D375" s="9" t="s">
        <v>5426</v>
      </c>
      <c r="E375" s="9" t="s">
        <v>5427</v>
      </c>
      <c r="F375" s="9"/>
      <c r="G375" s="9" t="s">
        <v>5428</v>
      </c>
      <c r="H375" s="9" t="s">
        <v>5429</v>
      </c>
      <c r="I375" s="15">
        <f>SUM(L375,N375,P375,R375,T375,V375,X375,Z375,AB375,AD375,AF375,AH375,AJ375,AL375,AN375)</f>
        <v>1.98</v>
      </c>
      <c r="J375" s="9">
        <f>COUNTA(K375:AN375)/2</f>
        <v>2</v>
      </c>
      <c r="K375" s="9" t="s">
        <v>3870</v>
      </c>
      <c r="L375" s="10">
        <v>0.99</v>
      </c>
      <c r="M375" s="9" t="s">
        <v>4080</v>
      </c>
      <c r="N375" s="10">
        <v>0.99</v>
      </c>
      <c r="O375" s="9"/>
      <c r="P375" s="10"/>
      <c r="Q375" s="9"/>
      <c r="R375" s="10"/>
      <c r="S375" s="9"/>
      <c r="T375" s="10"/>
      <c r="U375" s="9"/>
      <c r="V375" s="10"/>
      <c r="W375" s="9"/>
      <c r="X375" s="10"/>
      <c r="Y375" s="9"/>
      <c r="Z375" s="10"/>
      <c r="AA375" s="9"/>
      <c r="AB375" s="10"/>
      <c r="AC375" s="9"/>
      <c r="AD375" s="10"/>
      <c r="AE375" s="9"/>
      <c r="AF375" s="10"/>
      <c r="AG375" s="9"/>
      <c r="AH375" s="10"/>
      <c r="AI375" s="9"/>
      <c r="AJ375" s="10"/>
      <c r="AK375" s="9"/>
      <c r="AL375" s="10"/>
      <c r="AM375" s="9"/>
      <c r="AN375" s="10"/>
    </row>
    <row r="376" spans="1:40" ht="13" x14ac:dyDescent="0.15">
      <c r="A376" s="3" t="s">
        <v>76</v>
      </c>
      <c r="B376" s="3" t="s">
        <v>5651</v>
      </c>
      <c r="C376" s="9" t="s">
        <v>5639</v>
      </c>
      <c r="D376" s="9" t="s">
        <v>5426</v>
      </c>
      <c r="E376" s="9" t="s">
        <v>5427</v>
      </c>
      <c r="F376" s="9"/>
      <c r="G376" s="9" t="s">
        <v>5428</v>
      </c>
      <c r="H376" s="9" t="s">
        <v>5429</v>
      </c>
      <c r="I376" s="15">
        <f>SUM(L376,N376,P376,R376,T376,V376,X376,Z376,AB376,AD376,AF376,AH376,AJ376,AL376,AN376)</f>
        <v>13.860000000000001</v>
      </c>
      <c r="J376" s="9">
        <f>COUNTA(K376:AN376)/2</f>
        <v>14</v>
      </c>
      <c r="K376" s="9" t="s">
        <v>2217</v>
      </c>
      <c r="L376" s="10">
        <v>0.99</v>
      </c>
      <c r="M376" s="9" t="s">
        <v>2142</v>
      </c>
      <c r="N376" s="10">
        <v>0.99</v>
      </c>
      <c r="O376" s="9" t="s">
        <v>2740</v>
      </c>
      <c r="P376" s="10">
        <v>0.99</v>
      </c>
      <c r="Q376" s="9" t="s">
        <v>4107</v>
      </c>
      <c r="R376" s="10">
        <v>0.99</v>
      </c>
      <c r="S376" s="9" t="s">
        <v>778</v>
      </c>
      <c r="T376" s="10">
        <v>0.99</v>
      </c>
      <c r="U376" s="9" t="s">
        <v>2322</v>
      </c>
      <c r="V376" s="10">
        <v>0.99</v>
      </c>
      <c r="W376" s="9" t="s">
        <v>834</v>
      </c>
      <c r="X376" s="10">
        <v>0.99</v>
      </c>
      <c r="Y376" s="9" t="s">
        <v>3953</v>
      </c>
      <c r="Z376" s="10">
        <v>0.99</v>
      </c>
      <c r="AA376" s="9" t="s">
        <v>1593</v>
      </c>
      <c r="AB376" s="10">
        <v>0.99</v>
      </c>
      <c r="AC376" s="9" t="s">
        <v>1099</v>
      </c>
      <c r="AD376" s="10">
        <v>0.99</v>
      </c>
      <c r="AE376" s="9" t="s">
        <v>2450</v>
      </c>
      <c r="AF376" s="10">
        <v>0.99</v>
      </c>
      <c r="AG376" s="9" t="s">
        <v>3699</v>
      </c>
      <c r="AH376" s="10">
        <v>0.99</v>
      </c>
      <c r="AI376" s="9" t="s">
        <v>4211</v>
      </c>
      <c r="AJ376" s="10">
        <v>0.99</v>
      </c>
      <c r="AK376" s="9" t="s">
        <v>2899</v>
      </c>
      <c r="AL376" s="10">
        <v>0.99</v>
      </c>
      <c r="AM376" s="9"/>
      <c r="AN376" s="10"/>
    </row>
    <row r="377" spans="1:40" ht="13" x14ac:dyDescent="0.15">
      <c r="A377" s="3" t="s">
        <v>131</v>
      </c>
      <c r="B377" s="3" t="s">
        <v>5713</v>
      </c>
      <c r="C377" s="9" t="s">
        <v>5639</v>
      </c>
      <c r="D377" s="9" t="s">
        <v>5426</v>
      </c>
      <c r="E377" s="9" t="s">
        <v>5427</v>
      </c>
      <c r="F377" s="9"/>
      <c r="G377" s="9" t="s">
        <v>5428</v>
      </c>
      <c r="H377" s="9" t="s">
        <v>5429</v>
      </c>
      <c r="I377" s="15">
        <f>SUM(L377,N377,P377,R377,T377,V377,X377,Z377,AB377,AD377,AF377,AH377,AJ377,AL377,AN377)</f>
        <v>8.91</v>
      </c>
      <c r="J377" s="9">
        <f>COUNTA(K377:AN377)/2</f>
        <v>9</v>
      </c>
      <c r="K377" s="9" t="s">
        <v>2326</v>
      </c>
      <c r="L377" s="10">
        <v>0.99</v>
      </c>
      <c r="M377" s="9" t="s">
        <v>4816</v>
      </c>
      <c r="N377" s="10">
        <v>0.99</v>
      </c>
      <c r="O377" s="9" t="s">
        <v>3323</v>
      </c>
      <c r="P377" s="10">
        <v>0.99</v>
      </c>
      <c r="Q377" s="9" t="s">
        <v>2027</v>
      </c>
      <c r="R377" s="10">
        <v>0.99</v>
      </c>
      <c r="S377" s="9" t="s">
        <v>2056</v>
      </c>
      <c r="T377" s="10">
        <v>0.99</v>
      </c>
      <c r="U377" s="9" t="s">
        <v>1657</v>
      </c>
      <c r="V377" s="10">
        <v>0.99</v>
      </c>
      <c r="W377" s="9" t="s">
        <v>3010</v>
      </c>
      <c r="X377" s="10">
        <v>0.99</v>
      </c>
      <c r="Y377" s="9" t="s">
        <v>2242</v>
      </c>
      <c r="Z377" s="10">
        <v>0.99</v>
      </c>
      <c r="AA377" s="9" t="s">
        <v>4232</v>
      </c>
      <c r="AB377" s="10">
        <v>0.99</v>
      </c>
      <c r="AC377" s="9"/>
      <c r="AD377" s="10"/>
      <c r="AE377" s="9"/>
      <c r="AF377" s="10"/>
      <c r="AG377" s="9"/>
      <c r="AH377" s="10"/>
      <c r="AI377" s="9"/>
      <c r="AJ377" s="10"/>
      <c r="AK377" s="9"/>
      <c r="AL377" s="10"/>
      <c r="AM377" s="9"/>
      <c r="AN377" s="10"/>
    </row>
    <row r="378" spans="1:40" ht="13" x14ac:dyDescent="0.15">
      <c r="A378" s="3" t="s">
        <v>260</v>
      </c>
      <c r="B378" s="3" t="s">
        <v>5824</v>
      </c>
      <c r="C378" s="9" t="s">
        <v>5639</v>
      </c>
      <c r="D378" s="9" t="s">
        <v>5426</v>
      </c>
      <c r="E378" s="9" t="s">
        <v>5427</v>
      </c>
      <c r="F378" s="9"/>
      <c r="G378" s="9" t="s">
        <v>5428</v>
      </c>
      <c r="H378" s="9" t="s">
        <v>5429</v>
      </c>
      <c r="I378" s="15">
        <f>SUM(L378,N378,P378,R378,T378,V378,X378,Z378,AB378,AD378,AF378,AH378,AJ378,AL378,AN378)</f>
        <v>1.98</v>
      </c>
      <c r="J378" s="9">
        <f>COUNTA(K378:AN378)/2</f>
        <v>2</v>
      </c>
      <c r="K378" s="9" t="s">
        <v>2670</v>
      </c>
      <c r="L378" s="10">
        <v>0.99</v>
      </c>
      <c r="M378" s="9" t="s">
        <v>2479</v>
      </c>
      <c r="N378" s="10">
        <v>0.99</v>
      </c>
      <c r="O378" s="9"/>
      <c r="P378" s="10"/>
      <c r="Q378" s="9"/>
      <c r="R378" s="10"/>
      <c r="S378" s="9"/>
      <c r="T378" s="10"/>
      <c r="U378" s="9"/>
      <c r="V378" s="10"/>
      <c r="W378" s="9"/>
      <c r="X378" s="10"/>
      <c r="Y378" s="9"/>
      <c r="Z378" s="10"/>
      <c r="AA378" s="9"/>
      <c r="AB378" s="10"/>
      <c r="AC378" s="9"/>
      <c r="AD378" s="10"/>
      <c r="AE378" s="9"/>
      <c r="AF378" s="10"/>
      <c r="AG378" s="9"/>
      <c r="AH378" s="10"/>
      <c r="AI378" s="9"/>
      <c r="AJ378" s="10"/>
      <c r="AK378" s="9"/>
      <c r="AL378" s="10"/>
      <c r="AM378" s="9"/>
      <c r="AN378" s="10"/>
    </row>
    <row r="379" spans="1:40" ht="13" x14ac:dyDescent="0.15">
      <c r="A379" s="3" t="s">
        <v>283</v>
      </c>
      <c r="B379" s="3" t="s">
        <v>5843</v>
      </c>
      <c r="C379" s="9" t="s">
        <v>5639</v>
      </c>
      <c r="D379" s="9" t="s">
        <v>5426</v>
      </c>
      <c r="E379" s="9" t="s">
        <v>5427</v>
      </c>
      <c r="F379" s="9"/>
      <c r="G379" s="9" t="s">
        <v>5428</v>
      </c>
      <c r="H379" s="9" t="s">
        <v>5429</v>
      </c>
      <c r="I379" s="15">
        <f>SUM(L379,N379,P379,R379,T379,V379,X379,Z379,AB379,AD379,AF379,AH379,AJ379,AL379,AN379)</f>
        <v>3.96</v>
      </c>
      <c r="J379" s="9">
        <f>COUNTA(K379:AN379)/2</f>
        <v>4</v>
      </c>
      <c r="K379" s="9" t="s">
        <v>2739</v>
      </c>
      <c r="L379" s="10">
        <v>0.99</v>
      </c>
      <c r="M379" s="9" t="s">
        <v>4046</v>
      </c>
      <c r="N379" s="10">
        <v>0.99</v>
      </c>
      <c r="O379" s="9" t="s">
        <v>3765</v>
      </c>
      <c r="P379" s="10">
        <v>0.99</v>
      </c>
      <c r="Q379" s="9" t="s">
        <v>2352</v>
      </c>
      <c r="R379" s="10">
        <v>0.99</v>
      </c>
      <c r="S379" s="9"/>
      <c r="T379" s="10"/>
      <c r="U379" s="9"/>
      <c r="V379" s="10"/>
      <c r="W379" s="9"/>
      <c r="X379" s="10"/>
      <c r="Y379" s="9"/>
      <c r="Z379" s="10"/>
      <c r="AA379" s="9"/>
      <c r="AB379" s="10"/>
      <c r="AC379" s="9"/>
      <c r="AD379" s="10"/>
      <c r="AE379" s="9"/>
      <c r="AF379" s="10"/>
      <c r="AG379" s="9"/>
      <c r="AH379" s="10"/>
      <c r="AI379" s="9"/>
      <c r="AJ379" s="10"/>
      <c r="AK379" s="9"/>
      <c r="AL379" s="10"/>
      <c r="AM379" s="9"/>
      <c r="AN379" s="10"/>
    </row>
    <row r="380" spans="1:40" ht="13" x14ac:dyDescent="0.15">
      <c r="A380" s="3" t="s">
        <v>305</v>
      </c>
      <c r="B380" s="3" t="s">
        <v>5862</v>
      </c>
      <c r="C380" s="9" t="s">
        <v>5639</v>
      </c>
      <c r="D380" s="9" t="s">
        <v>5426</v>
      </c>
      <c r="E380" s="9" t="s">
        <v>5427</v>
      </c>
      <c r="F380" s="9"/>
      <c r="G380" s="9" t="s">
        <v>5428</v>
      </c>
      <c r="H380" s="9" t="s">
        <v>5429</v>
      </c>
      <c r="I380" s="15">
        <f>SUM(L380,N380,P380,R380,T380,V380,X380,Z380,AB380,AD380,AF380,AH380,AJ380,AL380,AN380)</f>
        <v>5.94</v>
      </c>
      <c r="J380" s="9">
        <f>COUNTA(K380:AN380)/2</f>
        <v>6</v>
      </c>
      <c r="K380" s="9" t="s">
        <v>4832</v>
      </c>
      <c r="L380" s="10">
        <v>0.99</v>
      </c>
      <c r="M380" s="9" t="s">
        <v>2465</v>
      </c>
      <c r="N380" s="10">
        <v>0.99</v>
      </c>
      <c r="O380" s="9" t="s">
        <v>4062</v>
      </c>
      <c r="P380" s="10">
        <v>0.99</v>
      </c>
      <c r="Q380" s="9" t="s">
        <v>4909</v>
      </c>
      <c r="R380" s="10">
        <v>0.99</v>
      </c>
      <c r="S380" s="9" t="s">
        <v>1457</v>
      </c>
      <c r="T380" s="10">
        <v>0.99</v>
      </c>
      <c r="U380" s="9" t="s">
        <v>4966</v>
      </c>
      <c r="V380" s="10">
        <v>0.99</v>
      </c>
      <c r="W380" s="9"/>
      <c r="X380" s="10"/>
      <c r="Y380" s="9"/>
      <c r="Z380" s="10"/>
      <c r="AA380" s="9"/>
      <c r="AB380" s="10"/>
      <c r="AC380" s="9"/>
      <c r="AD380" s="10"/>
      <c r="AE380" s="9"/>
      <c r="AF380" s="10"/>
      <c r="AG380" s="9"/>
      <c r="AH380" s="10"/>
      <c r="AI380" s="9"/>
      <c r="AJ380" s="10"/>
      <c r="AK380" s="9"/>
      <c r="AL380" s="10"/>
      <c r="AM380" s="9"/>
      <c r="AN380" s="10"/>
    </row>
    <row r="381" spans="1:40" ht="13" x14ac:dyDescent="0.15">
      <c r="A381" s="3" t="s">
        <v>357</v>
      </c>
      <c r="B381" s="3" t="s">
        <v>5907</v>
      </c>
      <c r="C381" s="9" t="s">
        <v>5639</v>
      </c>
      <c r="D381" s="9" t="s">
        <v>5426</v>
      </c>
      <c r="E381" s="9" t="s">
        <v>5427</v>
      </c>
      <c r="F381" s="9"/>
      <c r="G381" s="9" t="s">
        <v>5428</v>
      </c>
      <c r="H381" s="9" t="s">
        <v>5429</v>
      </c>
      <c r="I381" s="15">
        <f>SUM(L381,N381,P381,R381,T381,V381,X381,Z381,AB381,AD381,AF381,AH381,AJ381,AL381,AN381)</f>
        <v>0.99</v>
      </c>
      <c r="J381" s="9">
        <f>COUNTA(K381:AN381)/2</f>
        <v>1</v>
      </c>
      <c r="K381" s="9" t="s">
        <v>2443</v>
      </c>
      <c r="L381" s="10">
        <v>0.99</v>
      </c>
      <c r="M381" s="9"/>
      <c r="N381" s="10"/>
      <c r="O381" s="9"/>
      <c r="P381" s="10"/>
      <c r="Q381" s="9"/>
      <c r="R381" s="10"/>
      <c r="S381" s="9"/>
      <c r="T381" s="10"/>
      <c r="U381" s="9"/>
      <c r="V381" s="10"/>
      <c r="W381" s="9"/>
      <c r="X381" s="10"/>
      <c r="Y381" s="9"/>
      <c r="Z381" s="10"/>
      <c r="AA381" s="9"/>
      <c r="AB381" s="10"/>
      <c r="AC381" s="9"/>
      <c r="AD381" s="10"/>
      <c r="AE381" s="9"/>
      <c r="AF381" s="10"/>
      <c r="AG381" s="9"/>
      <c r="AH381" s="10"/>
      <c r="AI381" s="9"/>
      <c r="AJ381" s="10"/>
      <c r="AK381" s="9"/>
      <c r="AL381" s="10"/>
      <c r="AM381" s="9"/>
      <c r="AN381" s="10"/>
    </row>
    <row r="382" spans="1:40" ht="13" x14ac:dyDescent="0.15">
      <c r="A382" s="3" t="s">
        <v>21</v>
      </c>
      <c r="B382" s="3" t="s">
        <v>5577</v>
      </c>
      <c r="C382" s="9" t="s">
        <v>5578</v>
      </c>
      <c r="D382" s="9" t="s">
        <v>5463</v>
      </c>
      <c r="E382" s="9" t="s">
        <v>5464</v>
      </c>
      <c r="F382" s="9"/>
      <c r="G382" s="9" t="s">
        <v>5452</v>
      </c>
      <c r="H382" s="9" t="s">
        <v>5465</v>
      </c>
      <c r="I382" s="15">
        <f>SUM(L382,N382,P382,R382,T382,V382,X382,Z382,AB382,AD382,AF382,AH382,AJ382,AL382,AN382)</f>
        <v>0.99</v>
      </c>
      <c r="J382" s="9">
        <f>COUNTA(K382:AN382)/2</f>
        <v>1</v>
      </c>
      <c r="K382" s="9" t="s">
        <v>4137</v>
      </c>
      <c r="L382" s="10">
        <v>0.99</v>
      </c>
      <c r="M382" s="9"/>
      <c r="N382" s="10"/>
      <c r="O382" s="9"/>
      <c r="P382" s="10"/>
      <c r="Q382" s="9"/>
      <c r="R382" s="10"/>
      <c r="S382" s="9"/>
      <c r="T382" s="10"/>
      <c r="U382" s="9"/>
      <c r="V382" s="10"/>
      <c r="W382" s="9"/>
      <c r="X382" s="10"/>
      <c r="Y382" s="9"/>
      <c r="Z382" s="10"/>
      <c r="AA382" s="9"/>
      <c r="AB382" s="10"/>
      <c r="AC382" s="9"/>
      <c r="AD382" s="10"/>
      <c r="AE382" s="9"/>
      <c r="AF382" s="10"/>
      <c r="AG382" s="9"/>
      <c r="AH382" s="10"/>
      <c r="AI382" s="9"/>
      <c r="AJ382" s="10"/>
      <c r="AK382" s="9"/>
      <c r="AL382" s="10"/>
      <c r="AM382" s="9"/>
      <c r="AN382" s="10"/>
    </row>
    <row r="383" spans="1:40" ht="13" x14ac:dyDescent="0.15">
      <c r="A383" s="3" t="s">
        <v>142</v>
      </c>
      <c r="B383" s="3" t="s">
        <v>5722</v>
      </c>
      <c r="C383" s="9" t="s">
        <v>5578</v>
      </c>
      <c r="D383" s="9" t="s">
        <v>5463</v>
      </c>
      <c r="E383" s="9" t="s">
        <v>5464</v>
      </c>
      <c r="F383" s="9"/>
      <c r="G383" s="9" t="s">
        <v>5452</v>
      </c>
      <c r="H383" s="9" t="s">
        <v>5465</v>
      </c>
      <c r="I383" s="15">
        <f>SUM(L383,N383,P383,R383,T383,V383,X383,Z383,AB383,AD383,AF383,AH383,AJ383,AL383,AN383)</f>
        <v>1.98</v>
      </c>
      <c r="J383" s="9">
        <f>COUNTA(K383:AN383)/2</f>
        <v>2</v>
      </c>
      <c r="K383" s="9" t="s">
        <v>2375</v>
      </c>
      <c r="L383" s="10">
        <v>0.99</v>
      </c>
      <c r="M383" s="9" t="s">
        <v>2155</v>
      </c>
      <c r="N383" s="10">
        <v>0.99</v>
      </c>
      <c r="O383" s="9"/>
      <c r="P383" s="10"/>
      <c r="Q383" s="9"/>
      <c r="R383" s="10"/>
      <c r="S383" s="9"/>
      <c r="T383" s="10"/>
      <c r="U383" s="9"/>
      <c r="V383" s="10"/>
      <c r="W383" s="9"/>
      <c r="X383" s="10"/>
      <c r="Y383" s="9"/>
      <c r="Z383" s="10"/>
      <c r="AA383" s="9"/>
      <c r="AB383" s="10"/>
      <c r="AC383" s="9"/>
      <c r="AD383" s="10"/>
      <c r="AE383" s="9"/>
      <c r="AF383" s="10"/>
      <c r="AG383" s="9"/>
      <c r="AH383" s="10"/>
      <c r="AI383" s="9"/>
      <c r="AJ383" s="10"/>
      <c r="AK383" s="9"/>
      <c r="AL383" s="10"/>
      <c r="AM383" s="9"/>
      <c r="AN383" s="10"/>
    </row>
    <row r="384" spans="1:40" ht="13" x14ac:dyDescent="0.15">
      <c r="A384" s="3" t="s">
        <v>153</v>
      </c>
      <c r="B384" s="3" t="s">
        <v>5732</v>
      </c>
      <c r="C384" s="9" t="s">
        <v>5578</v>
      </c>
      <c r="D384" s="9" t="s">
        <v>5463</v>
      </c>
      <c r="E384" s="9" t="s">
        <v>5464</v>
      </c>
      <c r="F384" s="9"/>
      <c r="G384" s="9" t="s">
        <v>5452</v>
      </c>
      <c r="H384" s="9" t="s">
        <v>5465</v>
      </c>
      <c r="I384" s="15">
        <f>SUM(L384,N384,P384,R384,T384,V384,X384,Z384,AB384,AD384,AF384,AH384,AJ384,AL384,AN384)</f>
        <v>13.860000000000001</v>
      </c>
      <c r="J384" s="9">
        <f>COUNTA(K384:AN384)/2</f>
        <v>14</v>
      </c>
      <c r="K384" s="9" t="s">
        <v>3869</v>
      </c>
      <c r="L384" s="10">
        <v>0.99</v>
      </c>
      <c r="M384" s="9" t="s">
        <v>2891</v>
      </c>
      <c r="N384" s="10">
        <v>0.99</v>
      </c>
      <c r="O384" s="9" t="s">
        <v>2218</v>
      </c>
      <c r="P384" s="10">
        <v>0.99</v>
      </c>
      <c r="Q384" s="9" t="s">
        <v>2525</v>
      </c>
      <c r="R384" s="10">
        <v>0.99</v>
      </c>
      <c r="S384" s="9" t="s">
        <v>3175</v>
      </c>
      <c r="T384" s="10">
        <v>0.99</v>
      </c>
      <c r="U384" s="9" t="s">
        <v>1590</v>
      </c>
      <c r="V384" s="10">
        <v>0.99</v>
      </c>
      <c r="W384" s="9" t="s">
        <v>4820</v>
      </c>
      <c r="X384" s="10">
        <v>0.99</v>
      </c>
      <c r="Y384" s="9" t="s">
        <v>3503</v>
      </c>
      <c r="Z384" s="10">
        <v>0.99</v>
      </c>
      <c r="AA384" s="9" t="s">
        <v>3566</v>
      </c>
      <c r="AB384" s="10">
        <v>0.99</v>
      </c>
      <c r="AC384" s="9" t="s">
        <v>2562</v>
      </c>
      <c r="AD384" s="10">
        <v>0.99</v>
      </c>
      <c r="AE384" s="9" t="s">
        <v>3773</v>
      </c>
      <c r="AF384" s="10">
        <v>0.99</v>
      </c>
      <c r="AG384" s="9" t="s">
        <v>4275</v>
      </c>
      <c r="AH384" s="10">
        <v>0.99</v>
      </c>
      <c r="AI384" s="9" t="s">
        <v>3853</v>
      </c>
      <c r="AJ384" s="10">
        <v>0.99</v>
      </c>
      <c r="AK384" s="9" t="s">
        <v>4946</v>
      </c>
      <c r="AL384" s="10">
        <v>0.99</v>
      </c>
      <c r="AM384" s="9"/>
      <c r="AN384" s="10"/>
    </row>
    <row r="385" spans="1:40" ht="13" x14ac:dyDescent="0.15">
      <c r="A385" s="3" t="s">
        <v>208</v>
      </c>
      <c r="B385" s="3" t="s">
        <v>5779</v>
      </c>
      <c r="C385" s="9" t="s">
        <v>5578</v>
      </c>
      <c r="D385" s="9" t="s">
        <v>5463</v>
      </c>
      <c r="E385" s="9" t="s">
        <v>5464</v>
      </c>
      <c r="F385" s="9"/>
      <c r="G385" s="9" t="s">
        <v>5452</v>
      </c>
      <c r="H385" s="9" t="s">
        <v>5465</v>
      </c>
      <c r="I385" s="15">
        <f>SUM(L385,N385,P385,R385,T385,V385,X385,Z385,AB385,AD385,AF385,AH385,AJ385,AL385,AN385)</f>
        <v>8.91</v>
      </c>
      <c r="J385" s="9">
        <f>COUNTA(K385:AN385)/2</f>
        <v>9</v>
      </c>
      <c r="K385" s="9" t="s">
        <v>2669</v>
      </c>
      <c r="L385" s="10">
        <v>0.99</v>
      </c>
      <c r="M385" s="9" t="s">
        <v>560</v>
      </c>
      <c r="N385" s="10">
        <v>0.99</v>
      </c>
      <c r="O385" s="9" t="s">
        <v>2162</v>
      </c>
      <c r="P385" s="10">
        <v>0.99</v>
      </c>
      <c r="Q385" s="9" t="s">
        <v>3901</v>
      </c>
      <c r="R385" s="10">
        <v>0.99</v>
      </c>
      <c r="S385" s="9" t="s">
        <v>3041</v>
      </c>
      <c r="T385" s="10">
        <v>0.99</v>
      </c>
      <c r="U385" s="9" t="s">
        <v>4358</v>
      </c>
      <c r="V385" s="10">
        <v>0.99</v>
      </c>
      <c r="W385" s="9" t="s">
        <v>4667</v>
      </c>
      <c r="X385" s="10">
        <v>0.99</v>
      </c>
      <c r="Y385" s="9" t="s">
        <v>2429</v>
      </c>
      <c r="Z385" s="10">
        <v>0.99</v>
      </c>
      <c r="AA385" s="9" t="s">
        <v>2201</v>
      </c>
      <c r="AB385" s="10">
        <v>0.99</v>
      </c>
      <c r="AC385" s="9"/>
      <c r="AD385" s="10"/>
      <c r="AE385" s="9"/>
      <c r="AF385" s="10"/>
      <c r="AG385" s="9"/>
      <c r="AH385" s="10"/>
      <c r="AI385" s="9"/>
      <c r="AJ385" s="10"/>
      <c r="AK385" s="9"/>
      <c r="AL385" s="10"/>
      <c r="AM385" s="9"/>
      <c r="AN385" s="10"/>
    </row>
    <row r="386" spans="1:40" ht="13" x14ac:dyDescent="0.15">
      <c r="A386" s="3" t="s">
        <v>337</v>
      </c>
      <c r="B386" s="3" t="s">
        <v>5890</v>
      </c>
      <c r="C386" s="9" t="s">
        <v>5578</v>
      </c>
      <c r="D386" s="9" t="s">
        <v>5463</v>
      </c>
      <c r="E386" s="9" t="s">
        <v>5464</v>
      </c>
      <c r="F386" s="9"/>
      <c r="G386" s="9" t="s">
        <v>5452</v>
      </c>
      <c r="H386" s="9" t="s">
        <v>5465</v>
      </c>
      <c r="I386" s="15">
        <f>SUM(L386,N386,P386,R386,T386,V386,X386,Z386,AB386,AD386,AF386,AH386,AJ386,AL386,AN386)</f>
        <v>1.98</v>
      </c>
      <c r="J386" s="9">
        <f>COUNTA(K386:AN386)/2</f>
        <v>2</v>
      </c>
      <c r="K386" s="9" t="s">
        <v>2008</v>
      </c>
      <c r="L386" s="10">
        <v>0.99</v>
      </c>
      <c r="M386" s="9" t="s">
        <v>2912</v>
      </c>
      <c r="N386" s="10">
        <v>0.99</v>
      </c>
      <c r="O386" s="9"/>
      <c r="P386" s="10"/>
      <c r="Q386" s="9"/>
      <c r="R386" s="10"/>
      <c r="S386" s="9"/>
      <c r="T386" s="10"/>
      <c r="U386" s="9"/>
      <c r="V386" s="10"/>
      <c r="W386" s="9"/>
      <c r="X386" s="10"/>
      <c r="Y386" s="9"/>
      <c r="Z386" s="10"/>
      <c r="AA386" s="9"/>
      <c r="AB386" s="10"/>
      <c r="AC386" s="9"/>
      <c r="AD386" s="10"/>
      <c r="AE386" s="9"/>
      <c r="AF386" s="10"/>
      <c r="AG386" s="9"/>
      <c r="AH386" s="10"/>
      <c r="AI386" s="9"/>
      <c r="AJ386" s="10"/>
      <c r="AK386" s="9"/>
      <c r="AL386" s="10"/>
      <c r="AM386" s="9"/>
      <c r="AN386" s="10"/>
    </row>
    <row r="387" spans="1:40" ht="13" x14ac:dyDescent="0.15">
      <c r="A387" s="3" t="s">
        <v>360</v>
      </c>
      <c r="B387" s="3" t="s">
        <v>5909</v>
      </c>
      <c r="C387" s="9" t="s">
        <v>5578</v>
      </c>
      <c r="D387" s="9" t="s">
        <v>5463</v>
      </c>
      <c r="E387" s="9" t="s">
        <v>5464</v>
      </c>
      <c r="F387" s="9"/>
      <c r="G387" s="9" t="s">
        <v>5452</v>
      </c>
      <c r="H387" s="9" t="s">
        <v>5465</v>
      </c>
      <c r="I387" s="15">
        <f>SUM(L387,N387,P387,R387,T387,V387,X387,Z387,AB387,AD387,AF387,AH387,AJ387,AL387,AN387)</f>
        <v>2.9699999999999998</v>
      </c>
      <c r="J387" s="9">
        <f>COUNTA(K387:AN387)/2</f>
        <v>3</v>
      </c>
      <c r="K387" s="9" t="s">
        <v>2194</v>
      </c>
      <c r="L387" s="10">
        <v>0.99</v>
      </c>
      <c r="M387" s="9" t="s">
        <v>3885</v>
      </c>
      <c r="N387" s="10">
        <v>0.99</v>
      </c>
      <c r="O387" s="9" t="s">
        <v>4919</v>
      </c>
      <c r="P387" s="10">
        <v>0.99</v>
      </c>
      <c r="Q387" s="9"/>
      <c r="R387" s="10"/>
      <c r="S387" s="9"/>
      <c r="T387" s="10"/>
      <c r="U387" s="9"/>
      <c r="V387" s="10"/>
      <c r="W387" s="9"/>
      <c r="X387" s="10"/>
      <c r="Y387" s="9"/>
      <c r="Z387" s="10"/>
      <c r="AA387" s="9"/>
      <c r="AB387" s="10"/>
      <c r="AC387" s="9"/>
      <c r="AD387" s="10"/>
      <c r="AE387" s="9"/>
      <c r="AF387" s="10"/>
      <c r="AG387" s="9"/>
      <c r="AH387" s="10"/>
      <c r="AI387" s="9"/>
      <c r="AJ387" s="10"/>
      <c r="AK387" s="9"/>
      <c r="AL387" s="10"/>
      <c r="AM387" s="9"/>
      <c r="AN387" s="11"/>
    </row>
    <row r="388" spans="1:40" ht="13" x14ac:dyDescent="0.15">
      <c r="A388" s="3" t="s">
        <v>382</v>
      </c>
      <c r="B388" s="3" t="s">
        <v>5928</v>
      </c>
      <c r="C388" s="9" t="s">
        <v>5578</v>
      </c>
      <c r="D388" s="9" t="s">
        <v>5463</v>
      </c>
      <c r="E388" s="9" t="s">
        <v>5464</v>
      </c>
      <c r="F388" s="9"/>
      <c r="G388" s="9" t="s">
        <v>5452</v>
      </c>
      <c r="H388" s="9" t="s">
        <v>5465</v>
      </c>
      <c r="I388" s="15">
        <f>SUM(L388,N388,P388,R388,T388,V388,X388,Z388,AB388,AD388,AF388,AH388,AJ388,AL388,AN388)</f>
        <v>5.94</v>
      </c>
      <c r="J388" s="9">
        <f>COUNTA(K388:AN388)/2</f>
        <v>6</v>
      </c>
      <c r="K388" s="9" t="s">
        <v>4651</v>
      </c>
      <c r="L388" s="10">
        <v>0.99</v>
      </c>
      <c r="M388" s="9" t="s">
        <v>2763</v>
      </c>
      <c r="N388" s="10">
        <v>0.99</v>
      </c>
      <c r="O388" s="9" t="s">
        <v>3474</v>
      </c>
      <c r="P388" s="10">
        <v>0.99</v>
      </c>
      <c r="Q388" s="9" t="s">
        <v>4731</v>
      </c>
      <c r="R388" s="10">
        <v>0.99</v>
      </c>
      <c r="S388" s="9" t="s">
        <v>4767</v>
      </c>
      <c r="T388" s="10">
        <v>0.99</v>
      </c>
      <c r="U388" s="9" t="s">
        <v>1418</v>
      </c>
      <c r="V388" s="10">
        <v>0.99</v>
      </c>
      <c r="W388" s="9"/>
      <c r="X388" s="10"/>
      <c r="Y388" s="9"/>
      <c r="Z388" s="10"/>
      <c r="AA388" s="9"/>
      <c r="AB388" s="10"/>
      <c r="AC388" s="9"/>
      <c r="AD388" s="10"/>
      <c r="AE388" s="9"/>
      <c r="AF388" s="10"/>
      <c r="AG388" s="9"/>
      <c r="AH388" s="10"/>
      <c r="AI388" s="9"/>
      <c r="AJ388" s="10"/>
      <c r="AK388" s="9"/>
      <c r="AL388" s="10"/>
      <c r="AM388" s="9"/>
      <c r="AN388" s="10"/>
    </row>
    <row r="389" spans="1:40" ht="13" x14ac:dyDescent="0.15">
      <c r="A389" s="3" t="s">
        <v>54</v>
      </c>
      <c r="B389" s="3" t="s">
        <v>5625</v>
      </c>
      <c r="C389" s="9" t="s">
        <v>5626</v>
      </c>
      <c r="D389" s="9" t="s">
        <v>5386</v>
      </c>
      <c r="E389" s="9" t="s">
        <v>5387</v>
      </c>
      <c r="F389" s="9"/>
      <c r="G389" s="9" t="s">
        <v>5388</v>
      </c>
      <c r="H389" s="3" t="s">
        <v>5389</v>
      </c>
      <c r="I389" s="15">
        <f>SUM(L389,N389,P389,R389,T389,V389,X389,Z389,AB389,AD389,AF389,AH389,AJ389,AL389,AN389)</f>
        <v>8.91</v>
      </c>
      <c r="J389" s="9">
        <f>COUNTA(K389:AN389)/2</f>
        <v>9</v>
      </c>
      <c r="K389" s="9" t="s">
        <v>1839</v>
      </c>
      <c r="L389" s="10">
        <v>0.99</v>
      </c>
      <c r="M389" s="9" t="s">
        <v>2847</v>
      </c>
      <c r="N389" s="10">
        <v>0.99</v>
      </c>
      <c r="O389" s="9" t="s">
        <v>4164</v>
      </c>
      <c r="P389" s="10">
        <v>0.99</v>
      </c>
      <c r="Q389" s="9" t="s">
        <v>3745</v>
      </c>
      <c r="R389" s="10">
        <v>0.99</v>
      </c>
      <c r="S389" s="9" t="s">
        <v>4360</v>
      </c>
      <c r="T389" s="10">
        <v>0.99</v>
      </c>
      <c r="U389" s="9" t="s">
        <v>3146</v>
      </c>
      <c r="V389" s="10">
        <v>0.99</v>
      </c>
      <c r="W389" s="9" t="s">
        <v>1035</v>
      </c>
      <c r="X389" s="10">
        <v>0.99</v>
      </c>
      <c r="Y389" s="9" t="s">
        <v>3254</v>
      </c>
      <c r="Z389" s="10">
        <v>0.99</v>
      </c>
      <c r="AA389" s="9" t="s">
        <v>1237</v>
      </c>
      <c r="AB389" s="10">
        <v>0.99</v>
      </c>
      <c r="AC389" s="9"/>
      <c r="AD389" s="10"/>
      <c r="AE389" s="9"/>
      <c r="AF389" s="10"/>
      <c r="AG389" s="9"/>
      <c r="AH389" s="10"/>
      <c r="AI389" s="9"/>
      <c r="AJ389" s="10"/>
      <c r="AK389" s="9"/>
      <c r="AL389" s="10"/>
      <c r="AM389" s="9"/>
      <c r="AN389" s="10"/>
    </row>
    <row r="390" spans="1:40" ht="13" x14ac:dyDescent="0.15">
      <c r="A390" s="3" t="s">
        <v>183</v>
      </c>
      <c r="B390" s="3" t="s">
        <v>5758</v>
      </c>
      <c r="C390" s="9" t="s">
        <v>5626</v>
      </c>
      <c r="D390" s="9" t="s">
        <v>5386</v>
      </c>
      <c r="E390" s="9" t="s">
        <v>5387</v>
      </c>
      <c r="F390" s="9"/>
      <c r="G390" s="9" t="s">
        <v>5388</v>
      </c>
      <c r="H390" s="3" t="s">
        <v>5389</v>
      </c>
      <c r="I390" s="15">
        <f>SUM(L390,N390,P390,R390,T390,V390,X390,Z390,AB390,AD390,AF390,AH390,AJ390,AL390,AN390)</f>
        <v>1.98</v>
      </c>
      <c r="J390" s="9">
        <f>COUNTA(K390:AN390)/2</f>
        <v>2</v>
      </c>
      <c r="K390" s="9" t="s">
        <v>2491</v>
      </c>
      <c r="L390" s="10">
        <v>0.99</v>
      </c>
      <c r="M390" s="9" t="s">
        <v>2726</v>
      </c>
      <c r="N390" s="10">
        <v>0.99</v>
      </c>
      <c r="O390" s="9"/>
      <c r="P390" s="10"/>
      <c r="Q390" s="9"/>
      <c r="R390" s="10"/>
      <c r="S390" s="9"/>
      <c r="T390" s="10"/>
      <c r="U390" s="9"/>
      <c r="V390" s="10"/>
      <c r="W390" s="9"/>
      <c r="X390" s="10"/>
      <c r="Y390" s="9"/>
      <c r="Z390" s="10"/>
      <c r="AA390" s="9"/>
      <c r="AB390" s="10"/>
      <c r="AC390" s="9"/>
      <c r="AD390" s="10"/>
      <c r="AE390" s="9"/>
      <c r="AF390" s="10"/>
      <c r="AG390" s="9"/>
      <c r="AH390" s="10"/>
      <c r="AI390" s="9"/>
      <c r="AJ390" s="10"/>
      <c r="AK390" s="9"/>
      <c r="AL390" s="10"/>
      <c r="AM390" s="9"/>
      <c r="AN390" s="10"/>
    </row>
    <row r="391" spans="1:40" ht="13" x14ac:dyDescent="0.15">
      <c r="A391" s="3" t="s">
        <v>206</v>
      </c>
      <c r="B391" s="3" t="s">
        <v>5777</v>
      </c>
      <c r="C391" s="9" t="s">
        <v>5626</v>
      </c>
      <c r="D391" s="9" t="s">
        <v>5386</v>
      </c>
      <c r="E391" s="9" t="s">
        <v>5387</v>
      </c>
      <c r="F391" s="9"/>
      <c r="G391" s="9" t="s">
        <v>5388</v>
      </c>
      <c r="H391" s="3" t="s">
        <v>5389</v>
      </c>
      <c r="I391" s="15">
        <f>SUM(L391,N391,P391,R391,T391,V391,X391,Z391,AB391,AD391,AF391,AH391,AJ391,AL391,AN391)</f>
        <v>7.96</v>
      </c>
      <c r="J391" s="9">
        <f>COUNTA(K391:AN391)/2</f>
        <v>4</v>
      </c>
      <c r="K391" s="9" t="s">
        <v>4483</v>
      </c>
      <c r="L391" s="10">
        <v>1.99</v>
      </c>
      <c r="M391" s="9" t="s">
        <v>4453</v>
      </c>
      <c r="N391" s="10">
        <v>1.99</v>
      </c>
      <c r="O391" s="9" t="s">
        <v>4485</v>
      </c>
      <c r="P391" s="10">
        <v>1.99</v>
      </c>
      <c r="Q391" s="9" t="s">
        <v>4477</v>
      </c>
      <c r="R391" s="10">
        <v>1.99</v>
      </c>
      <c r="S391" s="9"/>
      <c r="T391" s="10"/>
      <c r="U391" s="9"/>
      <c r="V391" s="10"/>
      <c r="W391" s="9"/>
      <c r="X391" s="10"/>
      <c r="Y391" s="9"/>
      <c r="Z391" s="10"/>
      <c r="AA391" s="9"/>
      <c r="AB391" s="10"/>
      <c r="AC391" s="9"/>
      <c r="AD391" s="10"/>
      <c r="AE391" s="9"/>
      <c r="AF391" s="10"/>
      <c r="AG391" s="9"/>
      <c r="AH391" s="10"/>
      <c r="AI391" s="9"/>
      <c r="AJ391" s="10"/>
      <c r="AK391" s="9"/>
      <c r="AL391" s="10"/>
      <c r="AM391" s="9"/>
      <c r="AN391" s="10"/>
    </row>
    <row r="392" spans="1:40" ht="13" x14ac:dyDescent="0.15">
      <c r="A392" s="3" t="s">
        <v>228</v>
      </c>
      <c r="B392" s="3" t="s">
        <v>5796</v>
      </c>
      <c r="C392" s="9" t="s">
        <v>5626</v>
      </c>
      <c r="D392" s="9" t="s">
        <v>5386</v>
      </c>
      <c r="E392" s="9" t="s">
        <v>5387</v>
      </c>
      <c r="F392" s="9"/>
      <c r="G392" s="9" t="s">
        <v>5388</v>
      </c>
      <c r="H392" s="3" t="s">
        <v>5389</v>
      </c>
      <c r="I392" s="15">
        <f>SUM(L392,N392,P392,R392,T392,V392,X392,Z392,AB392,AD392,AF392,AH392,AJ392,AL392,AN392)</f>
        <v>5.94</v>
      </c>
      <c r="J392" s="9">
        <f>COUNTA(K392:AN392)/2</f>
        <v>6</v>
      </c>
      <c r="K392" s="9" t="s">
        <v>4548</v>
      </c>
      <c r="L392" s="10">
        <v>0.99</v>
      </c>
      <c r="M392" s="9" t="s">
        <v>2456</v>
      </c>
      <c r="N392" s="10">
        <v>0.99</v>
      </c>
      <c r="O392" s="9" t="s">
        <v>2391</v>
      </c>
      <c r="P392" s="10">
        <v>0.99</v>
      </c>
      <c r="Q392" s="9" t="s">
        <v>2638</v>
      </c>
      <c r="R392" s="10">
        <v>0.99</v>
      </c>
      <c r="S392" s="9" t="s">
        <v>1263</v>
      </c>
      <c r="T392" s="10">
        <v>0.99</v>
      </c>
      <c r="U392" s="9" t="s">
        <v>3638</v>
      </c>
      <c r="V392" s="10">
        <v>0.99</v>
      </c>
      <c r="W392" s="9"/>
      <c r="X392" s="10"/>
      <c r="Y392" s="9"/>
      <c r="Z392" s="10"/>
      <c r="AA392" s="9"/>
      <c r="AB392" s="10"/>
      <c r="AC392" s="9"/>
      <c r="AD392" s="10"/>
      <c r="AE392" s="9"/>
      <c r="AF392" s="10"/>
      <c r="AG392" s="9"/>
      <c r="AH392" s="10"/>
      <c r="AI392" s="9"/>
      <c r="AJ392" s="10"/>
      <c r="AK392" s="9"/>
      <c r="AL392" s="10"/>
      <c r="AM392" s="9"/>
      <c r="AN392" s="10"/>
    </row>
    <row r="393" spans="1:40" ht="13" x14ac:dyDescent="0.15">
      <c r="A393" s="3" t="s">
        <v>280</v>
      </c>
      <c r="B393" s="3" t="s">
        <v>5841</v>
      </c>
      <c r="C393" s="9" t="s">
        <v>5626</v>
      </c>
      <c r="D393" s="9" t="s">
        <v>5386</v>
      </c>
      <c r="E393" s="9" t="s">
        <v>5387</v>
      </c>
      <c r="F393" s="9"/>
      <c r="G393" s="9" t="s">
        <v>5388</v>
      </c>
      <c r="H393" s="3" t="s">
        <v>5389</v>
      </c>
      <c r="I393" s="15">
        <f>SUM(L393,N393,P393,R393,T393,V393,X393,Z393,AB393,AD393,AF393,AH393,AJ393,AL393,AN393)</f>
        <v>0.99</v>
      </c>
      <c r="J393" s="9">
        <f>COUNTA(K393:AN393)/2</f>
        <v>1</v>
      </c>
      <c r="K393" s="9" t="s">
        <v>4865</v>
      </c>
      <c r="L393" s="10">
        <v>0.99</v>
      </c>
      <c r="M393" s="9"/>
      <c r="N393" s="10"/>
      <c r="O393" s="9"/>
      <c r="P393" s="10"/>
      <c r="Q393" s="9"/>
      <c r="R393" s="10"/>
      <c r="S393" s="9"/>
      <c r="T393" s="10"/>
      <c r="U393" s="9"/>
      <c r="V393" s="10"/>
      <c r="W393" s="9"/>
      <c r="X393" s="10"/>
      <c r="Y393" s="9"/>
      <c r="Z393" s="10"/>
      <c r="AA393" s="9"/>
      <c r="AB393" s="10"/>
      <c r="AC393" s="9"/>
      <c r="AD393" s="10"/>
      <c r="AE393" s="9"/>
      <c r="AF393" s="10"/>
      <c r="AG393" s="9"/>
      <c r="AH393" s="10"/>
      <c r="AI393" s="9"/>
      <c r="AJ393" s="10"/>
      <c r="AK393" s="9"/>
      <c r="AL393" s="10"/>
      <c r="AM393" s="9"/>
      <c r="AN393" s="10"/>
    </row>
    <row r="394" spans="1:40" ht="13" x14ac:dyDescent="0.15">
      <c r="A394" s="3" t="s">
        <v>401</v>
      </c>
      <c r="B394" s="3" t="s">
        <v>5944</v>
      </c>
      <c r="C394" s="9" t="s">
        <v>5626</v>
      </c>
      <c r="D394" s="9" t="s">
        <v>5386</v>
      </c>
      <c r="E394" s="9" t="s">
        <v>5387</v>
      </c>
      <c r="F394" s="9"/>
      <c r="G394" s="9" t="s">
        <v>5388</v>
      </c>
      <c r="H394" s="3" t="s">
        <v>5389</v>
      </c>
      <c r="I394" s="15">
        <f>SUM(L394,N394,P394,R394,T394,V394,X394,Z394,AB394,AD394,AF394,AH394,AJ394,AL394,AN394)</f>
        <v>1.98</v>
      </c>
      <c r="J394" s="9">
        <f>COUNTA(K394:AN394)/2</f>
        <v>2</v>
      </c>
      <c r="K394" s="9" t="s">
        <v>4827</v>
      </c>
      <c r="L394" s="10">
        <v>0.99</v>
      </c>
      <c r="M394" s="9" t="s">
        <v>3548</v>
      </c>
      <c r="N394" s="10">
        <v>0.99</v>
      </c>
      <c r="O394" s="9"/>
      <c r="P394" s="10"/>
      <c r="Q394" s="9"/>
      <c r="R394" s="10"/>
      <c r="S394" s="9"/>
      <c r="T394" s="10"/>
      <c r="U394" s="9"/>
      <c r="V394" s="10"/>
      <c r="W394" s="9"/>
      <c r="X394" s="10"/>
      <c r="Y394" s="9"/>
      <c r="Z394" s="10"/>
      <c r="AA394" s="9"/>
      <c r="AB394" s="10"/>
      <c r="AC394" s="9"/>
      <c r="AD394" s="10"/>
      <c r="AE394" s="9"/>
      <c r="AF394" s="10"/>
      <c r="AG394" s="9"/>
      <c r="AH394" s="10"/>
      <c r="AI394" s="9"/>
      <c r="AJ394" s="10"/>
      <c r="AK394" s="9"/>
      <c r="AL394" s="10"/>
      <c r="AM394" s="9"/>
      <c r="AN394" s="10"/>
    </row>
    <row r="395" spans="1:40" ht="13" x14ac:dyDescent="0.15">
      <c r="A395" s="3" t="s">
        <v>412</v>
      </c>
      <c r="B395" s="3" t="s">
        <v>5954</v>
      </c>
      <c r="C395" s="9" t="s">
        <v>5626</v>
      </c>
      <c r="D395" s="9" t="s">
        <v>5386</v>
      </c>
      <c r="E395" s="9" t="s">
        <v>5387</v>
      </c>
      <c r="F395" s="9"/>
      <c r="G395" s="9" t="s">
        <v>5388</v>
      </c>
      <c r="H395" s="3" t="s">
        <v>5389</v>
      </c>
      <c r="I395" s="15">
        <f>SUM(L395,N395,P395,R395,T395,V395,X395,Z395,AB395,AD395,AF395,AH395,AJ395,AL395,AN395)</f>
        <v>13.860000000000001</v>
      </c>
      <c r="J395" s="9">
        <f>COUNTA(K395:AN395)/2</f>
        <v>14</v>
      </c>
      <c r="K395" s="9" t="s">
        <v>2524</v>
      </c>
      <c r="L395" s="10">
        <v>0.99</v>
      </c>
      <c r="M395" s="9" t="s">
        <v>3990</v>
      </c>
      <c r="N395" s="10">
        <v>0.99</v>
      </c>
      <c r="O395" s="9" t="s">
        <v>2097</v>
      </c>
      <c r="P395" s="10">
        <v>0.99</v>
      </c>
      <c r="Q395" s="9" t="s">
        <v>2000</v>
      </c>
      <c r="R395" s="10">
        <v>0.99</v>
      </c>
      <c r="S395" s="9" t="s">
        <v>2097</v>
      </c>
      <c r="T395" s="10">
        <v>0.99</v>
      </c>
      <c r="U395" s="9" t="s">
        <v>3477</v>
      </c>
      <c r="V395" s="10">
        <v>0.99</v>
      </c>
      <c r="W395" s="9" t="s">
        <v>4986</v>
      </c>
      <c r="X395" s="10">
        <v>0.99</v>
      </c>
      <c r="Y395" s="9" t="s">
        <v>2170</v>
      </c>
      <c r="Z395" s="10">
        <v>0.99</v>
      </c>
      <c r="AA395" s="9" t="s">
        <v>668</v>
      </c>
      <c r="AB395" s="10">
        <v>0.99</v>
      </c>
      <c r="AC395" s="9" t="s">
        <v>4736</v>
      </c>
      <c r="AD395" s="10">
        <v>0.99</v>
      </c>
      <c r="AE395" s="9" t="s">
        <v>2980</v>
      </c>
      <c r="AF395" s="10">
        <v>0.99</v>
      </c>
      <c r="AG395" s="9" t="s">
        <v>4287</v>
      </c>
      <c r="AH395" s="10">
        <v>0.99</v>
      </c>
      <c r="AI395" s="9" t="s">
        <v>2206</v>
      </c>
      <c r="AJ395" s="10">
        <v>0.99</v>
      </c>
      <c r="AK395" s="9" t="s">
        <v>3928</v>
      </c>
      <c r="AL395" s="10">
        <v>0.99</v>
      </c>
      <c r="AM395" s="9"/>
      <c r="AN395" s="10"/>
    </row>
    <row r="396" spans="1:40" ht="13" x14ac:dyDescent="0.15">
      <c r="A396" s="3" t="s">
        <v>16</v>
      </c>
      <c r="B396" s="3" t="s">
        <v>5567</v>
      </c>
      <c r="C396" s="9" t="s">
        <v>5569</v>
      </c>
      <c r="D396" s="9" t="s">
        <v>5205</v>
      </c>
      <c r="E396" s="9" t="s">
        <v>5206</v>
      </c>
      <c r="F396" s="9" t="s">
        <v>5179</v>
      </c>
      <c r="G396" s="9" t="s">
        <v>5180</v>
      </c>
      <c r="H396" s="3" t="s">
        <v>5207</v>
      </c>
      <c r="I396" s="15">
        <f>SUM(L396,N396,P396,R396,T396,V396,X396,Z396,AB396,AD396,AF396,AH396,AJ396,AL396,AN396)</f>
        <v>1.98</v>
      </c>
      <c r="J396" s="9">
        <f>COUNTA(K396:AN396)/2</f>
        <v>2</v>
      </c>
      <c r="K396" s="9" t="s">
        <v>2747</v>
      </c>
      <c r="L396" s="10">
        <v>0.99</v>
      </c>
      <c r="M396" s="9" t="s">
        <v>3104</v>
      </c>
      <c r="N396" s="10">
        <v>0.99</v>
      </c>
      <c r="O396" s="9"/>
      <c r="P396" s="10"/>
      <c r="Q396" s="9"/>
      <c r="R396" s="10"/>
      <c r="S396" s="9"/>
      <c r="T396" s="10"/>
      <c r="U396" s="9"/>
      <c r="V396" s="10"/>
      <c r="W396" s="9"/>
      <c r="X396" s="10"/>
      <c r="Y396" s="9"/>
      <c r="Z396" s="10"/>
      <c r="AA396" s="9"/>
      <c r="AB396" s="10"/>
      <c r="AC396" s="9"/>
      <c r="AD396" s="10"/>
      <c r="AE396" s="9"/>
      <c r="AF396" s="10"/>
      <c r="AG396" s="9"/>
      <c r="AH396" s="10"/>
      <c r="AI396" s="9"/>
      <c r="AJ396" s="10"/>
      <c r="AK396" s="9"/>
      <c r="AL396" s="10"/>
      <c r="AM396" s="9"/>
      <c r="AN396" s="10"/>
    </row>
    <row r="397" spans="1:40" ht="13" x14ac:dyDescent="0.15">
      <c r="A397" s="3" t="s">
        <v>27</v>
      </c>
      <c r="B397" s="3" t="s">
        <v>5587</v>
      </c>
      <c r="C397" s="9" t="s">
        <v>5569</v>
      </c>
      <c r="D397" s="9" t="s">
        <v>5205</v>
      </c>
      <c r="E397" s="9" t="s">
        <v>5206</v>
      </c>
      <c r="F397" s="9" t="s">
        <v>5179</v>
      </c>
      <c r="G397" s="9" t="s">
        <v>5180</v>
      </c>
      <c r="H397" s="3" t="s">
        <v>5207</v>
      </c>
      <c r="I397" s="15">
        <f>SUM(L397,N397,P397,R397,T397,V397,X397,Z397,AB397,AD397,AF397,AH397,AJ397,AL397,AN397)</f>
        <v>13.860000000000001</v>
      </c>
      <c r="J397" s="9">
        <f>COUNTA(K397:AN397)/2</f>
        <v>14</v>
      </c>
      <c r="K397" s="9" t="s">
        <v>2513</v>
      </c>
      <c r="L397" s="10">
        <v>0.99</v>
      </c>
      <c r="M397" s="9" t="s">
        <v>2278</v>
      </c>
      <c r="N397" s="10">
        <v>0.99</v>
      </c>
      <c r="O397" s="9" t="s">
        <v>2520</v>
      </c>
      <c r="P397" s="10">
        <v>0.99</v>
      </c>
      <c r="Q397" s="9" t="s">
        <v>773</v>
      </c>
      <c r="R397" s="10">
        <v>0.99</v>
      </c>
      <c r="S397" s="9" t="s">
        <v>984</v>
      </c>
      <c r="T397" s="10">
        <v>0.99</v>
      </c>
      <c r="U397" s="9" t="s">
        <v>2581</v>
      </c>
      <c r="V397" s="10">
        <v>0.99</v>
      </c>
      <c r="W397" s="9" t="s">
        <v>1169</v>
      </c>
      <c r="X397" s="10">
        <v>0.99</v>
      </c>
      <c r="Y397" s="9" t="s">
        <v>2105</v>
      </c>
      <c r="Z397" s="10">
        <v>0.99</v>
      </c>
      <c r="AA397" s="9" t="s">
        <v>802</v>
      </c>
      <c r="AB397" s="10">
        <v>0.99</v>
      </c>
      <c r="AC397" s="9" t="s">
        <v>4730</v>
      </c>
      <c r="AD397" s="10">
        <v>0.99</v>
      </c>
      <c r="AE397" s="9" t="s">
        <v>2186</v>
      </c>
      <c r="AF397" s="10">
        <v>0.99</v>
      </c>
      <c r="AG397" s="9" t="s">
        <v>4269</v>
      </c>
      <c r="AH397" s="10">
        <v>0.99</v>
      </c>
      <c r="AI397" s="9" t="s">
        <v>2885</v>
      </c>
      <c r="AJ397" s="10">
        <v>0.99</v>
      </c>
      <c r="AK397" s="9" t="s">
        <v>4356</v>
      </c>
      <c r="AL397" s="10">
        <v>0.99</v>
      </c>
      <c r="AM397" s="9"/>
      <c r="AN397" s="10"/>
    </row>
    <row r="398" spans="1:40" ht="13" x14ac:dyDescent="0.15">
      <c r="A398" s="3" t="s">
        <v>82</v>
      </c>
      <c r="B398" s="3" t="s">
        <v>5658</v>
      </c>
      <c r="C398" s="9" t="s">
        <v>5569</v>
      </c>
      <c r="D398" s="9" t="s">
        <v>5205</v>
      </c>
      <c r="E398" s="9" t="s">
        <v>5206</v>
      </c>
      <c r="F398" s="9" t="s">
        <v>5179</v>
      </c>
      <c r="G398" s="9" t="s">
        <v>5180</v>
      </c>
      <c r="H398" s="3" t="s">
        <v>5207</v>
      </c>
      <c r="I398" s="15">
        <f>SUM(L398,N398,P398,R398,T398,V398,X398,Z398,AB398,AD398,AF398,AH398,AJ398,AL398,AN398)</f>
        <v>8.91</v>
      </c>
      <c r="J398" s="9">
        <f>COUNTA(K398:AN398)/2</f>
        <v>9</v>
      </c>
      <c r="K398" s="9" t="s">
        <v>1617</v>
      </c>
      <c r="L398" s="10">
        <v>0.99</v>
      </c>
      <c r="M398" s="9" t="s">
        <v>4676</v>
      </c>
      <c r="N398" s="10">
        <v>0.99</v>
      </c>
      <c r="O398" s="9" t="s">
        <v>2838</v>
      </c>
      <c r="P398" s="10">
        <v>0.99</v>
      </c>
      <c r="Q398" s="9" t="s">
        <v>4335</v>
      </c>
      <c r="R398" s="10">
        <v>0.99</v>
      </c>
      <c r="S398" s="9" t="s">
        <v>4192</v>
      </c>
      <c r="T398" s="10">
        <v>0.99</v>
      </c>
      <c r="U398" s="9" t="s">
        <v>4194</v>
      </c>
      <c r="V398" s="10">
        <v>0.99</v>
      </c>
      <c r="W398" s="9" t="s">
        <v>2041</v>
      </c>
      <c r="X398" s="10">
        <v>0.99</v>
      </c>
      <c r="Y398" s="9" t="s">
        <v>4264</v>
      </c>
      <c r="Z398" s="10">
        <v>0.99</v>
      </c>
      <c r="AA398" s="9" t="s">
        <v>4712</v>
      </c>
      <c r="AB398" s="10">
        <v>0.99</v>
      </c>
      <c r="AC398" s="9"/>
      <c r="AD398" s="10"/>
      <c r="AE398" s="9"/>
      <c r="AF398" s="10"/>
      <c r="AG398" s="9"/>
      <c r="AH398" s="10"/>
      <c r="AI398" s="9"/>
      <c r="AJ398" s="10"/>
      <c r="AK398" s="9"/>
      <c r="AL398" s="10"/>
      <c r="AM398" s="9"/>
      <c r="AN398" s="10"/>
    </row>
    <row r="399" spans="1:40" ht="13" x14ac:dyDescent="0.15">
      <c r="A399" s="3" t="s">
        <v>211</v>
      </c>
      <c r="B399" s="3" t="s">
        <v>5782</v>
      </c>
      <c r="C399" s="9" t="s">
        <v>5569</v>
      </c>
      <c r="D399" s="9" t="s">
        <v>5205</v>
      </c>
      <c r="E399" s="9" t="s">
        <v>5206</v>
      </c>
      <c r="F399" s="9" t="s">
        <v>5179</v>
      </c>
      <c r="G399" s="9" t="s">
        <v>5180</v>
      </c>
      <c r="H399" s="3" t="s">
        <v>5207</v>
      </c>
      <c r="I399" s="15">
        <f>SUM(L399,N399,P399,R399,T399,V399,X399,Z399,AB399,AD399,AF399,AH399,AJ399,AL399,AN399)</f>
        <v>1.98</v>
      </c>
      <c r="J399" s="9">
        <f>COUNTA(K399:AN399)/2</f>
        <v>2</v>
      </c>
      <c r="K399" s="9" t="s">
        <v>5004</v>
      </c>
      <c r="L399" s="10">
        <v>0.99</v>
      </c>
      <c r="M399" s="9" t="s">
        <v>3123</v>
      </c>
      <c r="N399" s="10">
        <v>0.99</v>
      </c>
      <c r="O399" s="9"/>
      <c r="P399" s="10"/>
      <c r="Q399" s="9"/>
      <c r="R399" s="10"/>
      <c r="S399" s="9"/>
      <c r="T399" s="10"/>
      <c r="U399" s="9"/>
      <c r="V399" s="10"/>
      <c r="W399" s="9"/>
      <c r="X399" s="10"/>
      <c r="Y399" s="9"/>
      <c r="Z399" s="10"/>
      <c r="AA399" s="9"/>
      <c r="AB399" s="10"/>
      <c r="AC399" s="9"/>
      <c r="AD399" s="10"/>
      <c r="AE399" s="9"/>
      <c r="AF399" s="10"/>
      <c r="AG399" s="9"/>
      <c r="AH399" s="10"/>
      <c r="AI399" s="9"/>
      <c r="AJ399" s="10"/>
      <c r="AK399" s="9"/>
      <c r="AL399" s="10"/>
      <c r="AM399" s="9"/>
      <c r="AN399" s="10"/>
    </row>
    <row r="400" spans="1:40" ht="13" x14ac:dyDescent="0.15">
      <c r="A400" s="3" t="s">
        <v>234</v>
      </c>
      <c r="B400" s="3" t="s">
        <v>5801</v>
      </c>
      <c r="C400" s="9" t="s">
        <v>5569</v>
      </c>
      <c r="D400" s="9" t="s">
        <v>5205</v>
      </c>
      <c r="E400" s="9" t="s">
        <v>5206</v>
      </c>
      <c r="F400" s="9" t="s">
        <v>5179</v>
      </c>
      <c r="G400" s="9" t="s">
        <v>5180</v>
      </c>
      <c r="H400" s="3" t="s">
        <v>5207</v>
      </c>
      <c r="I400" s="15">
        <f>SUM(L400,N400,P400,R400,T400,V400,X400,Z400,AB400,AD400,AF400,AH400,AJ400,AL400,AN400)</f>
        <v>3.96</v>
      </c>
      <c r="J400" s="9">
        <f>COUNTA(K400:AN400)/2</f>
        <v>4</v>
      </c>
      <c r="K400" s="9" t="s">
        <v>1255</v>
      </c>
      <c r="L400" s="10">
        <v>0.99</v>
      </c>
      <c r="M400" s="9" t="s">
        <v>3682</v>
      </c>
      <c r="N400" s="10">
        <v>0.99</v>
      </c>
      <c r="O400" s="9" t="s">
        <v>1553</v>
      </c>
      <c r="P400" s="10">
        <v>0.99</v>
      </c>
      <c r="Q400" s="9" t="s">
        <v>3598</v>
      </c>
      <c r="R400" s="10">
        <v>0.99</v>
      </c>
      <c r="S400" s="9"/>
      <c r="T400" s="10"/>
      <c r="U400" s="9"/>
      <c r="V400" s="10"/>
      <c r="W400" s="9"/>
      <c r="X400" s="10"/>
      <c r="Y400" s="9"/>
      <c r="Z400" s="10"/>
      <c r="AA400" s="9"/>
      <c r="AB400" s="10"/>
      <c r="AC400" s="9"/>
      <c r="AD400" s="10"/>
      <c r="AE400" s="9"/>
      <c r="AF400" s="10"/>
      <c r="AG400" s="9"/>
      <c r="AH400" s="10"/>
      <c r="AI400" s="9"/>
      <c r="AJ400" s="10"/>
      <c r="AK400" s="9"/>
      <c r="AL400" s="10"/>
      <c r="AM400" s="9"/>
      <c r="AN400" s="10"/>
    </row>
    <row r="401" spans="1:40" ht="13" x14ac:dyDescent="0.15">
      <c r="A401" s="3" t="s">
        <v>256</v>
      </c>
      <c r="B401" s="3" t="s">
        <v>5820</v>
      </c>
      <c r="C401" s="9" t="s">
        <v>5569</v>
      </c>
      <c r="D401" s="9" t="s">
        <v>5205</v>
      </c>
      <c r="E401" s="9" t="s">
        <v>5206</v>
      </c>
      <c r="F401" s="9" t="s">
        <v>5179</v>
      </c>
      <c r="G401" s="9" t="s">
        <v>5180</v>
      </c>
      <c r="H401" s="3" t="s">
        <v>5207</v>
      </c>
      <c r="I401" s="15">
        <f>SUM(L401,N401,P401,R401,T401,V401,X401,Z401,AB401,AD401,AF401,AH401,AJ401,AL401,AN401)</f>
        <v>5.94</v>
      </c>
      <c r="J401" s="9">
        <f>COUNTA(K401:AN401)/2</f>
        <v>6</v>
      </c>
      <c r="K401" s="9" t="s">
        <v>1998</v>
      </c>
      <c r="L401" s="10">
        <v>0.99</v>
      </c>
      <c r="M401" s="9" t="s">
        <v>574</v>
      </c>
      <c r="N401" s="10">
        <v>0.99</v>
      </c>
      <c r="O401" s="9" t="s">
        <v>3887</v>
      </c>
      <c r="P401" s="10">
        <v>0.99</v>
      </c>
      <c r="Q401" s="9" t="s">
        <v>4427</v>
      </c>
      <c r="R401" s="10">
        <v>0.99</v>
      </c>
      <c r="S401" s="9" t="s">
        <v>3505</v>
      </c>
      <c r="T401" s="10">
        <v>0.99</v>
      </c>
      <c r="U401" s="9" t="s">
        <v>2484</v>
      </c>
      <c r="V401" s="10">
        <v>0.99</v>
      </c>
      <c r="W401" s="9"/>
      <c r="X401" s="10"/>
      <c r="Y401" s="9"/>
      <c r="Z401" s="10"/>
      <c r="AA401" s="9"/>
      <c r="AB401" s="10"/>
      <c r="AC401" s="9"/>
      <c r="AD401" s="10"/>
      <c r="AE401" s="9"/>
      <c r="AF401" s="10"/>
      <c r="AG401" s="9"/>
      <c r="AH401" s="10"/>
      <c r="AI401" s="9"/>
      <c r="AJ401" s="10"/>
      <c r="AK401" s="9"/>
      <c r="AL401" s="10"/>
      <c r="AM401" s="9"/>
      <c r="AN401" s="10"/>
    </row>
    <row r="402" spans="1:40" ht="13" x14ac:dyDescent="0.15">
      <c r="A402" s="3" t="s">
        <v>308</v>
      </c>
      <c r="B402" s="3" t="s">
        <v>5865</v>
      </c>
      <c r="C402" s="9" t="s">
        <v>5569</v>
      </c>
      <c r="D402" s="9" t="s">
        <v>5205</v>
      </c>
      <c r="E402" s="9" t="s">
        <v>5206</v>
      </c>
      <c r="F402" s="9" t="s">
        <v>5179</v>
      </c>
      <c r="G402" s="9" t="s">
        <v>5180</v>
      </c>
      <c r="H402" s="3" t="s">
        <v>5207</v>
      </c>
      <c r="I402" s="15">
        <f>SUM(L402,N402,P402,R402,T402,V402,X402,Z402,AB402,AD402,AF402,AH402,AJ402,AL402,AN402)</f>
        <v>1.99</v>
      </c>
      <c r="J402" s="9">
        <f>COUNTA(K402:AN402)/2</f>
        <v>1</v>
      </c>
      <c r="K402" s="9" t="s">
        <v>2331</v>
      </c>
      <c r="L402" s="10">
        <v>1.99</v>
      </c>
      <c r="M402" s="9"/>
      <c r="N402" s="10"/>
      <c r="O402" s="9"/>
      <c r="P402" s="10"/>
      <c r="Q402" s="9"/>
      <c r="R402" s="10"/>
      <c r="S402" s="9"/>
      <c r="T402" s="10"/>
      <c r="U402" s="9"/>
      <c r="V402" s="10"/>
      <c r="W402" s="9"/>
      <c r="X402" s="10"/>
      <c r="Y402" s="9"/>
      <c r="Z402" s="10"/>
      <c r="AA402" s="9"/>
      <c r="AB402" s="10"/>
      <c r="AC402" s="9"/>
      <c r="AD402" s="10"/>
      <c r="AE402" s="9"/>
      <c r="AF402" s="10"/>
      <c r="AG402" s="9"/>
      <c r="AH402" s="10"/>
      <c r="AI402" s="9"/>
      <c r="AJ402" s="10"/>
      <c r="AK402" s="9"/>
      <c r="AL402" s="10"/>
      <c r="AM402" s="9"/>
      <c r="AN402" s="10"/>
    </row>
    <row r="403" spans="1:40" ht="13" x14ac:dyDescent="0.15">
      <c r="A403" s="3" t="s">
        <v>18</v>
      </c>
      <c r="B403" s="3" t="s">
        <v>5572</v>
      </c>
      <c r="C403" s="9" t="s">
        <v>5573</v>
      </c>
      <c r="D403" s="9" t="s">
        <v>5250</v>
      </c>
      <c r="E403" s="9" t="s">
        <v>5251</v>
      </c>
      <c r="F403" s="9" t="s">
        <v>5252</v>
      </c>
      <c r="G403" s="9" t="s">
        <v>5180</v>
      </c>
      <c r="H403" s="3" t="s">
        <v>5253</v>
      </c>
      <c r="I403" s="15">
        <f>SUM(L403,N403,P403,R403,T403,V403,X403,Z403,AB403,AD403,AF403,AH403,AJ403,AL403,AN403)</f>
        <v>5.94</v>
      </c>
      <c r="J403" s="9">
        <f>COUNTA(K403:AN403)/2</f>
        <v>6</v>
      </c>
      <c r="K403" s="9" t="s">
        <v>4246</v>
      </c>
      <c r="L403" s="10">
        <v>0.99</v>
      </c>
      <c r="M403" s="9" t="s">
        <v>3359</v>
      </c>
      <c r="N403" s="10">
        <v>0.99</v>
      </c>
      <c r="O403" s="9" t="s">
        <v>3057</v>
      </c>
      <c r="P403" s="10">
        <v>0.99</v>
      </c>
      <c r="Q403" s="9" t="s">
        <v>1983</v>
      </c>
      <c r="R403" s="10">
        <v>0.99</v>
      </c>
      <c r="S403" s="9" t="s">
        <v>2958</v>
      </c>
      <c r="T403" s="10">
        <v>0.99</v>
      </c>
      <c r="U403" s="9" t="s">
        <v>4929</v>
      </c>
      <c r="V403" s="10">
        <v>0.99</v>
      </c>
      <c r="W403" s="9"/>
      <c r="X403" s="10"/>
      <c r="Y403" s="9"/>
      <c r="Z403" s="10"/>
      <c r="AA403" s="9"/>
      <c r="AB403" s="10"/>
      <c r="AC403" s="9"/>
      <c r="AD403" s="10"/>
      <c r="AE403" s="9"/>
      <c r="AF403" s="10"/>
      <c r="AG403" s="9"/>
      <c r="AH403" s="10"/>
      <c r="AI403" s="9"/>
      <c r="AJ403" s="10"/>
      <c r="AK403" s="9"/>
      <c r="AL403" s="10"/>
      <c r="AM403" s="9"/>
      <c r="AN403" s="10"/>
    </row>
    <row r="404" spans="1:40" ht="13" x14ac:dyDescent="0.15">
      <c r="A404" s="3" t="s">
        <v>70</v>
      </c>
      <c r="B404" s="3" t="s">
        <v>5644</v>
      </c>
      <c r="C404" s="9" t="s">
        <v>5573</v>
      </c>
      <c r="D404" s="9" t="s">
        <v>5250</v>
      </c>
      <c r="E404" s="9" t="s">
        <v>5251</v>
      </c>
      <c r="F404" s="9" t="s">
        <v>5252</v>
      </c>
      <c r="G404" s="9" t="s">
        <v>5180</v>
      </c>
      <c r="H404" s="3" t="s">
        <v>5253</v>
      </c>
      <c r="I404" s="15">
        <f>SUM(L404,N404,P404,R404,T404,V404,X404,Z404,AB404,AD404,AF404,AH404,AJ404,AL404,AN404)</f>
        <v>0.99</v>
      </c>
      <c r="J404" s="9">
        <f>COUNTA(K404:AN404)/2</f>
        <v>1</v>
      </c>
      <c r="K404" s="9" t="s">
        <v>1545</v>
      </c>
      <c r="L404" s="10">
        <v>0.99</v>
      </c>
      <c r="M404" s="9"/>
      <c r="N404" s="10"/>
      <c r="O404" s="9"/>
      <c r="P404" s="10"/>
      <c r="Q404" s="9"/>
      <c r="R404" s="10"/>
      <c r="S404" s="9"/>
      <c r="T404" s="10"/>
      <c r="U404" s="9"/>
      <c r="V404" s="10"/>
      <c r="W404" s="9"/>
      <c r="X404" s="10"/>
      <c r="Y404" s="9"/>
      <c r="Z404" s="10"/>
      <c r="AA404" s="9"/>
      <c r="AB404" s="10"/>
      <c r="AC404" s="9"/>
      <c r="AD404" s="10"/>
      <c r="AE404" s="9"/>
      <c r="AF404" s="10"/>
      <c r="AG404" s="9"/>
      <c r="AH404" s="10"/>
      <c r="AI404" s="9"/>
      <c r="AJ404" s="10"/>
      <c r="AK404" s="9"/>
      <c r="AL404" s="10"/>
      <c r="AM404" s="9"/>
      <c r="AN404" s="10"/>
    </row>
    <row r="405" spans="1:40" ht="13" x14ac:dyDescent="0.15">
      <c r="A405" s="3" t="s">
        <v>191</v>
      </c>
      <c r="B405" s="3" t="s">
        <v>5764</v>
      </c>
      <c r="C405" s="9" t="s">
        <v>5573</v>
      </c>
      <c r="D405" s="9" t="s">
        <v>5250</v>
      </c>
      <c r="E405" s="9" t="s">
        <v>5251</v>
      </c>
      <c r="F405" s="9" t="s">
        <v>5252</v>
      </c>
      <c r="G405" s="9" t="s">
        <v>5180</v>
      </c>
      <c r="H405" s="3" t="s">
        <v>5253</v>
      </c>
      <c r="I405" s="15">
        <f>SUM(L405,N405,P405,R405,T405,V405,X405,Z405,AB405,AD405,AF405,AH405,AJ405,AL405,AN405)</f>
        <v>1.98</v>
      </c>
      <c r="J405" s="9">
        <f>COUNTA(K405:AN405)/2</f>
        <v>2</v>
      </c>
      <c r="K405" s="9" t="s">
        <v>1675</v>
      </c>
      <c r="L405" s="10">
        <v>0.99</v>
      </c>
      <c r="M405" s="9" t="s">
        <v>3824</v>
      </c>
      <c r="N405" s="10">
        <v>0.99</v>
      </c>
      <c r="O405" s="9"/>
      <c r="P405" s="10"/>
      <c r="Q405" s="9"/>
      <c r="R405" s="10"/>
      <c r="S405" s="9"/>
      <c r="T405" s="10"/>
      <c r="U405" s="9"/>
      <c r="V405" s="10"/>
      <c r="W405" s="9"/>
      <c r="X405" s="10"/>
      <c r="Y405" s="9"/>
      <c r="Z405" s="10"/>
      <c r="AA405" s="9"/>
      <c r="AB405" s="10"/>
      <c r="AC405" s="9"/>
      <c r="AD405" s="10"/>
      <c r="AE405" s="9"/>
      <c r="AF405" s="10"/>
      <c r="AG405" s="9"/>
      <c r="AH405" s="10"/>
      <c r="AI405" s="9"/>
      <c r="AJ405" s="10"/>
      <c r="AK405" s="9"/>
      <c r="AL405" s="10"/>
      <c r="AM405" s="9"/>
      <c r="AN405" s="10"/>
    </row>
    <row r="406" spans="1:40" ht="13" x14ac:dyDescent="0.15">
      <c r="A406" s="3" t="s">
        <v>202</v>
      </c>
      <c r="B406" s="3" t="s">
        <v>5774</v>
      </c>
      <c r="C406" s="9" t="s">
        <v>5573</v>
      </c>
      <c r="D406" s="9" t="s">
        <v>5250</v>
      </c>
      <c r="E406" s="9" t="s">
        <v>5251</v>
      </c>
      <c r="F406" s="9" t="s">
        <v>5252</v>
      </c>
      <c r="G406" s="9" t="s">
        <v>5180</v>
      </c>
      <c r="H406" s="3" t="s">
        <v>5253</v>
      </c>
      <c r="I406" s="15">
        <f>SUM(L406,N406,P406,R406,T406,V406,X406,Z406,AB406,AD406,AF406,AH406,AJ406,AL406,AN406)</f>
        <v>18.86</v>
      </c>
      <c r="J406" s="9">
        <f>COUNTA(K406:AN406)/2</f>
        <v>14</v>
      </c>
      <c r="K406" s="9" t="s">
        <v>3358</v>
      </c>
      <c r="L406" s="10">
        <v>0.99</v>
      </c>
      <c r="M406" s="9" t="s">
        <v>3705</v>
      </c>
      <c r="N406" s="10">
        <v>0.99</v>
      </c>
      <c r="O406" s="9" t="s">
        <v>2471</v>
      </c>
      <c r="P406" s="10">
        <v>0.99</v>
      </c>
      <c r="Q406" s="9" t="s">
        <v>4700</v>
      </c>
      <c r="R406" s="10">
        <v>0.99</v>
      </c>
      <c r="S406" s="9" t="s">
        <v>3923</v>
      </c>
      <c r="T406" s="10">
        <v>0.99</v>
      </c>
      <c r="U406" s="9" t="s">
        <v>3416</v>
      </c>
      <c r="V406" s="10">
        <v>0.99</v>
      </c>
      <c r="W406" s="9" t="s">
        <v>2163</v>
      </c>
      <c r="X406" s="10">
        <v>0.99</v>
      </c>
      <c r="Y406" s="9" t="s">
        <v>4003</v>
      </c>
      <c r="Z406" s="10">
        <v>0.99</v>
      </c>
      <c r="AA406" s="9" t="s">
        <v>4793</v>
      </c>
      <c r="AB406" s="10">
        <v>0.99</v>
      </c>
      <c r="AC406" s="9" t="s">
        <v>1932</v>
      </c>
      <c r="AD406" s="10">
        <v>1.99</v>
      </c>
      <c r="AE406" s="9" t="s">
        <v>2445</v>
      </c>
      <c r="AF406" s="10">
        <v>1.99</v>
      </c>
      <c r="AG406" s="9" t="s">
        <v>4402</v>
      </c>
      <c r="AH406" s="10">
        <v>1.99</v>
      </c>
      <c r="AI406" s="9" t="s">
        <v>2331</v>
      </c>
      <c r="AJ406" s="10">
        <v>1.99</v>
      </c>
      <c r="AK406" s="9" t="s">
        <v>671</v>
      </c>
      <c r="AL406" s="10">
        <v>1.99</v>
      </c>
      <c r="AM406" s="9"/>
      <c r="AN406" s="10"/>
    </row>
    <row r="407" spans="1:40" ht="13" x14ac:dyDescent="0.15">
      <c r="A407" s="3" t="s">
        <v>257</v>
      </c>
      <c r="B407" s="3" t="s">
        <v>5821</v>
      </c>
      <c r="C407" s="9" t="s">
        <v>5573</v>
      </c>
      <c r="D407" s="9" t="s">
        <v>5250</v>
      </c>
      <c r="E407" s="9" t="s">
        <v>5251</v>
      </c>
      <c r="F407" s="9" t="s">
        <v>5252</v>
      </c>
      <c r="G407" s="9" t="s">
        <v>5180</v>
      </c>
      <c r="H407" s="3" t="s">
        <v>5253</v>
      </c>
      <c r="I407" s="15">
        <f>SUM(L407,N407,P407,R407,T407,V407,X407,Z407,AB407,AD407,AF407,AH407,AJ407,AL407,AN407)</f>
        <v>8.91</v>
      </c>
      <c r="J407" s="9">
        <f>COUNTA(K407:AN407)/2</f>
        <v>9</v>
      </c>
      <c r="K407" s="9" t="s">
        <v>1601</v>
      </c>
      <c r="L407" s="10">
        <v>0.99</v>
      </c>
      <c r="M407" s="9" t="s">
        <v>4530</v>
      </c>
      <c r="N407" s="10">
        <v>0.99</v>
      </c>
      <c r="O407" s="9" t="s">
        <v>4381</v>
      </c>
      <c r="P407" s="10">
        <v>0.99</v>
      </c>
      <c r="Q407" s="9" t="s">
        <v>2312</v>
      </c>
      <c r="R407" s="10">
        <v>0.99</v>
      </c>
      <c r="S407" s="9" t="s">
        <v>1975</v>
      </c>
      <c r="T407" s="10">
        <v>0.99</v>
      </c>
      <c r="U407" s="9" t="s">
        <v>3562</v>
      </c>
      <c r="V407" s="10">
        <v>0.99</v>
      </c>
      <c r="W407" s="9" t="s">
        <v>2511</v>
      </c>
      <c r="X407" s="10">
        <v>0.99</v>
      </c>
      <c r="Y407" s="9" t="s">
        <v>2955</v>
      </c>
      <c r="Z407" s="10">
        <v>0.99</v>
      </c>
      <c r="AA407" s="9" t="s">
        <v>2555</v>
      </c>
      <c r="AB407" s="10">
        <v>0.99</v>
      </c>
      <c r="AC407" s="9"/>
      <c r="AD407" s="10"/>
      <c r="AE407" s="9"/>
      <c r="AF407" s="10"/>
      <c r="AG407" s="9"/>
      <c r="AH407" s="10"/>
      <c r="AI407" s="9"/>
      <c r="AJ407" s="10"/>
      <c r="AK407" s="9"/>
      <c r="AL407" s="10"/>
      <c r="AM407" s="9"/>
      <c r="AN407" s="10"/>
    </row>
    <row r="408" spans="1:40" ht="13" x14ac:dyDescent="0.15">
      <c r="A408" s="3" t="s">
        <v>386</v>
      </c>
      <c r="B408" s="3" t="s">
        <v>5932</v>
      </c>
      <c r="C408" s="9" t="s">
        <v>5573</v>
      </c>
      <c r="D408" s="9" t="s">
        <v>5250</v>
      </c>
      <c r="E408" s="9" t="s">
        <v>5251</v>
      </c>
      <c r="F408" s="9" t="s">
        <v>5252</v>
      </c>
      <c r="G408" s="9" t="s">
        <v>5180</v>
      </c>
      <c r="H408" s="3" t="s">
        <v>5253</v>
      </c>
      <c r="I408" s="15">
        <f>SUM(L408,N408,P408,R408,T408,V408,X408,Z408,AB408,AD408,AF408,AH408,AJ408,AL408,AN408)</f>
        <v>1.98</v>
      </c>
      <c r="J408" s="9">
        <f>COUNTA(K408:AN408)/2</f>
        <v>2</v>
      </c>
      <c r="K408" s="9" t="s">
        <v>3337</v>
      </c>
      <c r="L408" s="10">
        <v>0.99</v>
      </c>
      <c r="M408" s="9" t="s">
        <v>2503</v>
      </c>
      <c r="N408" s="10">
        <v>0.99</v>
      </c>
      <c r="O408" s="9"/>
      <c r="P408" s="10"/>
      <c r="Q408" s="9"/>
      <c r="R408" s="10"/>
      <c r="S408" s="9"/>
      <c r="T408" s="10"/>
      <c r="U408" s="9"/>
      <c r="V408" s="10"/>
      <c r="W408" s="9"/>
      <c r="X408" s="10"/>
      <c r="Y408" s="9"/>
      <c r="Z408" s="10"/>
      <c r="AA408" s="9"/>
      <c r="AB408" s="10"/>
      <c r="AC408" s="9"/>
      <c r="AD408" s="10"/>
      <c r="AE408" s="9"/>
      <c r="AF408" s="10"/>
      <c r="AG408" s="9"/>
      <c r="AH408" s="10"/>
      <c r="AI408" s="9"/>
      <c r="AJ408" s="10"/>
      <c r="AK408" s="9"/>
      <c r="AL408" s="10"/>
      <c r="AM408" s="9"/>
      <c r="AN408" s="10"/>
    </row>
    <row r="409" spans="1:40" ht="13" x14ac:dyDescent="0.15">
      <c r="A409" s="3" t="s">
        <v>409</v>
      </c>
      <c r="B409" s="3" t="s">
        <v>5951</v>
      </c>
      <c r="C409" s="9" t="s">
        <v>5573</v>
      </c>
      <c r="D409" s="9" t="s">
        <v>5250</v>
      </c>
      <c r="E409" s="9" t="s">
        <v>5251</v>
      </c>
      <c r="F409" s="9" t="s">
        <v>5252</v>
      </c>
      <c r="G409" s="9" t="s">
        <v>5180</v>
      </c>
      <c r="H409" s="3" t="s">
        <v>5253</v>
      </c>
      <c r="I409" s="15">
        <f>SUM(L409,N409,P409,R409,T409,V409,X409,Z409,AB409,AD409,AF409,AH409,AJ409,AL409,AN409)</f>
        <v>3.96</v>
      </c>
      <c r="J409" s="9">
        <f>COUNTA(K409:AN409)/2</f>
        <v>4</v>
      </c>
      <c r="K409" s="9" t="s">
        <v>1188</v>
      </c>
      <c r="L409" s="10">
        <v>0.99</v>
      </c>
      <c r="M409" s="9" t="s">
        <v>2128</v>
      </c>
      <c r="N409" s="10">
        <v>0.99</v>
      </c>
      <c r="O409" s="9" t="s">
        <v>4836</v>
      </c>
      <c r="P409" s="10">
        <v>0.99</v>
      </c>
      <c r="Q409" s="9" t="s">
        <v>2442</v>
      </c>
      <c r="R409" s="10">
        <v>0.99</v>
      </c>
      <c r="S409" s="9"/>
      <c r="T409" s="10"/>
      <c r="U409" s="9"/>
      <c r="V409" s="10"/>
      <c r="W409" s="9"/>
      <c r="X409" s="10"/>
      <c r="Y409" s="9"/>
      <c r="Z409" s="10"/>
      <c r="AA409" s="9"/>
      <c r="AB409" s="10"/>
      <c r="AC409" s="9"/>
      <c r="AD409" s="10"/>
      <c r="AE409" s="9"/>
      <c r="AF409" s="10"/>
      <c r="AG409" s="9"/>
      <c r="AH409" s="10"/>
      <c r="AI409" s="9"/>
      <c r="AJ409" s="10"/>
      <c r="AK409" s="9"/>
      <c r="AL409" s="10"/>
      <c r="AM409" s="9"/>
      <c r="AN409" s="10"/>
    </row>
    <row r="410" spans="1:40" ht="13" x14ac:dyDescent="0.15">
      <c r="A410" s="3" t="s">
        <v>10</v>
      </c>
      <c r="B410" s="3" t="s">
        <v>5558</v>
      </c>
      <c r="C410" s="9" t="s">
        <v>5559</v>
      </c>
      <c r="D410" s="9" t="s">
        <v>5372</v>
      </c>
      <c r="E410" s="9" t="s">
        <v>5373</v>
      </c>
      <c r="F410" s="9"/>
      <c r="G410" s="9" t="s">
        <v>5353</v>
      </c>
      <c r="H410" s="3" t="s">
        <v>5374</v>
      </c>
      <c r="I410" s="15">
        <f>SUM(L410,N410,P410,R410,T410,V410,X410,Z410,AB410,AD410,AF410,AH410,AJ410,AL410,AN410)</f>
        <v>3.96</v>
      </c>
      <c r="J410" s="9">
        <f>COUNTA(K410:AN410)/2</f>
        <v>4</v>
      </c>
      <c r="K410" s="9" t="s">
        <v>1642</v>
      </c>
      <c r="L410" s="10">
        <v>0.99</v>
      </c>
      <c r="M410" s="9" t="s">
        <v>3163</v>
      </c>
      <c r="N410" s="10">
        <v>0.99</v>
      </c>
      <c r="O410" s="9" t="s">
        <v>4692</v>
      </c>
      <c r="P410" s="10">
        <v>0.99</v>
      </c>
      <c r="Q410" s="9" t="s">
        <v>2411</v>
      </c>
      <c r="R410" s="10">
        <v>0.99</v>
      </c>
      <c r="S410" s="9"/>
      <c r="T410" s="10"/>
      <c r="U410" s="9"/>
      <c r="V410" s="10"/>
      <c r="W410" s="9"/>
      <c r="X410" s="10"/>
      <c r="Y410" s="9"/>
      <c r="Z410" s="10"/>
      <c r="AA410" s="9"/>
      <c r="AB410" s="10"/>
      <c r="AC410" s="9"/>
      <c r="AD410" s="10"/>
      <c r="AE410" s="9"/>
      <c r="AF410" s="10"/>
      <c r="AG410" s="9"/>
      <c r="AH410" s="10"/>
      <c r="AI410" s="9"/>
      <c r="AJ410" s="10"/>
      <c r="AK410" s="9"/>
      <c r="AL410" s="10"/>
      <c r="AM410" s="9"/>
      <c r="AN410" s="10"/>
    </row>
    <row r="411" spans="1:40" ht="13" x14ac:dyDescent="0.15">
      <c r="A411" s="3" t="s">
        <v>32</v>
      </c>
      <c r="B411" s="3" t="s">
        <v>5594</v>
      </c>
      <c r="C411" s="9" t="s">
        <v>5559</v>
      </c>
      <c r="D411" s="9" t="s">
        <v>5372</v>
      </c>
      <c r="E411" s="9" t="s">
        <v>5373</v>
      </c>
      <c r="F411" s="9"/>
      <c r="G411" s="9" t="s">
        <v>5353</v>
      </c>
      <c r="H411" s="3" t="s">
        <v>5374</v>
      </c>
      <c r="I411" s="15">
        <f>SUM(L411,N411,P411,R411,T411,V411,X411,Z411,AB411,AD411,AF411,AH411,AJ411,AL411,AN411)</f>
        <v>5.94</v>
      </c>
      <c r="J411" s="9">
        <f>COUNTA(K411:AN411)/2</f>
        <v>6</v>
      </c>
      <c r="K411" s="9" t="s">
        <v>756</v>
      </c>
      <c r="L411" s="10">
        <v>0.99</v>
      </c>
      <c r="M411" s="9" t="s">
        <v>2032</v>
      </c>
      <c r="N411" s="10">
        <v>0.99</v>
      </c>
      <c r="O411" s="9" t="s">
        <v>4441</v>
      </c>
      <c r="P411" s="10">
        <v>0.99</v>
      </c>
      <c r="Q411" s="9" t="s">
        <v>4726</v>
      </c>
      <c r="R411" s="10">
        <v>0.99</v>
      </c>
      <c r="S411" s="9" t="s">
        <v>4884</v>
      </c>
      <c r="T411" s="10">
        <v>0.99</v>
      </c>
      <c r="U411" s="9" t="s">
        <v>2303</v>
      </c>
      <c r="V411" s="10">
        <v>0.99</v>
      </c>
      <c r="W411" s="9"/>
      <c r="X411" s="10"/>
      <c r="Y411" s="9"/>
      <c r="Z411" s="10"/>
      <c r="AA411" s="9"/>
      <c r="AB411" s="10"/>
      <c r="AC411" s="9"/>
      <c r="AD411" s="10"/>
      <c r="AE411" s="9"/>
      <c r="AF411" s="10"/>
      <c r="AG411" s="9"/>
      <c r="AH411" s="10"/>
      <c r="AI411" s="9"/>
      <c r="AJ411" s="10"/>
      <c r="AK411" s="9"/>
      <c r="AL411" s="10"/>
      <c r="AM411" s="9"/>
      <c r="AN411" s="10"/>
    </row>
    <row r="412" spans="1:40" ht="13" x14ac:dyDescent="0.15">
      <c r="A412" s="3" t="s">
        <v>84</v>
      </c>
      <c r="B412" s="3" t="s">
        <v>5660</v>
      </c>
      <c r="C412" s="9" t="s">
        <v>5559</v>
      </c>
      <c r="D412" s="9" t="s">
        <v>5372</v>
      </c>
      <c r="E412" s="9" t="s">
        <v>5373</v>
      </c>
      <c r="F412" s="9"/>
      <c r="G412" s="9" t="s">
        <v>5353</v>
      </c>
      <c r="H412" s="3" t="s">
        <v>5374</v>
      </c>
      <c r="I412" s="15">
        <f>SUM(L412,N412,P412,R412,T412,V412,X412,Z412,AB412,AD412,AF412,AH412,AJ412,AL412,AN412)</f>
        <v>0.99</v>
      </c>
      <c r="J412" s="9">
        <f>COUNTA(K412:AN412)/2</f>
        <v>1</v>
      </c>
      <c r="K412" s="9" t="s">
        <v>2383</v>
      </c>
      <c r="L412" s="10">
        <v>0.99</v>
      </c>
      <c r="M412" s="9"/>
      <c r="N412" s="10"/>
      <c r="O412" s="9"/>
      <c r="P412" s="10"/>
      <c r="Q412" s="9"/>
      <c r="R412" s="10"/>
      <c r="S412" s="9"/>
      <c r="T412" s="10"/>
      <c r="U412" s="9"/>
      <c r="V412" s="10"/>
      <c r="W412" s="9"/>
      <c r="X412" s="10"/>
      <c r="Y412" s="9"/>
      <c r="Z412" s="10"/>
      <c r="AA412" s="9"/>
      <c r="AB412" s="10"/>
      <c r="AC412" s="9"/>
      <c r="AD412" s="10"/>
      <c r="AE412" s="9"/>
      <c r="AF412" s="10"/>
      <c r="AG412" s="9"/>
      <c r="AH412" s="10"/>
      <c r="AI412" s="9"/>
      <c r="AJ412" s="10"/>
      <c r="AK412" s="9"/>
      <c r="AL412" s="10"/>
      <c r="AM412" s="9"/>
      <c r="AN412" s="10"/>
    </row>
    <row r="413" spans="1:40" ht="13" x14ac:dyDescent="0.15">
      <c r="A413" s="3" t="s">
        <v>205</v>
      </c>
      <c r="B413" s="3" t="s">
        <v>5776</v>
      </c>
      <c r="C413" s="9" t="s">
        <v>5559</v>
      </c>
      <c r="D413" s="9" t="s">
        <v>5372</v>
      </c>
      <c r="E413" s="9" t="s">
        <v>5373</v>
      </c>
      <c r="F413" s="9"/>
      <c r="G413" s="9" t="s">
        <v>5353</v>
      </c>
      <c r="H413" s="3" t="s">
        <v>5374</v>
      </c>
      <c r="I413" s="15">
        <f>SUM(L413,N413,P413,R413,T413,V413,X413,Z413,AB413,AD413,AF413,AH413,AJ413,AL413,AN413)</f>
        <v>3.98</v>
      </c>
      <c r="J413" s="9">
        <f>COUNTA(K413:AN413)/2</f>
        <v>2</v>
      </c>
      <c r="K413" s="9" t="s">
        <v>1200</v>
      </c>
      <c r="L413" s="10">
        <v>1.99</v>
      </c>
      <c r="M413" s="9" t="s">
        <v>2995</v>
      </c>
      <c r="N413" s="10">
        <v>1.99</v>
      </c>
      <c r="O413" s="9"/>
      <c r="P413" s="10"/>
      <c r="Q413" s="9"/>
      <c r="R413" s="10"/>
      <c r="S413" s="9"/>
      <c r="T413" s="10"/>
      <c r="U413" s="9"/>
      <c r="V413" s="10"/>
      <c r="W413" s="9"/>
      <c r="X413" s="10"/>
      <c r="Y413" s="9"/>
      <c r="Z413" s="10"/>
      <c r="AA413" s="9"/>
      <c r="AB413" s="10"/>
      <c r="AC413" s="9"/>
      <c r="AD413" s="10"/>
      <c r="AE413" s="9"/>
      <c r="AF413" s="10"/>
      <c r="AG413" s="9"/>
      <c r="AH413" s="10"/>
      <c r="AI413" s="9"/>
      <c r="AJ413" s="10"/>
      <c r="AK413" s="9"/>
      <c r="AL413" s="10"/>
      <c r="AM413" s="9"/>
      <c r="AN413" s="10"/>
    </row>
    <row r="414" spans="1:40" ht="13" x14ac:dyDescent="0.15">
      <c r="A414" s="3" t="s">
        <v>216</v>
      </c>
      <c r="B414" s="3" t="s">
        <v>5786</v>
      </c>
      <c r="C414" s="9" t="s">
        <v>5559</v>
      </c>
      <c r="D414" s="9" t="s">
        <v>5372</v>
      </c>
      <c r="E414" s="9" t="s">
        <v>5373</v>
      </c>
      <c r="F414" s="9"/>
      <c r="G414" s="9" t="s">
        <v>5353</v>
      </c>
      <c r="H414" s="3" t="s">
        <v>5374</v>
      </c>
      <c r="I414" s="15">
        <f>SUM(L414,N414,P414,R414,T414,V414,X414,Z414,AB414,AD414,AF414,AH414,AJ414,AL414,AN414)</f>
        <v>13.860000000000001</v>
      </c>
      <c r="J414" s="9">
        <f>COUNTA(K414:AN414)/2</f>
        <v>14</v>
      </c>
      <c r="K414" s="9" t="s">
        <v>3988</v>
      </c>
      <c r="L414" s="10">
        <v>0.99</v>
      </c>
      <c r="M414" s="9" t="s">
        <v>3785</v>
      </c>
      <c r="N414" s="10">
        <v>0.99</v>
      </c>
      <c r="O414" s="9" t="s">
        <v>2166</v>
      </c>
      <c r="P414" s="10">
        <v>0.99</v>
      </c>
      <c r="Q414" s="9" t="s">
        <v>4567</v>
      </c>
      <c r="R414" s="10">
        <v>0.99</v>
      </c>
      <c r="S414" s="9" t="s">
        <v>2934</v>
      </c>
      <c r="T414" s="10">
        <v>0.99</v>
      </c>
      <c r="U414" s="9" t="s">
        <v>4471</v>
      </c>
      <c r="V414" s="10">
        <v>0.99</v>
      </c>
      <c r="W414" s="9" t="s">
        <v>4987</v>
      </c>
      <c r="X414" s="10">
        <v>0.99</v>
      </c>
      <c r="Y414" s="9" t="s">
        <v>1479</v>
      </c>
      <c r="Z414" s="10">
        <v>0.99</v>
      </c>
      <c r="AA414" s="9" t="s">
        <v>4183</v>
      </c>
      <c r="AB414" s="10">
        <v>0.99</v>
      </c>
      <c r="AC414" s="9" t="s">
        <v>902</v>
      </c>
      <c r="AD414" s="10">
        <v>0.99</v>
      </c>
      <c r="AE414" s="9" t="s">
        <v>4392</v>
      </c>
      <c r="AF414" s="10">
        <v>0.99</v>
      </c>
      <c r="AG414" s="9" t="s">
        <v>3307</v>
      </c>
      <c r="AH414" s="10">
        <v>0.99</v>
      </c>
      <c r="AI414" s="9" t="s">
        <v>4106</v>
      </c>
      <c r="AJ414" s="10">
        <v>0.99</v>
      </c>
      <c r="AK414" s="9" t="s">
        <v>761</v>
      </c>
      <c r="AL414" s="10">
        <v>0.99</v>
      </c>
      <c r="AM414" s="9"/>
      <c r="AN414" s="10"/>
    </row>
    <row r="415" spans="1:40" ht="13" x14ac:dyDescent="0.15">
      <c r="A415" s="3" t="s">
        <v>271</v>
      </c>
      <c r="B415" s="3" t="s">
        <v>5833</v>
      </c>
      <c r="C415" s="9" t="s">
        <v>5559</v>
      </c>
      <c r="D415" s="9" t="s">
        <v>5372</v>
      </c>
      <c r="E415" s="9" t="s">
        <v>5373</v>
      </c>
      <c r="F415" s="9"/>
      <c r="G415" s="9" t="s">
        <v>5353</v>
      </c>
      <c r="H415" s="3" t="s">
        <v>5374</v>
      </c>
      <c r="I415" s="15">
        <f>SUM(L415,N415,P415,R415,T415,V415,X415,Z415,AB415,AD415,AF415,AH415,AJ415,AL415,AN415)</f>
        <v>8.91</v>
      </c>
      <c r="J415" s="9">
        <f>COUNTA(K415:AN415)/2</f>
        <v>9</v>
      </c>
      <c r="K415" s="9" t="s">
        <v>4522</v>
      </c>
      <c r="L415" s="10">
        <v>0.99</v>
      </c>
      <c r="M415" s="9" t="s">
        <v>2907</v>
      </c>
      <c r="N415" s="10">
        <v>0.99</v>
      </c>
      <c r="O415" s="9" t="s">
        <v>4568</v>
      </c>
      <c r="P415" s="10">
        <v>0.99</v>
      </c>
      <c r="Q415" s="9" t="s">
        <v>3709</v>
      </c>
      <c r="R415" s="10">
        <v>0.99</v>
      </c>
      <c r="S415" s="9" t="s">
        <v>2268</v>
      </c>
      <c r="T415" s="10">
        <v>0.99</v>
      </c>
      <c r="U415" s="9" t="s">
        <v>2285</v>
      </c>
      <c r="V415" s="10">
        <v>0.99</v>
      </c>
      <c r="W415" s="9" t="s">
        <v>4048</v>
      </c>
      <c r="X415" s="10">
        <v>0.99</v>
      </c>
      <c r="Y415" s="9" t="s">
        <v>520</v>
      </c>
      <c r="Z415" s="10">
        <v>0.99</v>
      </c>
      <c r="AA415" s="9" t="s">
        <v>4640</v>
      </c>
      <c r="AB415" s="10">
        <v>0.99</v>
      </c>
      <c r="AC415" s="9"/>
      <c r="AD415" s="10"/>
      <c r="AE415" s="9"/>
      <c r="AF415" s="10"/>
      <c r="AG415" s="9"/>
      <c r="AH415" s="10"/>
      <c r="AI415" s="9"/>
      <c r="AJ415" s="10"/>
      <c r="AK415" s="9"/>
      <c r="AL415" s="10"/>
      <c r="AM415" s="9"/>
      <c r="AN415" s="10"/>
    </row>
    <row r="416" spans="1:40" ht="13" x14ac:dyDescent="0.15">
      <c r="A416" s="3" t="s">
        <v>400</v>
      </c>
      <c r="B416" s="3" t="s">
        <v>5944</v>
      </c>
      <c r="C416" s="9" t="s">
        <v>5559</v>
      </c>
      <c r="D416" s="9" t="s">
        <v>5372</v>
      </c>
      <c r="E416" s="9" t="s">
        <v>5373</v>
      </c>
      <c r="F416" s="9"/>
      <c r="G416" s="9" t="s">
        <v>5353</v>
      </c>
      <c r="H416" s="3" t="s">
        <v>5374</v>
      </c>
      <c r="I416" s="15">
        <f>SUM(L416,N416,P416,R416,T416,V416,X416,Z416,AB416,AD416,AF416,AH416,AJ416,AL416,AN416)</f>
        <v>1.98</v>
      </c>
      <c r="J416" s="9">
        <f>COUNTA(K416:AN416)/2</f>
        <v>2</v>
      </c>
      <c r="K416" s="9" t="s">
        <v>2485</v>
      </c>
      <c r="L416" s="10">
        <v>0.99</v>
      </c>
      <c r="M416" s="9" t="s">
        <v>4541</v>
      </c>
      <c r="N416" s="10">
        <v>0.99</v>
      </c>
      <c r="O416" s="9"/>
      <c r="P416" s="10"/>
      <c r="Q416" s="9"/>
      <c r="R416" s="10"/>
      <c r="S416" s="9"/>
      <c r="T416" s="10"/>
      <c r="U416" s="9"/>
      <c r="V416" s="10"/>
      <c r="W416" s="9"/>
      <c r="X416" s="10"/>
      <c r="Y416" s="9"/>
      <c r="Z416" s="10"/>
      <c r="AA416" s="9"/>
      <c r="AB416" s="10"/>
      <c r="AC416" s="9"/>
      <c r="AD416" s="10"/>
      <c r="AE416" s="9"/>
      <c r="AF416" s="10"/>
      <c r="AG416" s="9"/>
      <c r="AH416" s="10"/>
      <c r="AI416" s="9"/>
      <c r="AJ416" s="10"/>
      <c r="AK416" s="9"/>
      <c r="AL416" s="10"/>
      <c r="AM416" s="9"/>
      <c r="AN416" s="10"/>
    </row>
  </sheetData>
  <autoFilter ref="A4:AN416" xr:uid="{00000000-0001-0000-0500-000000000000}">
    <sortState xmlns:xlrd2="http://schemas.microsoft.com/office/spreadsheetml/2017/richdata2" ref="A5:AN416">
      <sortCondition ref="C4:C4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Sales</vt:lpstr>
      <vt:lpstr>Employees</vt:lpstr>
      <vt:lpstr>Songs</vt:lpstr>
      <vt:lpstr>Albums</vt:lpstr>
      <vt:lpstr>Customers</vt:lpstr>
      <vt:lpstr>Invoices</vt:lpstr>
      <vt:lpstr>Range1</vt:lpstr>
      <vt:lpstr>SalesReps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Garcia</cp:lastModifiedBy>
  <dcterms:created xsi:type="dcterms:W3CDTF">2023-09-17T15:17:17Z</dcterms:created>
  <dcterms:modified xsi:type="dcterms:W3CDTF">2023-09-17T16:27:11Z</dcterms:modified>
</cp:coreProperties>
</file>